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mc:AlternateContent xmlns:mc="http://schemas.openxmlformats.org/markup-compatibility/2006">
    <mc:Choice Requires="x15">
      <x15ac:absPath xmlns:x15ac="http://schemas.microsoft.com/office/spreadsheetml/2010/11/ac" url="D:\II Cuatrimestre Publicación\"/>
    </mc:Choice>
  </mc:AlternateContent>
  <xr:revisionPtr revIDLastSave="0" documentId="13_ncr:1_{D93AE9DE-6114-4EE0-A8C2-4F7227F5B5BE}" xr6:coauthVersionLast="36" xr6:coauthVersionMax="47" xr10:uidLastSave="{00000000-0000-0000-0000-000000000000}"/>
  <bookViews>
    <workbookView xWindow="0" yWindow="0" windowWidth="21570" windowHeight="7890" tabRatio="917" firstSheet="21" activeTab="21"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Impacto" sheetId="68" state="hidden" r:id="rId10"/>
    <sheet name="Tabla Valoración controles" sheetId="69" state="hidden" r:id="rId11"/>
    <sheet name="Opciones Tratamiento" sheetId="70" state="hidden" r:id="rId12"/>
    <sheet name="Hoja1 (2)" sheetId="71" state="hidden" r:id="rId13"/>
    <sheet name="Hoja1" sheetId="20" state="hidden" r:id="rId14"/>
    <sheet name="Mapa R. Fiscal" sheetId="79" state="hidden" r:id="rId15"/>
    <sheet name="Matriz Calor Inherente R.Fiscal" sheetId="80" state="hidden" r:id="rId16"/>
    <sheet name="Matriz Calor Inherente Fiscal" sheetId="86" state="hidden" r:id="rId17"/>
    <sheet name="Mapa Final R. Fiscal" sheetId="82" state="hidden" r:id="rId18"/>
    <sheet name="Tabla Impacto R.Fiscal" sheetId="84" state="hidden" r:id="rId19"/>
    <sheet name="Tabla probabilidad R.Fiscal" sheetId="83"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eguridad Info" sheetId="78" state="hidden"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9"/>
  <pivotCaches>
    <pivotCache cacheId="20" r:id="rId30"/>
    <pivotCache cacheId="21" r:id="rId3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01" i="82" l="1"/>
  <c r="C307" i="82"/>
  <c r="C313" i="82"/>
  <c r="C319" i="82"/>
  <c r="C325" i="82"/>
  <c r="C331" i="82"/>
  <c r="C337" i="82"/>
  <c r="C343" i="82"/>
  <c r="C349" i="82"/>
  <c r="C355" i="82"/>
  <c r="C361" i="82"/>
  <c r="C367" i="82"/>
  <c r="C373" i="82"/>
  <c r="C379" i="82"/>
  <c r="C385" i="82"/>
  <c r="C391" i="82"/>
  <c r="C397" i="82"/>
  <c r="C403" i="82"/>
  <c r="E409" i="82"/>
  <c r="E415" i="82"/>
  <c r="E421" i="82"/>
  <c r="E301" i="82"/>
  <c r="E307" i="82"/>
  <c r="E313" i="82"/>
  <c r="E319" i="82"/>
  <c r="E325" i="82"/>
  <c r="E331" i="82"/>
  <c r="E337" i="82"/>
  <c r="E343" i="82"/>
  <c r="E349" i="82"/>
  <c r="E355" i="82"/>
  <c r="E361" i="82"/>
  <c r="E367" i="82"/>
  <c r="E373" i="82"/>
  <c r="E379" i="82"/>
  <c r="E385" i="82"/>
  <c r="E391" i="82"/>
  <c r="E397" i="82"/>
  <c r="E403" i="82"/>
  <c r="E253" i="82"/>
  <c r="E259" i="82"/>
  <c r="E265" i="82"/>
  <c r="E271" i="82"/>
  <c r="E277" i="82"/>
  <c r="E283" i="82"/>
  <c r="E289" i="82"/>
  <c r="E295" i="82"/>
  <c r="C6" i="79"/>
  <c r="C5" i="79"/>
  <c r="C5" i="82"/>
  <c r="AA15" i="55"/>
  <c r="Y15" i="55"/>
  <c r="V15" i="55"/>
  <c r="T15" i="55"/>
  <c r="R15" i="55"/>
  <c r="P15" i="55"/>
  <c r="N15" i="55"/>
  <c r="L15" i="55"/>
  <c r="J15" i="55"/>
  <c r="AA14" i="55"/>
  <c r="Y14" i="55"/>
  <c r="V14" i="55"/>
  <c r="T14" i="55"/>
  <c r="R14" i="55"/>
  <c r="P14" i="55"/>
  <c r="N14" i="55"/>
  <c r="L14" i="55"/>
  <c r="J14" i="55"/>
  <c r="G421" i="82"/>
  <c r="F421" i="82"/>
  <c r="C421" i="82"/>
  <c r="G415" i="82"/>
  <c r="F415" i="82"/>
  <c r="C415" i="82"/>
  <c r="G409" i="82"/>
  <c r="F409" i="82"/>
  <c r="C409" i="82"/>
  <c r="G403" i="82"/>
  <c r="F403" i="82"/>
  <c r="G397" i="82"/>
  <c r="F397" i="82"/>
  <c r="H397" i="82" s="1"/>
  <c r="G391" i="82"/>
  <c r="F391" i="82"/>
  <c r="H391" i="82" s="1"/>
  <c r="G385" i="82"/>
  <c r="F385" i="82"/>
  <c r="G379" i="82"/>
  <c r="F379" i="82"/>
  <c r="H379" i="82" s="1"/>
  <c r="G373" i="82"/>
  <c r="F373" i="82"/>
  <c r="H373" i="82" s="1"/>
  <c r="G367" i="82"/>
  <c r="F367" i="82"/>
  <c r="G361" i="82"/>
  <c r="F361" i="82"/>
  <c r="H361" i="82" s="1"/>
  <c r="G355" i="82"/>
  <c r="F355" i="82"/>
  <c r="H355" i="82" s="1"/>
  <c r="G349" i="82"/>
  <c r="F349" i="82"/>
  <c r="G343" i="82"/>
  <c r="F343" i="82"/>
  <c r="H343" i="82" s="1"/>
  <c r="G337" i="82"/>
  <c r="F337" i="82"/>
  <c r="G331" i="82"/>
  <c r="F331" i="82"/>
  <c r="G325" i="82"/>
  <c r="F325" i="82"/>
  <c r="H325" i="82" s="1"/>
  <c r="G319" i="82"/>
  <c r="F319" i="82"/>
  <c r="H319" i="82" s="1"/>
  <c r="G313" i="82"/>
  <c r="F313" i="82"/>
  <c r="G307" i="82"/>
  <c r="F307" i="82"/>
  <c r="H307" i="82" s="1"/>
  <c r="G301" i="82"/>
  <c r="F301" i="82"/>
  <c r="H301" i="82" s="1"/>
  <c r="G295" i="82"/>
  <c r="F295" i="82"/>
  <c r="G289" i="82"/>
  <c r="F289" i="82"/>
  <c r="H289" i="82" s="1"/>
  <c r="G283" i="82"/>
  <c r="F283" i="82"/>
  <c r="H283" i="82" s="1"/>
  <c r="G277" i="82"/>
  <c r="F277" i="82"/>
  <c r="G271" i="82"/>
  <c r="F271" i="82"/>
  <c r="H271" i="82" s="1"/>
  <c r="G265" i="82"/>
  <c r="F265" i="82"/>
  <c r="G259" i="82"/>
  <c r="F259" i="82"/>
  <c r="G253" i="82"/>
  <c r="F253" i="82"/>
  <c r="H253" i="82" s="1"/>
  <c r="G247" i="82"/>
  <c r="F247" i="82"/>
  <c r="G241" i="82"/>
  <c r="F241" i="82"/>
  <c r="G235" i="82"/>
  <c r="F235" i="82"/>
  <c r="H235" i="82" s="1"/>
  <c r="G229" i="82"/>
  <c r="F229" i="82"/>
  <c r="G223" i="82"/>
  <c r="F223" i="82"/>
  <c r="G217" i="82"/>
  <c r="F217" i="82"/>
  <c r="H217" i="82" s="1"/>
  <c r="G211" i="82"/>
  <c r="F211" i="82"/>
  <c r="H211" i="82" s="1"/>
  <c r="G205" i="82"/>
  <c r="F205" i="82"/>
  <c r="G199" i="82"/>
  <c r="F199" i="82"/>
  <c r="H199" i="82" s="1"/>
  <c r="G193" i="82"/>
  <c r="F193" i="82"/>
  <c r="G187" i="82"/>
  <c r="F187" i="82"/>
  <c r="G181" i="82"/>
  <c r="F181" i="82"/>
  <c r="H181" i="82" s="1"/>
  <c r="G175" i="82"/>
  <c r="F175" i="82"/>
  <c r="H175" i="82" s="1"/>
  <c r="G169" i="82"/>
  <c r="F169" i="82"/>
  <c r="G163" i="82"/>
  <c r="F163" i="82"/>
  <c r="H163" i="82" s="1"/>
  <c r="G157" i="82"/>
  <c r="F157" i="82"/>
  <c r="H157" i="82" s="1"/>
  <c r="G151" i="82"/>
  <c r="F151" i="82"/>
  <c r="G145" i="82"/>
  <c r="F145" i="82"/>
  <c r="H145" i="82" s="1"/>
  <c r="G139" i="82"/>
  <c r="F139" i="82"/>
  <c r="G133" i="82"/>
  <c r="F133" i="82"/>
  <c r="G127" i="82"/>
  <c r="F127" i="82"/>
  <c r="H127" i="82" s="1"/>
  <c r="G121" i="82"/>
  <c r="F121" i="82"/>
  <c r="G115" i="82"/>
  <c r="F115" i="82"/>
  <c r="G109" i="82"/>
  <c r="F109" i="82"/>
  <c r="H109" i="82" s="1"/>
  <c r="G103" i="82"/>
  <c r="F103" i="82"/>
  <c r="H103" i="82" s="1"/>
  <c r="G97" i="82"/>
  <c r="F97" i="82"/>
  <c r="G91" i="82"/>
  <c r="F91" i="82"/>
  <c r="H91" i="82" s="1"/>
  <c r="G85" i="82"/>
  <c r="F85" i="82"/>
  <c r="H85" i="82" s="1"/>
  <c r="G79" i="82"/>
  <c r="F79" i="82"/>
  <c r="G73" i="82"/>
  <c r="F73" i="82"/>
  <c r="H73" i="82" s="1"/>
  <c r="G67" i="82"/>
  <c r="F67" i="82"/>
  <c r="H67" i="82" s="1"/>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X18" i="79" s="1"/>
  <c r="Q19" i="79"/>
  <c r="Q20" i="79"/>
  <c r="Q21" i="79"/>
  <c r="AB21" i="79" s="1"/>
  <c r="AA21" i="79" s="1"/>
  <c r="J18" i="82" s="1"/>
  <c r="Q22" i="79"/>
  <c r="Q23" i="79"/>
  <c r="Q24" i="79"/>
  <c r="Q25" i="79"/>
  <c r="Q26" i="79"/>
  <c r="Q27" i="79"/>
  <c r="AB27" i="79" s="1"/>
  <c r="AA27" i="79" s="1"/>
  <c r="J24" i="82" s="1"/>
  <c r="Q28" i="79"/>
  <c r="Q29" i="79"/>
  <c r="Q30" i="79"/>
  <c r="X30" i="79" s="1"/>
  <c r="Q31" i="79"/>
  <c r="Q32" i="79"/>
  <c r="Q33" i="79"/>
  <c r="Q34" i="79"/>
  <c r="Q35" i="79"/>
  <c r="Q36" i="79"/>
  <c r="AB36" i="79" s="1"/>
  <c r="AA36" i="79" s="1"/>
  <c r="Q37" i="79"/>
  <c r="Q38" i="79"/>
  <c r="Q39" i="79"/>
  <c r="Q40" i="79"/>
  <c r="Q41" i="79"/>
  <c r="Q42" i="79"/>
  <c r="X42" i="79" s="1"/>
  <c r="Q43" i="79"/>
  <c r="Q44" i="79"/>
  <c r="Q45" i="79"/>
  <c r="X45" i="79" s="1"/>
  <c r="Q46" i="79"/>
  <c r="Q47" i="79"/>
  <c r="Q48" i="79"/>
  <c r="AB48" i="79" s="1"/>
  <c r="AA48" i="79" s="1"/>
  <c r="J45" i="82" s="1"/>
  <c r="Q49" i="79"/>
  <c r="Q50" i="79"/>
  <c r="Q51" i="79"/>
  <c r="Q52" i="79"/>
  <c r="Q53" i="79"/>
  <c r="Q54" i="79"/>
  <c r="X54" i="79" s="1"/>
  <c r="Y54" i="79" s="1"/>
  <c r="Q55" i="79"/>
  <c r="Q56" i="79"/>
  <c r="Q57" i="79"/>
  <c r="X57" i="79" s="1"/>
  <c r="Q58" i="79"/>
  <c r="Q59" i="79"/>
  <c r="Q60" i="79"/>
  <c r="X60" i="79" s="1"/>
  <c r="Y60" i="79" s="1"/>
  <c r="Q61" i="79"/>
  <c r="X61" i="79" s="1"/>
  <c r="Q62" i="79"/>
  <c r="Q63" i="79"/>
  <c r="Q64" i="79"/>
  <c r="Q65" i="79"/>
  <c r="Q66" i="79"/>
  <c r="Q67" i="79"/>
  <c r="Q68" i="79"/>
  <c r="Q69" i="79"/>
  <c r="X69" i="79" s="1"/>
  <c r="H16" i="79"/>
  <c r="L12" i="82"/>
  <c r="M13" i="82"/>
  <c r="M12" i="82"/>
  <c r="Q12" i="79"/>
  <c r="M8" i="82"/>
  <c r="M7" i="82"/>
  <c r="Q10" i="79"/>
  <c r="C7" i="82"/>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K415" i="82" s="1"/>
  <c r="M414" i="82"/>
  <c r="L414" i="82"/>
  <c r="J414" i="82"/>
  <c r="I414" i="82"/>
  <c r="M413" i="82"/>
  <c r="L413" i="82"/>
  <c r="J413" i="82"/>
  <c r="I413" i="82"/>
  <c r="M412" i="82"/>
  <c r="L412" i="82"/>
  <c r="J412" i="82"/>
  <c r="I412" i="82"/>
  <c r="M411" i="82"/>
  <c r="L411" i="82"/>
  <c r="J411" i="82"/>
  <c r="I411" i="82"/>
  <c r="K411" i="82" s="1"/>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K387" i="82" s="1"/>
  <c r="M386" i="82"/>
  <c r="L386" i="82"/>
  <c r="J386" i="82"/>
  <c r="I386" i="82"/>
  <c r="M385" i="82"/>
  <c r="L385" i="82"/>
  <c r="J385" i="82"/>
  <c r="I385" i="82"/>
  <c r="M384" i="82"/>
  <c r="L384" i="82"/>
  <c r="J384" i="82"/>
  <c r="I384" i="82"/>
  <c r="K384" i="82" s="1"/>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K375" i="82" s="1"/>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K367" i="82" s="1"/>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K358" i="82" s="1"/>
  <c r="M357" i="82"/>
  <c r="L357" i="82"/>
  <c r="J357" i="82"/>
  <c r="I357" i="82"/>
  <c r="M356" i="82"/>
  <c r="L356" i="82"/>
  <c r="J356" i="82"/>
  <c r="I356" i="82"/>
  <c r="M355" i="82"/>
  <c r="L355" i="82"/>
  <c r="J355" i="82"/>
  <c r="I355" i="82"/>
  <c r="K355" i="82" s="1"/>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K349" i="82" s="1"/>
  <c r="M348" i="82"/>
  <c r="L348" i="82"/>
  <c r="J348" i="82"/>
  <c r="I348" i="82"/>
  <c r="K348" i="82" s="1"/>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K325" i="82" s="1"/>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K312" i="82" s="1"/>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K304" i="82" s="1"/>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K298" i="82" s="1"/>
  <c r="M297" i="82"/>
  <c r="L297" i="82"/>
  <c r="J297" i="82"/>
  <c r="I297" i="82"/>
  <c r="M296" i="82"/>
  <c r="L296" i="82"/>
  <c r="J296" i="82"/>
  <c r="I296" i="82"/>
  <c r="M295" i="82"/>
  <c r="L295" i="82"/>
  <c r="J295" i="82"/>
  <c r="I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M280" i="82"/>
  <c r="L280" i="82"/>
  <c r="J280" i="82"/>
  <c r="I280" i="82"/>
  <c r="M279" i="82"/>
  <c r="L279" i="82"/>
  <c r="J279" i="82"/>
  <c r="I279" i="82"/>
  <c r="M278" i="82"/>
  <c r="L278" i="82"/>
  <c r="J278" i="82"/>
  <c r="I278" i="82"/>
  <c r="M277" i="82"/>
  <c r="L277" i="82"/>
  <c r="J277" i="82"/>
  <c r="I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K266" i="82" s="1"/>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M257" i="82"/>
  <c r="L257" i="82"/>
  <c r="J257" i="82"/>
  <c r="I257" i="82"/>
  <c r="M256" i="82"/>
  <c r="L256" i="82"/>
  <c r="J256" i="82"/>
  <c r="I256" i="82"/>
  <c r="M255" i="82"/>
  <c r="L255" i="82"/>
  <c r="J255" i="82"/>
  <c r="I255" i="82"/>
  <c r="M254" i="82"/>
  <c r="L254" i="82"/>
  <c r="J254" i="82"/>
  <c r="I254" i="82"/>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K215" i="82" s="1"/>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K206" i="82" s="1"/>
  <c r="M205" i="82"/>
  <c r="L205" i="82"/>
  <c r="J205" i="82"/>
  <c r="I205" i="82"/>
  <c r="E205" i="82"/>
  <c r="C205" i="82"/>
  <c r="M204" i="82"/>
  <c r="L204" i="82"/>
  <c r="J204" i="82"/>
  <c r="I204" i="82"/>
  <c r="K204" i="82" s="1"/>
  <c r="M203" i="82"/>
  <c r="L203" i="82"/>
  <c r="J203" i="82"/>
  <c r="I203" i="82"/>
  <c r="M202" i="82"/>
  <c r="L202" i="82"/>
  <c r="J202" i="82"/>
  <c r="I202" i="82"/>
  <c r="M201" i="82"/>
  <c r="L201" i="82"/>
  <c r="J201" i="82"/>
  <c r="I201" i="82"/>
  <c r="K201" i="82" s="1"/>
  <c r="M200" i="82"/>
  <c r="L200" i="82"/>
  <c r="J200" i="82"/>
  <c r="I200" i="82"/>
  <c r="M199" i="82"/>
  <c r="L199" i="82"/>
  <c r="J199" i="82"/>
  <c r="I199" i="82"/>
  <c r="E199" i="82"/>
  <c r="C199" i="82"/>
  <c r="M198" i="82"/>
  <c r="L198" i="82"/>
  <c r="J198" i="82"/>
  <c r="I198" i="82"/>
  <c r="M197" i="82"/>
  <c r="L197" i="82"/>
  <c r="J197" i="82"/>
  <c r="I197" i="82"/>
  <c r="K197" i="82" s="1"/>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K190" i="82" s="1"/>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K168" i="82" s="1"/>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K152" i="82" s="1"/>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K123" i="82" s="1"/>
  <c r="M122" i="82"/>
  <c r="L122" i="82"/>
  <c r="J122" i="82"/>
  <c r="I122" i="82"/>
  <c r="K122" i="82" s="1"/>
  <c r="M121" i="82"/>
  <c r="L121" i="82"/>
  <c r="J121" i="82"/>
  <c r="I121" i="82"/>
  <c r="E121" i="82"/>
  <c r="C121" i="82"/>
  <c r="M120" i="82"/>
  <c r="L120" i="82"/>
  <c r="J120" i="82"/>
  <c r="I120" i="82"/>
  <c r="M119" i="82"/>
  <c r="L119" i="82"/>
  <c r="J119" i="82"/>
  <c r="I119" i="82"/>
  <c r="M118" i="82"/>
  <c r="L118" i="82"/>
  <c r="J118" i="82"/>
  <c r="I118" i="82"/>
  <c r="K118" i="82" s="1"/>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K112" i="82" s="1"/>
  <c r="M111" i="82"/>
  <c r="L111" i="82"/>
  <c r="J111" i="82"/>
  <c r="I111" i="82"/>
  <c r="M110" i="82"/>
  <c r="L110" i="82"/>
  <c r="J110" i="82"/>
  <c r="I110" i="82"/>
  <c r="M109" i="82"/>
  <c r="L109" i="82"/>
  <c r="J109" i="82"/>
  <c r="I109" i="82"/>
  <c r="E109" i="82"/>
  <c r="C109" i="82"/>
  <c r="M108" i="82"/>
  <c r="L108" i="82"/>
  <c r="J108" i="82"/>
  <c r="I108" i="82"/>
  <c r="M107" i="82"/>
  <c r="L107" i="82"/>
  <c r="J107" i="82"/>
  <c r="I107" i="82"/>
  <c r="K107" i="82" s="1"/>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K100" i="82" s="1"/>
  <c r="M99" i="82"/>
  <c r="L99" i="82"/>
  <c r="J99" i="82"/>
  <c r="I99" i="82"/>
  <c r="M98" i="82"/>
  <c r="L98" i="82"/>
  <c r="J98" i="82"/>
  <c r="I98" i="82"/>
  <c r="M97" i="82"/>
  <c r="L97" i="82"/>
  <c r="J97" i="82"/>
  <c r="I97" i="82"/>
  <c r="K97" i="82" s="1"/>
  <c r="E97" i="82"/>
  <c r="C97" i="82"/>
  <c r="M96" i="82"/>
  <c r="L96" i="82"/>
  <c r="J96" i="82"/>
  <c r="I96" i="82"/>
  <c r="M95" i="82"/>
  <c r="L95" i="82"/>
  <c r="J95" i="82"/>
  <c r="I95" i="82"/>
  <c r="M94" i="82"/>
  <c r="L94" i="82"/>
  <c r="J94" i="82"/>
  <c r="I94" i="82"/>
  <c r="M93" i="82"/>
  <c r="L93" i="82"/>
  <c r="J93" i="82"/>
  <c r="I93" i="82"/>
  <c r="K93" i="82" s="1"/>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K82" i="82" s="1"/>
  <c r="M81" i="82"/>
  <c r="L81" i="82"/>
  <c r="J81" i="82"/>
  <c r="I81" i="82"/>
  <c r="M80" i="82"/>
  <c r="L80" i="82"/>
  <c r="J80" i="82"/>
  <c r="I80" i="82"/>
  <c r="M79" i="82"/>
  <c r="L79" i="82"/>
  <c r="J79" i="82"/>
  <c r="I79" i="82"/>
  <c r="E79" i="82"/>
  <c r="C79" i="82"/>
  <c r="M78" i="82"/>
  <c r="L78" i="82"/>
  <c r="J78" i="82"/>
  <c r="I78" i="82"/>
  <c r="K78" i="82" s="1"/>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B221" i="84" a="1"/>
  <c r="B222" i="84" s="1"/>
  <c r="F220" i="84"/>
  <c r="F219" i="84"/>
  <c r="F218" i="84"/>
  <c r="F217" i="84"/>
  <c r="F216" i="84"/>
  <c r="F215" i="84"/>
  <c r="F214" i="84"/>
  <c r="F213" i="84"/>
  <c r="F212" i="84"/>
  <c r="F211" i="84"/>
  <c r="F210" i="84"/>
  <c r="H121" i="82"/>
  <c r="T69" i="79"/>
  <c r="K69" i="79"/>
  <c r="T68" i="79"/>
  <c r="K68" i="79"/>
  <c r="T67" i="79"/>
  <c r="K67" i="79"/>
  <c r="T66" i="79"/>
  <c r="K66" i="79"/>
  <c r="T65" i="79"/>
  <c r="X66" i="79"/>
  <c r="K65" i="79"/>
  <c r="T64" i="79"/>
  <c r="H64" i="79"/>
  <c r="I64" i="79" s="1"/>
  <c r="T63" i="79"/>
  <c r="K63" i="79"/>
  <c r="T62" i="79"/>
  <c r="K62" i="79"/>
  <c r="T61" i="79"/>
  <c r="K61" i="79"/>
  <c r="T60" i="79"/>
  <c r="K60" i="79"/>
  <c r="T59" i="79"/>
  <c r="K59" i="79"/>
  <c r="T58" i="79"/>
  <c r="H58" i="79"/>
  <c r="I58" i="79" s="1"/>
  <c r="T57" i="79"/>
  <c r="K57" i="79"/>
  <c r="T56" i="79"/>
  <c r="K56" i="79"/>
  <c r="T55" i="79"/>
  <c r="K55" i="79"/>
  <c r="T54" i="79"/>
  <c r="K54" i="79"/>
  <c r="T53" i="79"/>
  <c r="K53" i="79"/>
  <c r="T52" i="79"/>
  <c r="H52" i="79"/>
  <c r="I52" i="79" s="1"/>
  <c r="T51" i="79"/>
  <c r="K51" i="79"/>
  <c r="T50" i="79"/>
  <c r="K50" i="79"/>
  <c r="T49" i="79"/>
  <c r="K49" i="79"/>
  <c r="T48" i="79"/>
  <c r="K48" i="79"/>
  <c r="T47" i="79"/>
  <c r="K47" i="79"/>
  <c r="T46" i="79"/>
  <c r="H46" i="79"/>
  <c r="I46" i="79" s="1"/>
  <c r="T45" i="79"/>
  <c r="K45" i="79"/>
  <c r="T44" i="79"/>
  <c r="K44" i="79"/>
  <c r="T43" i="79"/>
  <c r="K43" i="79"/>
  <c r="T42" i="79"/>
  <c r="K42" i="79"/>
  <c r="T41" i="79"/>
  <c r="K41" i="79"/>
  <c r="T40" i="79"/>
  <c r="H40" i="79"/>
  <c r="I40" i="79" s="1"/>
  <c r="T39" i="79"/>
  <c r="K39" i="79"/>
  <c r="T38" i="79"/>
  <c r="K38" i="79"/>
  <c r="T37" i="79"/>
  <c r="K37" i="79"/>
  <c r="T36" i="79"/>
  <c r="K36" i="79"/>
  <c r="T35" i="79"/>
  <c r="K35" i="79"/>
  <c r="T34" i="79"/>
  <c r="H34" i="79"/>
  <c r="I34" i="79" s="1"/>
  <c r="T33" i="79"/>
  <c r="K33" i="79"/>
  <c r="T32" i="79"/>
  <c r="K32" i="79"/>
  <c r="T31" i="79"/>
  <c r="K31" i="79"/>
  <c r="T30" i="79"/>
  <c r="K30" i="79"/>
  <c r="T29" i="79"/>
  <c r="K29" i="79"/>
  <c r="T28" i="79"/>
  <c r="H28" i="79"/>
  <c r="I28" i="79" s="1"/>
  <c r="T27" i="79"/>
  <c r="K27" i="79"/>
  <c r="T26" i="79"/>
  <c r="K26" i="79"/>
  <c r="T25" i="79"/>
  <c r="K25" i="79"/>
  <c r="T24" i="79"/>
  <c r="K24" i="79"/>
  <c r="T23" i="79"/>
  <c r="K23" i="79"/>
  <c r="T22" i="79"/>
  <c r="H22" i="79"/>
  <c r="T21" i="79"/>
  <c r="K21" i="79"/>
  <c r="T20" i="79"/>
  <c r="K20" i="79"/>
  <c r="T19" i="79"/>
  <c r="K19" i="79"/>
  <c r="T18" i="79"/>
  <c r="K18" i="79"/>
  <c r="T17" i="79"/>
  <c r="K17" i="79"/>
  <c r="T16" i="79"/>
  <c r="T12" i="79"/>
  <c r="T11" i="79"/>
  <c r="Q11" i="79"/>
  <c r="T10" i="79"/>
  <c r="H10" i="79"/>
  <c r="H139" i="82"/>
  <c r="H337" i="82"/>
  <c r="H193" i="82"/>
  <c r="H229" i="82"/>
  <c r="H265" i="82"/>
  <c r="X21" i="79"/>
  <c r="X48" i="79"/>
  <c r="AB42" i="79"/>
  <c r="AA42" i="79" s="1"/>
  <c r="J39" i="82" s="1"/>
  <c r="B221" i="84"/>
  <c r="H210" i="84" s="1"/>
  <c r="K173" i="82"/>
  <c r="H247" i="82"/>
  <c r="AB18" i="79"/>
  <c r="AA18" i="79" s="1"/>
  <c r="AB66" i="79"/>
  <c r="AA66" i="79" s="1"/>
  <c r="AB60" i="79"/>
  <c r="AA60" i="79" s="1"/>
  <c r="J57" i="82" s="1"/>
  <c r="Z60" i="79"/>
  <c r="L34" i="86"/>
  <c r="T12" i="64"/>
  <c r="Q12" i="64"/>
  <c r="E6" i="72"/>
  <c r="E5" i="72"/>
  <c r="C6" i="64"/>
  <c r="C5" i="64"/>
  <c r="F6" i="54"/>
  <c r="C5" i="78"/>
  <c r="C5" i="77"/>
  <c r="C13" i="78"/>
  <c r="E13" i="78"/>
  <c r="C19" i="78"/>
  <c r="E19" i="78"/>
  <c r="C25" i="78"/>
  <c r="E25" i="78"/>
  <c r="C31" i="78"/>
  <c r="E31" i="78"/>
  <c r="C37" i="78"/>
  <c r="E37" i="78"/>
  <c r="C43" i="78"/>
  <c r="E43" i="78"/>
  <c r="C49" i="78"/>
  <c r="E49" i="78"/>
  <c r="C55" i="78"/>
  <c r="E55" i="78"/>
  <c r="C61" i="78"/>
  <c r="E61" i="78"/>
  <c r="C67" i="78"/>
  <c r="E67" i="78"/>
  <c r="F67" i="78"/>
  <c r="G67" i="78"/>
  <c r="H67" i="78" s="1"/>
  <c r="C73" i="78"/>
  <c r="E73" i="78"/>
  <c r="F73" i="78"/>
  <c r="G73" i="78"/>
  <c r="H73" i="78" s="1"/>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H217" i="78" s="1"/>
  <c r="C223" i="78"/>
  <c r="E223" i="78"/>
  <c r="F223" i="78"/>
  <c r="G223" i="78"/>
  <c r="C229" i="78"/>
  <c r="E229" i="78"/>
  <c r="F229" i="78"/>
  <c r="G229" i="78"/>
  <c r="C235" i="78"/>
  <c r="E235" i="78"/>
  <c r="F235" i="78"/>
  <c r="G235" i="78"/>
  <c r="H235" i="78" s="1"/>
  <c r="C241" i="78"/>
  <c r="E241" i="78"/>
  <c r="F241" i="78"/>
  <c r="G241" i="78"/>
  <c r="C247" i="78"/>
  <c r="E247" i="78"/>
  <c r="F247" i="78"/>
  <c r="G247" i="78"/>
  <c r="C253" i="78"/>
  <c r="E253" i="78"/>
  <c r="F253" i="78"/>
  <c r="G253" i="78"/>
  <c r="H253" i="78" s="1"/>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H319" i="78" s="1"/>
  <c r="C325" i="78"/>
  <c r="E325" i="78"/>
  <c r="F325" i="78"/>
  <c r="G325" i="78"/>
  <c r="C331" i="78"/>
  <c r="E331" i="78"/>
  <c r="F331" i="78"/>
  <c r="G331" i="78"/>
  <c r="C337" i="78"/>
  <c r="E337" i="78"/>
  <c r="F337" i="78"/>
  <c r="G337" i="78"/>
  <c r="C343" i="78"/>
  <c r="E343" i="78"/>
  <c r="F343" i="78"/>
  <c r="G343" i="78"/>
  <c r="H343" i="78" s="1"/>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H397" i="78" s="1"/>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K78" i="78" s="1"/>
  <c r="L78" i="78"/>
  <c r="I79" i="78"/>
  <c r="J79" i="78"/>
  <c r="L79" i="78"/>
  <c r="I80" i="78"/>
  <c r="J80" i="78"/>
  <c r="K80" i="78" s="1"/>
  <c r="L80" i="78"/>
  <c r="I81" i="78"/>
  <c r="J81" i="78"/>
  <c r="L81" i="78"/>
  <c r="I82" i="78"/>
  <c r="J82" i="78"/>
  <c r="L82" i="78"/>
  <c r="I83" i="78"/>
  <c r="J83" i="78"/>
  <c r="K83" i="78" s="1"/>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K106" i="78" s="1"/>
  <c r="L106" i="78"/>
  <c r="I107" i="78"/>
  <c r="J107" i="78"/>
  <c r="L107" i="78"/>
  <c r="I108" i="78"/>
  <c r="J108" i="78"/>
  <c r="K108" i="78" s="1"/>
  <c r="L108" i="78"/>
  <c r="I109" i="78"/>
  <c r="J109" i="78"/>
  <c r="L109" i="78"/>
  <c r="I110" i="78"/>
  <c r="J110" i="78"/>
  <c r="L110" i="78"/>
  <c r="I111" i="78"/>
  <c r="J111" i="78"/>
  <c r="L111" i="78"/>
  <c r="I112" i="78"/>
  <c r="J112" i="78"/>
  <c r="K112" i="78" s="1"/>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K141" i="78" s="1"/>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K181" i="78" s="1"/>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K191" i="78" s="1"/>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K200" i="78" s="1"/>
  <c r="L200" i="78"/>
  <c r="I201" i="78"/>
  <c r="J201" i="78"/>
  <c r="L201" i="78"/>
  <c r="I202" i="78"/>
  <c r="J202" i="78"/>
  <c r="L202" i="78"/>
  <c r="I203" i="78"/>
  <c r="J203" i="78"/>
  <c r="L203" i="78"/>
  <c r="I204" i="78"/>
  <c r="J204" i="78"/>
  <c r="L204" i="78"/>
  <c r="I205" i="78"/>
  <c r="J205" i="78"/>
  <c r="L205" i="78"/>
  <c r="I206" i="78"/>
  <c r="J206" i="78"/>
  <c r="K206" i="78" s="1"/>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K238" i="78" s="1"/>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K268" i="78" s="1"/>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K137" i="77" s="1"/>
  <c r="L137" i="77"/>
  <c r="I138" i="77"/>
  <c r="J138" i="77"/>
  <c r="K138" i="77" s="1"/>
  <c r="L138" i="77"/>
  <c r="I139" i="77"/>
  <c r="J139" i="77"/>
  <c r="K139" i="77" s="1"/>
  <c r="L139" i="77"/>
  <c r="I140" i="77"/>
  <c r="J140" i="77"/>
  <c r="K140" i="77" s="1"/>
  <c r="L140" i="77"/>
  <c r="I141" i="77"/>
  <c r="J141" i="77"/>
  <c r="K141" i="77" s="1"/>
  <c r="L141" i="77"/>
  <c r="I142" i="77"/>
  <c r="J142" i="77"/>
  <c r="K142" i="77" s="1"/>
  <c r="L142" i="77"/>
  <c r="I143" i="77"/>
  <c r="J143" i="77"/>
  <c r="K143" i="77" s="1"/>
  <c r="L143" i="77"/>
  <c r="I144" i="77"/>
  <c r="J144" i="77"/>
  <c r="K144" i="77" s="1"/>
  <c r="L144" i="77"/>
  <c r="I145" i="77"/>
  <c r="J145" i="77"/>
  <c r="K145" i="77" s="1"/>
  <c r="L145" i="77"/>
  <c r="I146" i="77"/>
  <c r="J146" i="77"/>
  <c r="K146" i="77" s="1"/>
  <c r="L146" i="77"/>
  <c r="I147" i="77"/>
  <c r="J147" i="77"/>
  <c r="K147" i="77" s="1"/>
  <c r="L147" i="77"/>
  <c r="I148" i="77"/>
  <c r="J148" i="77"/>
  <c r="K148" i="77" s="1"/>
  <c r="L148" i="77"/>
  <c r="I149" i="77"/>
  <c r="J149" i="77"/>
  <c r="K149" i="77" s="1"/>
  <c r="L149" i="77"/>
  <c r="I150" i="77"/>
  <c r="J150" i="77"/>
  <c r="K150" i="77" s="1"/>
  <c r="L150" i="77"/>
  <c r="I151" i="77"/>
  <c r="J151" i="77"/>
  <c r="K151" i="77" s="1"/>
  <c r="L151" i="77"/>
  <c r="I152" i="77"/>
  <c r="J152" i="77"/>
  <c r="K152" i="77" s="1"/>
  <c r="L152" i="77"/>
  <c r="I153" i="77"/>
  <c r="J153" i="77"/>
  <c r="K153" i="77" s="1"/>
  <c r="L153" i="77"/>
  <c r="I154" i="77"/>
  <c r="J154" i="77"/>
  <c r="K154" i="77" s="1"/>
  <c r="L154" i="77"/>
  <c r="I155" i="77"/>
  <c r="J155" i="77"/>
  <c r="K155" i="77" s="1"/>
  <c r="L155" i="77"/>
  <c r="I156" i="77"/>
  <c r="J156" i="77"/>
  <c r="K156" i="77" s="1"/>
  <c r="L156" i="77"/>
  <c r="I157" i="77"/>
  <c r="J157" i="77"/>
  <c r="K157" i="77" s="1"/>
  <c r="L157" i="77"/>
  <c r="I158" i="77"/>
  <c r="J158" i="77"/>
  <c r="K158" i="77" s="1"/>
  <c r="L158" i="77"/>
  <c r="I159" i="77"/>
  <c r="J159" i="77"/>
  <c r="K159" i="77" s="1"/>
  <c r="L159" i="77"/>
  <c r="I160" i="77"/>
  <c r="J160" i="77"/>
  <c r="K160" i="77" s="1"/>
  <c r="L160" i="77"/>
  <c r="I161" i="77"/>
  <c r="J161" i="77"/>
  <c r="K161" i="77" s="1"/>
  <c r="L161" i="77"/>
  <c r="I162" i="77"/>
  <c r="J162" i="77"/>
  <c r="K162" i="77" s="1"/>
  <c r="L162" i="77"/>
  <c r="I163" i="77"/>
  <c r="J163" i="77"/>
  <c r="K163" i="77" s="1"/>
  <c r="L163" i="77"/>
  <c r="I164" i="77"/>
  <c r="J164" i="77"/>
  <c r="K164" i="77" s="1"/>
  <c r="L164" i="77"/>
  <c r="I165" i="77"/>
  <c r="J165" i="77"/>
  <c r="K165" i="77" s="1"/>
  <c r="L165" i="77"/>
  <c r="I166" i="77"/>
  <c r="J166" i="77"/>
  <c r="K166" i="77" s="1"/>
  <c r="L166" i="77"/>
  <c r="I167" i="77"/>
  <c r="J167" i="77"/>
  <c r="K167" i="77" s="1"/>
  <c r="L167" i="77"/>
  <c r="I168" i="77"/>
  <c r="J168" i="77"/>
  <c r="K168" i="77" s="1"/>
  <c r="L168" i="77"/>
  <c r="I169" i="77"/>
  <c r="J169" i="77"/>
  <c r="K169" i="77" s="1"/>
  <c r="L169" i="77"/>
  <c r="I170" i="77"/>
  <c r="J170" i="77"/>
  <c r="K170" i="77" s="1"/>
  <c r="L170" i="77"/>
  <c r="I171" i="77"/>
  <c r="J171" i="77"/>
  <c r="K171" i="77" s="1"/>
  <c r="L171" i="77"/>
  <c r="I172" i="77"/>
  <c r="J172" i="77"/>
  <c r="K172" i="77" s="1"/>
  <c r="L172" i="77"/>
  <c r="I173" i="77"/>
  <c r="J173" i="77"/>
  <c r="K173" i="77" s="1"/>
  <c r="L173" i="77"/>
  <c r="I174" i="77"/>
  <c r="J174" i="77"/>
  <c r="K174" i="77" s="1"/>
  <c r="L174" i="77"/>
  <c r="I175" i="77"/>
  <c r="J175" i="77"/>
  <c r="K175" i="77" s="1"/>
  <c r="L175" i="77"/>
  <c r="I176" i="77"/>
  <c r="J176" i="77"/>
  <c r="K176" i="77" s="1"/>
  <c r="L176" i="77"/>
  <c r="I177" i="77"/>
  <c r="J177" i="77"/>
  <c r="K177" i="77" s="1"/>
  <c r="L177" i="77"/>
  <c r="I178" i="77"/>
  <c r="J178" i="77"/>
  <c r="K178" i="77" s="1"/>
  <c r="L178" i="77"/>
  <c r="I179" i="77"/>
  <c r="J179" i="77"/>
  <c r="K179" i="77" s="1"/>
  <c r="L179" i="77"/>
  <c r="I180" i="77"/>
  <c r="J180" i="77"/>
  <c r="K180" i="77" s="1"/>
  <c r="L180" i="77"/>
  <c r="I181" i="77"/>
  <c r="J181" i="77"/>
  <c r="K181" i="77" s="1"/>
  <c r="L181" i="77"/>
  <c r="I182" i="77"/>
  <c r="J182" i="77"/>
  <c r="K182" i="77" s="1"/>
  <c r="L182" i="77"/>
  <c r="I183" i="77"/>
  <c r="J183" i="77"/>
  <c r="K183" i="77" s="1"/>
  <c r="L183" i="77"/>
  <c r="I184" i="77"/>
  <c r="J184" i="77"/>
  <c r="K184" i="77" s="1"/>
  <c r="L184" i="77"/>
  <c r="I185" i="77"/>
  <c r="J185" i="77"/>
  <c r="K185" i="77" s="1"/>
  <c r="L185" i="77"/>
  <c r="I186" i="77"/>
  <c r="J186" i="77"/>
  <c r="K186" i="77" s="1"/>
  <c r="L186" i="77"/>
  <c r="I187" i="77"/>
  <c r="J187" i="77"/>
  <c r="K187" i="77" s="1"/>
  <c r="L187" i="77"/>
  <c r="I188" i="77"/>
  <c r="J188" i="77"/>
  <c r="K188" i="77" s="1"/>
  <c r="L188" i="77"/>
  <c r="I189" i="77"/>
  <c r="J189" i="77"/>
  <c r="K189" i="77" s="1"/>
  <c r="L189" i="77"/>
  <c r="I190" i="77"/>
  <c r="J190" i="77"/>
  <c r="K190" i="77" s="1"/>
  <c r="L190" i="77"/>
  <c r="I191" i="77"/>
  <c r="J191" i="77"/>
  <c r="K191" i="77" s="1"/>
  <c r="L191" i="77"/>
  <c r="I192" i="77"/>
  <c r="J192" i="77"/>
  <c r="K192" i="77" s="1"/>
  <c r="L192" i="77"/>
  <c r="I193" i="77"/>
  <c r="J193" i="77"/>
  <c r="K193" i="77" s="1"/>
  <c r="L193" i="77"/>
  <c r="I194" i="77"/>
  <c r="J194" i="77"/>
  <c r="K194" i="77" s="1"/>
  <c r="L194" i="77"/>
  <c r="I195" i="77"/>
  <c r="J195" i="77"/>
  <c r="K195" i="77" s="1"/>
  <c r="L195" i="77"/>
  <c r="I196" i="77"/>
  <c r="J196" i="77"/>
  <c r="K196" i="77" s="1"/>
  <c r="L196" i="77"/>
  <c r="I197" i="77"/>
  <c r="J197" i="77"/>
  <c r="K197" i="77" s="1"/>
  <c r="L197" i="77"/>
  <c r="I198" i="77"/>
  <c r="J198" i="77"/>
  <c r="K198" i="77" s="1"/>
  <c r="L198" i="77"/>
  <c r="I199" i="77"/>
  <c r="J199" i="77"/>
  <c r="K199" i="77" s="1"/>
  <c r="L199" i="77"/>
  <c r="I200" i="77"/>
  <c r="J200" i="77"/>
  <c r="K200" i="77" s="1"/>
  <c r="L200" i="77"/>
  <c r="I201" i="77"/>
  <c r="J201" i="77"/>
  <c r="K201" i="77" s="1"/>
  <c r="L201" i="77"/>
  <c r="I202" i="77"/>
  <c r="J202" i="77"/>
  <c r="K202" i="77" s="1"/>
  <c r="L202" i="77"/>
  <c r="I203" i="77"/>
  <c r="J203" i="77"/>
  <c r="K203" i="77" s="1"/>
  <c r="L203" i="77"/>
  <c r="I204" i="77"/>
  <c r="J204" i="77"/>
  <c r="K204" i="77" s="1"/>
  <c r="L204" i="77"/>
  <c r="I205" i="77"/>
  <c r="J205" i="77"/>
  <c r="K205" i="77" s="1"/>
  <c r="L205" i="77"/>
  <c r="I206" i="77"/>
  <c r="J206" i="77"/>
  <c r="K206" i="77" s="1"/>
  <c r="L206" i="77"/>
  <c r="I207" i="77"/>
  <c r="J207" i="77"/>
  <c r="K207" i="77" s="1"/>
  <c r="L207" i="77"/>
  <c r="I208" i="77"/>
  <c r="J208" i="77"/>
  <c r="K208" i="77" s="1"/>
  <c r="L208" i="77"/>
  <c r="I209" i="77"/>
  <c r="J209" i="77"/>
  <c r="K209" i="77" s="1"/>
  <c r="L209" i="77"/>
  <c r="I210" i="77"/>
  <c r="J210" i="77"/>
  <c r="K210" i="77" s="1"/>
  <c r="L210" i="77"/>
  <c r="I211" i="77"/>
  <c r="J211" i="77"/>
  <c r="K211" i="77" s="1"/>
  <c r="L211" i="77"/>
  <c r="I212" i="77"/>
  <c r="J212" i="77"/>
  <c r="K212" i="77" s="1"/>
  <c r="L212" i="77"/>
  <c r="I213" i="77"/>
  <c r="J213" i="77"/>
  <c r="K213" i="77" s="1"/>
  <c r="L213" i="77"/>
  <c r="I214" i="77"/>
  <c r="J214" i="77"/>
  <c r="K214" i="77" s="1"/>
  <c r="L214" i="77"/>
  <c r="I215" i="77"/>
  <c r="J215" i="77"/>
  <c r="K215" i="77" s="1"/>
  <c r="L215" i="77"/>
  <c r="I216" i="77"/>
  <c r="J216" i="77"/>
  <c r="K216" i="77" s="1"/>
  <c r="L216" i="77"/>
  <c r="I217" i="77"/>
  <c r="J217" i="77"/>
  <c r="K217" i="77" s="1"/>
  <c r="L217" i="77"/>
  <c r="I218" i="77"/>
  <c r="J218" i="77"/>
  <c r="K218" i="77" s="1"/>
  <c r="L218" i="77"/>
  <c r="I219" i="77"/>
  <c r="J219" i="77"/>
  <c r="K219" i="77" s="1"/>
  <c r="L219" i="77"/>
  <c r="I220" i="77"/>
  <c r="J220" i="77"/>
  <c r="K220" i="77" s="1"/>
  <c r="L220" i="77"/>
  <c r="I221" i="77"/>
  <c r="J221" i="77"/>
  <c r="K221" i="77" s="1"/>
  <c r="L221" i="77"/>
  <c r="I222" i="77"/>
  <c r="J222" i="77"/>
  <c r="K222" i="77" s="1"/>
  <c r="L222" i="77"/>
  <c r="I223" i="77"/>
  <c r="J223" i="77"/>
  <c r="K223" i="77" s="1"/>
  <c r="L223" i="77"/>
  <c r="I224" i="77"/>
  <c r="J224" i="77"/>
  <c r="K224" i="77" s="1"/>
  <c r="L224" i="77"/>
  <c r="I225" i="77"/>
  <c r="J225" i="77"/>
  <c r="K225" i="77" s="1"/>
  <c r="L225" i="77"/>
  <c r="I226" i="77"/>
  <c r="J226" i="77"/>
  <c r="K226" i="77" s="1"/>
  <c r="L226" i="77"/>
  <c r="I227" i="77"/>
  <c r="J227" i="77"/>
  <c r="K227" i="77" s="1"/>
  <c r="L227" i="77"/>
  <c r="I228" i="77"/>
  <c r="J228" i="77"/>
  <c r="K228" i="77" s="1"/>
  <c r="L228" i="77"/>
  <c r="I229" i="77"/>
  <c r="J229" i="77"/>
  <c r="K229" i="77" s="1"/>
  <c r="L229" i="77"/>
  <c r="I230" i="77"/>
  <c r="J230" i="77"/>
  <c r="K230" i="77" s="1"/>
  <c r="L230" i="77"/>
  <c r="I231" i="77"/>
  <c r="J231" i="77"/>
  <c r="K231" i="77" s="1"/>
  <c r="L231" i="77"/>
  <c r="I232" i="77"/>
  <c r="J232" i="77"/>
  <c r="K232" i="77" s="1"/>
  <c r="L232" i="77"/>
  <c r="I233" i="77"/>
  <c r="J233" i="77"/>
  <c r="K233" i="77" s="1"/>
  <c r="L233" i="77"/>
  <c r="I234" i="77"/>
  <c r="J234" i="77"/>
  <c r="K234" i="77" s="1"/>
  <c r="L234" i="77"/>
  <c r="I235" i="77"/>
  <c r="J235" i="77"/>
  <c r="K235" i="77" s="1"/>
  <c r="L235" i="77"/>
  <c r="I236" i="77"/>
  <c r="J236" i="77"/>
  <c r="K236" i="77" s="1"/>
  <c r="L236" i="77"/>
  <c r="I237" i="77"/>
  <c r="J237" i="77"/>
  <c r="K237" i="77" s="1"/>
  <c r="L237" i="77"/>
  <c r="I238" i="77"/>
  <c r="J238" i="77"/>
  <c r="K238" i="77" s="1"/>
  <c r="L238" i="77"/>
  <c r="I239" i="77"/>
  <c r="J239" i="77"/>
  <c r="K239" i="77" s="1"/>
  <c r="L239" i="77"/>
  <c r="I240" i="77"/>
  <c r="J240" i="77"/>
  <c r="K240" i="77" s="1"/>
  <c r="L240" i="77"/>
  <c r="I241" i="77"/>
  <c r="J241" i="77"/>
  <c r="K241" i="77" s="1"/>
  <c r="L241" i="77"/>
  <c r="I242" i="77"/>
  <c r="J242" i="77"/>
  <c r="K242" i="77" s="1"/>
  <c r="L242" i="77"/>
  <c r="I243" i="77"/>
  <c r="J243" i="77"/>
  <c r="K243" i="77" s="1"/>
  <c r="L243" i="77"/>
  <c r="I244" i="77"/>
  <c r="J244" i="77"/>
  <c r="K244" i="77" s="1"/>
  <c r="L244" i="77"/>
  <c r="I245" i="77"/>
  <c r="J245" i="77"/>
  <c r="K245" i="77" s="1"/>
  <c r="L245" i="77"/>
  <c r="I246" i="77"/>
  <c r="J246" i="77"/>
  <c r="K246" i="77" s="1"/>
  <c r="L246" i="77"/>
  <c r="I247" i="77"/>
  <c r="J247" i="77"/>
  <c r="K247" i="77" s="1"/>
  <c r="L247" i="77"/>
  <c r="I248" i="77"/>
  <c r="J248" i="77"/>
  <c r="K248" i="77" s="1"/>
  <c r="L248" i="77"/>
  <c r="I249" i="77"/>
  <c r="J249" i="77"/>
  <c r="K249" i="77" s="1"/>
  <c r="L249" i="77"/>
  <c r="I250" i="77"/>
  <c r="J250" i="77"/>
  <c r="K250" i="77" s="1"/>
  <c r="L250" i="77"/>
  <c r="I251" i="77"/>
  <c r="J251" i="77"/>
  <c r="K251" i="77" s="1"/>
  <c r="L251" i="77"/>
  <c r="I252" i="77"/>
  <c r="J252" i="77"/>
  <c r="K252" i="77" s="1"/>
  <c r="L252" i="77"/>
  <c r="I253" i="77"/>
  <c r="J253" i="77"/>
  <c r="K253" i="77" s="1"/>
  <c r="L253" i="77"/>
  <c r="I254" i="77"/>
  <c r="J254" i="77"/>
  <c r="K254" i="77" s="1"/>
  <c r="L254" i="77"/>
  <c r="I255" i="77"/>
  <c r="J255" i="77"/>
  <c r="K255" i="77" s="1"/>
  <c r="L255" i="77"/>
  <c r="I256" i="77"/>
  <c r="J256" i="77"/>
  <c r="K256" i="77" s="1"/>
  <c r="L256" i="77"/>
  <c r="I257" i="77"/>
  <c r="J257" i="77"/>
  <c r="K257" i="77" s="1"/>
  <c r="L257" i="77"/>
  <c r="I258" i="77"/>
  <c r="J258" i="77"/>
  <c r="K258" i="77" s="1"/>
  <c r="L258" i="77"/>
  <c r="I259" i="77"/>
  <c r="J259" i="77"/>
  <c r="K259" i="77" s="1"/>
  <c r="L259" i="77"/>
  <c r="I260" i="77"/>
  <c r="J260" i="77"/>
  <c r="K260" i="77" s="1"/>
  <c r="L260" i="77"/>
  <c r="I261" i="77"/>
  <c r="J261" i="77"/>
  <c r="K261" i="77" s="1"/>
  <c r="L261" i="77"/>
  <c r="I262" i="77"/>
  <c r="J262" i="77"/>
  <c r="K262" i="77" s="1"/>
  <c r="L262" i="77"/>
  <c r="I263" i="77"/>
  <c r="J263" i="77"/>
  <c r="K263" i="77" s="1"/>
  <c r="L263" i="77"/>
  <c r="I264" i="77"/>
  <c r="J264" i="77"/>
  <c r="K264" i="77" s="1"/>
  <c r="L264" i="77"/>
  <c r="I265" i="77"/>
  <c r="J265" i="77"/>
  <c r="K265" i="77" s="1"/>
  <c r="L265" i="77"/>
  <c r="I266" i="77"/>
  <c r="J266" i="77"/>
  <c r="K266" i="77" s="1"/>
  <c r="L266" i="77"/>
  <c r="I267" i="77"/>
  <c r="J267" i="77"/>
  <c r="K267" i="77" s="1"/>
  <c r="L267" i="77"/>
  <c r="I268" i="77"/>
  <c r="J268" i="77"/>
  <c r="K268" i="77" s="1"/>
  <c r="L268" i="77"/>
  <c r="I269" i="77"/>
  <c r="J269" i="77"/>
  <c r="K269" i="77" s="1"/>
  <c r="L269" i="77"/>
  <c r="I270" i="77"/>
  <c r="J270" i="77"/>
  <c r="K270" i="77" s="1"/>
  <c r="L270" i="77"/>
  <c r="I271" i="77"/>
  <c r="J271" i="77"/>
  <c r="K271" i="77" s="1"/>
  <c r="L271" i="77"/>
  <c r="I272" i="77"/>
  <c r="J272" i="77"/>
  <c r="K272" i="77" s="1"/>
  <c r="L272" i="77"/>
  <c r="I273" i="77"/>
  <c r="J273" i="77"/>
  <c r="K273" i="77" s="1"/>
  <c r="L273" i="77"/>
  <c r="I274" i="77"/>
  <c r="J274" i="77"/>
  <c r="K274" i="77" s="1"/>
  <c r="L274" i="77"/>
  <c r="I275" i="77"/>
  <c r="J275" i="77"/>
  <c r="K275" i="77" s="1"/>
  <c r="L275" i="77"/>
  <c r="I276" i="77"/>
  <c r="J276" i="77"/>
  <c r="K276" i="77" s="1"/>
  <c r="L276" i="77"/>
  <c r="I277" i="77"/>
  <c r="J277" i="77"/>
  <c r="K277" i="77" s="1"/>
  <c r="L277" i="77"/>
  <c r="I278" i="77"/>
  <c r="J278" i="77"/>
  <c r="K278" i="77" s="1"/>
  <c r="L278" i="77"/>
  <c r="I279" i="77"/>
  <c r="J279" i="77"/>
  <c r="K279" i="77" s="1"/>
  <c r="L279" i="77"/>
  <c r="I280" i="77"/>
  <c r="J280" i="77"/>
  <c r="K280" i="77" s="1"/>
  <c r="L280" i="77"/>
  <c r="I281" i="77"/>
  <c r="J281" i="77"/>
  <c r="K281" i="77" s="1"/>
  <c r="L281" i="77"/>
  <c r="I282" i="77"/>
  <c r="J282" i="77"/>
  <c r="K282" i="77" s="1"/>
  <c r="L282" i="77"/>
  <c r="I283" i="77"/>
  <c r="J283" i="77"/>
  <c r="K283" i="77" s="1"/>
  <c r="L283" i="77"/>
  <c r="I284" i="77"/>
  <c r="J284" i="77"/>
  <c r="K284" i="77" s="1"/>
  <c r="L284" i="77"/>
  <c r="I285" i="77"/>
  <c r="J285" i="77"/>
  <c r="K285" i="77" s="1"/>
  <c r="L285" i="77"/>
  <c r="I286" i="77"/>
  <c r="J286" i="77"/>
  <c r="K286" i="77" s="1"/>
  <c r="L286" i="77"/>
  <c r="I287" i="77"/>
  <c r="J287" i="77"/>
  <c r="K287" i="77" s="1"/>
  <c r="L287" i="77"/>
  <c r="I288" i="77"/>
  <c r="J288" i="77"/>
  <c r="K288" i="77" s="1"/>
  <c r="L288" i="77"/>
  <c r="I289" i="77"/>
  <c r="J289" i="77"/>
  <c r="K289" i="77" s="1"/>
  <c r="L289" i="77"/>
  <c r="I290" i="77"/>
  <c r="J290" i="77"/>
  <c r="K290" i="77" s="1"/>
  <c r="L290" i="77"/>
  <c r="I291" i="77"/>
  <c r="J291" i="77"/>
  <c r="K291" i="77" s="1"/>
  <c r="L291" i="77"/>
  <c r="I292" i="77"/>
  <c r="J292" i="77"/>
  <c r="K292" i="77" s="1"/>
  <c r="L292" i="77"/>
  <c r="I293" i="77"/>
  <c r="J293" i="77"/>
  <c r="K293" i="77" s="1"/>
  <c r="L293" i="77"/>
  <c r="I294" i="77"/>
  <c r="J294" i="77"/>
  <c r="K294" i="77" s="1"/>
  <c r="L294" i="77"/>
  <c r="I295" i="77"/>
  <c r="J295" i="77"/>
  <c r="K295" i="77" s="1"/>
  <c r="L295" i="77"/>
  <c r="I296" i="77"/>
  <c r="J296" i="77"/>
  <c r="K296" i="77" s="1"/>
  <c r="L296" i="77"/>
  <c r="I297" i="77"/>
  <c r="J297" i="77"/>
  <c r="K297" i="77" s="1"/>
  <c r="L297" i="77"/>
  <c r="I298" i="77"/>
  <c r="J298" i="77"/>
  <c r="K298" i="77" s="1"/>
  <c r="L298" i="77"/>
  <c r="I299" i="77"/>
  <c r="J299" i="77"/>
  <c r="K299" i="77" s="1"/>
  <c r="L299" i="77"/>
  <c r="I300" i="77"/>
  <c r="J300" i="77"/>
  <c r="K300" i="77" s="1"/>
  <c r="L300" i="77"/>
  <c r="I301" i="77"/>
  <c r="J301" i="77"/>
  <c r="K301" i="77" s="1"/>
  <c r="L301" i="77"/>
  <c r="I302" i="77"/>
  <c r="J302" i="77"/>
  <c r="K302" i="77" s="1"/>
  <c r="L302" i="77"/>
  <c r="I303" i="77"/>
  <c r="J303" i="77"/>
  <c r="K303" i="77" s="1"/>
  <c r="L303" i="77"/>
  <c r="I304" i="77"/>
  <c r="J304" i="77"/>
  <c r="K304" i="77" s="1"/>
  <c r="L304" i="77"/>
  <c r="I305" i="77"/>
  <c r="J305" i="77"/>
  <c r="K305" i="77" s="1"/>
  <c r="L305" i="77"/>
  <c r="I306" i="77"/>
  <c r="J306" i="77"/>
  <c r="K306" i="77" s="1"/>
  <c r="L306" i="77"/>
  <c r="I307" i="77"/>
  <c r="J307" i="77"/>
  <c r="K307" i="77" s="1"/>
  <c r="L307" i="77"/>
  <c r="I308" i="77"/>
  <c r="J308" i="77"/>
  <c r="K308" i="77" s="1"/>
  <c r="L308" i="77"/>
  <c r="I309" i="77"/>
  <c r="J309" i="77"/>
  <c r="K309" i="77" s="1"/>
  <c r="L309" i="77"/>
  <c r="I310" i="77"/>
  <c r="J310" i="77"/>
  <c r="K310" i="77" s="1"/>
  <c r="L310" i="77"/>
  <c r="I311" i="77"/>
  <c r="J311" i="77"/>
  <c r="K311" i="77" s="1"/>
  <c r="L311" i="77"/>
  <c r="I312" i="77"/>
  <c r="J312" i="77"/>
  <c r="K312" i="77" s="1"/>
  <c r="L312" i="77"/>
  <c r="I313" i="77"/>
  <c r="J313" i="77"/>
  <c r="K313" i="77" s="1"/>
  <c r="L313" i="77"/>
  <c r="I314" i="77"/>
  <c r="J314" i="77"/>
  <c r="K314" i="77" s="1"/>
  <c r="L314" i="77"/>
  <c r="I315" i="77"/>
  <c r="J315" i="77"/>
  <c r="K315" i="77" s="1"/>
  <c r="L315" i="77"/>
  <c r="I316" i="77"/>
  <c r="J316" i="77"/>
  <c r="K316" i="77" s="1"/>
  <c r="L316" i="77"/>
  <c r="I317" i="77"/>
  <c r="J317" i="77"/>
  <c r="K317" i="77" s="1"/>
  <c r="L317" i="77"/>
  <c r="I318" i="77"/>
  <c r="J318" i="77"/>
  <c r="K318" i="77" s="1"/>
  <c r="L318" i="77"/>
  <c r="I319" i="77"/>
  <c r="J319" i="77"/>
  <c r="K319" i="77" s="1"/>
  <c r="L319" i="77"/>
  <c r="I320" i="77"/>
  <c r="J320" i="77"/>
  <c r="K320" i="77" s="1"/>
  <c r="L320" i="77"/>
  <c r="I321" i="77"/>
  <c r="J321" i="77"/>
  <c r="K321" i="77" s="1"/>
  <c r="L321" i="77"/>
  <c r="I322" i="77"/>
  <c r="J322" i="77"/>
  <c r="K322" i="77" s="1"/>
  <c r="L322" i="77"/>
  <c r="I323" i="77"/>
  <c r="J323" i="77"/>
  <c r="K323" i="77" s="1"/>
  <c r="L323" i="77"/>
  <c r="I324" i="77"/>
  <c r="J324" i="77"/>
  <c r="K324" i="77" s="1"/>
  <c r="L324" i="77"/>
  <c r="I325" i="77"/>
  <c r="J325" i="77"/>
  <c r="K325" i="77" s="1"/>
  <c r="L325" i="77"/>
  <c r="I326" i="77"/>
  <c r="J326" i="77"/>
  <c r="K326" i="77" s="1"/>
  <c r="L326" i="77"/>
  <c r="I327" i="77"/>
  <c r="J327" i="77"/>
  <c r="K327" i="77" s="1"/>
  <c r="L327" i="77"/>
  <c r="I328" i="77"/>
  <c r="J328" i="77"/>
  <c r="K328" i="77" s="1"/>
  <c r="L328" i="77"/>
  <c r="I329" i="77"/>
  <c r="J329" i="77"/>
  <c r="K329" i="77" s="1"/>
  <c r="L329" i="77"/>
  <c r="I330" i="77"/>
  <c r="J330" i="77"/>
  <c r="K330" i="77" s="1"/>
  <c r="L330" i="77"/>
  <c r="I331" i="77"/>
  <c r="J331" i="77"/>
  <c r="K331" i="77" s="1"/>
  <c r="L331" i="77"/>
  <c r="I332" i="77"/>
  <c r="J332" i="77"/>
  <c r="K332" i="77" s="1"/>
  <c r="L332" i="77"/>
  <c r="I333" i="77"/>
  <c r="J333" i="77"/>
  <c r="K333" i="77" s="1"/>
  <c r="L333" i="77"/>
  <c r="I334" i="77"/>
  <c r="J334" i="77"/>
  <c r="K334" i="77" s="1"/>
  <c r="L334" i="77"/>
  <c r="I335" i="77"/>
  <c r="J335" i="77"/>
  <c r="K335" i="77" s="1"/>
  <c r="L335" i="77"/>
  <c r="I336" i="77"/>
  <c r="J336" i="77"/>
  <c r="K336" i="77" s="1"/>
  <c r="L336" i="77"/>
  <c r="I337" i="77"/>
  <c r="J337" i="77"/>
  <c r="K337" i="77" s="1"/>
  <c r="L337" i="77"/>
  <c r="I338" i="77"/>
  <c r="J338" i="77"/>
  <c r="K338" i="77" s="1"/>
  <c r="L338" i="77"/>
  <c r="I339" i="77"/>
  <c r="J339" i="77"/>
  <c r="K339" i="77" s="1"/>
  <c r="L339" i="77"/>
  <c r="I340" i="77"/>
  <c r="J340" i="77"/>
  <c r="K340" i="77" s="1"/>
  <c r="L340" i="77"/>
  <c r="I341" i="77"/>
  <c r="J341" i="77"/>
  <c r="K341" i="77" s="1"/>
  <c r="L341" i="77"/>
  <c r="I342" i="77"/>
  <c r="J342" i="77"/>
  <c r="K342" i="77" s="1"/>
  <c r="L342" i="77"/>
  <c r="I343" i="77"/>
  <c r="J343" i="77"/>
  <c r="K343" i="77" s="1"/>
  <c r="L343" i="77"/>
  <c r="I344" i="77"/>
  <c r="J344" i="77"/>
  <c r="K344" i="77" s="1"/>
  <c r="L344" i="77"/>
  <c r="I345" i="77"/>
  <c r="J345" i="77"/>
  <c r="K345" i="77" s="1"/>
  <c r="L345" i="77"/>
  <c r="I346" i="77"/>
  <c r="J346" i="77"/>
  <c r="K346" i="77" s="1"/>
  <c r="L346" i="77"/>
  <c r="I347" i="77"/>
  <c r="J347" i="77"/>
  <c r="K347" i="77" s="1"/>
  <c r="L347" i="77"/>
  <c r="I348" i="77"/>
  <c r="J348" i="77"/>
  <c r="K348" i="77" s="1"/>
  <c r="L348" i="77"/>
  <c r="I349" i="77"/>
  <c r="J349" i="77"/>
  <c r="K349" i="77" s="1"/>
  <c r="L349" i="77"/>
  <c r="I350" i="77"/>
  <c r="J350" i="77"/>
  <c r="K350" i="77" s="1"/>
  <c r="L350" i="77"/>
  <c r="I351" i="77"/>
  <c r="J351" i="77"/>
  <c r="K351" i="77" s="1"/>
  <c r="L351" i="77"/>
  <c r="I352" i="77"/>
  <c r="J352" i="77"/>
  <c r="K352" i="77" s="1"/>
  <c r="L352" i="77"/>
  <c r="I353" i="77"/>
  <c r="J353" i="77"/>
  <c r="K353" i="77" s="1"/>
  <c r="L353" i="77"/>
  <c r="I354" i="77"/>
  <c r="J354" i="77"/>
  <c r="K354" i="77" s="1"/>
  <c r="L354" i="77"/>
  <c r="I355" i="77"/>
  <c r="J355" i="77"/>
  <c r="K355" i="77" s="1"/>
  <c r="L355" i="77"/>
  <c r="I356" i="77"/>
  <c r="J356" i="77"/>
  <c r="K356" i="77" s="1"/>
  <c r="L356" i="77"/>
  <c r="I357" i="77"/>
  <c r="J357" i="77"/>
  <c r="K357" i="77" s="1"/>
  <c r="L357" i="77"/>
  <c r="I358" i="77"/>
  <c r="J358" i="77"/>
  <c r="K358" i="77" s="1"/>
  <c r="L358" i="77"/>
  <c r="I359" i="77"/>
  <c r="J359" i="77"/>
  <c r="K359" i="77" s="1"/>
  <c r="L359" i="77"/>
  <c r="I360" i="77"/>
  <c r="J360" i="77"/>
  <c r="K360" i="77" s="1"/>
  <c r="L360" i="77"/>
  <c r="I361" i="77"/>
  <c r="J361" i="77"/>
  <c r="K361" i="77" s="1"/>
  <c r="L361" i="77"/>
  <c r="I362" i="77"/>
  <c r="J362" i="77"/>
  <c r="K362" i="77" s="1"/>
  <c r="L362" i="77"/>
  <c r="I363" i="77"/>
  <c r="J363" i="77"/>
  <c r="K363" i="77" s="1"/>
  <c r="L363" i="77"/>
  <c r="I364" i="77"/>
  <c r="J364" i="77"/>
  <c r="K364" i="77" s="1"/>
  <c r="L364" i="77"/>
  <c r="I365" i="77"/>
  <c r="J365" i="77"/>
  <c r="K365" i="77" s="1"/>
  <c r="L365" i="77"/>
  <c r="I366" i="77"/>
  <c r="J366" i="77"/>
  <c r="K366" i="77" s="1"/>
  <c r="L366" i="77"/>
  <c r="I367" i="77"/>
  <c r="J367" i="77"/>
  <c r="K367" i="77" s="1"/>
  <c r="L367" i="77"/>
  <c r="I368" i="77"/>
  <c r="J368" i="77"/>
  <c r="K368" i="77" s="1"/>
  <c r="L368" i="77"/>
  <c r="I369" i="77"/>
  <c r="J369" i="77"/>
  <c r="K369" i="77" s="1"/>
  <c r="L369" i="77"/>
  <c r="I370" i="77"/>
  <c r="J370" i="77"/>
  <c r="K370" i="77" s="1"/>
  <c r="L370" i="77"/>
  <c r="I371" i="77"/>
  <c r="J371" i="77"/>
  <c r="K371" i="77" s="1"/>
  <c r="L371" i="77"/>
  <c r="I372" i="77"/>
  <c r="J372" i="77"/>
  <c r="K372" i="77" s="1"/>
  <c r="L372" i="77"/>
  <c r="I373" i="77"/>
  <c r="J373" i="77"/>
  <c r="K373" i="77" s="1"/>
  <c r="L373" i="77"/>
  <c r="I374" i="77"/>
  <c r="J374" i="77"/>
  <c r="K374" i="77" s="1"/>
  <c r="L374" i="77"/>
  <c r="I375" i="77"/>
  <c r="J375" i="77"/>
  <c r="K375" i="77" s="1"/>
  <c r="L375" i="77"/>
  <c r="I376" i="77"/>
  <c r="J376" i="77"/>
  <c r="K376" i="77" s="1"/>
  <c r="L376" i="77"/>
  <c r="I377" i="77"/>
  <c r="J377" i="77"/>
  <c r="K377" i="77" s="1"/>
  <c r="L377" i="77"/>
  <c r="I378" i="77"/>
  <c r="J378" i="77"/>
  <c r="K378" i="77" s="1"/>
  <c r="L378" i="77"/>
  <c r="I379" i="77"/>
  <c r="J379" i="77"/>
  <c r="K379" i="77" s="1"/>
  <c r="L379" i="77"/>
  <c r="I380" i="77"/>
  <c r="J380" i="77"/>
  <c r="K380" i="77" s="1"/>
  <c r="L380" i="77"/>
  <c r="I381" i="77"/>
  <c r="J381" i="77"/>
  <c r="K381" i="77" s="1"/>
  <c r="L381" i="77"/>
  <c r="I382" i="77"/>
  <c r="J382" i="77"/>
  <c r="K382" i="77" s="1"/>
  <c r="L382" i="77"/>
  <c r="I383" i="77"/>
  <c r="J383" i="77"/>
  <c r="K383" i="77" s="1"/>
  <c r="L383" i="77"/>
  <c r="I384" i="77"/>
  <c r="J384" i="77"/>
  <c r="K384" i="77" s="1"/>
  <c r="L384" i="77"/>
  <c r="I385" i="77"/>
  <c r="J385" i="77"/>
  <c r="K385" i="77" s="1"/>
  <c r="L385" i="77"/>
  <c r="I386" i="77"/>
  <c r="J386" i="77"/>
  <c r="K386" i="77" s="1"/>
  <c r="L386" i="77"/>
  <c r="I387" i="77"/>
  <c r="J387" i="77"/>
  <c r="K387" i="77" s="1"/>
  <c r="L387" i="77"/>
  <c r="I388" i="77"/>
  <c r="J388" i="77"/>
  <c r="K388" i="77" s="1"/>
  <c r="L388" i="77"/>
  <c r="I389" i="77"/>
  <c r="J389" i="77"/>
  <c r="K389" i="77" s="1"/>
  <c r="L389" i="77"/>
  <c r="I390" i="77"/>
  <c r="J390" i="77"/>
  <c r="K390" i="77" s="1"/>
  <c r="L390" i="77"/>
  <c r="I391" i="77"/>
  <c r="J391" i="77"/>
  <c r="K391" i="77" s="1"/>
  <c r="L391" i="77"/>
  <c r="I392" i="77"/>
  <c r="J392" i="77"/>
  <c r="K392" i="77" s="1"/>
  <c r="L392" i="77"/>
  <c r="I393" i="77"/>
  <c r="J393" i="77"/>
  <c r="K393" i="77" s="1"/>
  <c r="L393" i="77"/>
  <c r="I394" i="77"/>
  <c r="J394" i="77"/>
  <c r="K394" i="77" s="1"/>
  <c r="L394" i="77"/>
  <c r="I395" i="77"/>
  <c r="J395" i="77"/>
  <c r="K395" i="77" s="1"/>
  <c r="L395" i="77"/>
  <c r="I396" i="77"/>
  <c r="J396" i="77"/>
  <c r="K396" i="77" s="1"/>
  <c r="L396" i="77"/>
  <c r="I397" i="77"/>
  <c r="J397" i="77"/>
  <c r="K397" i="77" s="1"/>
  <c r="L397" i="77"/>
  <c r="I398" i="77"/>
  <c r="J398" i="77"/>
  <c r="K398" i="77" s="1"/>
  <c r="L398" i="77"/>
  <c r="I399" i="77"/>
  <c r="J399" i="77"/>
  <c r="K399" i="77" s="1"/>
  <c r="L399" i="77"/>
  <c r="I400" i="77"/>
  <c r="J400" i="77"/>
  <c r="K400" i="77" s="1"/>
  <c r="L400" i="77"/>
  <c r="I401" i="77"/>
  <c r="J401" i="77"/>
  <c r="K401" i="77" s="1"/>
  <c r="L401" i="77"/>
  <c r="I402" i="77"/>
  <c r="J402" i="77"/>
  <c r="K402" i="77" s="1"/>
  <c r="L402" i="77"/>
  <c r="I403" i="77"/>
  <c r="J403" i="77"/>
  <c r="K403" i="77" s="1"/>
  <c r="L403" i="77"/>
  <c r="I404" i="77"/>
  <c r="J404" i="77"/>
  <c r="K404" i="77" s="1"/>
  <c r="L404" i="77"/>
  <c r="I405" i="77"/>
  <c r="J405" i="77"/>
  <c r="K405" i="77" s="1"/>
  <c r="L405" i="77"/>
  <c r="I406" i="77"/>
  <c r="J406" i="77"/>
  <c r="K406" i="77" s="1"/>
  <c r="L406" i="77"/>
  <c r="I407" i="77"/>
  <c r="J407" i="77"/>
  <c r="L407" i="77"/>
  <c r="I408" i="77"/>
  <c r="J408" i="77"/>
  <c r="K408" i="77" s="1"/>
  <c r="L408" i="77"/>
  <c r="I409" i="77"/>
  <c r="J409" i="77"/>
  <c r="K409" i="77" s="1"/>
  <c r="L409" i="77"/>
  <c r="I410" i="77"/>
  <c r="J410" i="77"/>
  <c r="K410" i="77" s="1"/>
  <c r="L410" i="77"/>
  <c r="I411" i="77"/>
  <c r="J411" i="77"/>
  <c r="K411" i="77" s="1"/>
  <c r="L411" i="77"/>
  <c r="I412" i="77"/>
  <c r="J412" i="77"/>
  <c r="K412" i="77" s="1"/>
  <c r="L412" i="77"/>
  <c r="I413" i="77"/>
  <c r="J413" i="77"/>
  <c r="K413" i="77" s="1"/>
  <c r="L413" i="77"/>
  <c r="I414" i="77"/>
  <c r="J414" i="77"/>
  <c r="K414" i="77" s="1"/>
  <c r="L414" i="77"/>
  <c r="I415" i="77"/>
  <c r="J415" i="77"/>
  <c r="K415" i="77" s="1"/>
  <c r="L415" i="77"/>
  <c r="I416" i="77"/>
  <c r="J416" i="77"/>
  <c r="K416" i="77" s="1"/>
  <c r="L416" i="77"/>
  <c r="I417" i="77"/>
  <c r="J417" i="77"/>
  <c r="K417" i="77" s="1"/>
  <c r="L417" i="77"/>
  <c r="I418" i="77"/>
  <c r="J418" i="77"/>
  <c r="K418" i="77" s="1"/>
  <c r="L418" i="77"/>
  <c r="I419" i="77"/>
  <c r="J419" i="77"/>
  <c r="K419" i="77" s="1"/>
  <c r="L419" i="77"/>
  <c r="I420" i="77"/>
  <c r="J420" i="77"/>
  <c r="K420" i="77" s="1"/>
  <c r="L420" i="77"/>
  <c r="I421" i="77"/>
  <c r="J421" i="77"/>
  <c r="K421" i="77" s="1"/>
  <c r="L421" i="77"/>
  <c r="I422" i="77"/>
  <c r="J422" i="77"/>
  <c r="K422" i="77" s="1"/>
  <c r="L422" i="77"/>
  <c r="I423" i="77"/>
  <c r="J423" i="77"/>
  <c r="K423" i="77" s="1"/>
  <c r="L423" i="77"/>
  <c r="I424" i="77"/>
  <c r="J424" i="77"/>
  <c r="K424" i="77" s="1"/>
  <c r="L424" i="77"/>
  <c r="I425" i="77"/>
  <c r="J425" i="77"/>
  <c r="K425" i="77" s="1"/>
  <c r="L425" i="77"/>
  <c r="I426" i="77"/>
  <c r="J426" i="77"/>
  <c r="K426" i="77" s="1"/>
  <c r="L426" i="77"/>
  <c r="L7" i="77"/>
  <c r="F67" i="77"/>
  <c r="G67" i="77"/>
  <c r="F73" i="77"/>
  <c r="G73" i="77"/>
  <c r="H73" i="77" s="1"/>
  <c r="F79" i="77"/>
  <c r="G79" i="77"/>
  <c r="F85" i="77"/>
  <c r="G85" i="77"/>
  <c r="F91" i="77"/>
  <c r="G91" i="77"/>
  <c r="H91" i="77" s="1"/>
  <c r="F97" i="77"/>
  <c r="G97" i="77"/>
  <c r="F103" i="77"/>
  <c r="G103" i="77"/>
  <c r="F109" i="77"/>
  <c r="G109" i="77"/>
  <c r="H109" i="77" s="1"/>
  <c r="F115" i="77"/>
  <c r="G115" i="77"/>
  <c r="F121" i="77"/>
  <c r="G121" i="77"/>
  <c r="F127" i="77"/>
  <c r="G127" i="77"/>
  <c r="H127" i="77" s="1"/>
  <c r="F133" i="77"/>
  <c r="G133" i="77"/>
  <c r="F139" i="77"/>
  <c r="G139" i="77"/>
  <c r="F145" i="77"/>
  <c r="G145" i="77"/>
  <c r="H145" i="77" s="1"/>
  <c r="F151" i="77"/>
  <c r="G151" i="77"/>
  <c r="F157" i="77"/>
  <c r="G157" i="77"/>
  <c r="F163" i="77"/>
  <c r="G163" i="77"/>
  <c r="H163" i="77" s="1"/>
  <c r="F169" i="77"/>
  <c r="G169" i="77"/>
  <c r="F175" i="77"/>
  <c r="G175" i="77"/>
  <c r="F181" i="77"/>
  <c r="G181" i="77"/>
  <c r="H181" i="77" s="1"/>
  <c r="F187" i="77"/>
  <c r="G187" i="77"/>
  <c r="F193" i="77"/>
  <c r="G193" i="77"/>
  <c r="F199" i="77"/>
  <c r="G199" i="77"/>
  <c r="H199" i="77" s="1"/>
  <c r="F205" i="77"/>
  <c r="G205" i="77"/>
  <c r="F211" i="77"/>
  <c r="G211" i="77"/>
  <c r="F217" i="77"/>
  <c r="G217" i="77"/>
  <c r="H217" i="77" s="1"/>
  <c r="F223" i="77"/>
  <c r="G223" i="77"/>
  <c r="F229" i="77"/>
  <c r="G229" i="77"/>
  <c r="F235" i="77"/>
  <c r="G235" i="77"/>
  <c r="H235" i="77" s="1"/>
  <c r="F241" i="77"/>
  <c r="G241" i="77"/>
  <c r="F247" i="77"/>
  <c r="G247" i="77"/>
  <c r="F253" i="77"/>
  <c r="G253" i="77"/>
  <c r="H253" i="77" s="1"/>
  <c r="F259" i="77"/>
  <c r="G259" i="77"/>
  <c r="F265" i="77"/>
  <c r="G265" i="77"/>
  <c r="F271" i="77"/>
  <c r="G271" i="77"/>
  <c r="H271" i="77" s="1"/>
  <c r="F277" i="77"/>
  <c r="G277" i="77"/>
  <c r="F283" i="77"/>
  <c r="G283" i="77"/>
  <c r="F289" i="77"/>
  <c r="G289" i="77"/>
  <c r="H289" i="77" s="1"/>
  <c r="F295" i="77"/>
  <c r="G295" i="77"/>
  <c r="F301" i="77"/>
  <c r="G301" i="77"/>
  <c r="F307" i="77"/>
  <c r="G307" i="77"/>
  <c r="H307" i="77" s="1"/>
  <c r="F313" i="77"/>
  <c r="G313" i="77"/>
  <c r="F319" i="77"/>
  <c r="G319" i="77"/>
  <c r="F325" i="77"/>
  <c r="G325" i="77"/>
  <c r="H325" i="77" s="1"/>
  <c r="F331" i="77"/>
  <c r="G331" i="77"/>
  <c r="F337" i="77"/>
  <c r="G337" i="77"/>
  <c r="F343" i="77"/>
  <c r="G343" i="77"/>
  <c r="H343" i="77" s="1"/>
  <c r="F349" i="77"/>
  <c r="G349" i="77"/>
  <c r="F355" i="77"/>
  <c r="G355" i="77"/>
  <c r="F361" i="77"/>
  <c r="G361" i="77"/>
  <c r="H361" i="77" s="1"/>
  <c r="F367" i="77"/>
  <c r="G367" i="77"/>
  <c r="F373" i="77"/>
  <c r="G373" i="77"/>
  <c r="F379" i="77"/>
  <c r="G379" i="77"/>
  <c r="H379" i="77" s="1"/>
  <c r="F385" i="77"/>
  <c r="G385" i="77"/>
  <c r="F391" i="77"/>
  <c r="G391" i="77"/>
  <c r="F397" i="77"/>
  <c r="G397" i="77"/>
  <c r="H397" i="77" s="1"/>
  <c r="F403" i="77"/>
  <c r="G403" i="77"/>
  <c r="F409" i="77"/>
  <c r="G409" i="77"/>
  <c r="F415" i="77"/>
  <c r="G415" i="77"/>
  <c r="H415" i="77" s="1"/>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77" i="78"/>
  <c r="K248" i="78"/>
  <c r="H127" i="78"/>
  <c r="K174" i="78"/>
  <c r="K122" i="77"/>
  <c r="K373" i="78"/>
  <c r="K87" i="78"/>
  <c r="K71" i="78"/>
  <c r="K257" i="78"/>
  <c r="K201" i="78"/>
  <c r="K144" i="78"/>
  <c r="K122" i="78"/>
  <c r="K74" i="78"/>
  <c r="K310" i="78"/>
  <c r="K167" i="78"/>
  <c r="K99" i="78"/>
  <c r="K75" i="78"/>
  <c r="H199" i="78"/>
  <c r="H415" i="78"/>
  <c r="K252" i="78"/>
  <c r="K211" i="78"/>
  <c r="K193" i="78"/>
  <c r="K140" i="78"/>
  <c r="K104" i="78"/>
  <c r="H379" i="78"/>
  <c r="H163" i="78"/>
  <c r="K375" i="78"/>
  <c r="K327" i="78"/>
  <c r="K250" i="78"/>
  <c r="K214" i="78"/>
  <c r="K170" i="78"/>
  <c r="K158" i="78"/>
  <c r="K81" i="78"/>
  <c r="K69" i="78"/>
  <c r="K82" i="77"/>
  <c r="K407" i="77"/>
  <c r="K67" i="78"/>
  <c r="H301" i="78"/>
  <c r="H145" i="78"/>
  <c r="N44" i="73"/>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F55" i="78" s="1"/>
  <c r="X57" i="72"/>
  <c r="U57" i="72"/>
  <c r="X56" i="72"/>
  <c r="U56" i="72"/>
  <c r="X55" i="72"/>
  <c r="U55" i="72"/>
  <c r="X54" i="72"/>
  <c r="U54" i="72"/>
  <c r="X53" i="72"/>
  <c r="U53" i="72"/>
  <c r="X52" i="72"/>
  <c r="U52" i="72"/>
  <c r="AB53" i="72" s="1"/>
  <c r="L52" i="72"/>
  <c r="X51" i="72"/>
  <c r="U51" i="72"/>
  <c r="X50" i="72"/>
  <c r="U50" i="72"/>
  <c r="AB51" i="72" s="1"/>
  <c r="X49" i="72"/>
  <c r="U49" i="72"/>
  <c r="X48" i="72"/>
  <c r="U48" i="72"/>
  <c r="X47" i="72"/>
  <c r="U47" i="72"/>
  <c r="X46" i="72"/>
  <c r="U46" i="72"/>
  <c r="L46" i="72"/>
  <c r="M46" i="72" s="1"/>
  <c r="X45" i="72"/>
  <c r="U45" i="72"/>
  <c r="X44" i="72"/>
  <c r="U44" i="72"/>
  <c r="X43" i="72"/>
  <c r="U43" i="72"/>
  <c r="X42" i="72"/>
  <c r="U42" i="72"/>
  <c r="X41" i="72"/>
  <c r="U41" i="72"/>
  <c r="X40" i="72"/>
  <c r="U40" i="72"/>
  <c r="L40" i="72"/>
  <c r="X39" i="72"/>
  <c r="U39" i="72"/>
  <c r="X38" i="72"/>
  <c r="U38" i="72"/>
  <c r="X37" i="72"/>
  <c r="U37" i="72"/>
  <c r="X36" i="72"/>
  <c r="U36" i="72"/>
  <c r="X35" i="72"/>
  <c r="U35" i="72"/>
  <c r="X34" i="72"/>
  <c r="U34" i="72"/>
  <c r="AB35" i="72" s="1"/>
  <c r="L34" i="72"/>
  <c r="X33" i="72"/>
  <c r="U33" i="72"/>
  <c r="X32" i="72"/>
  <c r="U32" i="72"/>
  <c r="X31" i="72"/>
  <c r="U31" i="72"/>
  <c r="X30" i="72"/>
  <c r="U30" i="72"/>
  <c r="X29" i="72"/>
  <c r="U29" i="72"/>
  <c r="X28" i="72"/>
  <c r="U28" i="72"/>
  <c r="AB28" i="72" s="1"/>
  <c r="L28" i="72"/>
  <c r="F25" i="78" s="1"/>
  <c r="X27" i="72"/>
  <c r="U27" i="72"/>
  <c r="X26" i="72"/>
  <c r="U26" i="72"/>
  <c r="X25" i="72"/>
  <c r="U25" i="72"/>
  <c r="X24" i="72"/>
  <c r="U24" i="72"/>
  <c r="X23" i="72"/>
  <c r="U23" i="72"/>
  <c r="AB24" i="72" s="1"/>
  <c r="X22" i="72"/>
  <c r="U22" i="72"/>
  <c r="L22" i="72"/>
  <c r="F19" i="78" s="1"/>
  <c r="X21" i="72"/>
  <c r="U21" i="72"/>
  <c r="X20" i="72"/>
  <c r="U20" i="72"/>
  <c r="X19" i="72"/>
  <c r="U19" i="72"/>
  <c r="AF20" i="72" s="1"/>
  <c r="AE20" i="72" s="1"/>
  <c r="J17" i="78" s="1"/>
  <c r="X18" i="72"/>
  <c r="U18" i="72"/>
  <c r="X17" i="72"/>
  <c r="U17" i="72"/>
  <c r="X16" i="72"/>
  <c r="U16" i="72"/>
  <c r="L16" i="72"/>
  <c r="X15" i="72"/>
  <c r="U15" i="72"/>
  <c r="X14" i="72"/>
  <c r="U14" i="72"/>
  <c r="X13" i="72"/>
  <c r="U13" i="72"/>
  <c r="X12" i="72"/>
  <c r="U12" i="72"/>
  <c r="X11" i="72"/>
  <c r="U11" i="72"/>
  <c r="X10" i="72"/>
  <c r="U10" i="72"/>
  <c r="L10" i="72"/>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H64" i="64"/>
  <c r="F61" i="77" s="1"/>
  <c r="T63" i="64"/>
  <c r="Q63" i="64"/>
  <c r="T62" i="64"/>
  <c r="Q62" i="64"/>
  <c r="AB63" i="64" s="1"/>
  <c r="AA63" i="64" s="1"/>
  <c r="J60" i="77" s="1"/>
  <c r="T61" i="64"/>
  <c r="Q61" i="64"/>
  <c r="T60" i="64"/>
  <c r="Q60" i="64"/>
  <c r="T59" i="64"/>
  <c r="Q59" i="64"/>
  <c r="T58" i="64"/>
  <c r="Q58" i="64"/>
  <c r="H58" i="64"/>
  <c r="T57" i="64"/>
  <c r="Q57" i="64"/>
  <c r="T56" i="64"/>
  <c r="Q56" i="64"/>
  <c r="T55" i="64"/>
  <c r="Q55" i="64"/>
  <c r="T54" i="64"/>
  <c r="Q54" i="64"/>
  <c r="T53" i="64"/>
  <c r="Q53" i="64"/>
  <c r="T52" i="64"/>
  <c r="Q52" i="64"/>
  <c r="H52" i="64"/>
  <c r="T51" i="64"/>
  <c r="Q51" i="64"/>
  <c r="T50" i="64"/>
  <c r="Q50" i="64"/>
  <c r="T49" i="64"/>
  <c r="Q49" i="64"/>
  <c r="T48" i="64"/>
  <c r="Q48" i="64"/>
  <c r="AB49" i="64" s="1"/>
  <c r="AA49" i="64" s="1"/>
  <c r="J46" i="77" s="1"/>
  <c r="T47" i="64"/>
  <c r="Q47" i="64"/>
  <c r="T46" i="64"/>
  <c r="Q46" i="64"/>
  <c r="H46" i="64"/>
  <c r="I46" i="64" s="1"/>
  <c r="T45" i="64"/>
  <c r="Q45" i="64"/>
  <c r="T44" i="64"/>
  <c r="Q44" i="64"/>
  <c r="AB45" i="64" s="1"/>
  <c r="AA45" i="64" s="1"/>
  <c r="J42" i="77" s="1"/>
  <c r="T43" i="64"/>
  <c r="Q43" i="64"/>
  <c r="T42" i="64"/>
  <c r="Q42" i="64"/>
  <c r="T41" i="64"/>
  <c r="Q41" i="64"/>
  <c r="T40" i="64"/>
  <c r="Q40" i="64"/>
  <c r="H40" i="64"/>
  <c r="F37" i="82" s="1"/>
  <c r="T39" i="64"/>
  <c r="Q39" i="64"/>
  <c r="T38" i="64"/>
  <c r="Q38" i="64"/>
  <c r="T37" i="64"/>
  <c r="Q37" i="64"/>
  <c r="T36" i="64"/>
  <c r="Q36" i="64"/>
  <c r="T35" i="64"/>
  <c r="Q35" i="64"/>
  <c r="T34" i="64"/>
  <c r="Q34" i="64"/>
  <c r="H34" i="64"/>
  <c r="I34" i="64" s="1"/>
  <c r="T33" i="64"/>
  <c r="Q33" i="64"/>
  <c r="T32" i="64"/>
  <c r="Q32" i="64"/>
  <c r="T31" i="64"/>
  <c r="Q31" i="64"/>
  <c r="T30" i="64"/>
  <c r="Q30" i="64"/>
  <c r="T29" i="64"/>
  <c r="Q29" i="64"/>
  <c r="T28" i="64"/>
  <c r="Q28" i="64"/>
  <c r="H28" i="64"/>
  <c r="F25" i="77" s="1"/>
  <c r="T27" i="64"/>
  <c r="Q27" i="64"/>
  <c r="T26" i="64"/>
  <c r="Q26" i="64"/>
  <c r="T25" i="64"/>
  <c r="Q25" i="64"/>
  <c r="T24" i="64"/>
  <c r="Q24" i="64"/>
  <c r="T23" i="64"/>
  <c r="Q23" i="64"/>
  <c r="T22" i="64"/>
  <c r="Q22" i="64"/>
  <c r="X22" i="64" s="1"/>
  <c r="Z22" i="64" s="1"/>
  <c r="H22" i="64"/>
  <c r="T21" i="64"/>
  <c r="Q21" i="64"/>
  <c r="T20" i="64"/>
  <c r="Q20" i="64"/>
  <c r="T19" i="64"/>
  <c r="Q19" i="64"/>
  <c r="T18" i="64"/>
  <c r="Q18" i="64"/>
  <c r="T17" i="64"/>
  <c r="Q17" i="64"/>
  <c r="T16" i="64"/>
  <c r="Q16" i="64"/>
  <c r="H16" i="64"/>
  <c r="F13" i="77" s="1"/>
  <c r="T15" i="64"/>
  <c r="Q15" i="64"/>
  <c r="T14" i="64"/>
  <c r="Q14" i="64"/>
  <c r="T13" i="64"/>
  <c r="Q13" i="64"/>
  <c r="T11" i="64"/>
  <c r="Q11" i="64"/>
  <c r="T10" i="64"/>
  <c r="Q10" i="64"/>
  <c r="H10" i="64"/>
  <c r="O67" i="72"/>
  <c r="O53" i="72"/>
  <c r="O29" i="72"/>
  <c r="O68" i="72"/>
  <c r="O45" i="72"/>
  <c r="O30" i="72"/>
  <c r="O69" i="72"/>
  <c r="O50" i="72"/>
  <c r="O27" i="72"/>
  <c r="O51" i="72"/>
  <c r="O35" i="72"/>
  <c r="O19" i="72"/>
  <c r="K65" i="64"/>
  <c r="K49" i="64"/>
  <c r="K33" i="64"/>
  <c r="K19" i="64"/>
  <c r="K36" i="64"/>
  <c r="K54" i="64"/>
  <c r="K30" i="64"/>
  <c r="K56" i="64"/>
  <c r="K63" i="64"/>
  <c r="K47" i="64"/>
  <c r="K31" i="64"/>
  <c r="K13" i="64"/>
  <c r="K14" i="64"/>
  <c r="K48" i="64"/>
  <c r="O57" i="72"/>
  <c r="O49" i="72"/>
  <c r="O13" i="72"/>
  <c r="O32" i="72"/>
  <c r="O14" i="72"/>
  <c r="O39" i="72"/>
  <c r="K69" i="64"/>
  <c r="K37" i="64"/>
  <c r="K60" i="64"/>
  <c r="K12" i="64"/>
  <c r="K51" i="64"/>
  <c r="K17" i="64"/>
  <c r="O62" i="72"/>
  <c r="O48" i="72"/>
  <c r="O25" i="72"/>
  <c r="O63" i="72"/>
  <c r="O41" i="72"/>
  <c r="O26" i="72"/>
  <c r="O65" i="72"/>
  <c r="O42" i="72"/>
  <c r="O23" i="72"/>
  <c r="O66" i="72"/>
  <c r="O47" i="72"/>
  <c r="O33" i="72"/>
  <c r="O15" i="72"/>
  <c r="K61" i="64"/>
  <c r="K45" i="64"/>
  <c r="K29" i="64"/>
  <c r="K15" i="64"/>
  <c r="K18" i="64"/>
  <c r="K50" i="64"/>
  <c r="K25" i="64"/>
  <c r="K44" i="64"/>
  <c r="K59" i="64"/>
  <c r="K43" i="64"/>
  <c r="K26" i="64"/>
  <c r="K68" i="64"/>
  <c r="O61" i="72"/>
  <c r="O44" i="72"/>
  <c r="O21" i="72"/>
  <c r="O54" i="72"/>
  <c r="O37" i="72"/>
  <c r="O17" i="72"/>
  <c r="O59" i="72"/>
  <c r="O38" i="72"/>
  <c r="O18" i="72"/>
  <c r="O60" i="72"/>
  <c r="O43" i="72"/>
  <c r="O24" i="72"/>
  <c r="O11" i="72"/>
  <c r="K57" i="64"/>
  <c r="K41" i="64"/>
  <c r="K24" i="64"/>
  <c r="K11" i="64"/>
  <c r="K66" i="64"/>
  <c r="K42" i="64"/>
  <c r="K20" i="64"/>
  <c r="K27" i="64"/>
  <c r="K55" i="64"/>
  <c r="K39" i="64"/>
  <c r="K21" i="64"/>
  <c r="O36" i="72"/>
  <c r="O12" i="72"/>
  <c r="O31" i="72"/>
  <c r="O55" i="72"/>
  <c r="O56" i="72"/>
  <c r="O20" i="72"/>
  <c r="K53" i="64"/>
  <c r="K23" i="64"/>
  <c r="K62" i="64"/>
  <c r="K38" i="64"/>
  <c r="K67" i="64"/>
  <c r="K35" i="64"/>
  <c r="K32" i="64"/>
  <c r="B221" i="68" a="1"/>
  <c r="B223" i="68" s="1"/>
  <c r="AB54" i="72"/>
  <c r="F49" i="77"/>
  <c r="F43" i="78"/>
  <c r="AB40" i="72"/>
  <c r="AC40" i="72" s="1"/>
  <c r="AB49" i="72"/>
  <c r="AB64" i="72"/>
  <c r="AD64" i="72" s="1"/>
  <c r="AB47" i="72"/>
  <c r="AF24" i="72"/>
  <c r="AE24" i="72" s="1"/>
  <c r="X39" i="64"/>
  <c r="Z39" i="64" s="1"/>
  <c r="X41" i="64"/>
  <c r="I16" i="64"/>
  <c r="I64" i="64"/>
  <c r="AB69" i="64"/>
  <c r="AA69" i="64" s="1"/>
  <c r="J66" i="77" s="1"/>
  <c r="X46" i="64"/>
  <c r="Z46" i="64" s="1"/>
  <c r="X57" i="64"/>
  <c r="Z57" i="64" s="1"/>
  <c r="AB54" i="64"/>
  <c r="AA54" i="64" s="1"/>
  <c r="J51" i="77" s="1"/>
  <c r="B15" i="55"/>
  <c r="B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Y39" i="64"/>
  <c r="I19" i="77"/>
  <c r="BJ18" i="54"/>
  <c r="BJ19" i="54"/>
  <c r="BH19" i="54" s="1"/>
  <c r="BL19" i="54" s="1"/>
  <c r="BK19" i="54" s="1"/>
  <c r="BJ20" i="54"/>
  <c r="BH20" i="54" s="1"/>
  <c r="BL20" i="54" s="1"/>
  <c r="BK20" i="54" s="1"/>
  <c r="BJ21" i="54"/>
  <c r="BJ22" i="54"/>
  <c r="BJ23" i="54"/>
  <c r="BH23" i="54" s="1"/>
  <c r="BL23" i="54" s="1"/>
  <c r="BK23" i="54" s="1"/>
  <c r="BJ24" i="54"/>
  <c r="BJ25" i="54"/>
  <c r="BH25" i="54" s="1"/>
  <c r="BL25" i="54" s="1"/>
  <c r="BJ26" i="54"/>
  <c r="BH26" i="54" s="1"/>
  <c r="BL26" i="54" s="1"/>
  <c r="BK26" i="54" s="1"/>
  <c r="BJ27" i="54"/>
  <c r="BJ28" i="54"/>
  <c r="BH28" i="54" s="1"/>
  <c r="BL28" i="54" s="1"/>
  <c r="BK28" i="54" s="1"/>
  <c r="BJ29" i="54"/>
  <c r="BH29" i="54" s="1"/>
  <c r="BL29" i="54" s="1"/>
  <c r="BK29" i="54" s="1"/>
  <c r="BJ30" i="54"/>
  <c r="BJ31" i="54"/>
  <c r="BH31" i="54" s="1"/>
  <c r="BL31" i="54" s="1"/>
  <c r="BJ32" i="54"/>
  <c r="BH32" i="54" s="1"/>
  <c r="BL32" i="54" s="1"/>
  <c r="BK32" i="54" s="1"/>
  <c r="BJ33" i="54"/>
  <c r="BJ34" i="54"/>
  <c r="BH34" i="54" s="1"/>
  <c r="BL34" i="54" s="1"/>
  <c r="BJ35" i="54"/>
  <c r="BH35" i="54" s="1"/>
  <c r="BL35" i="54" s="1"/>
  <c r="BK35" i="54" s="1"/>
  <c r="BJ36" i="54"/>
  <c r="BJ37" i="54"/>
  <c r="BH37" i="54" s="1"/>
  <c r="BL37" i="54" s="1"/>
  <c r="BK37" i="54" s="1"/>
  <c r="BJ38" i="54"/>
  <c r="BH38" i="54" s="1"/>
  <c r="BL38" i="54" s="1"/>
  <c r="BK38" i="54" s="1"/>
  <c r="BJ39" i="54"/>
  <c r="BJ40" i="54"/>
  <c r="BH40" i="54" s="1"/>
  <c r="BL40" i="54" s="1"/>
  <c r="BK40" i="54" s="1"/>
  <c r="BJ41" i="54"/>
  <c r="BH41" i="54" s="1"/>
  <c r="BL41" i="54" s="1"/>
  <c r="BK41" i="54" s="1"/>
  <c r="BJ42" i="54"/>
  <c r="BJ43" i="54"/>
  <c r="BJ44" i="54"/>
  <c r="BH44" i="54" s="1"/>
  <c r="BL44" i="54" s="1"/>
  <c r="BK44" i="54" s="1"/>
  <c r="BJ45" i="54"/>
  <c r="BJ46" i="54"/>
  <c r="BH46" i="54" s="1"/>
  <c r="BL46" i="54" s="1"/>
  <c r="BK46" i="54" s="1"/>
  <c r="BJ47" i="54"/>
  <c r="BH47" i="54" s="1"/>
  <c r="BL47" i="54" s="1"/>
  <c r="BJ48" i="54"/>
  <c r="BJ49" i="54"/>
  <c r="BJ50" i="54"/>
  <c r="BH50" i="54" s="1"/>
  <c r="BL50" i="54" s="1"/>
  <c r="BK50" i="54" s="1"/>
  <c r="BJ51" i="54"/>
  <c r="BJ52" i="54"/>
  <c r="BJ53" i="54"/>
  <c r="BH53" i="54" s="1"/>
  <c r="BL53" i="54" s="1"/>
  <c r="BK53" i="54" s="1"/>
  <c r="BJ54" i="54"/>
  <c r="BJ55" i="54"/>
  <c r="BH55" i="54" s="1"/>
  <c r="BL55" i="54" s="1"/>
  <c r="BK55" i="54" s="1"/>
  <c r="BJ56" i="54"/>
  <c r="BH56" i="54" s="1"/>
  <c r="BL56" i="54" s="1"/>
  <c r="BK56" i="54" s="1"/>
  <c r="BJ57" i="54"/>
  <c r="BJ58" i="54"/>
  <c r="BJ59" i="54"/>
  <c r="BH59" i="54" s="1"/>
  <c r="BL59" i="54" s="1"/>
  <c r="BK59" i="54" s="1"/>
  <c r="BJ60" i="54"/>
  <c r="BJ61" i="54"/>
  <c r="BH61" i="54" s="1"/>
  <c r="BL61" i="54" s="1"/>
  <c r="BJ62" i="54"/>
  <c r="BH62" i="54" s="1"/>
  <c r="BL62" i="54" s="1"/>
  <c r="BK62" i="54" s="1"/>
  <c r="BJ63" i="54"/>
  <c r="BJ64" i="54"/>
  <c r="BH64" i="54" s="1"/>
  <c r="BL64" i="54" s="1"/>
  <c r="BK64" i="54" s="1"/>
  <c r="BJ65" i="54"/>
  <c r="BH65" i="54" s="1"/>
  <c r="BL65" i="54" s="1"/>
  <c r="BJ66" i="54"/>
  <c r="BJ67" i="54"/>
  <c r="BH67" i="54" s="1"/>
  <c r="BL67" i="54" s="1"/>
  <c r="BJ68" i="54"/>
  <c r="BH68" i="54" s="1"/>
  <c r="BL68" i="54" s="1"/>
  <c r="BK68" i="54" s="1"/>
  <c r="BJ69" i="54"/>
  <c r="BJ70" i="54"/>
  <c r="BH70" i="54" s="1"/>
  <c r="BL70" i="54" s="1"/>
  <c r="BJ71" i="54"/>
  <c r="BH71" i="54" s="1"/>
  <c r="BL71" i="54" s="1"/>
  <c r="BK71" i="54" s="1"/>
  <c r="BJ72" i="54"/>
  <c r="BJ73" i="54"/>
  <c r="BH73" i="54" s="1"/>
  <c r="BL73" i="54" s="1"/>
  <c r="BK73" i="54" s="1"/>
  <c r="BJ74" i="54"/>
  <c r="BH74" i="54" s="1"/>
  <c r="BL74" i="54" s="1"/>
  <c r="BK74" i="54" s="1"/>
  <c r="BJ75" i="54"/>
  <c r="BJ76" i="54"/>
  <c r="BH76" i="54" s="1"/>
  <c r="BL76" i="54" s="1"/>
  <c r="BK76" i="54" s="1"/>
  <c r="BJ77" i="54"/>
  <c r="BH77" i="54" s="1"/>
  <c r="BL77" i="54" s="1"/>
  <c r="BK77" i="54" s="1"/>
  <c r="BJ78" i="54"/>
  <c r="BJ79" i="54"/>
  <c r="BJ80" i="54"/>
  <c r="BH80" i="54" s="1"/>
  <c r="BL80" i="54" s="1"/>
  <c r="BK80" i="54" s="1"/>
  <c r="BJ81" i="54"/>
  <c r="BJ82" i="54"/>
  <c r="BH82" i="54" s="1"/>
  <c r="BL82" i="54" s="1"/>
  <c r="BK82" i="54" s="1"/>
  <c r="BJ83" i="54"/>
  <c r="BH83" i="54" s="1"/>
  <c r="BL83" i="54" s="1"/>
  <c r="BJ84" i="54"/>
  <c r="BJ85" i="54"/>
  <c r="BJ86" i="54"/>
  <c r="BH86" i="54" s="1"/>
  <c r="BL86" i="54" s="1"/>
  <c r="BK86" i="54" s="1"/>
  <c r="BJ87" i="54"/>
  <c r="BJ88" i="54"/>
  <c r="BH88" i="54" s="1"/>
  <c r="BL88" i="54" s="1"/>
  <c r="BJ89" i="54"/>
  <c r="BH89" i="54" s="1"/>
  <c r="BL89" i="54" s="1"/>
  <c r="BJ90" i="54"/>
  <c r="BJ91" i="54"/>
  <c r="BH91" i="54" s="1"/>
  <c r="BL91" i="54" s="1"/>
  <c r="BK91" i="54" s="1"/>
  <c r="BJ92" i="54"/>
  <c r="BH92" i="54" s="1"/>
  <c r="BL92" i="54" s="1"/>
  <c r="BK92" i="54" s="1"/>
  <c r="BJ93" i="54"/>
  <c r="BJ94" i="54"/>
  <c r="BH94" i="54" s="1"/>
  <c r="BL94" i="54" s="1"/>
  <c r="BK94" i="54" s="1"/>
  <c r="BJ95" i="54"/>
  <c r="BH95" i="54" s="1"/>
  <c r="BL95" i="54" s="1"/>
  <c r="BK95" i="54" s="1"/>
  <c r="BJ96" i="54"/>
  <c r="BJ97" i="54"/>
  <c r="BJ98" i="54"/>
  <c r="BH98" i="54" s="1"/>
  <c r="BL98" i="54" s="1"/>
  <c r="BK98" i="54" s="1"/>
  <c r="BJ99" i="54"/>
  <c r="BJ100" i="54"/>
  <c r="BH100" i="54" s="1"/>
  <c r="BL100" i="54" s="1"/>
  <c r="BK100" i="54" s="1"/>
  <c r="BG11" i="54"/>
  <c r="BE11" i="54"/>
  <c r="BC11" i="54"/>
  <c r="BA11" i="54"/>
  <c r="AY11" i="54"/>
  <c r="AW11" i="54"/>
  <c r="AU11" i="54"/>
  <c r="AS11" i="54"/>
  <c r="AQ11" i="54"/>
  <c r="AO11" i="54"/>
  <c r="AM11" i="54"/>
  <c r="AK11" i="54"/>
  <c r="AI11" i="54"/>
  <c r="AG11" i="54"/>
  <c r="AE11" i="54"/>
  <c r="AC11" i="54"/>
  <c r="AA11" i="54"/>
  <c r="Y11" i="54"/>
  <c r="W11" i="54"/>
  <c r="I11" i="54"/>
  <c r="K11" i="54"/>
  <c r="M11" i="54"/>
  <c r="O11" i="54"/>
  <c r="Q11" i="54"/>
  <c r="I13" i="54"/>
  <c r="K13" i="54"/>
  <c r="M13" i="54"/>
  <c r="O13" i="54"/>
  <c r="Q13" i="54"/>
  <c r="S13" i="54"/>
  <c r="D5" i="55"/>
  <c r="G5" i="55"/>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BH99" i="54"/>
  <c r="BL99" i="54" s="1"/>
  <c r="BK99" i="54" s="1"/>
  <c r="BH97" i="54"/>
  <c r="BL97" i="54" s="1"/>
  <c r="BH96" i="54"/>
  <c r="BL96" i="54" s="1"/>
  <c r="BK96" i="54" s="1"/>
  <c r="BH93" i="54"/>
  <c r="BL93" i="54" s="1"/>
  <c r="BK93" i="54" s="1"/>
  <c r="BH90" i="54"/>
  <c r="BL90" i="54" s="1"/>
  <c r="BK90" i="54" s="1"/>
  <c r="BH87" i="54"/>
  <c r="BL87" i="54" s="1"/>
  <c r="BK87" i="54" s="1"/>
  <c r="BH85" i="54"/>
  <c r="BL85" i="54" s="1"/>
  <c r="BH84" i="54"/>
  <c r="BL84" i="54" s="1"/>
  <c r="BK84" i="54" s="1"/>
  <c r="BH81" i="54"/>
  <c r="BL81" i="54" s="1"/>
  <c r="BK81" i="54" s="1"/>
  <c r="BH79" i="54"/>
  <c r="BL79" i="54" s="1"/>
  <c r="BH78" i="54"/>
  <c r="BL78" i="54" s="1"/>
  <c r="BK78" i="54" s="1"/>
  <c r="BH75" i="54"/>
  <c r="BL75" i="54" s="1"/>
  <c r="BK75" i="54" s="1"/>
  <c r="BH72" i="54"/>
  <c r="BL72" i="54" s="1"/>
  <c r="BK72" i="54" s="1"/>
  <c r="BH69" i="54"/>
  <c r="BL69" i="54" s="1"/>
  <c r="BK69" i="54" s="1"/>
  <c r="BH66" i="54"/>
  <c r="BL66" i="54" s="1"/>
  <c r="BH63" i="54"/>
  <c r="BL63" i="54" s="1"/>
  <c r="BK63" i="54" s="1"/>
  <c r="BH60" i="54"/>
  <c r="BL60" i="54" s="1"/>
  <c r="BK60" i="54" s="1"/>
  <c r="BH58" i="54"/>
  <c r="BL58" i="54" s="1"/>
  <c r="BK58" i="54" s="1"/>
  <c r="BH57" i="54"/>
  <c r="BL57" i="54" s="1"/>
  <c r="BK57" i="54" s="1"/>
  <c r="BH54" i="54"/>
  <c r="BL54" i="54" s="1"/>
  <c r="BK54" i="54" s="1"/>
  <c r="BH52" i="54"/>
  <c r="BL52" i="54" s="1"/>
  <c r="BH51" i="54"/>
  <c r="BL51" i="54" s="1"/>
  <c r="BK51" i="54" s="1"/>
  <c r="BH49" i="54"/>
  <c r="BL49" i="54" s="1"/>
  <c r="BK49" i="54" s="1"/>
  <c r="BH48" i="54"/>
  <c r="BL48" i="54" s="1"/>
  <c r="BH45" i="54"/>
  <c r="BL45" i="54" s="1"/>
  <c r="BK45" i="54" s="1"/>
  <c r="BH43" i="54"/>
  <c r="BL43" i="54" s="1"/>
  <c r="BK43" i="54" s="1"/>
  <c r="BH42" i="54"/>
  <c r="BL42" i="54" s="1"/>
  <c r="BK42" i="54" s="1"/>
  <c r="BH39" i="54"/>
  <c r="BL39" i="54" s="1"/>
  <c r="BK39" i="54" s="1"/>
  <c r="BH36" i="54"/>
  <c r="BL36" i="54" s="1"/>
  <c r="BK36" i="54" s="1"/>
  <c r="BH33" i="54"/>
  <c r="BL33" i="54" s="1"/>
  <c r="BK33" i="54" s="1"/>
  <c r="BH30" i="54"/>
  <c r="BL30" i="54" s="1"/>
  <c r="BK30" i="54" s="1"/>
  <c r="BH27" i="54"/>
  <c r="BL27" i="54" s="1"/>
  <c r="BK27" i="54" s="1"/>
  <c r="BH24" i="54"/>
  <c r="BL24" i="54" s="1"/>
  <c r="BK24" i="54" s="1"/>
  <c r="BH22" i="54"/>
  <c r="BL22" i="54" s="1"/>
  <c r="BK22" i="54" s="1"/>
  <c r="BH21" i="54"/>
  <c r="BL21" i="54" s="1"/>
  <c r="BK21"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M247" i="55" s="1"/>
  <c r="AN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M244" i="55" s="1"/>
  <c r="AN244" i="55" s="1"/>
  <c r="AA244" i="55"/>
  <c r="Y244" i="55"/>
  <c r="W244" i="55"/>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AB242" i="55" s="1"/>
  <c r="AC242" i="55" s="1"/>
  <c r="Y242" i="55"/>
  <c r="W242" i="55"/>
  <c r="X242" i="55" s="1"/>
  <c r="V242" i="55"/>
  <c r="T242" i="55"/>
  <c r="R242" i="55"/>
  <c r="P242" i="55"/>
  <c r="N242" i="55"/>
  <c r="L242" i="55"/>
  <c r="J242" i="55"/>
  <c r="B242" i="55"/>
  <c r="AK241" i="55"/>
  <c r="AL241" i="55" s="1"/>
  <c r="AH241" i="55"/>
  <c r="AI241" i="55" s="1"/>
  <c r="AM241" i="55" s="1"/>
  <c r="AN241" i="55" s="1"/>
  <c r="AA241" i="55"/>
  <c r="Y241" i="55"/>
  <c r="W241" i="55"/>
  <c r="X241" i="55" s="1"/>
  <c r="V241" i="55"/>
  <c r="T241" i="55"/>
  <c r="R241" i="55"/>
  <c r="P241" i="55"/>
  <c r="N241" i="55"/>
  <c r="L241" i="55"/>
  <c r="J241" i="55"/>
  <c r="B241" i="55"/>
  <c r="AK240" i="55"/>
  <c r="AL240" i="55" s="1"/>
  <c r="AH240" i="55"/>
  <c r="AI240" i="55" s="1"/>
  <c r="AA240" i="55"/>
  <c r="Y240" i="55"/>
  <c r="W240" i="55"/>
  <c r="X240" i="55"/>
  <c r="AB240" i="55" s="1"/>
  <c r="AC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M236" i="55" s="1"/>
  <c r="AN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c r="AB234" i="55" s="1"/>
  <c r="AC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AB232" i="55" s="1"/>
  <c r="AC232" i="55" s="1"/>
  <c r="Y232" i="55"/>
  <c r="W232" i="55"/>
  <c r="X232" i="55" s="1"/>
  <c r="V232" i="55"/>
  <c r="T232" i="55"/>
  <c r="R232" i="55"/>
  <c r="P232" i="55"/>
  <c r="N232" i="55"/>
  <c r="L232" i="55"/>
  <c r="J232" i="55"/>
  <c r="B232" i="55"/>
  <c r="AK231" i="55"/>
  <c r="AL231" i="55" s="1"/>
  <c r="AH231" i="55"/>
  <c r="AI231" i="55" s="1"/>
  <c r="AA231" i="55"/>
  <c r="Y231" i="55"/>
  <c r="W231" i="55"/>
  <c r="X231" i="55" s="1"/>
  <c r="AB231" i="55" s="1"/>
  <c r="AC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M229" i="55" s="1"/>
  <c r="AA229" i="55"/>
  <c r="Y229" i="55"/>
  <c r="W229" i="55"/>
  <c r="X229" i="55" s="1"/>
  <c r="V229" i="55"/>
  <c r="T229" i="55"/>
  <c r="R229" i="55"/>
  <c r="P229" i="55"/>
  <c r="N229" i="55"/>
  <c r="L229" i="55"/>
  <c r="J229" i="55"/>
  <c r="B229" i="55"/>
  <c r="AK228" i="55"/>
  <c r="AL228" i="55" s="1"/>
  <c r="AH228" i="55"/>
  <c r="AI228" i="55" s="1"/>
  <c r="AA228" i="55"/>
  <c r="Y228" i="55"/>
  <c r="W228" i="55"/>
  <c r="X228" i="55" s="1"/>
  <c r="AB228" i="55" s="1"/>
  <c r="AC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AB225" i="55" s="1"/>
  <c r="AC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M222" i="55" s="1"/>
  <c r="AN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AB214" i="55" s="1"/>
  <c r="AC214" i="55" s="1"/>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M210" i="55" s="1"/>
  <c r="AN210" i="55" s="1"/>
  <c r="AA210" i="55"/>
  <c r="Y210" i="55"/>
  <c r="W210" i="55"/>
  <c r="X210" i="55" s="1"/>
  <c r="AB210" i="55" s="1"/>
  <c r="AC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c r="AB208" i="55" s="1"/>
  <c r="AC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V206" i="55"/>
  <c r="T206" i="55"/>
  <c r="R206" i="55"/>
  <c r="P206" i="55"/>
  <c r="N206" i="55"/>
  <c r="L206" i="55"/>
  <c r="J206" i="55"/>
  <c r="B206" i="55"/>
  <c r="AK205" i="55"/>
  <c r="AL205" i="55" s="1"/>
  <c r="AH205" i="55"/>
  <c r="AI205" i="55" s="1"/>
  <c r="AA205" i="55"/>
  <c r="Y205" i="55"/>
  <c r="W205" i="55"/>
  <c r="X205" i="55" s="1"/>
  <c r="AB205" i="55" s="1"/>
  <c r="AC205" i="55" s="1"/>
  <c r="V205" i="55"/>
  <c r="T205" i="55"/>
  <c r="R205" i="55"/>
  <c r="P205" i="55"/>
  <c r="N205" i="55"/>
  <c r="L205" i="55"/>
  <c r="J205" i="55"/>
  <c r="B205" i="55"/>
  <c r="AK204" i="55"/>
  <c r="AL204" i="55" s="1"/>
  <c r="AH204" i="55"/>
  <c r="AI204" i="55" s="1"/>
  <c r="AA204" i="55"/>
  <c r="Y204" i="55"/>
  <c r="AD204" i="55" s="1"/>
  <c r="AE204" i="55" s="1"/>
  <c r="AF204" i="55" s="1"/>
  <c r="W204" i="55"/>
  <c r="X204" i="55" s="1"/>
  <c r="V204" i="55"/>
  <c r="T204" i="55"/>
  <c r="R204" i="55"/>
  <c r="P204" i="55"/>
  <c r="N204" i="55"/>
  <c r="L204" i="55"/>
  <c r="J204" i="55"/>
  <c r="B204" i="55"/>
  <c r="AK203" i="55"/>
  <c r="AL203" i="55" s="1"/>
  <c r="AH203" i="55"/>
  <c r="AI203" i="55" s="1"/>
  <c r="AA203" i="55"/>
  <c r="Y203" i="55"/>
  <c r="W203" i="55"/>
  <c r="V203" i="55"/>
  <c r="T203" i="55"/>
  <c r="R203" i="55"/>
  <c r="P203" i="55"/>
  <c r="N203" i="55"/>
  <c r="L203" i="55"/>
  <c r="J203" i="55"/>
  <c r="B203" i="55"/>
  <c r="AK202" i="55"/>
  <c r="AL202" i="55" s="1"/>
  <c r="AH202" i="55"/>
  <c r="AI202" i="55" s="1"/>
  <c r="AA202" i="55"/>
  <c r="Y202" i="55"/>
  <c r="W202" i="55"/>
  <c r="X202" i="55" s="1"/>
  <c r="AB202" i="55" s="1"/>
  <c r="AC202" i="55" s="1"/>
  <c r="V202" i="55"/>
  <c r="T202" i="55"/>
  <c r="R202" i="55"/>
  <c r="P202" i="55"/>
  <c r="N202" i="55"/>
  <c r="L202" i="55"/>
  <c r="J202" i="55"/>
  <c r="B202" i="55"/>
  <c r="AK201" i="55"/>
  <c r="AL201" i="55" s="1"/>
  <c r="AH201" i="55"/>
  <c r="AI201" i="55" s="1"/>
  <c r="AA201" i="55"/>
  <c r="Y201" i="55"/>
  <c r="AD201" i="55" s="1"/>
  <c r="AE201" i="55" s="1"/>
  <c r="AF201" i="55" s="1"/>
  <c r="W201" i="55"/>
  <c r="X201" i="55" s="1"/>
  <c r="V201" i="55"/>
  <c r="T201" i="55"/>
  <c r="R201" i="55"/>
  <c r="P201" i="55"/>
  <c r="N201" i="55"/>
  <c r="L201" i="55"/>
  <c r="J201" i="55"/>
  <c r="B201" i="55"/>
  <c r="AK200" i="55"/>
  <c r="AL200" i="55" s="1"/>
  <c r="AH200" i="55"/>
  <c r="AI200" i="55" s="1"/>
  <c r="AM200" i="55" s="1"/>
  <c r="AN200" i="55" s="1"/>
  <c r="AA200" i="55"/>
  <c r="Y200" i="55"/>
  <c r="W200" i="55"/>
  <c r="V200" i="55"/>
  <c r="T200" i="55"/>
  <c r="R200" i="55"/>
  <c r="P200" i="55"/>
  <c r="N200" i="55"/>
  <c r="L200" i="55"/>
  <c r="J200" i="55"/>
  <c r="B200" i="55"/>
  <c r="AK199" i="55"/>
  <c r="AL199" i="55" s="1"/>
  <c r="AH199" i="55"/>
  <c r="AI199" i="55" s="1"/>
  <c r="AM199" i="55" s="1"/>
  <c r="AN199" i="55" s="1"/>
  <c r="AA199" i="55"/>
  <c r="Y199" i="55"/>
  <c r="W199" i="55"/>
  <c r="V199" i="55"/>
  <c r="T199" i="55"/>
  <c r="R199" i="55"/>
  <c r="P199" i="55"/>
  <c r="N199" i="55"/>
  <c r="L199" i="55"/>
  <c r="J199" i="55"/>
  <c r="B199" i="55"/>
  <c r="AK198" i="55"/>
  <c r="AL198" i="55" s="1"/>
  <c r="AM198" i="55" s="1"/>
  <c r="AN198" i="55" s="1"/>
  <c r="AH198" i="55"/>
  <c r="AI198" i="55"/>
  <c r="AA198" i="55"/>
  <c r="Y198" i="55"/>
  <c r="W198" i="55"/>
  <c r="X198" i="55" s="1"/>
  <c r="V198" i="55"/>
  <c r="T198" i="55"/>
  <c r="R198" i="55"/>
  <c r="P198" i="55"/>
  <c r="N198" i="55"/>
  <c r="L198" i="55"/>
  <c r="J198" i="55"/>
  <c r="B198" i="55"/>
  <c r="AK197" i="55"/>
  <c r="AL197" i="55" s="1"/>
  <c r="AH197" i="55"/>
  <c r="AI197" i="55" s="1"/>
  <c r="AM197" i="55" s="1"/>
  <c r="AN197" i="55" s="1"/>
  <c r="AA197" i="55"/>
  <c r="Y197" i="55"/>
  <c r="W197" i="55"/>
  <c r="X197" i="55" s="1"/>
  <c r="V197" i="55"/>
  <c r="T197" i="55"/>
  <c r="R197" i="55"/>
  <c r="P197" i="55"/>
  <c r="N197" i="55"/>
  <c r="L197" i="55"/>
  <c r="J197" i="55"/>
  <c r="B197" i="55"/>
  <c r="AK196" i="55"/>
  <c r="AL196" i="55" s="1"/>
  <c r="AH196" i="55"/>
  <c r="AI196" i="55" s="1"/>
  <c r="AA196" i="55"/>
  <c r="Y196" i="55"/>
  <c r="W196" i="55"/>
  <c r="X196" i="55"/>
  <c r="AB196" i="55" s="1"/>
  <c r="AC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AD194" i="55" s="1"/>
  <c r="AE194" i="55" s="1"/>
  <c r="AF194" i="55" s="1"/>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AB192" i="55" s="1"/>
  <c r="AC192" i="55" s="1"/>
  <c r="V192" i="55"/>
  <c r="T192" i="55"/>
  <c r="R192" i="55"/>
  <c r="P192" i="55"/>
  <c r="N192" i="55"/>
  <c r="L192" i="55"/>
  <c r="J192" i="55"/>
  <c r="B192" i="55"/>
  <c r="AK191" i="55"/>
  <c r="AL191" i="55" s="1"/>
  <c r="AH191" i="55"/>
  <c r="AI191" i="55" s="1"/>
  <c r="AA191" i="55"/>
  <c r="Y191" i="55"/>
  <c r="AD191" i="55" s="1"/>
  <c r="AE191" i="55" s="1"/>
  <c r="AF191" i="55" s="1"/>
  <c r="AG191" i="55" s="1"/>
  <c r="W191" i="55"/>
  <c r="X191" i="55" s="1"/>
  <c r="V191" i="55"/>
  <c r="T191" i="55"/>
  <c r="R191" i="55"/>
  <c r="P191" i="55"/>
  <c r="N191" i="55"/>
  <c r="L191" i="55"/>
  <c r="J191" i="55"/>
  <c r="B191" i="55"/>
  <c r="AK190" i="55"/>
  <c r="AL190" i="55"/>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c r="AB186" i="55" s="1"/>
  <c r="AC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c r="AH184" i="55"/>
  <c r="AI184" i="55" s="1"/>
  <c r="AM184" i="55" s="1"/>
  <c r="AN184" i="55" s="1"/>
  <c r="AA184" i="55"/>
  <c r="Y184" i="55"/>
  <c r="W184" i="55"/>
  <c r="V184" i="55"/>
  <c r="T184" i="55"/>
  <c r="R184" i="55"/>
  <c r="P184" i="55"/>
  <c r="N184" i="55"/>
  <c r="L184" i="55"/>
  <c r="J184" i="55"/>
  <c r="B184" i="55"/>
  <c r="AK183" i="55"/>
  <c r="AL183" i="55" s="1"/>
  <c r="AH183" i="55"/>
  <c r="AI183" i="55" s="1"/>
  <c r="AA183" i="55"/>
  <c r="Y183" i="55"/>
  <c r="AD183" i="55" s="1"/>
  <c r="AE183" i="55" s="1"/>
  <c r="AF183" i="55" s="1"/>
  <c r="AJ183" i="55" s="1"/>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c r="AB180" i="55" s="1"/>
  <c r="AC180" i="55" s="1"/>
  <c r="V180" i="55"/>
  <c r="T180" i="55"/>
  <c r="R180" i="55"/>
  <c r="P180" i="55"/>
  <c r="N180" i="55"/>
  <c r="L180" i="55"/>
  <c r="J180" i="55"/>
  <c r="B180" i="55"/>
  <c r="AK179" i="55"/>
  <c r="AL179" i="55" s="1"/>
  <c r="AH179" i="55"/>
  <c r="AI179" i="55" s="1"/>
  <c r="AA179" i="55"/>
  <c r="Y179" i="55"/>
  <c r="AD179" i="55" s="1"/>
  <c r="AE179" i="55" s="1"/>
  <c r="AF179" i="55" s="1"/>
  <c r="AG179" i="55" s="1"/>
  <c r="W179" i="55"/>
  <c r="X179" i="55" s="1"/>
  <c r="V179" i="55"/>
  <c r="T179" i="55"/>
  <c r="R179" i="55"/>
  <c r="P179" i="55"/>
  <c r="N179" i="55"/>
  <c r="L179" i="55"/>
  <c r="J179" i="55"/>
  <c r="B179" i="55"/>
  <c r="AK178" i="55"/>
  <c r="AL178" i="55"/>
  <c r="AH178" i="55"/>
  <c r="AI178" i="55" s="1"/>
  <c r="AM178" i="55" s="1"/>
  <c r="AN178" i="55" s="1"/>
  <c r="AA178" i="55"/>
  <c r="Y178" i="55"/>
  <c r="W178" i="55"/>
  <c r="X178" i="55" s="1"/>
  <c r="AB178" i="55" s="1"/>
  <c r="AC178" i="55" s="1"/>
  <c r="V178" i="55"/>
  <c r="T178" i="55"/>
  <c r="R178" i="55"/>
  <c r="P178" i="55"/>
  <c r="N178" i="55"/>
  <c r="L178" i="55"/>
  <c r="J178" i="55"/>
  <c r="B178" i="55"/>
  <c r="AK177" i="55"/>
  <c r="AL177" i="55" s="1"/>
  <c r="AH177" i="55"/>
  <c r="AI177" i="55" s="1"/>
  <c r="AA177" i="55"/>
  <c r="Y177" i="55"/>
  <c r="AD177" i="55" s="1"/>
  <c r="AE177" i="55" s="1"/>
  <c r="AF177" i="55" s="1"/>
  <c r="W177" i="55"/>
  <c r="X177" i="55"/>
  <c r="AB177" i="55" s="1"/>
  <c r="AC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AB175" i="55" s="1"/>
  <c r="AC175" i="55" s="1"/>
  <c r="Y175" i="55"/>
  <c r="W175" i="55"/>
  <c r="X175" i="55" s="1"/>
  <c r="V175" i="55"/>
  <c r="T175" i="55"/>
  <c r="R175" i="55"/>
  <c r="P175" i="55"/>
  <c r="N175" i="55"/>
  <c r="L175" i="55"/>
  <c r="J175" i="55"/>
  <c r="B175" i="55"/>
  <c r="AK174" i="55"/>
  <c r="AL174" i="55" s="1"/>
  <c r="AH174" i="55"/>
  <c r="AI174" i="55" s="1"/>
  <c r="AA174" i="55"/>
  <c r="Y174" i="55"/>
  <c r="W174" i="55"/>
  <c r="X174" i="55" s="1"/>
  <c r="AB174" i="55" s="1"/>
  <c r="AC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M172" i="55" s="1"/>
  <c r="AN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AB163" i="55" s="1"/>
  <c r="AC163" i="55" s="1"/>
  <c r="V163" i="55"/>
  <c r="T163" i="55"/>
  <c r="R163" i="55"/>
  <c r="P163" i="55"/>
  <c r="N163" i="55"/>
  <c r="L163" i="55"/>
  <c r="J163" i="55"/>
  <c r="B163" i="55"/>
  <c r="AK162" i="55"/>
  <c r="AL162" i="55" s="1"/>
  <c r="AH162" i="55"/>
  <c r="AI162" i="55" s="1"/>
  <c r="AA162" i="55"/>
  <c r="Y162" i="55"/>
  <c r="W162" i="55"/>
  <c r="X162" i="55"/>
  <c r="AB162" i="55" s="1"/>
  <c r="AC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c r="AH159" i="55"/>
  <c r="AI159" i="55" s="1"/>
  <c r="AA159" i="55"/>
  <c r="Y159" i="55"/>
  <c r="W159" i="55"/>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AB156" i="55" s="1"/>
  <c r="AC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M154" i="55" s="1"/>
  <c r="AN154" i="55" s="1"/>
  <c r="AA154" i="55"/>
  <c r="Y154" i="55"/>
  <c r="W154" i="55"/>
  <c r="V154" i="55"/>
  <c r="T154" i="55"/>
  <c r="R154" i="55"/>
  <c r="P154" i="55"/>
  <c r="N154" i="55"/>
  <c r="L154" i="55"/>
  <c r="J154" i="55"/>
  <c r="B154" i="55"/>
  <c r="AK153" i="55"/>
  <c r="AL153" i="55" s="1"/>
  <c r="AH153" i="55"/>
  <c r="AI153" i="55" s="1"/>
  <c r="AA153" i="55"/>
  <c r="Y153" i="55"/>
  <c r="AD153" i="55" s="1"/>
  <c r="AE153" i="55" s="1"/>
  <c r="AF153" i="55" s="1"/>
  <c r="AJ153" i="55" s="1"/>
  <c r="W153" i="55"/>
  <c r="X153" i="55"/>
  <c r="V153" i="55"/>
  <c r="T153" i="55"/>
  <c r="R153" i="55"/>
  <c r="P153" i="55"/>
  <c r="N153" i="55"/>
  <c r="L153" i="55"/>
  <c r="J153" i="55"/>
  <c r="B153" i="55"/>
  <c r="AK152" i="55"/>
  <c r="AL152" i="55" s="1"/>
  <c r="AH152" i="55"/>
  <c r="AI152" i="55" s="1"/>
  <c r="AA152" i="55"/>
  <c r="Y152" i="55"/>
  <c r="W152" i="55"/>
  <c r="X152" i="55" s="1"/>
  <c r="AB152" i="55" s="1"/>
  <c r="AC152" i="55" s="1"/>
  <c r="V152" i="55"/>
  <c r="T152" i="55"/>
  <c r="R152" i="55"/>
  <c r="P152" i="55"/>
  <c r="N152" i="55"/>
  <c r="L152" i="55"/>
  <c r="J152" i="55"/>
  <c r="B152" i="55"/>
  <c r="AK151" i="55"/>
  <c r="AL151" i="55" s="1"/>
  <c r="AM151" i="55" s="1"/>
  <c r="AN151" i="55" s="1"/>
  <c r="AH151" i="55"/>
  <c r="AI151" i="55" s="1"/>
  <c r="AA151" i="55"/>
  <c r="Y151" i="55"/>
  <c r="W151" i="55"/>
  <c r="X151" i="55" s="1"/>
  <c r="V151" i="55"/>
  <c r="T151" i="55"/>
  <c r="R151" i="55"/>
  <c r="P151" i="55"/>
  <c r="N151" i="55"/>
  <c r="L151" i="55"/>
  <c r="J151" i="55"/>
  <c r="B151" i="55"/>
  <c r="AK150" i="55"/>
  <c r="AL150" i="55"/>
  <c r="AH150" i="55"/>
  <c r="AI150" i="55" s="1"/>
  <c r="AA150" i="55"/>
  <c r="Y150" i="55"/>
  <c r="W150" i="55"/>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M142" i="55" s="1"/>
  <c r="AN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AB137" i="55" s="1"/>
  <c r="AC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c r="AB135" i="55" s="1"/>
  <c r="AC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AB130" i="55" s="1"/>
  <c r="AC130" i="55" s="1"/>
  <c r="V130" i="55"/>
  <c r="T130" i="55"/>
  <c r="R130" i="55"/>
  <c r="P130" i="55"/>
  <c r="N130" i="55"/>
  <c r="L130" i="55"/>
  <c r="J130" i="55"/>
  <c r="B130" i="55"/>
  <c r="AK129" i="55"/>
  <c r="AL129" i="55" s="1"/>
  <c r="AH129" i="55"/>
  <c r="AI129" i="55" s="1"/>
  <c r="AA129" i="55"/>
  <c r="Y129" i="55"/>
  <c r="W129" i="55"/>
  <c r="X129" i="55"/>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c r="AB126" i="55" s="1"/>
  <c r="AC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c r="AH123" i="55"/>
  <c r="AI123" i="55" s="1"/>
  <c r="AA123" i="55"/>
  <c r="Y123" i="55"/>
  <c r="W123" i="55"/>
  <c r="X123" i="55"/>
  <c r="V123" i="55"/>
  <c r="T123" i="55"/>
  <c r="R123" i="55"/>
  <c r="P123" i="55"/>
  <c r="N123" i="55"/>
  <c r="L123" i="55"/>
  <c r="J123" i="55"/>
  <c r="B123" i="55"/>
  <c r="AK122" i="55"/>
  <c r="AL122" i="55" s="1"/>
  <c r="AH122" i="55"/>
  <c r="AI122" i="55" s="1"/>
  <c r="AA122" i="55"/>
  <c r="Y122" i="55"/>
  <c r="W122" i="55"/>
  <c r="X122" i="55" s="1"/>
  <c r="AB122" i="55" s="1"/>
  <c r="AC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c r="AB120" i="55" s="1"/>
  <c r="AC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AB117" i="55" s="1"/>
  <c r="AC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AB114" i="55" s="1"/>
  <c r="AC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AB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AB106" i="55" s="1"/>
  <c r="AC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AB104" i="55" s="1"/>
  <c r="AC104" i="55" s="1"/>
  <c r="V104" i="55"/>
  <c r="T104" i="55"/>
  <c r="R104" i="55"/>
  <c r="P104" i="55"/>
  <c r="N104" i="55"/>
  <c r="L104" i="55"/>
  <c r="J104" i="55"/>
  <c r="B104" i="55"/>
  <c r="AK103" i="55"/>
  <c r="AL103" i="55" s="1"/>
  <c r="AM103" i="55" s="1"/>
  <c r="AN103" i="55" s="1"/>
  <c r="AH103" i="55"/>
  <c r="AI103" i="55" s="1"/>
  <c r="AA103" i="55"/>
  <c r="Y103" i="55"/>
  <c r="AD103" i="55" s="1"/>
  <c r="AE103" i="55" s="1"/>
  <c r="AF103" i="55" s="1"/>
  <c r="W103" i="55"/>
  <c r="X103" i="55" s="1"/>
  <c r="V103" i="55"/>
  <c r="T103" i="55"/>
  <c r="R103" i="55"/>
  <c r="P103" i="55"/>
  <c r="N103" i="55"/>
  <c r="L103" i="55"/>
  <c r="J103" i="55"/>
  <c r="B103" i="55"/>
  <c r="AK102" i="55"/>
  <c r="AL102" i="55" s="1"/>
  <c r="AH102" i="55"/>
  <c r="AI102" i="55" s="1"/>
  <c r="AA102" i="55"/>
  <c r="Y102" i="55"/>
  <c r="W102" i="55"/>
  <c r="X102" i="55"/>
  <c r="AB102" i="55" s="1"/>
  <c r="AC102" i="55" s="1"/>
  <c r="V102" i="55"/>
  <c r="T102" i="55"/>
  <c r="R102" i="55"/>
  <c r="P102" i="55"/>
  <c r="N102" i="55"/>
  <c r="L102" i="55"/>
  <c r="J102" i="55"/>
  <c r="B102" i="55"/>
  <c r="AK101" i="55"/>
  <c r="AL101" i="55" s="1"/>
  <c r="AH101" i="55"/>
  <c r="AI101" i="55" s="1"/>
  <c r="AA101" i="55"/>
  <c r="Y101" i="55"/>
  <c r="AD101" i="55" s="1"/>
  <c r="AE101" i="55" s="1"/>
  <c r="AF101" i="55" s="1"/>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AB99" i="55" s="1"/>
  <c r="AC99" i="55" s="1"/>
  <c r="V99" i="55"/>
  <c r="T99" i="55"/>
  <c r="R99" i="55"/>
  <c r="P99" i="55"/>
  <c r="N99" i="55"/>
  <c r="L99" i="55"/>
  <c r="J99" i="55"/>
  <c r="B99" i="55"/>
  <c r="AK98" i="55"/>
  <c r="AL98" i="55" s="1"/>
  <c r="AH98" i="55"/>
  <c r="AI98" i="55" s="1"/>
  <c r="AA98" i="55"/>
  <c r="Y98" i="55"/>
  <c r="AD98" i="55" s="1"/>
  <c r="AE98" i="55" s="1"/>
  <c r="AF98" i="55" s="1"/>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AB96" i="55" s="1"/>
  <c r="AC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M94" i="55" s="1"/>
  <c r="AN94" i="55" s="1"/>
  <c r="AA94" i="55"/>
  <c r="Y94" i="55"/>
  <c r="W94" i="55"/>
  <c r="X94" i="55" s="1"/>
  <c r="AB94" i="55" s="1"/>
  <c r="AC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AB91" i="55" s="1"/>
  <c r="AC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AB89" i="55" s="1"/>
  <c r="AC89" i="55" s="1"/>
  <c r="Y89" i="55"/>
  <c r="W89" i="55"/>
  <c r="X89" i="55" s="1"/>
  <c r="V89" i="55"/>
  <c r="T89" i="55"/>
  <c r="R89" i="55"/>
  <c r="P89" i="55"/>
  <c r="N89" i="55"/>
  <c r="L89" i="55"/>
  <c r="J89" i="55"/>
  <c r="B89" i="55"/>
  <c r="AK88" i="55"/>
  <c r="AL88" i="55" s="1"/>
  <c r="AH88" i="55"/>
  <c r="AI88" i="55" s="1"/>
  <c r="AM88" i="55" s="1"/>
  <c r="AN88" i="55" s="1"/>
  <c r="AA88" i="55"/>
  <c r="Y88" i="55"/>
  <c r="W88" i="55"/>
  <c r="X88" i="55" s="1"/>
  <c r="V88" i="55"/>
  <c r="T88" i="55"/>
  <c r="R88" i="55"/>
  <c r="P88" i="55"/>
  <c r="N88" i="55"/>
  <c r="L88" i="55"/>
  <c r="J88" i="55"/>
  <c r="B88" i="55"/>
  <c r="AK87" i="55"/>
  <c r="AL87" i="55" s="1"/>
  <c r="AH87" i="55"/>
  <c r="AI87" i="55" s="1"/>
  <c r="AA87" i="55"/>
  <c r="Y87" i="55"/>
  <c r="AD87" i="55" s="1"/>
  <c r="W87" i="55"/>
  <c r="X87" i="55"/>
  <c r="V87" i="55"/>
  <c r="T87" i="55"/>
  <c r="R87" i="55"/>
  <c r="P87" i="55"/>
  <c r="N87" i="55"/>
  <c r="L87" i="55"/>
  <c r="J87" i="55"/>
  <c r="B87" i="55"/>
  <c r="AK86" i="55"/>
  <c r="AL86" i="55" s="1"/>
  <c r="AH86" i="55"/>
  <c r="AI86" i="55" s="1"/>
  <c r="AA86" i="55"/>
  <c r="Y86" i="55"/>
  <c r="W86" i="55"/>
  <c r="X86" i="55" s="1"/>
  <c r="AB86" i="55" s="1"/>
  <c r="AC86" i="55" s="1"/>
  <c r="V86" i="55"/>
  <c r="T86" i="55"/>
  <c r="R86" i="55"/>
  <c r="P86" i="55"/>
  <c r="N86" i="55"/>
  <c r="L86" i="55"/>
  <c r="J86" i="55"/>
  <c r="B86" i="55"/>
  <c r="AK85" i="55"/>
  <c r="AL85" i="55" s="1"/>
  <c r="AM85" i="55" s="1"/>
  <c r="AN85" i="55" s="1"/>
  <c r="AH85" i="55"/>
  <c r="AI85" i="55" s="1"/>
  <c r="AA85" i="55"/>
  <c r="Y85" i="55"/>
  <c r="AD85" i="55" s="1"/>
  <c r="AE85" i="55" s="1"/>
  <c r="AF85" i="55" s="1"/>
  <c r="AJ85" i="55" s="1"/>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c r="AB81" i="55" s="1"/>
  <c r="AC81" i="55" s="1"/>
  <c r="V81" i="55"/>
  <c r="T81" i="55"/>
  <c r="R81" i="55"/>
  <c r="P81" i="55"/>
  <c r="N81" i="55"/>
  <c r="L81" i="55"/>
  <c r="J81" i="55"/>
  <c r="B81" i="55"/>
  <c r="AK80" i="55"/>
  <c r="AL80" i="55" s="1"/>
  <c r="AH80" i="55"/>
  <c r="AI80" i="55" s="1"/>
  <c r="AA80" i="55"/>
  <c r="Y80" i="55"/>
  <c r="AD80" i="55" s="1"/>
  <c r="AE80" i="55" s="1"/>
  <c r="AF80" i="55" s="1"/>
  <c r="W80" i="55"/>
  <c r="X80" i="55" s="1"/>
  <c r="V80" i="55"/>
  <c r="T80" i="55"/>
  <c r="R80" i="55"/>
  <c r="P80" i="55"/>
  <c r="N80" i="55"/>
  <c r="L80" i="55"/>
  <c r="J80" i="55"/>
  <c r="B80" i="55"/>
  <c r="AK79" i="55"/>
  <c r="AL79" i="55" s="1"/>
  <c r="AH79" i="55"/>
  <c r="AI79" i="55" s="1"/>
  <c r="AA79" i="55"/>
  <c r="AB79" i="55" s="1"/>
  <c r="AC79" i="55" s="1"/>
  <c r="Y79" i="55"/>
  <c r="W79" i="55"/>
  <c r="X79" i="55" s="1"/>
  <c r="V79" i="55"/>
  <c r="T79" i="55"/>
  <c r="R79" i="55"/>
  <c r="P79" i="55"/>
  <c r="N79" i="55"/>
  <c r="L79" i="55"/>
  <c r="J79" i="55"/>
  <c r="B79" i="55"/>
  <c r="AK78" i="55"/>
  <c r="AL78" i="55"/>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AB76" i="55" s="1"/>
  <c r="AC76" i="55" s="1"/>
  <c r="V76" i="55"/>
  <c r="T76" i="55"/>
  <c r="R76" i="55"/>
  <c r="P76" i="55"/>
  <c r="N76" i="55"/>
  <c r="L76" i="55"/>
  <c r="J76" i="55"/>
  <c r="B76" i="55"/>
  <c r="AK75" i="55"/>
  <c r="AL75" i="55" s="1"/>
  <c r="AH75" i="55"/>
  <c r="AI75" i="55" s="1"/>
  <c r="AA75" i="55"/>
  <c r="Y75" i="55"/>
  <c r="W75" i="55"/>
  <c r="X75" i="55"/>
  <c r="AB75" i="55" s="1"/>
  <c r="AC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M73" i="55" s="1"/>
  <c r="AN73" i="55" s="1"/>
  <c r="AH73" i="55"/>
  <c r="AI73" i="55" s="1"/>
  <c r="AA73" i="55"/>
  <c r="Y73" i="55"/>
  <c r="AD73" i="55" s="1"/>
  <c r="AE73" i="55" s="1"/>
  <c r="AF73" i="55" s="1"/>
  <c r="W73" i="55"/>
  <c r="X73" i="55" s="1"/>
  <c r="V73" i="55"/>
  <c r="T73" i="55"/>
  <c r="R73" i="55"/>
  <c r="P73" i="55"/>
  <c r="N73" i="55"/>
  <c r="L73" i="55"/>
  <c r="J73" i="55"/>
  <c r="B73" i="55"/>
  <c r="AK72" i="55"/>
  <c r="AL72" i="55" s="1"/>
  <c r="AH72" i="55"/>
  <c r="AI72" i="55" s="1"/>
  <c r="AA72" i="55"/>
  <c r="AB72" i="55" s="1"/>
  <c r="AC72" i="55" s="1"/>
  <c r="Y72" i="55"/>
  <c r="W72" i="55"/>
  <c r="X72" i="55" s="1"/>
  <c r="V72" i="55"/>
  <c r="T72" i="55"/>
  <c r="R72" i="55"/>
  <c r="P72" i="55"/>
  <c r="N72" i="55"/>
  <c r="L72" i="55"/>
  <c r="J72" i="55"/>
  <c r="B72" i="55"/>
  <c r="AK71" i="55"/>
  <c r="AL71" i="55" s="1"/>
  <c r="AH71" i="55"/>
  <c r="AI71" i="55" s="1"/>
  <c r="AA71" i="55"/>
  <c r="Y71" i="55"/>
  <c r="W71" i="55"/>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c r="AB69" i="55" s="1"/>
  <c r="AC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AB66" i="55" s="1"/>
  <c r="AC66" i="55" s="1"/>
  <c r="V66" i="55"/>
  <c r="T66" i="55"/>
  <c r="R66" i="55"/>
  <c r="P66" i="55"/>
  <c r="N66" i="55"/>
  <c r="L66" i="55"/>
  <c r="J66" i="55"/>
  <c r="B66" i="55"/>
  <c r="AK65" i="55"/>
  <c r="AL65" i="55" s="1"/>
  <c r="AH65" i="55"/>
  <c r="AI65" i="55" s="1"/>
  <c r="AA65" i="55"/>
  <c r="Y65" i="55"/>
  <c r="AD65" i="55" s="1"/>
  <c r="AE65" i="55" s="1"/>
  <c r="AF65" i="55" s="1"/>
  <c r="W65" i="55"/>
  <c r="X65" i="55" s="1"/>
  <c r="V65" i="55"/>
  <c r="T65" i="55"/>
  <c r="R65" i="55"/>
  <c r="P65" i="55"/>
  <c r="N65" i="55"/>
  <c r="L65" i="55"/>
  <c r="J65" i="55"/>
  <c r="B65" i="55"/>
  <c r="AK64" i="55"/>
  <c r="AL64" i="55" s="1"/>
  <c r="AH64" i="55"/>
  <c r="AI64" i="55" s="1"/>
  <c r="AM64" i="55" s="1"/>
  <c r="AN64" i="55" s="1"/>
  <c r="AA64" i="55"/>
  <c r="AB64" i="55" s="1"/>
  <c r="AC64" i="55" s="1"/>
  <c r="Y64" i="55"/>
  <c r="W64" i="55"/>
  <c r="X64" i="55" s="1"/>
  <c r="V64" i="55"/>
  <c r="T64" i="55"/>
  <c r="R64" i="55"/>
  <c r="P64" i="55"/>
  <c r="N64" i="55"/>
  <c r="L64" i="55"/>
  <c r="J64" i="55"/>
  <c r="B64" i="55"/>
  <c r="AK63" i="55"/>
  <c r="AL63" i="55" s="1"/>
  <c r="AH63" i="55"/>
  <c r="AI63" i="55" s="1"/>
  <c r="AA63" i="55"/>
  <c r="Y63" i="55"/>
  <c r="W63" i="55"/>
  <c r="X63" i="55" s="1"/>
  <c r="AB63" i="55" s="1"/>
  <c r="AC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AD59" i="55" s="1"/>
  <c r="AE59" i="55" s="1"/>
  <c r="AF59" i="55" s="1"/>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AB57" i="55" s="1"/>
  <c r="AC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AB54" i="55" s="1"/>
  <c r="AC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V50" i="55"/>
  <c r="T50" i="55"/>
  <c r="R50" i="55"/>
  <c r="P50" i="55"/>
  <c r="N50" i="55"/>
  <c r="L50" i="55"/>
  <c r="J50" i="55"/>
  <c r="B50" i="55"/>
  <c r="AK49" i="55"/>
  <c r="AL49" i="55" s="1"/>
  <c r="AH49" i="55"/>
  <c r="AI49" i="55" s="1"/>
  <c r="AA49" i="55"/>
  <c r="Y49" i="55"/>
  <c r="AD49" i="55" s="1"/>
  <c r="AE49" i="55" s="1"/>
  <c r="AF49" i="55" s="1"/>
  <c r="W49" i="55"/>
  <c r="X49" i="55" s="1"/>
  <c r="V49" i="55"/>
  <c r="T49" i="55"/>
  <c r="R49" i="55"/>
  <c r="P49" i="55"/>
  <c r="N49" i="55"/>
  <c r="L49" i="55"/>
  <c r="J49" i="55"/>
  <c r="B49" i="55"/>
  <c r="AK48" i="55"/>
  <c r="AL48" i="55" s="1"/>
  <c r="AH48" i="55"/>
  <c r="AI48" i="55" s="1"/>
  <c r="AA48" i="55"/>
  <c r="Y48" i="55"/>
  <c r="W48" i="55"/>
  <c r="X48" i="55"/>
  <c r="AB48" i="55" s="1"/>
  <c r="AC48" i="55" s="1"/>
  <c r="V48" i="55"/>
  <c r="T48" i="55"/>
  <c r="R48" i="55"/>
  <c r="P48" i="55"/>
  <c r="N48" i="55"/>
  <c r="L48" i="55"/>
  <c r="J48" i="55"/>
  <c r="B48" i="55"/>
  <c r="AK47" i="55"/>
  <c r="AL47" i="55" s="1"/>
  <c r="AH47" i="55"/>
  <c r="AI47" i="55" s="1"/>
  <c r="AA47" i="55"/>
  <c r="Y47" i="55"/>
  <c r="W47" i="55"/>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V45" i="55"/>
  <c r="T45" i="55"/>
  <c r="R45" i="55"/>
  <c r="P45" i="55"/>
  <c r="N45" i="55"/>
  <c r="L45" i="55"/>
  <c r="J45" i="55"/>
  <c r="B45" i="55"/>
  <c r="AK44" i="55"/>
  <c r="AL44" i="55" s="1"/>
  <c r="AH44" i="55"/>
  <c r="AI44" i="55" s="1"/>
  <c r="AA44" i="55"/>
  <c r="AB44" i="55" s="1"/>
  <c r="AC44" i="55" s="1"/>
  <c r="Y44" i="55"/>
  <c r="W44" i="55"/>
  <c r="X44" i="55" s="1"/>
  <c r="V44" i="55"/>
  <c r="T44" i="55"/>
  <c r="R44" i="55"/>
  <c r="P44" i="55"/>
  <c r="N44" i="55"/>
  <c r="L44" i="55"/>
  <c r="J44" i="55"/>
  <c r="B44" i="55"/>
  <c r="AK43" i="55"/>
  <c r="AL43" i="55" s="1"/>
  <c r="AH43" i="55"/>
  <c r="AI43" i="55" s="1"/>
  <c r="AA43" i="55"/>
  <c r="Y43" i="55"/>
  <c r="W43" i="55"/>
  <c r="V43" i="55"/>
  <c r="T43" i="55"/>
  <c r="R43" i="55"/>
  <c r="P43" i="55"/>
  <c r="N43" i="55"/>
  <c r="L43" i="55"/>
  <c r="J43" i="55"/>
  <c r="B43" i="55"/>
  <c r="AK42" i="55"/>
  <c r="AL42" i="55" s="1"/>
  <c r="AH42" i="55"/>
  <c r="AI42" i="55" s="1"/>
  <c r="AA42" i="55"/>
  <c r="Y42" i="55"/>
  <c r="W42" i="55"/>
  <c r="X42" i="55"/>
  <c r="AB42" i="55" s="1"/>
  <c r="AC42" i="55" s="1"/>
  <c r="V42" i="55"/>
  <c r="T42" i="55"/>
  <c r="R42" i="55"/>
  <c r="P42" i="55"/>
  <c r="N42" i="55"/>
  <c r="L42" i="55"/>
  <c r="J42" i="55"/>
  <c r="B42" i="55"/>
  <c r="AK41" i="55"/>
  <c r="AL41" i="55" s="1"/>
  <c r="AH41" i="55"/>
  <c r="AI41" i="55" s="1"/>
  <c r="AA41" i="55"/>
  <c r="Y41" i="55"/>
  <c r="W41" i="55"/>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AB39" i="55" s="1"/>
  <c r="AC39" i="55" s="1"/>
  <c r="V39" i="55"/>
  <c r="T39" i="55"/>
  <c r="R39" i="55"/>
  <c r="P39" i="55"/>
  <c r="N39" i="55"/>
  <c r="L39" i="55"/>
  <c r="J39" i="55"/>
  <c r="B39" i="55"/>
  <c r="AK38" i="55"/>
  <c r="AL38" i="55" s="1"/>
  <c r="AH38" i="55"/>
  <c r="AI38" i="55" s="1"/>
  <c r="AA38" i="55"/>
  <c r="AB38" i="55" s="1"/>
  <c r="AC38" i="55" s="1"/>
  <c r="Y38" i="55"/>
  <c r="W38" i="55"/>
  <c r="X38" i="55" s="1"/>
  <c r="V38" i="55"/>
  <c r="T38" i="55"/>
  <c r="R38" i="55"/>
  <c r="P38" i="55"/>
  <c r="N38" i="55"/>
  <c r="L38" i="55"/>
  <c r="J38" i="55"/>
  <c r="B38" i="55"/>
  <c r="AK37" i="55"/>
  <c r="AL37" i="55" s="1"/>
  <c r="AH37" i="55"/>
  <c r="AI37" i="55" s="1"/>
  <c r="AM37" i="55" s="1"/>
  <c r="AN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c r="AB30" i="55" s="1"/>
  <c r="AC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AD24" i="55" s="1"/>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W12" i="55" s="1"/>
  <c r="J12" i="55"/>
  <c r="B12" i="55"/>
  <c r="AA11" i="55"/>
  <c r="Y11" i="55"/>
  <c r="V11" i="55"/>
  <c r="T11" i="55"/>
  <c r="R11" i="55"/>
  <c r="P11" i="55"/>
  <c r="N11" i="55"/>
  <c r="L11" i="55"/>
  <c r="J11" i="55"/>
  <c r="B11" i="55"/>
  <c r="AA10" i="55"/>
  <c r="Y10" i="55"/>
  <c r="V10" i="55"/>
  <c r="T10" i="55"/>
  <c r="R10" i="55"/>
  <c r="P10" i="55"/>
  <c r="N10" i="55"/>
  <c r="L10" i="55"/>
  <c r="J10" i="55"/>
  <c r="B10" i="55"/>
  <c r="Q183" i="57" s="1"/>
  <c r="S100" i="54"/>
  <c r="BM100" i="54" s="1"/>
  <c r="Q100" i="54"/>
  <c r="O100" i="54"/>
  <c r="M100" i="54"/>
  <c r="K100" i="54"/>
  <c r="I100" i="54"/>
  <c r="S99" i="54"/>
  <c r="BM99" i="54" s="1"/>
  <c r="Q99" i="54"/>
  <c r="O99" i="54"/>
  <c r="M99" i="54"/>
  <c r="K99" i="54"/>
  <c r="I99" i="54"/>
  <c r="S98" i="54"/>
  <c r="Q98" i="54"/>
  <c r="O98" i="54"/>
  <c r="M98" i="54"/>
  <c r="K98" i="54"/>
  <c r="I98" i="54"/>
  <c r="S97" i="54"/>
  <c r="Q97" i="54"/>
  <c r="O97" i="54"/>
  <c r="M97" i="54"/>
  <c r="K97" i="54"/>
  <c r="I97" i="54"/>
  <c r="S96" i="54"/>
  <c r="Q96" i="54"/>
  <c r="O96" i="54"/>
  <c r="M96" i="54"/>
  <c r="K96" i="54"/>
  <c r="I96" i="54"/>
  <c r="R96" i="54" s="1"/>
  <c r="S95" i="54"/>
  <c r="Q95" i="54"/>
  <c r="O95" i="54"/>
  <c r="M95" i="54"/>
  <c r="K95" i="54"/>
  <c r="I95" i="54"/>
  <c r="S94" i="54"/>
  <c r="Q94" i="54"/>
  <c r="O94" i="54"/>
  <c r="M94" i="54"/>
  <c r="K94" i="54"/>
  <c r="I94" i="54"/>
  <c r="S93" i="54"/>
  <c r="Q93" i="54"/>
  <c r="O93" i="54"/>
  <c r="M93" i="54"/>
  <c r="K93" i="54"/>
  <c r="I93" i="54"/>
  <c r="S92" i="54"/>
  <c r="Q92" i="54"/>
  <c r="O92" i="54"/>
  <c r="M92" i="54"/>
  <c r="K92" i="54"/>
  <c r="I92" i="54"/>
  <c r="S91" i="54"/>
  <c r="BM91" i="54" s="1"/>
  <c r="Q91" i="54"/>
  <c r="O91" i="54"/>
  <c r="M91" i="54"/>
  <c r="K91" i="54"/>
  <c r="I91" i="54"/>
  <c r="R91" i="54" s="1"/>
  <c r="S90" i="54"/>
  <c r="Q90" i="54"/>
  <c r="O90" i="54"/>
  <c r="M90" i="54"/>
  <c r="K90" i="54"/>
  <c r="I90" i="54"/>
  <c r="R90" i="54" s="1"/>
  <c r="S89" i="54"/>
  <c r="Q89" i="54"/>
  <c r="O89" i="54"/>
  <c r="M89" i="54"/>
  <c r="K89" i="54"/>
  <c r="I89" i="54"/>
  <c r="R89" i="54" s="1"/>
  <c r="S88" i="54"/>
  <c r="Q88" i="54"/>
  <c r="O88" i="54"/>
  <c r="M88" i="54"/>
  <c r="K88" i="54"/>
  <c r="I88" i="54"/>
  <c r="S87" i="54"/>
  <c r="BM87" i="54" s="1"/>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R83" i="54" s="1"/>
  <c r="S82" i="54"/>
  <c r="Q82" i="54"/>
  <c r="O82" i="54"/>
  <c r="M82" i="54"/>
  <c r="K82" i="54"/>
  <c r="I82" i="54"/>
  <c r="S81" i="54"/>
  <c r="BM81" i="54" s="1"/>
  <c r="Q81" i="54"/>
  <c r="O81" i="54"/>
  <c r="M81" i="54"/>
  <c r="K81" i="54"/>
  <c r="I81" i="54"/>
  <c r="S80" i="54"/>
  <c r="Q80" i="54"/>
  <c r="O80" i="54"/>
  <c r="M80" i="54"/>
  <c r="K80" i="54"/>
  <c r="I80" i="54"/>
  <c r="R80" i="54" s="1"/>
  <c r="S79" i="54"/>
  <c r="Q79" i="54"/>
  <c r="O79" i="54"/>
  <c r="M79" i="54"/>
  <c r="K79" i="54"/>
  <c r="I79" i="54"/>
  <c r="S78" i="54"/>
  <c r="Q78" i="54"/>
  <c r="O78" i="54"/>
  <c r="M78" i="54"/>
  <c r="K78" i="54"/>
  <c r="I78" i="54"/>
  <c r="S77" i="54"/>
  <c r="Q77" i="54"/>
  <c r="O77" i="54"/>
  <c r="M77" i="54"/>
  <c r="K77" i="54"/>
  <c r="I77" i="54"/>
  <c r="R77" i="54" s="1"/>
  <c r="S76" i="54"/>
  <c r="Q76" i="54"/>
  <c r="O76" i="54"/>
  <c r="M76" i="54"/>
  <c r="K76" i="54"/>
  <c r="I76" i="54"/>
  <c r="S75" i="54"/>
  <c r="BM75" i="54" s="1"/>
  <c r="Q75" i="54"/>
  <c r="O75" i="54"/>
  <c r="M75" i="54"/>
  <c r="K75" i="54"/>
  <c r="I75" i="54"/>
  <c r="S74" i="54"/>
  <c r="Q74" i="54"/>
  <c r="O74" i="54"/>
  <c r="M74" i="54"/>
  <c r="K74" i="54"/>
  <c r="I74" i="54"/>
  <c r="S73" i="54"/>
  <c r="Q73" i="54"/>
  <c r="O73" i="54"/>
  <c r="M73" i="54"/>
  <c r="K73" i="54"/>
  <c r="I73" i="54"/>
  <c r="S72" i="54"/>
  <c r="Q72" i="54"/>
  <c r="O72" i="54"/>
  <c r="M72" i="54"/>
  <c r="K72" i="54"/>
  <c r="I72" i="54"/>
  <c r="R72" i="54" s="1"/>
  <c r="S71" i="54"/>
  <c r="Q71" i="54"/>
  <c r="O71" i="54"/>
  <c r="M71" i="54"/>
  <c r="K71" i="54"/>
  <c r="I71" i="54"/>
  <c r="S70" i="54"/>
  <c r="Q70" i="54"/>
  <c r="O70" i="54"/>
  <c r="M70" i="54"/>
  <c r="K70" i="54"/>
  <c r="I70" i="54"/>
  <c r="S69" i="54"/>
  <c r="BM69" i="54" s="1"/>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R65" i="54" s="1"/>
  <c r="S64" i="54"/>
  <c r="BM64" i="54" s="1"/>
  <c r="Q64" i="54"/>
  <c r="O64" i="54"/>
  <c r="M64" i="54"/>
  <c r="K64" i="54"/>
  <c r="I64" i="54"/>
  <c r="R64" i="54" s="1"/>
  <c r="S63" i="54"/>
  <c r="BM63" i="54" s="1"/>
  <c r="Q63" i="54"/>
  <c r="O63" i="54"/>
  <c r="M63" i="54"/>
  <c r="K63" i="54"/>
  <c r="I63" i="54"/>
  <c r="R63" i="54" s="1"/>
  <c r="S62" i="54"/>
  <c r="Q62" i="54"/>
  <c r="O62" i="54"/>
  <c r="M62" i="54"/>
  <c r="K62" i="54"/>
  <c r="I62" i="54"/>
  <c r="S61" i="54"/>
  <c r="Q61" i="54"/>
  <c r="O61" i="54"/>
  <c r="M61" i="54"/>
  <c r="K61" i="54"/>
  <c r="I61" i="54"/>
  <c r="S60" i="54"/>
  <c r="Q60" i="54"/>
  <c r="O60" i="54"/>
  <c r="M60" i="54"/>
  <c r="K60" i="54"/>
  <c r="I60" i="54"/>
  <c r="S59" i="54"/>
  <c r="Q59" i="54"/>
  <c r="O59" i="54"/>
  <c r="M59" i="54"/>
  <c r="K59" i="54"/>
  <c r="I59" i="54"/>
  <c r="R59" i="54" s="1"/>
  <c r="S58" i="54"/>
  <c r="Q58" i="54"/>
  <c r="O58" i="54"/>
  <c r="M58" i="54"/>
  <c r="K58" i="54"/>
  <c r="I58" i="54"/>
  <c r="S57" i="54"/>
  <c r="BM57" i="54" s="1"/>
  <c r="Q57" i="54"/>
  <c r="O57" i="54"/>
  <c r="M57" i="54"/>
  <c r="K57" i="54"/>
  <c r="I57" i="54"/>
  <c r="R57" i="54" s="1"/>
  <c r="S56" i="54"/>
  <c r="Q56" i="54"/>
  <c r="O56" i="54"/>
  <c r="M56" i="54"/>
  <c r="K56" i="54"/>
  <c r="I56" i="54"/>
  <c r="R56" i="54" s="1"/>
  <c r="S55" i="54"/>
  <c r="BM55" i="54" s="1"/>
  <c r="Q55" i="54"/>
  <c r="O55" i="54"/>
  <c r="M55" i="54"/>
  <c r="K55" i="54"/>
  <c r="I55" i="54"/>
  <c r="S54" i="54"/>
  <c r="BM54" i="54" s="1"/>
  <c r="Q54" i="54"/>
  <c r="O54" i="54"/>
  <c r="M54" i="54"/>
  <c r="K54" i="54"/>
  <c r="I54" i="54"/>
  <c r="R54" i="54" s="1"/>
  <c r="S53" i="54"/>
  <c r="Q53" i="54"/>
  <c r="O53" i="54"/>
  <c r="M53" i="54"/>
  <c r="K53" i="54"/>
  <c r="I53" i="54"/>
  <c r="S52" i="54"/>
  <c r="Q52" i="54"/>
  <c r="O52" i="54"/>
  <c r="M52" i="54"/>
  <c r="K52" i="54"/>
  <c r="I52" i="54"/>
  <c r="S51" i="54"/>
  <c r="BM51" i="54" s="1"/>
  <c r="Q51" i="54"/>
  <c r="O51" i="54"/>
  <c r="M51" i="54"/>
  <c r="K51" i="54"/>
  <c r="I51" i="54"/>
  <c r="R51" i="54" s="1"/>
  <c r="S50" i="54"/>
  <c r="Q50" i="54"/>
  <c r="O50" i="54"/>
  <c r="M50" i="54"/>
  <c r="K50" i="54"/>
  <c r="I50" i="54"/>
  <c r="R50" i="54" s="1"/>
  <c r="S49" i="54"/>
  <c r="Q49" i="54"/>
  <c r="O49" i="54"/>
  <c r="M49" i="54"/>
  <c r="K49" i="54"/>
  <c r="I49" i="54"/>
  <c r="S48" i="54"/>
  <c r="Q48" i="54"/>
  <c r="O48" i="54"/>
  <c r="M48" i="54"/>
  <c r="K48" i="54"/>
  <c r="I48" i="54"/>
  <c r="R48" i="54" s="1"/>
  <c r="S47" i="54"/>
  <c r="Q47" i="54"/>
  <c r="O47" i="54"/>
  <c r="M47" i="54"/>
  <c r="K47" i="54"/>
  <c r="I47" i="54"/>
  <c r="S46" i="54"/>
  <c r="BM46" i="54" s="1"/>
  <c r="Q46" i="54"/>
  <c r="O46" i="54"/>
  <c r="M46" i="54"/>
  <c r="K46" i="54"/>
  <c r="I46" i="54"/>
  <c r="S45" i="54"/>
  <c r="BM45" i="54" s="1"/>
  <c r="Q45" i="54"/>
  <c r="O45" i="54"/>
  <c r="M45" i="54"/>
  <c r="K45" i="54"/>
  <c r="I45" i="54"/>
  <c r="R45" i="54" s="1"/>
  <c r="S44" i="54"/>
  <c r="Q44" i="54"/>
  <c r="O44" i="54"/>
  <c r="M44" i="54"/>
  <c r="K44" i="54"/>
  <c r="I44" i="54"/>
  <c r="R44" i="54" s="1"/>
  <c r="S43" i="54"/>
  <c r="BM43" i="54" s="1"/>
  <c r="Q43" i="54"/>
  <c r="O43" i="54"/>
  <c r="M43" i="54"/>
  <c r="K43" i="54"/>
  <c r="I43" i="54"/>
  <c r="S42" i="54"/>
  <c r="Q42" i="54"/>
  <c r="O42" i="54"/>
  <c r="M42" i="54"/>
  <c r="K42" i="54"/>
  <c r="I42" i="54"/>
  <c r="R42" i="54" s="1"/>
  <c r="S41" i="54"/>
  <c r="Q41" i="54"/>
  <c r="O41" i="54"/>
  <c r="M41" i="54"/>
  <c r="K41" i="54"/>
  <c r="I41" i="54"/>
  <c r="R41" i="54" s="1"/>
  <c r="S40" i="54"/>
  <c r="Q40" i="54"/>
  <c r="O40" i="54"/>
  <c r="M40" i="54"/>
  <c r="K40" i="54"/>
  <c r="I40" i="54"/>
  <c r="S39" i="54"/>
  <c r="BM39" i="54" s="1"/>
  <c r="Q39" i="54"/>
  <c r="O39" i="54"/>
  <c r="M39" i="54"/>
  <c r="K39" i="54"/>
  <c r="I39" i="54"/>
  <c r="S38" i="54"/>
  <c r="Q38" i="54"/>
  <c r="O38" i="54"/>
  <c r="M38" i="54"/>
  <c r="K38" i="54"/>
  <c r="I38" i="54"/>
  <c r="R38" i="54" s="1"/>
  <c r="S37" i="54"/>
  <c r="BM37" i="54" s="1"/>
  <c r="Q37" i="54"/>
  <c r="O37" i="54"/>
  <c r="M37" i="54"/>
  <c r="K37" i="54"/>
  <c r="I37" i="54"/>
  <c r="S36" i="54"/>
  <c r="Q36" i="54"/>
  <c r="O36" i="54"/>
  <c r="M36" i="54"/>
  <c r="K36" i="54"/>
  <c r="I36" i="54"/>
  <c r="R36" i="54" s="1"/>
  <c r="S35" i="54"/>
  <c r="Q35" i="54"/>
  <c r="O35" i="54"/>
  <c r="M35" i="54"/>
  <c r="K35" i="54"/>
  <c r="I35" i="54"/>
  <c r="R35" i="54" s="1"/>
  <c r="S34" i="54"/>
  <c r="Q34" i="54"/>
  <c r="O34" i="54"/>
  <c r="M34" i="54"/>
  <c r="K34" i="54"/>
  <c r="I34" i="54"/>
  <c r="S33" i="54"/>
  <c r="Q33" i="54"/>
  <c r="O33" i="54"/>
  <c r="M33" i="54"/>
  <c r="K33" i="54"/>
  <c r="I33" i="54"/>
  <c r="S32" i="54"/>
  <c r="Q32" i="54"/>
  <c r="O32" i="54"/>
  <c r="M32" i="54"/>
  <c r="K32" i="54"/>
  <c r="I32" i="54"/>
  <c r="R32" i="54" s="1"/>
  <c r="S31" i="54"/>
  <c r="Q31" i="54"/>
  <c r="O31" i="54"/>
  <c r="M31" i="54"/>
  <c r="K31" i="54"/>
  <c r="I31" i="54"/>
  <c r="S30" i="54"/>
  <c r="BM30" i="54" s="1"/>
  <c r="Q30" i="54"/>
  <c r="O30" i="54"/>
  <c r="M30" i="54"/>
  <c r="K30" i="54"/>
  <c r="I30" i="54"/>
  <c r="R30" i="54" s="1"/>
  <c r="S29" i="54"/>
  <c r="Q29" i="54"/>
  <c r="O29" i="54"/>
  <c r="M29" i="54"/>
  <c r="K29" i="54"/>
  <c r="I29" i="54"/>
  <c r="R29" i="54" s="1"/>
  <c r="S28" i="54"/>
  <c r="BM28" i="54" s="1"/>
  <c r="Q28" i="54"/>
  <c r="O28" i="54"/>
  <c r="M28" i="54"/>
  <c r="K28" i="54"/>
  <c r="I28" i="54"/>
  <c r="S27" i="54"/>
  <c r="Q27" i="54"/>
  <c r="O27" i="54"/>
  <c r="M27" i="54"/>
  <c r="K27" i="54"/>
  <c r="I27" i="54"/>
  <c r="R27" i="54" s="1"/>
  <c r="S26" i="54"/>
  <c r="Q26" i="54"/>
  <c r="O26" i="54"/>
  <c r="M26" i="54"/>
  <c r="K26" i="54"/>
  <c r="I26" i="54"/>
  <c r="S25" i="54"/>
  <c r="Q25" i="54"/>
  <c r="O25" i="54"/>
  <c r="M25" i="54"/>
  <c r="K25" i="54"/>
  <c r="I25" i="54"/>
  <c r="S24" i="54"/>
  <c r="BM24" i="54" s="1"/>
  <c r="Q24" i="54"/>
  <c r="O24" i="54"/>
  <c r="M24" i="54"/>
  <c r="K24" i="54"/>
  <c r="I24" i="54"/>
  <c r="R24" i="54" s="1"/>
  <c r="S23" i="54"/>
  <c r="Q23" i="54"/>
  <c r="O23" i="54"/>
  <c r="M23" i="54"/>
  <c r="K23" i="54"/>
  <c r="I23" i="54"/>
  <c r="R23" i="54" s="1"/>
  <c r="S22" i="54"/>
  <c r="Q22" i="54"/>
  <c r="O22" i="54"/>
  <c r="M22" i="54"/>
  <c r="K22" i="54"/>
  <c r="I22" i="54"/>
  <c r="S21" i="54"/>
  <c r="Q21" i="54"/>
  <c r="O21" i="54"/>
  <c r="M21" i="54"/>
  <c r="K21" i="54"/>
  <c r="I21" i="54"/>
  <c r="R21" i="54" s="1"/>
  <c r="S20" i="54"/>
  <c r="Q20" i="54"/>
  <c r="O20" i="54"/>
  <c r="M20" i="54"/>
  <c r="K20" i="54"/>
  <c r="I20" i="54"/>
  <c r="S19" i="54"/>
  <c r="BM19" i="54" s="1"/>
  <c r="Q19" i="54"/>
  <c r="O19" i="54"/>
  <c r="M19" i="54"/>
  <c r="K19" i="54"/>
  <c r="I19" i="54"/>
  <c r="Q18" i="54"/>
  <c r="O18" i="54"/>
  <c r="M18" i="54"/>
  <c r="R18" i="54" s="1"/>
  <c r="K18" i="54"/>
  <c r="I18" i="54"/>
  <c r="Q17" i="54"/>
  <c r="O17" i="54"/>
  <c r="M17" i="54"/>
  <c r="K17" i="54"/>
  <c r="R17" i="54" s="1"/>
  <c r="I17" i="54"/>
  <c r="Q16" i="54"/>
  <c r="O16" i="54"/>
  <c r="M16" i="54"/>
  <c r="K16" i="54"/>
  <c r="I16" i="54"/>
  <c r="Q15" i="54"/>
  <c r="O15" i="54"/>
  <c r="M15" i="54"/>
  <c r="R15" i="54" s="1"/>
  <c r="K15" i="54"/>
  <c r="I15" i="54"/>
  <c r="Q14" i="54"/>
  <c r="O14" i="54"/>
  <c r="M14" i="54"/>
  <c r="K14" i="54"/>
  <c r="I14" i="54"/>
  <c r="AB207" i="55"/>
  <c r="AC207" i="55" s="1"/>
  <c r="AB219" i="55"/>
  <c r="AC219" i="55" s="1"/>
  <c r="AB215" i="55"/>
  <c r="AC215" i="55" s="1"/>
  <c r="AB223" i="55"/>
  <c r="AC223" i="55" s="1"/>
  <c r="AB247" i="55"/>
  <c r="AC247" i="55" s="1"/>
  <c r="AB87" i="55"/>
  <c r="AC87" i="55" s="1"/>
  <c r="AB220" i="55"/>
  <c r="AC220" i="55" s="1"/>
  <c r="AB224" i="55"/>
  <c r="AC224" i="55" s="1"/>
  <c r="AB185" i="55"/>
  <c r="AC185" i="55" s="1"/>
  <c r="AB201" i="55"/>
  <c r="AC201" i="55" s="1"/>
  <c r="AB209" i="55"/>
  <c r="AC209" i="55" s="1"/>
  <c r="AB217" i="55"/>
  <c r="AC217" i="55" s="1"/>
  <c r="AB233" i="55"/>
  <c r="AC233" i="55" s="1"/>
  <c r="BJ17" i="54"/>
  <c r="AB90" i="55"/>
  <c r="AC90" i="55" s="1"/>
  <c r="AB146" i="55"/>
  <c r="AC146" i="55" s="1"/>
  <c r="AB158" i="55"/>
  <c r="AC158" i="55" s="1"/>
  <c r="AB190" i="55"/>
  <c r="AC190" i="55" s="1"/>
  <c r="AB218" i="55"/>
  <c r="AC218" i="55" s="1"/>
  <c r="AC111" i="55"/>
  <c r="AB119" i="55"/>
  <c r="AC119" i="55" s="1"/>
  <c r="AB123" i="55"/>
  <c r="AC123" i="55" s="1"/>
  <c r="AB143" i="55"/>
  <c r="AC143" i="55" s="1"/>
  <c r="AB147" i="55"/>
  <c r="AC147" i="55" s="1"/>
  <c r="AB167" i="55"/>
  <c r="AC167" i="55" s="1"/>
  <c r="AB171" i="55"/>
  <c r="AC171" i="55" s="1"/>
  <c r="AB183" i="55"/>
  <c r="AC183" i="55" s="1"/>
  <c r="AB187" i="55"/>
  <c r="AC187" i="55" s="1"/>
  <c r="BJ14" i="54"/>
  <c r="BJ15" i="54"/>
  <c r="BH15" i="54" s="1"/>
  <c r="BL15" i="54" s="1"/>
  <c r="BK15" i="54" s="1"/>
  <c r="BJ13" i="54"/>
  <c r="BH13" i="54" s="1"/>
  <c r="BL13" i="54" s="1"/>
  <c r="BK13" i="54" s="1"/>
  <c r="BJ16" i="54"/>
  <c r="BH16" i="54" s="1"/>
  <c r="BL16" i="54" s="1"/>
  <c r="W27" i="55"/>
  <c r="X27" i="55" s="1"/>
  <c r="AB27" i="55" s="1"/>
  <c r="AC27" i="55" s="1"/>
  <c r="W26" i="55"/>
  <c r="X26" i="55" s="1"/>
  <c r="W24" i="55"/>
  <c r="X24" i="55" s="1"/>
  <c r="AB24" i="55" s="1"/>
  <c r="AC24" i="55" s="1"/>
  <c r="W25" i="55"/>
  <c r="X25" i="55" s="1"/>
  <c r="W22" i="55"/>
  <c r="X22" i="55" s="1"/>
  <c r="W21" i="55"/>
  <c r="X21" i="55" s="1"/>
  <c r="AB21" i="55" s="1"/>
  <c r="AC21" i="55" s="1"/>
  <c r="W29" i="55"/>
  <c r="X29" i="55" s="1"/>
  <c r="W28" i="55"/>
  <c r="X28" i="55" s="1"/>
  <c r="BH18" i="54"/>
  <c r="BL18" i="54" s="1"/>
  <c r="W18" i="55"/>
  <c r="X18" i="55" s="1"/>
  <c r="AB18" i="55" s="1"/>
  <c r="AC18" i="55" s="1"/>
  <c r="W17" i="55"/>
  <c r="X17" i="55" s="1"/>
  <c r="W19" i="55"/>
  <c r="X19" i="55" s="1"/>
  <c r="W20" i="55"/>
  <c r="X20" i="55" s="1"/>
  <c r="AB170" i="55"/>
  <c r="AC170" i="55" s="1"/>
  <c r="W23" i="55"/>
  <c r="X23" i="55" s="1"/>
  <c r="AB23" i="55" s="1"/>
  <c r="AC23" i="55" s="1"/>
  <c r="BM59" i="54"/>
  <c r="BM95" i="54"/>
  <c r="AM79" i="55"/>
  <c r="AN79" i="55" s="1"/>
  <c r="AM97" i="55"/>
  <c r="AN97" i="55" s="1"/>
  <c r="AM109" i="55"/>
  <c r="AN109" i="55" s="1"/>
  <c r="AM133" i="55"/>
  <c r="AN133" i="55" s="1"/>
  <c r="AM139" i="55"/>
  <c r="AN139" i="55" s="1"/>
  <c r="AM157" i="55"/>
  <c r="AN157" i="55" s="1"/>
  <c r="AM159" i="55"/>
  <c r="AN159" i="55" s="1"/>
  <c r="AM211" i="55"/>
  <c r="AN211" i="55" s="1"/>
  <c r="AM215" i="55"/>
  <c r="AN215" i="55" s="1"/>
  <c r="AM217" i="55"/>
  <c r="AN217" i="55" s="1"/>
  <c r="AM228" i="55"/>
  <c r="AN228" i="55" s="1"/>
  <c r="AM238" i="55"/>
  <c r="AN238" i="55" s="1"/>
  <c r="AM242" i="55"/>
  <c r="AN242" i="55" s="1"/>
  <c r="AM246" i="55"/>
  <c r="AN246" i="55" s="1"/>
  <c r="AM250" i="55"/>
  <c r="AN250" i="55" s="1"/>
  <c r="AM46" i="55"/>
  <c r="AN46" i="55" s="1"/>
  <c r="AM52" i="55"/>
  <c r="AN52" i="55" s="1"/>
  <c r="AM70" i="55"/>
  <c r="AN70" i="55" s="1"/>
  <c r="AM100" i="55"/>
  <c r="AN100" i="55" s="1"/>
  <c r="AM112" i="55"/>
  <c r="AN112" i="55" s="1"/>
  <c r="AM118" i="55"/>
  <c r="AN118" i="55" s="1"/>
  <c r="AM124" i="55"/>
  <c r="AN124" i="55" s="1"/>
  <c r="AM166" i="55"/>
  <c r="AN166" i="55" s="1"/>
  <c r="AM182" i="55"/>
  <c r="AN182" i="55" s="1"/>
  <c r="AM188" i="55"/>
  <c r="AN188" i="55" s="1"/>
  <c r="AM214" i="55"/>
  <c r="AN214" i="55" s="1"/>
  <c r="AM218" i="55"/>
  <c r="AN218" i="55" s="1"/>
  <c r="AM220" i="55"/>
  <c r="AN220" i="55" s="1"/>
  <c r="AM221" i="55"/>
  <c r="AN221" i="55" s="1"/>
  <c r="AM223" i="55"/>
  <c r="AN223" i="55" s="1"/>
  <c r="AN229" i="55"/>
  <c r="AM231" i="55"/>
  <c r="AN231" i="55" s="1"/>
  <c r="AM237" i="55"/>
  <c r="AN237" i="55" s="1"/>
  <c r="AM251" i="55"/>
  <c r="AN251" i="55" s="1"/>
  <c r="BM20" i="54"/>
  <c r="BM26" i="54"/>
  <c r="BM32" i="54"/>
  <c r="BM36" i="54"/>
  <c r="BM44" i="54"/>
  <c r="BM56" i="54"/>
  <c r="BM60" i="54"/>
  <c r="BM72" i="54"/>
  <c r="BM80" i="54"/>
  <c r="BM82" i="54"/>
  <c r="BM90" i="54"/>
  <c r="BM96" i="54"/>
  <c r="AD209" i="55"/>
  <c r="AE209" i="55" s="1"/>
  <c r="AF209" i="55" s="1"/>
  <c r="AJ209" i="55" s="1"/>
  <c r="BM21" i="54"/>
  <c r="BM29" i="54"/>
  <c r="BM53" i="54"/>
  <c r="BM73" i="54"/>
  <c r="BM41" i="54"/>
  <c r="BM49" i="54"/>
  <c r="BM93" i="54"/>
  <c r="AD207" i="55"/>
  <c r="AE207" i="55"/>
  <c r="AF207" i="55" s="1"/>
  <c r="AD211" i="55"/>
  <c r="AE211" i="55" s="1"/>
  <c r="AF211" i="55" s="1"/>
  <c r="AB53" i="55"/>
  <c r="AC53" i="55" s="1"/>
  <c r="AB65" i="55"/>
  <c r="AC65" i="55"/>
  <c r="AB85" i="55"/>
  <c r="AC85" i="55" s="1"/>
  <c r="AB101" i="55"/>
  <c r="AC101" i="55" s="1"/>
  <c r="AB109" i="55"/>
  <c r="AC109" i="55" s="1"/>
  <c r="AB121" i="55"/>
  <c r="AC121" i="55" s="1"/>
  <c r="AB125" i="55"/>
  <c r="AC125" i="55" s="1"/>
  <c r="AB129" i="55"/>
  <c r="AC129" i="55" s="1"/>
  <c r="AB153" i="55"/>
  <c r="AC153" i="55" s="1"/>
  <c r="AB161" i="55"/>
  <c r="AC161" i="55" s="1"/>
  <c r="AB165" i="55"/>
  <c r="AC165" i="55" s="1"/>
  <c r="AB173" i="55"/>
  <c r="AC173" i="55" s="1"/>
  <c r="AB181" i="55"/>
  <c r="AC181" i="55" s="1"/>
  <c r="AB60" i="55"/>
  <c r="AC60" i="55" s="1"/>
  <c r="AB68" i="55"/>
  <c r="AC68" i="55" s="1"/>
  <c r="AB80" i="55"/>
  <c r="AC80" i="55" s="1"/>
  <c r="AB108" i="55"/>
  <c r="AC108" i="55" s="1"/>
  <c r="AB116" i="55"/>
  <c r="AC116" i="55" s="1"/>
  <c r="AB136" i="55"/>
  <c r="AC136" i="55" s="1"/>
  <c r="AB140" i="55"/>
  <c r="AC140" i="55" s="1"/>
  <c r="AB168" i="55"/>
  <c r="AC168" i="55" s="1"/>
  <c r="AB172" i="55"/>
  <c r="AC172" i="55" s="1"/>
  <c r="AD198" i="55"/>
  <c r="AE198" i="55"/>
  <c r="AF198" i="55" s="1"/>
  <c r="AD202" i="55"/>
  <c r="AE202" i="55" s="1"/>
  <c r="AF202" i="55" s="1"/>
  <c r="AJ202" i="55" s="1"/>
  <c r="AD208" i="55"/>
  <c r="AE208" i="55" s="1"/>
  <c r="AF208" i="55" s="1"/>
  <c r="AB230" i="55"/>
  <c r="AC230" i="55" s="1"/>
  <c r="AB238" i="55"/>
  <c r="AC238" i="55" s="1"/>
  <c r="AD31" i="55"/>
  <c r="AE31" i="55" s="1"/>
  <c r="AF31" i="55" s="1"/>
  <c r="AD37" i="55"/>
  <c r="AE37" i="55" s="1"/>
  <c r="AF37" i="55" s="1"/>
  <c r="AD51" i="55"/>
  <c r="AE51" i="55" s="1"/>
  <c r="AF51" i="55" s="1"/>
  <c r="AJ51" i="55" s="1"/>
  <c r="AD55" i="55"/>
  <c r="AE55" i="55" s="1"/>
  <c r="AF55" i="55" s="1"/>
  <c r="AD57" i="55"/>
  <c r="AE57" i="55" s="1"/>
  <c r="AF57" i="55" s="1"/>
  <c r="AD61" i="55"/>
  <c r="AE61" i="55" s="1"/>
  <c r="AF61" i="55" s="1"/>
  <c r="AD67" i="55"/>
  <c r="AE67" i="55" s="1"/>
  <c r="AF67" i="55" s="1"/>
  <c r="AD69" i="55"/>
  <c r="AE69" i="55" s="1"/>
  <c r="AF69" i="55" s="1"/>
  <c r="AD75" i="55"/>
  <c r="AE75" i="55" s="1"/>
  <c r="AF75" i="55" s="1"/>
  <c r="AJ75" i="55" s="1"/>
  <c r="AD77" i="55"/>
  <c r="AE77" i="55" s="1"/>
  <c r="AF77" i="55" s="1"/>
  <c r="AJ77" i="55" s="1"/>
  <c r="AD143" i="55"/>
  <c r="AE143" i="55" s="1"/>
  <c r="AF143" i="55" s="1"/>
  <c r="AD147" i="55"/>
  <c r="AE147" i="55" s="1"/>
  <c r="AF147" i="55" s="1"/>
  <c r="AJ147" i="55" s="1"/>
  <c r="AD149" i="55"/>
  <c r="AE149" i="55" s="1"/>
  <c r="AF149" i="55" s="1"/>
  <c r="AD155" i="55"/>
  <c r="AE155" i="55" s="1"/>
  <c r="AF155" i="55" s="1"/>
  <c r="AD161" i="55"/>
  <c r="AE161" i="55" s="1"/>
  <c r="AF161" i="55" s="1"/>
  <c r="AD165" i="55"/>
  <c r="AE165" i="55" s="1"/>
  <c r="AF165" i="55" s="1"/>
  <c r="AD167" i="55"/>
  <c r="AE167" i="55" s="1"/>
  <c r="AF167" i="55" s="1"/>
  <c r="AD171" i="55"/>
  <c r="AE171" i="55" s="1"/>
  <c r="AF171" i="55" s="1"/>
  <c r="AD173" i="55"/>
  <c r="AE173" i="55" s="1"/>
  <c r="AF173" i="55" s="1"/>
  <c r="Q52" i="57"/>
  <c r="Q335" i="57"/>
  <c r="Q388" i="57"/>
  <c r="P240" i="57"/>
  <c r="O72" i="57"/>
  <c r="P273" i="57"/>
  <c r="P415" i="57"/>
  <c r="O99" i="57"/>
  <c r="N416" i="57"/>
  <c r="N334" i="57"/>
  <c r="N236" i="57"/>
  <c r="N154" i="57"/>
  <c r="N52" i="57"/>
  <c r="O412" i="57"/>
  <c r="O310" i="57"/>
  <c r="O232" i="57"/>
  <c r="N7" i="57"/>
  <c r="N383" i="57"/>
  <c r="N317" i="57"/>
  <c r="N263" i="57"/>
  <c r="N195" i="57"/>
  <c r="N141" i="57"/>
  <c r="N75" i="57"/>
  <c r="N21" i="57"/>
  <c r="O389" i="57"/>
  <c r="O353" i="57"/>
  <c r="O309" i="57"/>
  <c r="O273" i="57"/>
  <c r="O227" i="57"/>
  <c r="O191" i="57"/>
  <c r="S6" i="56"/>
  <c r="W16" i="55"/>
  <c r="AD16" i="55" s="1"/>
  <c r="M38" i="57"/>
  <c r="M74" i="57"/>
  <c r="M120" i="57"/>
  <c r="M156" i="57"/>
  <c r="M55" i="57"/>
  <c r="M127" i="57"/>
  <c r="M199" i="57"/>
  <c r="M235" i="57"/>
  <c r="M279" i="57"/>
  <c r="M315" i="57"/>
  <c r="M361" i="57"/>
  <c r="M397" i="57"/>
  <c r="M37" i="57"/>
  <c r="M180" i="57"/>
  <c r="M268" i="57"/>
  <c r="M340" i="57"/>
  <c r="M25" i="57"/>
  <c r="M169" i="57"/>
  <c r="M262" i="57"/>
  <c r="M334" i="57"/>
  <c r="M426" i="57"/>
  <c r="AD116" i="55"/>
  <c r="AE116" i="55" s="1"/>
  <c r="AF116" i="55" s="1"/>
  <c r="AG116" i="55" s="1"/>
  <c r="AD118" i="55"/>
  <c r="AE118" i="55"/>
  <c r="AF118" i="55" s="1"/>
  <c r="AD120" i="55"/>
  <c r="AE120" i="55" s="1"/>
  <c r="AF120" i="55" s="1"/>
  <c r="AD144" i="55"/>
  <c r="AE144" i="55"/>
  <c r="AF144" i="55" s="1"/>
  <c r="AD146" i="55"/>
  <c r="AE146" i="55"/>
  <c r="AF146" i="55" s="1"/>
  <c r="AJ146" i="55" s="1"/>
  <c r="AD148" i="55"/>
  <c r="AE148" i="55" s="1"/>
  <c r="AF148" i="55" s="1"/>
  <c r="AD156" i="55"/>
  <c r="AE156" i="55" s="1"/>
  <c r="AF156" i="55" s="1"/>
  <c r="AJ156" i="55" s="1"/>
  <c r="AD158" i="55"/>
  <c r="AE158" i="55" s="1"/>
  <c r="AF158" i="55" s="1"/>
  <c r="AJ158" i="55" s="1"/>
  <c r="AD160" i="55"/>
  <c r="AE160" i="55" s="1"/>
  <c r="AF160" i="55" s="1"/>
  <c r="AG160" i="55" s="1"/>
  <c r="AD162" i="55"/>
  <c r="AE162" i="55" s="1"/>
  <c r="AF162" i="55" s="1"/>
  <c r="AD164" i="55"/>
  <c r="AE164" i="55" s="1"/>
  <c r="AF164" i="55" s="1"/>
  <c r="AD166" i="55"/>
  <c r="AE166" i="55" s="1"/>
  <c r="AF166" i="55" s="1"/>
  <c r="AG166" i="55" s="1"/>
  <c r="AD168" i="55"/>
  <c r="AE168" i="55" s="1"/>
  <c r="AF168" i="55" s="1"/>
  <c r="AD170" i="55"/>
  <c r="AE170" i="55" s="1"/>
  <c r="AF170" i="55" s="1"/>
  <c r="AD172" i="55"/>
  <c r="AE172" i="55" s="1"/>
  <c r="AF172" i="55" s="1"/>
  <c r="AG172" i="55" s="1"/>
  <c r="AD176" i="55"/>
  <c r="AE176" i="55" s="1"/>
  <c r="AF176" i="55" s="1"/>
  <c r="AD186" i="55"/>
  <c r="AE186" i="55" s="1"/>
  <c r="AF186" i="55" s="1"/>
  <c r="AD188" i="55"/>
  <c r="AE188" i="55" s="1"/>
  <c r="AF188" i="55" s="1"/>
  <c r="AG188" i="55" s="1"/>
  <c r="AD189" i="55"/>
  <c r="AE189" i="55" s="1"/>
  <c r="AF189" i="55" s="1"/>
  <c r="AJ189" i="55" s="1"/>
  <c r="AD192" i="55"/>
  <c r="AE192" i="55" s="1"/>
  <c r="AF192" i="55" s="1"/>
  <c r="AD193" i="55"/>
  <c r="AE193" i="55" s="1"/>
  <c r="AF193" i="55" s="1"/>
  <c r="AD195" i="55"/>
  <c r="AE195" i="55" s="1"/>
  <c r="AF195" i="55" s="1"/>
  <c r="AD196" i="55"/>
  <c r="AE196" i="55" s="1"/>
  <c r="AF196" i="55" s="1"/>
  <c r="AD213" i="55"/>
  <c r="AE213" i="55" s="1"/>
  <c r="AF213" i="55" s="1"/>
  <c r="AD214" i="55"/>
  <c r="AE214" i="55" s="1"/>
  <c r="AF214" i="55" s="1"/>
  <c r="AD216" i="55"/>
  <c r="AE216" i="55"/>
  <c r="AF216" i="55" s="1"/>
  <c r="AJ216" i="55" s="1"/>
  <c r="AD217" i="55"/>
  <c r="AE217" i="55" s="1"/>
  <c r="AF217" i="55" s="1"/>
  <c r="AJ217" i="55" s="1"/>
  <c r="AD218" i="55"/>
  <c r="AE218" i="55" s="1"/>
  <c r="AF218" i="55" s="1"/>
  <c r="AG218" i="55" s="1"/>
  <c r="AJ218" i="55"/>
  <c r="AD220" i="55"/>
  <c r="AE220" i="55" s="1"/>
  <c r="AF220" i="55" s="1"/>
  <c r="AJ220" i="55" s="1"/>
  <c r="AD221" i="55"/>
  <c r="AE221" i="55" s="1"/>
  <c r="AF221" i="55" s="1"/>
  <c r="AG221" i="55" s="1"/>
  <c r="AD223" i="55"/>
  <c r="AE223" i="55" s="1"/>
  <c r="AF223" i="55" s="1"/>
  <c r="AJ223" i="55" s="1"/>
  <c r="AD224" i="55"/>
  <c r="AE224" i="55" s="1"/>
  <c r="AF224" i="55" s="1"/>
  <c r="AG224" i="55" s="1"/>
  <c r="AD226" i="55"/>
  <c r="AE226" i="55" s="1"/>
  <c r="AF226" i="55" s="1"/>
  <c r="AD239" i="55"/>
  <c r="AE239" i="55" s="1"/>
  <c r="AF239" i="55" s="1"/>
  <c r="AG239" i="55" s="1"/>
  <c r="AD30" i="55"/>
  <c r="AE30" i="55" s="1"/>
  <c r="AF30" i="55" s="1"/>
  <c r="AD32" i="55"/>
  <c r="AE32" i="55" s="1"/>
  <c r="AF32" i="55" s="1"/>
  <c r="AJ32" i="55" s="1"/>
  <c r="AD36" i="55"/>
  <c r="AE36" i="55" s="1"/>
  <c r="AF36" i="55" s="1"/>
  <c r="AD38" i="55"/>
  <c r="AE38" i="55" s="1"/>
  <c r="AF38" i="55" s="1"/>
  <c r="AG38" i="55" s="1"/>
  <c r="AD40" i="55"/>
  <c r="AE40" i="55" s="1"/>
  <c r="AF40" i="55"/>
  <c r="AD42" i="55"/>
  <c r="AE42" i="55" s="1"/>
  <c r="AF42" i="55" s="1"/>
  <c r="AD44" i="55"/>
  <c r="AE44" i="55" s="1"/>
  <c r="AF44" i="55" s="1"/>
  <c r="AJ44" i="55" s="1"/>
  <c r="AD46" i="55"/>
  <c r="AE46" i="55" s="1"/>
  <c r="AF46" i="55" s="1"/>
  <c r="AD48" i="55"/>
  <c r="AE48" i="55" s="1"/>
  <c r="AF48" i="55" s="1"/>
  <c r="AD52" i="55"/>
  <c r="AE52" i="55" s="1"/>
  <c r="AF52" i="55" s="1"/>
  <c r="AD54" i="55"/>
  <c r="AE54" i="55" s="1"/>
  <c r="AF54" i="55" s="1"/>
  <c r="AD56" i="55"/>
  <c r="AE56" i="55" s="1"/>
  <c r="AF56" i="55" s="1"/>
  <c r="AJ56" i="55" s="1"/>
  <c r="AD58" i="55"/>
  <c r="AE58" i="55" s="1"/>
  <c r="AF58" i="55" s="1"/>
  <c r="AD60" i="55"/>
  <c r="AE60" i="55" s="1"/>
  <c r="AF60" i="55" s="1"/>
  <c r="AD62" i="55"/>
  <c r="AE62" i="55" s="1"/>
  <c r="AF62" i="55" s="1"/>
  <c r="AG62" i="55" s="1"/>
  <c r="AD64" i="55"/>
  <c r="AE64" i="55" s="1"/>
  <c r="AF64" i="55" s="1"/>
  <c r="AD68" i="55"/>
  <c r="AE68" i="55" s="1"/>
  <c r="AF68" i="55" s="1"/>
  <c r="AJ68" i="55" s="1"/>
  <c r="AD70" i="55"/>
  <c r="AE70" i="55" s="1"/>
  <c r="AF70" i="55" s="1"/>
  <c r="AJ70" i="55" s="1"/>
  <c r="AD72" i="55"/>
  <c r="AE72" i="55" s="1"/>
  <c r="AF72" i="55" s="1"/>
  <c r="AD74" i="55"/>
  <c r="AE74" i="55" s="1"/>
  <c r="AF74" i="55" s="1"/>
  <c r="AJ74" i="55" s="1"/>
  <c r="AD100" i="55"/>
  <c r="AE100" i="55" s="1"/>
  <c r="AF100" i="55" s="1"/>
  <c r="AD102" i="55"/>
  <c r="AE102" i="55" s="1"/>
  <c r="AF102" i="55" s="1"/>
  <c r="AG102" i="55" s="1"/>
  <c r="AD117" i="55"/>
  <c r="AE117" i="55" s="1"/>
  <c r="AF117" i="55" s="1"/>
  <c r="AD119" i="55"/>
  <c r="AE119" i="55" s="1"/>
  <c r="AF119" i="55" s="1"/>
  <c r="AD123" i="55"/>
  <c r="AE123" i="55" s="1"/>
  <c r="AF123" i="55" s="1"/>
  <c r="AD180" i="55"/>
  <c r="AE180" i="55" s="1"/>
  <c r="AF180" i="55" s="1"/>
  <c r="AD182" i="55"/>
  <c r="AE182" i="55" s="1"/>
  <c r="AF182" i="55" s="1"/>
  <c r="AD238" i="55"/>
  <c r="AE238" i="55" s="1"/>
  <c r="AF238" i="55" s="1"/>
  <c r="AD240" i="55"/>
  <c r="AE240" i="55" s="1"/>
  <c r="AF240" i="55" s="1"/>
  <c r="AG240" i="55" s="1"/>
  <c r="AD241" i="55"/>
  <c r="AE241" i="55"/>
  <c r="AF241" i="55" s="1"/>
  <c r="AD242" i="55"/>
  <c r="AE242" i="55" s="1"/>
  <c r="AF242" i="55" s="1"/>
  <c r="AD243" i="55"/>
  <c r="AE243" i="55" s="1"/>
  <c r="AF243" i="55" s="1"/>
  <c r="AG243" i="55" s="1"/>
  <c r="AD245" i="55"/>
  <c r="AE245" i="55" s="1"/>
  <c r="AF245" i="55" s="1"/>
  <c r="AD246" i="55"/>
  <c r="AE246" i="55" s="1"/>
  <c r="AF246" i="55" s="1"/>
  <c r="AJ246" i="55" s="1"/>
  <c r="AD248" i="55"/>
  <c r="AE248" i="55" s="1"/>
  <c r="AF248" i="55" s="1"/>
  <c r="AD249" i="55"/>
  <c r="AE249" i="55" s="1"/>
  <c r="AF249" i="55" s="1"/>
  <c r="AJ249" i="55" s="1"/>
  <c r="AD250" i="55"/>
  <c r="AE250" i="55" s="1"/>
  <c r="AF250" i="55" s="1"/>
  <c r="AD251" i="55"/>
  <c r="AE251" i="55" s="1"/>
  <c r="AF251" i="55" s="1"/>
  <c r="S17" i="54"/>
  <c r="S18" i="54"/>
  <c r="R20" i="54"/>
  <c r="R26" i="54"/>
  <c r="R33" i="54"/>
  <c r="R39" i="54"/>
  <c r="R47" i="54"/>
  <c r="R53" i="54"/>
  <c r="R60" i="54"/>
  <c r="R14" i="54"/>
  <c r="S14" i="54"/>
  <c r="S15" i="54"/>
  <c r="S16" i="54"/>
  <c r="AD78" i="55"/>
  <c r="AE78" i="55" s="1"/>
  <c r="AF78" i="55" s="1"/>
  <c r="AJ78" i="55" s="1"/>
  <c r="AD79" i="55"/>
  <c r="AE79" i="55" s="1"/>
  <c r="AF79" i="55" s="1"/>
  <c r="AG79" i="55" s="1"/>
  <c r="AD81" i="55"/>
  <c r="AE81" i="55" s="1"/>
  <c r="AF81" i="55" s="1"/>
  <c r="AD82" i="55"/>
  <c r="AE82" i="55" s="1"/>
  <c r="AF82" i="55" s="1"/>
  <c r="AG82" i="55" s="1"/>
  <c r="AD84" i="55"/>
  <c r="AE84" i="55" s="1"/>
  <c r="AF84" i="55" s="1"/>
  <c r="AJ84" i="55" s="1"/>
  <c r="AD86" i="55"/>
  <c r="AE86" i="55"/>
  <c r="AF86" i="55" s="1"/>
  <c r="AE87" i="55"/>
  <c r="AF87" i="55" s="1"/>
  <c r="AJ87" i="55" s="1"/>
  <c r="AD88" i="55"/>
  <c r="AE88" i="55" s="1"/>
  <c r="AF88" i="55" s="1"/>
  <c r="AG88" i="55" s="1"/>
  <c r="AD89" i="55"/>
  <c r="AE89" i="55"/>
  <c r="AF89" i="55" s="1"/>
  <c r="AD90" i="55"/>
  <c r="AE90" i="55" s="1"/>
  <c r="AF90" i="55" s="1"/>
  <c r="AJ90" i="55" s="1"/>
  <c r="AD91" i="55"/>
  <c r="AE91" i="55" s="1"/>
  <c r="AF91" i="55" s="1"/>
  <c r="AD92" i="55"/>
  <c r="AE92" i="55" s="1"/>
  <c r="AF92" i="55" s="1"/>
  <c r="AD93" i="55"/>
  <c r="AE93" i="55" s="1"/>
  <c r="AF93" i="55" s="1"/>
  <c r="AD94" i="55"/>
  <c r="AE94" i="55" s="1"/>
  <c r="AF94" i="55" s="1"/>
  <c r="AG94" i="55" s="1"/>
  <c r="AD95" i="55"/>
  <c r="AE95" i="55" s="1"/>
  <c r="AF95" i="55" s="1"/>
  <c r="AD97" i="55"/>
  <c r="AE97" i="55" s="1"/>
  <c r="AF97" i="55" s="1"/>
  <c r="AD105" i="55"/>
  <c r="AE105" i="55" s="1"/>
  <c r="AF105" i="55" s="1"/>
  <c r="AD106" i="55"/>
  <c r="AE106" i="55" s="1"/>
  <c r="AF106" i="55" s="1"/>
  <c r="AD107" i="55"/>
  <c r="AE107" i="55" s="1"/>
  <c r="AF107" i="55" s="1"/>
  <c r="AJ107" i="55" s="1"/>
  <c r="AD108" i="55"/>
  <c r="AE108" i="55" s="1"/>
  <c r="AF108" i="55" s="1"/>
  <c r="AG108" i="55" s="1"/>
  <c r="AD109" i="55"/>
  <c r="AE109" i="55" s="1"/>
  <c r="AF109" i="55"/>
  <c r="AD110" i="55"/>
  <c r="AE110" i="55" s="1"/>
  <c r="AF110" i="55" s="1"/>
  <c r="AD111" i="55"/>
  <c r="AE111" i="55" s="1"/>
  <c r="AF111" i="55" s="1"/>
  <c r="AG111" i="55" s="1"/>
  <c r="AD112" i="55"/>
  <c r="AE112" i="55" s="1"/>
  <c r="AF112" i="55" s="1"/>
  <c r="AD113" i="55"/>
  <c r="AE113" i="55" s="1"/>
  <c r="AF113" i="55" s="1"/>
  <c r="AJ113" i="55" s="1"/>
  <c r="AD115" i="55"/>
  <c r="AE115" i="55" s="1"/>
  <c r="AF115" i="55" s="1"/>
  <c r="AD124" i="55"/>
  <c r="AE124" i="55" s="1"/>
  <c r="AF124" i="55" s="1"/>
  <c r="AD125" i="55"/>
  <c r="AE125" i="55" s="1"/>
  <c r="AF125" i="55" s="1"/>
  <c r="AG125" i="55" s="1"/>
  <c r="AD126" i="55"/>
  <c r="AE126" i="55" s="1"/>
  <c r="AF126" i="55" s="1"/>
  <c r="AD127" i="55"/>
  <c r="AE127" i="55" s="1"/>
  <c r="AF127" i="55" s="1"/>
  <c r="AJ127" i="55" s="1"/>
  <c r="AD129" i="55"/>
  <c r="AE129" i="55" s="1"/>
  <c r="AF129" i="55" s="1"/>
  <c r="AD131" i="55"/>
  <c r="AE131" i="55" s="1"/>
  <c r="AF131" i="55" s="1"/>
  <c r="AD132" i="55"/>
  <c r="AE132" i="55" s="1"/>
  <c r="AF132" i="55" s="1"/>
  <c r="AJ132" i="55" s="1"/>
  <c r="AD133" i="55"/>
  <c r="AE133" i="55" s="1"/>
  <c r="AF133" i="55" s="1"/>
  <c r="AD134" i="55"/>
  <c r="AE134" i="55" s="1"/>
  <c r="AF134" i="55" s="1"/>
  <c r="AG134" i="55" s="1"/>
  <c r="AD135" i="55"/>
  <c r="AE135" i="55" s="1"/>
  <c r="AF135" i="55" s="1"/>
  <c r="AD136" i="55"/>
  <c r="AE136" i="55" s="1"/>
  <c r="AF136" i="55" s="1"/>
  <c r="AD138" i="55"/>
  <c r="AE138" i="55" s="1"/>
  <c r="AF138" i="55" s="1"/>
  <c r="AD139" i="55"/>
  <c r="AE139" i="55" s="1"/>
  <c r="AF139" i="55" s="1"/>
  <c r="AJ139" i="55" s="1"/>
  <c r="AD140" i="55"/>
  <c r="AE140" i="55" s="1"/>
  <c r="AF140" i="55" s="1"/>
  <c r="AG140" i="55" s="1"/>
  <c r="AD141" i="55"/>
  <c r="AE141" i="55" s="1"/>
  <c r="AF141" i="55" s="1"/>
  <c r="AD142" i="55"/>
  <c r="AE142" i="55" s="1"/>
  <c r="AF142" i="55" s="1"/>
  <c r="AD227" i="55"/>
  <c r="AE227" i="55" s="1"/>
  <c r="AF227" i="55" s="1"/>
  <c r="AD229" i="55"/>
  <c r="AE229" i="55" s="1"/>
  <c r="AF229" i="55" s="1"/>
  <c r="AJ229" i="55" s="1"/>
  <c r="AD230" i="55"/>
  <c r="AE230" i="55" s="1"/>
  <c r="AF230" i="55" s="1"/>
  <c r="AD232" i="55"/>
  <c r="AE232" i="55" s="1"/>
  <c r="AF232" i="55" s="1"/>
  <c r="AG232" i="55" s="1"/>
  <c r="AD233" i="55"/>
  <c r="AE233" i="55" s="1"/>
  <c r="AF233" i="55" s="1"/>
  <c r="AD234" i="55"/>
  <c r="AE234" i="55" s="1"/>
  <c r="AF234" i="55" s="1"/>
  <c r="AJ234" i="55" s="1"/>
  <c r="AD235" i="55"/>
  <c r="AE235" i="55" s="1"/>
  <c r="AF235" i="55" s="1"/>
  <c r="AG235" i="55" s="1"/>
  <c r="AD236" i="55"/>
  <c r="AE236" i="55" s="1"/>
  <c r="AF236" i="55" s="1"/>
  <c r="AD237" i="55"/>
  <c r="AE237" i="55"/>
  <c r="AF237" i="55" s="1"/>
  <c r="AD26" i="55"/>
  <c r="AE26" i="55" s="1"/>
  <c r="AF26" i="55" s="1"/>
  <c r="AD29" i="55"/>
  <c r="AE29" i="55" s="1"/>
  <c r="AF29" i="55" s="1"/>
  <c r="AJ29" i="55" s="1"/>
  <c r="AD20" i="55"/>
  <c r="AE20" i="55" s="1"/>
  <c r="AF20" i="55" s="1"/>
  <c r="AJ20" i="55" s="1"/>
  <c r="AD17" i="55"/>
  <c r="AE17" i="55" s="1"/>
  <c r="AF17" i="55" s="1"/>
  <c r="BM13" i="54"/>
  <c r="AD18" i="55"/>
  <c r="AE18" i="55" s="1"/>
  <c r="AF18" i="55" s="1"/>
  <c r="AD21" i="55"/>
  <c r="AE21" i="55" s="1"/>
  <c r="AF21" i="55" s="1"/>
  <c r="F49" i="57"/>
  <c r="M15" i="56"/>
  <c r="N15" i="56" s="1"/>
  <c r="G49" i="57"/>
  <c r="O15" i="56"/>
  <c r="P15" i="56" s="1"/>
  <c r="F31" i="57"/>
  <c r="M12" i="56"/>
  <c r="N12" i="56" s="1"/>
  <c r="G31" i="57"/>
  <c r="O12" i="56"/>
  <c r="P12" i="56" s="1"/>
  <c r="F19" i="57"/>
  <c r="M10" i="56"/>
  <c r="N10" i="56" s="1"/>
  <c r="F37" i="57"/>
  <c r="M13" i="56"/>
  <c r="N13" i="56" s="1"/>
  <c r="F25" i="57"/>
  <c r="M11" i="56"/>
  <c r="N11" i="56" s="1"/>
  <c r="F43" i="57"/>
  <c r="M14" i="56"/>
  <c r="N14" i="56" s="1"/>
  <c r="BK16" i="54"/>
  <c r="G37" i="57"/>
  <c r="O13" i="56"/>
  <c r="P13" i="56"/>
  <c r="G43" i="57"/>
  <c r="O14" i="56"/>
  <c r="P14" i="56" s="1"/>
  <c r="AG77" i="55"/>
  <c r="AG209" i="55"/>
  <c r="AG147" i="55"/>
  <c r="AG51" i="55"/>
  <c r="AG202" i="55"/>
  <c r="BH14" i="54"/>
  <c r="BL14" i="54" s="1"/>
  <c r="BK14" i="54" s="1"/>
  <c r="G19" i="57"/>
  <c r="O10" i="56"/>
  <c r="P10" i="56" s="1"/>
  <c r="AE24" i="55"/>
  <c r="AF24" i="55" s="1"/>
  <c r="Q15" i="56"/>
  <c r="H49" i="57"/>
  <c r="AE16" i="55"/>
  <c r="AF16" i="55" s="1"/>
  <c r="G25" i="57"/>
  <c r="O11" i="56"/>
  <c r="P11" i="56" s="1"/>
  <c r="Q14" i="56"/>
  <c r="H43" i="57"/>
  <c r="H37" i="57"/>
  <c r="Q13" i="56"/>
  <c r="Q12" i="56"/>
  <c r="H31" i="57"/>
  <c r="Q10" i="56"/>
  <c r="H19" i="57"/>
  <c r="AK28" i="55"/>
  <c r="AL28" i="55" s="1"/>
  <c r="AK29" i="55"/>
  <c r="AL29" i="55" s="1"/>
  <c r="H25" i="57"/>
  <c r="Q11" i="56"/>
  <c r="AK21" i="55"/>
  <c r="AL21" i="55"/>
  <c r="AK22" i="55"/>
  <c r="AL22" i="55" s="1"/>
  <c r="AK249" i="55"/>
  <c r="AL249" i="55"/>
  <c r="AH249" i="55"/>
  <c r="AI249" i="55" s="1"/>
  <c r="AK18" i="55"/>
  <c r="AL18" i="55"/>
  <c r="AK17" i="55"/>
  <c r="AL17" i="55" s="1"/>
  <c r="AK16" i="55"/>
  <c r="AL16" i="55"/>
  <c r="AH23" i="55"/>
  <c r="AI23" i="55" s="1"/>
  <c r="AK23" i="55"/>
  <c r="AL23" i="55" s="1"/>
  <c r="AK27" i="55"/>
  <c r="AL27" i="55" s="1"/>
  <c r="AK26" i="55"/>
  <c r="AL26" i="55" s="1"/>
  <c r="AK25" i="55"/>
  <c r="AL25" i="55" s="1"/>
  <c r="AK24" i="55"/>
  <c r="AL24" i="55" s="1"/>
  <c r="AK19" i="55"/>
  <c r="AL19" i="55" s="1"/>
  <c r="AH18" i="55"/>
  <c r="AI18" i="55" s="1"/>
  <c r="AH17" i="55"/>
  <c r="AI17" i="55" s="1"/>
  <c r="O45" i="56"/>
  <c r="P45" i="56" s="1"/>
  <c r="J49" i="57"/>
  <c r="AH28" i="55"/>
  <c r="AI28" i="55" s="1"/>
  <c r="AH29" i="55"/>
  <c r="AI29" i="55" s="1"/>
  <c r="AM29" i="55" s="1"/>
  <c r="AN29" i="55" s="1"/>
  <c r="AK20" i="55"/>
  <c r="AL20" i="55" s="1"/>
  <c r="O42" i="56"/>
  <c r="P42" i="56" s="1"/>
  <c r="J31" i="57"/>
  <c r="AH27" i="55"/>
  <c r="AI27" i="55"/>
  <c r="AH25" i="55"/>
  <c r="AI25" i="55" s="1"/>
  <c r="AH26" i="55"/>
  <c r="AI26" i="55"/>
  <c r="AH24" i="55"/>
  <c r="AI24" i="55"/>
  <c r="AH22" i="55"/>
  <c r="AI22" i="55" s="1"/>
  <c r="AH21" i="55"/>
  <c r="AI21" i="55" s="1"/>
  <c r="AH20" i="55"/>
  <c r="AI20" i="55" s="1"/>
  <c r="AH19" i="55"/>
  <c r="AI19" i="55" s="1"/>
  <c r="AH16" i="55"/>
  <c r="AI16" i="55" s="1"/>
  <c r="O44" i="56"/>
  <c r="P44" i="56" s="1"/>
  <c r="I43" i="57"/>
  <c r="I31" i="57"/>
  <c r="O41" i="56"/>
  <c r="P41" i="56" s="1"/>
  <c r="M43" i="56"/>
  <c r="N43" i="56" s="1"/>
  <c r="J43" i="57"/>
  <c r="O43" i="56"/>
  <c r="P43" i="56" s="1"/>
  <c r="J37" i="57"/>
  <c r="I37" i="57"/>
  <c r="I19" i="57"/>
  <c r="O40" i="56"/>
  <c r="P40" i="56" s="1"/>
  <c r="I25" i="57"/>
  <c r="J25" i="57"/>
  <c r="I49" i="57"/>
  <c r="M45" i="56"/>
  <c r="N45" i="56" s="1"/>
  <c r="J19" i="57"/>
  <c r="M40" i="56"/>
  <c r="N40" i="56" s="1"/>
  <c r="M42" i="56"/>
  <c r="N42" i="56"/>
  <c r="M44" i="56"/>
  <c r="N44" i="56" s="1"/>
  <c r="M41" i="56"/>
  <c r="N41" i="56" s="1"/>
  <c r="K31" i="57"/>
  <c r="K43" i="57"/>
  <c r="L19" i="57"/>
  <c r="K25" i="57"/>
  <c r="Q43" i="56"/>
  <c r="K37" i="57"/>
  <c r="K19" i="57"/>
  <c r="L49" i="57"/>
  <c r="K49" i="57"/>
  <c r="Q45" i="56"/>
  <c r="Q41" i="56"/>
  <c r="Q44" i="56"/>
  <c r="Q42" i="56"/>
  <c r="Q40" i="56"/>
  <c r="L43" i="57"/>
  <c r="L31" i="57"/>
  <c r="L37" i="57"/>
  <c r="L25" i="57"/>
  <c r="W18" i="42"/>
  <c r="Y8" i="42"/>
  <c r="Y9" i="42"/>
  <c r="Y10" i="42"/>
  <c r="Y11" i="42"/>
  <c r="Y12" i="42"/>
  <c r="Y13" i="42"/>
  <c r="X20" i="42"/>
  <c r="Y7" i="42"/>
  <c r="R50" i="42"/>
  <c r="R46" i="42"/>
  <c r="R47" i="42"/>
  <c r="R48" i="42"/>
  <c r="R49" i="42"/>
  <c r="R45" i="42"/>
  <c r="Q42" i="42"/>
  <c r="AB13" i="64"/>
  <c r="AA13" i="64" s="1"/>
  <c r="X34" i="55" l="1"/>
  <c r="AD34" i="55"/>
  <c r="AE34" i="55" s="1"/>
  <c r="AF34" i="55" s="1"/>
  <c r="AJ34" i="55" s="1"/>
  <c r="X154" i="55"/>
  <c r="AB154" i="55" s="1"/>
  <c r="AC154" i="55" s="1"/>
  <c r="AD154" i="55"/>
  <c r="AE154" i="55" s="1"/>
  <c r="AF154" i="55" s="1"/>
  <c r="AG154" i="55" s="1"/>
  <c r="X184" i="55"/>
  <c r="AB184" i="55" s="1"/>
  <c r="AC184" i="55" s="1"/>
  <c r="AD184" i="55"/>
  <c r="AE184" i="55" s="1"/>
  <c r="AF184" i="55" s="1"/>
  <c r="X50" i="55"/>
  <c r="AD50" i="55"/>
  <c r="AE50" i="55" s="1"/>
  <c r="AF50" i="55" s="1"/>
  <c r="AJ50" i="55" s="1"/>
  <c r="X150" i="55"/>
  <c r="AB150" i="55" s="1"/>
  <c r="AC150" i="55" s="1"/>
  <c r="AD150" i="55"/>
  <c r="AE150" i="55" s="1"/>
  <c r="AF150" i="55" s="1"/>
  <c r="AM19" i="55"/>
  <c r="AN19" i="55" s="1"/>
  <c r="AD104" i="55"/>
  <c r="AE104" i="55" s="1"/>
  <c r="AF104" i="55" s="1"/>
  <c r="AD96" i="55"/>
  <c r="AE96" i="55" s="1"/>
  <c r="AF96" i="55" s="1"/>
  <c r="AJ96" i="55" s="1"/>
  <c r="AD99" i="55"/>
  <c r="AE99" i="55" s="1"/>
  <c r="AF99" i="55" s="1"/>
  <c r="AJ99" i="55" s="1"/>
  <c r="AD152" i="55"/>
  <c r="AE152" i="55" s="1"/>
  <c r="AF152" i="55" s="1"/>
  <c r="M390" i="57"/>
  <c r="M318" i="57"/>
  <c r="M226" i="57"/>
  <c r="M129" i="57"/>
  <c r="M396" i="57"/>
  <c r="M324" i="57"/>
  <c r="M232" i="57"/>
  <c r="M141" i="57"/>
  <c r="M423" i="57"/>
  <c r="M387" i="57"/>
  <c r="M343" i="57"/>
  <c r="M307" i="57"/>
  <c r="M261" i="57"/>
  <c r="M225" i="57"/>
  <c r="M181" i="57"/>
  <c r="M111" i="57"/>
  <c r="M19" i="57"/>
  <c r="M146" i="57"/>
  <c r="M102" i="57"/>
  <c r="M66" i="57"/>
  <c r="M20" i="57"/>
  <c r="O201" i="57"/>
  <c r="O245" i="57"/>
  <c r="O281" i="57"/>
  <c r="O327" i="57"/>
  <c r="O363" i="57"/>
  <c r="O407" i="57"/>
  <c r="N33" i="57"/>
  <c r="N101" i="57"/>
  <c r="N155" i="57"/>
  <c r="N221" i="57"/>
  <c r="N275" i="57"/>
  <c r="N345" i="57"/>
  <c r="N399" i="57"/>
  <c r="O194" i="57"/>
  <c r="O250" i="57"/>
  <c r="O350" i="57"/>
  <c r="O8" i="57"/>
  <c r="N92" i="57"/>
  <c r="N172" i="57"/>
  <c r="N278" i="57"/>
  <c r="N358" i="57"/>
  <c r="M7" i="57"/>
  <c r="O77" i="57"/>
  <c r="P355" i="57"/>
  <c r="O154" i="57"/>
  <c r="O10" i="57"/>
  <c r="P134" i="57"/>
  <c r="P187" i="57"/>
  <c r="AJ208" i="55"/>
  <c r="AG208" i="55"/>
  <c r="AG105" i="55"/>
  <c r="AJ105" i="55"/>
  <c r="AJ97" i="55"/>
  <c r="AG97" i="55"/>
  <c r="Q112" i="57"/>
  <c r="Q151" i="57"/>
  <c r="Q286" i="57"/>
  <c r="Q213" i="57"/>
  <c r="Q303" i="57"/>
  <c r="Q401" i="57"/>
  <c r="P65" i="57"/>
  <c r="P161" i="57"/>
  <c r="P251" i="57"/>
  <c r="Q416" i="57"/>
  <c r="P36" i="57"/>
  <c r="P96" i="57"/>
  <c r="P158" i="57"/>
  <c r="P216" i="57"/>
  <c r="P286" i="57"/>
  <c r="P346" i="57"/>
  <c r="P410" i="57"/>
  <c r="O48" i="57"/>
  <c r="O112" i="57"/>
  <c r="P246" i="57"/>
  <c r="P315" i="57"/>
  <c r="P373" i="57"/>
  <c r="P7" i="57"/>
  <c r="O59" i="57"/>
  <c r="O117" i="57"/>
  <c r="Q19" i="57"/>
  <c r="Q244" i="57"/>
  <c r="Q239" i="57"/>
  <c r="Q365" i="57"/>
  <c r="P101" i="57"/>
  <c r="P223" i="57"/>
  <c r="P8" i="57"/>
  <c r="P78" i="57"/>
  <c r="P176" i="57"/>
  <c r="P266" i="57"/>
  <c r="P368" i="57"/>
  <c r="O30" i="57"/>
  <c r="O130" i="57"/>
  <c r="P291" i="57"/>
  <c r="P397" i="57"/>
  <c r="O35" i="57"/>
  <c r="O141" i="57"/>
  <c r="M8" i="57"/>
  <c r="N376" i="57"/>
  <c r="N316" i="57"/>
  <c r="N254" i="57"/>
  <c r="N196" i="57"/>
  <c r="N134" i="57"/>
  <c r="N74" i="57"/>
  <c r="N10" i="57"/>
  <c r="O392" i="57"/>
  <c r="O332" i="57"/>
  <c r="O268" i="57"/>
  <c r="O220" i="57"/>
  <c r="O178" i="57"/>
  <c r="N411" i="57"/>
  <c r="N371" i="57"/>
  <c r="N329" i="57"/>
  <c r="N291" i="57"/>
  <c r="N249" i="57"/>
  <c r="N209" i="57"/>
  <c r="N167" i="57"/>
  <c r="N129" i="57"/>
  <c r="N87" i="57"/>
  <c r="N47" i="57"/>
  <c r="O425" i="57"/>
  <c r="O399" i="57"/>
  <c r="O371" i="57"/>
  <c r="O345" i="57"/>
  <c r="O317" i="57"/>
  <c r="O291" i="57"/>
  <c r="O263" i="57"/>
  <c r="O237" i="57"/>
  <c r="O209" i="57"/>
  <c r="O183" i="57"/>
  <c r="M30" i="57"/>
  <c r="M56" i="57"/>
  <c r="M84" i="57"/>
  <c r="M110" i="57"/>
  <c r="M138" i="57"/>
  <c r="M164" i="57"/>
  <c r="M39" i="57"/>
  <c r="M91" i="57"/>
  <c r="M147" i="57"/>
  <c r="M189" i="57"/>
  <c r="M217" i="57"/>
  <c r="M243" i="57"/>
  <c r="M271" i="57"/>
  <c r="M297" i="57"/>
  <c r="M325" i="57"/>
  <c r="M351" i="57"/>
  <c r="M379" i="57"/>
  <c r="M405" i="57"/>
  <c r="M13" i="57"/>
  <c r="M109" i="57"/>
  <c r="M196" i="57"/>
  <c r="M252" i="57"/>
  <c r="M304" i="57"/>
  <c r="M360" i="57"/>
  <c r="M412" i="57"/>
  <c r="M97" i="57"/>
  <c r="M190" i="57"/>
  <c r="M246" i="57"/>
  <c r="M298" i="57"/>
  <c r="M354" i="57"/>
  <c r="M406" i="57"/>
  <c r="Q8" i="57"/>
  <c r="Q79" i="57"/>
  <c r="Q330" i="57"/>
  <c r="Q7" i="57"/>
  <c r="P127" i="57"/>
  <c r="Q362" i="57"/>
  <c r="P14" i="57"/>
  <c r="P198" i="57"/>
  <c r="P304" i="57"/>
  <c r="Q275" i="57"/>
  <c r="P116" i="57"/>
  <c r="P386" i="57"/>
  <c r="X45" i="55"/>
  <c r="AB45" i="55" s="1"/>
  <c r="AC45" i="55" s="1"/>
  <c r="AD45" i="55"/>
  <c r="AE45" i="55" s="1"/>
  <c r="AF45" i="55" s="1"/>
  <c r="AM22" i="55"/>
  <c r="AN22" i="55" s="1"/>
  <c r="AG249" i="55"/>
  <c r="AG153" i="55"/>
  <c r="AD25" i="55"/>
  <c r="AE25" i="55" s="1"/>
  <c r="AF25" i="55" s="1"/>
  <c r="AJ170" i="55"/>
  <c r="AG170" i="55"/>
  <c r="M370" i="57"/>
  <c r="M282" i="57"/>
  <c r="M210" i="57"/>
  <c r="M57" i="57"/>
  <c r="M376" i="57"/>
  <c r="M288" i="57"/>
  <c r="M216" i="57"/>
  <c r="M69" i="57"/>
  <c r="M415" i="57"/>
  <c r="M369" i="57"/>
  <c r="M333" i="57"/>
  <c r="M289" i="57"/>
  <c r="M253" i="57"/>
  <c r="M207" i="57"/>
  <c r="M163" i="57"/>
  <c r="M75" i="57"/>
  <c r="M174" i="57"/>
  <c r="M128" i="57"/>
  <c r="M92" i="57"/>
  <c r="M48" i="57"/>
  <c r="M10" i="57"/>
  <c r="O172" i="57"/>
  <c r="O219" i="57"/>
  <c r="O255" i="57"/>
  <c r="O299" i="57"/>
  <c r="O335" i="57"/>
  <c r="O381" i="57"/>
  <c r="O417" i="57"/>
  <c r="N59" i="57"/>
  <c r="N113" i="57"/>
  <c r="N183" i="57"/>
  <c r="N237" i="57"/>
  <c r="N303" i="57"/>
  <c r="N357" i="57"/>
  <c r="N425" i="57"/>
  <c r="O206" i="57"/>
  <c r="O292" i="57"/>
  <c r="O374" i="57"/>
  <c r="N34" i="57"/>
  <c r="N116" i="57"/>
  <c r="N214" i="57"/>
  <c r="N296" i="57"/>
  <c r="N398" i="57"/>
  <c r="O159" i="57"/>
  <c r="O17" i="57"/>
  <c r="P333" i="57"/>
  <c r="O90" i="57"/>
  <c r="P328" i="57"/>
  <c r="P54" i="57"/>
  <c r="P37" i="57"/>
  <c r="Q198" i="57"/>
  <c r="X199" i="55"/>
  <c r="AB199" i="55" s="1"/>
  <c r="AC199" i="55" s="1"/>
  <c r="AD199" i="55"/>
  <c r="AE199" i="55" s="1"/>
  <c r="AF199" i="55" s="1"/>
  <c r="AC51" i="72"/>
  <c r="I48" i="78" s="1"/>
  <c r="AD51" i="72"/>
  <c r="X43" i="55"/>
  <c r="AB43" i="55" s="1"/>
  <c r="AC43" i="55" s="1"/>
  <c r="AD43" i="55"/>
  <c r="AE43" i="55" s="1"/>
  <c r="AF43" i="55" s="1"/>
  <c r="X71" i="55"/>
  <c r="AD71" i="55"/>
  <c r="AE71" i="55" s="1"/>
  <c r="AF71" i="55" s="1"/>
  <c r="BK48" i="54"/>
  <c r="BM48" i="54"/>
  <c r="BK66" i="54"/>
  <c r="BM66" i="54"/>
  <c r="AG75" i="55"/>
  <c r="AD23" i="55"/>
  <c r="AE23" i="55" s="1"/>
  <c r="AF23" i="55" s="1"/>
  <c r="AG23" i="55" s="1"/>
  <c r="AD19" i="55"/>
  <c r="AE19" i="55" s="1"/>
  <c r="AF19" i="55" s="1"/>
  <c r="AJ19" i="55" s="1"/>
  <c r="AD231" i="55"/>
  <c r="AE231" i="55" s="1"/>
  <c r="AF231" i="55" s="1"/>
  <c r="AD228" i="55"/>
  <c r="AE228" i="55" s="1"/>
  <c r="AF228" i="55" s="1"/>
  <c r="AJ228" i="55" s="1"/>
  <c r="AD83" i="55"/>
  <c r="AE83" i="55" s="1"/>
  <c r="AF83" i="55" s="1"/>
  <c r="AD76" i="55"/>
  <c r="AE76" i="55" s="1"/>
  <c r="AF76" i="55" s="1"/>
  <c r="AD225" i="55"/>
  <c r="AE225" i="55" s="1"/>
  <c r="AF225" i="55" s="1"/>
  <c r="AD222" i="55"/>
  <c r="AE222" i="55" s="1"/>
  <c r="AF222" i="55" s="1"/>
  <c r="AD219" i="55"/>
  <c r="AE219" i="55" s="1"/>
  <c r="AF219" i="55" s="1"/>
  <c r="AD197" i="55"/>
  <c r="AE197" i="55" s="1"/>
  <c r="AF197" i="55" s="1"/>
  <c r="AG197" i="55" s="1"/>
  <c r="AD63" i="55"/>
  <c r="AE63" i="55" s="1"/>
  <c r="AF63" i="55" s="1"/>
  <c r="AD210" i="55"/>
  <c r="AE210" i="55" s="1"/>
  <c r="AF210" i="55" s="1"/>
  <c r="X159" i="55"/>
  <c r="AB159" i="55" s="1"/>
  <c r="AC159" i="55" s="1"/>
  <c r="AD159" i="55"/>
  <c r="AE159" i="55" s="1"/>
  <c r="AF159" i="55" s="1"/>
  <c r="AB20" i="55"/>
  <c r="AC20" i="55" s="1"/>
  <c r="BM78" i="54"/>
  <c r="BM84" i="54"/>
  <c r="AB33" i="55"/>
  <c r="AC33" i="55" s="1"/>
  <c r="AB51" i="55"/>
  <c r="AC51" i="55" s="1"/>
  <c r="AB55" i="55"/>
  <c r="AC55" i="55" s="1"/>
  <c r="AB58" i="55"/>
  <c r="AC58" i="55" s="1"/>
  <c r="AB84" i="55"/>
  <c r="AC84" i="55" s="1"/>
  <c r="AB105" i="55"/>
  <c r="AC105" i="55" s="1"/>
  <c r="AB107" i="55"/>
  <c r="AC107" i="55" s="1"/>
  <c r="AB112" i="55"/>
  <c r="AC112" i="55" s="1"/>
  <c r="AB138" i="55"/>
  <c r="AC138" i="55" s="1"/>
  <c r="AB141" i="55"/>
  <c r="AC141" i="55" s="1"/>
  <c r="AB144" i="55"/>
  <c r="AC144" i="55" s="1"/>
  <c r="AB157" i="55"/>
  <c r="AC157" i="55" s="1"/>
  <c r="AB193" i="55"/>
  <c r="AC193" i="55" s="1"/>
  <c r="AB211" i="55"/>
  <c r="AC211" i="55" s="1"/>
  <c r="F37" i="77"/>
  <c r="R54" i="86"/>
  <c r="AB63" i="79"/>
  <c r="AA63" i="79" s="1"/>
  <c r="J60" i="82" s="1"/>
  <c r="X63" i="79"/>
  <c r="X54" i="86"/>
  <c r="R24" i="86"/>
  <c r="X51" i="79"/>
  <c r="AB51" i="79"/>
  <c r="AA51" i="79" s="1"/>
  <c r="AB39" i="79"/>
  <c r="AA39" i="79" s="1"/>
  <c r="J36" i="82" s="1"/>
  <c r="X39" i="79"/>
  <c r="Z39" i="79" s="1"/>
  <c r="AB24" i="79"/>
  <c r="AA24" i="79" s="1"/>
  <c r="X24" i="79"/>
  <c r="AB31" i="55"/>
  <c r="AC31" i="55" s="1"/>
  <c r="AB36" i="55"/>
  <c r="AC36" i="55" s="1"/>
  <c r="AB49" i="55"/>
  <c r="AC49" i="55" s="1"/>
  <c r="AB78" i="55"/>
  <c r="AC78" i="55" s="1"/>
  <c r="AB82" i="55"/>
  <c r="AC82" i="55" s="1"/>
  <c r="AB93" i="55"/>
  <c r="AC93" i="55" s="1"/>
  <c r="AB103" i="55"/>
  <c r="AC103" i="55" s="1"/>
  <c r="AB132" i="55"/>
  <c r="AC132" i="55" s="1"/>
  <c r="AB139" i="55"/>
  <c r="AC139" i="55" s="1"/>
  <c r="AB189" i="55"/>
  <c r="AC189" i="55" s="1"/>
  <c r="AM194" i="55"/>
  <c r="AN194" i="55" s="1"/>
  <c r="AM212" i="55"/>
  <c r="AN212" i="55" s="1"/>
  <c r="AB243" i="55"/>
  <c r="AC243" i="55" s="1"/>
  <c r="AB246" i="55"/>
  <c r="AC246" i="55" s="1"/>
  <c r="AB249" i="55"/>
  <c r="AC249" i="55" s="1"/>
  <c r="I40" i="64"/>
  <c r="X13" i="64"/>
  <c r="AF18" i="72"/>
  <c r="AE18" i="72" s="1"/>
  <c r="J15" i="78" s="1"/>
  <c r="AB21" i="72"/>
  <c r="AB69" i="79"/>
  <c r="AA69" i="79" s="1"/>
  <c r="J66" i="82" s="1"/>
  <c r="K136" i="77"/>
  <c r="K135" i="77"/>
  <c r="K134" i="77"/>
  <c r="K133" i="77"/>
  <c r="K132" i="77"/>
  <c r="K131" i="77"/>
  <c r="K130" i="77"/>
  <c r="K129" i="77"/>
  <c r="K128" i="77"/>
  <c r="K127" i="77"/>
  <c r="K126" i="77"/>
  <c r="K125" i="77"/>
  <c r="K124" i="77"/>
  <c r="K123" i="77"/>
  <c r="K121" i="77"/>
  <c r="K120" i="77"/>
  <c r="K119" i="77"/>
  <c r="K118" i="77"/>
  <c r="K117" i="77"/>
  <c r="K116" i="77"/>
  <c r="K115" i="77"/>
  <c r="K114" i="77"/>
  <c r="K113" i="77"/>
  <c r="K112" i="77"/>
  <c r="K111" i="77"/>
  <c r="K110" i="77"/>
  <c r="K109" i="77"/>
  <c r="K108" i="77"/>
  <c r="K107" i="77"/>
  <c r="K106" i="77"/>
  <c r="K105" i="77"/>
  <c r="K104" i="77"/>
  <c r="K103" i="77"/>
  <c r="K102" i="77"/>
  <c r="K101" i="77"/>
  <c r="K100" i="77"/>
  <c r="K99" i="77"/>
  <c r="K98" i="77"/>
  <c r="K97" i="77"/>
  <c r="K96" i="77"/>
  <c r="K95" i="77"/>
  <c r="K94" i="77"/>
  <c r="K93" i="77"/>
  <c r="K92" i="77"/>
  <c r="K91" i="77"/>
  <c r="K90" i="77"/>
  <c r="K89" i="77"/>
  <c r="K88" i="77"/>
  <c r="K87" i="77"/>
  <c r="K86" i="77"/>
  <c r="K85" i="77"/>
  <c r="K84" i="77"/>
  <c r="K83" i="77"/>
  <c r="K81" i="77"/>
  <c r="K80" i="77"/>
  <c r="K79" i="77"/>
  <c r="K78" i="77"/>
  <c r="K77" i="77"/>
  <c r="K76" i="77"/>
  <c r="K75" i="77"/>
  <c r="K74" i="77"/>
  <c r="K73" i="77"/>
  <c r="K72" i="77"/>
  <c r="K71" i="77"/>
  <c r="K70" i="77"/>
  <c r="K69" i="77"/>
  <c r="K68" i="77"/>
  <c r="K67" i="77"/>
  <c r="H421" i="78"/>
  <c r="H403" i="78"/>
  <c r="H385" i="78"/>
  <c r="H367" i="78"/>
  <c r="AD33" i="55"/>
  <c r="AE33" i="55" s="1"/>
  <c r="AF33" i="55" s="1"/>
  <c r="AM33" i="55"/>
  <c r="AN33" i="55" s="1"/>
  <c r="AM34" i="55"/>
  <c r="AN34" i="55" s="1"/>
  <c r="AD35" i="55"/>
  <c r="AE35" i="55" s="1"/>
  <c r="AF35" i="55" s="1"/>
  <c r="AM40" i="55"/>
  <c r="AN40" i="55" s="1"/>
  <c r="AM48" i="55"/>
  <c r="AN48" i="55" s="1"/>
  <c r="AM51" i="55"/>
  <c r="AN51" i="55" s="1"/>
  <c r="AB52" i="55"/>
  <c r="AC52" i="55" s="1"/>
  <c r="AD53" i="55"/>
  <c r="AE53" i="55" s="1"/>
  <c r="AF53" i="55" s="1"/>
  <c r="AM54" i="55"/>
  <c r="AN54" i="55" s="1"/>
  <c r="AM57" i="55"/>
  <c r="AN57" i="55" s="1"/>
  <c r="AM60" i="55"/>
  <c r="AN60" i="55" s="1"/>
  <c r="AM63" i="55"/>
  <c r="AN63" i="55" s="1"/>
  <c r="AB67" i="55"/>
  <c r="AC67" i="55" s="1"/>
  <c r="AM67" i="55"/>
  <c r="AN67" i="55" s="1"/>
  <c r="AB73" i="55"/>
  <c r="AC73" i="55" s="1"/>
  <c r="AM76" i="55"/>
  <c r="AN76" i="55" s="1"/>
  <c r="AM78" i="55"/>
  <c r="AN78" i="55" s="1"/>
  <c r="AM90" i="55"/>
  <c r="AN90" i="55" s="1"/>
  <c r="AB98" i="55"/>
  <c r="AC98" i="55" s="1"/>
  <c r="AM106" i="55"/>
  <c r="AN106" i="55" s="1"/>
  <c r="AM108" i="55"/>
  <c r="AN108" i="55" s="1"/>
  <c r="AM115" i="55"/>
  <c r="AN115" i="55" s="1"/>
  <c r="AD121" i="55"/>
  <c r="AE121" i="55" s="1"/>
  <c r="AF121" i="55" s="1"/>
  <c r="AJ121" i="55" s="1"/>
  <c r="AM121" i="55"/>
  <c r="AN121" i="55" s="1"/>
  <c r="AM123" i="55"/>
  <c r="AN123" i="55" s="1"/>
  <c r="AB124" i="55"/>
  <c r="AC124" i="55" s="1"/>
  <c r="AM127" i="55"/>
  <c r="AN127" i="55" s="1"/>
  <c r="AM129" i="55"/>
  <c r="AN129" i="55" s="1"/>
  <c r="AB131" i="55"/>
  <c r="AC131" i="55" s="1"/>
  <c r="AM132" i="55"/>
  <c r="AN132" i="55" s="1"/>
  <c r="AM138" i="55"/>
  <c r="AN138" i="55" s="1"/>
  <c r="AM148" i="55"/>
  <c r="AN148" i="55" s="1"/>
  <c r="AB160" i="55"/>
  <c r="AC160" i="55" s="1"/>
  <c r="AM160" i="55"/>
  <c r="AN160" i="55" s="1"/>
  <c r="AM162" i="55"/>
  <c r="AN162" i="55" s="1"/>
  <c r="AM163" i="55"/>
  <c r="AN163" i="55" s="1"/>
  <c r="AM168" i="55"/>
  <c r="AN168" i="55" s="1"/>
  <c r="AM171" i="55"/>
  <c r="AN171" i="55" s="1"/>
  <c r="AB176" i="55"/>
  <c r="AC176" i="55" s="1"/>
  <c r="AM176" i="55"/>
  <c r="AN176" i="55" s="1"/>
  <c r="AB179" i="55"/>
  <c r="AC179" i="55" s="1"/>
  <c r="AM179" i="55"/>
  <c r="AN179" i="55" s="1"/>
  <c r="AD181" i="55"/>
  <c r="AE181" i="55" s="1"/>
  <c r="AF181" i="55" s="1"/>
  <c r="AJ181" i="55" s="1"/>
  <c r="AM181" i="55"/>
  <c r="AN181" i="55" s="1"/>
  <c r="AB182" i="55"/>
  <c r="AC182" i="55" s="1"/>
  <c r="AD185" i="55"/>
  <c r="AE185" i="55" s="1"/>
  <c r="AF185" i="55" s="1"/>
  <c r="AG185" i="55" s="1"/>
  <c r="AM185" i="55"/>
  <c r="AN185" i="55" s="1"/>
  <c r="AD187" i="55"/>
  <c r="AE187" i="55" s="1"/>
  <c r="AF187" i="55" s="1"/>
  <c r="AM187" i="55"/>
  <c r="AN187" i="55" s="1"/>
  <c r="AB188" i="55"/>
  <c r="AC188" i="55" s="1"/>
  <c r="AD190" i="55"/>
  <c r="AE190" i="55" s="1"/>
  <c r="AF190" i="55" s="1"/>
  <c r="AJ190" i="55" s="1"/>
  <c r="AM190" i="55"/>
  <c r="AN190" i="55" s="1"/>
  <c r="AB191" i="55"/>
  <c r="AC191" i="55" s="1"/>
  <c r="AM191" i="55"/>
  <c r="AN191" i="55" s="1"/>
  <c r="AB195" i="55"/>
  <c r="AC195" i="55" s="1"/>
  <c r="AM195" i="55"/>
  <c r="AN195" i="55" s="1"/>
  <c r="AM201" i="55"/>
  <c r="AN201" i="55" s="1"/>
  <c r="AM207" i="55"/>
  <c r="AN207" i="55" s="1"/>
  <c r="AB213" i="55"/>
  <c r="AC213" i="55" s="1"/>
  <c r="AB216" i="55"/>
  <c r="AC216" i="55" s="1"/>
  <c r="AM219" i="55"/>
  <c r="AN219" i="55" s="1"/>
  <c r="AM227" i="55"/>
  <c r="AN227" i="55" s="1"/>
  <c r="AM230" i="55"/>
  <c r="AN230" i="55" s="1"/>
  <c r="AB237" i="55"/>
  <c r="AC237" i="55" s="1"/>
  <c r="AM243" i="55"/>
  <c r="AN243" i="55" s="1"/>
  <c r="AB245" i="55"/>
  <c r="AC245" i="55" s="1"/>
  <c r="AB248" i="55"/>
  <c r="AC248" i="55" s="1"/>
  <c r="X29" i="64"/>
  <c r="AB32" i="64"/>
  <c r="AA32" i="64" s="1"/>
  <c r="J29" i="77" s="1"/>
  <c r="X55" i="64"/>
  <c r="X69" i="64"/>
  <c r="Z69" i="64" s="1"/>
  <c r="AB15" i="72"/>
  <c r="AB33" i="72"/>
  <c r="AF41" i="72"/>
  <c r="AE41" i="72" s="1"/>
  <c r="J38" i="78" s="1"/>
  <c r="AF44" i="72"/>
  <c r="AE44" i="72" s="1"/>
  <c r="J41" i="78" s="1"/>
  <c r="H421" i="77"/>
  <c r="H403" i="77"/>
  <c r="H385" i="77"/>
  <c r="H367" i="77"/>
  <c r="H349" i="77"/>
  <c r="H337" i="77"/>
  <c r="H331" i="77"/>
  <c r="H313" i="77"/>
  <c r="H295" i="77"/>
  <c r="H277" i="77"/>
  <c r="H265" i="77"/>
  <c r="H259" i="77"/>
  <c r="H241" i="77"/>
  <c r="H223" i="77"/>
  <c r="H205" i="77"/>
  <c r="H187" i="77"/>
  <c r="H169" i="77"/>
  <c r="H151" i="77"/>
  <c r="H133" i="77"/>
  <c r="H115" i="77"/>
  <c r="H97" i="77"/>
  <c r="H79" i="77"/>
  <c r="K426" i="78"/>
  <c r="K425" i="78"/>
  <c r="K424" i="78"/>
  <c r="K423" i="78"/>
  <c r="K422" i="78"/>
  <c r="K421" i="78"/>
  <c r="K420" i="78"/>
  <c r="K419" i="78"/>
  <c r="K418" i="78"/>
  <c r="K417" i="78"/>
  <c r="K416" i="78"/>
  <c r="K415" i="78"/>
  <c r="K414" i="78"/>
  <c r="K413" i="78"/>
  <c r="K412" i="78"/>
  <c r="K411" i="78"/>
  <c r="K410" i="78"/>
  <c r="K409" i="78"/>
  <c r="K408" i="78"/>
  <c r="K407" i="78"/>
  <c r="K406" i="78"/>
  <c r="K405" i="78"/>
  <c r="K404" i="78"/>
  <c r="K403" i="78"/>
  <c r="K402" i="78"/>
  <c r="K401" i="78"/>
  <c r="K400" i="78"/>
  <c r="K399" i="78"/>
  <c r="K398" i="78"/>
  <c r="K397" i="78"/>
  <c r="K396" i="78"/>
  <c r="K395" i="78"/>
  <c r="K394" i="78"/>
  <c r="K393" i="78"/>
  <c r="K392" i="78"/>
  <c r="K391" i="78"/>
  <c r="K390" i="78"/>
  <c r="K389" i="78"/>
  <c r="K388" i="78"/>
  <c r="K387" i="78"/>
  <c r="K386" i="78"/>
  <c r="K385" i="78"/>
  <c r="K384" i="78"/>
  <c r="K383" i="78"/>
  <c r="K382" i="78"/>
  <c r="K381" i="78"/>
  <c r="K380" i="78"/>
  <c r="K379" i="78"/>
  <c r="K378" i="78"/>
  <c r="K377" i="78"/>
  <c r="K376" i="78"/>
  <c r="K374" i="78"/>
  <c r="K372" i="78"/>
  <c r="K371" i="78"/>
  <c r="K370" i="78"/>
  <c r="K369" i="78"/>
  <c r="K368" i="78"/>
  <c r="K367" i="78"/>
  <c r="K366" i="78"/>
  <c r="K365" i="78"/>
  <c r="K364" i="78"/>
  <c r="K363" i="78"/>
  <c r="K362" i="78"/>
  <c r="K361" i="78"/>
  <c r="K360" i="78"/>
  <c r="K359" i="78"/>
  <c r="K358" i="78"/>
  <c r="K357" i="78"/>
  <c r="K356" i="78"/>
  <c r="K355" i="78"/>
  <c r="K354" i="78"/>
  <c r="K353" i="78"/>
  <c r="K352" i="78"/>
  <c r="K351" i="78"/>
  <c r="K350" i="78"/>
  <c r="K349" i="78"/>
  <c r="K348" i="78"/>
  <c r="K347" i="78"/>
  <c r="K346" i="78"/>
  <c r="K345" i="78"/>
  <c r="K344" i="78"/>
  <c r="K343" i="78"/>
  <c r="K342" i="78"/>
  <c r="K341" i="78"/>
  <c r="K340" i="78"/>
  <c r="K339" i="78"/>
  <c r="K338" i="78"/>
  <c r="K337" i="78"/>
  <c r="K336" i="78"/>
  <c r="K335" i="78"/>
  <c r="K334" i="78"/>
  <c r="K333" i="78"/>
  <c r="K332" i="78"/>
  <c r="K331" i="78"/>
  <c r="K330" i="78"/>
  <c r="K329" i="78"/>
  <c r="K328" i="78"/>
  <c r="K326" i="78"/>
  <c r="K325" i="78"/>
  <c r="K324" i="78"/>
  <c r="K323" i="78"/>
  <c r="K322" i="78"/>
  <c r="K321" i="78"/>
  <c r="K320" i="78"/>
  <c r="K319" i="78"/>
  <c r="K318" i="78"/>
  <c r="K317" i="78"/>
  <c r="K316" i="78"/>
  <c r="K315" i="78"/>
  <c r="K314" i="78"/>
  <c r="K313" i="78"/>
  <c r="K312" i="78"/>
  <c r="K311" i="78"/>
  <c r="K309" i="78"/>
  <c r="K308" i="78"/>
  <c r="K307" i="78"/>
  <c r="K306" i="78"/>
  <c r="K305" i="78"/>
  <c r="K304" i="78"/>
  <c r="K303" i="78"/>
  <c r="K302" i="78"/>
  <c r="K301" i="78"/>
  <c r="K300" i="78"/>
  <c r="K299" i="78"/>
  <c r="K298" i="78"/>
  <c r="K297" i="78"/>
  <c r="K296" i="78"/>
  <c r="K295" i="78"/>
  <c r="K294" i="78"/>
  <c r="K293" i="78"/>
  <c r="K292" i="78"/>
  <c r="K291" i="78"/>
  <c r="K290" i="78"/>
  <c r="K289" i="78"/>
  <c r="K288" i="78"/>
  <c r="K287" i="78"/>
  <c r="K286" i="78"/>
  <c r="K285" i="78"/>
  <c r="K284" i="78"/>
  <c r="K283" i="78"/>
  <c r="K282" i="78"/>
  <c r="K281" i="78"/>
  <c r="K280" i="78"/>
  <c r="K279" i="78"/>
  <c r="K278" i="78"/>
  <c r="K277" i="78"/>
  <c r="K276" i="78"/>
  <c r="K275" i="78"/>
  <c r="K274" i="78"/>
  <c r="K273" i="78"/>
  <c r="K272" i="78"/>
  <c r="K271" i="78"/>
  <c r="K270" i="78"/>
  <c r="K269" i="78"/>
  <c r="K267" i="78"/>
  <c r="K266" i="78"/>
  <c r="K265" i="78"/>
  <c r="K264" i="78"/>
  <c r="K263" i="78"/>
  <c r="K262" i="78"/>
  <c r="K261" i="78"/>
  <c r="K260" i="78"/>
  <c r="K259" i="78"/>
  <c r="K258" i="78"/>
  <c r="K256" i="78"/>
  <c r="K255" i="78"/>
  <c r="K254" i="78"/>
  <c r="K253" i="78"/>
  <c r="K251" i="78"/>
  <c r="K249" i="78"/>
  <c r="K247" i="78"/>
  <c r="K246" i="78"/>
  <c r="K245" i="78"/>
  <c r="K244" i="78"/>
  <c r="K243" i="78"/>
  <c r="K242" i="78"/>
  <c r="K241" i="78"/>
  <c r="K240" i="78"/>
  <c r="K239" i="78"/>
  <c r="K237" i="78"/>
  <c r="K236" i="78"/>
  <c r="K235" i="78"/>
  <c r="K234" i="78"/>
  <c r="K233" i="78"/>
  <c r="K232" i="78"/>
  <c r="K231" i="78"/>
  <c r="K230" i="78"/>
  <c r="K229" i="78"/>
  <c r="K228" i="78"/>
  <c r="K227" i="78"/>
  <c r="K226" i="78"/>
  <c r="K225" i="78"/>
  <c r="K224" i="78"/>
  <c r="K223" i="78"/>
  <c r="K222" i="78"/>
  <c r="K221" i="78"/>
  <c r="K220" i="78"/>
  <c r="K219" i="78"/>
  <c r="K218" i="78"/>
  <c r="K217" i="78"/>
  <c r="K216" i="78"/>
  <c r="K215" i="78"/>
  <c r="K213" i="78"/>
  <c r="K212" i="78"/>
  <c r="K210" i="78"/>
  <c r="K209" i="78"/>
  <c r="K208" i="78"/>
  <c r="K207" i="78"/>
  <c r="K205" i="78"/>
  <c r="K204" i="78"/>
  <c r="K203" i="78"/>
  <c r="K202" i="78"/>
  <c r="K199" i="78"/>
  <c r="K198" i="78"/>
  <c r="K197" i="78"/>
  <c r="K196" i="78"/>
  <c r="K195" i="78"/>
  <c r="K194" i="78"/>
  <c r="K192" i="78"/>
  <c r="K190" i="78"/>
  <c r="K189" i="78"/>
  <c r="K188" i="78"/>
  <c r="K187" i="78"/>
  <c r="K186" i="78"/>
  <c r="K185" i="78"/>
  <c r="K184" i="78"/>
  <c r="K183" i="78"/>
  <c r="K182" i="78"/>
  <c r="K180" i="78"/>
  <c r="K179" i="78"/>
  <c r="K178" i="78"/>
  <c r="K177" i="78"/>
  <c r="K176" i="78"/>
  <c r="K175" i="78"/>
  <c r="K173" i="78"/>
  <c r="K172" i="78"/>
  <c r="K171" i="78"/>
  <c r="K169" i="78"/>
  <c r="K168" i="78"/>
  <c r="K166" i="78"/>
  <c r="K165" i="78"/>
  <c r="K164" i="78"/>
  <c r="K163" i="78"/>
  <c r="K162" i="78"/>
  <c r="K161" i="78"/>
  <c r="K160" i="78"/>
  <c r="K159" i="78"/>
  <c r="K157" i="78"/>
  <c r="K156" i="78"/>
  <c r="K155" i="78"/>
  <c r="K154" i="78"/>
  <c r="K153" i="78"/>
  <c r="K152" i="78"/>
  <c r="K151" i="78"/>
  <c r="K150" i="78"/>
  <c r="K149" i="78"/>
  <c r="K148" i="78"/>
  <c r="K147" i="78"/>
  <c r="K146" i="78"/>
  <c r="K145" i="78"/>
  <c r="K143" i="78"/>
  <c r="K142" i="78"/>
  <c r="K139" i="78"/>
  <c r="K138" i="78"/>
  <c r="K137" i="78"/>
  <c r="K136" i="78"/>
  <c r="K135" i="78"/>
  <c r="K134" i="78"/>
  <c r="K133" i="78"/>
  <c r="K132" i="78"/>
  <c r="K131" i="78"/>
  <c r="K130" i="78"/>
  <c r="K129" i="78"/>
  <c r="K128" i="78"/>
  <c r="K127" i="78"/>
  <c r="K126" i="78"/>
  <c r="K125" i="78"/>
  <c r="K124" i="78"/>
  <c r="K123" i="78"/>
  <c r="K121" i="78"/>
  <c r="K120" i="78"/>
  <c r="K119" i="78"/>
  <c r="K118" i="78"/>
  <c r="K117" i="78"/>
  <c r="K116" i="78"/>
  <c r="K115" i="78"/>
  <c r="K114" i="78"/>
  <c r="K113" i="78"/>
  <c r="K111" i="78"/>
  <c r="K110" i="78"/>
  <c r="K109" i="78"/>
  <c r="K107" i="78"/>
  <c r="K105" i="78"/>
  <c r="K103" i="78"/>
  <c r="K102" i="78"/>
  <c r="K101" i="78"/>
  <c r="K100" i="78"/>
  <c r="K98" i="78"/>
  <c r="K97" i="78"/>
  <c r="K96" i="78"/>
  <c r="K95" i="78"/>
  <c r="K94" i="78"/>
  <c r="K93" i="78"/>
  <c r="K92" i="78"/>
  <c r="K91" i="78"/>
  <c r="K90" i="78"/>
  <c r="K89" i="78"/>
  <c r="K88" i="78"/>
  <c r="K86" i="78"/>
  <c r="K85" i="78"/>
  <c r="K73" i="78"/>
  <c r="K70" i="78"/>
  <c r="K124" i="82"/>
  <c r="K128" i="82"/>
  <c r="K131" i="82"/>
  <c r="K135" i="82"/>
  <c r="K138" i="82"/>
  <c r="K139" i="82"/>
  <c r="K142" i="82"/>
  <c r="K146" i="82"/>
  <c r="K149" i="82"/>
  <c r="K153" i="82"/>
  <c r="K156" i="82"/>
  <c r="K157" i="82"/>
  <c r="K160" i="82"/>
  <c r="K164" i="82"/>
  <c r="K167" i="82"/>
  <c r="K171" i="82"/>
  <c r="K174" i="82"/>
  <c r="K175" i="82"/>
  <c r="K178" i="82"/>
  <c r="K182" i="82"/>
  <c r="K185" i="82"/>
  <c r="K189" i="82"/>
  <c r="K192" i="82"/>
  <c r="K193" i="82"/>
  <c r="K196" i="82"/>
  <c r="K200" i="82"/>
  <c r="K203" i="82"/>
  <c r="K207" i="82"/>
  <c r="K210" i="82"/>
  <c r="K211" i="82"/>
  <c r="K214" i="82"/>
  <c r="K218" i="82"/>
  <c r="K221" i="82"/>
  <c r="K225" i="82"/>
  <c r="K228" i="82"/>
  <c r="K229" i="82"/>
  <c r="K232" i="82"/>
  <c r="K236" i="82"/>
  <c r="K239" i="82"/>
  <c r="K243" i="82"/>
  <c r="K246" i="82"/>
  <c r="K247" i="82"/>
  <c r="K250" i="82"/>
  <c r="K255" i="82"/>
  <c r="K258" i="82"/>
  <c r="K260" i="82"/>
  <c r="K263" i="82"/>
  <c r="K265" i="82"/>
  <c r="K268" i="82"/>
  <c r="K273" i="82"/>
  <c r="K276" i="82"/>
  <c r="K281" i="82"/>
  <c r="K283" i="82"/>
  <c r="K286" i="82"/>
  <c r="K291" i="82"/>
  <c r="K296" i="82"/>
  <c r="K299" i="82"/>
  <c r="K302" i="82"/>
  <c r="K305" i="82"/>
  <c r="K308" i="82"/>
  <c r="K317" i="82"/>
  <c r="K323" i="82"/>
  <c r="K326" i="82"/>
  <c r="K329" i="82"/>
  <c r="K332" i="82"/>
  <c r="K335" i="82"/>
  <c r="K338" i="82"/>
  <c r="K341" i="82"/>
  <c r="K344" i="82"/>
  <c r="K353" i="82"/>
  <c r="K356" i="82"/>
  <c r="K362" i="82"/>
  <c r="K365" i="82"/>
  <c r="K368" i="82"/>
  <c r="K371" i="82"/>
  <c r="K374" i="82"/>
  <c r="K377" i="82"/>
  <c r="K380" i="82"/>
  <c r="K386" i="82"/>
  <c r="K389" i="82"/>
  <c r="K392" i="82"/>
  <c r="K395" i="82"/>
  <c r="K401" i="82"/>
  <c r="K404" i="82"/>
  <c r="K407" i="82"/>
  <c r="K410" i="82"/>
  <c r="K413" i="82"/>
  <c r="K416" i="82"/>
  <c r="K419" i="82"/>
  <c r="K422" i="82"/>
  <c r="K425" i="82"/>
  <c r="H79" i="82"/>
  <c r="H97" i="82"/>
  <c r="H115" i="82"/>
  <c r="H133" i="82"/>
  <c r="H151" i="82"/>
  <c r="H169" i="82"/>
  <c r="H187" i="82"/>
  <c r="H205" i="82"/>
  <c r="H223" i="82"/>
  <c r="H241" i="82"/>
  <c r="H259" i="82"/>
  <c r="H295" i="82"/>
  <c r="H313" i="82"/>
  <c r="H331" i="82"/>
  <c r="H349" i="82"/>
  <c r="H367" i="82"/>
  <c r="H385" i="82"/>
  <c r="H403" i="82"/>
  <c r="H409" i="82"/>
  <c r="H415" i="82"/>
  <c r="H421" i="82"/>
  <c r="AJ185" i="55"/>
  <c r="AJ144" i="55"/>
  <c r="AG144" i="55"/>
  <c r="AG32" i="55"/>
  <c r="AG229" i="55"/>
  <c r="Q32" i="57"/>
  <c r="Q86" i="57"/>
  <c r="Q124" i="57"/>
  <c r="Q176" i="57"/>
  <c r="Q45" i="57"/>
  <c r="Q99" i="57"/>
  <c r="Q135" i="57"/>
  <c r="Q178" i="57"/>
  <c r="Q204" i="57"/>
  <c r="Q240" i="57"/>
  <c r="Q268" i="57"/>
  <c r="Q298" i="57"/>
  <c r="Q322" i="57"/>
  <c r="Q342" i="57"/>
  <c r="Q185" i="57"/>
  <c r="Q209" i="57"/>
  <c r="Q227" i="57"/>
  <c r="Q249" i="57"/>
  <c r="Q267" i="57"/>
  <c r="Q291" i="57"/>
  <c r="Q309" i="57"/>
  <c r="Q329" i="57"/>
  <c r="Q349" i="57"/>
  <c r="Q373" i="57"/>
  <c r="Q391" i="57"/>
  <c r="Q413" i="57"/>
  <c r="P11" i="57"/>
  <c r="P35" i="57"/>
  <c r="P53" i="57"/>
  <c r="P73" i="57"/>
  <c r="P91" i="57"/>
  <c r="P115" i="57"/>
  <c r="P133" i="57"/>
  <c r="P155" i="57"/>
  <c r="P173" i="57"/>
  <c r="P197" i="57"/>
  <c r="P215" i="57"/>
  <c r="P235" i="57"/>
  <c r="P253" i="57"/>
  <c r="Q358" i="57"/>
  <c r="Q376" i="57"/>
  <c r="Q398" i="57"/>
  <c r="Q410" i="57"/>
  <c r="Q426" i="57"/>
  <c r="P18" i="57"/>
  <c r="P32" i="57"/>
  <c r="P44" i="57"/>
  <c r="P60" i="57"/>
  <c r="P72" i="57"/>
  <c r="P86" i="57"/>
  <c r="P98" i="57"/>
  <c r="P114" i="57"/>
  <c r="P126" i="57"/>
  <c r="P140" i="57"/>
  <c r="P152" i="57"/>
  <c r="P168" i="57"/>
  <c r="P180" i="57"/>
  <c r="P194" i="57"/>
  <c r="P206" i="57"/>
  <c r="P222" i="57"/>
  <c r="P234" i="57"/>
  <c r="P252" i="57"/>
  <c r="P268" i="57"/>
  <c r="P284" i="57"/>
  <c r="P296" i="57"/>
  <c r="P310" i="57"/>
  <c r="P322" i="57"/>
  <c r="P338" i="57"/>
  <c r="P350" i="57"/>
  <c r="P364" i="57"/>
  <c r="P376" i="57"/>
  <c r="P392" i="57"/>
  <c r="P404" i="57"/>
  <c r="P418" i="57"/>
  <c r="O12" i="57"/>
  <c r="O28" i="57"/>
  <c r="O40" i="57"/>
  <c r="O54" i="57"/>
  <c r="O66" i="57"/>
  <c r="O82" i="57"/>
  <c r="O94" i="57"/>
  <c r="O108" i="57"/>
  <c r="O120" i="57"/>
  <c r="O136" i="57"/>
  <c r="O148" i="57"/>
  <c r="O162" i="57"/>
  <c r="P250" i="57"/>
  <c r="P271" i="57"/>
  <c r="P283" i="57"/>
  <c r="P297" i="57"/>
  <c r="P309" i="57"/>
  <c r="P325" i="57"/>
  <c r="P337" i="57"/>
  <c r="P351" i="57"/>
  <c r="P363" i="57"/>
  <c r="P379" i="57"/>
  <c r="P391" i="57"/>
  <c r="P405" i="57"/>
  <c r="P417" i="57"/>
  <c r="O15" i="57"/>
  <c r="O27" i="57"/>
  <c r="O41" i="57"/>
  <c r="O53" i="57"/>
  <c r="O69" i="57"/>
  <c r="O81" i="57"/>
  <c r="O95" i="57"/>
  <c r="O107" i="57"/>
  <c r="O123" i="57"/>
  <c r="O135" i="57"/>
  <c r="O149" i="57"/>
  <c r="O161" i="57"/>
  <c r="N422" i="57"/>
  <c r="N406" i="57"/>
  <c r="N394" i="57"/>
  <c r="N380" i="57"/>
  <c r="N368" i="57"/>
  <c r="N352" i="57"/>
  <c r="N340" i="57"/>
  <c r="N326" i="57"/>
  <c r="N314" i="57"/>
  <c r="N298" i="57"/>
  <c r="N286" i="57"/>
  <c r="N272" i="57"/>
  <c r="N260" i="57"/>
  <c r="N244" i="57"/>
  <c r="N232" i="57"/>
  <c r="N218" i="57"/>
  <c r="N206" i="57"/>
  <c r="N190" i="57"/>
  <c r="N178" i="57"/>
  <c r="N164" i="57"/>
  <c r="N152" i="57"/>
  <c r="N136" i="57"/>
  <c r="N124" i="57"/>
  <c r="N110" i="57"/>
  <c r="N98" i="57"/>
  <c r="N82" i="57"/>
  <c r="N70" i="57"/>
  <c r="N56" i="57"/>
  <c r="N44" i="57"/>
  <c r="N28" i="57"/>
  <c r="N16" i="57"/>
  <c r="O422" i="57"/>
  <c r="O410" i="57"/>
  <c r="O394" i="57"/>
  <c r="O382" i="57"/>
  <c r="O368" i="57"/>
  <c r="O356" i="57"/>
  <c r="O340" i="57"/>
  <c r="O328" i="57"/>
  <c r="O314" i="57"/>
  <c r="O302" i="57"/>
  <c r="O286" i="57"/>
  <c r="O274" i="57"/>
  <c r="O260" i="57"/>
  <c r="O248" i="57"/>
  <c r="Z66" i="79"/>
  <c r="Y66" i="79"/>
  <c r="AM27" i="55"/>
  <c r="AN27" i="55" s="1"/>
  <c r="AM23" i="55"/>
  <c r="AN23" i="55" s="1"/>
  <c r="I22" i="79"/>
  <c r="F19" i="82"/>
  <c r="AM28" i="55"/>
  <c r="AN28" i="55" s="1"/>
  <c r="AG68" i="55"/>
  <c r="AG216" i="55"/>
  <c r="AD137" i="55"/>
  <c r="AE137" i="55" s="1"/>
  <c r="AF137" i="55" s="1"/>
  <c r="AG137" i="55" s="1"/>
  <c r="AD130" i="55"/>
  <c r="AE130" i="55" s="1"/>
  <c r="AF130" i="55" s="1"/>
  <c r="AD128" i="55"/>
  <c r="AE128" i="55" s="1"/>
  <c r="AF128" i="55" s="1"/>
  <c r="AG128" i="55" s="1"/>
  <c r="AD114" i="55"/>
  <c r="AE114" i="55" s="1"/>
  <c r="AF114" i="55" s="1"/>
  <c r="AG114" i="55" s="1"/>
  <c r="AJ240" i="55"/>
  <c r="AJ102" i="55"/>
  <c r="AD66" i="55"/>
  <c r="AE66" i="55" s="1"/>
  <c r="AF66" i="55" s="1"/>
  <c r="AD174" i="55"/>
  <c r="AE174" i="55" s="1"/>
  <c r="AF174" i="55" s="1"/>
  <c r="M418" i="57"/>
  <c r="M402" i="57"/>
  <c r="M382" i="57"/>
  <c r="M366" i="57"/>
  <c r="M346" i="57"/>
  <c r="M330" i="57"/>
  <c r="M310" i="57"/>
  <c r="M294" i="57"/>
  <c r="M274" i="57"/>
  <c r="M258" i="57"/>
  <c r="M238" i="57"/>
  <c r="M222" i="57"/>
  <c r="M202" i="57"/>
  <c r="M186" i="57"/>
  <c r="M153" i="57"/>
  <c r="M121" i="57"/>
  <c r="M81" i="57"/>
  <c r="M49" i="57"/>
  <c r="M424" i="57"/>
  <c r="M408" i="57"/>
  <c r="M388" i="57"/>
  <c r="M372" i="57"/>
  <c r="M352" i="57"/>
  <c r="M336" i="57"/>
  <c r="M316" i="57"/>
  <c r="M300" i="57"/>
  <c r="M280" i="57"/>
  <c r="M264" i="57"/>
  <c r="M244" i="57"/>
  <c r="M228" i="57"/>
  <c r="M208" i="57"/>
  <c r="M192" i="57"/>
  <c r="M165" i="57"/>
  <c r="M133" i="57"/>
  <c r="M93" i="57"/>
  <c r="M61" i="57"/>
  <c r="M21" i="57"/>
  <c r="M421" i="57"/>
  <c r="M411" i="57"/>
  <c r="M403" i="57"/>
  <c r="M393" i="57"/>
  <c r="M385" i="57"/>
  <c r="M375" i="57"/>
  <c r="M367" i="57"/>
  <c r="M357" i="57"/>
  <c r="M349" i="57"/>
  <c r="M339" i="57"/>
  <c r="M331" i="57"/>
  <c r="M321" i="57"/>
  <c r="M313" i="57"/>
  <c r="M303" i="57"/>
  <c r="M295" i="57"/>
  <c r="M285" i="57"/>
  <c r="M277" i="57"/>
  <c r="M267" i="57"/>
  <c r="M259" i="57"/>
  <c r="M249" i="57"/>
  <c r="M241" i="57"/>
  <c r="M231" i="57"/>
  <c r="M223" i="57"/>
  <c r="M213" i="57"/>
  <c r="M205" i="57"/>
  <c r="M195" i="57"/>
  <c r="M187" i="57"/>
  <c r="M175" i="57"/>
  <c r="M159" i="57"/>
  <c r="M139" i="57"/>
  <c r="M123" i="57"/>
  <c r="M103" i="57"/>
  <c r="M87" i="57"/>
  <c r="M67" i="57"/>
  <c r="M51" i="57"/>
  <c r="M31" i="57"/>
  <c r="M11" i="57"/>
  <c r="M170" i="57"/>
  <c r="M162" i="57"/>
  <c r="M152" i="57"/>
  <c r="M144" i="57"/>
  <c r="M134" i="57"/>
  <c r="M126" i="57"/>
  <c r="M116" i="57"/>
  <c r="M108" i="57"/>
  <c r="M98" i="57"/>
  <c r="M90" i="57"/>
  <c r="M80" i="57"/>
  <c r="M72" i="57"/>
  <c r="M62" i="57"/>
  <c r="M54" i="57"/>
  <c r="M44" i="57"/>
  <c r="M36" i="57"/>
  <c r="M26" i="57"/>
  <c r="M18" i="57"/>
  <c r="O177" i="57"/>
  <c r="O185" i="57"/>
  <c r="O195" i="57"/>
  <c r="O203" i="57"/>
  <c r="O213" i="57"/>
  <c r="O221" i="57"/>
  <c r="O231" i="57"/>
  <c r="O239" i="57"/>
  <c r="O249" i="57"/>
  <c r="O257" i="57"/>
  <c r="O267" i="57"/>
  <c r="O275" i="57"/>
  <c r="O285" i="57"/>
  <c r="O293" i="57"/>
  <c r="O303" i="57"/>
  <c r="O311" i="57"/>
  <c r="O321" i="57"/>
  <c r="O329" i="57"/>
  <c r="O339" i="57"/>
  <c r="O347" i="57"/>
  <c r="O357" i="57"/>
  <c r="O365" i="57"/>
  <c r="O375" i="57"/>
  <c r="O383" i="57"/>
  <c r="O393" i="57"/>
  <c r="O401" i="57"/>
  <c r="O411" i="57"/>
  <c r="O419" i="57"/>
  <c r="N11" i="57"/>
  <c r="N23" i="57"/>
  <c r="N39" i="57"/>
  <c r="N51" i="57"/>
  <c r="N65" i="57"/>
  <c r="N77" i="57"/>
  <c r="N93" i="57"/>
  <c r="N105" i="57"/>
  <c r="N119" i="57"/>
  <c r="N131" i="57"/>
  <c r="N147" i="57"/>
  <c r="N159" i="57"/>
  <c r="N173" i="57"/>
  <c r="N185" i="57"/>
  <c r="N201" i="57"/>
  <c r="N213" i="57"/>
  <c r="N227" i="57"/>
  <c r="N239" i="57"/>
  <c r="N255" i="57"/>
  <c r="N267" i="57"/>
  <c r="N281" i="57"/>
  <c r="N293" i="57"/>
  <c r="N309" i="57"/>
  <c r="N321" i="57"/>
  <c r="N335" i="57"/>
  <c r="N347" i="57"/>
  <c r="N363" i="57"/>
  <c r="N375" i="57"/>
  <c r="N389" i="57"/>
  <c r="N401" i="57"/>
  <c r="N417" i="57"/>
  <c r="O184" i="57"/>
  <c r="O196" i="57"/>
  <c r="O212" i="57"/>
  <c r="O224" i="57"/>
  <c r="O238" i="57"/>
  <c r="O256" i="57"/>
  <c r="O278" i="57"/>
  <c r="O296" i="57"/>
  <c r="O320" i="57"/>
  <c r="O338" i="57"/>
  <c r="O358" i="57"/>
  <c r="O376" i="57"/>
  <c r="O400" i="57"/>
  <c r="O418" i="57"/>
  <c r="N20" i="57"/>
  <c r="N38" i="57"/>
  <c r="N62" i="57"/>
  <c r="N80" i="57"/>
  <c r="N100" i="57"/>
  <c r="N118" i="57"/>
  <c r="N142" i="57"/>
  <c r="N160" i="57"/>
  <c r="N182" i="57"/>
  <c r="N200" i="57"/>
  <c r="N224" i="57"/>
  <c r="N242" i="57"/>
  <c r="N262" i="57"/>
  <c r="N280" i="57"/>
  <c r="N304" i="57"/>
  <c r="N322" i="57"/>
  <c r="N344" i="57"/>
  <c r="N362" i="57"/>
  <c r="N386" i="57"/>
  <c r="N404" i="57"/>
  <c r="N424" i="57"/>
  <c r="O171" i="57"/>
  <c r="O153" i="57"/>
  <c r="O131" i="57"/>
  <c r="O113" i="57"/>
  <c r="O89" i="57"/>
  <c r="O71" i="57"/>
  <c r="O51" i="57"/>
  <c r="O33" i="57"/>
  <c r="P409" i="57"/>
  <c r="P387" i="57"/>
  <c r="P369" i="57"/>
  <c r="P345" i="57"/>
  <c r="P327" i="57"/>
  <c r="P307" i="57"/>
  <c r="P289" i="57"/>
  <c r="P265" i="57"/>
  <c r="O166" i="57"/>
  <c r="O144" i="57"/>
  <c r="O126" i="57"/>
  <c r="O102" i="57"/>
  <c r="O84" i="57"/>
  <c r="O64" i="57"/>
  <c r="O46" i="57"/>
  <c r="O22" i="57"/>
  <c r="P422" i="57"/>
  <c r="P400" i="57"/>
  <c r="P382" i="57"/>
  <c r="P358" i="57"/>
  <c r="P340" i="57"/>
  <c r="P320" i="57"/>
  <c r="P302" i="57"/>
  <c r="P278" i="57"/>
  <c r="P260" i="57"/>
  <c r="P230" i="57"/>
  <c r="P212" i="57"/>
  <c r="P188" i="57"/>
  <c r="P170" i="57"/>
  <c r="P150" i="57"/>
  <c r="P132" i="57"/>
  <c r="P108" i="57"/>
  <c r="P90" i="57"/>
  <c r="P68" i="57"/>
  <c r="P50" i="57"/>
  <c r="P26" i="57"/>
  <c r="Q408" i="57"/>
  <c r="Q386" i="57"/>
  <c r="Q350" i="57"/>
  <c r="P241" i="57"/>
  <c r="P209" i="57"/>
  <c r="P181" i="57"/>
  <c r="P145" i="57"/>
  <c r="P119" i="57"/>
  <c r="P89" i="57"/>
  <c r="P61" i="57"/>
  <c r="P25" i="57"/>
  <c r="Q419" i="57"/>
  <c r="Q385" i="57"/>
  <c r="Q359" i="57"/>
  <c r="Q321" i="57"/>
  <c r="Q293" i="57"/>
  <c r="Q263" i="57"/>
  <c r="Q237" i="57"/>
  <c r="Q201" i="57"/>
  <c r="Q169" i="57"/>
  <c r="Q316" i="57"/>
  <c r="Q280" i="57"/>
  <c r="Q226" i="57"/>
  <c r="Q186" i="57"/>
  <c r="Q127" i="57"/>
  <c r="Q63" i="57"/>
  <c r="Q152" i="57"/>
  <c r="Q94" i="57"/>
  <c r="Q26" i="57"/>
  <c r="AD178" i="55"/>
  <c r="AE178" i="55" s="1"/>
  <c r="AF178" i="55" s="1"/>
  <c r="AG178" i="55" s="1"/>
  <c r="AJ166" i="55"/>
  <c r="AD122" i="55"/>
  <c r="AE122" i="55" s="1"/>
  <c r="AF122" i="55" s="1"/>
  <c r="AG122" i="55" s="1"/>
  <c r="M414" i="57"/>
  <c r="M394" i="57"/>
  <c r="M378" i="57"/>
  <c r="M358" i="57"/>
  <c r="M342" i="57"/>
  <c r="M322" i="57"/>
  <c r="M306" i="57"/>
  <c r="M286" i="57"/>
  <c r="M270" i="57"/>
  <c r="M250" i="57"/>
  <c r="M234" i="57"/>
  <c r="M214" i="57"/>
  <c r="M198" i="57"/>
  <c r="M177" i="57"/>
  <c r="M145" i="57"/>
  <c r="M105" i="57"/>
  <c r="M73" i="57"/>
  <c r="M33" i="57"/>
  <c r="M420" i="57"/>
  <c r="M400" i="57"/>
  <c r="M384" i="57"/>
  <c r="M364" i="57"/>
  <c r="M348" i="57"/>
  <c r="M328" i="57"/>
  <c r="M312" i="57"/>
  <c r="M292" i="57"/>
  <c r="M276" i="57"/>
  <c r="M256" i="57"/>
  <c r="M240" i="57"/>
  <c r="M220" i="57"/>
  <c r="M204" i="57"/>
  <c r="M184" i="57"/>
  <c r="M157" i="57"/>
  <c r="M117" i="57"/>
  <c r="M85" i="57"/>
  <c r="M45" i="57"/>
  <c r="M417" i="57"/>
  <c r="M409" i="57"/>
  <c r="M399" i="57"/>
  <c r="M391" i="57"/>
  <c r="M381" i="57"/>
  <c r="M373" i="57"/>
  <c r="M363" i="57"/>
  <c r="M355" i="57"/>
  <c r="M345" i="57"/>
  <c r="M337" i="57"/>
  <c r="M327" i="57"/>
  <c r="M319" i="57"/>
  <c r="M309" i="57"/>
  <c r="M301" i="57"/>
  <c r="M291" i="57"/>
  <c r="M283" i="57"/>
  <c r="M273" i="57"/>
  <c r="M265" i="57"/>
  <c r="M255" i="57"/>
  <c r="M247" i="57"/>
  <c r="M237" i="57"/>
  <c r="M229" i="57"/>
  <c r="M219" i="57"/>
  <c r="M211" i="57"/>
  <c r="M201" i="57"/>
  <c r="M193" i="57"/>
  <c r="M183" i="57"/>
  <c r="M171" i="57"/>
  <c r="M151" i="57"/>
  <c r="M135" i="57"/>
  <c r="M115" i="57"/>
  <c r="M99" i="57"/>
  <c r="M79" i="57"/>
  <c r="M63" i="57"/>
  <c r="M43" i="57"/>
  <c r="M27" i="57"/>
  <c r="M176" i="57"/>
  <c r="M168" i="57"/>
  <c r="M158" i="57"/>
  <c r="M150" i="57"/>
  <c r="M140" i="57"/>
  <c r="M132" i="57"/>
  <c r="M122" i="57"/>
  <c r="M114" i="57"/>
  <c r="M104" i="57"/>
  <c r="M96" i="57"/>
  <c r="M86" i="57"/>
  <c r="M78" i="57"/>
  <c r="M68" i="57"/>
  <c r="M60" i="57"/>
  <c r="M50" i="57"/>
  <c r="M42" i="57"/>
  <c r="M32" i="57"/>
  <c r="M24" i="57"/>
  <c r="M12" i="57"/>
  <c r="O179" i="57"/>
  <c r="O189" i="57"/>
  <c r="O197" i="57"/>
  <c r="O207" i="57"/>
  <c r="O215" i="57"/>
  <c r="O225" i="57"/>
  <c r="O233" i="57"/>
  <c r="O243" i="57"/>
  <c r="O251" i="57"/>
  <c r="O261" i="57"/>
  <c r="O269" i="57"/>
  <c r="O279" i="57"/>
  <c r="O287" i="57"/>
  <c r="O297" i="57"/>
  <c r="O305" i="57"/>
  <c r="O315" i="57"/>
  <c r="O323" i="57"/>
  <c r="O333" i="57"/>
  <c r="O341" i="57"/>
  <c r="O351" i="57"/>
  <c r="O359" i="57"/>
  <c r="O369" i="57"/>
  <c r="O377" i="57"/>
  <c r="O387" i="57"/>
  <c r="O395" i="57"/>
  <c r="O405" i="57"/>
  <c r="O413" i="57"/>
  <c r="O423" i="57"/>
  <c r="N15" i="57"/>
  <c r="N29" i="57"/>
  <c r="N41" i="57"/>
  <c r="N57" i="57"/>
  <c r="N69" i="57"/>
  <c r="N83" i="57"/>
  <c r="N95" i="57"/>
  <c r="N111" i="57"/>
  <c r="N123" i="57"/>
  <c r="N137" i="57"/>
  <c r="N149" i="57"/>
  <c r="N165" i="57"/>
  <c r="N177" i="57"/>
  <c r="N191" i="57"/>
  <c r="N203" i="57"/>
  <c r="N219" i="57"/>
  <c r="N231" i="57"/>
  <c r="N245" i="57"/>
  <c r="N257" i="57"/>
  <c r="N273" i="57"/>
  <c r="N285" i="57"/>
  <c r="N299" i="57"/>
  <c r="N311" i="57"/>
  <c r="N327" i="57"/>
  <c r="N339" i="57"/>
  <c r="N353" i="57"/>
  <c r="N365" i="57"/>
  <c r="N381" i="57"/>
  <c r="N393" i="57"/>
  <c r="N407" i="57"/>
  <c r="N419" i="57"/>
  <c r="O176" i="57"/>
  <c r="O188" i="57"/>
  <c r="O202" i="57"/>
  <c r="O214" i="57"/>
  <c r="O230" i="57"/>
  <c r="O242" i="57"/>
  <c r="O266" i="57"/>
  <c r="O284" i="57"/>
  <c r="O304" i="57"/>
  <c r="O322" i="57"/>
  <c r="O346" i="57"/>
  <c r="O364" i="57"/>
  <c r="O386" i="57"/>
  <c r="O404" i="57"/>
  <c r="N26" i="57"/>
  <c r="N46" i="57"/>
  <c r="N64" i="57"/>
  <c r="N88" i="57"/>
  <c r="N106" i="57"/>
  <c r="N128" i="57"/>
  <c r="N146" i="57"/>
  <c r="N170" i="57"/>
  <c r="N188" i="57"/>
  <c r="N208" i="57"/>
  <c r="N226" i="57"/>
  <c r="N250" i="57"/>
  <c r="N268" i="57"/>
  <c r="N290" i="57"/>
  <c r="N308" i="57"/>
  <c r="N332" i="57"/>
  <c r="N350" i="57"/>
  <c r="N370" i="57"/>
  <c r="N388" i="57"/>
  <c r="N412" i="57"/>
  <c r="O167" i="57"/>
  <c r="O143" i="57"/>
  <c r="O125" i="57"/>
  <c r="O105" i="57"/>
  <c r="O87" i="57"/>
  <c r="O63" i="57"/>
  <c r="O45" i="57"/>
  <c r="O23" i="57"/>
  <c r="P423" i="57"/>
  <c r="P399" i="57"/>
  <c r="P381" i="57"/>
  <c r="P361" i="57"/>
  <c r="P343" i="57"/>
  <c r="P319" i="57"/>
  <c r="P301" i="57"/>
  <c r="P279" i="57"/>
  <c r="P261" i="57"/>
  <c r="O156" i="57"/>
  <c r="O138" i="57"/>
  <c r="O118" i="57"/>
  <c r="O100" i="57"/>
  <c r="O76" i="57"/>
  <c r="O58" i="57"/>
  <c r="O36" i="57"/>
  <c r="O18" i="57"/>
  <c r="P412" i="57"/>
  <c r="P394" i="57"/>
  <c r="P374" i="57"/>
  <c r="P356" i="57"/>
  <c r="P332" i="57"/>
  <c r="P314" i="57"/>
  <c r="P292" i="57"/>
  <c r="P274" i="57"/>
  <c r="P242" i="57"/>
  <c r="P224" i="57"/>
  <c r="P204" i="57"/>
  <c r="P186" i="57"/>
  <c r="P162" i="57"/>
  <c r="P144" i="57"/>
  <c r="P122" i="57"/>
  <c r="P104" i="57"/>
  <c r="P80" i="57"/>
  <c r="P62" i="57"/>
  <c r="P42" i="57"/>
  <c r="P24" i="57"/>
  <c r="Q420" i="57"/>
  <c r="Q402" i="57"/>
  <c r="Q370" i="57"/>
  <c r="Q344" i="57"/>
  <c r="P227" i="57"/>
  <c r="P199" i="57"/>
  <c r="P169" i="57"/>
  <c r="P143" i="57"/>
  <c r="P107" i="57"/>
  <c r="P79" i="57"/>
  <c r="P47" i="57"/>
  <c r="P19" i="57"/>
  <c r="Q403" i="57"/>
  <c r="Q377" i="57"/>
  <c r="Q347" i="57"/>
  <c r="Q317" i="57"/>
  <c r="Q281" i="57"/>
  <c r="Q255" i="57"/>
  <c r="Q221" i="57"/>
  <c r="Q195" i="57"/>
  <c r="Q334" i="57"/>
  <c r="Q306" i="57"/>
  <c r="Q258" i="57"/>
  <c r="Q216" i="57"/>
  <c r="Q153" i="57"/>
  <c r="Q105" i="57"/>
  <c r="Q37" i="57"/>
  <c r="Q148" i="57"/>
  <c r="Q68" i="57"/>
  <c r="AB19" i="55"/>
  <c r="AC19" i="55" s="1"/>
  <c r="AM55" i="55"/>
  <c r="AN55" i="55" s="1"/>
  <c r="Q14" i="57"/>
  <c r="Q44" i="57"/>
  <c r="Q70" i="57"/>
  <c r="Q106" i="57"/>
  <c r="Q134" i="57"/>
  <c r="Q166" i="57"/>
  <c r="Q25" i="57"/>
  <c r="Q61" i="57"/>
  <c r="Q87" i="57"/>
  <c r="Q117" i="57"/>
  <c r="Q141" i="57"/>
  <c r="Q167" i="57"/>
  <c r="Q190" i="57"/>
  <c r="Q214" i="57"/>
  <c r="Q232" i="57"/>
  <c r="Q252" i="57"/>
  <c r="Q270" i="57"/>
  <c r="Q294" i="57"/>
  <c r="Q312" i="57"/>
  <c r="Q324" i="57"/>
  <c r="Q340" i="57"/>
  <c r="Q177" i="57"/>
  <c r="Q191" i="57"/>
  <c r="Q203" i="57"/>
  <c r="Q219" i="57"/>
  <c r="Q231" i="57"/>
  <c r="Q245" i="57"/>
  <c r="Q257" i="57"/>
  <c r="Q273" i="57"/>
  <c r="Q285" i="57"/>
  <c r="Q299" i="57"/>
  <c r="Q311" i="57"/>
  <c r="Q327" i="57"/>
  <c r="Q339" i="57"/>
  <c r="Q355" i="57"/>
  <c r="Q367" i="57"/>
  <c r="Q383" i="57"/>
  <c r="Q395" i="57"/>
  <c r="Q409" i="57"/>
  <c r="Q421" i="57"/>
  <c r="P17" i="57"/>
  <c r="P29" i="57"/>
  <c r="P43" i="57"/>
  <c r="P55" i="57"/>
  <c r="P71" i="57"/>
  <c r="P83" i="57"/>
  <c r="P97" i="57"/>
  <c r="P109" i="57"/>
  <c r="P125" i="57"/>
  <c r="P137" i="57"/>
  <c r="P151" i="57"/>
  <c r="P163" i="57"/>
  <c r="P179" i="57"/>
  <c r="P191" i="57"/>
  <c r="P205" i="57"/>
  <c r="P217" i="57"/>
  <c r="P233" i="57"/>
  <c r="P245" i="57"/>
  <c r="P259" i="57"/>
  <c r="Q352" i="57"/>
  <c r="Q368" i="57"/>
  <c r="Q380" i="57"/>
  <c r="Q394" i="57"/>
  <c r="Q404" i="57"/>
  <c r="Q414" i="57"/>
  <c r="Q422" i="57"/>
  <c r="P12" i="57"/>
  <c r="P20" i="57"/>
  <c r="P30" i="57"/>
  <c r="P38" i="57"/>
  <c r="P48" i="57"/>
  <c r="P56" i="57"/>
  <c r="P66" i="57"/>
  <c r="P74" i="57"/>
  <c r="P84" i="57"/>
  <c r="P92" i="57"/>
  <c r="P102" i="57"/>
  <c r="P110" i="57"/>
  <c r="P120" i="57"/>
  <c r="P128" i="57"/>
  <c r="P138" i="57"/>
  <c r="P146" i="57"/>
  <c r="P156" i="57"/>
  <c r="P164" i="57"/>
  <c r="P174" i="57"/>
  <c r="P182" i="57"/>
  <c r="P192" i="57"/>
  <c r="P200" i="57"/>
  <c r="P210" i="57"/>
  <c r="P218" i="57"/>
  <c r="P228" i="57"/>
  <c r="P236" i="57"/>
  <c r="P248" i="57"/>
  <c r="P262" i="57"/>
  <c r="P272" i="57"/>
  <c r="P280" i="57"/>
  <c r="P290" i="57"/>
  <c r="P298" i="57"/>
  <c r="P308" i="57"/>
  <c r="P316" i="57"/>
  <c r="P326" i="57"/>
  <c r="P334" i="57"/>
  <c r="P344" i="57"/>
  <c r="P352" i="57"/>
  <c r="P362" i="57"/>
  <c r="P370" i="57"/>
  <c r="P380" i="57"/>
  <c r="P388" i="57"/>
  <c r="P398" i="57"/>
  <c r="P406" i="57"/>
  <c r="P416" i="57"/>
  <c r="P424" i="57"/>
  <c r="O16" i="57"/>
  <c r="O24" i="57"/>
  <c r="O34" i="57"/>
  <c r="O42" i="57"/>
  <c r="O52" i="57"/>
  <c r="O60" i="57"/>
  <c r="O70" i="57"/>
  <c r="O78" i="57"/>
  <c r="O88" i="57"/>
  <c r="O96" i="57"/>
  <c r="O106" i="57"/>
  <c r="O114" i="57"/>
  <c r="O124" i="57"/>
  <c r="O132" i="57"/>
  <c r="O142" i="57"/>
  <c r="O150" i="57"/>
  <c r="O160" i="57"/>
  <c r="O168" i="57"/>
  <c r="P258" i="57"/>
  <c r="P267" i="57"/>
  <c r="P277" i="57"/>
  <c r="P285" i="57"/>
  <c r="P295" i="57"/>
  <c r="P303" i="57"/>
  <c r="P313" i="57"/>
  <c r="P321" i="57"/>
  <c r="P331" i="57"/>
  <c r="P339" i="57"/>
  <c r="P349" i="57"/>
  <c r="P357" i="57"/>
  <c r="P367" i="57"/>
  <c r="P375" i="57"/>
  <c r="P385" i="57"/>
  <c r="P393" i="57"/>
  <c r="P403" i="57"/>
  <c r="P411" i="57"/>
  <c r="P421" i="57"/>
  <c r="O11" i="57"/>
  <c r="O21" i="57"/>
  <c r="O29" i="57"/>
  <c r="O39" i="57"/>
  <c r="O47" i="57"/>
  <c r="O57" i="57"/>
  <c r="O65" i="57"/>
  <c r="O75" i="57"/>
  <c r="O83" i="57"/>
  <c r="O93" i="57"/>
  <c r="O101" i="57"/>
  <c r="O111" i="57"/>
  <c r="O119" i="57"/>
  <c r="O129" i="57"/>
  <c r="O137" i="57"/>
  <c r="O147" i="57"/>
  <c r="O155" i="57"/>
  <c r="O165" i="57"/>
  <c r="O173" i="57"/>
  <c r="N8" i="57"/>
  <c r="N418" i="57"/>
  <c r="N410" i="57"/>
  <c r="N400" i="57"/>
  <c r="N392" i="57"/>
  <c r="N382" i="57"/>
  <c r="N374" i="57"/>
  <c r="N364" i="57"/>
  <c r="N356" i="57"/>
  <c r="N346" i="57"/>
  <c r="N338" i="57"/>
  <c r="N328" i="57"/>
  <c r="N320" i="57"/>
  <c r="N310" i="57"/>
  <c r="N302" i="57"/>
  <c r="N292" i="57"/>
  <c r="N284" i="57"/>
  <c r="N274" i="57"/>
  <c r="N266" i="57"/>
  <c r="N256" i="57"/>
  <c r="N248" i="57"/>
  <c r="N238" i="57"/>
  <c r="N230" i="57"/>
  <c r="N220" i="57"/>
  <c r="N212" i="57"/>
  <c r="N202" i="57"/>
  <c r="N194" i="57"/>
  <c r="N184" i="57"/>
  <c r="N176" i="57"/>
  <c r="N166" i="57"/>
  <c r="N158" i="57"/>
  <c r="N148" i="57"/>
  <c r="N140" i="57"/>
  <c r="N130" i="57"/>
  <c r="N122" i="57"/>
  <c r="N112" i="57"/>
  <c r="N104" i="57"/>
  <c r="N94" i="57"/>
  <c r="N86" i="57"/>
  <c r="N76" i="57"/>
  <c r="N68" i="57"/>
  <c r="N58" i="57"/>
  <c r="N50" i="57"/>
  <c r="N40" i="57"/>
  <c r="N32" i="57"/>
  <c r="N22" i="57"/>
  <c r="N14" i="57"/>
  <c r="O424" i="57"/>
  <c r="O416" i="57"/>
  <c r="O406" i="57"/>
  <c r="O398" i="57"/>
  <c r="O388" i="57"/>
  <c r="O380" i="57"/>
  <c r="O370" i="57"/>
  <c r="O362" i="57"/>
  <c r="O352" i="57"/>
  <c r="O344" i="57"/>
  <c r="O334" i="57"/>
  <c r="O326" i="57"/>
  <c r="O316" i="57"/>
  <c r="O308" i="57"/>
  <c r="O298" i="57"/>
  <c r="O290" i="57"/>
  <c r="O280" i="57"/>
  <c r="O272" i="57"/>
  <c r="O262" i="57"/>
  <c r="O254" i="57"/>
  <c r="O244" i="57"/>
  <c r="O236" i="57"/>
  <c r="O226" i="57"/>
  <c r="O218" i="57"/>
  <c r="O208" i="57"/>
  <c r="O200" i="57"/>
  <c r="O190" i="57"/>
  <c r="O182" i="57"/>
  <c r="M9" i="57"/>
  <c r="N423" i="57"/>
  <c r="N413" i="57"/>
  <c r="N405" i="57"/>
  <c r="N395" i="57"/>
  <c r="N387" i="57"/>
  <c r="N377" i="57"/>
  <c r="N369" i="57"/>
  <c r="N359" i="57"/>
  <c r="N351" i="57"/>
  <c r="N341" i="57"/>
  <c r="N333" i="57"/>
  <c r="N323" i="57"/>
  <c r="N315" i="57"/>
  <c r="N305" i="57"/>
  <c r="N297" i="57"/>
  <c r="N287" i="57"/>
  <c r="N279" i="57"/>
  <c r="N269" i="57"/>
  <c r="N261" i="57"/>
  <c r="N251" i="57"/>
  <c r="N243" i="57"/>
  <c r="N233" i="57"/>
  <c r="N225" i="57"/>
  <c r="N215" i="57"/>
  <c r="N207" i="57"/>
  <c r="N197" i="57"/>
  <c r="N189" i="57"/>
  <c r="N179" i="57"/>
  <c r="N171" i="57"/>
  <c r="N161" i="57"/>
  <c r="N153" i="57"/>
  <c r="N143" i="57"/>
  <c r="N135" i="57"/>
  <c r="N125" i="57"/>
  <c r="N117" i="57"/>
  <c r="N107" i="57"/>
  <c r="N99" i="57"/>
  <c r="N89" i="57"/>
  <c r="N81" i="57"/>
  <c r="N71" i="57"/>
  <c r="N63" i="57"/>
  <c r="N53" i="57"/>
  <c r="N45" i="57"/>
  <c r="N35" i="57"/>
  <c r="N27" i="57"/>
  <c r="N17" i="57"/>
  <c r="O7" i="57"/>
  <c r="Q16" i="57"/>
  <c r="X47" i="55"/>
  <c r="AD47" i="55"/>
  <c r="AE47" i="55" s="1"/>
  <c r="AF47" i="55" s="1"/>
  <c r="AC35" i="72"/>
  <c r="AD35" i="72"/>
  <c r="AD205" i="55"/>
  <c r="AE205" i="55" s="1"/>
  <c r="AF205" i="55" s="1"/>
  <c r="AB28" i="55"/>
  <c r="AC28" i="55" s="1"/>
  <c r="AB22" i="55"/>
  <c r="AC22" i="55" s="1"/>
  <c r="AB25" i="55"/>
  <c r="AC25" i="55" s="1"/>
  <c r="AM31" i="55"/>
  <c r="AN31" i="55" s="1"/>
  <c r="AB32" i="55"/>
  <c r="AC32" i="55" s="1"/>
  <c r="AM144" i="55"/>
  <c r="AN144" i="55" s="1"/>
  <c r="AB145" i="55"/>
  <c r="AC145" i="55" s="1"/>
  <c r="AM169" i="55"/>
  <c r="AN169" i="55" s="1"/>
  <c r="BM23" i="54"/>
  <c r="BM27" i="54"/>
  <c r="BM33" i="54"/>
  <c r="BM35" i="54"/>
  <c r="BM38" i="54"/>
  <c r="BM42" i="54"/>
  <c r="BM50" i="54"/>
  <c r="BM62" i="54"/>
  <c r="BM68" i="54"/>
  <c r="BM71" i="54"/>
  <c r="BM74" i="54"/>
  <c r="BM77" i="54"/>
  <c r="R85" i="54"/>
  <c r="R86" i="54"/>
  <c r="BM86" i="54"/>
  <c r="BM92" i="54"/>
  <c r="R97" i="54"/>
  <c r="R98" i="54"/>
  <c r="BM98" i="54"/>
  <c r="AB37" i="55"/>
  <c r="AC37" i="55" s="1"/>
  <c r="AM49" i="55"/>
  <c r="AN49" i="55" s="1"/>
  <c r="AM61" i="55"/>
  <c r="AN61" i="55" s="1"/>
  <c r="AM84" i="55"/>
  <c r="AN84" i="55" s="1"/>
  <c r="AM105" i="55"/>
  <c r="AN105" i="55" s="1"/>
  <c r="AM114" i="55"/>
  <c r="AN114" i="55" s="1"/>
  <c r="AM117" i="55"/>
  <c r="AN117" i="55" s="1"/>
  <c r="AB118" i="55"/>
  <c r="AC118" i="55" s="1"/>
  <c r="AM130" i="55"/>
  <c r="AN130" i="55" s="1"/>
  <c r="AB166" i="55"/>
  <c r="AC166" i="55" s="1"/>
  <c r="AD175" i="55"/>
  <c r="AE175" i="55" s="1"/>
  <c r="AF175" i="55" s="1"/>
  <c r="AM175" i="55"/>
  <c r="AN175" i="55" s="1"/>
  <c r="AM193" i="55"/>
  <c r="AN193" i="55" s="1"/>
  <c r="AB194" i="55"/>
  <c r="AC194" i="55" s="1"/>
  <c r="AB221" i="55"/>
  <c r="AC221" i="55" s="1"/>
  <c r="AM225" i="55"/>
  <c r="AN225" i="55" s="1"/>
  <c r="AB226" i="55"/>
  <c r="AC226" i="55" s="1"/>
  <c r="AB229" i="55"/>
  <c r="AC229" i="55" s="1"/>
  <c r="AM239" i="55"/>
  <c r="AN239" i="55" s="1"/>
  <c r="W13" i="55"/>
  <c r="I28" i="64"/>
  <c r="X56" i="64"/>
  <c r="X15" i="64"/>
  <c r="M52" i="72"/>
  <c r="F49" i="78"/>
  <c r="AB65" i="72"/>
  <c r="AD65" i="72" s="1"/>
  <c r="AF64" i="72"/>
  <c r="AE64" i="72" s="1"/>
  <c r="J61" i="78" s="1"/>
  <c r="Z21" i="79"/>
  <c r="Y21" i="79"/>
  <c r="AM204" i="55"/>
  <c r="AN204" i="55" s="1"/>
  <c r="Z55" i="64"/>
  <c r="Y55" i="64"/>
  <c r="I52" i="77" s="1"/>
  <c r="AB17" i="72"/>
  <c r="AF17" i="72"/>
  <c r="AE17" i="72" s="1"/>
  <c r="AB30" i="72"/>
  <c r="AF30" i="72"/>
  <c r="AE30" i="72" s="1"/>
  <c r="F37" i="78"/>
  <c r="M40" i="72"/>
  <c r="AD54" i="86"/>
  <c r="AD44" i="86"/>
  <c r="AJ14" i="86"/>
  <c r="R44" i="86"/>
  <c r="AJ24" i="86"/>
  <c r="I57" i="82"/>
  <c r="K57" i="82" s="1"/>
  <c r="AJ54" i="86"/>
  <c r="AJ34" i="86"/>
  <c r="R14" i="86"/>
  <c r="AD14" i="86"/>
  <c r="AJ44" i="86"/>
  <c r="L54" i="86"/>
  <c r="AD34" i="86"/>
  <c r="X14" i="86"/>
  <c r="AC60" i="79"/>
  <c r="Z18" i="79"/>
  <c r="Y18" i="79"/>
  <c r="AJ17" i="86" s="1"/>
  <c r="H409" i="78"/>
  <c r="H391" i="78"/>
  <c r="H373" i="78"/>
  <c r="H355" i="78"/>
  <c r="Z48" i="79"/>
  <c r="Y48" i="79"/>
  <c r="R42" i="86" s="1"/>
  <c r="K68" i="82"/>
  <c r="K71" i="82"/>
  <c r="K75" i="82"/>
  <c r="K79" i="82"/>
  <c r="K86" i="82"/>
  <c r="K89" i="82"/>
  <c r="K96" i="82"/>
  <c r="K104" i="82"/>
  <c r="K111" i="82"/>
  <c r="K114" i="82"/>
  <c r="K115" i="82"/>
  <c r="Y57" i="79"/>
  <c r="Z57" i="79"/>
  <c r="AB33" i="79"/>
  <c r="AA33" i="79" s="1"/>
  <c r="X33" i="79"/>
  <c r="AD39" i="55"/>
  <c r="AE39" i="55" s="1"/>
  <c r="AF39" i="55" s="1"/>
  <c r="AM39" i="55"/>
  <c r="AN39" i="55" s="1"/>
  <c r="AB40" i="55"/>
  <c r="AC40" i="55" s="1"/>
  <c r="AM45" i="55"/>
  <c r="AN45" i="55" s="1"/>
  <c r="AB46" i="55"/>
  <c r="AC46" i="55" s="1"/>
  <c r="AM58" i="55"/>
  <c r="AN58" i="55" s="1"/>
  <c r="AM66" i="55"/>
  <c r="AN66" i="55" s="1"/>
  <c r="AM93" i="55"/>
  <c r="AN93" i="55" s="1"/>
  <c r="AM99" i="55"/>
  <c r="AN99" i="55" s="1"/>
  <c r="AB100" i="55"/>
  <c r="AC100" i="55" s="1"/>
  <c r="AM120" i="55"/>
  <c r="AN120" i="55" s="1"/>
  <c r="AB127" i="55"/>
  <c r="AC127" i="55" s="1"/>
  <c r="AM147" i="55"/>
  <c r="AN147" i="55" s="1"/>
  <c r="AB148" i="55"/>
  <c r="AC148" i="55" s="1"/>
  <c r="AM153" i="55"/>
  <c r="AN153" i="55" s="1"/>
  <c r="AM202" i="55"/>
  <c r="AN202" i="55" s="1"/>
  <c r="AM206" i="55"/>
  <c r="AN206" i="55" s="1"/>
  <c r="AM213" i="55"/>
  <c r="AN213" i="55" s="1"/>
  <c r="AB222" i="55"/>
  <c r="AC222" i="55" s="1"/>
  <c r="AM234" i="55"/>
  <c r="AN234" i="55" s="1"/>
  <c r="AB235" i="55"/>
  <c r="AC235" i="55" s="1"/>
  <c r="AB239" i="55"/>
  <c r="AC239" i="55" s="1"/>
  <c r="AM245" i="55"/>
  <c r="AN245" i="55" s="1"/>
  <c r="AB250" i="55"/>
  <c r="AC250" i="55" s="1"/>
  <c r="X18" i="64"/>
  <c r="Z18" i="64" s="1"/>
  <c r="AB21" i="64"/>
  <c r="AA21" i="64" s="1"/>
  <c r="J18" i="77" s="1"/>
  <c r="X25" i="64"/>
  <c r="AB29" i="64"/>
  <c r="AA29" i="64" s="1"/>
  <c r="J26" i="77" s="1"/>
  <c r="X32" i="64"/>
  <c r="X36" i="64"/>
  <c r="AB39" i="64"/>
  <c r="AA39" i="64" s="1"/>
  <c r="U30" i="66" s="1"/>
  <c r="AB51" i="64"/>
  <c r="AA51" i="64" s="1"/>
  <c r="J48" i="77" s="1"/>
  <c r="AF25" i="72"/>
  <c r="AE25" i="72" s="1"/>
  <c r="J22" i="78" s="1"/>
  <c r="AB29" i="72"/>
  <c r="AD29" i="72" s="1"/>
  <c r="AB44" i="72"/>
  <c r="AF51" i="72"/>
  <c r="AE51" i="72" s="1"/>
  <c r="J48" i="78" s="1"/>
  <c r="K48" i="78" s="1"/>
  <c r="AB55" i="72"/>
  <c r="AD55" i="72" s="1"/>
  <c r="AB57" i="72"/>
  <c r="AD57" i="72" s="1"/>
  <c r="Z54" i="79"/>
  <c r="AB45" i="79"/>
  <c r="AA45" i="79" s="1"/>
  <c r="J42" i="82" s="1"/>
  <c r="AB30" i="79"/>
  <c r="AA30" i="79" s="1"/>
  <c r="J27" i="82" s="1"/>
  <c r="AB54" i="79"/>
  <c r="AA54" i="79" s="1"/>
  <c r="B223" i="84"/>
  <c r="X27" i="79"/>
  <c r="AB57" i="79"/>
  <c r="AA57" i="79" s="1"/>
  <c r="H349" i="78"/>
  <c r="H337" i="78"/>
  <c r="H331" i="78"/>
  <c r="H313" i="78"/>
  <c r="H295" i="78"/>
  <c r="H283" i="78"/>
  <c r="H277" i="78"/>
  <c r="H265" i="78"/>
  <c r="H259" i="78"/>
  <c r="H247" i="78"/>
  <c r="H241" i="78"/>
  <c r="H229" i="78"/>
  <c r="H223" i="78"/>
  <c r="H211" i="78"/>
  <c r="H205" i="78"/>
  <c r="H193" i="78"/>
  <c r="H187" i="78"/>
  <c r="H175" i="78"/>
  <c r="H169" i="78"/>
  <c r="H157" i="78"/>
  <c r="H151" i="78"/>
  <c r="H139" i="78"/>
  <c r="H133" i="78"/>
  <c r="H121" i="78"/>
  <c r="H115" i="78"/>
  <c r="H103" i="78"/>
  <c r="H97" i="78"/>
  <c r="H85" i="78"/>
  <c r="H79" i="78"/>
  <c r="AJ26" i="55"/>
  <c r="AG26" i="55"/>
  <c r="AJ177" i="55"/>
  <c r="AG177" i="55"/>
  <c r="AJ59" i="55"/>
  <c r="AG59" i="55"/>
  <c r="AJ201" i="55"/>
  <c r="AG201" i="55"/>
  <c r="AG84" i="55"/>
  <c r="M14" i="57"/>
  <c r="Q22" i="57"/>
  <c r="Q34" i="57"/>
  <c r="Q50" i="57"/>
  <c r="Q62" i="57"/>
  <c r="Q76" i="57"/>
  <c r="Q88" i="57"/>
  <c r="Q104" i="57"/>
  <c r="Q116" i="57"/>
  <c r="Q130" i="57"/>
  <c r="Q142" i="57"/>
  <c r="Q158" i="57"/>
  <c r="Q170" i="57"/>
  <c r="Q15" i="57"/>
  <c r="Q27" i="57"/>
  <c r="Q43" i="57"/>
  <c r="Q55" i="57"/>
  <c r="Q69" i="57"/>
  <c r="Q81" i="57"/>
  <c r="Q97" i="57"/>
  <c r="Q109" i="57"/>
  <c r="Q123" i="57"/>
  <c r="X41" i="55"/>
  <c r="AB41" i="55" s="1"/>
  <c r="AC41" i="55" s="1"/>
  <c r="AD41" i="55"/>
  <c r="AE41" i="55" s="1"/>
  <c r="AF41" i="55" s="1"/>
  <c r="AM24" i="55"/>
  <c r="AN24" i="55" s="1"/>
  <c r="AM21" i="55"/>
  <c r="AN21" i="55" s="1"/>
  <c r="AG181" i="55"/>
  <c r="AJ232" i="55"/>
  <c r="AJ140" i="55"/>
  <c r="AJ82" i="55"/>
  <c r="Q304" i="57"/>
  <c r="Q288" i="57"/>
  <c r="Q276" i="57"/>
  <c r="Q262" i="57"/>
  <c r="Q250" i="57"/>
  <c r="Q234" i="57"/>
  <c r="Q222" i="57"/>
  <c r="Q208" i="57"/>
  <c r="Q196" i="57"/>
  <c r="Q180" i="57"/>
  <c r="Q159" i="57"/>
  <c r="Q145" i="57"/>
  <c r="Q133" i="57"/>
  <c r="Q115" i="57"/>
  <c r="Q91" i="57"/>
  <c r="Q73" i="57"/>
  <c r="Q51" i="57"/>
  <c r="Q33" i="57"/>
  <c r="Q9" i="57"/>
  <c r="Q160" i="57"/>
  <c r="Q140" i="57"/>
  <c r="Q122" i="57"/>
  <c r="Q98" i="57"/>
  <c r="Q80" i="57"/>
  <c r="Q58" i="57"/>
  <c r="Q40" i="57"/>
  <c r="R16" i="54"/>
  <c r="R19" i="54"/>
  <c r="R22" i="54"/>
  <c r="R25" i="54"/>
  <c r="R28" i="54"/>
  <c r="R31" i="54"/>
  <c r="R34" i="54"/>
  <c r="R37" i="54"/>
  <c r="R40" i="54"/>
  <c r="R43" i="54"/>
  <c r="R46" i="54"/>
  <c r="R49" i="54"/>
  <c r="R52" i="54"/>
  <c r="R55" i="54"/>
  <c r="R58" i="54"/>
  <c r="R61" i="54"/>
  <c r="R62" i="54"/>
  <c r="R66" i="54"/>
  <c r="R67" i="54"/>
  <c r="R68" i="54"/>
  <c r="R69" i="54"/>
  <c r="R70" i="54"/>
  <c r="R71" i="54"/>
  <c r="R73" i="54"/>
  <c r="R74" i="54"/>
  <c r="R75" i="54"/>
  <c r="R76" i="54"/>
  <c r="R78" i="54"/>
  <c r="R81" i="54"/>
  <c r="R82" i="54"/>
  <c r="R88" i="54"/>
  <c r="R93" i="54"/>
  <c r="R94" i="54"/>
  <c r="R99" i="54"/>
  <c r="R100" i="54"/>
  <c r="Q12" i="57"/>
  <c r="AB34" i="55"/>
  <c r="AC34" i="55" s="1"/>
  <c r="AM43" i="55"/>
  <c r="AN43" i="55" s="1"/>
  <c r="AB61" i="55"/>
  <c r="AC61" i="55" s="1"/>
  <c r="AB70" i="55"/>
  <c r="AC70" i="55" s="1"/>
  <c r="AM82" i="55"/>
  <c r="AN82" i="55" s="1"/>
  <c r="AB88" i="55"/>
  <c r="AC88" i="55" s="1"/>
  <c r="AM91" i="55"/>
  <c r="AN91" i="55" s="1"/>
  <c r="AB97" i="55"/>
  <c r="AC97" i="55" s="1"/>
  <c r="AB115" i="55"/>
  <c r="AC115" i="55" s="1"/>
  <c r="AB133" i="55"/>
  <c r="AC133" i="55" s="1"/>
  <c r="AM136" i="55"/>
  <c r="AN136" i="55" s="1"/>
  <c r="AB142" i="55"/>
  <c r="AC142" i="55" s="1"/>
  <c r="AM145" i="55"/>
  <c r="AN145" i="55" s="1"/>
  <c r="AB151" i="55"/>
  <c r="AC151" i="55" s="1"/>
  <c r="AB169" i="55"/>
  <c r="AC169" i="55" s="1"/>
  <c r="AM174" i="55"/>
  <c r="AN174" i="55" s="1"/>
  <c r="AM177" i="55"/>
  <c r="AN177" i="55" s="1"/>
  <c r="AM180" i="55"/>
  <c r="AN180" i="55" s="1"/>
  <c r="AM183" i="55"/>
  <c r="AN183" i="55" s="1"/>
  <c r="AM186" i="55"/>
  <c r="AN186" i="55" s="1"/>
  <c r="AM189" i="55"/>
  <c r="AN189" i="55" s="1"/>
  <c r="AM192" i="55"/>
  <c r="AN192" i="55" s="1"/>
  <c r="AM203" i="55"/>
  <c r="AN203" i="55" s="1"/>
  <c r="AB204" i="55"/>
  <c r="AC204" i="55" s="1"/>
  <c r="AM205" i="55"/>
  <c r="AN205" i="55" s="1"/>
  <c r="AM233" i="55"/>
  <c r="AN233" i="55" s="1"/>
  <c r="AM235" i="55"/>
  <c r="AN235" i="55" s="1"/>
  <c r="AB236" i="55"/>
  <c r="AC236" i="55" s="1"/>
  <c r="Y32" i="64"/>
  <c r="Z32" i="64"/>
  <c r="AM50" i="66"/>
  <c r="U50" i="66"/>
  <c r="AG12" i="74"/>
  <c r="AC55" i="72"/>
  <c r="R79" i="54"/>
  <c r="R84" i="54"/>
  <c r="R87" i="54"/>
  <c r="R92" i="54"/>
  <c r="R95" i="54"/>
  <c r="W10" i="55"/>
  <c r="W11" i="55"/>
  <c r="AD27" i="55"/>
  <c r="AE27" i="55" s="1"/>
  <c r="AF27" i="55" s="1"/>
  <c r="AM224" i="55"/>
  <c r="AN224" i="55" s="1"/>
  <c r="AM226" i="55"/>
  <c r="AN226" i="55" s="1"/>
  <c r="AB227" i="55"/>
  <c r="AC227" i="55" s="1"/>
  <c r="X13" i="55"/>
  <c r="AB13" i="55" s="1"/>
  <c r="AC13" i="55" s="1"/>
  <c r="AD13" i="55"/>
  <c r="AD24" i="72"/>
  <c r="AC24" i="72"/>
  <c r="AD33" i="72"/>
  <c r="AC33" i="72"/>
  <c r="Z29" i="64"/>
  <c r="Y29" i="64"/>
  <c r="F55" i="82"/>
  <c r="F55" i="77"/>
  <c r="AB37" i="72"/>
  <c r="AD37" i="72" s="1"/>
  <c r="AF38" i="72"/>
  <c r="AE38" i="72" s="1"/>
  <c r="J35" i="78" s="1"/>
  <c r="AG20" i="66"/>
  <c r="AM10" i="66"/>
  <c r="AA30" i="66"/>
  <c r="U40" i="66"/>
  <c r="AA50" i="66"/>
  <c r="I37" i="78"/>
  <c r="AD40" i="72"/>
  <c r="AA52" i="74"/>
  <c r="M22" i="72"/>
  <c r="AD54" i="72"/>
  <c r="AC54" i="72"/>
  <c r="I51" i="78" s="1"/>
  <c r="AB62" i="64"/>
  <c r="AA62" i="64" s="1"/>
  <c r="J59" i="77" s="1"/>
  <c r="AB66" i="64"/>
  <c r="AA66" i="64" s="1"/>
  <c r="AF15" i="72"/>
  <c r="AE15" i="72" s="1"/>
  <c r="J12" i="78" s="1"/>
  <c r="AF14" i="72"/>
  <c r="AE14" i="72" s="1"/>
  <c r="J11" i="78" s="1"/>
  <c r="AB19" i="72"/>
  <c r="AF19" i="72"/>
  <c r="AE19" i="72" s="1"/>
  <c r="J16" i="78" s="1"/>
  <c r="AF23" i="72"/>
  <c r="AE23" i="72" s="1"/>
  <c r="J20" i="78" s="1"/>
  <c r="AB23" i="72"/>
  <c r="AF22" i="72"/>
  <c r="AE22" i="72" s="1"/>
  <c r="AF33" i="72"/>
  <c r="AE33" i="72" s="1"/>
  <c r="J30" i="78" s="1"/>
  <c r="AF40" i="72"/>
  <c r="AE40" i="72" s="1"/>
  <c r="J11" i="74" s="1"/>
  <c r="AB41" i="72"/>
  <c r="AF48" i="72"/>
  <c r="AE48" i="72" s="1"/>
  <c r="J45" i="78" s="1"/>
  <c r="AB48" i="72"/>
  <c r="AB58" i="72"/>
  <c r="AF58" i="72"/>
  <c r="AE58" i="72" s="1"/>
  <c r="J55" i="78" s="1"/>
  <c r="AF65" i="72"/>
  <c r="AE65" i="72" s="1"/>
  <c r="J62" i="78" s="1"/>
  <c r="AF66" i="72"/>
  <c r="AE66" i="72" s="1"/>
  <c r="J63" i="78" s="1"/>
  <c r="H409" i="77"/>
  <c r="H391" i="77"/>
  <c r="H373" i="77"/>
  <c r="H355" i="77"/>
  <c r="H319" i="77"/>
  <c r="H301" i="77"/>
  <c r="H283" i="77"/>
  <c r="H247" i="77"/>
  <c r="H229" i="77"/>
  <c r="H211" i="77"/>
  <c r="H193" i="77"/>
  <c r="H175" i="77"/>
  <c r="H157" i="77"/>
  <c r="H139" i="77"/>
  <c r="H121" i="77"/>
  <c r="H103" i="77"/>
  <c r="H85" i="77"/>
  <c r="H67" i="77"/>
  <c r="X32" i="86"/>
  <c r="AB56" i="55"/>
  <c r="AC56" i="55" s="1"/>
  <c r="AB74" i="55"/>
  <c r="AC74" i="55" s="1"/>
  <c r="AB77" i="55"/>
  <c r="AC77" i="55" s="1"/>
  <c r="AB92" i="55"/>
  <c r="AC92" i="55" s="1"/>
  <c r="AB110" i="55"/>
  <c r="AC110" i="55" s="1"/>
  <c r="AB113" i="55"/>
  <c r="AC113" i="55" s="1"/>
  <c r="AB128" i="55"/>
  <c r="AC128" i="55" s="1"/>
  <c r="AB134" i="55"/>
  <c r="AC134" i="55" s="1"/>
  <c r="AD145" i="55"/>
  <c r="AE145" i="55" s="1"/>
  <c r="AF145" i="55" s="1"/>
  <c r="AB149" i="55"/>
  <c r="AC149" i="55" s="1"/>
  <c r="AD151" i="55"/>
  <c r="AE151" i="55" s="1"/>
  <c r="AF151" i="55" s="1"/>
  <c r="AB155" i="55"/>
  <c r="AC155" i="55" s="1"/>
  <c r="AD157" i="55"/>
  <c r="AE157" i="55" s="1"/>
  <c r="AF157" i="55" s="1"/>
  <c r="AD163" i="55"/>
  <c r="AE163" i="55" s="1"/>
  <c r="AF163" i="55" s="1"/>
  <c r="AB164" i="55"/>
  <c r="AC164" i="55" s="1"/>
  <c r="AD169" i="55"/>
  <c r="AE169" i="55" s="1"/>
  <c r="AF169" i="55" s="1"/>
  <c r="AM196" i="55"/>
  <c r="AN196" i="55" s="1"/>
  <c r="AB197" i="55"/>
  <c r="AC197" i="55" s="1"/>
  <c r="AB198" i="55"/>
  <c r="AC198" i="55" s="1"/>
  <c r="AM208" i="55"/>
  <c r="AN208" i="55" s="1"/>
  <c r="AM209" i="55"/>
  <c r="AN209" i="55" s="1"/>
  <c r="AM232" i="55"/>
  <c r="AN232" i="55" s="1"/>
  <c r="AM240" i="55"/>
  <c r="AN240" i="55" s="1"/>
  <c r="AB241" i="55"/>
  <c r="AC241" i="55" s="1"/>
  <c r="AB251" i="55"/>
  <c r="AC251" i="55" s="1"/>
  <c r="AM20" i="66"/>
  <c r="AA10" i="66"/>
  <c r="AA20" i="66"/>
  <c r="AA40" i="66"/>
  <c r="O50" i="66"/>
  <c r="P41" i="74"/>
  <c r="V31" i="74"/>
  <c r="BJ11" i="54"/>
  <c r="BH11" i="54" s="1"/>
  <c r="Y69" i="64"/>
  <c r="Y18" i="64"/>
  <c r="I15" i="77" s="1"/>
  <c r="Y46" i="64"/>
  <c r="I43" i="77" s="1"/>
  <c r="Y57" i="64"/>
  <c r="AC64" i="72"/>
  <c r="AC65" i="72"/>
  <c r="K55" i="74" s="1"/>
  <c r="O22" i="74"/>
  <c r="BJ12" i="54"/>
  <c r="BH12" i="54" s="1"/>
  <c r="BL12" i="54" s="1"/>
  <c r="G13" i="57" s="1"/>
  <c r="R12" i="54"/>
  <c r="S12" i="54" s="1"/>
  <c r="X62" i="64"/>
  <c r="X21" i="64"/>
  <c r="X66" i="64"/>
  <c r="AF54" i="72"/>
  <c r="AE54" i="72" s="1"/>
  <c r="AB22" i="72"/>
  <c r="AB50" i="72"/>
  <c r="AB20" i="72"/>
  <c r="AD20" i="72" s="1"/>
  <c r="I58" i="64"/>
  <c r="F61" i="82"/>
  <c r="X50" i="64"/>
  <c r="X54" i="64"/>
  <c r="AB53" i="64"/>
  <c r="AA53" i="64" s="1"/>
  <c r="J50" i="77" s="1"/>
  <c r="AB57" i="64"/>
  <c r="AA57" i="64" s="1"/>
  <c r="J54" i="77" s="1"/>
  <c r="F31" i="78"/>
  <c r="M34" i="72"/>
  <c r="AF45" i="72"/>
  <c r="AE45" i="72" s="1"/>
  <c r="J42" i="78" s="1"/>
  <c r="AB45" i="72"/>
  <c r="AD45" i="72" s="1"/>
  <c r="J21" i="82"/>
  <c r="Z42" i="79"/>
  <c r="Y42" i="79"/>
  <c r="AD43" i="86"/>
  <c r="AC54" i="79"/>
  <c r="L13" i="86"/>
  <c r="I51" i="82"/>
  <c r="L33" i="86"/>
  <c r="Y27" i="79"/>
  <c r="Z27" i="79"/>
  <c r="AB14" i="64"/>
  <c r="AA14" i="64" s="1"/>
  <c r="J11" i="77" s="1"/>
  <c r="X49" i="64"/>
  <c r="X61" i="64"/>
  <c r="AB68" i="64"/>
  <c r="AA68" i="64" s="1"/>
  <c r="J65" i="77" s="1"/>
  <c r="AB39" i="72"/>
  <c r="AB63" i="72"/>
  <c r="L44" i="86"/>
  <c r="X44" i="86"/>
  <c r="R34" i="86"/>
  <c r="X34" i="86"/>
  <c r="L14" i="86"/>
  <c r="X24" i="86"/>
  <c r="AD24" i="86"/>
  <c r="L24" i="86"/>
  <c r="AA47" i="86"/>
  <c r="AA7" i="86"/>
  <c r="J30" i="82"/>
  <c r="K84" i="78"/>
  <c r="K82" i="78"/>
  <c r="K79" i="78"/>
  <c r="K76" i="78"/>
  <c r="K72" i="78"/>
  <c r="K68" i="78"/>
  <c r="H361" i="78"/>
  <c r="H325" i="78"/>
  <c r="H307" i="78"/>
  <c r="H289" i="78"/>
  <c r="H271" i="78"/>
  <c r="H181" i="78"/>
  <c r="H109" i="78"/>
  <c r="H91" i="78"/>
  <c r="Z51" i="79"/>
  <c r="Y51" i="79"/>
  <c r="K67" i="82"/>
  <c r="K69" i="82"/>
  <c r="K70" i="82"/>
  <c r="K72" i="82"/>
  <c r="K73" i="82"/>
  <c r="K74" i="82"/>
  <c r="K76" i="82"/>
  <c r="K77" i="82"/>
  <c r="K80" i="82"/>
  <c r="K81" i="82"/>
  <c r="K83" i="82"/>
  <c r="K84" i="82"/>
  <c r="K85" i="82"/>
  <c r="K87" i="82"/>
  <c r="K88" i="82"/>
  <c r="K90" i="82"/>
  <c r="K91" i="82"/>
  <c r="K92" i="82"/>
  <c r="K94" i="82"/>
  <c r="K95" i="82"/>
  <c r="K98" i="82"/>
  <c r="K99" i="82"/>
  <c r="K101" i="82"/>
  <c r="K102" i="82"/>
  <c r="K103" i="82"/>
  <c r="K105" i="82"/>
  <c r="K106" i="82"/>
  <c r="K108" i="82"/>
  <c r="K109" i="82"/>
  <c r="K110" i="82"/>
  <c r="K113" i="82"/>
  <c r="K116" i="82"/>
  <c r="K117" i="82"/>
  <c r="K119" i="82"/>
  <c r="K120" i="82"/>
  <c r="K121" i="82"/>
  <c r="K125" i="82"/>
  <c r="K126" i="82"/>
  <c r="K127" i="82"/>
  <c r="K129" i="82"/>
  <c r="K130" i="82"/>
  <c r="K132" i="82"/>
  <c r="K133" i="82"/>
  <c r="K134" i="82"/>
  <c r="K136" i="82"/>
  <c r="K137" i="82"/>
  <c r="K140" i="82"/>
  <c r="K141" i="82"/>
  <c r="K143" i="82"/>
  <c r="K144" i="82"/>
  <c r="K145" i="82"/>
  <c r="K147" i="82"/>
  <c r="K148" i="82"/>
  <c r="K150" i="82"/>
  <c r="K151" i="82"/>
  <c r="K154" i="82"/>
  <c r="K155" i="82"/>
  <c r="K158" i="82"/>
  <c r="K159" i="82"/>
  <c r="K161" i="82"/>
  <c r="K162" i="82"/>
  <c r="K163" i="82"/>
  <c r="K165" i="82"/>
  <c r="K166" i="82"/>
  <c r="K169" i="82"/>
  <c r="K170" i="82"/>
  <c r="K172" i="82"/>
  <c r="K176" i="82"/>
  <c r="K177" i="82"/>
  <c r="K179" i="82"/>
  <c r="K180" i="82"/>
  <c r="K181" i="82"/>
  <c r="K183" i="82"/>
  <c r="K184" i="82"/>
  <c r="K186" i="82"/>
  <c r="K187" i="82"/>
  <c r="K188" i="82"/>
  <c r="K191" i="82"/>
  <c r="K194" i="82"/>
  <c r="K195" i="82"/>
  <c r="K198" i="82"/>
  <c r="K199" i="82"/>
  <c r="K202" i="82"/>
  <c r="K205" i="82"/>
  <c r="K208" i="82"/>
  <c r="K209" i="82"/>
  <c r="K212" i="82"/>
  <c r="K213" i="82"/>
  <c r="K216" i="82"/>
  <c r="K217" i="82"/>
  <c r="K219" i="82"/>
  <c r="K220" i="82"/>
  <c r="K222" i="82"/>
  <c r="K223" i="82"/>
  <c r="K224" i="82"/>
  <c r="K226" i="82"/>
  <c r="K227" i="82"/>
  <c r="K230" i="82"/>
  <c r="K231" i="82"/>
  <c r="K233" i="82"/>
  <c r="K234" i="82"/>
  <c r="K235" i="82"/>
  <c r="K237" i="82"/>
  <c r="K238" i="82"/>
  <c r="K240" i="82"/>
  <c r="K241" i="82"/>
  <c r="K242" i="82"/>
  <c r="K244" i="82"/>
  <c r="K245" i="82"/>
  <c r="K248" i="82"/>
  <c r="K249" i="82"/>
  <c r="K251" i="82"/>
  <c r="K252" i="82"/>
  <c r="K253" i="82"/>
  <c r="K254" i="82"/>
  <c r="K256" i="82"/>
  <c r="K257" i="82"/>
  <c r="K259" i="82"/>
  <c r="K261" i="82"/>
  <c r="K278" i="82"/>
  <c r="K383" i="82"/>
  <c r="K398" i="82"/>
  <c r="W14" i="55"/>
  <c r="X14" i="55" s="1"/>
  <c r="AB14" i="55" s="1"/>
  <c r="AC14" i="55" s="1"/>
  <c r="K262" i="82"/>
  <c r="K264" i="82"/>
  <c r="K267" i="82"/>
  <c r="K269" i="82"/>
  <c r="K270" i="82"/>
  <c r="K271" i="82"/>
  <c r="K272" i="82"/>
  <c r="K274" i="82"/>
  <c r="K275" i="82"/>
  <c r="K277" i="82"/>
  <c r="K279" i="82"/>
  <c r="K280" i="82"/>
  <c r="K282" i="82"/>
  <c r="K285" i="82"/>
  <c r="K287" i="82"/>
  <c r="K288" i="82"/>
  <c r="K290" i="82"/>
  <c r="K292" i="82"/>
  <c r="K293" i="82"/>
  <c r="K295" i="82"/>
  <c r="K301" i="82"/>
  <c r="K303" i="82"/>
  <c r="K306" i="82"/>
  <c r="K307" i="82"/>
  <c r="K309" i="82"/>
  <c r="K310" i="82"/>
  <c r="K313" i="82"/>
  <c r="K316" i="82"/>
  <c r="K318" i="82"/>
  <c r="K319" i="82"/>
  <c r="K321" i="82"/>
  <c r="K322" i="82"/>
  <c r="K324" i="82"/>
  <c r="K327" i="82"/>
  <c r="K328" i="82"/>
  <c r="K331" i="82"/>
  <c r="K334" i="82"/>
  <c r="K336" i="82"/>
  <c r="K337" i="82"/>
  <c r="K339" i="82"/>
  <c r="K340" i="82"/>
  <c r="K342" i="82"/>
  <c r="K343" i="82"/>
  <c r="K345" i="82"/>
  <c r="K346" i="82"/>
  <c r="K351" i="82"/>
  <c r="K352" i="82"/>
  <c r="K354" i="82"/>
  <c r="K360" i="82"/>
  <c r="K361" i="82"/>
  <c r="K363" i="82"/>
  <c r="K364" i="82"/>
  <c r="K366" i="82"/>
  <c r="K369" i="82"/>
  <c r="K370" i="82"/>
  <c r="K376" i="82"/>
  <c r="K378" i="82"/>
  <c r="K379" i="82"/>
  <c r="K381" i="82"/>
  <c r="K382" i="82"/>
  <c r="K385" i="82"/>
  <c r="K388" i="82"/>
  <c r="K390" i="82"/>
  <c r="K391" i="82"/>
  <c r="K393" i="82"/>
  <c r="K394" i="82"/>
  <c r="K396" i="82"/>
  <c r="K397" i="82"/>
  <c r="K399" i="82"/>
  <c r="K400" i="82"/>
  <c r="K402" i="82"/>
  <c r="K403" i="82"/>
  <c r="K405" i="82"/>
  <c r="K406" i="82"/>
  <c r="K408" i="82"/>
  <c r="K409" i="82"/>
  <c r="K412" i="82"/>
  <c r="K414" i="82"/>
  <c r="K417" i="82"/>
  <c r="K418" i="82"/>
  <c r="K420" i="82"/>
  <c r="K421" i="82"/>
  <c r="K423" i="82"/>
  <c r="K424" i="82"/>
  <c r="K426" i="82"/>
  <c r="AJ25" i="55"/>
  <c r="AG25" i="55"/>
  <c r="AG16" i="55"/>
  <c r="AJ16" i="55"/>
  <c r="AJ138" i="55"/>
  <c r="AG138" i="55"/>
  <c r="AJ46" i="55"/>
  <c r="AG46" i="55"/>
  <c r="AJ196" i="55"/>
  <c r="AG196" i="55"/>
  <c r="AJ104" i="55"/>
  <c r="AG104" i="55"/>
  <c r="AJ65" i="55"/>
  <c r="AG65" i="55"/>
  <c r="AJ198" i="55"/>
  <c r="AG198" i="55"/>
  <c r="AJ124" i="55"/>
  <c r="AG124" i="55"/>
  <c r="AG194" i="55"/>
  <c r="AJ194" i="55"/>
  <c r="AG148" i="55"/>
  <c r="AJ148" i="55"/>
  <c r="AG220" i="55"/>
  <c r="AJ133" i="55"/>
  <c r="AG133" i="55"/>
  <c r="AJ195" i="55"/>
  <c r="AG195" i="55"/>
  <c r="AJ171" i="55"/>
  <c r="AG171" i="55"/>
  <c r="AJ165" i="55"/>
  <c r="AG165" i="55"/>
  <c r="AJ71" i="55"/>
  <c r="AG71" i="55"/>
  <c r="BM16" i="54"/>
  <c r="BM15" i="54"/>
  <c r="X203" i="55"/>
  <c r="AB203" i="55" s="1"/>
  <c r="AC203" i="55" s="1"/>
  <c r="AD203" i="55"/>
  <c r="AE203" i="55" s="1"/>
  <c r="AF203" i="55" s="1"/>
  <c r="X212" i="55"/>
  <c r="AB212" i="55" s="1"/>
  <c r="AC212" i="55" s="1"/>
  <c r="AD212" i="55"/>
  <c r="AE212" i="55" s="1"/>
  <c r="AF212" i="55" s="1"/>
  <c r="X244" i="55"/>
  <c r="AB244" i="55" s="1"/>
  <c r="AC244" i="55" s="1"/>
  <c r="AD244" i="55"/>
  <c r="AE244" i="55" s="1"/>
  <c r="AF244" i="55" s="1"/>
  <c r="BK25" i="54"/>
  <c r="BM25" i="54"/>
  <c r="BK34" i="54"/>
  <c r="BM34" i="54"/>
  <c r="BK52" i="54"/>
  <c r="BM52" i="54"/>
  <c r="BK61" i="54"/>
  <c r="BM61" i="54"/>
  <c r="BK70" i="54"/>
  <c r="BM70" i="54"/>
  <c r="BK79" i="54"/>
  <c r="BM79" i="54"/>
  <c r="BK88" i="54"/>
  <c r="BM88" i="54"/>
  <c r="BK97" i="54"/>
  <c r="BM97" i="54"/>
  <c r="AG24" i="55"/>
  <c r="AJ24" i="55"/>
  <c r="AJ168" i="55"/>
  <c r="AG168" i="55"/>
  <c r="AM26" i="55"/>
  <c r="AN26" i="55" s="1"/>
  <c r="AG19" i="55"/>
  <c r="AG107" i="55"/>
  <c r="AG91" i="55"/>
  <c r="AJ91" i="55"/>
  <c r="AJ123" i="55"/>
  <c r="AG123" i="55"/>
  <c r="AM249" i="55"/>
  <c r="AN249" i="55" s="1"/>
  <c r="AG234" i="55"/>
  <c r="AG50" i="55"/>
  <c r="AG131" i="55"/>
  <c r="AJ131" i="55"/>
  <c r="AJ114" i="55"/>
  <c r="AJ182" i="55"/>
  <c r="AG182" i="55"/>
  <c r="AJ239" i="55"/>
  <c r="X16" i="55"/>
  <c r="AB16" i="55" s="1"/>
  <c r="AC16" i="55" s="1"/>
  <c r="AJ35" i="55"/>
  <c r="AG35" i="55"/>
  <c r="R13" i="54"/>
  <c r="I66" i="77"/>
  <c r="K66" i="77" s="1"/>
  <c r="AG55" i="66"/>
  <c r="O55" i="66"/>
  <c r="AA45" i="66"/>
  <c r="AM35" i="66"/>
  <c r="U35" i="66"/>
  <c r="U15" i="66"/>
  <c r="AM15" i="66"/>
  <c r="AA25" i="66"/>
  <c r="AC69" i="64"/>
  <c r="AA55" i="66"/>
  <c r="AM45" i="66"/>
  <c r="U45" i="66"/>
  <c r="AG35" i="66"/>
  <c r="O35" i="66"/>
  <c r="AG25" i="66"/>
  <c r="AA15" i="66"/>
  <c r="AG15" i="66"/>
  <c r="I62" i="78"/>
  <c r="K62" i="78" s="1"/>
  <c r="AC25" i="74"/>
  <c r="AI55" i="74"/>
  <c r="W15" i="74"/>
  <c r="AC15" i="74"/>
  <c r="AI25" i="74"/>
  <c r="W25" i="74"/>
  <c r="K25" i="74"/>
  <c r="W55" i="74"/>
  <c r="AI15" i="74"/>
  <c r="Q45" i="74"/>
  <c r="Q55" i="74"/>
  <c r="AC55" i="74"/>
  <c r="J19" i="78"/>
  <c r="AC37" i="72"/>
  <c r="Y61" i="79"/>
  <c r="Z61" i="79"/>
  <c r="F13" i="82"/>
  <c r="I16" i="79"/>
  <c r="X16" i="79" s="1"/>
  <c r="X68" i="79"/>
  <c r="X67" i="79"/>
  <c r="Z67" i="79" s="1"/>
  <c r="AB67" i="79"/>
  <c r="AA67" i="79" s="1"/>
  <c r="J64" i="82" s="1"/>
  <c r="AB68" i="79"/>
  <c r="AA68" i="79" s="1"/>
  <c r="X64" i="79"/>
  <c r="X65" i="79"/>
  <c r="Z65" i="79" s="1"/>
  <c r="AB64" i="79"/>
  <c r="AA64" i="79" s="1"/>
  <c r="AB65" i="79"/>
  <c r="AA65" i="79" s="1"/>
  <c r="J62" i="82" s="1"/>
  <c r="AB62" i="79"/>
  <c r="AA62" i="79" s="1"/>
  <c r="J59" i="82" s="1"/>
  <c r="AB61" i="79"/>
  <c r="AA61" i="79" s="1"/>
  <c r="J58" i="82" s="1"/>
  <c r="X62" i="79"/>
  <c r="AB59" i="79"/>
  <c r="AA59" i="79" s="1"/>
  <c r="J56" i="82" s="1"/>
  <c r="X59" i="79"/>
  <c r="AB58" i="79"/>
  <c r="AA58" i="79" s="1"/>
  <c r="J55" i="82" s="1"/>
  <c r="X58" i="79"/>
  <c r="X55" i="79"/>
  <c r="AB56" i="79"/>
  <c r="AA56" i="79" s="1"/>
  <c r="X56" i="79"/>
  <c r="AB55" i="79"/>
  <c r="AA55" i="79" s="1"/>
  <c r="J52" i="82" s="1"/>
  <c r="X52" i="79"/>
  <c r="AB53" i="79"/>
  <c r="AA53" i="79" s="1"/>
  <c r="J50" i="82" s="1"/>
  <c r="X53" i="79"/>
  <c r="AB52" i="79"/>
  <c r="AA52" i="79" s="1"/>
  <c r="AB49" i="79"/>
  <c r="AA49" i="79" s="1"/>
  <c r="J46" i="82" s="1"/>
  <c r="X49" i="79"/>
  <c r="AB50" i="79"/>
  <c r="AA50" i="79" s="1"/>
  <c r="J47" i="82" s="1"/>
  <c r="X50" i="79"/>
  <c r="AB46" i="79"/>
  <c r="AA46" i="79" s="1"/>
  <c r="J43" i="82" s="1"/>
  <c r="X47" i="79"/>
  <c r="X46" i="79"/>
  <c r="AB47" i="79"/>
  <c r="AA47" i="79" s="1"/>
  <c r="J44" i="82" s="1"/>
  <c r="AB43" i="79"/>
  <c r="AA43" i="79" s="1"/>
  <c r="X44" i="79"/>
  <c r="X43" i="79"/>
  <c r="AB44" i="79"/>
  <c r="AA44" i="79" s="1"/>
  <c r="J41" i="82" s="1"/>
  <c r="AB40" i="79"/>
  <c r="AA40" i="79" s="1"/>
  <c r="J37" i="82" s="1"/>
  <c r="X41" i="79"/>
  <c r="AB41" i="79"/>
  <c r="AA41" i="79" s="1"/>
  <c r="J38" i="82" s="1"/>
  <c r="X40" i="79"/>
  <c r="X38" i="79"/>
  <c r="AB37" i="79"/>
  <c r="AA37" i="79" s="1"/>
  <c r="J34" i="82" s="1"/>
  <c r="X37" i="79"/>
  <c r="AB38" i="79"/>
  <c r="AA38" i="79" s="1"/>
  <c r="J35" i="82" s="1"/>
  <c r="AB34" i="79"/>
  <c r="AA34" i="79" s="1"/>
  <c r="J31" i="82" s="1"/>
  <c r="X35" i="79"/>
  <c r="Z35" i="79" s="1"/>
  <c r="X34" i="79"/>
  <c r="AB35" i="79"/>
  <c r="AA35" i="79" s="1"/>
  <c r="J32" i="82" s="1"/>
  <c r="X32" i="79"/>
  <c r="AB32" i="79"/>
  <c r="AA32" i="79" s="1"/>
  <c r="X31" i="79"/>
  <c r="AB31" i="79"/>
  <c r="AA31" i="79" s="1"/>
  <c r="J28" i="82" s="1"/>
  <c r="X29" i="79"/>
  <c r="X28" i="79"/>
  <c r="AB29" i="79"/>
  <c r="AA29" i="79" s="1"/>
  <c r="J26" i="82" s="1"/>
  <c r="AB28" i="79"/>
  <c r="AA28" i="79" s="1"/>
  <c r="J25" i="82" s="1"/>
  <c r="AB25" i="79"/>
  <c r="AA25" i="79" s="1"/>
  <c r="J22" i="82" s="1"/>
  <c r="X25" i="79"/>
  <c r="AB26" i="79"/>
  <c r="AA26" i="79" s="1"/>
  <c r="J23" i="82" s="1"/>
  <c r="X26" i="79"/>
  <c r="X23" i="79"/>
  <c r="AB23" i="79"/>
  <c r="AA23" i="79" s="1"/>
  <c r="AB22" i="79"/>
  <c r="AA22" i="79" s="1"/>
  <c r="J19" i="82" s="1"/>
  <c r="X22" i="79"/>
  <c r="AB20" i="79"/>
  <c r="AA20" i="79" s="1"/>
  <c r="J17" i="82" s="1"/>
  <c r="X20" i="79"/>
  <c r="X19" i="79"/>
  <c r="AB19" i="79"/>
  <c r="AA19" i="79" s="1"/>
  <c r="J16" i="82" s="1"/>
  <c r="M15" i="57"/>
  <c r="P141" i="57"/>
  <c r="P147" i="57"/>
  <c r="P153" i="57"/>
  <c r="P159" i="57"/>
  <c r="P165" i="57"/>
  <c r="P171" i="57"/>
  <c r="P177" i="57"/>
  <c r="P183" i="57"/>
  <c r="P189" i="57"/>
  <c r="P195" i="57"/>
  <c r="P201" i="57"/>
  <c r="P207" i="57"/>
  <c r="P213" i="57"/>
  <c r="P219" i="57"/>
  <c r="P225" i="57"/>
  <c r="P231" i="57"/>
  <c r="P237" i="57"/>
  <c r="P243" i="57"/>
  <c r="P249" i="57"/>
  <c r="P255" i="57"/>
  <c r="Q341" i="57"/>
  <c r="Q348" i="57"/>
  <c r="Q354" i="57"/>
  <c r="Q360" i="57"/>
  <c r="Q366" i="57"/>
  <c r="Q372" i="57"/>
  <c r="Q378" i="57"/>
  <c r="Q384" i="57"/>
  <c r="Q390" i="57"/>
  <c r="Q396" i="57"/>
  <c r="AM68" i="55"/>
  <c r="AN68" i="55" s="1"/>
  <c r="AM74" i="55"/>
  <c r="AN74" i="55" s="1"/>
  <c r="AM80" i="55"/>
  <c r="AN80" i="55" s="1"/>
  <c r="AM89" i="55"/>
  <c r="AN89" i="55" s="1"/>
  <c r="AM92" i="55"/>
  <c r="AN92" i="55" s="1"/>
  <c r="AM98" i="55"/>
  <c r="AN98" i="55" s="1"/>
  <c r="AM104" i="55"/>
  <c r="AN104" i="55" s="1"/>
  <c r="AM107" i="55"/>
  <c r="AN107" i="55" s="1"/>
  <c r="AM116" i="55"/>
  <c r="AN116" i="55" s="1"/>
  <c r="AM122" i="55"/>
  <c r="AN122" i="55" s="1"/>
  <c r="AM131" i="55"/>
  <c r="AN131" i="55" s="1"/>
  <c r="AM137" i="55"/>
  <c r="AN137" i="55" s="1"/>
  <c r="AM143" i="55"/>
  <c r="AN143" i="55" s="1"/>
  <c r="AM149" i="55"/>
  <c r="AN149" i="55" s="1"/>
  <c r="AM152" i="55"/>
  <c r="AN152" i="55" s="1"/>
  <c r="AM158" i="55"/>
  <c r="AN158" i="55" s="1"/>
  <c r="AM164" i="55"/>
  <c r="AN164" i="55" s="1"/>
  <c r="AM170" i="55"/>
  <c r="AN170" i="55" s="1"/>
  <c r="U25" i="66"/>
  <c r="AM25" i="66"/>
  <c r="AG45" i="66"/>
  <c r="W45" i="74"/>
  <c r="BK12" i="54"/>
  <c r="BM12" i="54"/>
  <c r="J14" i="78"/>
  <c r="AD44" i="72"/>
  <c r="AC44" i="72"/>
  <c r="Y56" i="64"/>
  <c r="Z56" i="64"/>
  <c r="J27" i="78"/>
  <c r="F7" i="77"/>
  <c r="I10" i="64"/>
  <c r="X10" i="64" s="1"/>
  <c r="Z15" i="64"/>
  <c r="Y15" i="64"/>
  <c r="I12" i="77" s="1"/>
  <c r="AB19" i="64"/>
  <c r="AA19" i="64" s="1"/>
  <c r="J16" i="77" s="1"/>
  <c r="AB20" i="64"/>
  <c r="AA20" i="64" s="1"/>
  <c r="J17" i="77" s="1"/>
  <c r="I22" i="64"/>
  <c r="F19" i="77"/>
  <c r="AB24" i="64"/>
  <c r="AA24" i="64" s="1"/>
  <c r="J21" i="77" s="1"/>
  <c r="X24" i="64"/>
  <c r="X27" i="64"/>
  <c r="AB26" i="64"/>
  <c r="AA26" i="64" s="1"/>
  <c r="J23" i="77" s="1"/>
  <c r="AB27" i="64"/>
  <c r="AA27" i="64" s="1"/>
  <c r="J24" i="77" s="1"/>
  <c r="X26" i="64"/>
  <c r="AB30" i="64"/>
  <c r="AA30" i="64" s="1"/>
  <c r="J27" i="77" s="1"/>
  <c r="X30" i="64"/>
  <c r="X31" i="64"/>
  <c r="X33" i="64"/>
  <c r="AB33" i="64"/>
  <c r="AA33" i="64" s="1"/>
  <c r="J30" i="77" s="1"/>
  <c r="AB34" i="64"/>
  <c r="AA34" i="64" s="1"/>
  <c r="J31" i="77" s="1"/>
  <c r="X34" i="64"/>
  <c r="AB38" i="64"/>
  <c r="AA38" i="64" s="1"/>
  <c r="J35" i="77" s="1"/>
  <c r="X37" i="64"/>
  <c r="X38" i="64"/>
  <c r="AB37" i="64"/>
  <c r="AA37" i="64" s="1"/>
  <c r="J34" i="77" s="1"/>
  <c r="BH17" i="54"/>
  <c r="BL17" i="54" s="1"/>
  <c r="AM62" i="55"/>
  <c r="AN62" i="55" s="1"/>
  <c r="AM77" i="55"/>
  <c r="AN77" i="55" s="1"/>
  <c r="AM83" i="55"/>
  <c r="AN83" i="55" s="1"/>
  <c r="AM86" i="55"/>
  <c r="AN86" i="55" s="1"/>
  <c r="AM95" i="55"/>
  <c r="AN95" i="55" s="1"/>
  <c r="AM101" i="55"/>
  <c r="AN101" i="55" s="1"/>
  <c r="AM110" i="55"/>
  <c r="AN110" i="55" s="1"/>
  <c r="AM113" i="55"/>
  <c r="AN113" i="55" s="1"/>
  <c r="AM119" i="55"/>
  <c r="AN119" i="55" s="1"/>
  <c r="AM125" i="55"/>
  <c r="AN125" i="55" s="1"/>
  <c r="AM128" i="55"/>
  <c r="AN128" i="55" s="1"/>
  <c r="AM134" i="55"/>
  <c r="AN134" i="55" s="1"/>
  <c r="AM140" i="55"/>
  <c r="AN140" i="55" s="1"/>
  <c r="AM146" i="55"/>
  <c r="AN146" i="55" s="1"/>
  <c r="AM155" i="55"/>
  <c r="AN155" i="55" s="1"/>
  <c r="AM161" i="55"/>
  <c r="AN161" i="55" s="1"/>
  <c r="AM167" i="55"/>
  <c r="AN167" i="55" s="1"/>
  <c r="AM173" i="55"/>
  <c r="AN173" i="55" s="1"/>
  <c r="X200" i="55"/>
  <c r="AB200" i="55" s="1"/>
  <c r="AC200" i="55" s="1"/>
  <c r="AD200" i="55"/>
  <c r="AE200" i="55" s="1"/>
  <c r="AF200" i="55" s="1"/>
  <c r="X206" i="55"/>
  <c r="AB206" i="55" s="1"/>
  <c r="AC206" i="55" s="1"/>
  <c r="AD206" i="55"/>
  <c r="AE206" i="55" s="1"/>
  <c r="AF206" i="55" s="1"/>
  <c r="BK31" i="54"/>
  <c r="BM31" i="54"/>
  <c r="BK67" i="54"/>
  <c r="BM67" i="54"/>
  <c r="BK85" i="54"/>
  <c r="BM85" i="54"/>
  <c r="AM16" i="55"/>
  <c r="AN16" i="55" s="1"/>
  <c r="AM20" i="55"/>
  <c r="AN20" i="55" s="1"/>
  <c r="AM25" i="55"/>
  <c r="AN25" i="55" s="1"/>
  <c r="AM18" i="55"/>
  <c r="AN18" i="55" s="1"/>
  <c r="AM17" i="55"/>
  <c r="AN17" i="55" s="1"/>
  <c r="AD22" i="55"/>
  <c r="AE22" i="55" s="1"/>
  <c r="AF22" i="55" s="1"/>
  <c r="AJ22" i="55" s="1"/>
  <c r="BM14" i="54"/>
  <c r="AD247" i="55"/>
  <c r="AE247" i="55" s="1"/>
  <c r="AF247" i="55" s="1"/>
  <c r="AD28" i="55"/>
  <c r="AE28" i="55" s="1"/>
  <c r="AF28" i="55" s="1"/>
  <c r="AD215" i="55"/>
  <c r="AE215" i="55" s="1"/>
  <c r="AF215" i="55" s="1"/>
  <c r="AG215" i="55" s="1"/>
  <c r="M422" i="57"/>
  <c r="M410" i="57"/>
  <c r="M398" i="57"/>
  <c r="M386" i="57"/>
  <c r="M374" i="57"/>
  <c r="M362" i="57"/>
  <c r="M350" i="57"/>
  <c r="M338" i="57"/>
  <c r="M326" i="57"/>
  <c r="M314" i="57"/>
  <c r="M302" i="57"/>
  <c r="M290" i="57"/>
  <c r="M278" i="57"/>
  <c r="M266" i="57"/>
  <c r="M254" i="57"/>
  <c r="M242" i="57"/>
  <c r="M230" i="57"/>
  <c r="M218" i="57"/>
  <c r="M206" i="57"/>
  <c r="M194" i="57"/>
  <c r="M182" i="57"/>
  <c r="M161" i="57"/>
  <c r="M137" i="57"/>
  <c r="M113" i="57"/>
  <c r="M89" i="57"/>
  <c r="M65" i="57"/>
  <c r="M41" i="57"/>
  <c r="M17" i="57"/>
  <c r="M416" i="57"/>
  <c r="M404" i="57"/>
  <c r="M392" i="57"/>
  <c r="M380" i="57"/>
  <c r="M368" i="57"/>
  <c r="M356" i="57"/>
  <c r="M344" i="57"/>
  <c r="M332" i="57"/>
  <c r="M320" i="57"/>
  <c r="M308" i="57"/>
  <c r="M296" i="57"/>
  <c r="M284" i="57"/>
  <c r="M272" i="57"/>
  <c r="M260" i="57"/>
  <c r="M248" i="57"/>
  <c r="M236" i="57"/>
  <c r="M224" i="57"/>
  <c r="M212" i="57"/>
  <c r="M200" i="57"/>
  <c r="M188" i="57"/>
  <c r="M173" i="57"/>
  <c r="M149" i="57"/>
  <c r="M125" i="57"/>
  <c r="M101" i="57"/>
  <c r="M77" i="57"/>
  <c r="M53" i="57"/>
  <c r="M29" i="57"/>
  <c r="M425" i="57"/>
  <c r="M419" i="57"/>
  <c r="M413" i="57"/>
  <c r="M407" i="57"/>
  <c r="M401" i="57"/>
  <c r="M395" i="57"/>
  <c r="M389" i="57"/>
  <c r="M383" i="57"/>
  <c r="M377" i="57"/>
  <c r="M371" i="57"/>
  <c r="M365" i="57"/>
  <c r="M359" i="57"/>
  <c r="M353" i="57"/>
  <c r="M347" i="57"/>
  <c r="M341" i="57"/>
  <c r="M335" i="57"/>
  <c r="M329" i="57"/>
  <c r="M323" i="57"/>
  <c r="M317" i="57"/>
  <c r="M311" i="57"/>
  <c r="M305" i="57"/>
  <c r="M299" i="57"/>
  <c r="M293" i="57"/>
  <c r="M287" i="57"/>
  <c r="M281" i="57"/>
  <c r="M275" i="57"/>
  <c r="M269" i="57"/>
  <c r="M263" i="57"/>
  <c r="M257" i="57"/>
  <c r="M251" i="57"/>
  <c r="M245" i="57"/>
  <c r="M239" i="57"/>
  <c r="M233" i="57"/>
  <c r="M227" i="57"/>
  <c r="M221" i="57"/>
  <c r="M215" i="57"/>
  <c r="M209" i="57"/>
  <c r="M203" i="57"/>
  <c r="M197" i="57"/>
  <c r="M191" i="57"/>
  <c r="M185" i="57"/>
  <c r="M179" i="57"/>
  <c r="M167" i="57"/>
  <c r="M155" i="57"/>
  <c r="M143" i="57"/>
  <c r="M131" i="57"/>
  <c r="M119" i="57"/>
  <c r="M107" i="57"/>
  <c r="M95" i="57"/>
  <c r="M83" i="57"/>
  <c r="M71" i="57"/>
  <c r="M59" i="57"/>
  <c r="M47" i="57"/>
  <c r="M35" i="57"/>
  <c r="M23" i="57"/>
  <c r="M178" i="57"/>
  <c r="M172" i="57"/>
  <c r="M166" i="57"/>
  <c r="M160" i="57"/>
  <c r="M154" i="57"/>
  <c r="M148" i="57"/>
  <c r="M142" i="57"/>
  <c r="M136" i="57"/>
  <c r="M130" i="57"/>
  <c r="M124" i="57"/>
  <c r="M118" i="57"/>
  <c r="M112" i="57"/>
  <c r="M106" i="57"/>
  <c r="M100" i="57"/>
  <c r="M94" i="57"/>
  <c r="M88" i="57"/>
  <c r="M82" i="57"/>
  <c r="M76" i="57"/>
  <c r="M70" i="57"/>
  <c r="M64" i="57"/>
  <c r="M58" i="57"/>
  <c r="M52" i="57"/>
  <c r="M46" i="57"/>
  <c r="M40" i="57"/>
  <c r="M34" i="57"/>
  <c r="M28" i="57"/>
  <c r="M22" i="57"/>
  <c r="M16" i="57"/>
  <c r="O175" i="57"/>
  <c r="O181" i="57"/>
  <c r="O187" i="57"/>
  <c r="O193" i="57"/>
  <c r="O199" i="57"/>
  <c r="O205" i="57"/>
  <c r="O211" i="57"/>
  <c r="O217" i="57"/>
  <c r="O223" i="57"/>
  <c r="O229" i="57"/>
  <c r="O235" i="57"/>
  <c r="O241" i="57"/>
  <c r="O247" i="57"/>
  <c r="O253" i="57"/>
  <c r="O259" i="57"/>
  <c r="O265" i="57"/>
  <c r="O271" i="57"/>
  <c r="O277" i="57"/>
  <c r="O283" i="57"/>
  <c r="O289" i="57"/>
  <c r="O295" i="57"/>
  <c r="O301" i="57"/>
  <c r="O307" i="57"/>
  <c r="O313" i="57"/>
  <c r="O319" i="57"/>
  <c r="O325" i="57"/>
  <c r="O331" i="57"/>
  <c r="O337" i="57"/>
  <c r="O343" i="57"/>
  <c r="O349" i="57"/>
  <c r="O355" i="57"/>
  <c r="O361" i="57"/>
  <c r="O367" i="57"/>
  <c r="O373" i="57"/>
  <c r="O379" i="57"/>
  <c r="O385" i="57"/>
  <c r="O391" i="57"/>
  <c r="O397" i="57"/>
  <c r="O403" i="57"/>
  <c r="O409" i="57"/>
  <c r="O415" i="57"/>
  <c r="O421" i="57"/>
  <c r="O9" i="57"/>
  <c r="N13" i="57"/>
  <c r="N19" i="57"/>
  <c r="N25" i="57"/>
  <c r="N31" i="57"/>
  <c r="N37" i="57"/>
  <c r="N43" i="57"/>
  <c r="N49" i="57"/>
  <c r="N55" i="57"/>
  <c r="N61" i="57"/>
  <c r="N67" i="57"/>
  <c r="N73" i="57"/>
  <c r="N79" i="57"/>
  <c r="N85" i="57"/>
  <c r="N91" i="57"/>
  <c r="N97" i="57"/>
  <c r="N103" i="57"/>
  <c r="N109" i="57"/>
  <c r="N115" i="57"/>
  <c r="N121" i="57"/>
  <c r="N127" i="57"/>
  <c r="N133" i="57"/>
  <c r="N139" i="57"/>
  <c r="N145" i="57"/>
  <c r="N151" i="57"/>
  <c r="N157" i="57"/>
  <c r="N163" i="57"/>
  <c r="N169" i="57"/>
  <c r="N175" i="57"/>
  <c r="N181" i="57"/>
  <c r="N187" i="57"/>
  <c r="N193" i="57"/>
  <c r="N199" i="57"/>
  <c r="N205" i="57"/>
  <c r="N211" i="57"/>
  <c r="N217" i="57"/>
  <c r="N223" i="57"/>
  <c r="N229" i="57"/>
  <c r="N235" i="57"/>
  <c r="N241" i="57"/>
  <c r="N247" i="57"/>
  <c r="N253" i="57"/>
  <c r="N259" i="57"/>
  <c r="N265" i="57"/>
  <c r="N271" i="57"/>
  <c r="N277" i="57"/>
  <c r="N283" i="57"/>
  <c r="N289" i="57"/>
  <c r="N295" i="57"/>
  <c r="N301" i="57"/>
  <c r="N307" i="57"/>
  <c r="N313" i="57"/>
  <c r="N319" i="57"/>
  <c r="N325" i="57"/>
  <c r="N331" i="57"/>
  <c r="N337" i="57"/>
  <c r="N343" i="57"/>
  <c r="N349" i="57"/>
  <c r="N355" i="57"/>
  <c r="N361" i="57"/>
  <c r="N367" i="57"/>
  <c r="N373" i="57"/>
  <c r="N379" i="57"/>
  <c r="N385" i="57"/>
  <c r="N391" i="57"/>
  <c r="N397" i="57"/>
  <c r="N403" i="57"/>
  <c r="N409" i="57"/>
  <c r="N415" i="57"/>
  <c r="N421" i="57"/>
  <c r="N9" i="57"/>
  <c r="O174" i="57"/>
  <c r="O180" i="57"/>
  <c r="O186" i="57"/>
  <c r="O192" i="57"/>
  <c r="O198" i="57"/>
  <c r="O204" i="57"/>
  <c r="O210" i="57"/>
  <c r="O216" i="57"/>
  <c r="O222" i="57"/>
  <c r="O228" i="57"/>
  <c r="O234" i="57"/>
  <c r="O240" i="57"/>
  <c r="O246" i="57"/>
  <c r="O252" i="57"/>
  <c r="O258" i="57"/>
  <c r="O264" i="57"/>
  <c r="O270" i="57"/>
  <c r="O276" i="57"/>
  <c r="O282" i="57"/>
  <c r="O288" i="57"/>
  <c r="O294" i="57"/>
  <c r="O300" i="57"/>
  <c r="O306" i="57"/>
  <c r="O312" i="57"/>
  <c r="O318" i="57"/>
  <c r="O324" i="57"/>
  <c r="O330" i="57"/>
  <c r="O336" i="57"/>
  <c r="O342" i="57"/>
  <c r="O348" i="57"/>
  <c r="O354" i="57"/>
  <c r="O360" i="57"/>
  <c r="O366" i="57"/>
  <c r="O372" i="57"/>
  <c r="O378" i="57"/>
  <c r="O384" i="57"/>
  <c r="O390" i="57"/>
  <c r="O396" i="57"/>
  <c r="O402" i="57"/>
  <c r="O408" i="57"/>
  <c r="O414" i="57"/>
  <c r="O420" i="57"/>
  <c r="O426" i="57"/>
  <c r="N12" i="57"/>
  <c r="N18" i="57"/>
  <c r="N24" i="57"/>
  <c r="N30" i="57"/>
  <c r="N36" i="57"/>
  <c r="N42" i="57"/>
  <c r="N48" i="57"/>
  <c r="N54" i="57"/>
  <c r="N60" i="57"/>
  <c r="N66" i="57"/>
  <c r="N72" i="57"/>
  <c r="N78" i="57"/>
  <c r="N84" i="57"/>
  <c r="N90" i="57"/>
  <c r="N96" i="57"/>
  <c r="N102" i="57"/>
  <c r="N108" i="57"/>
  <c r="N114" i="57"/>
  <c r="N120" i="57"/>
  <c r="N126" i="57"/>
  <c r="N132" i="57"/>
  <c r="N138" i="57"/>
  <c r="N144" i="57"/>
  <c r="N150" i="57"/>
  <c r="N156" i="57"/>
  <c r="N162" i="57"/>
  <c r="N168" i="57"/>
  <c r="N174" i="57"/>
  <c r="N180" i="57"/>
  <c r="N186" i="57"/>
  <c r="N192" i="57"/>
  <c r="N198" i="57"/>
  <c r="N204" i="57"/>
  <c r="N210" i="57"/>
  <c r="N216" i="57"/>
  <c r="N222" i="57"/>
  <c r="N228" i="57"/>
  <c r="N234" i="57"/>
  <c r="N240" i="57"/>
  <c r="N246" i="57"/>
  <c r="N252" i="57"/>
  <c r="N258" i="57"/>
  <c r="N264" i="57"/>
  <c r="N270" i="57"/>
  <c r="N276" i="57"/>
  <c r="N282" i="57"/>
  <c r="N288" i="57"/>
  <c r="N294" i="57"/>
  <c r="N300" i="57"/>
  <c r="N306" i="57"/>
  <c r="N312" i="57"/>
  <c r="N318" i="57"/>
  <c r="N324" i="57"/>
  <c r="N330" i="57"/>
  <c r="N336" i="57"/>
  <c r="N342" i="57"/>
  <c r="N348" i="57"/>
  <c r="N354" i="57"/>
  <c r="N360" i="57"/>
  <c r="N366" i="57"/>
  <c r="N372" i="57"/>
  <c r="N378" i="57"/>
  <c r="N384" i="57"/>
  <c r="N390" i="57"/>
  <c r="N396" i="57"/>
  <c r="N402" i="57"/>
  <c r="N408" i="57"/>
  <c r="N414" i="57"/>
  <c r="N420" i="57"/>
  <c r="N426" i="57"/>
  <c r="O169" i="57"/>
  <c r="O163" i="57"/>
  <c r="O157" i="57"/>
  <c r="O151" i="57"/>
  <c r="O145" i="57"/>
  <c r="O139" i="57"/>
  <c r="O133" i="57"/>
  <c r="O127" i="57"/>
  <c r="O121" i="57"/>
  <c r="O115" i="57"/>
  <c r="O109" i="57"/>
  <c r="O103" i="57"/>
  <c r="O97" i="57"/>
  <c r="O91" i="57"/>
  <c r="O85" i="57"/>
  <c r="O79" i="57"/>
  <c r="O73" i="57"/>
  <c r="O67" i="57"/>
  <c r="O61" i="57"/>
  <c r="O55" i="57"/>
  <c r="O49" i="57"/>
  <c r="O43" i="57"/>
  <c r="O37" i="57"/>
  <c r="O31" i="57"/>
  <c r="O25" i="57"/>
  <c r="O19" i="57"/>
  <c r="O13" i="57"/>
  <c r="P425" i="57"/>
  <c r="P419" i="57"/>
  <c r="P413" i="57"/>
  <c r="P407" i="57"/>
  <c r="P401" i="57"/>
  <c r="P395" i="57"/>
  <c r="P389" i="57"/>
  <c r="P383" i="57"/>
  <c r="P377" i="57"/>
  <c r="P371" i="57"/>
  <c r="P365" i="57"/>
  <c r="P359" i="57"/>
  <c r="P353" i="57"/>
  <c r="P347" i="57"/>
  <c r="P341" i="57"/>
  <c r="P335" i="57"/>
  <c r="P329" i="57"/>
  <c r="P323" i="57"/>
  <c r="P317" i="57"/>
  <c r="P311" i="57"/>
  <c r="P305" i="57"/>
  <c r="P299" i="57"/>
  <c r="P293" i="57"/>
  <c r="P287" i="57"/>
  <c r="P281" i="57"/>
  <c r="P275" i="57"/>
  <c r="P269" i="57"/>
  <c r="P263" i="57"/>
  <c r="P254" i="57"/>
  <c r="O170" i="57"/>
  <c r="O164" i="57"/>
  <c r="O158" i="57"/>
  <c r="O152" i="57"/>
  <c r="O146" i="57"/>
  <c r="O140" i="57"/>
  <c r="O134" i="57"/>
  <c r="O128" i="57"/>
  <c r="O122" i="57"/>
  <c r="O116" i="57"/>
  <c r="O110" i="57"/>
  <c r="O104" i="57"/>
  <c r="O98" i="57"/>
  <c r="O92" i="57"/>
  <c r="O86" i="57"/>
  <c r="O80" i="57"/>
  <c r="O74" i="57"/>
  <c r="O68" i="57"/>
  <c r="O62" i="57"/>
  <c r="O56" i="57"/>
  <c r="O50" i="57"/>
  <c r="O44" i="57"/>
  <c r="O38" i="57"/>
  <c r="O32" i="57"/>
  <c r="O26" i="57"/>
  <c r="O20" i="57"/>
  <c r="O14" i="57"/>
  <c r="P426" i="57"/>
  <c r="P420" i="57"/>
  <c r="P414" i="57"/>
  <c r="P408" i="57"/>
  <c r="P402" i="57"/>
  <c r="P396" i="57"/>
  <c r="P390" i="57"/>
  <c r="P384" i="57"/>
  <c r="P378" i="57"/>
  <c r="P372" i="57"/>
  <c r="P366" i="57"/>
  <c r="P360" i="57"/>
  <c r="P354" i="57"/>
  <c r="P348" i="57"/>
  <c r="P342" i="57"/>
  <c r="P336" i="57"/>
  <c r="P330" i="57"/>
  <c r="P324" i="57"/>
  <c r="P318" i="57"/>
  <c r="P312" i="57"/>
  <c r="P306" i="57"/>
  <c r="P300" i="57"/>
  <c r="P294" i="57"/>
  <c r="P288" i="57"/>
  <c r="P282" i="57"/>
  <c r="P276" i="57"/>
  <c r="P270" i="57"/>
  <c r="P264" i="57"/>
  <c r="P256" i="57"/>
  <c r="P244" i="57"/>
  <c r="P238" i="57"/>
  <c r="P232" i="57"/>
  <c r="P226" i="57"/>
  <c r="P220" i="57"/>
  <c r="P214" i="57"/>
  <c r="P208" i="57"/>
  <c r="P202" i="57"/>
  <c r="P196" i="57"/>
  <c r="P190" i="57"/>
  <c r="P184" i="57"/>
  <c r="P178" i="57"/>
  <c r="P172" i="57"/>
  <c r="P166" i="57"/>
  <c r="P160" i="57"/>
  <c r="P154" i="57"/>
  <c r="P148" i="57"/>
  <c r="P142" i="57"/>
  <c r="P136" i="57"/>
  <c r="P130" i="57"/>
  <c r="P124" i="57"/>
  <c r="P118" i="57"/>
  <c r="P112" i="57"/>
  <c r="P106" i="57"/>
  <c r="P100" i="57"/>
  <c r="P94" i="57"/>
  <c r="P88" i="57"/>
  <c r="P82" i="57"/>
  <c r="P76" i="57"/>
  <c r="P70" i="57"/>
  <c r="P64" i="57"/>
  <c r="P58" i="57"/>
  <c r="P52" i="57"/>
  <c r="P46" i="57"/>
  <c r="P40" i="57"/>
  <c r="P34" i="57"/>
  <c r="P28" i="57"/>
  <c r="P22" i="57"/>
  <c r="P16" i="57"/>
  <c r="P10" i="57"/>
  <c r="Q424" i="57"/>
  <c r="Q418" i="57"/>
  <c r="Q412" i="57"/>
  <c r="Q406" i="57"/>
  <c r="Q400" i="57"/>
  <c r="Q392" i="57"/>
  <c r="Q382" i="57"/>
  <c r="Q374" i="57"/>
  <c r="Q364" i="57"/>
  <c r="Q356" i="57"/>
  <c r="Q346" i="57"/>
  <c r="P257" i="57"/>
  <c r="P247" i="57"/>
  <c r="P239" i="57"/>
  <c r="P229" i="57"/>
  <c r="P221" i="57"/>
  <c r="P211" i="57"/>
  <c r="P203" i="57"/>
  <c r="P193" i="57"/>
  <c r="P185" i="57"/>
  <c r="P175" i="57"/>
  <c r="P167" i="57"/>
  <c r="P157" i="57"/>
  <c r="P149" i="57"/>
  <c r="P139" i="57"/>
  <c r="P131" i="57"/>
  <c r="P121" i="57"/>
  <c r="P113" i="57"/>
  <c r="P103" i="57"/>
  <c r="P95" i="57"/>
  <c r="P85" i="57"/>
  <c r="P77" i="57"/>
  <c r="P67" i="57"/>
  <c r="P59" i="57"/>
  <c r="P49" i="57"/>
  <c r="P41" i="57"/>
  <c r="P31" i="57"/>
  <c r="P23" i="57"/>
  <c r="P13" i="57"/>
  <c r="Q425" i="57"/>
  <c r="Q415" i="57"/>
  <c r="Q407" i="57"/>
  <c r="Q397" i="57"/>
  <c r="Q389" i="57"/>
  <c r="Q379" i="57"/>
  <c r="Q371" i="57"/>
  <c r="Q361" i="57"/>
  <c r="Q353" i="57"/>
  <c r="Q343" i="57"/>
  <c r="Q333" i="57"/>
  <c r="Q323" i="57"/>
  <c r="Q315" i="57"/>
  <c r="Q305" i="57"/>
  <c r="Q297" i="57"/>
  <c r="Q287" i="57"/>
  <c r="Q279" i="57"/>
  <c r="Q269" i="57"/>
  <c r="Q261" i="57"/>
  <c r="Q251" i="57"/>
  <c r="Q243" i="57"/>
  <c r="Q233" i="57"/>
  <c r="Q225" i="57"/>
  <c r="Q215" i="57"/>
  <c r="Q207" i="57"/>
  <c r="Q197" i="57"/>
  <c r="Q189" i="57"/>
  <c r="Q179" i="57"/>
  <c r="Q165" i="57"/>
  <c r="Q336" i="57"/>
  <c r="Q328" i="57"/>
  <c r="Q318" i="57"/>
  <c r="Q310" i="57"/>
  <c r="Q300" i="57"/>
  <c r="Q292" i="57"/>
  <c r="Q282" i="57"/>
  <c r="Q274" i="57"/>
  <c r="Q264" i="57"/>
  <c r="Q256" i="57"/>
  <c r="Q246" i="57"/>
  <c r="Q238" i="57"/>
  <c r="Q228" i="57"/>
  <c r="Q220" i="57"/>
  <c r="Q210" i="57"/>
  <c r="Q202" i="57"/>
  <c r="Q192" i="57"/>
  <c r="Q184" i="57"/>
  <c r="Q171" i="57"/>
  <c r="Q157" i="57"/>
  <c r="Q147" i="57"/>
  <c r="Q139" i="57"/>
  <c r="Q129" i="57"/>
  <c r="Q121" i="57"/>
  <c r="Q111" i="57"/>
  <c r="Q103" i="57"/>
  <c r="Q93" i="57"/>
  <c r="Q85" i="57"/>
  <c r="Q75" i="57"/>
  <c r="Q67" i="57"/>
  <c r="Q57" i="57"/>
  <c r="Q49" i="57"/>
  <c r="Q39" i="57"/>
  <c r="Q31" i="57"/>
  <c r="Q21" i="57"/>
  <c r="Q13" i="57"/>
  <c r="Q172" i="57"/>
  <c r="Q164" i="57"/>
  <c r="Q154" i="57"/>
  <c r="Q146" i="57"/>
  <c r="Q136" i="57"/>
  <c r="Q128" i="57"/>
  <c r="Q118" i="57"/>
  <c r="Q110" i="57"/>
  <c r="Q100" i="57"/>
  <c r="Q92" i="57"/>
  <c r="Q82" i="57"/>
  <c r="Q74" i="57"/>
  <c r="Q64" i="57"/>
  <c r="Q56" i="57"/>
  <c r="Q46" i="57"/>
  <c r="Q38" i="57"/>
  <c r="Q28" i="57"/>
  <c r="Q20" i="57"/>
  <c r="Q10" i="57"/>
  <c r="BM94" i="54"/>
  <c r="BM76" i="54"/>
  <c r="BM58" i="54"/>
  <c r="BM40" i="54"/>
  <c r="BM22" i="54"/>
  <c r="AB17" i="55"/>
  <c r="AC17" i="55" s="1"/>
  <c r="AB29" i="55"/>
  <c r="AC29" i="55" s="1"/>
  <c r="AB26" i="55"/>
  <c r="AC26" i="55" s="1"/>
  <c r="AM30" i="55"/>
  <c r="AN30" i="55" s="1"/>
  <c r="AM36" i="55"/>
  <c r="AN36" i="55" s="1"/>
  <c r="AM42" i="55"/>
  <c r="AN42" i="55" s="1"/>
  <c r="AM69" i="55"/>
  <c r="AN69" i="55" s="1"/>
  <c r="AM72" i="55"/>
  <c r="AN72" i="55" s="1"/>
  <c r="AM75" i="55"/>
  <c r="AN75" i="55" s="1"/>
  <c r="AM81" i="55"/>
  <c r="AN81" i="55" s="1"/>
  <c r="AM87" i="55"/>
  <c r="AN87" i="55" s="1"/>
  <c r="AM96" i="55"/>
  <c r="AN96" i="55" s="1"/>
  <c r="AM102" i="55"/>
  <c r="AN102" i="55" s="1"/>
  <c r="AM111" i="55"/>
  <c r="AN111" i="55" s="1"/>
  <c r="AM126" i="55"/>
  <c r="AN126" i="55" s="1"/>
  <c r="AM135" i="55"/>
  <c r="AN135" i="55" s="1"/>
  <c r="AM141" i="55"/>
  <c r="AN141" i="55" s="1"/>
  <c r="AM150" i="55"/>
  <c r="AN150" i="55" s="1"/>
  <c r="AM156" i="55"/>
  <c r="AN156" i="55" s="1"/>
  <c r="AM165" i="55"/>
  <c r="AN165" i="55" s="1"/>
  <c r="AM216" i="55"/>
  <c r="AN216" i="55" s="1"/>
  <c r="AM248" i="55"/>
  <c r="AN248" i="55" s="1"/>
  <c r="O15" i="66"/>
  <c r="AA35" i="66"/>
  <c r="U55" i="66"/>
  <c r="K45" i="74"/>
  <c r="BL11" i="54"/>
  <c r="BK89" i="54"/>
  <c r="BM89" i="54"/>
  <c r="BK83" i="54"/>
  <c r="BM83" i="54"/>
  <c r="BK65" i="54"/>
  <c r="BM65" i="54"/>
  <c r="BK47" i="54"/>
  <c r="BM47" i="54"/>
  <c r="J63" i="77"/>
  <c r="AC49" i="72"/>
  <c r="AD49" i="72"/>
  <c r="P135" i="57"/>
  <c r="P129" i="57"/>
  <c r="P123" i="57"/>
  <c r="P117" i="57"/>
  <c r="P111" i="57"/>
  <c r="P105" i="57"/>
  <c r="P99" i="57"/>
  <c r="P93" i="57"/>
  <c r="P87" i="57"/>
  <c r="P81" i="57"/>
  <c r="P75" i="57"/>
  <c r="P69" i="57"/>
  <c r="P63" i="57"/>
  <c r="P57" i="57"/>
  <c r="P51" i="57"/>
  <c r="P45" i="57"/>
  <c r="P39" i="57"/>
  <c r="P33" i="57"/>
  <c r="P27" i="57"/>
  <c r="P21" i="57"/>
  <c r="P15" i="57"/>
  <c r="P9" i="57"/>
  <c r="Q423" i="57"/>
  <c r="Q417" i="57"/>
  <c r="Q411" i="57"/>
  <c r="Q405" i="57"/>
  <c r="Q399" i="57"/>
  <c r="Q393" i="57"/>
  <c r="Q387" i="57"/>
  <c r="Q381" i="57"/>
  <c r="Q375" i="57"/>
  <c r="Q369" i="57"/>
  <c r="Q363" i="57"/>
  <c r="Q357" i="57"/>
  <c r="Q351" i="57"/>
  <c r="Q345" i="57"/>
  <c r="Q337" i="57"/>
  <c r="Q331" i="57"/>
  <c r="Q325" i="57"/>
  <c r="Q319" i="57"/>
  <c r="Q313" i="57"/>
  <c r="Q307" i="57"/>
  <c r="Q301" i="57"/>
  <c r="Q295" i="57"/>
  <c r="Q289" i="57"/>
  <c r="Q283" i="57"/>
  <c r="Q277" i="57"/>
  <c r="Q271" i="57"/>
  <c r="Q265" i="57"/>
  <c r="Q259" i="57"/>
  <c r="Q253" i="57"/>
  <c r="Q247" i="57"/>
  <c r="Q241" i="57"/>
  <c r="Q235" i="57"/>
  <c r="Q229" i="57"/>
  <c r="Q223" i="57"/>
  <c r="Q217" i="57"/>
  <c r="Q211" i="57"/>
  <c r="Q205" i="57"/>
  <c r="Q199" i="57"/>
  <c r="Q193" i="57"/>
  <c r="Q187" i="57"/>
  <c r="Q181" i="57"/>
  <c r="Q173" i="57"/>
  <c r="Q161" i="57"/>
  <c r="Q338" i="57"/>
  <c r="Q332" i="57"/>
  <c r="Q326" i="57"/>
  <c r="Q320" i="57"/>
  <c r="Q314" i="57"/>
  <c r="Q308" i="57"/>
  <c r="Q302" i="57"/>
  <c r="Q296" i="57"/>
  <c r="Q290" i="57"/>
  <c r="Q284" i="57"/>
  <c r="Q278" i="57"/>
  <c r="Q272" i="57"/>
  <c r="Q266" i="57"/>
  <c r="Q260" i="57"/>
  <c r="Q254" i="57"/>
  <c r="Q248" i="57"/>
  <c r="Q242" i="57"/>
  <c r="Q236" i="57"/>
  <c r="Q230" i="57"/>
  <c r="Q224" i="57"/>
  <c r="Q218" i="57"/>
  <c r="Q212" i="57"/>
  <c r="Q206" i="57"/>
  <c r="Q200" i="57"/>
  <c r="Q194" i="57"/>
  <c r="Q188" i="57"/>
  <c r="Q182" i="57"/>
  <c r="Q175" i="57"/>
  <c r="Q163" i="57"/>
  <c r="Q155" i="57"/>
  <c r="Q149" i="57"/>
  <c r="Q143" i="57"/>
  <c r="Q137" i="57"/>
  <c r="Q131" i="57"/>
  <c r="Q125" i="57"/>
  <c r="Q119" i="57"/>
  <c r="Q113" i="57"/>
  <c r="Q107" i="57"/>
  <c r="Q101" i="57"/>
  <c r="Q95" i="57"/>
  <c r="Q89" i="57"/>
  <c r="Q83" i="57"/>
  <c r="Q77" i="57"/>
  <c r="Q71" i="57"/>
  <c r="Q65" i="57"/>
  <c r="Q59" i="57"/>
  <c r="Q53" i="57"/>
  <c r="Q47" i="57"/>
  <c r="Q41" i="57"/>
  <c r="Q35" i="57"/>
  <c r="Q29" i="57"/>
  <c r="Q23" i="57"/>
  <c r="Q17" i="57"/>
  <c r="Q11" i="57"/>
  <c r="Q174" i="57"/>
  <c r="Q168" i="57"/>
  <c r="Q162" i="57"/>
  <c r="Q156" i="57"/>
  <c r="Q150" i="57"/>
  <c r="Q144" i="57"/>
  <c r="Q138" i="57"/>
  <c r="Q132" i="57"/>
  <c r="Q126" i="57"/>
  <c r="Q120" i="57"/>
  <c r="Q114" i="57"/>
  <c r="Q108" i="57"/>
  <c r="Q102" i="57"/>
  <c r="Q96" i="57"/>
  <c r="Q90" i="57"/>
  <c r="Q84" i="57"/>
  <c r="Q78" i="57"/>
  <c r="Q72" i="57"/>
  <c r="Q66" i="57"/>
  <c r="Q60" i="57"/>
  <c r="Q54" i="57"/>
  <c r="Q48" i="57"/>
  <c r="Q42" i="57"/>
  <c r="Q36" i="57"/>
  <c r="Q30" i="57"/>
  <c r="Q24" i="57"/>
  <c r="Q18" i="57"/>
  <c r="AB35" i="55"/>
  <c r="AC35" i="55" s="1"/>
  <c r="AB47" i="55"/>
  <c r="AC47" i="55" s="1"/>
  <c r="AB50" i="55"/>
  <c r="AC50" i="55" s="1"/>
  <c r="AB59" i="55"/>
  <c r="AC59" i="55" s="1"/>
  <c r="AB62" i="55"/>
  <c r="AC62" i="55" s="1"/>
  <c r="AB71" i="55"/>
  <c r="AC71" i="55" s="1"/>
  <c r="AB83" i="55"/>
  <c r="AC83" i="55" s="1"/>
  <c r="AB95" i="55"/>
  <c r="AC95" i="55" s="1"/>
  <c r="I36" i="77"/>
  <c r="AC39" i="64"/>
  <c r="AD8" i="74"/>
  <c r="AG24" i="72"/>
  <c r="L38" i="74"/>
  <c r="L48" i="74"/>
  <c r="L28" i="74"/>
  <c r="X8" i="74"/>
  <c r="AD18" i="74"/>
  <c r="AJ38" i="74"/>
  <c r="AD48" i="74"/>
  <c r="AJ48" i="74"/>
  <c r="X16" i="64"/>
  <c r="Y41" i="64"/>
  <c r="Z41" i="64"/>
  <c r="AG49" i="74"/>
  <c r="AM29" i="74"/>
  <c r="AM19" i="74"/>
  <c r="AG19" i="74"/>
  <c r="AG9" i="74"/>
  <c r="AA19" i="74"/>
  <c r="AG39" i="74"/>
  <c r="AC47" i="72"/>
  <c r="I44" i="78" s="1"/>
  <c r="AD47" i="72"/>
  <c r="Y25" i="64"/>
  <c r="Z25" i="64"/>
  <c r="AD53" i="72"/>
  <c r="AC53" i="72"/>
  <c r="I52" i="78"/>
  <c r="AC21" i="72"/>
  <c r="AD21" i="72"/>
  <c r="B222" i="68"/>
  <c r="B221" i="68"/>
  <c r="AB64" i="64"/>
  <c r="AA64" i="64" s="1"/>
  <c r="J61" i="77" s="1"/>
  <c r="AB65" i="64"/>
  <c r="AA65" i="64" s="1"/>
  <c r="J62" i="77" s="1"/>
  <c r="X65" i="64"/>
  <c r="X64" i="64"/>
  <c r="AF13" i="72"/>
  <c r="AE13" i="72" s="1"/>
  <c r="J10" i="78" s="1"/>
  <c r="AB13" i="72"/>
  <c r="AB14" i="72"/>
  <c r="F13" i="78"/>
  <c r="M16" i="72"/>
  <c r="AF28" i="72"/>
  <c r="AE28" i="72" s="1"/>
  <c r="J25" i="78" s="1"/>
  <c r="AF29" i="72"/>
  <c r="AE29" i="72" s="1"/>
  <c r="AB32" i="72"/>
  <c r="AF31" i="72"/>
  <c r="AE31" i="72" s="1"/>
  <c r="J28" i="78" s="1"/>
  <c r="AB31" i="72"/>
  <c r="AF37" i="72"/>
  <c r="AE37" i="72" s="1"/>
  <c r="J34" i="78" s="1"/>
  <c r="AF36" i="72"/>
  <c r="AE36" i="72" s="1"/>
  <c r="J33" i="78" s="1"/>
  <c r="AB36" i="72"/>
  <c r="J37" i="78"/>
  <c r="K37" i="78" s="1"/>
  <c r="AH31" i="74"/>
  <c r="AH51" i="74"/>
  <c r="AB31" i="74"/>
  <c r="P31" i="74"/>
  <c r="V51" i="74"/>
  <c r="AB21" i="74"/>
  <c r="AH11" i="74"/>
  <c r="J21" i="74"/>
  <c r="AB52" i="72"/>
  <c r="AF52" i="72"/>
  <c r="AE52" i="72" s="1"/>
  <c r="J49" i="78" s="1"/>
  <c r="AF56" i="72"/>
  <c r="AE56" i="72" s="1"/>
  <c r="J53" i="78" s="1"/>
  <c r="AF55" i="72"/>
  <c r="AE55" i="72" s="1"/>
  <c r="AK33" i="74" s="1"/>
  <c r="M58" i="72"/>
  <c r="AF60" i="72"/>
  <c r="AE60" i="72" s="1"/>
  <c r="J57" i="78" s="1"/>
  <c r="AF59" i="72"/>
  <c r="AE59" i="72" s="1"/>
  <c r="J56" i="78" s="1"/>
  <c r="AB60" i="72"/>
  <c r="AD63" i="72"/>
  <c r="AC63" i="72"/>
  <c r="AB67" i="72"/>
  <c r="AF67" i="72"/>
  <c r="AE67" i="72" s="1"/>
  <c r="J64" i="78" s="1"/>
  <c r="R11" i="54"/>
  <c r="S11" i="54" s="1"/>
  <c r="AC28" i="72"/>
  <c r="AD28" i="72"/>
  <c r="AC23" i="72"/>
  <c r="AD23" i="72"/>
  <c r="AB41" i="64"/>
  <c r="AA41" i="64" s="1"/>
  <c r="J38" i="77" s="1"/>
  <c r="X40" i="64"/>
  <c r="AB40" i="64"/>
  <c r="AA40" i="64" s="1"/>
  <c r="J37" i="77" s="1"/>
  <c r="X44" i="64"/>
  <c r="AB43" i="64"/>
  <c r="AA43" i="64" s="1"/>
  <c r="J40" i="77" s="1"/>
  <c r="AB44" i="64"/>
  <c r="AA44" i="64" s="1"/>
  <c r="J41" i="77" s="1"/>
  <c r="AB48" i="64"/>
  <c r="AA48" i="64" s="1"/>
  <c r="J45" i="77" s="1"/>
  <c r="X48" i="64"/>
  <c r="AB50" i="64"/>
  <c r="AA50" i="64" s="1"/>
  <c r="X51" i="64"/>
  <c r="AC15" i="72"/>
  <c r="AD15" i="72"/>
  <c r="I32" i="78"/>
  <c r="O42" i="74"/>
  <c r="AM22" i="74"/>
  <c r="U32" i="74"/>
  <c r="AA22" i="74"/>
  <c r="U42" i="74"/>
  <c r="AM32" i="74"/>
  <c r="AA32" i="74"/>
  <c r="O32" i="74"/>
  <c r="AA42" i="74"/>
  <c r="AG52" i="74"/>
  <c r="F31" i="77"/>
  <c r="F31" i="82"/>
  <c r="Y49" i="64"/>
  <c r="I46" i="77" s="1"/>
  <c r="K46" i="77" s="1"/>
  <c r="Z49" i="64"/>
  <c r="X52" i="64"/>
  <c r="X53" i="64"/>
  <c r="AB52" i="64"/>
  <c r="AA52" i="64" s="1"/>
  <c r="AB55" i="64"/>
  <c r="AA55" i="64" s="1"/>
  <c r="AB56" i="64"/>
  <c r="AA56" i="64" s="1"/>
  <c r="J53" i="77" s="1"/>
  <c r="F7" i="78"/>
  <c r="M10" i="72"/>
  <c r="AB10" i="72" s="1"/>
  <c r="AD19" i="72"/>
  <c r="AC19" i="72"/>
  <c r="AF26" i="72"/>
  <c r="AE26" i="72" s="1"/>
  <c r="J23" i="78" s="1"/>
  <c r="AB26" i="72"/>
  <c r="AB34" i="72"/>
  <c r="AF34" i="72"/>
  <c r="AE34" i="72" s="1"/>
  <c r="J31" i="78" s="1"/>
  <c r="AF42" i="72"/>
  <c r="AE42" i="72" s="1"/>
  <c r="J39" i="78" s="1"/>
  <c r="AF43" i="72"/>
  <c r="AE43" i="72" s="1"/>
  <c r="J40" i="78" s="1"/>
  <c r="AB43" i="72"/>
  <c r="AF46" i="72"/>
  <c r="AE46" i="72" s="1"/>
  <c r="J43" i="78" s="1"/>
  <c r="AB46" i="72"/>
  <c r="AF49" i="72"/>
  <c r="AE49" i="72" s="1"/>
  <c r="J46" i="78" s="1"/>
  <c r="AF50" i="72"/>
  <c r="AE50" i="72" s="1"/>
  <c r="J54" i="82"/>
  <c r="O53" i="86"/>
  <c r="AG33" i="86"/>
  <c r="O33" i="86"/>
  <c r="AG13" i="86"/>
  <c r="AA23" i="86"/>
  <c r="AA13" i="86"/>
  <c r="AC57" i="79"/>
  <c r="AM53" i="86"/>
  <c r="U43" i="86"/>
  <c r="AM23" i="86"/>
  <c r="AA33" i="86"/>
  <c r="AM33" i="86"/>
  <c r="O13" i="86"/>
  <c r="AG43" i="86"/>
  <c r="O43" i="86"/>
  <c r="AG23" i="86"/>
  <c r="U23" i="86"/>
  <c r="I12" i="82"/>
  <c r="AD37" i="86"/>
  <c r="X47" i="86"/>
  <c r="R27" i="86"/>
  <c r="AD17" i="86"/>
  <c r="X27" i="86"/>
  <c r="X17" i="86"/>
  <c r="R7" i="86"/>
  <c r="X7" i="86"/>
  <c r="I15" i="82"/>
  <c r="AC18" i="79"/>
  <c r="R47" i="86"/>
  <c r="L47" i="86"/>
  <c r="L37" i="86"/>
  <c r="L27" i="86"/>
  <c r="AD7" i="86"/>
  <c r="L7" i="86"/>
  <c r="AD47" i="86"/>
  <c r="AD27" i="86"/>
  <c r="AJ27" i="86"/>
  <c r="L17" i="86"/>
  <c r="R37" i="86"/>
  <c r="X37" i="86"/>
  <c r="AJ37" i="86"/>
  <c r="AJ7" i="86"/>
  <c r="AJ47" i="86"/>
  <c r="R17" i="86"/>
  <c r="X20" i="64"/>
  <c r="AB31" i="64"/>
  <c r="AA31" i="64" s="1"/>
  <c r="J28" i="77" s="1"/>
  <c r="I52" i="64"/>
  <c r="F49" i="82"/>
  <c r="Y54" i="64"/>
  <c r="Z54" i="64"/>
  <c r="AB59" i="64"/>
  <c r="AA59" i="64" s="1"/>
  <c r="J56" i="77" s="1"/>
  <c r="AB58" i="64"/>
  <c r="AA58" i="64" s="1"/>
  <c r="J55" i="77" s="1"/>
  <c r="X58" i="64"/>
  <c r="AB67" i="64"/>
  <c r="AA67" i="64" s="1"/>
  <c r="J64" i="77" s="1"/>
  <c r="X67" i="64"/>
  <c r="AF16" i="72"/>
  <c r="AE16" i="72" s="1"/>
  <c r="J13" i="78" s="1"/>
  <c r="AB16" i="72"/>
  <c r="AB59" i="72"/>
  <c r="AF62" i="72"/>
  <c r="AE62" i="72" s="1"/>
  <c r="J59" i="78" s="1"/>
  <c r="AB62" i="72"/>
  <c r="AF61" i="72"/>
  <c r="AE61" i="72" s="1"/>
  <c r="J58" i="78" s="1"/>
  <c r="AF69" i="72"/>
  <c r="AE69" i="72" s="1"/>
  <c r="J66" i="78" s="1"/>
  <c r="AB69" i="72"/>
  <c r="AF68" i="72"/>
  <c r="AE68" i="72" s="1"/>
  <c r="J65" i="78" s="1"/>
  <c r="X42" i="86"/>
  <c r="R52" i="86"/>
  <c r="X52" i="86"/>
  <c r="AD52" i="86"/>
  <c r="X12" i="86"/>
  <c r="AD12" i="86"/>
  <c r="R22" i="86"/>
  <c r="L12" i="86"/>
  <c r="R12" i="86"/>
  <c r="AJ52" i="86"/>
  <c r="L42" i="86"/>
  <c r="AJ32" i="86"/>
  <c r="L22" i="86"/>
  <c r="R32" i="86"/>
  <c r="AD22" i="86"/>
  <c r="I45" i="82"/>
  <c r="K45" i="82" s="1"/>
  <c r="AD32" i="86"/>
  <c r="AJ22" i="86"/>
  <c r="AJ12" i="86"/>
  <c r="L52" i="86"/>
  <c r="L32" i="86"/>
  <c r="X22" i="86"/>
  <c r="AJ42" i="86"/>
  <c r="AD42" i="86"/>
  <c r="AC48" i="79"/>
  <c r="Y45" i="79"/>
  <c r="O51" i="86" s="1"/>
  <c r="Z45" i="79"/>
  <c r="R11" i="86"/>
  <c r="AC42" i="79"/>
  <c r="AJ41" i="86"/>
  <c r="I39" i="82"/>
  <c r="K39" i="82" s="1"/>
  <c r="R41" i="86"/>
  <c r="U47" i="86"/>
  <c r="O47" i="86"/>
  <c r="O37" i="86"/>
  <c r="U17" i="86"/>
  <c r="O27" i="86"/>
  <c r="AA17" i="86"/>
  <c r="U27" i="86"/>
  <c r="O7" i="86"/>
  <c r="AM47" i="86"/>
  <c r="AA37" i="86"/>
  <c r="AM27" i="86"/>
  <c r="AM17" i="86"/>
  <c r="AM7" i="86"/>
  <c r="U7" i="86"/>
  <c r="AC21" i="79"/>
  <c r="AM37" i="86"/>
  <c r="AA27" i="86"/>
  <c r="AG27" i="86"/>
  <c r="J12" i="82"/>
  <c r="J15" i="82"/>
  <c r="I18" i="82"/>
  <c r="K18" i="82" s="1"/>
  <c r="O17" i="86"/>
  <c r="AG37" i="86"/>
  <c r="R43" i="86"/>
  <c r="L53" i="86"/>
  <c r="X33" i="86"/>
  <c r="X53" i="86"/>
  <c r="AD23" i="86"/>
  <c r="X13" i="86"/>
  <c r="L23" i="86"/>
  <c r="R23" i="86"/>
  <c r="X23" i="86"/>
  <c r="AD53" i="86"/>
  <c r="R53" i="86"/>
  <c r="AD33" i="86"/>
  <c r="R33" i="86"/>
  <c r="AD13" i="86"/>
  <c r="AJ13" i="86"/>
  <c r="Z69" i="79"/>
  <c r="Y69" i="79"/>
  <c r="Z30" i="79"/>
  <c r="Y30" i="79"/>
  <c r="R9" i="86" s="1"/>
  <c r="X14" i="64"/>
  <c r="X19" i="64"/>
  <c r="AB25" i="64"/>
  <c r="AA25" i="64" s="1"/>
  <c r="J22" i="77" s="1"/>
  <c r="X45" i="64"/>
  <c r="X59" i="64"/>
  <c r="X68" i="64"/>
  <c r="AB18" i="72"/>
  <c r="AF21" i="72"/>
  <c r="AE21" i="72" s="1"/>
  <c r="J18" i="78" s="1"/>
  <c r="AB25" i="72"/>
  <c r="AF27" i="72"/>
  <c r="AE27" i="72" s="1"/>
  <c r="J24" i="78" s="1"/>
  <c r="AF32" i="72"/>
  <c r="AE32" i="72" s="1"/>
  <c r="J29" i="78" s="1"/>
  <c r="AF35" i="72"/>
  <c r="AE35" i="72" s="1"/>
  <c r="Q20" i="74" s="1"/>
  <c r="AB38" i="72"/>
  <c r="AF53" i="72"/>
  <c r="AE53" i="72" s="1"/>
  <c r="J50" i="78" s="1"/>
  <c r="AB56" i="72"/>
  <c r="AB61" i="72"/>
  <c r="AF63" i="72"/>
  <c r="AE63" i="72" s="1"/>
  <c r="J60" i="78" s="1"/>
  <c r="J63" i="82"/>
  <c r="AD55" i="86"/>
  <c r="AJ55" i="86"/>
  <c r="R25" i="86"/>
  <c r="AJ45" i="86"/>
  <c r="AJ25" i="86"/>
  <c r="AJ35" i="86"/>
  <c r="X35" i="86"/>
  <c r="AD25" i="86"/>
  <c r="AC66" i="79"/>
  <c r="J48" i="82"/>
  <c r="AA52" i="86"/>
  <c r="AM52" i="86"/>
  <c r="AG52" i="86"/>
  <c r="O42" i="86"/>
  <c r="AM42" i="86"/>
  <c r="O52" i="86"/>
  <c r="AG32" i="86"/>
  <c r="AA42" i="86"/>
  <c r="O22" i="86"/>
  <c r="U42" i="86"/>
  <c r="U32" i="86"/>
  <c r="U33" i="86"/>
  <c r="AA22" i="86"/>
  <c r="AD45" i="86"/>
  <c r="K373" i="82"/>
  <c r="W15" i="55"/>
  <c r="X15" i="55" s="1"/>
  <c r="AB15" i="55" s="1"/>
  <c r="AC15" i="55" s="1"/>
  <c r="K284" i="82"/>
  <c r="K289" i="82"/>
  <c r="K294" i="82"/>
  <c r="K297" i="82"/>
  <c r="K300" i="82"/>
  <c r="K311" i="82"/>
  <c r="K314" i="82"/>
  <c r="K315" i="82"/>
  <c r="K320" i="82"/>
  <c r="K330" i="82"/>
  <c r="K333" i="82"/>
  <c r="K347" i="82"/>
  <c r="K350" i="82"/>
  <c r="K357" i="82"/>
  <c r="K359" i="82"/>
  <c r="K372" i="82"/>
  <c r="X36" i="79"/>
  <c r="H277" i="82"/>
  <c r="AJ141" i="55"/>
  <c r="AG141" i="55"/>
  <c r="AJ136" i="55"/>
  <c r="AG136" i="55"/>
  <c r="AJ106" i="55"/>
  <c r="AG106" i="55"/>
  <c r="AJ92" i="55"/>
  <c r="AG92" i="55"/>
  <c r="AJ83" i="55"/>
  <c r="AG83" i="55"/>
  <c r="AG245" i="55"/>
  <c r="AJ245" i="55"/>
  <c r="AJ52" i="55"/>
  <c r="AG52" i="55"/>
  <c r="X12" i="55"/>
  <c r="AB12" i="55" s="1"/>
  <c r="AC12" i="55" s="1"/>
  <c r="AD12" i="55"/>
  <c r="AJ219" i="55"/>
  <c r="AG219" i="55"/>
  <c r="AJ214" i="55"/>
  <c r="AG214" i="55"/>
  <c r="AJ186" i="55"/>
  <c r="AG186" i="55"/>
  <c r="AG120" i="55"/>
  <c r="AJ120" i="55"/>
  <c r="AG207" i="55"/>
  <c r="AJ207" i="55"/>
  <c r="AG29" i="55"/>
  <c r="AJ23" i="55"/>
  <c r="AG20" i="55"/>
  <c r="AJ17" i="55"/>
  <c r="AG17" i="55"/>
  <c r="AG22" i="55"/>
  <c r="AJ27" i="55"/>
  <c r="AG27" i="55"/>
  <c r="AG146" i="55"/>
  <c r="AG183" i="55"/>
  <c r="AG217" i="55"/>
  <c r="AG44" i="55"/>
  <c r="AG99" i="55"/>
  <c r="AG246" i="55"/>
  <c r="AG90" i="55"/>
  <c r="AG113" i="55"/>
  <c r="AG139" i="55"/>
  <c r="AG156" i="55"/>
  <c r="AG74" i="55"/>
  <c r="AG87" i="55"/>
  <c r="AG189" i="55"/>
  <c r="AG70" i="55"/>
  <c r="AG85" i="55"/>
  <c r="AG132" i="55"/>
  <c r="AJ230" i="55"/>
  <c r="AG230" i="55"/>
  <c r="AG142" i="55"/>
  <c r="AJ142" i="55"/>
  <c r="AJ137" i="55"/>
  <c r="AJ129" i="55"/>
  <c r="AG129" i="55"/>
  <c r="AJ128" i="55"/>
  <c r="AJ112" i="55"/>
  <c r="AG112" i="55"/>
  <c r="AJ111" i="55"/>
  <c r="AJ103" i="55"/>
  <c r="AG103" i="55"/>
  <c r="AG93" i="55"/>
  <c r="AJ93" i="55"/>
  <c r="AJ89" i="55"/>
  <c r="AG89" i="55"/>
  <c r="AJ88" i="55"/>
  <c r="AJ80" i="55"/>
  <c r="AG80" i="55"/>
  <c r="AJ79" i="55"/>
  <c r="AJ251" i="55"/>
  <c r="AG251" i="55"/>
  <c r="AJ242" i="55"/>
  <c r="AG242" i="55"/>
  <c r="AJ184" i="55"/>
  <c r="AG184" i="55"/>
  <c r="AG119" i="55"/>
  <c r="AJ119" i="55"/>
  <c r="AJ100" i="55"/>
  <c r="AG100" i="55"/>
  <c r="AG72" i="55"/>
  <c r="AJ72" i="55"/>
  <c r="AJ64" i="55"/>
  <c r="AG64" i="55"/>
  <c r="AJ62" i="55"/>
  <c r="AJ54" i="55"/>
  <c r="AG54" i="55"/>
  <c r="AJ36" i="55"/>
  <c r="AG36" i="55"/>
  <c r="AJ225" i="55"/>
  <c r="AG225" i="55"/>
  <c r="AJ224" i="55"/>
  <c r="AJ215" i="55"/>
  <c r="AJ192" i="55"/>
  <c r="AG192" i="55"/>
  <c r="AJ191" i="55"/>
  <c r="AJ187" i="55"/>
  <c r="AG187" i="55"/>
  <c r="AJ178" i="55"/>
  <c r="AJ162" i="55"/>
  <c r="AG162" i="55"/>
  <c r="AJ160" i="55"/>
  <c r="AJ152" i="55"/>
  <c r="AG152" i="55"/>
  <c r="AJ122" i="55"/>
  <c r="AG169" i="55"/>
  <c r="AJ169" i="55"/>
  <c r="AG157" i="55"/>
  <c r="AJ157" i="55"/>
  <c r="AG145" i="55"/>
  <c r="AJ145" i="55"/>
  <c r="AG69" i="55"/>
  <c r="AJ69" i="55"/>
  <c r="AG57" i="55"/>
  <c r="AJ57" i="55"/>
  <c r="AG45" i="55"/>
  <c r="AJ45" i="55"/>
  <c r="AG33" i="55"/>
  <c r="AJ33" i="55"/>
  <c r="AG206" i="55"/>
  <c r="AJ206" i="55"/>
  <c r="AG205" i="55"/>
  <c r="AJ205" i="55"/>
  <c r="J10" i="77"/>
  <c r="AG21" i="55"/>
  <c r="AJ21" i="55"/>
  <c r="AG237" i="55"/>
  <c r="AJ237" i="55"/>
  <c r="AJ233" i="55"/>
  <c r="AG233" i="55"/>
  <c r="AJ115" i="55"/>
  <c r="AG115" i="55"/>
  <c r="AG110" i="55"/>
  <c r="AJ110" i="55"/>
  <c r="AJ250" i="55"/>
  <c r="AG250" i="55"/>
  <c r="AJ241" i="55"/>
  <c r="AG241" i="55"/>
  <c r="AJ180" i="55"/>
  <c r="AG180" i="55"/>
  <c r="AJ117" i="55"/>
  <c r="AG117" i="55"/>
  <c r="AJ98" i="55"/>
  <c r="AG98" i="55"/>
  <c r="AJ60" i="55"/>
  <c r="AG60" i="55"/>
  <c r="AG42" i="55"/>
  <c r="AJ42" i="55"/>
  <c r="AG176" i="55"/>
  <c r="AJ176" i="55"/>
  <c r="AJ150" i="55"/>
  <c r="AG150" i="55"/>
  <c r="AG18" i="55"/>
  <c r="AJ18" i="55"/>
  <c r="AG158" i="55"/>
  <c r="AG190" i="55"/>
  <c r="AG223" i="55"/>
  <c r="AG56" i="55"/>
  <c r="AG121" i="55"/>
  <c r="AG78" i="55"/>
  <c r="AG96" i="55"/>
  <c r="AG127" i="55"/>
  <c r="AG228" i="55"/>
  <c r="AG34" i="55"/>
  <c r="AJ236" i="55"/>
  <c r="AG236" i="55"/>
  <c r="AJ235" i="55"/>
  <c r="AJ227" i="55"/>
  <c r="AG227" i="55"/>
  <c r="AJ179" i="55"/>
  <c r="AJ135" i="55"/>
  <c r="AG135" i="55"/>
  <c r="AJ134" i="55"/>
  <c r="AG130" i="55"/>
  <c r="AJ130" i="55"/>
  <c r="AJ126" i="55"/>
  <c r="AG126" i="55"/>
  <c r="AJ125" i="55"/>
  <c r="AJ109" i="55"/>
  <c r="AG109" i="55"/>
  <c r="AJ108" i="55"/>
  <c r="AJ95" i="55"/>
  <c r="AG95" i="55"/>
  <c r="AJ94" i="55"/>
  <c r="AJ86" i="55"/>
  <c r="AG86" i="55"/>
  <c r="AG81" i="55"/>
  <c r="AJ81" i="55"/>
  <c r="AJ248" i="55"/>
  <c r="AG248" i="55"/>
  <c r="AJ244" i="55"/>
  <c r="AG244" i="55"/>
  <c r="AJ243" i="55"/>
  <c r="AJ238" i="55"/>
  <c r="AG238" i="55"/>
  <c r="AJ101" i="55"/>
  <c r="AG101" i="55"/>
  <c r="AJ76" i="55"/>
  <c r="AG76" i="55"/>
  <c r="AG66" i="55"/>
  <c r="AJ66" i="55"/>
  <c r="AJ58" i="55"/>
  <c r="AG58" i="55"/>
  <c r="AJ48" i="55"/>
  <c r="AG48" i="55"/>
  <c r="AJ40" i="55"/>
  <c r="AG40" i="55"/>
  <c r="AJ38" i="55"/>
  <c r="AG30" i="55"/>
  <c r="AJ30" i="55"/>
  <c r="AG226" i="55"/>
  <c r="AJ226" i="55"/>
  <c r="AJ222" i="55"/>
  <c r="AG222" i="55"/>
  <c r="AJ221" i="55"/>
  <c r="AJ213" i="55"/>
  <c r="AG213" i="55"/>
  <c r="AJ197" i="55"/>
  <c r="AJ193" i="55"/>
  <c r="AG193" i="55"/>
  <c r="AJ188" i="55"/>
  <c r="AJ174" i="55"/>
  <c r="AG174" i="55"/>
  <c r="AJ172" i="55"/>
  <c r="AJ164" i="55"/>
  <c r="AG164" i="55"/>
  <c r="AJ154" i="55"/>
  <c r="AJ118" i="55"/>
  <c r="AG118" i="55"/>
  <c r="AJ116" i="55"/>
  <c r="AG173" i="55"/>
  <c r="AJ173" i="55"/>
  <c r="AG167" i="55"/>
  <c r="AJ167" i="55"/>
  <c r="AG161" i="55"/>
  <c r="AJ161" i="55"/>
  <c r="AJ155" i="55"/>
  <c r="AG155" i="55"/>
  <c r="AG149" i="55"/>
  <c r="AJ149" i="55"/>
  <c r="AG143" i="55"/>
  <c r="AJ143" i="55"/>
  <c r="AG73" i="55"/>
  <c r="AJ73" i="55"/>
  <c r="AJ67" i="55"/>
  <c r="AG67" i="55"/>
  <c r="AG61" i="55"/>
  <c r="AJ61" i="55"/>
  <c r="AJ55" i="55"/>
  <c r="AG55" i="55"/>
  <c r="AG49" i="55"/>
  <c r="AJ49" i="55"/>
  <c r="AG43" i="55"/>
  <c r="AJ43" i="55"/>
  <c r="AG37" i="55"/>
  <c r="AJ37" i="55"/>
  <c r="AJ31" i="55"/>
  <c r="AG31" i="55"/>
  <c r="AJ204" i="55"/>
  <c r="AG204" i="55"/>
  <c r="AG211" i="55"/>
  <c r="AJ211" i="55"/>
  <c r="AG199" i="55"/>
  <c r="AJ199" i="55"/>
  <c r="BM18" i="54"/>
  <c r="BK18" i="54"/>
  <c r="AM32" i="55"/>
  <c r="AN32" i="55" s="1"/>
  <c r="AM35" i="55"/>
  <c r="AN35" i="55" s="1"/>
  <c r="AM38" i="55"/>
  <c r="AN38" i="55" s="1"/>
  <c r="AM41" i="55"/>
  <c r="AN41" i="55" s="1"/>
  <c r="AM44" i="55"/>
  <c r="AN44" i="55" s="1"/>
  <c r="AM47" i="55"/>
  <c r="AN47" i="55" s="1"/>
  <c r="AM50" i="55"/>
  <c r="AN50" i="55" s="1"/>
  <c r="AM53" i="55"/>
  <c r="AN53" i="55" s="1"/>
  <c r="AM56" i="55"/>
  <c r="AN56" i="55" s="1"/>
  <c r="AM59" i="55"/>
  <c r="AN59" i="55" s="1"/>
  <c r="AM65" i="55"/>
  <c r="AN65" i="55" s="1"/>
  <c r="AM71" i="55"/>
  <c r="AN71" i="55" s="1"/>
  <c r="J51" i="78"/>
  <c r="K51" i="78" s="1"/>
  <c r="AG54" i="72"/>
  <c r="AJ53" i="74"/>
  <c r="AD43" i="74"/>
  <c r="AJ33" i="74"/>
  <c r="X43" i="74"/>
  <c r="R33" i="74"/>
  <c r="AJ13" i="74"/>
  <c r="AJ23" i="74"/>
  <c r="AD13" i="74"/>
  <c r="AD53" i="74"/>
  <c r="X53" i="74"/>
  <c r="AJ43" i="74"/>
  <c r="X33" i="74"/>
  <c r="L43" i="74"/>
  <c r="AD23" i="74"/>
  <c r="X13" i="74"/>
  <c r="X23" i="74"/>
  <c r="R13" i="74"/>
  <c r="R53" i="74"/>
  <c r="L53" i="74"/>
  <c r="R43" i="74"/>
  <c r="L33" i="74"/>
  <c r="AD33" i="74"/>
  <c r="R23" i="74"/>
  <c r="L13" i="74"/>
  <c r="L23" i="74"/>
  <c r="AK52" i="66"/>
  <c r="S52" i="66"/>
  <c r="S22" i="66"/>
  <c r="AE52" i="66"/>
  <c r="Y22" i="66"/>
  <c r="AE12" i="66"/>
  <c r="J21" i="78"/>
  <c r="R28" i="74"/>
  <c r="W30" i="74"/>
  <c r="W20" i="74"/>
  <c r="Q40" i="74"/>
  <c r="AG51" i="72"/>
  <c r="U52" i="74"/>
  <c r="U12" i="74"/>
  <c r="AM52" i="74"/>
  <c r="AG22" i="74"/>
  <c r="O52" i="74"/>
  <c r="AM12" i="74"/>
  <c r="AM42" i="74"/>
  <c r="AA12" i="74"/>
  <c r="O12" i="74"/>
  <c r="AB23" i="64"/>
  <c r="AA23" i="64" s="1"/>
  <c r="J20" i="77" s="1"/>
  <c r="AB22" i="64"/>
  <c r="AA22" i="64" s="1"/>
  <c r="X23" i="64"/>
  <c r="X35" i="64"/>
  <c r="AB36" i="64"/>
  <c r="AA36" i="64" s="1"/>
  <c r="AB35" i="64"/>
  <c r="AA35" i="64" s="1"/>
  <c r="J32" i="77" s="1"/>
  <c r="X43" i="64"/>
  <c r="X42" i="64"/>
  <c r="AB42" i="64"/>
  <c r="AA42" i="64" s="1"/>
  <c r="J39" i="77" s="1"/>
  <c r="AB46" i="64"/>
  <c r="AA46" i="64" s="1"/>
  <c r="AB47" i="64"/>
  <c r="AA47" i="64" s="1"/>
  <c r="J44" i="77" s="1"/>
  <c r="X47" i="64"/>
  <c r="X63" i="64"/>
  <c r="AA54" i="74"/>
  <c r="AC57" i="72"/>
  <c r="AE43" i="74"/>
  <c r="AE33" i="74"/>
  <c r="M33" i="74"/>
  <c r="M23" i="74"/>
  <c r="Y13" i="74"/>
  <c r="F25" i="82"/>
  <c r="AB18" i="64"/>
  <c r="AA18" i="64" s="1"/>
  <c r="AB28" i="64"/>
  <c r="AA28" i="64" s="1"/>
  <c r="J25" i="77" s="1"/>
  <c r="X28" i="64"/>
  <c r="K16" i="79"/>
  <c r="L16" i="79" s="1"/>
  <c r="AC45" i="72"/>
  <c r="AC20" i="72"/>
  <c r="F43" i="82"/>
  <c r="F43" i="77"/>
  <c r="AB61" i="64"/>
  <c r="AA61" i="64" s="1"/>
  <c r="AB60" i="64"/>
  <c r="AA60" i="64" s="1"/>
  <c r="J57" i="77" s="1"/>
  <c r="X60" i="64"/>
  <c r="R51" i="86"/>
  <c r="AD51" i="86"/>
  <c r="X41" i="86"/>
  <c r="R31" i="86"/>
  <c r="R21" i="86"/>
  <c r="X21" i="86"/>
  <c r="AD21" i="86"/>
  <c r="L21" i="86"/>
  <c r="X51" i="86"/>
  <c r="AJ31" i="86"/>
  <c r="AJ51" i="86"/>
  <c r="AD11" i="86"/>
  <c r="AJ11" i="86"/>
  <c r="AD31" i="86"/>
  <c r="AJ21" i="86"/>
  <c r="L41" i="86"/>
  <c r="Z62" i="79"/>
  <c r="Y62" i="79"/>
  <c r="J49" i="82"/>
  <c r="J40" i="82"/>
  <c r="J29" i="82"/>
  <c r="J53" i="82"/>
  <c r="AB15" i="64"/>
  <c r="AA15" i="64" s="1"/>
  <c r="AF39" i="72"/>
  <c r="AE39" i="72" s="1"/>
  <c r="AF57" i="72"/>
  <c r="AE57" i="72" s="1"/>
  <c r="J54" i="78" s="1"/>
  <c r="AB66" i="72"/>
  <c r="AB27" i="72"/>
  <c r="AB68" i="72"/>
  <c r="M28" i="72"/>
  <c r="AB42" i="72"/>
  <c r="AF47" i="72"/>
  <c r="AE47" i="72" s="1"/>
  <c r="M64" i="72"/>
  <c r="X31" i="86"/>
  <c r="L51" i="86"/>
  <c r="AD41" i="86"/>
  <c r="X11" i="86"/>
  <c r="L11" i="86"/>
  <c r="L31" i="86"/>
  <c r="U51" i="86"/>
  <c r="AG51" i="86"/>
  <c r="AC45" i="79"/>
  <c r="U53" i="86"/>
  <c r="U13" i="86"/>
  <c r="AM13" i="86"/>
  <c r="O23" i="86"/>
  <c r="AA43" i="86"/>
  <c r="AG53" i="86"/>
  <c r="AA53" i="86"/>
  <c r="AJ9" i="86"/>
  <c r="AD19" i="86"/>
  <c r="AJ49" i="86"/>
  <c r="Y39" i="79"/>
  <c r="Y67" i="79"/>
  <c r="U52" i="86"/>
  <c r="AM22" i="86"/>
  <c r="AC51" i="79"/>
  <c r="AM32" i="86"/>
  <c r="AG12" i="86"/>
  <c r="Z47" i="79"/>
  <c r="Y47" i="79"/>
  <c r="O38" i="86"/>
  <c r="AM48" i="86"/>
  <c r="AA48" i="86"/>
  <c r="AA18" i="86"/>
  <c r="U38" i="86"/>
  <c r="AA8" i="86"/>
  <c r="U8" i="86"/>
  <c r="O8" i="86"/>
  <c r="I24" i="82"/>
  <c r="K24" i="82" s="1"/>
  <c r="J33" i="82"/>
  <c r="Y65" i="79"/>
  <c r="Z29" i="79"/>
  <c r="Y29" i="79"/>
  <c r="Y35" i="79"/>
  <c r="J20" i="82"/>
  <c r="X15" i="86"/>
  <c r="AD35" i="86"/>
  <c r="R15" i="86"/>
  <c r="L15" i="86"/>
  <c r="AD15" i="86"/>
  <c r="L55" i="86"/>
  <c r="L35" i="86"/>
  <c r="R45" i="86"/>
  <c r="I10" i="79"/>
  <c r="X10" i="79" s="1"/>
  <c r="F7" i="82"/>
  <c r="AD14" i="55"/>
  <c r="AC30" i="79" l="1"/>
  <c r="X49" i="86"/>
  <c r="R19" i="86"/>
  <c r="O21" i="86"/>
  <c r="O41" i="86"/>
  <c r="AG31" i="86"/>
  <c r="AA7" i="74"/>
  <c r="K30" i="74"/>
  <c r="K40" i="74"/>
  <c r="M52" i="66"/>
  <c r="M32" i="66"/>
  <c r="O9" i="74"/>
  <c r="U39" i="74"/>
  <c r="AM49" i="74"/>
  <c r="O49" i="74"/>
  <c r="W35" i="74"/>
  <c r="O9" i="56"/>
  <c r="P9" i="56" s="1"/>
  <c r="Q25" i="74"/>
  <c r="K15" i="74"/>
  <c r="AC45" i="74"/>
  <c r="Q15" i="74"/>
  <c r="AG65" i="72"/>
  <c r="AC35" i="74"/>
  <c r="AI35" i="74"/>
  <c r="AC29" i="72"/>
  <c r="I26" i="78" s="1"/>
  <c r="AM30" i="66"/>
  <c r="AG30" i="66"/>
  <c r="AM40" i="66"/>
  <c r="O30" i="66"/>
  <c r="AG10" i="66"/>
  <c r="AG40" i="66"/>
  <c r="J36" i="77"/>
  <c r="K36" i="77" s="1"/>
  <c r="Y13" i="64"/>
  <c r="Z13" i="64"/>
  <c r="AJ210" i="55"/>
  <c r="AG210" i="55"/>
  <c r="AJ231" i="55"/>
  <c r="AG231" i="55"/>
  <c r="Z63" i="79"/>
  <c r="Y63" i="79"/>
  <c r="AJ159" i="55"/>
  <c r="AG159" i="55"/>
  <c r="AJ63" i="55"/>
  <c r="AG63" i="55"/>
  <c r="R49" i="86"/>
  <c r="AJ19" i="86"/>
  <c r="O11" i="86"/>
  <c r="U11" i="86"/>
  <c r="AI30" i="74"/>
  <c r="Y24" i="79"/>
  <c r="Z24" i="79"/>
  <c r="AC20" i="74"/>
  <c r="W10" i="74"/>
  <c r="AJ53" i="55"/>
  <c r="AG53" i="55"/>
  <c r="J51" i="82"/>
  <c r="L43" i="86"/>
  <c r="X43" i="86"/>
  <c r="Z36" i="64"/>
  <c r="Y36" i="64"/>
  <c r="I33" i="77" s="1"/>
  <c r="AC17" i="72"/>
  <c r="AD17" i="72"/>
  <c r="AJ47" i="55"/>
  <c r="AG47" i="55"/>
  <c r="O20" i="66"/>
  <c r="U10" i="66"/>
  <c r="AG50" i="66"/>
  <c r="AG21" i="72"/>
  <c r="AM14" i="74"/>
  <c r="AE32" i="66"/>
  <c r="AK32" i="66"/>
  <c r="AK22" i="66"/>
  <c r="M42" i="66"/>
  <c r="AC50" i="74"/>
  <c r="AJ43" i="86"/>
  <c r="AJ33" i="86"/>
  <c r="AJ23" i="86"/>
  <c r="P11" i="74"/>
  <c r="V21" i="74"/>
  <c r="U22" i="74"/>
  <c r="Z33" i="79"/>
  <c r="Y33" i="79"/>
  <c r="I54" i="82"/>
  <c r="AM43" i="86"/>
  <c r="AC30" i="72"/>
  <c r="AD30" i="72"/>
  <c r="AG47" i="86"/>
  <c r="AG7" i="86"/>
  <c r="AG17" i="86"/>
  <c r="U37" i="86"/>
  <c r="AJ175" i="55"/>
  <c r="AG175" i="55"/>
  <c r="O10" i="66"/>
  <c r="U20" i="66"/>
  <c r="X45" i="86"/>
  <c r="X25" i="86"/>
  <c r="I63" i="82"/>
  <c r="K63" i="82" s="1"/>
  <c r="R35" i="86"/>
  <c r="L45" i="86"/>
  <c r="R55" i="86"/>
  <c r="AJ15" i="86"/>
  <c r="X55" i="86"/>
  <c r="L25" i="86"/>
  <c r="K54" i="82"/>
  <c r="Q10" i="74"/>
  <c r="AA34" i="74"/>
  <c r="O17" i="74"/>
  <c r="K51" i="82"/>
  <c r="AJ53" i="86"/>
  <c r="R13" i="86"/>
  <c r="AG32" i="74"/>
  <c r="AH21" i="74"/>
  <c r="J51" i="74"/>
  <c r="AG42" i="74"/>
  <c r="AJ39" i="55"/>
  <c r="AG39" i="55"/>
  <c r="O40" i="66"/>
  <c r="S13" i="74"/>
  <c r="AC39" i="72"/>
  <c r="I36" i="78" s="1"/>
  <c r="AD39" i="72"/>
  <c r="AG48" i="86"/>
  <c r="AG38" i="86"/>
  <c r="AM28" i="86"/>
  <c r="AM38" i="86"/>
  <c r="U18" i="86"/>
  <c r="AG18" i="86"/>
  <c r="AG8" i="86"/>
  <c r="AM18" i="86"/>
  <c r="U48" i="86"/>
  <c r="AG28" i="86"/>
  <c r="AA28" i="86"/>
  <c r="AA38" i="86"/>
  <c r="O28" i="86"/>
  <c r="O18" i="86"/>
  <c r="AC27" i="79"/>
  <c r="AM8" i="86"/>
  <c r="O48" i="86"/>
  <c r="U28" i="86"/>
  <c r="Y50" i="64"/>
  <c r="I47" i="77" s="1"/>
  <c r="Z50" i="64"/>
  <c r="Y62" i="64"/>
  <c r="Z62" i="64"/>
  <c r="Q35" i="74"/>
  <c r="AI45" i="74"/>
  <c r="K35" i="74"/>
  <c r="AC58" i="72"/>
  <c r="AD58" i="72"/>
  <c r="AD41" i="72"/>
  <c r="AC41" i="72"/>
  <c r="X10" i="55"/>
  <c r="AB10" i="55" s="1"/>
  <c r="AC10" i="55" s="1"/>
  <c r="AD10" i="55"/>
  <c r="AJ41" i="55"/>
  <c r="AG41" i="55"/>
  <c r="Y53" i="74"/>
  <c r="I60" i="78"/>
  <c r="K60" i="78" s="1"/>
  <c r="AE23" i="74"/>
  <c r="S43" i="74"/>
  <c r="AK53" i="74"/>
  <c r="S12" i="66"/>
  <c r="Y42" i="66"/>
  <c r="M22" i="66"/>
  <c r="AK12" i="66"/>
  <c r="AE42" i="66"/>
  <c r="K12" i="82"/>
  <c r="AI50" i="74"/>
  <c r="K10" i="79"/>
  <c r="L10" i="79" s="1"/>
  <c r="M13" i="74"/>
  <c r="Y33" i="74"/>
  <c r="Y23" i="74"/>
  <c r="AD50" i="72"/>
  <c r="AC50" i="72"/>
  <c r="AL52" i="74" s="1"/>
  <c r="Z66" i="64"/>
  <c r="Y66" i="64"/>
  <c r="F13" i="57"/>
  <c r="M9" i="56"/>
  <c r="N9" i="56" s="1"/>
  <c r="I61" i="78"/>
  <c r="K61" i="78" s="1"/>
  <c r="P35" i="74"/>
  <c r="AH55" i="74"/>
  <c r="AB15" i="74"/>
  <c r="V45" i="74"/>
  <c r="V15" i="74"/>
  <c r="J15" i="74"/>
  <c r="AB25" i="74"/>
  <c r="P45" i="74"/>
  <c r="V35" i="74"/>
  <c r="J45" i="74"/>
  <c r="P15" i="74"/>
  <c r="AB55" i="74"/>
  <c r="P55" i="74"/>
  <c r="J55" i="74"/>
  <c r="AH25" i="74"/>
  <c r="V55" i="74"/>
  <c r="AH15" i="74"/>
  <c r="AH45" i="74"/>
  <c r="AG64" i="72"/>
  <c r="J25" i="74"/>
  <c r="AH35" i="74"/>
  <c r="J35" i="74"/>
  <c r="V25" i="74"/>
  <c r="AB45" i="74"/>
  <c r="AB35" i="74"/>
  <c r="P25" i="74"/>
  <c r="AC48" i="72"/>
  <c r="AD48" i="72"/>
  <c r="P51" i="74"/>
  <c r="V41" i="74"/>
  <c r="AH41" i="74"/>
  <c r="J41" i="74"/>
  <c r="AB11" i="74"/>
  <c r="P21" i="74"/>
  <c r="V11" i="74"/>
  <c r="AB51" i="74"/>
  <c r="I26" i="77"/>
  <c r="K26" i="77" s="1"/>
  <c r="AC29" i="64"/>
  <c r="AI39" i="66"/>
  <c r="W39" i="66"/>
  <c r="W29" i="66"/>
  <c r="AI19" i="66"/>
  <c r="Q19" i="66"/>
  <c r="AC9" i="66"/>
  <c r="K9" i="66"/>
  <c r="K49" i="66"/>
  <c r="AI49" i="66"/>
  <c r="Q39" i="66"/>
  <c r="AI29" i="66"/>
  <c r="Q29" i="66"/>
  <c r="AC19" i="66"/>
  <c r="K19" i="66"/>
  <c r="W9" i="66"/>
  <c r="AC49" i="66"/>
  <c r="K39" i="66"/>
  <c r="AC29" i="66"/>
  <c r="AI9" i="66"/>
  <c r="Q49" i="66"/>
  <c r="K29" i="66"/>
  <c r="Q9" i="66"/>
  <c r="W49" i="66"/>
  <c r="W19" i="66"/>
  <c r="AC39" i="66"/>
  <c r="AG33" i="72"/>
  <c r="AG29" i="74"/>
  <c r="U29" i="74"/>
  <c r="O19" i="74"/>
  <c r="U9" i="74"/>
  <c r="O29" i="74"/>
  <c r="I30" i="78"/>
  <c r="K30" i="78" s="1"/>
  <c r="AA9" i="74"/>
  <c r="U49" i="74"/>
  <c r="O39" i="74"/>
  <c r="AM9" i="74"/>
  <c r="AA49" i="74"/>
  <c r="AA29" i="74"/>
  <c r="AM39" i="74"/>
  <c r="AA39" i="74"/>
  <c r="U19" i="74"/>
  <c r="AG40" i="72"/>
  <c r="I29" i="77"/>
  <c r="K29" i="77" s="1"/>
  <c r="AL49" i="66"/>
  <c r="T49" i="66"/>
  <c r="AF39" i="66"/>
  <c r="N39" i="66"/>
  <c r="AL29" i="66"/>
  <c r="N19" i="66"/>
  <c r="Z9" i="66"/>
  <c r="Z19" i="66"/>
  <c r="AL9" i="66"/>
  <c r="AF49" i="66"/>
  <c r="N49" i="66"/>
  <c r="Z39" i="66"/>
  <c r="AF29" i="66"/>
  <c r="T29" i="66"/>
  <c r="AF9" i="66"/>
  <c r="T19" i="66"/>
  <c r="T9" i="66"/>
  <c r="Z49" i="66"/>
  <c r="N29" i="66"/>
  <c r="Z29" i="66"/>
  <c r="AL39" i="66"/>
  <c r="AF19" i="66"/>
  <c r="AL19" i="66"/>
  <c r="AC32" i="64"/>
  <c r="T39" i="66"/>
  <c r="N9" i="66"/>
  <c r="AK23" i="74"/>
  <c r="AE53" i="74"/>
  <c r="U22" i="86"/>
  <c r="AG22" i="86"/>
  <c r="AM12" i="86"/>
  <c r="I48" i="82"/>
  <c r="K48" i="82" s="1"/>
  <c r="AA12" i="86"/>
  <c r="AA32" i="86"/>
  <c r="AG42" i="86"/>
  <c r="O32" i="86"/>
  <c r="U12" i="86"/>
  <c r="O12" i="86"/>
  <c r="Z61" i="64"/>
  <c r="Y61" i="64"/>
  <c r="I58" i="77" s="1"/>
  <c r="AC22" i="72"/>
  <c r="AD22" i="72"/>
  <c r="Z21" i="64"/>
  <c r="Y21" i="64"/>
  <c r="I54" i="77"/>
  <c r="K54" i="77" s="1"/>
  <c r="AG53" i="66"/>
  <c r="O53" i="66"/>
  <c r="AA43" i="66"/>
  <c r="AM33" i="66"/>
  <c r="AA23" i="66"/>
  <c r="AG23" i="66"/>
  <c r="U23" i="66"/>
  <c r="AM23" i="66"/>
  <c r="AC57" i="64"/>
  <c r="AA53" i="66"/>
  <c r="AM43" i="66"/>
  <c r="U43" i="66"/>
  <c r="AG33" i="66"/>
  <c r="AA13" i="66"/>
  <c r="AG13" i="66"/>
  <c r="U13" i="66"/>
  <c r="O23" i="66"/>
  <c r="AM53" i="66"/>
  <c r="U53" i="66"/>
  <c r="AG43" i="66"/>
  <c r="O43" i="66"/>
  <c r="U33" i="66"/>
  <c r="AA33" i="66"/>
  <c r="AM13" i="66"/>
  <c r="O33" i="66"/>
  <c r="O13" i="66"/>
  <c r="AM55" i="66"/>
  <c r="O45" i="66"/>
  <c r="O25" i="66"/>
  <c r="AJ163" i="55"/>
  <c r="AG163" i="55"/>
  <c r="AJ151" i="55"/>
  <c r="AG151" i="55"/>
  <c r="J31" i="74"/>
  <c r="AB41" i="74"/>
  <c r="I21" i="78"/>
  <c r="K21" i="78" s="1"/>
  <c r="X28" i="74"/>
  <c r="AD38" i="74"/>
  <c r="AD28" i="74"/>
  <c r="AJ28" i="74"/>
  <c r="AJ8" i="74"/>
  <c r="R8" i="74"/>
  <c r="X48" i="74"/>
  <c r="L18" i="74"/>
  <c r="R18" i="74"/>
  <c r="X38" i="74"/>
  <c r="L8" i="74"/>
  <c r="AJ18" i="74"/>
  <c r="X18" i="74"/>
  <c r="R48" i="74"/>
  <c r="R38" i="74"/>
  <c r="X11" i="55"/>
  <c r="AB11" i="55" s="1"/>
  <c r="AC11" i="55" s="1"/>
  <c r="AD11" i="55"/>
  <c r="Z16" i="79"/>
  <c r="X17" i="79" s="1"/>
  <c r="Y16" i="79"/>
  <c r="BK17" i="54"/>
  <c r="BM17" i="54"/>
  <c r="Y59" i="64"/>
  <c r="Z59" i="64"/>
  <c r="AC62" i="72"/>
  <c r="AD62" i="72"/>
  <c r="Y20" i="64"/>
  <c r="Z20" i="64"/>
  <c r="AD46" i="72"/>
  <c r="AC46" i="72"/>
  <c r="AC34" i="72"/>
  <c r="AD34" i="72"/>
  <c r="Z48" i="64"/>
  <c r="Y48" i="64"/>
  <c r="Z40" i="64"/>
  <c r="Y40" i="64"/>
  <c r="AD36" i="72"/>
  <c r="AC36" i="72"/>
  <c r="J26" i="78"/>
  <c r="K26" i="78" s="1"/>
  <c r="W49" i="74"/>
  <c r="AI9" i="74"/>
  <c r="AI39" i="74"/>
  <c r="Y32" i="74"/>
  <c r="M22" i="74"/>
  <c r="I46" i="78"/>
  <c r="K46" i="78" s="1"/>
  <c r="S42" i="74"/>
  <c r="S12" i="74"/>
  <c r="AE32" i="74"/>
  <c r="M32" i="74"/>
  <c r="AE42" i="74"/>
  <c r="S22" i="74"/>
  <c r="S32" i="74"/>
  <c r="Y42" i="74"/>
  <c r="AK22" i="74"/>
  <c r="AG49" i="72"/>
  <c r="M42" i="74"/>
  <c r="AK32" i="74"/>
  <c r="AE22" i="74"/>
  <c r="AK12" i="74"/>
  <c r="AE12" i="74"/>
  <c r="AK42" i="74"/>
  <c r="Y12" i="74"/>
  <c r="M12" i="74"/>
  <c r="Y22" i="74"/>
  <c r="S52" i="74"/>
  <c r="AE52" i="74"/>
  <c r="M52" i="74"/>
  <c r="AK52" i="74"/>
  <c r="Y52" i="74"/>
  <c r="AJ247" i="55"/>
  <c r="AG247" i="55"/>
  <c r="AJ200" i="55"/>
  <c r="AG200" i="55"/>
  <c r="Z26" i="64"/>
  <c r="Y26" i="64"/>
  <c r="W39" i="74"/>
  <c r="AC29" i="74"/>
  <c r="Q49" i="74"/>
  <c r="W9" i="74"/>
  <c r="K19" i="74"/>
  <c r="W29" i="74"/>
  <c r="Y22" i="79"/>
  <c r="Z22" i="79"/>
  <c r="Z25" i="79"/>
  <c r="Y25" i="79"/>
  <c r="Y46" i="79"/>
  <c r="Z46" i="79"/>
  <c r="Y50" i="79"/>
  <c r="Z50" i="79"/>
  <c r="Z58" i="79"/>
  <c r="Y58" i="79"/>
  <c r="AG37" i="74"/>
  <c r="AA44" i="74"/>
  <c r="AA24" i="74"/>
  <c r="Y36" i="79"/>
  <c r="Z36" i="79"/>
  <c r="AD61" i="72"/>
  <c r="AC61" i="72"/>
  <c r="AC38" i="72"/>
  <c r="AD38" i="72"/>
  <c r="AC18" i="72"/>
  <c r="AD18" i="72"/>
  <c r="Z45" i="64"/>
  <c r="Y45" i="64"/>
  <c r="Z14" i="64"/>
  <c r="Y14" i="64"/>
  <c r="AC69" i="79"/>
  <c r="U45" i="86"/>
  <c r="O55" i="86"/>
  <c r="U55" i="86"/>
  <c r="O45" i="86"/>
  <c r="AG25" i="86"/>
  <c r="O35" i="86"/>
  <c r="AG55" i="86"/>
  <c r="AM15" i="86"/>
  <c r="AA45" i="86"/>
  <c r="AG45" i="86"/>
  <c r="AA25" i="86"/>
  <c r="AA15" i="86"/>
  <c r="AG15" i="86"/>
  <c r="AA55" i="86"/>
  <c r="U35" i="86"/>
  <c r="U15" i="86"/>
  <c r="O25" i="86"/>
  <c r="AG35" i="86"/>
  <c r="AA35" i="86"/>
  <c r="AM35" i="86"/>
  <c r="O15" i="86"/>
  <c r="AM45" i="86"/>
  <c r="AM25" i="86"/>
  <c r="I66" i="82"/>
  <c r="K66" i="82" s="1"/>
  <c r="AM55" i="86"/>
  <c r="U25" i="86"/>
  <c r="Y58" i="64"/>
  <c r="Z58" i="64"/>
  <c r="J47" i="78"/>
  <c r="AG50" i="72"/>
  <c r="AF22" i="74"/>
  <c r="Z22" i="74"/>
  <c r="T52" i="74"/>
  <c r="Z52" i="74"/>
  <c r="Z32" i="74"/>
  <c r="AD26" i="72"/>
  <c r="AC26" i="72"/>
  <c r="Y53" i="64"/>
  <c r="Z53" i="64"/>
  <c r="Y52" i="66"/>
  <c r="Y32" i="66"/>
  <c r="M12" i="66"/>
  <c r="AK42" i="66"/>
  <c r="S32" i="66"/>
  <c r="S42" i="66"/>
  <c r="AE22" i="66"/>
  <c r="AC49" i="64"/>
  <c r="Y12" i="66"/>
  <c r="I12" i="78"/>
  <c r="K12" i="78" s="1"/>
  <c r="AG46" i="74"/>
  <c r="O46" i="74"/>
  <c r="AA36" i="74"/>
  <c r="AM26" i="74"/>
  <c r="U26" i="74"/>
  <c r="AG16" i="74"/>
  <c r="O16" i="74"/>
  <c r="AG15" i="72"/>
  <c r="AA46" i="74"/>
  <c r="AM36" i="74"/>
  <c r="U36" i="74"/>
  <c r="AG26" i="74"/>
  <c r="O26" i="74"/>
  <c r="AA16" i="74"/>
  <c r="U46" i="74"/>
  <c r="AA26" i="74"/>
  <c r="AG36" i="74"/>
  <c r="AM16" i="74"/>
  <c r="U16" i="74"/>
  <c r="AM46" i="74"/>
  <c r="O36" i="74"/>
  <c r="Z51" i="64"/>
  <c r="Y51" i="64"/>
  <c r="Z44" i="64"/>
  <c r="Y44" i="64"/>
  <c r="AG28" i="72"/>
  <c r="AH49" i="74"/>
  <c r="J29" i="74"/>
  <c r="P19" i="74"/>
  <c r="J19" i="74"/>
  <c r="AB49" i="74"/>
  <c r="AH9" i="74"/>
  <c r="J9" i="74"/>
  <c r="AH19" i="74"/>
  <c r="AB39" i="74"/>
  <c r="J39" i="74"/>
  <c r="P39" i="74"/>
  <c r="AB29" i="74"/>
  <c r="P29" i="74"/>
  <c r="V39" i="74"/>
  <c r="AB9" i="74"/>
  <c r="AB19" i="74"/>
  <c r="AH29" i="74"/>
  <c r="V9" i="74"/>
  <c r="V29" i="74"/>
  <c r="V19" i="74"/>
  <c r="P49" i="74"/>
  <c r="V49" i="74"/>
  <c r="AH39" i="74"/>
  <c r="J49" i="74"/>
  <c r="I25" i="78"/>
  <c r="K25" i="78" s="1"/>
  <c r="AL12" i="74"/>
  <c r="AC67" i="72"/>
  <c r="AD67" i="72"/>
  <c r="AC60" i="72"/>
  <c r="AD60" i="72"/>
  <c r="AD14" i="72"/>
  <c r="AC14" i="72"/>
  <c r="Y64" i="64"/>
  <c r="Z64" i="64"/>
  <c r="Q33" i="74"/>
  <c r="K33" i="74"/>
  <c r="AC33" i="74"/>
  <c r="AG53" i="72"/>
  <c r="W23" i="74"/>
  <c r="K53" i="74"/>
  <c r="AI33" i="74"/>
  <c r="K43" i="74"/>
  <c r="K23" i="74"/>
  <c r="W53" i="74"/>
  <c r="Q13" i="74"/>
  <c r="AI23" i="74"/>
  <c r="I50" i="78"/>
  <c r="K50" i="78" s="1"/>
  <c r="W43" i="74"/>
  <c r="AC13" i="74"/>
  <c r="AC43" i="74"/>
  <c r="AI43" i="74"/>
  <c r="K13" i="74"/>
  <c r="Q23" i="74"/>
  <c r="Q53" i="74"/>
  <c r="W33" i="74"/>
  <c r="W13" i="74"/>
  <c r="AI13" i="74"/>
  <c r="AC23" i="74"/>
  <c r="Q43" i="74"/>
  <c r="AC53" i="74"/>
  <c r="AI53" i="74"/>
  <c r="I22" i="77"/>
  <c r="K22" i="77" s="1"/>
  <c r="Y48" i="66"/>
  <c r="AK38" i="66"/>
  <c r="S38" i="66"/>
  <c r="AK28" i="66"/>
  <c r="S8" i="66"/>
  <c r="AE28" i="66"/>
  <c r="M28" i="66"/>
  <c r="Y8" i="66"/>
  <c r="S48" i="66"/>
  <c r="Y38" i="66"/>
  <c r="S28" i="66"/>
  <c r="AE8" i="66"/>
  <c r="AK8" i="66"/>
  <c r="M48" i="66"/>
  <c r="S18" i="66"/>
  <c r="AE18" i="66"/>
  <c r="Y18" i="66"/>
  <c r="AK48" i="66"/>
  <c r="AE38" i="66"/>
  <c r="AK18" i="66"/>
  <c r="M8" i="66"/>
  <c r="AC25" i="64"/>
  <c r="AE48" i="66"/>
  <c r="M18" i="66"/>
  <c r="Y28" i="66"/>
  <c r="M38" i="66"/>
  <c r="I38" i="77"/>
  <c r="K38" i="77" s="1"/>
  <c r="K51" i="66"/>
  <c r="AI51" i="66"/>
  <c r="Q41" i="66"/>
  <c r="W31" i="66"/>
  <c r="AI21" i="66"/>
  <c r="Q21" i="66"/>
  <c r="AC11" i="66"/>
  <c r="K11" i="66"/>
  <c r="AC41" i="66"/>
  <c r="AI41" i="66"/>
  <c r="Q31" i="66"/>
  <c r="W21" i="66"/>
  <c r="W11" i="66"/>
  <c r="W41" i="66"/>
  <c r="Q51" i="66"/>
  <c r="K31" i="66"/>
  <c r="AI11" i="66"/>
  <c r="AC41" i="64"/>
  <c r="AC51" i="66"/>
  <c r="AI31" i="66"/>
  <c r="AC21" i="66"/>
  <c r="Q11" i="66"/>
  <c r="K41" i="66"/>
  <c r="W51" i="66"/>
  <c r="AC31" i="66"/>
  <c r="K21" i="66"/>
  <c r="K49" i="74"/>
  <c r="Y30" i="64"/>
  <c r="Z30" i="64"/>
  <c r="Y24" i="64"/>
  <c r="Z24" i="64"/>
  <c r="Y10" i="64"/>
  <c r="I7" i="77" s="1"/>
  <c r="Z10" i="64"/>
  <c r="X11" i="64" s="1"/>
  <c r="I53" i="77"/>
  <c r="K53" i="77" s="1"/>
  <c r="T53" i="66"/>
  <c r="AF13" i="66"/>
  <c r="AF33" i="66"/>
  <c r="AL13" i="66"/>
  <c r="AC56" i="64"/>
  <c r="AL53" i="66"/>
  <c r="AL43" i="66"/>
  <c r="T43" i="66"/>
  <c r="T33" i="66"/>
  <c r="AF43" i="66"/>
  <c r="AL23" i="66"/>
  <c r="T23" i="66"/>
  <c r="Z53" i="66"/>
  <c r="N13" i="66"/>
  <c r="AF23" i="66"/>
  <c r="AF53" i="66"/>
  <c r="N23" i="66"/>
  <c r="AL33" i="66"/>
  <c r="N43" i="66"/>
  <c r="Z23" i="66"/>
  <c r="Z33" i="66"/>
  <c r="T13" i="66"/>
  <c r="N33" i="66"/>
  <c r="Z13" i="66"/>
  <c r="N53" i="66"/>
  <c r="Z43" i="66"/>
  <c r="AG29" i="72"/>
  <c r="Q29" i="74"/>
  <c r="Q19" i="74"/>
  <c r="AI19" i="74"/>
  <c r="AC39" i="74"/>
  <c r="K39" i="74"/>
  <c r="AC49" i="74"/>
  <c r="AI49" i="74"/>
  <c r="Z20" i="79"/>
  <c r="Y20" i="79"/>
  <c r="Y26" i="79"/>
  <c r="Z26" i="79"/>
  <c r="Z28" i="79"/>
  <c r="Y28" i="79"/>
  <c r="Y31" i="79"/>
  <c r="Z31" i="79"/>
  <c r="Z52" i="79"/>
  <c r="Y52" i="79"/>
  <c r="Z64" i="79"/>
  <c r="Y64" i="79"/>
  <c r="S30" i="74"/>
  <c r="S20" i="74"/>
  <c r="M30" i="74"/>
  <c r="AK40" i="74"/>
  <c r="AK10" i="74"/>
  <c r="AE30" i="74"/>
  <c r="S40" i="74"/>
  <c r="S10" i="74"/>
  <c r="M50" i="74"/>
  <c r="S50" i="74"/>
  <c r="AE20" i="74"/>
  <c r="Y40" i="74"/>
  <c r="M10" i="74"/>
  <c r="Y10" i="74"/>
  <c r="AG37" i="72"/>
  <c r="Y30" i="74"/>
  <c r="M20" i="74"/>
  <c r="Y20" i="74"/>
  <c r="AE10" i="74"/>
  <c r="AK50" i="74"/>
  <c r="AK30" i="74"/>
  <c r="AE50" i="74"/>
  <c r="M40" i="74"/>
  <c r="I34" i="78"/>
  <c r="K34" i="78" s="1"/>
  <c r="AE40" i="74"/>
  <c r="Y50" i="74"/>
  <c r="AK20" i="74"/>
  <c r="Y19" i="64"/>
  <c r="Z19" i="64"/>
  <c r="AC69" i="72"/>
  <c r="AD69" i="72"/>
  <c r="AC16" i="72"/>
  <c r="AD16" i="72"/>
  <c r="K15" i="82"/>
  <c r="I16" i="78"/>
  <c r="K16" i="78" s="1"/>
  <c r="AE27" i="74"/>
  <c r="AE47" i="74"/>
  <c r="Y27" i="74"/>
  <c r="S27" i="74"/>
  <c r="S47" i="74"/>
  <c r="M27" i="74"/>
  <c r="S17" i="74"/>
  <c r="M17" i="74"/>
  <c r="M47" i="74"/>
  <c r="Y37" i="74"/>
  <c r="AK37" i="74"/>
  <c r="M37" i="74"/>
  <c r="AK7" i="74"/>
  <c r="AE17" i="74"/>
  <c r="AG19" i="72"/>
  <c r="Y7" i="74"/>
  <c r="AK17" i="74"/>
  <c r="AK27" i="74"/>
  <c r="Y17" i="74"/>
  <c r="AK47" i="74"/>
  <c r="S37" i="74"/>
  <c r="S7" i="74"/>
  <c r="AE37" i="74"/>
  <c r="M7" i="74"/>
  <c r="AE7" i="74"/>
  <c r="Y47" i="74"/>
  <c r="J49" i="77"/>
  <c r="W28" i="74"/>
  <c r="AC38" i="74"/>
  <c r="K8" i="74"/>
  <c r="AI38" i="74"/>
  <c r="K48" i="74"/>
  <c r="W48" i="74"/>
  <c r="Q48" i="74"/>
  <c r="AC28" i="74"/>
  <c r="Q8" i="74"/>
  <c r="K28" i="74"/>
  <c r="AG23" i="72"/>
  <c r="I20" i="78"/>
  <c r="K20" i="78" s="1"/>
  <c r="Q38" i="74"/>
  <c r="W38" i="74"/>
  <c r="W8" i="74"/>
  <c r="K18" i="74"/>
  <c r="AI48" i="74"/>
  <c r="Q28" i="74"/>
  <c r="Q18" i="74"/>
  <c r="AI8" i="74"/>
  <c r="AC48" i="74"/>
  <c r="AC18" i="74"/>
  <c r="K38" i="74"/>
  <c r="AC8" i="74"/>
  <c r="AI28" i="74"/>
  <c r="W18" i="74"/>
  <c r="AI18" i="74"/>
  <c r="AC31" i="72"/>
  <c r="AD31" i="72"/>
  <c r="BK11" i="54"/>
  <c r="O8" i="56"/>
  <c r="P8" i="56" s="1"/>
  <c r="G7" i="57"/>
  <c r="Z37" i="64"/>
  <c r="Y37" i="64"/>
  <c r="Y31" i="64"/>
  <c r="Z31" i="64"/>
  <c r="Y27" i="64"/>
  <c r="Z27" i="64"/>
  <c r="AC19" i="74"/>
  <c r="Z19" i="79"/>
  <c r="Y19" i="79"/>
  <c r="Y23" i="79"/>
  <c r="Z23" i="79"/>
  <c r="Z32" i="79"/>
  <c r="Y32" i="79"/>
  <c r="Z37" i="79"/>
  <c r="Y37" i="79"/>
  <c r="Z40" i="79"/>
  <c r="Y40" i="79"/>
  <c r="Z44" i="79"/>
  <c r="Y44" i="79"/>
  <c r="Y56" i="79"/>
  <c r="Z56" i="79"/>
  <c r="AE34" i="86"/>
  <c r="AK54" i="86"/>
  <c r="AE44" i="86"/>
  <c r="AK44" i="86"/>
  <c r="Y24" i="86"/>
  <c r="AE24" i="86"/>
  <c r="M24" i="86"/>
  <c r="AK14" i="86"/>
  <c r="Y54" i="86"/>
  <c r="M54" i="86"/>
  <c r="Y34" i="86"/>
  <c r="AE54" i="86"/>
  <c r="AK24" i="86"/>
  <c r="AK34" i="86"/>
  <c r="AC61" i="79"/>
  <c r="Y44" i="86"/>
  <c r="M44" i="86"/>
  <c r="Y14" i="86"/>
  <c r="S24" i="86"/>
  <c r="S44" i="86"/>
  <c r="M34" i="86"/>
  <c r="M14" i="86"/>
  <c r="S34" i="86"/>
  <c r="S14" i="86"/>
  <c r="I58" i="82"/>
  <c r="K58" i="82" s="1"/>
  <c r="S54" i="86"/>
  <c r="AE14" i="86"/>
  <c r="AJ212" i="55"/>
  <c r="AG212" i="55"/>
  <c r="K22" i="79"/>
  <c r="L22" i="79" s="1"/>
  <c r="G19" i="82" s="1"/>
  <c r="H19" i="82" s="1"/>
  <c r="AM17" i="74"/>
  <c r="AD15" i="55"/>
  <c r="AE10" i="55" s="1"/>
  <c r="AF10" i="55" s="1"/>
  <c r="AJ10" i="55" s="1"/>
  <c r="O27" i="74"/>
  <c r="U47" i="74"/>
  <c r="O7" i="74"/>
  <c r="U54" i="74"/>
  <c r="O44" i="74"/>
  <c r="U14" i="74"/>
  <c r="AC56" i="72"/>
  <c r="AD56" i="72"/>
  <c r="J32" i="78"/>
  <c r="K32" i="78" s="1"/>
  <c r="Q50" i="74"/>
  <c r="K50" i="74"/>
  <c r="AC40" i="74"/>
  <c r="K20" i="74"/>
  <c r="W50" i="74"/>
  <c r="AC30" i="74"/>
  <c r="K10" i="74"/>
  <c r="W40" i="74"/>
  <c r="AG35" i="72"/>
  <c r="AI20" i="74"/>
  <c r="AD25" i="72"/>
  <c r="AC25" i="72"/>
  <c r="Y68" i="64"/>
  <c r="Z68" i="64"/>
  <c r="I27" i="82"/>
  <c r="K27" i="82" s="1"/>
  <c r="AD49" i="86"/>
  <c r="AJ39" i="86"/>
  <c r="L29" i="86"/>
  <c r="L19" i="86"/>
  <c r="AD29" i="86"/>
  <c r="X9" i="86"/>
  <c r="R39" i="86"/>
  <c r="L39" i="86"/>
  <c r="X39" i="86"/>
  <c r="L9" i="86"/>
  <c r="L49" i="86"/>
  <c r="R29" i="86"/>
  <c r="X19" i="86"/>
  <c r="AJ29" i="86"/>
  <c r="X29" i="86"/>
  <c r="AD39" i="86"/>
  <c r="AD9" i="86"/>
  <c r="AM51" i="86"/>
  <c r="AA31" i="86"/>
  <c r="AA21" i="86"/>
  <c r="AA41" i="86"/>
  <c r="AM11" i="86"/>
  <c r="U31" i="86"/>
  <c r="AM31" i="86"/>
  <c r="AM21" i="86"/>
  <c r="AA11" i="86"/>
  <c r="I42" i="82"/>
  <c r="K42" i="82" s="1"/>
  <c r="U41" i="86"/>
  <c r="AG21" i="86"/>
  <c r="U21" i="86"/>
  <c r="AG41" i="86"/>
  <c r="O31" i="86"/>
  <c r="AA51" i="86"/>
  <c r="AM41" i="86"/>
  <c r="AG11" i="86"/>
  <c r="AD59" i="72"/>
  <c r="AC59" i="72"/>
  <c r="Z67" i="64"/>
  <c r="Y67" i="64"/>
  <c r="AJ23" i="66"/>
  <c r="AD53" i="66"/>
  <c r="X33" i="66"/>
  <c r="R23" i="66"/>
  <c r="AD23" i="66"/>
  <c r="AJ13" i="66"/>
  <c r="I51" i="77"/>
  <c r="K51" i="77" s="1"/>
  <c r="L53" i="66"/>
  <c r="X13" i="66"/>
  <c r="R33" i="66"/>
  <c r="L23" i="66"/>
  <c r="AD33" i="66"/>
  <c r="L13" i="66"/>
  <c r="L33" i="66"/>
  <c r="AJ33" i="66"/>
  <c r="AJ43" i="66"/>
  <c r="R43" i="66"/>
  <c r="AD13" i="66"/>
  <c r="X23" i="66"/>
  <c r="AD43" i="66"/>
  <c r="X43" i="66"/>
  <c r="R53" i="66"/>
  <c r="AJ53" i="66"/>
  <c r="AC54" i="64"/>
  <c r="X53" i="66"/>
  <c r="L43" i="66"/>
  <c r="R13" i="66"/>
  <c r="AC43" i="72"/>
  <c r="AD43" i="72"/>
  <c r="J52" i="77"/>
  <c r="K52" i="77" s="1"/>
  <c r="AE53" i="66"/>
  <c r="M53" i="66"/>
  <c r="Y43" i="66"/>
  <c r="AE33" i="66"/>
  <c r="AE13" i="66"/>
  <c r="Y33" i="66"/>
  <c r="M33" i="66"/>
  <c r="Y13" i="66"/>
  <c r="AC55" i="64"/>
  <c r="Y53" i="66"/>
  <c r="AK43" i="66"/>
  <c r="S43" i="66"/>
  <c r="S33" i="66"/>
  <c r="AE23" i="66"/>
  <c r="S23" i="66"/>
  <c r="AK33" i="66"/>
  <c r="AK23" i="66"/>
  <c r="AE43" i="66"/>
  <c r="M13" i="66"/>
  <c r="AK13" i="66"/>
  <c r="AK53" i="66"/>
  <c r="M43" i="66"/>
  <c r="S13" i="66"/>
  <c r="M23" i="66"/>
  <c r="Y23" i="66"/>
  <c r="S53" i="66"/>
  <c r="Y52" i="64"/>
  <c r="AC52" i="64" s="1"/>
  <c r="Z52" i="64"/>
  <c r="AI40" i="74"/>
  <c r="AI10" i="74"/>
  <c r="AC10" i="74"/>
  <c r="Q30" i="74"/>
  <c r="J47" i="77"/>
  <c r="K47" i="77" s="1"/>
  <c r="AL52" i="66"/>
  <c r="T52" i="66"/>
  <c r="AF42" i="66"/>
  <c r="N42" i="66"/>
  <c r="Z32" i="66"/>
  <c r="N22" i="66"/>
  <c r="T22" i="66"/>
  <c r="AL12" i="66"/>
  <c r="Z12" i="66"/>
  <c r="AF52" i="66"/>
  <c r="N52" i="66"/>
  <c r="Z42" i="66"/>
  <c r="AL32" i="66"/>
  <c r="T32" i="66"/>
  <c r="AF22" i="66"/>
  <c r="AF12" i="66"/>
  <c r="T12" i="66"/>
  <c r="AL42" i="66"/>
  <c r="N32" i="66"/>
  <c r="Z22" i="66"/>
  <c r="AC50" i="64"/>
  <c r="T42" i="66"/>
  <c r="N12" i="66"/>
  <c r="AF32" i="66"/>
  <c r="AL22" i="66"/>
  <c r="Z52" i="66"/>
  <c r="T42" i="74"/>
  <c r="BM11" i="54"/>
  <c r="M8" i="56"/>
  <c r="N8" i="56" s="1"/>
  <c r="F7" i="57"/>
  <c r="AG63" i="72"/>
  <c r="AG54" i="74"/>
  <c r="O54" i="74"/>
  <c r="U34" i="74"/>
  <c r="O34" i="74"/>
  <c r="AG14" i="74"/>
  <c r="AA14" i="74"/>
  <c r="AG44" i="74"/>
  <c r="AM34" i="74"/>
  <c r="AG24" i="74"/>
  <c r="AM54" i="74"/>
  <c r="AM24" i="74"/>
  <c r="O14" i="74"/>
  <c r="AM44" i="74"/>
  <c r="O24" i="74"/>
  <c r="AG34" i="74"/>
  <c r="U24" i="74"/>
  <c r="U44" i="74"/>
  <c r="J52" i="78"/>
  <c r="K52" i="78" s="1"/>
  <c r="AK43" i="74"/>
  <c r="S53" i="74"/>
  <c r="AE13" i="74"/>
  <c r="AG55" i="72"/>
  <c r="AK13" i="74"/>
  <c r="S33" i="74"/>
  <c r="AC52" i="72"/>
  <c r="AD52" i="72"/>
  <c r="AD32" i="72"/>
  <c r="AC32" i="72"/>
  <c r="AD13" i="72"/>
  <c r="AC13" i="72"/>
  <c r="Z65" i="64"/>
  <c r="Y65" i="64"/>
  <c r="K28" i="79"/>
  <c r="L28" i="79" s="1"/>
  <c r="K52" i="79"/>
  <c r="L52" i="79" s="1"/>
  <c r="K40" i="79"/>
  <c r="L40" i="79" s="1"/>
  <c r="O58" i="72"/>
  <c r="P58" i="72" s="1"/>
  <c r="O64" i="72"/>
  <c r="P64" i="72" s="1"/>
  <c r="O10" i="72"/>
  <c r="P10" i="72" s="1"/>
  <c r="K64" i="79"/>
  <c r="L64" i="79" s="1"/>
  <c r="O16" i="72"/>
  <c r="P16" i="72" s="1"/>
  <c r="O46" i="72"/>
  <c r="P46" i="72" s="1"/>
  <c r="O40" i="72"/>
  <c r="P40" i="72" s="1"/>
  <c r="K58" i="79"/>
  <c r="L58" i="79" s="1"/>
  <c r="O22" i="72"/>
  <c r="P22" i="72" s="1"/>
  <c r="O34" i="72"/>
  <c r="P34" i="72" s="1"/>
  <c r="K40" i="64"/>
  <c r="L40" i="64" s="1"/>
  <c r="H210" i="68"/>
  <c r="K34" i="79"/>
  <c r="L34" i="79" s="1"/>
  <c r="K28" i="64"/>
  <c r="L28" i="64" s="1"/>
  <c r="K58" i="64"/>
  <c r="L58" i="64" s="1"/>
  <c r="K34" i="64"/>
  <c r="L34" i="64" s="1"/>
  <c r="K64" i="64"/>
  <c r="L64" i="64" s="1"/>
  <c r="K10" i="64"/>
  <c r="L10" i="64" s="1"/>
  <c r="K22" i="64"/>
  <c r="L22" i="64" s="1"/>
  <c r="K16" i="64"/>
  <c r="L16" i="64" s="1"/>
  <c r="K46" i="79"/>
  <c r="L46" i="79" s="1"/>
  <c r="O28" i="72"/>
  <c r="P28" i="72" s="1"/>
  <c r="K52" i="64"/>
  <c r="L52" i="64" s="1"/>
  <c r="K46" i="64"/>
  <c r="L46" i="64" s="1"/>
  <c r="O52" i="72"/>
  <c r="P52" i="72" s="1"/>
  <c r="AA27" i="74"/>
  <c r="AA17" i="74"/>
  <c r="AG7" i="74"/>
  <c r="AG17" i="74"/>
  <c r="U27" i="74"/>
  <c r="U7" i="74"/>
  <c r="AA37" i="74"/>
  <c r="AG47" i="74"/>
  <c r="U17" i="74"/>
  <c r="AG27" i="74"/>
  <c r="AM27" i="74"/>
  <c r="I18" i="78"/>
  <c r="K18" i="78" s="1"/>
  <c r="O47" i="74"/>
  <c r="AM7" i="74"/>
  <c r="AM37" i="74"/>
  <c r="U37" i="74"/>
  <c r="O37" i="74"/>
  <c r="AA47" i="74"/>
  <c r="AM47" i="74"/>
  <c r="M53" i="74"/>
  <c r="Y43" i="74"/>
  <c r="S23" i="74"/>
  <c r="M43" i="74"/>
  <c r="Z16" i="64"/>
  <c r="X17" i="64" s="1"/>
  <c r="Y16" i="64"/>
  <c r="AG28" i="55"/>
  <c r="AJ28" i="55"/>
  <c r="Y38" i="64"/>
  <c r="Z38" i="64"/>
  <c r="Y34" i="64"/>
  <c r="Z34" i="64"/>
  <c r="Y33" i="64"/>
  <c r="Z33" i="64"/>
  <c r="I41" i="78"/>
  <c r="K41" i="78" s="1"/>
  <c r="Z41" i="74"/>
  <c r="Z31" i="74"/>
  <c r="N21" i="74"/>
  <c r="T41" i="74"/>
  <c r="N31" i="74"/>
  <c r="AL31" i="74"/>
  <c r="AF41" i="74"/>
  <c r="Z21" i="74"/>
  <c r="N41" i="74"/>
  <c r="T11" i="74"/>
  <c r="AF31" i="74"/>
  <c r="N51" i="74"/>
  <c r="AL21" i="74"/>
  <c r="T31" i="74"/>
  <c r="AF21" i="74"/>
  <c r="AL11" i="74"/>
  <c r="T51" i="74"/>
  <c r="AG44" i="72"/>
  <c r="T21" i="74"/>
  <c r="Z51" i="74"/>
  <c r="AF11" i="74"/>
  <c r="AF51" i="74"/>
  <c r="AL41" i="74"/>
  <c r="N11" i="74"/>
  <c r="AL51" i="74"/>
  <c r="Z11" i="74"/>
  <c r="Q9" i="74"/>
  <c r="K29" i="74"/>
  <c r="Q39" i="74"/>
  <c r="K9" i="74"/>
  <c r="AC9" i="74"/>
  <c r="AI29" i="74"/>
  <c r="W19" i="74"/>
  <c r="Q9" i="56"/>
  <c r="H13" i="57"/>
  <c r="Z34" i="79"/>
  <c r="Y34" i="79"/>
  <c r="Z38" i="79"/>
  <c r="Y38" i="79"/>
  <c r="Z41" i="79"/>
  <c r="Y41" i="79"/>
  <c r="Y43" i="79"/>
  <c r="Z43" i="79"/>
  <c r="Z49" i="79"/>
  <c r="Y49" i="79"/>
  <c r="Z53" i="79"/>
  <c r="Y53" i="79"/>
  <c r="Y55" i="79"/>
  <c r="Z55" i="79"/>
  <c r="Y59" i="79"/>
  <c r="Z59" i="79"/>
  <c r="J55" i="86"/>
  <c r="J61" i="82"/>
  <c r="J65" i="82"/>
  <c r="Z68" i="79"/>
  <c r="Y68" i="79"/>
  <c r="AJ203" i="55"/>
  <c r="AG203" i="55"/>
  <c r="I13" i="82"/>
  <c r="K32" i="86"/>
  <c r="W32" i="86"/>
  <c r="W52" i="86"/>
  <c r="AI52" i="86"/>
  <c r="AI22" i="86"/>
  <c r="AC12" i="86"/>
  <c r="Q32" i="86"/>
  <c r="Q12" i="86"/>
  <c r="I44" i="82"/>
  <c r="K44" i="82" s="1"/>
  <c r="AC52" i="86"/>
  <c r="W42" i="86"/>
  <c r="AI42" i="86"/>
  <c r="AC32" i="86"/>
  <c r="AC22" i="86"/>
  <c r="K22" i="86"/>
  <c r="AC42" i="86"/>
  <c r="AI12" i="86"/>
  <c r="Q52" i="86"/>
  <c r="W12" i="86"/>
  <c r="K12" i="86"/>
  <c r="K42" i="86"/>
  <c r="K52" i="86"/>
  <c r="W22" i="86"/>
  <c r="AC47" i="79"/>
  <c r="Q22" i="86"/>
  <c r="AI32" i="86"/>
  <c r="Q42" i="86"/>
  <c r="AD27" i="72"/>
  <c r="AC27" i="72"/>
  <c r="AM50" i="74"/>
  <c r="O40" i="74"/>
  <c r="U40" i="74"/>
  <c r="AM20" i="74"/>
  <c r="AG10" i="74"/>
  <c r="U20" i="74"/>
  <c r="O10" i="74"/>
  <c r="J36" i="78"/>
  <c r="K36" i="78" s="1"/>
  <c r="AG39" i="72"/>
  <c r="O50" i="74"/>
  <c r="AG30" i="74"/>
  <c r="AA30" i="74"/>
  <c r="AA20" i="74"/>
  <c r="U10" i="74"/>
  <c r="AM10" i="74"/>
  <c r="U50" i="74"/>
  <c r="AM40" i="74"/>
  <c r="AG40" i="74"/>
  <c r="O30" i="74"/>
  <c r="O20" i="74"/>
  <c r="AG20" i="74"/>
  <c r="AA10" i="74"/>
  <c r="AD10" i="72"/>
  <c r="AB11" i="72" s="1"/>
  <c r="AC10" i="72"/>
  <c r="J58" i="77"/>
  <c r="K58" i="77" s="1"/>
  <c r="AE54" i="66"/>
  <c r="M54" i="66"/>
  <c r="Y44" i="66"/>
  <c r="AK34" i="66"/>
  <c r="M34" i="66"/>
  <c r="AK24" i="66"/>
  <c r="Y14" i="66"/>
  <c r="M14" i="66"/>
  <c r="AC61" i="64"/>
  <c r="Y54" i="66"/>
  <c r="AK44" i="66"/>
  <c r="S44" i="66"/>
  <c r="S34" i="66"/>
  <c r="S24" i="66"/>
  <c r="S14" i="66"/>
  <c r="AE14" i="66"/>
  <c r="Y34" i="66"/>
  <c r="AE44" i="66"/>
  <c r="AK14" i="66"/>
  <c r="AE24" i="66"/>
  <c r="AK54" i="66"/>
  <c r="M44" i="66"/>
  <c r="Y24" i="66"/>
  <c r="S54" i="66"/>
  <c r="AE34" i="66"/>
  <c r="M24" i="66"/>
  <c r="Z22" i="80"/>
  <c r="Z28" i="64"/>
  <c r="Y28" i="64"/>
  <c r="Z42" i="64"/>
  <c r="Y42" i="64"/>
  <c r="AE14" i="55"/>
  <c r="AF14" i="55" s="1"/>
  <c r="Z10" i="79"/>
  <c r="X11" i="79" s="1"/>
  <c r="Y10" i="79"/>
  <c r="AI40" i="86"/>
  <c r="W40" i="86"/>
  <c r="AC40" i="86"/>
  <c r="AC30" i="86"/>
  <c r="AI30" i="86"/>
  <c r="Q30" i="86"/>
  <c r="W10" i="86"/>
  <c r="AC10" i="86"/>
  <c r="AC50" i="86"/>
  <c r="Q20" i="86"/>
  <c r="W20" i="86"/>
  <c r="AI20" i="86"/>
  <c r="W30" i="86"/>
  <c r="I32" i="82"/>
  <c r="K32" i="82" s="1"/>
  <c r="Q50" i="86"/>
  <c r="AI50" i="86"/>
  <c r="W50" i="86"/>
  <c r="K30" i="86"/>
  <c r="Q10" i="86"/>
  <c r="K10" i="86"/>
  <c r="K40" i="86"/>
  <c r="K50" i="86"/>
  <c r="AI10" i="86"/>
  <c r="AC20" i="86"/>
  <c r="Q40" i="86"/>
  <c r="K20" i="86"/>
  <c r="AC35" i="79"/>
  <c r="K55" i="86"/>
  <c r="AI45" i="86"/>
  <c r="AC35" i="86"/>
  <c r="AI35" i="86"/>
  <c r="AI25" i="86"/>
  <c r="AC15" i="86"/>
  <c r="K15" i="86"/>
  <c r="AC25" i="86"/>
  <c r="I62" i="82"/>
  <c r="K62" i="82" s="1"/>
  <c r="Q35" i="86"/>
  <c r="W55" i="86"/>
  <c r="K35" i="86"/>
  <c r="W35" i="86"/>
  <c r="W25" i="86"/>
  <c r="Q55" i="86"/>
  <c r="AC45" i="86"/>
  <c r="Q45" i="86"/>
  <c r="W45" i="86"/>
  <c r="Q25" i="86"/>
  <c r="Q15" i="86"/>
  <c r="AI55" i="86"/>
  <c r="K25" i="86"/>
  <c r="AC65" i="79"/>
  <c r="K45" i="86"/>
  <c r="AI15" i="86"/>
  <c r="AC55" i="86"/>
  <c r="W15" i="86"/>
  <c r="U50" i="86"/>
  <c r="AA50" i="86"/>
  <c r="U30" i="86"/>
  <c r="AM20" i="86"/>
  <c r="U20" i="86"/>
  <c r="AG10" i="86"/>
  <c r="AA20" i="86"/>
  <c r="AM10" i="86"/>
  <c r="AM40" i="86"/>
  <c r="AG20" i="86"/>
  <c r="O20" i="86"/>
  <c r="AM30" i="86"/>
  <c r="U10" i="86"/>
  <c r="AG50" i="86"/>
  <c r="O40" i="86"/>
  <c r="O50" i="86"/>
  <c r="AA30" i="86"/>
  <c r="O10" i="86"/>
  <c r="O30" i="86"/>
  <c r="AC39" i="79"/>
  <c r="AA40" i="86"/>
  <c r="U40" i="86"/>
  <c r="AG40" i="86"/>
  <c r="AG30" i="86"/>
  <c r="AM50" i="86"/>
  <c r="AA10" i="86"/>
  <c r="I36" i="82"/>
  <c r="K36" i="82" s="1"/>
  <c r="AD66" i="72"/>
  <c r="AC66" i="72"/>
  <c r="J12" i="77"/>
  <c r="K12" i="77" s="1"/>
  <c r="AG26" i="66"/>
  <c r="AM36" i="66"/>
  <c r="AG16" i="66"/>
  <c r="AA6" i="66"/>
  <c r="AG6" i="66"/>
  <c r="O6" i="66"/>
  <c r="AG36" i="66"/>
  <c r="AC15" i="64"/>
  <c r="O36" i="66"/>
  <c r="U36" i="66"/>
  <c r="U26" i="66"/>
  <c r="U16" i="66"/>
  <c r="AM6" i="66"/>
  <c r="AA36" i="66"/>
  <c r="O16" i="66"/>
  <c r="AM46" i="66"/>
  <c r="AA16" i="66"/>
  <c r="U46" i="66"/>
  <c r="U6" i="66"/>
  <c r="AA46" i="66"/>
  <c r="AM26" i="66"/>
  <c r="O46" i="66"/>
  <c r="AG46" i="66"/>
  <c r="AA26" i="66"/>
  <c r="AM16" i="66"/>
  <c r="O26" i="66"/>
  <c r="Z60" i="64"/>
  <c r="Y60" i="64"/>
  <c r="AA40" i="74"/>
  <c r="I17" i="78"/>
  <c r="K17" i="78" s="1"/>
  <c r="Z47" i="74"/>
  <c r="T47" i="74"/>
  <c r="N37" i="74"/>
  <c r="AF27" i="74"/>
  <c r="Z17" i="74"/>
  <c r="Z7" i="74"/>
  <c r="Z27" i="74"/>
  <c r="T17" i="74"/>
  <c r="AG20" i="72"/>
  <c r="N47" i="74"/>
  <c r="AL37" i="74"/>
  <c r="AF37" i="74"/>
  <c r="T27" i="74"/>
  <c r="N17" i="74"/>
  <c r="N7" i="74"/>
  <c r="N27" i="74"/>
  <c r="AF7" i="74"/>
  <c r="AL47" i="74"/>
  <c r="AF47" i="74"/>
  <c r="Z37" i="74"/>
  <c r="T37" i="74"/>
  <c r="AL17" i="74"/>
  <c r="AL7" i="74"/>
  <c r="AL27" i="74"/>
  <c r="AF17" i="74"/>
  <c r="T7" i="74"/>
  <c r="G7" i="82"/>
  <c r="H7" i="82" s="1"/>
  <c r="P38" i="80"/>
  <c r="AB22" i="80"/>
  <c r="P14" i="80"/>
  <c r="AH38" i="80"/>
  <c r="AH30" i="80"/>
  <c r="V22" i="80"/>
  <c r="V14" i="80"/>
  <c r="V6" i="80"/>
  <c r="AB30" i="80"/>
  <c r="P22" i="80"/>
  <c r="AB6" i="80"/>
  <c r="V38" i="80"/>
  <c r="J30" i="80"/>
  <c r="J22" i="80"/>
  <c r="J14" i="80"/>
  <c r="J6" i="80"/>
  <c r="M10" i="79"/>
  <c r="AB10" i="79" s="1"/>
  <c r="AB38" i="80"/>
  <c r="P30" i="80"/>
  <c r="AB14" i="80"/>
  <c r="P6" i="80"/>
  <c r="J38" i="80"/>
  <c r="AH22" i="80"/>
  <c r="AH14" i="80"/>
  <c r="AH6" i="80"/>
  <c r="V30" i="80"/>
  <c r="N10" i="79"/>
  <c r="Z63" i="64"/>
  <c r="Y63" i="64"/>
  <c r="J43" i="77"/>
  <c r="K43" i="77" s="1"/>
  <c r="AC46" i="64"/>
  <c r="V52" i="66"/>
  <c r="AH42" i="66"/>
  <c r="P42" i="66"/>
  <c r="AB32" i="66"/>
  <c r="J32" i="66"/>
  <c r="AB12" i="66"/>
  <c r="P22" i="66"/>
  <c r="AH22" i="66"/>
  <c r="AH52" i="66"/>
  <c r="J52" i="66"/>
  <c r="J42" i="66"/>
  <c r="P32" i="66"/>
  <c r="J12" i="66"/>
  <c r="P12" i="66"/>
  <c r="AB52" i="66"/>
  <c r="AB42" i="66"/>
  <c r="AH32" i="66"/>
  <c r="AB22" i="66"/>
  <c r="V12" i="66"/>
  <c r="AH12" i="66"/>
  <c r="P52" i="66"/>
  <c r="V42" i="66"/>
  <c r="V32" i="66"/>
  <c r="J22" i="66"/>
  <c r="V22" i="66"/>
  <c r="Z43" i="64"/>
  <c r="Y43" i="64"/>
  <c r="Y35" i="64"/>
  <c r="Z35" i="64"/>
  <c r="AE12" i="55"/>
  <c r="AF12" i="55" s="1"/>
  <c r="AC42" i="72"/>
  <c r="AD42" i="72"/>
  <c r="U30" i="74"/>
  <c r="AG50" i="74"/>
  <c r="I54" i="78"/>
  <c r="K54" i="78" s="1"/>
  <c r="AA53" i="74"/>
  <c r="U53" i="74"/>
  <c r="AA33" i="74"/>
  <c r="AG43" i="74"/>
  <c r="AG33" i="74"/>
  <c r="U23" i="74"/>
  <c r="O13" i="74"/>
  <c r="O23" i="74"/>
  <c r="AG57" i="72"/>
  <c r="O53" i="74"/>
  <c r="U43" i="74"/>
  <c r="O33" i="74"/>
  <c r="AA43" i="74"/>
  <c r="U33" i="74"/>
  <c r="AM13" i="74"/>
  <c r="AM23" i="74"/>
  <c r="AG13" i="74"/>
  <c r="AM53" i="74"/>
  <c r="AG53" i="74"/>
  <c r="AM33" i="74"/>
  <c r="AM43" i="74"/>
  <c r="O43" i="74"/>
  <c r="AG23" i="74"/>
  <c r="AA13" i="74"/>
  <c r="AA23" i="74"/>
  <c r="U13" i="74"/>
  <c r="J33" i="77"/>
  <c r="K33" i="77" s="1"/>
  <c r="X50" i="66"/>
  <c r="R50" i="66"/>
  <c r="AD30" i="66"/>
  <c r="L40" i="66"/>
  <c r="X20" i="66"/>
  <c r="X10" i="66"/>
  <c r="AD10" i="66"/>
  <c r="X30" i="66"/>
  <c r="AD20" i="66"/>
  <c r="X40" i="66"/>
  <c r="AJ40" i="66"/>
  <c r="L30" i="66"/>
  <c r="AJ30" i="66"/>
  <c r="AD50" i="66"/>
  <c r="AJ10" i="66"/>
  <c r="L20" i="66"/>
  <c r="R20" i="66"/>
  <c r="AC36" i="64"/>
  <c r="AJ50" i="66"/>
  <c r="R40" i="66"/>
  <c r="L50" i="66"/>
  <c r="R30" i="66"/>
  <c r="AD40" i="66"/>
  <c r="AJ20" i="66"/>
  <c r="L10" i="66"/>
  <c r="R10" i="66"/>
  <c r="J19" i="77"/>
  <c r="K19" i="77" s="1"/>
  <c r="AC22" i="64"/>
  <c r="V48" i="66"/>
  <c r="AH38" i="66"/>
  <c r="P38" i="66"/>
  <c r="AB28" i="66"/>
  <c r="J28" i="66"/>
  <c r="V8" i="66"/>
  <c r="J8" i="66"/>
  <c r="AH8" i="66"/>
  <c r="AH48" i="66"/>
  <c r="P48" i="66"/>
  <c r="AB38" i="66"/>
  <c r="J38" i="66"/>
  <c r="V28" i="66"/>
  <c r="V18" i="66"/>
  <c r="AB18" i="66"/>
  <c r="P18" i="66"/>
  <c r="P8" i="66"/>
  <c r="AB48" i="66"/>
  <c r="J48" i="66"/>
  <c r="V38" i="66"/>
  <c r="AH28" i="66"/>
  <c r="P28" i="66"/>
  <c r="J18" i="66"/>
  <c r="AB8" i="66"/>
  <c r="AH18" i="66"/>
  <c r="AC39" i="86"/>
  <c r="K29" i="86"/>
  <c r="W39" i="86"/>
  <c r="AC29" i="86"/>
  <c r="AI39" i="86"/>
  <c r="Q29" i="86"/>
  <c r="AI9" i="86"/>
  <c r="I26" i="82"/>
  <c r="K26" i="82" s="1"/>
  <c r="W19" i="86"/>
  <c r="AI19" i="86"/>
  <c r="AC49" i="86"/>
  <c r="Q49" i="86"/>
  <c r="AI29" i="86"/>
  <c r="W29" i="86"/>
  <c r="Q19" i="86"/>
  <c r="AI49" i="86"/>
  <c r="W9" i="86"/>
  <c r="W49" i="86"/>
  <c r="K39" i="86"/>
  <c r="AC9" i="86"/>
  <c r="Q9" i="86"/>
  <c r="K49" i="86"/>
  <c r="AC29" i="79"/>
  <c r="Q39" i="86"/>
  <c r="K9" i="86"/>
  <c r="AC19" i="86"/>
  <c r="K19" i="86"/>
  <c r="AC67" i="79"/>
  <c r="I64" i="82"/>
  <c r="K64" i="82" s="1"/>
  <c r="Y35" i="86"/>
  <c r="S45" i="86"/>
  <c r="M35" i="86"/>
  <c r="M55" i="86"/>
  <c r="S25" i="86"/>
  <c r="Y25" i="86"/>
  <c r="Y15" i="86"/>
  <c r="AK25" i="86"/>
  <c r="M45" i="86"/>
  <c r="Y45" i="86"/>
  <c r="AE45" i="86"/>
  <c r="S15" i="86"/>
  <c r="AE35" i="86"/>
  <c r="S55" i="86"/>
  <c r="AE55" i="86"/>
  <c r="AK55" i="86"/>
  <c r="AK15" i="86"/>
  <c r="AE25" i="86"/>
  <c r="Y55" i="86"/>
  <c r="AK45" i="86"/>
  <c r="AK35" i="86"/>
  <c r="S35" i="86"/>
  <c r="M15" i="86"/>
  <c r="M25" i="86"/>
  <c r="AE15" i="86"/>
  <c r="J44" i="78"/>
  <c r="K44" i="78" s="1"/>
  <c r="Q12" i="74"/>
  <c r="AI32" i="74"/>
  <c r="W12" i="74"/>
  <c r="AI42" i="74"/>
  <c r="AC42" i="74"/>
  <c r="AI22" i="74"/>
  <c r="K32" i="74"/>
  <c r="K12" i="74"/>
  <c r="W42" i="74"/>
  <c r="K22" i="74"/>
  <c r="AI12" i="74"/>
  <c r="K52" i="74"/>
  <c r="Q32" i="74"/>
  <c r="AC32" i="74"/>
  <c r="W32" i="74"/>
  <c r="K42" i="74"/>
  <c r="Q52" i="74"/>
  <c r="AC12" i="74"/>
  <c r="AC52" i="74"/>
  <c r="Q42" i="74"/>
  <c r="W22" i="74"/>
  <c r="Q22" i="74"/>
  <c r="AG47" i="72"/>
  <c r="AC22" i="74"/>
  <c r="AI52" i="74"/>
  <c r="AD68" i="72"/>
  <c r="AC68" i="72"/>
  <c r="AL54" i="86"/>
  <c r="T54" i="86"/>
  <c r="N44" i="86"/>
  <c r="T14" i="86"/>
  <c r="Z14" i="86"/>
  <c r="AF14" i="86"/>
  <c r="AL14" i="86"/>
  <c r="Z24" i="86"/>
  <c r="T44" i="86"/>
  <c r="AF44" i="86"/>
  <c r="Z54" i="86"/>
  <c r="AF24" i="86"/>
  <c r="T24" i="86"/>
  <c r="T34" i="86"/>
  <c r="I59" i="82"/>
  <c r="K59" i="82" s="1"/>
  <c r="AF54" i="86"/>
  <c r="Z34" i="86"/>
  <c r="AF34" i="86"/>
  <c r="AL24" i="86"/>
  <c r="N14" i="86"/>
  <c r="N34" i="86"/>
  <c r="N54" i="86"/>
  <c r="AL44" i="86"/>
  <c r="Z44" i="86"/>
  <c r="N24" i="86"/>
  <c r="AL34" i="86"/>
  <c r="AC62" i="79"/>
  <c r="AM30" i="74"/>
  <c r="AA50" i="74"/>
  <c r="AG21" i="74"/>
  <c r="AA41" i="74"/>
  <c r="U51" i="74"/>
  <c r="O21" i="74"/>
  <c r="O41" i="74"/>
  <c r="O51" i="74"/>
  <c r="AA51" i="74"/>
  <c r="O11" i="74"/>
  <c r="I42" i="78"/>
  <c r="K42" i="78" s="1"/>
  <c r="AA21" i="74"/>
  <c r="AG11" i="74"/>
  <c r="AM51" i="74"/>
  <c r="U11" i="74"/>
  <c r="AM31" i="74"/>
  <c r="AG51" i="74"/>
  <c r="AG41" i="74"/>
  <c r="AM41" i="74"/>
  <c r="U41" i="74"/>
  <c r="AA31" i="74"/>
  <c r="AG31" i="74"/>
  <c r="AG45" i="72"/>
  <c r="O31" i="74"/>
  <c r="AM11" i="74"/>
  <c r="U21" i="74"/>
  <c r="AA11" i="74"/>
  <c r="AM21" i="74"/>
  <c r="U31" i="74"/>
  <c r="G13" i="82"/>
  <c r="H13" i="82" s="1"/>
  <c r="R38" i="80"/>
  <c r="AD22" i="80"/>
  <c r="R14" i="80"/>
  <c r="AJ38" i="80"/>
  <c r="AJ30" i="80"/>
  <c r="AJ22" i="80"/>
  <c r="AJ14" i="80"/>
  <c r="AJ6" i="80"/>
  <c r="AD30" i="80"/>
  <c r="R22" i="80"/>
  <c r="AD6" i="80"/>
  <c r="X38" i="80"/>
  <c r="X30" i="80"/>
  <c r="X22" i="80"/>
  <c r="X14" i="80"/>
  <c r="X6" i="80"/>
  <c r="AD38" i="80"/>
  <c r="R30" i="80"/>
  <c r="AD14" i="80"/>
  <c r="R6" i="80"/>
  <c r="L38" i="80"/>
  <c r="L30" i="80"/>
  <c r="L22" i="80"/>
  <c r="L14" i="80"/>
  <c r="L6" i="80"/>
  <c r="M16" i="79"/>
  <c r="AB16" i="79" s="1"/>
  <c r="N16" i="79"/>
  <c r="J15" i="77"/>
  <c r="K15" i="77" s="1"/>
  <c r="AJ47" i="66"/>
  <c r="L27" i="66"/>
  <c r="AJ27" i="66"/>
  <c r="AJ37" i="66"/>
  <c r="AD17" i="66"/>
  <c r="X27" i="66"/>
  <c r="R47" i="66"/>
  <c r="L37" i="66"/>
  <c r="R37" i="66"/>
  <c r="R7" i="66"/>
  <c r="X37" i="66"/>
  <c r="L17" i="66"/>
  <c r="AC18" i="64"/>
  <c r="AD27" i="66"/>
  <c r="R27" i="66"/>
  <c r="X17" i="66"/>
  <c r="R17" i="66"/>
  <c r="X7" i="66"/>
  <c r="L7" i="66"/>
  <c r="X47" i="66"/>
  <c r="AD37" i="66"/>
  <c r="L47" i="66"/>
  <c r="AJ7" i="66"/>
  <c r="AD47" i="66"/>
  <c r="AJ17" i="66"/>
  <c r="AD7" i="66"/>
  <c r="Z47" i="64"/>
  <c r="Y47" i="64"/>
  <c r="Z23" i="64"/>
  <c r="Y23" i="64"/>
  <c r="W52" i="74"/>
  <c r="AE13" i="55"/>
  <c r="AF13" i="55" s="1"/>
  <c r="O34" i="86" l="1"/>
  <c r="AA44" i="86"/>
  <c r="O44" i="86"/>
  <c r="AA54" i="86"/>
  <c r="U14" i="86"/>
  <c r="I60" i="82"/>
  <c r="K60" i="82" s="1"/>
  <c r="AA34" i="86"/>
  <c r="AM44" i="86"/>
  <c r="AG34" i="86"/>
  <c r="AM24" i="86"/>
  <c r="AM14" i="86"/>
  <c r="AG54" i="86"/>
  <c r="AA14" i="86"/>
  <c r="U34" i="86"/>
  <c r="U24" i="86"/>
  <c r="AA24" i="86"/>
  <c r="U44" i="86"/>
  <c r="O54" i="86"/>
  <c r="U54" i="86"/>
  <c r="AG14" i="86"/>
  <c r="AM54" i="86"/>
  <c r="AG44" i="86"/>
  <c r="AG24" i="86"/>
  <c r="O14" i="86"/>
  <c r="O24" i="86"/>
  <c r="AC63" i="79"/>
  <c r="AM34" i="86"/>
  <c r="I10" i="77"/>
  <c r="K10" i="77" s="1"/>
  <c r="AE46" i="66"/>
  <c r="M26" i="66"/>
  <c r="AE6" i="66"/>
  <c r="S46" i="66"/>
  <c r="Y26" i="66"/>
  <c r="Y16" i="66"/>
  <c r="Y46" i="66"/>
  <c r="S6" i="66"/>
  <c r="M46" i="66"/>
  <c r="AK16" i="66"/>
  <c r="AK26" i="66"/>
  <c r="AE26" i="66"/>
  <c r="AK36" i="66"/>
  <c r="M16" i="66"/>
  <c r="AC13" i="64"/>
  <c r="AE36" i="66"/>
  <c r="AK6" i="66"/>
  <c r="S26" i="66"/>
  <c r="AK46" i="66"/>
  <c r="M36" i="66"/>
  <c r="Y6" i="66"/>
  <c r="S36" i="66"/>
  <c r="AE16" i="66"/>
  <c r="S16" i="66"/>
  <c r="M6" i="66"/>
  <c r="Y36" i="66"/>
  <c r="I21" i="82"/>
  <c r="K21" i="82" s="1"/>
  <c r="L8" i="86"/>
  <c r="L38" i="86"/>
  <c r="AD8" i="86"/>
  <c r="R38" i="86"/>
  <c r="X18" i="86"/>
  <c r="AC24" i="79"/>
  <c r="L48" i="86"/>
  <c r="AD28" i="86"/>
  <c r="R48" i="86"/>
  <c r="L28" i="86"/>
  <c r="AD38" i="86"/>
  <c r="X38" i="86"/>
  <c r="AJ28" i="86"/>
  <c r="AJ48" i="86"/>
  <c r="AD18" i="86"/>
  <c r="L18" i="86"/>
  <c r="AD48" i="86"/>
  <c r="R18" i="86"/>
  <c r="X48" i="86"/>
  <c r="R8" i="86"/>
  <c r="R28" i="86"/>
  <c r="AJ38" i="86"/>
  <c r="X28" i="86"/>
  <c r="X8" i="86"/>
  <c r="AJ18" i="86"/>
  <c r="AJ8" i="86"/>
  <c r="I14" i="78"/>
  <c r="K14" i="78" s="1"/>
  <c r="W27" i="74"/>
  <c r="W7" i="74"/>
  <c r="AC27" i="74"/>
  <c r="W47" i="74"/>
  <c r="AC17" i="74"/>
  <c r="AG17" i="72"/>
  <c r="Q7" i="74"/>
  <c r="AC47" i="74"/>
  <c r="AI27" i="74"/>
  <c r="Q27" i="74"/>
  <c r="W17" i="74"/>
  <c r="Q37" i="74"/>
  <c r="K7" i="74"/>
  <c r="AI7" i="74"/>
  <c r="Q47" i="74"/>
  <c r="AI37" i="74"/>
  <c r="K47" i="74"/>
  <c r="K17" i="74"/>
  <c r="W37" i="74"/>
  <c r="AI47" i="74"/>
  <c r="K27" i="74"/>
  <c r="AC7" i="74"/>
  <c r="AI17" i="74"/>
  <c r="AC37" i="74"/>
  <c r="Q17" i="74"/>
  <c r="K37" i="74"/>
  <c r="AL30" i="80"/>
  <c r="N32" i="74"/>
  <c r="Z42" i="74"/>
  <c r="AF52" i="74"/>
  <c r="N22" i="74"/>
  <c r="N52" i="74"/>
  <c r="N12" i="74"/>
  <c r="AL32" i="74"/>
  <c r="AF12" i="74"/>
  <c r="N30" i="80"/>
  <c r="AL42" i="74"/>
  <c r="T12" i="74"/>
  <c r="T32" i="74"/>
  <c r="AF42" i="74"/>
  <c r="AL22" i="74"/>
  <c r="Z12" i="74"/>
  <c r="N42" i="74"/>
  <c r="R29" i="74"/>
  <c r="AJ9" i="74"/>
  <c r="R39" i="74"/>
  <c r="AJ39" i="74"/>
  <c r="L49" i="74"/>
  <c r="L19" i="74"/>
  <c r="L29" i="74"/>
  <c r="R49" i="74"/>
  <c r="AD19" i="74"/>
  <c r="AJ29" i="74"/>
  <c r="R19" i="74"/>
  <c r="L9" i="74"/>
  <c r="X49" i="74"/>
  <c r="R9" i="74"/>
  <c r="X19" i="74"/>
  <c r="AD49" i="74"/>
  <c r="L39" i="74"/>
  <c r="X39" i="74"/>
  <c r="I27" i="78"/>
  <c r="K27" i="78" s="1"/>
  <c r="AD29" i="74"/>
  <c r="AG30" i="72"/>
  <c r="X9" i="74"/>
  <c r="AD9" i="74"/>
  <c r="AJ19" i="74"/>
  <c r="AD39" i="74"/>
  <c r="AJ49" i="74"/>
  <c r="X29" i="74"/>
  <c r="AG49" i="86"/>
  <c r="AA19" i="86"/>
  <c r="U9" i="86"/>
  <c r="AG9" i="86"/>
  <c r="I30" i="82"/>
  <c r="K30" i="82" s="1"/>
  <c r="U39" i="86"/>
  <c r="U49" i="86"/>
  <c r="AM9" i="86"/>
  <c r="AC33" i="79"/>
  <c r="AM19" i="86"/>
  <c r="AG19" i="86"/>
  <c r="O39" i="86"/>
  <c r="AA29" i="86"/>
  <c r="AA9" i="86"/>
  <c r="O49" i="86"/>
  <c r="AG39" i="86"/>
  <c r="O29" i="86"/>
  <c r="AA49" i="86"/>
  <c r="AG29" i="86"/>
  <c r="AM39" i="86"/>
  <c r="O9" i="86"/>
  <c r="AA39" i="86"/>
  <c r="AM29" i="86"/>
  <c r="AM49" i="86"/>
  <c r="U19" i="86"/>
  <c r="U29" i="86"/>
  <c r="O19" i="86"/>
  <c r="I59" i="77"/>
  <c r="K59" i="77" s="1"/>
  <c r="AC62" i="64"/>
  <c r="Z54" i="66"/>
  <c r="AL44" i="66"/>
  <c r="T44" i="66"/>
  <c r="AF34" i="66"/>
  <c r="N34" i="66"/>
  <c r="N24" i="66"/>
  <c r="AF14" i="66"/>
  <c r="AL14" i="66"/>
  <c r="AL54" i="66"/>
  <c r="T54" i="66"/>
  <c r="AF44" i="66"/>
  <c r="N44" i="66"/>
  <c r="Z34" i="66"/>
  <c r="Z24" i="66"/>
  <c r="N14" i="66"/>
  <c r="T24" i="66"/>
  <c r="T14" i="66"/>
  <c r="AF54" i="66"/>
  <c r="N54" i="66"/>
  <c r="Z44" i="66"/>
  <c r="AL34" i="66"/>
  <c r="T34" i="66"/>
  <c r="Z14" i="66"/>
  <c r="AF24" i="66"/>
  <c r="AL24" i="66"/>
  <c r="AF14" i="80"/>
  <c r="AF6" i="80"/>
  <c r="AF22" i="80"/>
  <c r="T22" i="74"/>
  <c r="I47" i="78"/>
  <c r="K47" i="78" s="1"/>
  <c r="AF32" i="74"/>
  <c r="AC31" i="74"/>
  <c r="Q31" i="74"/>
  <c r="K31" i="74"/>
  <c r="AC41" i="74"/>
  <c r="AC11" i="74"/>
  <c r="K41" i="74"/>
  <c r="W51" i="74"/>
  <c r="AG41" i="72"/>
  <c r="K51" i="74"/>
  <c r="AI21" i="74"/>
  <c r="AC21" i="74"/>
  <c r="W41" i="74"/>
  <c r="AI51" i="74"/>
  <c r="W11" i="74"/>
  <c r="K21" i="74"/>
  <c r="Q21" i="74"/>
  <c r="I38" i="78"/>
  <c r="K38" i="78" s="1"/>
  <c r="W31" i="74"/>
  <c r="AC51" i="74"/>
  <c r="W21" i="74"/>
  <c r="AI11" i="74"/>
  <c r="Q41" i="74"/>
  <c r="Q11" i="74"/>
  <c r="AI41" i="74"/>
  <c r="AI31" i="74"/>
  <c r="Q51" i="74"/>
  <c r="K11" i="74"/>
  <c r="I55" i="78"/>
  <c r="K55" i="78" s="1"/>
  <c r="J34" i="74"/>
  <c r="AH54" i="74"/>
  <c r="V44" i="74"/>
  <c r="AH24" i="74"/>
  <c r="J14" i="74"/>
  <c r="V14" i="74"/>
  <c r="AH14" i="74"/>
  <c r="J24" i="74"/>
  <c r="V24" i="74"/>
  <c r="P44" i="74"/>
  <c r="AB44" i="74"/>
  <c r="J54" i="74"/>
  <c r="P24" i="74"/>
  <c r="AH34" i="74"/>
  <c r="AH44" i="74"/>
  <c r="P54" i="74"/>
  <c r="P14" i="74"/>
  <c r="AB54" i="74"/>
  <c r="AG58" i="72"/>
  <c r="V34" i="74"/>
  <c r="AB34" i="74"/>
  <c r="AB14" i="74"/>
  <c r="AB24" i="74"/>
  <c r="J44" i="74"/>
  <c r="V54" i="74"/>
  <c r="P34" i="74"/>
  <c r="N6" i="80"/>
  <c r="N22" i="79"/>
  <c r="AL6" i="80"/>
  <c r="AA47" i="66"/>
  <c r="AG7" i="66"/>
  <c r="U37" i="66"/>
  <c r="O7" i="66"/>
  <c r="AC21" i="64"/>
  <c r="AA17" i="66"/>
  <c r="U47" i="66"/>
  <c r="AM27" i="66"/>
  <c r="U17" i="66"/>
  <c r="O47" i="66"/>
  <c r="U27" i="66"/>
  <c r="AM7" i="66"/>
  <c r="AM37" i="66"/>
  <c r="I18" i="77"/>
  <c r="K18" i="77" s="1"/>
  <c r="AG37" i="66"/>
  <c r="AG27" i="66"/>
  <c r="AG17" i="66"/>
  <c r="AA37" i="66"/>
  <c r="AM17" i="66"/>
  <c r="U7" i="66"/>
  <c r="AA7" i="66"/>
  <c r="AM47" i="66"/>
  <c r="O37" i="66"/>
  <c r="O27" i="66"/>
  <c r="AG47" i="66"/>
  <c r="AA27" i="66"/>
  <c r="O17" i="66"/>
  <c r="I19" i="78"/>
  <c r="K19" i="78" s="1"/>
  <c r="P8" i="74"/>
  <c r="J48" i="74"/>
  <c r="AB18" i="74"/>
  <c r="V8" i="74"/>
  <c r="V38" i="74"/>
  <c r="AB28" i="74"/>
  <c r="AB8" i="74"/>
  <c r="J8" i="74"/>
  <c r="AH28" i="74"/>
  <c r="AH18" i="74"/>
  <c r="V48" i="74"/>
  <c r="AB48" i="74"/>
  <c r="AH8" i="74"/>
  <c r="AH38" i="74"/>
  <c r="AH48" i="74"/>
  <c r="AB38" i="74"/>
  <c r="V28" i="74"/>
  <c r="J38" i="74"/>
  <c r="P48" i="74"/>
  <c r="J28" i="74"/>
  <c r="AG22" i="72"/>
  <c r="P18" i="74"/>
  <c r="P38" i="74"/>
  <c r="V18" i="74"/>
  <c r="P28" i="74"/>
  <c r="J18" i="74"/>
  <c r="X52" i="74"/>
  <c r="AD52" i="74"/>
  <c r="R42" i="74"/>
  <c r="R32" i="74"/>
  <c r="AJ22" i="74"/>
  <c r="L32" i="74"/>
  <c r="L52" i="74"/>
  <c r="X12" i="74"/>
  <c r="L42" i="74"/>
  <c r="AJ52" i="74"/>
  <c r="AD12" i="74"/>
  <c r="AJ42" i="74"/>
  <c r="AJ12" i="74"/>
  <c r="R52" i="74"/>
  <c r="L22" i="74"/>
  <c r="AD32" i="74"/>
  <c r="R12" i="74"/>
  <c r="AG48" i="72"/>
  <c r="AJ32" i="74"/>
  <c r="X22" i="74"/>
  <c r="R22" i="74"/>
  <c r="AD22" i="74"/>
  <c r="X32" i="74"/>
  <c r="I45" i="78"/>
  <c r="K45" i="78" s="1"/>
  <c r="L12" i="74"/>
  <c r="X42" i="74"/>
  <c r="AD42" i="74"/>
  <c r="I63" i="77"/>
  <c r="K63" i="77" s="1"/>
  <c r="X15" i="66"/>
  <c r="R15" i="66"/>
  <c r="L35" i="66"/>
  <c r="AD35" i="66"/>
  <c r="AC66" i="64"/>
  <c r="X45" i="66"/>
  <c r="AD45" i="66"/>
  <c r="AD15" i="66"/>
  <c r="X25" i="66"/>
  <c r="AJ35" i="66"/>
  <c r="X55" i="66"/>
  <c r="R35" i="66"/>
  <c r="AJ25" i="66"/>
  <c r="AJ15" i="66"/>
  <c r="L25" i="66"/>
  <c r="L45" i="66"/>
  <c r="L15" i="66"/>
  <c r="AD25" i="66"/>
  <c r="R25" i="66"/>
  <c r="R45" i="66"/>
  <c r="R55" i="66"/>
  <c r="AJ55" i="66"/>
  <c r="AJ45" i="66"/>
  <c r="L55" i="66"/>
  <c r="X35" i="66"/>
  <c r="AD55" i="66"/>
  <c r="I13" i="77"/>
  <c r="X10" i="65"/>
  <c r="AD34" i="65"/>
  <c r="R26" i="65"/>
  <c r="AD10" i="65"/>
  <c r="L42" i="65"/>
  <c r="L34" i="65"/>
  <c r="AJ10" i="65"/>
  <c r="AJ18" i="65"/>
  <c r="AJ42" i="65"/>
  <c r="AD42" i="65"/>
  <c r="R34" i="65"/>
  <c r="AD18" i="65"/>
  <c r="R10" i="65"/>
  <c r="AJ34" i="65"/>
  <c r="AJ26" i="65"/>
  <c r="L10" i="65"/>
  <c r="L18" i="65"/>
  <c r="X26" i="65"/>
  <c r="R18" i="65"/>
  <c r="L26" i="65"/>
  <c r="M52" i="64"/>
  <c r="R42" i="65"/>
  <c r="X18" i="65"/>
  <c r="X42" i="65"/>
  <c r="N52" i="64"/>
  <c r="AD26" i="65"/>
  <c r="X34" i="65"/>
  <c r="G49" i="82"/>
  <c r="H49" i="82" s="1"/>
  <c r="G49" i="77"/>
  <c r="H49" i="77" s="1"/>
  <c r="G61" i="82"/>
  <c r="H61" i="82" s="1"/>
  <c r="G61" i="77"/>
  <c r="H61" i="77" s="1"/>
  <c r="J44" i="65"/>
  <c r="J36" i="65"/>
  <c r="J28" i="65"/>
  <c r="J20" i="65"/>
  <c r="J12" i="65"/>
  <c r="AB36" i="65"/>
  <c r="P28" i="65"/>
  <c r="AB12" i="65"/>
  <c r="AH44" i="65"/>
  <c r="AH36" i="65"/>
  <c r="AH28" i="65"/>
  <c r="AH20" i="65"/>
  <c r="AH12" i="65"/>
  <c r="AB44" i="65"/>
  <c r="P36" i="65"/>
  <c r="AB20" i="65"/>
  <c r="P12" i="65"/>
  <c r="V36" i="65"/>
  <c r="V12" i="65"/>
  <c r="P20" i="65"/>
  <c r="N64" i="64"/>
  <c r="V28" i="65"/>
  <c r="P44" i="65"/>
  <c r="V20" i="65"/>
  <c r="M64" i="64"/>
  <c r="AB28" i="65"/>
  <c r="V44" i="65"/>
  <c r="AF42" i="80"/>
  <c r="T34" i="80"/>
  <c r="AF18" i="80"/>
  <c r="T10" i="80"/>
  <c r="N42" i="80"/>
  <c r="N34" i="80"/>
  <c r="N26" i="80"/>
  <c r="N18" i="80"/>
  <c r="N10" i="80"/>
  <c r="N58" i="79"/>
  <c r="AF26" i="80"/>
  <c r="AF10" i="80"/>
  <c r="AL34" i="80"/>
  <c r="Z26" i="80"/>
  <c r="AL10" i="80"/>
  <c r="T42" i="80"/>
  <c r="T26" i="80"/>
  <c r="AL42" i="80"/>
  <c r="Z34" i="80"/>
  <c r="AL18" i="80"/>
  <c r="Z10" i="80"/>
  <c r="T18" i="80"/>
  <c r="Z18" i="80"/>
  <c r="Z42" i="80"/>
  <c r="M58" i="79"/>
  <c r="AF34" i="80"/>
  <c r="AL26" i="80"/>
  <c r="G61" i="78"/>
  <c r="H61" i="78" s="1"/>
  <c r="J36" i="73"/>
  <c r="P28" i="73"/>
  <c r="J20" i="73"/>
  <c r="V28" i="73"/>
  <c r="AB44" i="73"/>
  <c r="AB20" i="73"/>
  <c r="AH36" i="73"/>
  <c r="AH12" i="73"/>
  <c r="J28" i="73"/>
  <c r="P20" i="73"/>
  <c r="V36" i="73"/>
  <c r="AB36" i="73"/>
  <c r="AH44" i="73"/>
  <c r="J12" i="73"/>
  <c r="R64" i="72"/>
  <c r="P44" i="73"/>
  <c r="P12" i="73"/>
  <c r="V20" i="73"/>
  <c r="AB28" i="73"/>
  <c r="AH28" i="73"/>
  <c r="V44" i="73"/>
  <c r="AH20" i="73"/>
  <c r="J44" i="73"/>
  <c r="V12" i="73"/>
  <c r="AB12" i="73"/>
  <c r="Q64" i="72"/>
  <c r="P36" i="73"/>
  <c r="Y41" i="74"/>
  <c r="AK21" i="74"/>
  <c r="AE31" i="74"/>
  <c r="M21" i="74"/>
  <c r="S11" i="74"/>
  <c r="AE11" i="74"/>
  <c r="S31" i="74"/>
  <c r="S21" i="74"/>
  <c r="AE21" i="74"/>
  <c r="AG43" i="72"/>
  <c r="S41" i="74"/>
  <c r="M51" i="74"/>
  <c r="Y51" i="74"/>
  <c r="AK51" i="74"/>
  <c r="M41" i="74"/>
  <c r="S51" i="74"/>
  <c r="M31" i="74"/>
  <c r="Y31" i="74"/>
  <c r="I40" i="78"/>
  <c r="K40" i="78" s="1"/>
  <c r="Y11" i="74"/>
  <c r="M11" i="74"/>
  <c r="AE51" i="74"/>
  <c r="AK11" i="74"/>
  <c r="Y21" i="74"/>
  <c r="AK41" i="74"/>
  <c r="AK31" i="74"/>
  <c r="AE41" i="74"/>
  <c r="AC44" i="74"/>
  <c r="AI54" i="74"/>
  <c r="Q24" i="74"/>
  <c r="Q14" i="74"/>
  <c r="AC14" i="74"/>
  <c r="AI24" i="74"/>
  <c r="K34" i="74"/>
  <c r="Q34" i="74"/>
  <c r="K54" i="74"/>
  <c r="AI34" i="74"/>
  <c r="AC34" i="74"/>
  <c r="K24" i="74"/>
  <c r="K14" i="74"/>
  <c r="AI44" i="74"/>
  <c r="W54" i="74"/>
  <c r="W44" i="74"/>
  <c r="AC54" i="74"/>
  <c r="K44" i="74"/>
  <c r="AG59" i="72"/>
  <c r="Q44" i="74"/>
  <c r="W24" i="74"/>
  <c r="W14" i="74"/>
  <c r="Q54" i="74"/>
  <c r="AI14" i="74"/>
  <c r="W34" i="74"/>
  <c r="I56" i="78"/>
  <c r="K56" i="78" s="1"/>
  <c r="AC24" i="74"/>
  <c r="I65" i="77"/>
  <c r="K65" i="77" s="1"/>
  <c r="AL15" i="66"/>
  <c r="T45" i="66"/>
  <c r="N55" i="66"/>
  <c r="T55" i="66"/>
  <c r="Z55" i="66"/>
  <c r="AF35" i="66"/>
  <c r="N25" i="66"/>
  <c r="N35" i="66"/>
  <c r="T35" i="66"/>
  <c r="AL45" i="66"/>
  <c r="AL55" i="66"/>
  <c r="AL35" i="66"/>
  <c r="AL25" i="66"/>
  <c r="N45" i="66"/>
  <c r="Z45" i="66"/>
  <c r="Z25" i="66"/>
  <c r="AF55" i="66"/>
  <c r="AF45" i="66"/>
  <c r="T25" i="66"/>
  <c r="AC68" i="64"/>
  <c r="Z15" i="66"/>
  <c r="T15" i="66"/>
  <c r="AF15" i="66"/>
  <c r="AF25" i="66"/>
  <c r="N15" i="66"/>
  <c r="Z35" i="66"/>
  <c r="AF29" i="86"/>
  <c r="Z49" i="86"/>
  <c r="I29" i="82"/>
  <c r="K29" i="82" s="1"/>
  <c r="AF9" i="86"/>
  <c r="AL49" i="86"/>
  <c r="AF39" i="86"/>
  <c r="AF19" i="86"/>
  <c r="AL29" i="86"/>
  <c r="AC32" i="79"/>
  <c r="T29" i="86"/>
  <c r="AL9" i="86"/>
  <c r="AF49" i="86"/>
  <c r="AL39" i="86"/>
  <c r="Z29" i="86"/>
  <c r="Z9" i="86"/>
  <c r="T49" i="86"/>
  <c r="N9" i="86"/>
  <c r="T9" i="86"/>
  <c r="N49" i="86"/>
  <c r="N19" i="86"/>
  <c r="Z39" i="86"/>
  <c r="N29" i="86"/>
  <c r="T19" i="86"/>
  <c r="N39" i="86"/>
  <c r="T39" i="86"/>
  <c r="Z19" i="86"/>
  <c r="AL19" i="86"/>
  <c r="M49" i="74"/>
  <c r="S9" i="74"/>
  <c r="I28" i="78"/>
  <c r="K28" i="78" s="1"/>
  <c r="M19" i="74"/>
  <c r="Y39" i="74"/>
  <c r="Y9" i="74"/>
  <c r="M29" i="74"/>
  <c r="S19" i="74"/>
  <c r="AG31" i="72"/>
  <c r="AK9" i="74"/>
  <c r="AE9" i="74"/>
  <c r="M9" i="74"/>
  <c r="Y49" i="74"/>
  <c r="Y29" i="74"/>
  <c r="AE19" i="74"/>
  <c r="AK39" i="74"/>
  <c r="AE49" i="74"/>
  <c r="AK49" i="74"/>
  <c r="S49" i="74"/>
  <c r="M39" i="74"/>
  <c r="Y19" i="74"/>
  <c r="AE29" i="74"/>
  <c r="S39" i="74"/>
  <c r="AK19" i="74"/>
  <c r="S29" i="74"/>
  <c r="AK29" i="74"/>
  <c r="AE39" i="74"/>
  <c r="U45" i="74"/>
  <c r="O15" i="74"/>
  <c r="U35" i="74"/>
  <c r="O45" i="74"/>
  <c r="AG55" i="74"/>
  <c r="AG15" i="74"/>
  <c r="O35" i="74"/>
  <c r="AA55" i="74"/>
  <c r="U25" i="74"/>
  <c r="AG69" i="72"/>
  <c r="AA45" i="74"/>
  <c r="AG25" i="74"/>
  <c r="AM15" i="74"/>
  <c r="AA15" i="74"/>
  <c r="AM35" i="74"/>
  <c r="AG35" i="74"/>
  <c r="I66" i="78"/>
  <c r="K66" i="78" s="1"/>
  <c r="AM25" i="74"/>
  <c r="AA25" i="74"/>
  <c r="AM55" i="74"/>
  <c r="AM45" i="74"/>
  <c r="AG45" i="74"/>
  <c r="U15" i="74"/>
  <c r="AA35" i="74"/>
  <c r="O25" i="74"/>
  <c r="O55" i="74"/>
  <c r="U55" i="74"/>
  <c r="I21" i="77"/>
  <c r="K21" i="77" s="1"/>
  <c r="R28" i="66"/>
  <c r="L48" i="66"/>
  <c r="X38" i="66"/>
  <c r="L38" i="66"/>
  <c r="X28" i="66"/>
  <c r="X8" i="66"/>
  <c r="AC24" i="64"/>
  <c r="AD38" i="66"/>
  <c r="R8" i="66"/>
  <c r="AJ8" i="66"/>
  <c r="L8" i="66"/>
  <c r="AD18" i="66"/>
  <c r="L28" i="66"/>
  <c r="X48" i="66"/>
  <c r="AD28" i="66"/>
  <c r="AJ38" i="66"/>
  <c r="R38" i="66"/>
  <c r="L18" i="66"/>
  <c r="AD48" i="66"/>
  <c r="AJ28" i="66"/>
  <c r="R18" i="66"/>
  <c r="AD8" i="66"/>
  <c r="X18" i="66"/>
  <c r="R48" i="66"/>
  <c r="AJ48" i="66"/>
  <c r="AJ18" i="66"/>
  <c r="I11" i="77"/>
  <c r="K11" i="77" s="1"/>
  <c r="AC14" i="64"/>
  <c r="AL46" i="66"/>
  <c r="T46" i="66"/>
  <c r="AF36" i="66"/>
  <c r="N36" i="66"/>
  <c r="T26" i="66"/>
  <c r="AF16" i="66"/>
  <c r="AL6" i="66"/>
  <c r="T16" i="66"/>
  <c r="AF26" i="66"/>
  <c r="AF46" i="66"/>
  <c r="N46" i="66"/>
  <c r="Z36" i="66"/>
  <c r="AL26" i="66"/>
  <c r="N26" i="66"/>
  <c r="Z16" i="66"/>
  <c r="T6" i="66"/>
  <c r="Z6" i="66"/>
  <c r="Z46" i="66"/>
  <c r="Z26" i="66"/>
  <c r="N6" i="66"/>
  <c r="AL36" i="66"/>
  <c r="AL16" i="66"/>
  <c r="N16" i="66"/>
  <c r="AF6" i="66"/>
  <c r="T36" i="66"/>
  <c r="P52" i="86"/>
  <c r="AH22" i="86"/>
  <c r="J32" i="86"/>
  <c r="J42" i="86"/>
  <c r="AH32" i="86"/>
  <c r="AC46" i="79"/>
  <c r="AH52" i="86"/>
  <c r="I43" i="82"/>
  <c r="K43" i="82" s="1"/>
  <c r="V42" i="86"/>
  <c r="P12" i="86"/>
  <c r="J52" i="86"/>
  <c r="AB22" i="86"/>
  <c r="AH12" i="86"/>
  <c r="AB42" i="86"/>
  <c r="V12" i="86"/>
  <c r="P32" i="86"/>
  <c r="J22" i="86"/>
  <c r="AH42" i="86"/>
  <c r="P42" i="86"/>
  <c r="V52" i="86"/>
  <c r="AB52" i="86"/>
  <c r="J12" i="86"/>
  <c r="V32" i="86"/>
  <c r="V22" i="86"/>
  <c r="AB12" i="86"/>
  <c r="P22" i="86"/>
  <c r="AB32" i="86"/>
  <c r="I23" i="77"/>
  <c r="K23" i="77" s="1"/>
  <c r="T28" i="66"/>
  <c r="T48" i="66"/>
  <c r="Z8" i="66"/>
  <c r="AL48" i="66"/>
  <c r="AF28" i="66"/>
  <c r="AL18" i="66"/>
  <c r="AL28" i="66"/>
  <c r="N38" i="66"/>
  <c r="AC26" i="64"/>
  <c r="AF48" i="66"/>
  <c r="Z38" i="66"/>
  <c r="T18" i="66"/>
  <c r="AF38" i="66"/>
  <c r="AL38" i="66"/>
  <c r="N18" i="66"/>
  <c r="Z28" i="66"/>
  <c r="N48" i="66"/>
  <c r="AF18" i="66"/>
  <c r="Z48" i="66"/>
  <c r="N28" i="66"/>
  <c r="T8" i="66"/>
  <c r="AL8" i="66"/>
  <c r="N8" i="66"/>
  <c r="AF8" i="66"/>
  <c r="T38" i="66"/>
  <c r="Z18" i="66"/>
  <c r="I45" i="77"/>
  <c r="K45" i="77" s="1"/>
  <c r="AJ52" i="66"/>
  <c r="R42" i="66"/>
  <c r="AD42" i="66"/>
  <c r="X32" i="66"/>
  <c r="X52" i="66"/>
  <c r="R32" i="66"/>
  <c r="X12" i="66"/>
  <c r="L12" i="66"/>
  <c r="X22" i="66"/>
  <c r="R52" i="66"/>
  <c r="AD52" i="66"/>
  <c r="L42" i="66"/>
  <c r="L32" i="66"/>
  <c r="X42" i="66"/>
  <c r="R22" i="66"/>
  <c r="AD22" i="66"/>
  <c r="L22" i="66"/>
  <c r="AC48" i="64"/>
  <c r="AJ32" i="66"/>
  <c r="AJ12" i="66"/>
  <c r="AJ42" i="66"/>
  <c r="AJ22" i="66"/>
  <c r="AD12" i="66"/>
  <c r="AD32" i="66"/>
  <c r="R12" i="66"/>
  <c r="L52" i="66"/>
  <c r="I31" i="78"/>
  <c r="K31" i="78" s="1"/>
  <c r="AH50" i="74"/>
  <c r="P40" i="74"/>
  <c r="AB20" i="74"/>
  <c r="J10" i="74"/>
  <c r="V20" i="74"/>
  <c r="P30" i="74"/>
  <c r="AB40" i="74"/>
  <c r="P20" i="74"/>
  <c r="J30" i="74"/>
  <c r="AB50" i="74"/>
  <c r="J40" i="74"/>
  <c r="J20" i="74"/>
  <c r="V40" i="74"/>
  <c r="P10" i="74"/>
  <c r="V10" i="74"/>
  <c r="V50" i="74"/>
  <c r="AH30" i="74"/>
  <c r="AG34" i="72"/>
  <c r="AH40" i="74"/>
  <c r="AB30" i="74"/>
  <c r="J50" i="74"/>
  <c r="AH10" i="74"/>
  <c r="AB10" i="74"/>
  <c r="P50" i="74"/>
  <c r="V30" i="74"/>
  <c r="AH20" i="74"/>
  <c r="I59" i="78"/>
  <c r="K59" i="78" s="1"/>
  <c r="T34" i="74"/>
  <c r="AL34" i="74"/>
  <c r="Z44" i="74"/>
  <c r="Z24" i="74"/>
  <c r="AL14" i="74"/>
  <c r="AF34" i="74"/>
  <c r="N34" i="74"/>
  <c r="T54" i="74"/>
  <c r="AG62" i="72"/>
  <c r="AL24" i="74"/>
  <c r="N24" i="74"/>
  <c r="AL54" i="74"/>
  <c r="N54" i="74"/>
  <c r="Z14" i="74"/>
  <c r="AL44" i="74"/>
  <c r="N44" i="74"/>
  <c r="T44" i="74"/>
  <c r="Z34" i="74"/>
  <c r="AF54" i="74"/>
  <c r="T14" i="74"/>
  <c r="AF24" i="74"/>
  <c r="N14" i="74"/>
  <c r="AF44" i="74"/>
  <c r="AF14" i="74"/>
  <c r="T24" i="74"/>
  <c r="Z54" i="74"/>
  <c r="AG10" i="55"/>
  <c r="N14" i="80"/>
  <c r="N38" i="80"/>
  <c r="T30" i="80"/>
  <c r="Z6" i="80"/>
  <c r="Z30" i="80"/>
  <c r="T22" i="80"/>
  <c r="AL14" i="80"/>
  <c r="AL38" i="80"/>
  <c r="T38" i="80"/>
  <c r="V50" i="86"/>
  <c r="V40" i="86"/>
  <c r="V30" i="86"/>
  <c r="P20" i="86"/>
  <c r="V20" i="86"/>
  <c r="AB20" i="86"/>
  <c r="V10" i="86"/>
  <c r="P30" i="86"/>
  <c r="I31" i="82"/>
  <c r="K31" i="82" s="1"/>
  <c r="P50" i="86"/>
  <c r="AH50" i="86"/>
  <c r="AH40" i="86"/>
  <c r="AH30" i="86"/>
  <c r="AH20" i="86"/>
  <c r="J10" i="86"/>
  <c r="P40" i="86"/>
  <c r="AB10" i="86"/>
  <c r="J30" i="86"/>
  <c r="J40" i="86"/>
  <c r="AC34" i="79"/>
  <c r="AB50" i="86"/>
  <c r="AB30" i="86"/>
  <c r="P10" i="86"/>
  <c r="AH10" i="86"/>
  <c r="AB40" i="86"/>
  <c r="J20" i="86"/>
  <c r="J50" i="86"/>
  <c r="I31" i="77"/>
  <c r="K31" i="77" s="1"/>
  <c r="AH50" i="66"/>
  <c r="P50" i="66"/>
  <c r="AB40" i="66"/>
  <c r="J40" i="66"/>
  <c r="V30" i="66"/>
  <c r="P20" i="66"/>
  <c r="V10" i="66"/>
  <c r="AB10" i="66"/>
  <c r="AH10" i="66"/>
  <c r="V50" i="66"/>
  <c r="V40" i="66"/>
  <c r="AB30" i="66"/>
  <c r="AH20" i="66"/>
  <c r="V20" i="66"/>
  <c r="J50" i="66"/>
  <c r="P40" i="66"/>
  <c r="P30" i="66"/>
  <c r="P10" i="66"/>
  <c r="J20" i="66"/>
  <c r="AH30" i="66"/>
  <c r="AB20" i="66"/>
  <c r="AC34" i="64"/>
  <c r="AB50" i="66"/>
  <c r="J30" i="66"/>
  <c r="AH40" i="66"/>
  <c r="J10" i="66"/>
  <c r="Z17" i="64"/>
  <c r="Y17" i="64"/>
  <c r="G49" i="78"/>
  <c r="H49" i="78" s="1"/>
  <c r="L26" i="73"/>
  <c r="X34" i="73"/>
  <c r="AJ10" i="73"/>
  <c r="AD34" i="73"/>
  <c r="R10" i="73"/>
  <c r="AJ34" i="73"/>
  <c r="X10" i="73"/>
  <c r="R26" i="73"/>
  <c r="X42" i="73"/>
  <c r="L34" i="73"/>
  <c r="AD18" i="73"/>
  <c r="AJ26" i="73"/>
  <c r="R34" i="73"/>
  <c r="R52" i="72"/>
  <c r="L10" i="73"/>
  <c r="X26" i="73"/>
  <c r="AD42" i="73"/>
  <c r="L18" i="73"/>
  <c r="AJ18" i="73"/>
  <c r="R18" i="73"/>
  <c r="Q52" i="72"/>
  <c r="AD26" i="73"/>
  <c r="AD10" i="73"/>
  <c r="L42" i="73"/>
  <c r="AJ42" i="73"/>
  <c r="X18" i="73"/>
  <c r="R42" i="73"/>
  <c r="G25" i="78"/>
  <c r="H25" i="78" s="1"/>
  <c r="J24" i="73"/>
  <c r="P40" i="73"/>
  <c r="P16" i="73"/>
  <c r="V40" i="73"/>
  <c r="V16" i="73"/>
  <c r="AB32" i="73"/>
  <c r="V8" i="73"/>
  <c r="AH32" i="73"/>
  <c r="AB8" i="73"/>
  <c r="J40" i="73"/>
  <c r="P24" i="73"/>
  <c r="V32" i="73"/>
  <c r="AB40" i="73"/>
  <c r="J32" i="73"/>
  <c r="AH16" i="73"/>
  <c r="J16" i="73"/>
  <c r="AH8" i="73"/>
  <c r="V24" i="73"/>
  <c r="AB24" i="73"/>
  <c r="AH40" i="73"/>
  <c r="Q28" i="72"/>
  <c r="J8" i="73"/>
  <c r="P32" i="73"/>
  <c r="AB16" i="73"/>
  <c r="R28" i="72"/>
  <c r="P8" i="73"/>
  <c r="AH24" i="73"/>
  <c r="G19" i="77"/>
  <c r="H19" i="77" s="1"/>
  <c r="N22" i="64"/>
  <c r="AF38" i="65"/>
  <c r="T6" i="65"/>
  <c r="N22" i="65"/>
  <c r="N14" i="65"/>
  <c r="T30" i="65"/>
  <c r="M22" i="64"/>
  <c r="N38" i="65"/>
  <c r="AF22" i="65"/>
  <c r="AL30" i="65"/>
  <c r="AL6" i="65"/>
  <c r="AF6" i="65"/>
  <c r="Z22" i="65"/>
  <c r="N30" i="65"/>
  <c r="T38" i="65"/>
  <c r="AL38" i="65"/>
  <c r="AL14" i="65"/>
  <c r="T22" i="65"/>
  <c r="Z30" i="65"/>
  <c r="Z6" i="65"/>
  <c r="N6" i="65"/>
  <c r="T14" i="65"/>
  <c r="AL22" i="65"/>
  <c r="AF30" i="65"/>
  <c r="Z38" i="65"/>
  <c r="Z14" i="65"/>
  <c r="AF14" i="65"/>
  <c r="G31" i="82"/>
  <c r="H31" i="82" s="1"/>
  <c r="AD16" i="65"/>
  <c r="X40" i="65"/>
  <c r="X32" i="65"/>
  <c r="X24" i="65"/>
  <c r="X16" i="65"/>
  <c r="X8" i="65"/>
  <c r="R16" i="65"/>
  <c r="R24" i="65"/>
  <c r="AD40" i="65"/>
  <c r="AD8" i="65"/>
  <c r="L40" i="65"/>
  <c r="L32" i="65"/>
  <c r="L24" i="65"/>
  <c r="L16" i="65"/>
  <c r="L8" i="65"/>
  <c r="R8" i="65"/>
  <c r="R40" i="65"/>
  <c r="AJ32" i="65"/>
  <c r="AJ8" i="65"/>
  <c r="G31" i="77"/>
  <c r="H31" i="77" s="1"/>
  <c r="AD24" i="65"/>
  <c r="AJ24" i="65"/>
  <c r="R32" i="65"/>
  <c r="AJ40" i="65"/>
  <c r="AJ16" i="65"/>
  <c r="N34" i="64"/>
  <c r="M34" i="64"/>
  <c r="AD32" i="65"/>
  <c r="L40" i="80"/>
  <c r="L32" i="80"/>
  <c r="L24" i="80"/>
  <c r="L16" i="80"/>
  <c r="L8" i="80"/>
  <c r="AD32" i="80"/>
  <c r="R24" i="80"/>
  <c r="AD8" i="80"/>
  <c r="N34" i="79"/>
  <c r="AJ40" i="80"/>
  <c r="X32" i="80"/>
  <c r="AJ16" i="80"/>
  <c r="X8" i="80"/>
  <c r="R32" i="80"/>
  <c r="R16" i="80"/>
  <c r="X40" i="80"/>
  <c r="AJ24" i="80"/>
  <c r="X16" i="80"/>
  <c r="AD40" i="80"/>
  <c r="AD24" i="80"/>
  <c r="R8" i="80"/>
  <c r="AJ32" i="80"/>
  <c r="R40" i="80"/>
  <c r="M34" i="79"/>
  <c r="X24" i="80"/>
  <c r="AD16" i="80"/>
  <c r="AJ8" i="80"/>
  <c r="G31" i="78"/>
  <c r="H31" i="78" s="1"/>
  <c r="L40" i="73"/>
  <c r="X24" i="73"/>
  <c r="AD40" i="73"/>
  <c r="AD16" i="73"/>
  <c r="AJ32" i="73"/>
  <c r="AD8" i="73"/>
  <c r="R32" i="73"/>
  <c r="AJ8" i="73"/>
  <c r="R34" i="72"/>
  <c r="L32" i="73"/>
  <c r="X40" i="73"/>
  <c r="X16" i="73"/>
  <c r="AD32" i="73"/>
  <c r="X8" i="73"/>
  <c r="AJ24" i="73"/>
  <c r="L8" i="73"/>
  <c r="R24" i="73"/>
  <c r="R8" i="73"/>
  <c r="L16" i="73"/>
  <c r="AD24" i="73"/>
  <c r="R40" i="73"/>
  <c r="X32" i="73"/>
  <c r="AJ40" i="73"/>
  <c r="R16" i="73"/>
  <c r="Q34" i="72"/>
  <c r="L24" i="73"/>
  <c r="AJ16" i="73"/>
  <c r="G37" i="78"/>
  <c r="H37" i="78" s="1"/>
  <c r="N8" i="73"/>
  <c r="AF40" i="73"/>
  <c r="AF16" i="73"/>
  <c r="AL32" i="73"/>
  <c r="AF8" i="73"/>
  <c r="T32" i="73"/>
  <c r="AL8" i="73"/>
  <c r="Z32" i="73"/>
  <c r="T8" i="73"/>
  <c r="AF32" i="73"/>
  <c r="AL40" i="73"/>
  <c r="N32" i="73"/>
  <c r="T16" i="73"/>
  <c r="Z24" i="73"/>
  <c r="R40" i="72"/>
  <c r="N40" i="73"/>
  <c r="AF24" i="73"/>
  <c r="AL24" i="73"/>
  <c r="T40" i="73"/>
  <c r="N16" i="73"/>
  <c r="Z16" i="73"/>
  <c r="Z8" i="73"/>
  <c r="Z40" i="73"/>
  <c r="Q40" i="72"/>
  <c r="AL16" i="73"/>
  <c r="N24" i="73"/>
  <c r="T24" i="73"/>
  <c r="V44" i="80"/>
  <c r="V36" i="80"/>
  <c r="V28" i="80"/>
  <c r="V20" i="80"/>
  <c r="V12" i="80"/>
  <c r="AB36" i="80"/>
  <c r="AB20" i="80"/>
  <c r="P12" i="80"/>
  <c r="M64" i="79"/>
  <c r="J44" i="80"/>
  <c r="AH28" i="80"/>
  <c r="J20" i="80"/>
  <c r="AB44" i="80"/>
  <c r="P20" i="80"/>
  <c r="AB28" i="80"/>
  <c r="N64" i="79"/>
  <c r="AH36" i="80"/>
  <c r="J28" i="80"/>
  <c r="AH12" i="80"/>
  <c r="P36" i="80"/>
  <c r="AB12" i="80"/>
  <c r="AH44" i="80"/>
  <c r="J12" i="80"/>
  <c r="J36" i="80"/>
  <c r="P28" i="80"/>
  <c r="AH20" i="80"/>
  <c r="P44" i="80"/>
  <c r="G55" i="78"/>
  <c r="H55" i="78" s="1"/>
  <c r="N10" i="73"/>
  <c r="AF26" i="73"/>
  <c r="AL34" i="73"/>
  <c r="N42" i="73"/>
  <c r="T18" i="73"/>
  <c r="Z42" i="73"/>
  <c r="Z18" i="73"/>
  <c r="Q58" i="72"/>
  <c r="N18" i="73"/>
  <c r="AF18" i="73"/>
  <c r="AL18" i="73"/>
  <c r="T42" i="73"/>
  <c r="AF10" i="73"/>
  <c r="Z34" i="73"/>
  <c r="R58" i="72"/>
  <c r="AF42" i="73"/>
  <c r="T26" i="73"/>
  <c r="AL42" i="73"/>
  <c r="N26" i="73"/>
  <c r="AL10" i="73"/>
  <c r="Z26" i="73"/>
  <c r="AF34" i="73"/>
  <c r="Z10" i="73"/>
  <c r="T10" i="73"/>
  <c r="T34" i="73"/>
  <c r="N34" i="73"/>
  <c r="AL26" i="73"/>
  <c r="AH16" i="80"/>
  <c r="J40" i="80"/>
  <c r="J32" i="80"/>
  <c r="J24" i="80"/>
  <c r="AH8" i="80"/>
  <c r="AB40" i="80"/>
  <c r="AB24" i="80"/>
  <c r="P16" i="80"/>
  <c r="P40" i="80"/>
  <c r="N28" i="79"/>
  <c r="V40" i="80"/>
  <c r="AH24" i="80"/>
  <c r="J16" i="80"/>
  <c r="AB32" i="80"/>
  <c r="AB16" i="80"/>
  <c r="M28" i="79"/>
  <c r="AH32" i="80"/>
  <c r="V24" i="80"/>
  <c r="V8" i="80"/>
  <c r="P32" i="80"/>
  <c r="AB8" i="80"/>
  <c r="V16" i="80"/>
  <c r="P8" i="80"/>
  <c r="AH40" i="80"/>
  <c r="J8" i="80"/>
  <c r="V32" i="80"/>
  <c r="P24" i="80"/>
  <c r="I10" i="78"/>
  <c r="K10" i="78" s="1"/>
  <c r="AE46" i="74"/>
  <c r="M46" i="74"/>
  <c r="Y36" i="74"/>
  <c r="AK26" i="74"/>
  <c r="S26" i="74"/>
  <c r="AE16" i="74"/>
  <c r="M16" i="74"/>
  <c r="AG13" i="72"/>
  <c r="Y46" i="74"/>
  <c r="AK36" i="74"/>
  <c r="S36" i="74"/>
  <c r="AE26" i="74"/>
  <c r="M26" i="74"/>
  <c r="Y16" i="74"/>
  <c r="AE36" i="74"/>
  <c r="AK16" i="74"/>
  <c r="AK46" i="74"/>
  <c r="M36" i="74"/>
  <c r="S16" i="74"/>
  <c r="Y26" i="74"/>
  <c r="S46" i="74"/>
  <c r="Q8" i="56"/>
  <c r="H7" i="57"/>
  <c r="I49" i="77"/>
  <c r="K49" i="77" s="1"/>
  <c r="V53" i="66"/>
  <c r="AH43" i="66"/>
  <c r="P43" i="66"/>
  <c r="AB33" i="66"/>
  <c r="J33" i="66"/>
  <c r="P23" i="66"/>
  <c r="V13" i="66"/>
  <c r="J13" i="66"/>
  <c r="AB53" i="66"/>
  <c r="AB43" i="66"/>
  <c r="AH33" i="66"/>
  <c r="AH23" i="66"/>
  <c r="V23" i="66"/>
  <c r="AB23" i="66"/>
  <c r="AH53" i="66"/>
  <c r="V43" i="66"/>
  <c r="P33" i="66"/>
  <c r="AB13" i="66"/>
  <c r="P53" i="66"/>
  <c r="J43" i="66"/>
  <c r="P13" i="66"/>
  <c r="J23" i="66"/>
  <c r="V33" i="66"/>
  <c r="AH13" i="66"/>
  <c r="J53" i="66"/>
  <c r="I64" i="77"/>
  <c r="K64" i="77" s="1"/>
  <c r="AK55" i="66"/>
  <c r="S55" i="66"/>
  <c r="AE45" i="66"/>
  <c r="M45" i="66"/>
  <c r="S35" i="66"/>
  <c r="S25" i="66"/>
  <c r="AK15" i="66"/>
  <c r="M25" i="66"/>
  <c r="AE15" i="66"/>
  <c r="AE55" i="66"/>
  <c r="M55" i="66"/>
  <c r="Y45" i="66"/>
  <c r="Y35" i="66"/>
  <c r="Y25" i="66"/>
  <c r="M35" i="66"/>
  <c r="AK25" i="66"/>
  <c r="AE35" i="66"/>
  <c r="AK45" i="66"/>
  <c r="Y15" i="66"/>
  <c r="S15" i="66"/>
  <c r="AC67" i="64"/>
  <c r="S45" i="66"/>
  <c r="AE25" i="66"/>
  <c r="M15" i="66"/>
  <c r="Y55" i="66"/>
  <c r="AK35" i="66"/>
  <c r="AK48" i="74"/>
  <c r="AE48" i="74"/>
  <c r="AK28" i="74"/>
  <c r="Y38" i="74"/>
  <c r="S48" i="74"/>
  <c r="AK18" i="74"/>
  <c r="S18" i="74"/>
  <c r="M38" i="74"/>
  <c r="M18" i="74"/>
  <c r="AG25" i="72"/>
  <c r="AK38" i="74"/>
  <c r="Y28" i="74"/>
  <c r="AE18" i="74"/>
  <c r="Y18" i="74"/>
  <c r="S38" i="74"/>
  <c r="S28" i="74"/>
  <c r="AE8" i="74"/>
  <c r="I22" i="78"/>
  <c r="K22" i="78" s="1"/>
  <c r="S8" i="74"/>
  <c r="AE28" i="74"/>
  <c r="AE38" i="74"/>
  <c r="M28" i="74"/>
  <c r="M8" i="74"/>
  <c r="AK8" i="74"/>
  <c r="Y48" i="74"/>
  <c r="Y8" i="74"/>
  <c r="M48" i="74"/>
  <c r="AE15" i="55"/>
  <c r="AF15" i="55" s="1"/>
  <c r="AE11" i="55"/>
  <c r="AF11" i="55" s="1"/>
  <c r="S40" i="86"/>
  <c r="AE40" i="86"/>
  <c r="M40" i="86"/>
  <c r="AK30" i="86"/>
  <c r="S30" i="86"/>
  <c r="M20" i="86"/>
  <c r="AE30" i="86"/>
  <c r="S20" i="86"/>
  <c r="I34" i="82"/>
  <c r="K34" i="82" s="1"/>
  <c r="AK50" i="86"/>
  <c r="AK40" i="86"/>
  <c r="M30" i="86"/>
  <c r="AK20" i="86"/>
  <c r="AE10" i="86"/>
  <c r="Y10" i="86"/>
  <c r="AC37" i="79"/>
  <c r="M50" i="86"/>
  <c r="Y20" i="86"/>
  <c r="Y30" i="86"/>
  <c r="S10" i="86"/>
  <c r="S50" i="86"/>
  <c r="AE20" i="86"/>
  <c r="AK10" i="86"/>
  <c r="AE50" i="86"/>
  <c r="Y40" i="86"/>
  <c r="M10" i="86"/>
  <c r="Y50" i="86"/>
  <c r="AK37" i="86"/>
  <c r="AE37" i="86"/>
  <c r="Y47" i="86"/>
  <c r="S17" i="86"/>
  <c r="Y27" i="86"/>
  <c r="AE27" i="86"/>
  <c r="S7" i="86"/>
  <c r="AK7" i="86"/>
  <c r="AK17" i="86"/>
  <c r="I16" i="82"/>
  <c r="K16" i="82" s="1"/>
  <c r="M37" i="86"/>
  <c r="M47" i="86"/>
  <c r="AK27" i="86"/>
  <c r="Y17" i="86"/>
  <c r="M17" i="86"/>
  <c r="Y37" i="86"/>
  <c r="AE17" i="86"/>
  <c r="S47" i="86"/>
  <c r="Y7" i="86"/>
  <c r="S37" i="86"/>
  <c r="AE47" i="86"/>
  <c r="AE7" i="86"/>
  <c r="M7" i="86"/>
  <c r="M27" i="86"/>
  <c r="AC19" i="79"/>
  <c r="S27" i="86"/>
  <c r="AK47" i="86"/>
  <c r="I13" i="78"/>
  <c r="K13" i="78" s="1"/>
  <c r="J7" i="74"/>
  <c r="J37" i="74"/>
  <c r="AH47" i="74"/>
  <c r="AH27" i="74"/>
  <c r="AB37" i="74"/>
  <c r="P47" i="74"/>
  <c r="P17" i="74"/>
  <c r="AH7" i="74"/>
  <c r="AG16" i="72"/>
  <c r="AB7" i="74"/>
  <c r="V27" i="74"/>
  <c r="P7" i="74"/>
  <c r="J27" i="74"/>
  <c r="AB47" i="74"/>
  <c r="AH37" i="74"/>
  <c r="V47" i="74"/>
  <c r="V37" i="74"/>
  <c r="J47" i="74"/>
  <c r="AB27" i="74"/>
  <c r="P37" i="74"/>
  <c r="V17" i="74"/>
  <c r="V7" i="74"/>
  <c r="AH17" i="74"/>
  <c r="AB17" i="74"/>
  <c r="P27" i="74"/>
  <c r="J17" i="74"/>
  <c r="AH55" i="86"/>
  <c r="V55" i="86"/>
  <c r="AH35" i="86"/>
  <c r="V35" i="86"/>
  <c r="AH15" i="86"/>
  <c r="AB25" i="86"/>
  <c r="I61" i="82"/>
  <c r="K61" i="82" s="1"/>
  <c r="AC64" i="79"/>
  <c r="V45" i="86"/>
  <c r="AB35" i="86"/>
  <c r="AH25" i="86"/>
  <c r="AB45" i="86"/>
  <c r="P55" i="86"/>
  <c r="V15" i="86"/>
  <c r="V25" i="86"/>
  <c r="AB15" i="86"/>
  <c r="AH45" i="86"/>
  <c r="P25" i="86"/>
  <c r="AB55" i="86"/>
  <c r="P15" i="86"/>
  <c r="J25" i="86"/>
  <c r="J45" i="86"/>
  <c r="J15" i="86"/>
  <c r="J35" i="86"/>
  <c r="P35" i="86"/>
  <c r="P45" i="86"/>
  <c r="I25" i="82"/>
  <c r="K25" i="82" s="1"/>
  <c r="AH39" i="86"/>
  <c r="AB49" i="86"/>
  <c r="J49" i="86"/>
  <c r="AB29" i="86"/>
  <c r="J29" i="86"/>
  <c r="P39" i="86"/>
  <c r="V9" i="86"/>
  <c r="AH9" i="86"/>
  <c r="P9" i="86"/>
  <c r="J39" i="86"/>
  <c r="AH49" i="86"/>
  <c r="V19" i="86"/>
  <c r="P29" i="86"/>
  <c r="AB9" i="86"/>
  <c r="P19" i="86"/>
  <c r="AC28" i="79"/>
  <c r="V39" i="86"/>
  <c r="AH29" i="86"/>
  <c r="J19" i="86"/>
  <c r="AB39" i="86"/>
  <c r="AB19" i="86"/>
  <c r="V29" i="86"/>
  <c r="AH19" i="86"/>
  <c r="V49" i="86"/>
  <c r="J9" i="86"/>
  <c r="P49" i="86"/>
  <c r="T48" i="86"/>
  <c r="AF48" i="86"/>
  <c r="N48" i="86"/>
  <c r="AF28" i="86"/>
  <c r="N28" i="86"/>
  <c r="T8" i="86"/>
  <c r="AF8" i="86"/>
  <c r="AL8" i="86"/>
  <c r="I23" i="82"/>
  <c r="K23" i="82" s="1"/>
  <c r="T38" i="86"/>
  <c r="Z28" i="86"/>
  <c r="AL28" i="86"/>
  <c r="Z8" i="86"/>
  <c r="AL18" i="86"/>
  <c r="AC26" i="79"/>
  <c r="Z38" i="86"/>
  <c r="Z18" i="86"/>
  <c r="T28" i="86"/>
  <c r="AL38" i="86"/>
  <c r="AF38" i="86"/>
  <c r="AL48" i="86"/>
  <c r="N38" i="86"/>
  <c r="N18" i="86"/>
  <c r="T18" i="86"/>
  <c r="AF18" i="86"/>
  <c r="Z48" i="86"/>
  <c r="N8" i="86"/>
  <c r="I48" i="77"/>
  <c r="K48" i="77" s="1"/>
  <c r="AM12" i="66"/>
  <c r="AA12" i="66"/>
  <c r="AG52" i="66"/>
  <c r="U32" i="66"/>
  <c r="AC51" i="64"/>
  <c r="AM32" i="66"/>
  <c r="O12" i="66"/>
  <c r="AA22" i="66"/>
  <c r="U52" i="66"/>
  <c r="U22" i="66"/>
  <c r="AG22" i="66"/>
  <c r="O22" i="66"/>
  <c r="AG12" i="66"/>
  <c r="AM22" i="66"/>
  <c r="AG32" i="66"/>
  <c r="U42" i="66"/>
  <c r="AA42" i="66"/>
  <c r="AA32" i="66"/>
  <c r="U12" i="66"/>
  <c r="O32" i="66"/>
  <c r="O42" i="66"/>
  <c r="AA52" i="66"/>
  <c r="O52" i="66"/>
  <c r="AG42" i="66"/>
  <c r="AM52" i="66"/>
  <c r="AM42" i="66"/>
  <c r="AG26" i="72"/>
  <c r="T48" i="74"/>
  <c r="AL18" i="74"/>
  <c r="AF38" i="74"/>
  <c r="Z18" i="74"/>
  <c r="T28" i="74"/>
  <c r="N8" i="74"/>
  <c r="AF48" i="74"/>
  <c r="T8" i="74"/>
  <c r="T38" i="74"/>
  <c r="AL38" i="74"/>
  <c r="N38" i="74"/>
  <c r="N48" i="74"/>
  <c r="AF8" i="74"/>
  <c r="I23" i="78"/>
  <c r="K23" i="78" s="1"/>
  <c r="AF18" i="74"/>
  <c r="N18" i="74"/>
  <c r="Z28" i="74"/>
  <c r="AF28" i="74"/>
  <c r="Z8" i="74"/>
  <c r="AL28" i="74"/>
  <c r="Z48" i="74"/>
  <c r="T18" i="74"/>
  <c r="Z38" i="74"/>
  <c r="N28" i="74"/>
  <c r="AL8" i="74"/>
  <c r="AL48" i="74"/>
  <c r="I35" i="78"/>
  <c r="K35" i="78" s="1"/>
  <c r="AF50" i="74"/>
  <c r="Z50" i="74"/>
  <c r="T40" i="74"/>
  <c r="N40" i="74"/>
  <c r="AF20" i="74"/>
  <c r="Z10" i="74"/>
  <c r="Z30" i="74"/>
  <c r="N20" i="74"/>
  <c r="AF30" i="74"/>
  <c r="T50" i="74"/>
  <c r="AF40" i="74"/>
  <c r="AL30" i="74"/>
  <c r="AL10" i="74"/>
  <c r="AL20" i="74"/>
  <c r="T10" i="74"/>
  <c r="AL40" i="74"/>
  <c r="T20" i="74"/>
  <c r="Z20" i="74"/>
  <c r="AG38" i="72"/>
  <c r="AL50" i="74"/>
  <c r="N30" i="74"/>
  <c r="AF10" i="74"/>
  <c r="N50" i="74"/>
  <c r="N10" i="74"/>
  <c r="Z40" i="74"/>
  <c r="T30" i="74"/>
  <c r="P54" i="86"/>
  <c r="AB54" i="86"/>
  <c r="V44" i="86"/>
  <c r="P34" i="86"/>
  <c r="P24" i="86"/>
  <c r="J44" i="86"/>
  <c r="V34" i="86"/>
  <c r="J24" i="86"/>
  <c r="I55" i="82"/>
  <c r="K55" i="82" s="1"/>
  <c r="P44" i="86"/>
  <c r="AH54" i="86"/>
  <c r="AB14" i="86"/>
  <c r="AB34" i="86"/>
  <c r="AB24" i="86"/>
  <c r="V54" i="86"/>
  <c r="J54" i="86"/>
  <c r="J14" i="86"/>
  <c r="AH24" i="86"/>
  <c r="AH34" i="86"/>
  <c r="AH44" i="86"/>
  <c r="V24" i="86"/>
  <c r="V14" i="86"/>
  <c r="AC58" i="79"/>
  <c r="AB44" i="86"/>
  <c r="P14" i="86"/>
  <c r="J34" i="86"/>
  <c r="AH14" i="86"/>
  <c r="AF42" i="86"/>
  <c r="AL42" i="86"/>
  <c r="AC50" i="79"/>
  <c r="N52" i="86"/>
  <c r="AL22" i="86"/>
  <c r="AF52" i="86"/>
  <c r="Z22" i="86"/>
  <c r="AL32" i="86"/>
  <c r="Z32" i="86"/>
  <c r="Z12" i="86"/>
  <c r="AL12" i="86"/>
  <c r="T42" i="86"/>
  <c r="T22" i="86"/>
  <c r="T52" i="86"/>
  <c r="N22" i="86"/>
  <c r="T32" i="86"/>
  <c r="AF32" i="86"/>
  <c r="T12" i="86"/>
  <c r="AL52" i="86"/>
  <c r="N12" i="86"/>
  <c r="I47" i="82"/>
  <c r="K47" i="82" s="1"/>
  <c r="AF12" i="86"/>
  <c r="Z52" i="86"/>
  <c r="AF22" i="86"/>
  <c r="N42" i="86"/>
  <c r="Z42" i="86"/>
  <c r="N32" i="86"/>
  <c r="M48" i="86"/>
  <c r="S38" i="86"/>
  <c r="M28" i="86"/>
  <c r="AK38" i="86"/>
  <c r="I22" i="82"/>
  <c r="K22" i="82" s="1"/>
  <c r="AE28" i="86"/>
  <c r="S28" i="86"/>
  <c r="S8" i="86"/>
  <c r="AE38" i="86"/>
  <c r="Y28" i="86"/>
  <c r="M8" i="86"/>
  <c r="Y48" i="86"/>
  <c r="S18" i="86"/>
  <c r="Y8" i="86"/>
  <c r="AE48" i="86"/>
  <c r="AK8" i="86"/>
  <c r="Y38" i="86"/>
  <c r="AE8" i="86"/>
  <c r="AK18" i="86"/>
  <c r="M38" i="86"/>
  <c r="M18" i="86"/>
  <c r="AE18" i="86"/>
  <c r="S48" i="86"/>
  <c r="Y18" i="86"/>
  <c r="AK28" i="86"/>
  <c r="AK48" i="86"/>
  <c r="AC25" i="79"/>
  <c r="AH48" i="86"/>
  <c r="P48" i="86"/>
  <c r="V48" i="86"/>
  <c r="AB18" i="86"/>
  <c r="AH18" i="86"/>
  <c r="P18" i="86"/>
  <c r="AH8" i="86"/>
  <c r="P8" i="86"/>
  <c r="AC22" i="79"/>
  <c r="AB48" i="86"/>
  <c r="AH38" i="86"/>
  <c r="J28" i="86"/>
  <c r="J18" i="86"/>
  <c r="AB28" i="86"/>
  <c r="V8" i="86"/>
  <c r="P38" i="86"/>
  <c r="J38" i="86"/>
  <c r="V38" i="86"/>
  <c r="J8" i="86"/>
  <c r="J48" i="86"/>
  <c r="AH28" i="86"/>
  <c r="V28" i="86"/>
  <c r="V18" i="86"/>
  <c r="AB8" i="86"/>
  <c r="AB38" i="86"/>
  <c r="I19" i="82"/>
  <c r="K19" i="82" s="1"/>
  <c r="P28" i="86"/>
  <c r="AD50" i="74"/>
  <c r="I33" i="78"/>
  <c r="K33" i="78" s="1"/>
  <c r="AG36" i="72"/>
  <c r="R20" i="74"/>
  <c r="R30" i="74"/>
  <c r="AJ50" i="74"/>
  <c r="L40" i="74"/>
  <c r="AJ20" i="74"/>
  <c r="AJ30" i="74"/>
  <c r="L50" i="74"/>
  <c r="X20" i="74"/>
  <c r="L20" i="74"/>
  <c r="L30" i="74"/>
  <c r="AD20" i="74"/>
  <c r="X10" i="74"/>
  <c r="R40" i="74"/>
  <c r="AJ10" i="74"/>
  <c r="R10" i="74"/>
  <c r="X40" i="74"/>
  <c r="X50" i="74"/>
  <c r="AJ40" i="74"/>
  <c r="AD30" i="74"/>
  <c r="AD40" i="74"/>
  <c r="X30" i="74"/>
  <c r="L10" i="74"/>
  <c r="R50" i="74"/>
  <c r="AD10" i="74"/>
  <c r="I37" i="77"/>
  <c r="K37" i="77" s="1"/>
  <c r="AB51" i="66"/>
  <c r="J51" i="66"/>
  <c r="V41" i="66"/>
  <c r="AH31" i="66"/>
  <c r="P31" i="66"/>
  <c r="V11" i="66"/>
  <c r="P21" i="66"/>
  <c r="AH21" i="66"/>
  <c r="AC40" i="64"/>
  <c r="V51" i="66"/>
  <c r="AH41" i="66"/>
  <c r="P41" i="66"/>
  <c r="AB31" i="66"/>
  <c r="J31" i="66"/>
  <c r="AB21" i="66"/>
  <c r="AH11" i="66"/>
  <c r="AB11" i="66"/>
  <c r="AH51" i="66"/>
  <c r="J41" i="66"/>
  <c r="J11" i="66"/>
  <c r="P51" i="66"/>
  <c r="V31" i="66"/>
  <c r="P11" i="66"/>
  <c r="V21" i="66"/>
  <c r="J21" i="66"/>
  <c r="AB41" i="66"/>
  <c r="V52" i="74"/>
  <c r="V22" i="74"/>
  <c r="AB12" i="74"/>
  <c r="P22" i="74"/>
  <c r="AB52" i="74"/>
  <c r="V12" i="74"/>
  <c r="P52" i="74"/>
  <c r="J12" i="74"/>
  <c r="AH22" i="74"/>
  <c r="AG46" i="72"/>
  <c r="AB22" i="74"/>
  <c r="J52" i="74"/>
  <c r="AB42" i="74"/>
  <c r="P12" i="74"/>
  <c r="AB32" i="74"/>
  <c r="I43" i="78"/>
  <c r="K43" i="78" s="1"/>
  <c r="V42" i="74"/>
  <c r="AH42" i="74"/>
  <c r="P42" i="74"/>
  <c r="V32" i="74"/>
  <c r="AH52" i="74"/>
  <c r="J22" i="74"/>
  <c r="P32" i="74"/>
  <c r="J32" i="74"/>
  <c r="J42" i="74"/>
  <c r="AH12" i="74"/>
  <c r="AH32" i="74"/>
  <c r="I17" i="77"/>
  <c r="K17" i="77" s="1"/>
  <c r="AL27" i="66"/>
  <c r="N47" i="66"/>
  <c r="T47" i="66"/>
  <c r="N27" i="66"/>
  <c r="T37" i="66"/>
  <c r="AF17" i="66"/>
  <c r="Z37" i="66"/>
  <c r="N17" i="66"/>
  <c r="Z17" i="66"/>
  <c r="Z7" i="66"/>
  <c r="T7" i="66"/>
  <c r="T17" i="66"/>
  <c r="AF37" i="66"/>
  <c r="AL37" i="66"/>
  <c r="AF27" i="66"/>
  <c r="Z47" i="66"/>
  <c r="AF47" i="66"/>
  <c r="Z27" i="66"/>
  <c r="AL7" i="66"/>
  <c r="AL47" i="66"/>
  <c r="N37" i="66"/>
  <c r="N7" i="66"/>
  <c r="AF7" i="66"/>
  <c r="AC20" i="64"/>
  <c r="AL17" i="66"/>
  <c r="T27" i="66"/>
  <c r="AI44" i="86"/>
  <c r="AC54" i="86"/>
  <c r="W44" i="86"/>
  <c r="Q34" i="86"/>
  <c r="AI14" i="86"/>
  <c r="AC34" i="86"/>
  <c r="AC24" i="86"/>
  <c r="AI24" i="86"/>
  <c r="Q54" i="86"/>
  <c r="Q44" i="86"/>
  <c r="AI54" i="86"/>
  <c r="Q24" i="86"/>
  <c r="W24" i="86"/>
  <c r="K24" i="86"/>
  <c r="I56" i="82"/>
  <c r="K56" i="82" s="1"/>
  <c r="K44" i="86"/>
  <c r="K54" i="86"/>
  <c r="W54" i="86"/>
  <c r="AC14" i="86"/>
  <c r="AI34" i="86"/>
  <c r="AC44" i="86"/>
  <c r="Q14" i="86"/>
  <c r="K14" i="86"/>
  <c r="W34" i="86"/>
  <c r="W14" i="86"/>
  <c r="K34" i="86"/>
  <c r="AC59" i="79"/>
  <c r="Q43" i="86"/>
  <c r="Q33" i="86"/>
  <c r="W33" i="86"/>
  <c r="W23" i="86"/>
  <c r="AI33" i="86"/>
  <c r="AI23" i="86"/>
  <c r="AC13" i="86"/>
  <c r="W43" i="86"/>
  <c r="AC53" i="79"/>
  <c r="AI53" i="86"/>
  <c r="Q53" i="86"/>
  <c r="Q13" i="86"/>
  <c r="K33" i="86"/>
  <c r="K13" i="86"/>
  <c r="AC33" i="86"/>
  <c r="AI43" i="86"/>
  <c r="W13" i="86"/>
  <c r="AI13" i="86"/>
  <c r="I50" i="82"/>
  <c r="K50" i="82" s="1"/>
  <c r="K53" i="86"/>
  <c r="K43" i="86"/>
  <c r="K23" i="86"/>
  <c r="Q23" i="86"/>
  <c r="AC43" i="86"/>
  <c r="AC23" i="86"/>
  <c r="W53" i="86"/>
  <c r="AC53" i="86"/>
  <c r="AI51" i="86"/>
  <c r="W51" i="86"/>
  <c r="AC51" i="86"/>
  <c r="K41" i="86"/>
  <c r="Q31" i="86"/>
  <c r="Q21" i="86"/>
  <c r="Q11" i="86"/>
  <c r="AI11" i="86"/>
  <c r="W11" i="86"/>
  <c r="AC31" i="86"/>
  <c r="W41" i="86"/>
  <c r="AC11" i="86"/>
  <c r="K31" i="86"/>
  <c r="K11" i="86"/>
  <c r="AC41" i="79"/>
  <c r="Q41" i="86"/>
  <c r="K21" i="86"/>
  <c r="Q51" i="86"/>
  <c r="K51" i="86"/>
  <c r="AI31" i="86"/>
  <c r="AI41" i="86"/>
  <c r="AC21" i="86"/>
  <c r="I38" i="82"/>
  <c r="K38" i="82" s="1"/>
  <c r="AC41" i="86"/>
  <c r="W31" i="86"/>
  <c r="AI21" i="86"/>
  <c r="W21" i="86"/>
  <c r="I35" i="77"/>
  <c r="K35" i="77" s="1"/>
  <c r="AC38" i="64"/>
  <c r="Z50" i="66"/>
  <c r="AL40" i="66"/>
  <c r="T40" i="66"/>
  <c r="T30" i="66"/>
  <c r="T20" i="66"/>
  <c r="AF10" i="66"/>
  <c r="N20" i="66"/>
  <c r="AF20" i="66"/>
  <c r="AL50" i="66"/>
  <c r="T50" i="66"/>
  <c r="AF40" i="66"/>
  <c r="N40" i="66"/>
  <c r="Z30" i="66"/>
  <c r="AL10" i="66"/>
  <c r="N10" i="66"/>
  <c r="T10" i="66"/>
  <c r="Z10" i="66"/>
  <c r="Z40" i="66"/>
  <c r="Z20" i="66"/>
  <c r="AF50" i="66"/>
  <c r="AL30" i="66"/>
  <c r="N30" i="66"/>
  <c r="AL20" i="66"/>
  <c r="AF30" i="66"/>
  <c r="N50" i="66"/>
  <c r="G13" i="77"/>
  <c r="H13" i="77" s="1"/>
  <c r="AJ22" i="65"/>
  <c r="AD6" i="65"/>
  <c r="AJ6" i="65"/>
  <c r="R38" i="65"/>
  <c r="X38" i="65"/>
  <c r="X6" i="65"/>
  <c r="L6" i="65"/>
  <c r="AD22" i="65"/>
  <c r="X22" i="65"/>
  <c r="X30" i="65"/>
  <c r="L30" i="65"/>
  <c r="AJ30" i="65"/>
  <c r="AJ38" i="65"/>
  <c r="AD14" i="65"/>
  <c r="L22" i="65"/>
  <c r="X14" i="65"/>
  <c r="L14" i="65"/>
  <c r="R30" i="65"/>
  <c r="AD38" i="65"/>
  <c r="N16" i="64"/>
  <c r="AD30" i="65"/>
  <c r="R14" i="65"/>
  <c r="R22" i="65"/>
  <c r="AJ14" i="65"/>
  <c r="L38" i="65"/>
  <c r="M16" i="64"/>
  <c r="AB16" i="64" s="1"/>
  <c r="R6" i="65"/>
  <c r="G25" i="82"/>
  <c r="H25" i="82" s="1"/>
  <c r="V40" i="65"/>
  <c r="V32" i="65"/>
  <c r="V24" i="65"/>
  <c r="V16" i="65"/>
  <c r="V8" i="65"/>
  <c r="P40" i="65"/>
  <c r="AB24" i="65"/>
  <c r="P16" i="65"/>
  <c r="G25" i="77"/>
  <c r="H25" i="77" s="1"/>
  <c r="J40" i="65"/>
  <c r="J32" i="65"/>
  <c r="J24" i="65"/>
  <c r="J16" i="65"/>
  <c r="J8" i="65"/>
  <c r="AB32" i="65"/>
  <c r="P24" i="65"/>
  <c r="AB8" i="65"/>
  <c r="AH40" i="65"/>
  <c r="AH16" i="65"/>
  <c r="P32" i="65"/>
  <c r="AH32" i="65"/>
  <c r="AH8" i="65"/>
  <c r="AB16" i="65"/>
  <c r="AH24" i="65"/>
  <c r="N28" i="64"/>
  <c r="AB40" i="65"/>
  <c r="M28" i="64"/>
  <c r="P8" i="65"/>
  <c r="Z40" i="65"/>
  <c r="Z32" i="65"/>
  <c r="Z24" i="65"/>
  <c r="Z16" i="65"/>
  <c r="Z8" i="65"/>
  <c r="T40" i="65"/>
  <c r="AF24" i="65"/>
  <c r="T16" i="65"/>
  <c r="N40" i="65"/>
  <c r="N32" i="65"/>
  <c r="N24" i="65"/>
  <c r="N16" i="65"/>
  <c r="N8" i="65"/>
  <c r="AF32" i="65"/>
  <c r="T24" i="65"/>
  <c r="AF8" i="65"/>
  <c r="AL32" i="65"/>
  <c r="AL8" i="65"/>
  <c r="AF16" i="65"/>
  <c r="N40" i="64"/>
  <c r="AL24" i="65"/>
  <c r="AF40" i="65"/>
  <c r="T8" i="65"/>
  <c r="AL40" i="65"/>
  <c r="M40" i="64"/>
  <c r="AL16" i="65"/>
  <c r="T32" i="65"/>
  <c r="G37" i="82"/>
  <c r="H37" i="82" s="1"/>
  <c r="G37" i="77"/>
  <c r="H37" i="77" s="1"/>
  <c r="G13" i="78"/>
  <c r="H13" i="78" s="1"/>
  <c r="L38" i="73"/>
  <c r="AD14" i="73"/>
  <c r="R38" i="73"/>
  <c r="AD22" i="73"/>
  <c r="L14" i="73"/>
  <c r="AJ14" i="73"/>
  <c r="X38" i="73"/>
  <c r="AJ22" i="73"/>
  <c r="AD6" i="73"/>
  <c r="R16" i="72"/>
  <c r="L22" i="73"/>
  <c r="R14" i="73"/>
  <c r="AD30" i="73"/>
  <c r="R22" i="73"/>
  <c r="AJ6" i="73"/>
  <c r="X14" i="73"/>
  <c r="AJ30" i="73"/>
  <c r="X22" i="73"/>
  <c r="Q16" i="72"/>
  <c r="AD38" i="73"/>
  <c r="X6" i="73"/>
  <c r="L6" i="73"/>
  <c r="R30" i="73"/>
  <c r="AJ38" i="73"/>
  <c r="R6" i="73"/>
  <c r="X30" i="73"/>
  <c r="L30" i="73"/>
  <c r="AD42" i="80"/>
  <c r="R34" i="80"/>
  <c r="AD18" i="80"/>
  <c r="R10" i="80"/>
  <c r="L42" i="80"/>
  <c r="L34" i="80"/>
  <c r="L26" i="80"/>
  <c r="L18" i="80"/>
  <c r="L10" i="80"/>
  <c r="M52" i="79"/>
  <c r="AD34" i="80"/>
  <c r="R18" i="80"/>
  <c r="X42" i="80"/>
  <c r="AJ26" i="80"/>
  <c r="X18" i="80"/>
  <c r="AD26" i="80"/>
  <c r="AD10" i="80"/>
  <c r="AJ34" i="80"/>
  <c r="X26" i="80"/>
  <c r="AJ10" i="80"/>
  <c r="N52" i="79"/>
  <c r="R42" i="80"/>
  <c r="X34" i="80"/>
  <c r="R26" i="80"/>
  <c r="AJ18" i="80"/>
  <c r="AJ42" i="80"/>
  <c r="X10" i="80"/>
  <c r="AL49" i="74"/>
  <c r="T19" i="74"/>
  <c r="AF9" i="74"/>
  <c r="N49" i="74"/>
  <c r="N19" i="74"/>
  <c r="N29" i="74"/>
  <c r="Z39" i="74"/>
  <c r="AG32" i="72"/>
  <c r="AL29" i="74"/>
  <c r="AL39" i="74"/>
  <c r="Z9" i="74"/>
  <c r="T49" i="74"/>
  <c r="T9" i="74"/>
  <c r="AF19" i="74"/>
  <c r="T29" i="74"/>
  <c r="AL9" i="74"/>
  <c r="AF39" i="74"/>
  <c r="N39" i="74"/>
  <c r="AF29" i="74"/>
  <c r="N9" i="74"/>
  <c r="T39" i="74"/>
  <c r="AL19" i="74"/>
  <c r="Z29" i="74"/>
  <c r="Z49" i="74"/>
  <c r="AF49" i="74"/>
  <c r="I29" i="78"/>
  <c r="K29" i="78" s="1"/>
  <c r="Z19" i="74"/>
  <c r="AH53" i="74"/>
  <c r="P53" i="74"/>
  <c r="P33" i="74"/>
  <c r="V33" i="74"/>
  <c r="AB13" i="74"/>
  <c r="AH13" i="74"/>
  <c r="AB53" i="74"/>
  <c r="AB43" i="74"/>
  <c r="V23" i="74"/>
  <c r="J13" i="74"/>
  <c r="V43" i="74"/>
  <c r="AH23" i="74"/>
  <c r="V53" i="74"/>
  <c r="P13" i="74"/>
  <c r="J43" i="74"/>
  <c r="P23" i="74"/>
  <c r="AH33" i="74"/>
  <c r="AG52" i="72"/>
  <c r="AB33" i="74"/>
  <c r="J23" i="74"/>
  <c r="I49" i="78"/>
  <c r="K49" i="78" s="1"/>
  <c r="AH43" i="74"/>
  <c r="J33" i="74"/>
  <c r="V13" i="74"/>
  <c r="J53" i="74"/>
  <c r="P43" i="74"/>
  <c r="AB23" i="74"/>
  <c r="N53" i="74"/>
  <c r="N23" i="74"/>
  <c r="AL13" i="74"/>
  <c r="T53" i="74"/>
  <c r="T23" i="74"/>
  <c r="AF53" i="74"/>
  <c r="AF33" i="74"/>
  <c r="AG56" i="72"/>
  <c r="N43" i="74"/>
  <c r="Z33" i="74"/>
  <c r="Z13" i="74"/>
  <c r="T43" i="74"/>
  <c r="T33" i="74"/>
  <c r="AF43" i="74"/>
  <c r="I53" i="78"/>
  <c r="K53" i="78" s="1"/>
  <c r="T13" i="74"/>
  <c r="AF13" i="74"/>
  <c r="N33" i="74"/>
  <c r="Z43" i="74"/>
  <c r="Z23" i="74"/>
  <c r="Z53" i="74"/>
  <c r="N13" i="74"/>
  <c r="AL43" i="74"/>
  <c r="AL23" i="74"/>
  <c r="AL53" i="74"/>
  <c r="AL33" i="74"/>
  <c r="AF23" i="74"/>
  <c r="AF51" i="86"/>
  <c r="T31" i="86"/>
  <c r="N11" i="86"/>
  <c r="T11" i="86"/>
  <c r="AL21" i="86"/>
  <c r="I41" i="82"/>
  <c r="K41" i="82" s="1"/>
  <c r="AL41" i="86"/>
  <c r="N51" i="86"/>
  <c r="AL31" i="86"/>
  <c r="Z11" i="86"/>
  <c r="AC44" i="79"/>
  <c r="Z41" i="86"/>
  <c r="AF31" i="86"/>
  <c r="T21" i="86"/>
  <c r="T51" i="86"/>
  <c r="N31" i="86"/>
  <c r="Z31" i="86"/>
  <c r="N21" i="86"/>
  <c r="N41" i="86"/>
  <c r="AL51" i="86"/>
  <c r="Z21" i="86"/>
  <c r="AF11" i="86"/>
  <c r="AF41" i="86"/>
  <c r="Z51" i="86"/>
  <c r="AL11" i="86"/>
  <c r="AF21" i="86"/>
  <c r="T41" i="86"/>
  <c r="K38" i="86"/>
  <c r="Q28" i="86"/>
  <c r="W28" i="86"/>
  <c r="AI8" i="86"/>
  <c r="W8" i="86"/>
  <c r="AC23" i="79"/>
  <c r="W48" i="86"/>
  <c r="AI18" i="86"/>
  <c r="W18" i="86"/>
  <c r="Q48" i="86"/>
  <c r="Q18" i="86"/>
  <c r="AC8" i="86"/>
  <c r="AC38" i="86"/>
  <c r="W38" i="86"/>
  <c r="AI28" i="86"/>
  <c r="AC18" i="86"/>
  <c r="Q8" i="86"/>
  <c r="I20" i="82"/>
  <c r="K20" i="82" s="1"/>
  <c r="AC48" i="86"/>
  <c r="K48" i="86"/>
  <c r="K8" i="86"/>
  <c r="AI38" i="86"/>
  <c r="K18" i="86"/>
  <c r="AI48" i="86"/>
  <c r="Q38" i="86"/>
  <c r="AC28" i="86"/>
  <c r="K28" i="86"/>
  <c r="I24" i="77"/>
  <c r="K24" i="77" s="1"/>
  <c r="AM48" i="66"/>
  <c r="U48" i="66"/>
  <c r="AG38" i="66"/>
  <c r="O38" i="66"/>
  <c r="AG18" i="66"/>
  <c r="AG8" i="66"/>
  <c r="AM8" i="66"/>
  <c r="AM28" i="66"/>
  <c r="O8" i="66"/>
  <c r="AG48" i="66"/>
  <c r="AM38" i="66"/>
  <c r="AG28" i="66"/>
  <c r="O18" i="66"/>
  <c r="AA8" i="66"/>
  <c r="AA18" i="66"/>
  <c r="AC27" i="64"/>
  <c r="AA38" i="66"/>
  <c r="AA28" i="66"/>
  <c r="U8" i="66"/>
  <c r="AA48" i="66"/>
  <c r="U38" i="66"/>
  <c r="U28" i="66"/>
  <c r="AM18" i="66"/>
  <c r="O28" i="66"/>
  <c r="U18" i="66"/>
  <c r="O48" i="66"/>
  <c r="I34" i="77"/>
  <c r="K34" i="77" s="1"/>
  <c r="Y50" i="66"/>
  <c r="AK40" i="66"/>
  <c r="S40" i="66"/>
  <c r="S30" i="66"/>
  <c r="M30" i="66"/>
  <c r="AK20" i="66"/>
  <c r="M10" i="66"/>
  <c r="Y10" i="66"/>
  <c r="AC37" i="64"/>
  <c r="AK50" i="66"/>
  <c r="S50" i="66"/>
  <c r="AE40" i="66"/>
  <c r="M40" i="66"/>
  <c r="AE20" i="66"/>
  <c r="M20" i="66"/>
  <c r="S10" i="66"/>
  <c r="Y30" i="66"/>
  <c r="S20" i="66"/>
  <c r="M50" i="66"/>
  <c r="AE30" i="66"/>
  <c r="AK10" i="66"/>
  <c r="Y40" i="66"/>
  <c r="AE10" i="66"/>
  <c r="AK30" i="66"/>
  <c r="Y20" i="66"/>
  <c r="AE50" i="66"/>
  <c r="AH53" i="86"/>
  <c r="J33" i="86"/>
  <c r="I49" i="82"/>
  <c r="K49" i="82" s="1"/>
  <c r="AC52" i="79"/>
  <c r="P33" i="86"/>
  <c r="AH23" i="86"/>
  <c r="V23" i="86"/>
  <c r="P23" i="86"/>
  <c r="AH43" i="86"/>
  <c r="P43" i="86"/>
  <c r="AB23" i="86"/>
  <c r="J53" i="86"/>
  <c r="AH13" i="86"/>
  <c r="V13" i="86"/>
  <c r="P13" i="86"/>
  <c r="V33" i="86"/>
  <c r="J23" i="86"/>
  <c r="J13" i="86"/>
  <c r="AB53" i="86"/>
  <c r="V53" i="86"/>
  <c r="AH33" i="86"/>
  <c r="AB43" i="86"/>
  <c r="AB13" i="86"/>
  <c r="J43" i="86"/>
  <c r="P53" i="86"/>
  <c r="V43" i="86"/>
  <c r="AB33" i="86"/>
  <c r="Y39" i="86"/>
  <c r="M19" i="86"/>
  <c r="AE19" i="86"/>
  <c r="AC31" i="79"/>
  <c r="Y19" i="86"/>
  <c r="S49" i="86"/>
  <c r="AK29" i="86"/>
  <c r="S19" i="86"/>
  <c r="Y29" i="86"/>
  <c r="S39" i="86"/>
  <c r="AE29" i="86"/>
  <c r="M29" i="86"/>
  <c r="AK19" i="86"/>
  <c r="S9" i="86"/>
  <c r="S29" i="86"/>
  <c r="AE49" i="86"/>
  <c r="AE39" i="86"/>
  <c r="M9" i="86"/>
  <c r="I28" i="82"/>
  <c r="K28" i="82" s="1"/>
  <c r="AK9" i="86"/>
  <c r="AK39" i="86"/>
  <c r="M49" i="86"/>
  <c r="Y9" i="86"/>
  <c r="AE9" i="86"/>
  <c r="Y49" i="86"/>
  <c r="M39" i="86"/>
  <c r="AK49" i="86"/>
  <c r="Z11" i="64"/>
  <c r="X12" i="64" s="1"/>
  <c r="Y11" i="64"/>
  <c r="I11" i="78"/>
  <c r="K11" i="78" s="1"/>
  <c r="AF46" i="74"/>
  <c r="N46" i="74"/>
  <c r="Z36" i="74"/>
  <c r="AL26" i="74"/>
  <c r="T26" i="74"/>
  <c r="AF16" i="74"/>
  <c r="N16" i="74"/>
  <c r="AG14" i="72"/>
  <c r="Z46" i="74"/>
  <c r="AL36" i="74"/>
  <c r="T36" i="74"/>
  <c r="AF26" i="74"/>
  <c r="N26" i="74"/>
  <c r="Z16" i="74"/>
  <c r="AL46" i="74"/>
  <c r="N36" i="74"/>
  <c r="T16" i="74"/>
  <c r="T46" i="74"/>
  <c r="Z26" i="74"/>
  <c r="AF36" i="74"/>
  <c r="AL16" i="74"/>
  <c r="AJ44" i="74"/>
  <c r="AJ14" i="74"/>
  <c r="R24" i="74"/>
  <c r="R14" i="74"/>
  <c r="I57" i="78"/>
  <c r="K57" i="78" s="1"/>
  <c r="R34" i="74"/>
  <c r="AJ54" i="74"/>
  <c r="AD14" i="74"/>
  <c r="X44" i="74"/>
  <c r="X54" i="74"/>
  <c r="AD54" i="74"/>
  <c r="R54" i="74"/>
  <c r="L54" i="74"/>
  <c r="X24" i="74"/>
  <c r="AD44" i="74"/>
  <c r="X34" i="74"/>
  <c r="L44" i="74"/>
  <c r="AG60" i="72"/>
  <c r="L24" i="74"/>
  <c r="AJ34" i="74"/>
  <c r="L34" i="74"/>
  <c r="R44" i="74"/>
  <c r="AD34" i="74"/>
  <c r="X14" i="74"/>
  <c r="AJ24" i="74"/>
  <c r="L14" i="74"/>
  <c r="AD24" i="74"/>
  <c r="I50" i="77"/>
  <c r="K50" i="77" s="1"/>
  <c r="AC53" i="64"/>
  <c r="AC53" i="66"/>
  <c r="K43" i="66"/>
  <c r="W33" i="66"/>
  <c r="AI23" i="66"/>
  <c r="Q23" i="66"/>
  <c r="AC13" i="66"/>
  <c r="K13" i="66"/>
  <c r="Q53" i="66"/>
  <c r="W53" i="66"/>
  <c r="K53" i="66"/>
  <c r="AI33" i="66"/>
  <c r="Q33" i="66"/>
  <c r="AC23" i="66"/>
  <c r="K23" i="66"/>
  <c r="W13" i="66"/>
  <c r="AI53" i="66"/>
  <c r="Q43" i="66"/>
  <c r="AC33" i="66"/>
  <c r="AI13" i="66"/>
  <c r="W43" i="66"/>
  <c r="K33" i="66"/>
  <c r="Q13" i="66"/>
  <c r="W23" i="66"/>
  <c r="AI43" i="66"/>
  <c r="AC43" i="66"/>
  <c r="M22" i="79"/>
  <c r="N22" i="80"/>
  <c r="T6" i="80"/>
  <c r="AF38" i="80"/>
  <c r="Z14" i="80"/>
  <c r="Z38" i="80"/>
  <c r="AF30" i="80"/>
  <c r="AL22" i="80"/>
  <c r="T14" i="80"/>
  <c r="N15" i="86"/>
  <c r="T25" i="86"/>
  <c r="AF55" i="86"/>
  <c r="Z55" i="86"/>
  <c r="N45" i="86"/>
  <c r="AF45" i="86"/>
  <c r="AL55" i="86"/>
  <c r="T35" i="86"/>
  <c r="T45" i="86"/>
  <c r="AC68" i="79"/>
  <c r="Z35" i="86"/>
  <c r="Z15" i="86"/>
  <c r="AL45" i="86"/>
  <c r="AL25" i="86"/>
  <c r="AL15" i="86"/>
  <c r="I65" i="82"/>
  <c r="K65" i="82" s="1"/>
  <c r="AF15" i="86"/>
  <c r="Z45" i="86"/>
  <c r="T15" i="86"/>
  <c r="AF35" i="86"/>
  <c r="T55" i="86"/>
  <c r="AL35" i="86"/>
  <c r="AF25" i="86"/>
  <c r="N35" i="86"/>
  <c r="Z25" i="86"/>
  <c r="N25" i="86"/>
  <c r="N55" i="86"/>
  <c r="AE53" i="86"/>
  <c r="Y43" i="86"/>
  <c r="Y33" i="86"/>
  <c r="Y53" i="86"/>
  <c r="AE23" i="86"/>
  <c r="AK23" i="86"/>
  <c r="AK53" i="86"/>
  <c r="M13" i="86"/>
  <c r="S13" i="86"/>
  <c r="I52" i="82"/>
  <c r="K52" i="82" s="1"/>
  <c r="AE43" i="86"/>
  <c r="M43" i="86"/>
  <c r="S33" i="86"/>
  <c r="AE13" i="86"/>
  <c r="M53" i="86"/>
  <c r="S53" i="86"/>
  <c r="S43" i="86"/>
  <c r="S23" i="86"/>
  <c r="AK33" i="86"/>
  <c r="AK43" i="86"/>
  <c r="Y13" i="86"/>
  <c r="AK13" i="86"/>
  <c r="M33" i="86"/>
  <c r="Y23" i="86"/>
  <c r="AE33" i="86"/>
  <c r="AC55" i="79"/>
  <c r="M23" i="86"/>
  <c r="AC49" i="79"/>
  <c r="M52" i="86"/>
  <c r="Y52" i="86"/>
  <c r="AE52" i="86"/>
  <c r="Y42" i="86"/>
  <c r="M22" i="86"/>
  <c r="AK42" i="86"/>
  <c r="AK12" i="86"/>
  <c r="S12" i="86"/>
  <c r="I46" i="82"/>
  <c r="K46" i="82" s="1"/>
  <c r="AK52" i="86"/>
  <c r="AE32" i="86"/>
  <c r="M32" i="86"/>
  <c r="AE12" i="86"/>
  <c r="S22" i="86"/>
  <c r="AE22" i="86"/>
  <c r="S32" i="86"/>
  <c r="AK32" i="86"/>
  <c r="S52" i="86"/>
  <c r="Y22" i="86"/>
  <c r="AE42" i="86"/>
  <c r="M42" i="86"/>
  <c r="Y32" i="86"/>
  <c r="Y12" i="86"/>
  <c r="S42" i="86"/>
  <c r="AK22" i="86"/>
  <c r="M12" i="86"/>
  <c r="Y31" i="86"/>
  <c r="Y41" i="86"/>
  <c r="M11" i="86"/>
  <c r="AK21" i="86"/>
  <c r="AK31" i="86"/>
  <c r="AE31" i="86"/>
  <c r="AE41" i="86"/>
  <c r="AE11" i="86"/>
  <c r="S31" i="86"/>
  <c r="AK41" i="86"/>
  <c r="Y11" i="86"/>
  <c r="I40" i="82"/>
  <c r="K40" i="82" s="1"/>
  <c r="M31" i="86"/>
  <c r="Y21" i="86"/>
  <c r="M21" i="86"/>
  <c r="AK11" i="86"/>
  <c r="S51" i="86"/>
  <c r="M51" i="86"/>
  <c r="Y51" i="86"/>
  <c r="S21" i="86"/>
  <c r="S11" i="86"/>
  <c r="AE51" i="86"/>
  <c r="AC43" i="79"/>
  <c r="S41" i="86"/>
  <c r="AK51" i="86"/>
  <c r="M41" i="86"/>
  <c r="AE21" i="86"/>
  <c r="AL50" i="86"/>
  <c r="N40" i="86"/>
  <c r="AF20" i="86"/>
  <c r="N20" i="86"/>
  <c r="AL10" i="86"/>
  <c r="I35" i="82"/>
  <c r="K35" i="82" s="1"/>
  <c r="AF50" i="86"/>
  <c r="Z50" i="86"/>
  <c r="Z40" i="86"/>
  <c r="N10" i="86"/>
  <c r="T50" i="86"/>
  <c r="Z30" i="86"/>
  <c r="AC38" i="79"/>
  <c r="N30" i="86"/>
  <c r="AF30" i="86"/>
  <c r="AF40" i="86"/>
  <c r="Z10" i="86"/>
  <c r="Z20" i="86"/>
  <c r="T10" i="86"/>
  <c r="AL20" i="86"/>
  <c r="AL40" i="86"/>
  <c r="T20" i="86"/>
  <c r="AL30" i="86"/>
  <c r="T40" i="86"/>
  <c r="AF10" i="86"/>
  <c r="T30" i="86"/>
  <c r="N50" i="86"/>
  <c r="I30" i="77"/>
  <c r="K30" i="77" s="1"/>
  <c r="AG49" i="66"/>
  <c r="O49" i="66"/>
  <c r="AA39" i="66"/>
  <c r="AM29" i="66"/>
  <c r="AG29" i="66"/>
  <c r="AM9" i="66"/>
  <c r="AG19" i="66"/>
  <c r="O19" i="66"/>
  <c r="AC33" i="64"/>
  <c r="AA49" i="66"/>
  <c r="AM39" i="66"/>
  <c r="U39" i="66"/>
  <c r="U29" i="66"/>
  <c r="O29" i="66"/>
  <c r="AA9" i="66"/>
  <c r="AG9" i="66"/>
  <c r="AA19" i="66"/>
  <c r="AG39" i="66"/>
  <c r="U19" i="66"/>
  <c r="U9" i="66"/>
  <c r="AM49" i="66"/>
  <c r="O39" i="66"/>
  <c r="AA29" i="66"/>
  <c r="AM19" i="66"/>
  <c r="O9" i="66"/>
  <c r="U49" i="66"/>
  <c r="AB42" i="65"/>
  <c r="P34" i="65"/>
  <c r="AB18" i="65"/>
  <c r="P10" i="65"/>
  <c r="J42" i="65"/>
  <c r="J34" i="65"/>
  <c r="J26" i="65"/>
  <c r="J18" i="65"/>
  <c r="J10" i="65"/>
  <c r="P42" i="65"/>
  <c r="AB26" i="65"/>
  <c r="P18" i="65"/>
  <c r="AH42" i="65"/>
  <c r="AH34" i="65"/>
  <c r="AH26" i="65"/>
  <c r="AH18" i="65"/>
  <c r="AH10" i="65"/>
  <c r="AB34" i="65"/>
  <c r="V42" i="65"/>
  <c r="V18" i="65"/>
  <c r="N46" i="64"/>
  <c r="P26" i="65"/>
  <c r="V34" i="65"/>
  <c r="V10" i="65"/>
  <c r="AB10" i="65"/>
  <c r="V26" i="65"/>
  <c r="M46" i="64"/>
  <c r="G43" i="77"/>
  <c r="H43" i="77" s="1"/>
  <c r="G43" i="82"/>
  <c r="H43" i="82" s="1"/>
  <c r="AB34" i="80"/>
  <c r="P26" i="80"/>
  <c r="AB10" i="80"/>
  <c r="V42" i="80"/>
  <c r="V34" i="80"/>
  <c r="V26" i="80"/>
  <c r="V18" i="80"/>
  <c r="V10" i="80"/>
  <c r="AB42" i="80"/>
  <c r="AB26" i="80"/>
  <c r="P10" i="80"/>
  <c r="AH34" i="80"/>
  <c r="J26" i="80"/>
  <c r="AH10" i="80"/>
  <c r="P42" i="80"/>
  <c r="AB18" i="80"/>
  <c r="AH42" i="80"/>
  <c r="J34" i="80"/>
  <c r="AH18" i="80"/>
  <c r="J10" i="80"/>
  <c r="M46" i="79"/>
  <c r="J42" i="80"/>
  <c r="P34" i="80"/>
  <c r="AH26" i="80"/>
  <c r="P18" i="80"/>
  <c r="J18" i="80"/>
  <c r="N46" i="79"/>
  <c r="J30" i="73"/>
  <c r="G7" i="77"/>
  <c r="H7" i="77" s="1"/>
  <c r="AB6" i="65"/>
  <c r="V22" i="65"/>
  <c r="AB30" i="65"/>
  <c r="V38" i="65"/>
  <c r="M10" i="64"/>
  <c r="AB10" i="64" s="1"/>
  <c r="V14" i="65"/>
  <c r="P30" i="65"/>
  <c r="J38" i="65"/>
  <c r="J14" i="65"/>
  <c r="AB22" i="65"/>
  <c r="AH30" i="65"/>
  <c r="AH6" i="65"/>
  <c r="V30" i="65"/>
  <c r="AB38" i="65"/>
  <c r="J22" i="65"/>
  <c r="P38" i="65"/>
  <c r="AH14" i="65"/>
  <c r="V6" i="65"/>
  <c r="N10" i="64"/>
  <c r="AB14" i="65"/>
  <c r="J30" i="65"/>
  <c r="J6" i="65"/>
  <c r="P14" i="65"/>
  <c r="AH22" i="65"/>
  <c r="P22" i="65"/>
  <c r="P6" i="65"/>
  <c r="AH38" i="65"/>
  <c r="AF42" i="65"/>
  <c r="T34" i="65"/>
  <c r="AF18" i="65"/>
  <c r="T10" i="65"/>
  <c r="N42" i="65"/>
  <c r="N34" i="65"/>
  <c r="N26" i="65"/>
  <c r="N18" i="65"/>
  <c r="N10" i="65"/>
  <c r="T42" i="65"/>
  <c r="AF26" i="65"/>
  <c r="T18" i="65"/>
  <c r="AL42" i="65"/>
  <c r="AL34" i="65"/>
  <c r="AL26" i="65"/>
  <c r="AL18" i="65"/>
  <c r="AL10" i="65"/>
  <c r="AF10" i="65"/>
  <c r="Z26" i="65"/>
  <c r="M58" i="64"/>
  <c r="AF34" i="65"/>
  <c r="Z42" i="65"/>
  <c r="Z18" i="65"/>
  <c r="Z10" i="65"/>
  <c r="N58" i="64"/>
  <c r="T26" i="65"/>
  <c r="Z34" i="65"/>
  <c r="G55" i="82"/>
  <c r="H55" i="82" s="1"/>
  <c r="G55" i="77"/>
  <c r="H55" i="77" s="1"/>
  <c r="G19" i="78"/>
  <c r="H19" i="78" s="1"/>
  <c r="AL14" i="73"/>
  <c r="N38" i="73"/>
  <c r="Z38" i="73"/>
  <c r="AL22" i="73"/>
  <c r="AF6" i="73"/>
  <c r="T14" i="73"/>
  <c r="AF30" i="73"/>
  <c r="T22" i="73"/>
  <c r="AL6" i="73"/>
  <c r="AL38" i="73"/>
  <c r="Z22" i="73"/>
  <c r="AF14" i="73"/>
  <c r="T30" i="73"/>
  <c r="N14" i="73"/>
  <c r="Z6" i="73"/>
  <c r="AL30" i="73"/>
  <c r="N22" i="73"/>
  <c r="AF38" i="73"/>
  <c r="AF22" i="73"/>
  <c r="Q22" i="72"/>
  <c r="N30" i="73"/>
  <c r="T6" i="73"/>
  <c r="Z14" i="73"/>
  <c r="T38" i="73"/>
  <c r="N6" i="73"/>
  <c r="Z30" i="73"/>
  <c r="R22" i="72"/>
  <c r="G43" i="78"/>
  <c r="H43" i="78" s="1"/>
  <c r="J18" i="73"/>
  <c r="P42" i="73"/>
  <c r="P18" i="73"/>
  <c r="V34" i="73"/>
  <c r="AH10" i="73"/>
  <c r="AB26" i="73"/>
  <c r="J42" i="73"/>
  <c r="AH26" i="73"/>
  <c r="R46" i="72"/>
  <c r="J34" i="73"/>
  <c r="P34" i="73"/>
  <c r="AB10" i="73"/>
  <c r="V26" i="73"/>
  <c r="AB42" i="73"/>
  <c r="AB18" i="73"/>
  <c r="AH42" i="73"/>
  <c r="AH18" i="73"/>
  <c r="Q46" i="72"/>
  <c r="J26" i="73"/>
  <c r="V18" i="73"/>
  <c r="AH34" i="73"/>
  <c r="P26" i="73"/>
  <c r="AB34" i="73"/>
  <c r="V10" i="73"/>
  <c r="V42" i="73"/>
  <c r="P10" i="73"/>
  <c r="J10" i="73"/>
  <c r="G7" i="78"/>
  <c r="H7" i="78" s="1"/>
  <c r="J38" i="73"/>
  <c r="V30" i="73"/>
  <c r="J6" i="73"/>
  <c r="AH30" i="73"/>
  <c r="AB38" i="73"/>
  <c r="AH14" i="73"/>
  <c r="AB30" i="73"/>
  <c r="V6" i="73"/>
  <c r="J14" i="73"/>
  <c r="AB14" i="73"/>
  <c r="AB22" i="73"/>
  <c r="V14" i="73"/>
  <c r="P30" i="73"/>
  <c r="AB6" i="73"/>
  <c r="P14" i="73"/>
  <c r="AH22" i="73"/>
  <c r="R10" i="72"/>
  <c r="AH6" i="73"/>
  <c r="P6" i="73"/>
  <c r="Q10" i="72"/>
  <c r="AF10" i="72" s="1"/>
  <c r="J22" i="73"/>
  <c r="V38" i="73"/>
  <c r="P38" i="73"/>
  <c r="AH38" i="73"/>
  <c r="V22" i="73"/>
  <c r="P22" i="73"/>
  <c r="Z40" i="80"/>
  <c r="Z32" i="80"/>
  <c r="Z24" i="80"/>
  <c r="Z16" i="80"/>
  <c r="Z8" i="80"/>
  <c r="T40" i="80"/>
  <c r="AF24" i="80"/>
  <c r="T16" i="80"/>
  <c r="N40" i="80"/>
  <c r="AL24" i="80"/>
  <c r="N16" i="80"/>
  <c r="AF40" i="80"/>
  <c r="T24" i="80"/>
  <c r="T8" i="80"/>
  <c r="M40" i="79"/>
  <c r="AL32" i="80"/>
  <c r="N24" i="80"/>
  <c r="AL8" i="80"/>
  <c r="AF32" i="80"/>
  <c r="AF16" i="80"/>
  <c r="N40" i="79"/>
  <c r="N32" i="80"/>
  <c r="T32" i="80"/>
  <c r="AL16" i="80"/>
  <c r="AF8" i="80"/>
  <c r="AL40" i="80"/>
  <c r="N8" i="80"/>
  <c r="I62" i="77"/>
  <c r="K62" i="77" s="1"/>
  <c r="AC65" i="64"/>
  <c r="AI45" i="66"/>
  <c r="W45" i="66"/>
  <c r="W35" i="66"/>
  <c r="AI25" i="66"/>
  <c r="Q25" i="66"/>
  <c r="AC15" i="66"/>
  <c r="K15" i="66"/>
  <c r="K55" i="66"/>
  <c r="AI55" i="66"/>
  <c r="Q45" i="66"/>
  <c r="AI35" i="66"/>
  <c r="Q35" i="66"/>
  <c r="AC25" i="66"/>
  <c r="K25" i="66"/>
  <c r="W15" i="66"/>
  <c r="AC55" i="66"/>
  <c r="K45" i="66"/>
  <c r="AC35" i="66"/>
  <c r="AI15" i="66"/>
  <c r="Q55" i="66"/>
  <c r="K35" i="66"/>
  <c r="Q15" i="66"/>
  <c r="W55" i="66"/>
  <c r="W25" i="66"/>
  <c r="AC45" i="66"/>
  <c r="N43" i="86"/>
  <c r="AC56" i="79"/>
  <c r="AL23" i="86"/>
  <c r="AF23" i="86"/>
  <c r="I53" i="82"/>
  <c r="K53" i="82" s="1"/>
  <c r="Z43" i="86"/>
  <c r="AF53" i="86"/>
  <c r="AF43" i="86"/>
  <c r="N13" i="86"/>
  <c r="T23" i="86"/>
  <c r="Z33" i="86"/>
  <c r="Z13" i="86"/>
  <c r="AL43" i="86"/>
  <c r="T53" i="86"/>
  <c r="T33" i="86"/>
  <c r="Z53" i="86"/>
  <c r="T13" i="86"/>
  <c r="N53" i="86"/>
  <c r="AL53" i="86"/>
  <c r="AF33" i="86"/>
  <c r="Z23" i="86"/>
  <c r="N33" i="86"/>
  <c r="T43" i="86"/>
  <c r="AL13" i="86"/>
  <c r="AL33" i="86"/>
  <c r="N23" i="86"/>
  <c r="AF13" i="86"/>
  <c r="J51" i="86"/>
  <c r="J41" i="86"/>
  <c r="P41" i="86"/>
  <c r="V11" i="86"/>
  <c r="P31" i="86"/>
  <c r="P21" i="86"/>
  <c r="P11" i="86"/>
  <c r="J11" i="86"/>
  <c r="AH51" i="86"/>
  <c r="V51" i="86"/>
  <c r="AH31" i="86"/>
  <c r="AB11" i="86"/>
  <c r="V21" i="86"/>
  <c r="V31" i="86"/>
  <c r="V41" i="86"/>
  <c r="AB31" i="86"/>
  <c r="J21" i="86"/>
  <c r="AB21" i="86"/>
  <c r="AC40" i="79"/>
  <c r="P51" i="86"/>
  <c r="AB51" i="86"/>
  <c r="AB41" i="86"/>
  <c r="J31" i="86"/>
  <c r="I37" i="82"/>
  <c r="K37" i="82" s="1"/>
  <c r="AH11" i="86"/>
  <c r="AH41" i="86"/>
  <c r="AH21" i="86"/>
  <c r="I28" i="77"/>
  <c r="K28" i="77" s="1"/>
  <c r="AE49" i="66"/>
  <c r="M49" i="66"/>
  <c r="Y39" i="66"/>
  <c r="AE29" i="66"/>
  <c r="Y29" i="66"/>
  <c r="M19" i="66"/>
  <c r="AK29" i="66"/>
  <c r="AK19" i="66"/>
  <c r="AC31" i="64"/>
  <c r="Y49" i="66"/>
  <c r="AK39" i="66"/>
  <c r="S39" i="66"/>
  <c r="M29" i="66"/>
  <c r="Y9" i="66"/>
  <c r="S9" i="66"/>
  <c r="AE19" i="66"/>
  <c r="AK9" i="66"/>
  <c r="AE39" i="66"/>
  <c r="S29" i="66"/>
  <c r="M9" i="66"/>
  <c r="AK49" i="66"/>
  <c r="M39" i="66"/>
  <c r="AE9" i="66"/>
  <c r="S19" i="66"/>
  <c r="S49" i="66"/>
  <c r="Y19" i="66"/>
  <c r="I16" i="77"/>
  <c r="K16" i="77" s="1"/>
  <c r="M37" i="66"/>
  <c r="Y47" i="66"/>
  <c r="AE17" i="66"/>
  <c r="AE47" i="66"/>
  <c r="AK17" i="66"/>
  <c r="S27" i="66"/>
  <c r="Y7" i="66"/>
  <c r="AK27" i="66"/>
  <c r="M7" i="66"/>
  <c r="AE7" i="66"/>
  <c r="S17" i="66"/>
  <c r="AK47" i="66"/>
  <c r="AK7" i="66"/>
  <c r="S47" i="66"/>
  <c r="M17" i="66"/>
  <c r="AC19" i="64"/>
  <c r="Y37" i="66"/>
  <c r="M27" i="66"/>
  <c r="Y27" i="66"/>
  <c r="Y17" i="66"/>
  <c r="AK37" i="66"/>
  <c r="S37" i="66"/>
  <c r="S7" i="66"/>
  <c r="AE37" i="66"/>
  <c r="M47" i="66"/>
  <c r="AE27" i="66"/>
  <c r="AL37" i="86"/>
  <c r="T47" i="86"/>
  <c r="N47" i="86"/>
  <c r="Z27" i="86"/>
  <c r="AF7" i="86"/>
  <c r="AL7" i="86"/>
  <c r="Z37" i="86"/>
  <c r="AL47" i="86"/>
  <c r="AL17" i="86"/>
  <c r="AF27" i="86"/>
  <c r="I17" i="82"/>
  <c r="K17" i="82" s="1"/>
  <c r="AF17" i="86"/>
  <c r="T7" i="86"/>
  <c r="AF47" i="86"/>
  <c r="AL27" i="86"/>
  <c r="N7" i="86"/>
  <c r="T37" i="86"/>
  <c r="Z17" i="86"/>
  <c r="AC20" i="79"/>
  <c r="Z47" i="86"/>
  <c r="N17" i="86"/>
  <c r="N37" i="86"/>
  <c r="T17" i="86"/>
  <c r="N27" i="86"/>
  <c r="T27" i="86"/>
  <c r="AF37" i="86"/>
  <c r="Z7" i="86"/>
  <c r="I27" i="77"/>
  <c r="K27" i="77" s="1"/>
  <c r="R49" i="66"/>
  <c r="AD49" i="66"/>
  <c r="L39" i="66"/>
  <c r="L29" i="66"/>
  <c r="R9" i="66"/>
  <c r="AJ9" i="66"/>
  <c r="X9" i="66"/>
  <c r="X39" i="66"/>
  <c r="AC30" i="64"/>
  <c r="AJ39" i="66"/>
  <c r="L49" i="66"/>
  <c r="X29" i="66"/>
  <c r="R19" i="66"/>
  <c r="X49" i="66"/>
  <c r="R29" i="66"/>
  <c r="AJ29" i="66"/>
  <c r="L9" i="66"/>
  <c r="AD39" i="66"/>
  <c r="X19" i="66"/>
  <c r="AD9" i="66"/>
  <c r="AJ49" i="66"/>
  <c r="AD29" i="66"/>
  <c r="L19" i="66"/>
  <c r="R39" i="66"/>
  <c r="AJ19" i="66"/>
  <c r="AD19" i="66"/>
  <c r="I61" i="77"/>
  <c r="K61" i="77" s="1"/>
  <c r="AC64" i="64"/>
  <c r="V55" i="66"/>
  <c r="AH45" i="66"/>
  <c r="P45" i="66"/>
  <c r="AB35" i="66"/>
  <c r="J35" i="66"/>
  <c r="V25" i="66"/>
  <c r="AB15" i="66"/>
  <c r="AH15" i="66"/>
  <c r="AH55" i="66"/>
  <c r="P55" i="66"/>
  <c r="AB45" i="66"/>
  <c r="J45" i="66"/>
  <c r="V35" i="66"/>
  <c r="AH25" i="66"/>
  <c r="P25" i="66"/>
  <c r="J15" i="66"/>
  <c r="V15" i="66"/>
  <c r="V45" i="66"/>
  <c r="AB25" i="66"/>
  <c r="AB55" i="66"/>
  <c r="AH35" i="66"/>
  <c r="J25" i="66"/>
  <c r="P15" i="66"/>
  <c r="J55" i="66"/>
  <c r="P35" i="66"/>
  <c r="M45" i="74"/>
  <c r="AE55" i="74"/>
  <c r="M25" i="74"/>
  <c r="AK15" i="74"/>
  <c r="I64" i="78"/>
  <c r="K64" i="78" s="1"/>
  <c r="S25" i="74"/>
  <c r="Y45" i="74"/>
  <c r="AE25" i="74"/>
  <c r="AK45" i="74"/>
  <c r="S15" i="74"/>
  <c r="S55" i="74"/>
  <c r="AK35" i="74"/>
  <c r="S35" i="74"/>
  <c r="Y25" i="74"/>
  <c r="AK25" i="74"/>
  <c r="Y35" i="74"/>
  <c r="M15" i="74"/>
  <c r="AK55" i="74"/>
  <c r="AE35" i="74"/>
  <c r="AG67" i="72"/>
  <c r="S45" i="74"/>
  <c r="M35" i="74"/>
  <c r="M55" i="74"/>
  <c r="AE15" i="74"/>
  <c r="Y55" i="74"/>
  <c r="Y15" i="74"/>
  <c r="AE45" i="74"/>
  <c r="I41" i="77"/>
  <c r="K41" i="77" s="1"/>
  <c r="N21" i="66"/>
  <c r="N51" i="66"/>
  <c r="T11" i="66"/>
  <c r="Z41" i="66"/>
  <c r="AL31" i="66"/>
  <c r="AL11" i="66"/>
  <c r="Z31" i="66"/>
  <c r="T51" i="66"/>
  <c r="T21" i="66"/>
  <c r="AF31" i="66"/>
  <c r="Z51" i="66"/>
  <c r="T31" i="66"/>
  <c r="Z11" i="66"/>
  <c r="N41" i="66"/>
  <c r="AL51" i="66"/>
  <c r="AL21" i="66"/>
  <c r="T41" i="66"/>
  <c r="AC44" i="64"/>
  <c r="AF21" i="66"/>
  <c r="N11" i="66"/>
  <c r="AF11" i="66"/>
  <c r="Z21" i="66"/>
  <c r="N31" i="66"/>
  <c r="AF51" i="66"/>
  <c r="AF41" i="66"/>
  <c r="AL41" i="66"/>
  <c r="I55" i="77"/>
  <c r="K55" i="77" s="1"/>
  <c r="AH54" i="66"/>
  <c r="P54" i="66"/>
  <c r="AB44" i="66"/>
  <c r="J44" i="66"/>
  <c r="V34" i="66"/>
  <c r="V14" i="66"/>
  <c r="AH14" i="66"/>
  <c r="J14" i="66"/>
  <c r="AB14" i="66"/>
  <c r="AB54" i="66"/>
  <c r="J54" i="66"/>
  <c r="V44" i="66"/>
  <c r="AH34" i="66"/>
  <c r="P34" i="66"/>
  <c r="V24" i="66"/>
  <c r="AB24" i="66"/>
  <c r="P24" i="66"/>
  <c r="AC58" i="64"/>
  <c r="P44" i="66"/>
  <c r="AH24" i="66"/>
  <c r="V54" i="66"/>
  <c r="AB34" i="66"/>
  <c r="J24" i="66"/>
  <c r="J34" i="66"/>
  <c r="P14" i="66"/>
  <c r="AH44" i="66"/>
  <c r="I42" i="77"/>
  <c r="K42" i="77" s="1"/>
  <c r="AC45" i="64"/>
  <c r="U41" i="66"/>
  <c r="AG21" i="66"/>
  <c r="AG11" i="66"/>
  <c r="O51" i="66"/>
  <c r="AA51" i="66"/>
  <c r="AG51" i="66"/>
  <c r="AM21" i="66"/>
  <c r="O31" i="66"/>
  <c r="U21" i="66"/>
  <c r="AG41" i="66"/>
  <c r="O41" i="66"/>
  <c r="AA11" i="66"/>
  <c r="O11" i="66"/>
  <c r="AA41" i="66"/>
  <c r="U51" i="66"/>
  <c r="AM51" i="66"/>
  <c r="U31" i="66"/>
  <c r="AM11" i="66"/>
  <c r="AA31" i="66"/>
  <c r="U11" i="66"/>
  <c r="AM41" i="66"/>
  <c r="AM31" i="66"/>
  <c r="AG31" i="66"/>
  <c r="AA21" i="66"/>
  <c r="O21" i="66"/>
  <c r="R47" i="74"/>
  <c r="L47" i="74"/>
  <c r="AJ37" i="74"/>
  <c r="AJ27" i="74"/>
  <c r="AD17" i="74"/>
  <c r="R7" i="74"/>
  <c r="AJ17" i="74"/>
  <c r="AJ7" i="74"/>
  <c r="AJ47" i="74"/>
  <c r="R37" i="74"/>
  <c r="X27" i="74"/>
  <c r="AD7" i="74"/>
  <c r="X17" i="74"/>
  <c r="L7" i="74"/>
  <c r="AD47" i="74"/>
  <c r="X37" i="74"/>
  <c r="R17" i="74"/>
  <c r="L17" i="74"/>
  <c r="AD37" i="74"/>
  <c r="AD27" i="74"/>
  <c r="AG18" i="72"/>
  <c r="L37" i="74"/>
  <c r="R27" i="74"/>
  <c r="I15" i="78"/>
  <c r="K15" i="78" s="1"/>
  <c r="X47" i="74"/>
  <c r="L27" i="74"/>
  <c r="X7" i="74"/>
  <c r="AK54" i="74"/>
  <c r="Y44" i="74"/>
  <c r="S34" i="74"/>
  <c r="AK24" i="74"/>
  <c r="M54" i="74"/>
  <c r="M34" i="74"/>
  <c r="AE14" i="74"/>
  <c r="AK44" i="74"/>
  <c r="Y14" i="74"/>
  <c r="AK34" i="74"/>
  <c r="AE24" i="74"/>
  <c r="S14" i="74"/>
  <c r="S54" i="74"/>
  <c r="AE34" i="74"/>
  <c r="M24" i="74"/>
  <c r="M44" i="74"/>
  <c r="AG61" i="72"/>
  <c r="I58" i="78"/>
  <c r="K58" i="78" s="1"/>
  <c r="AE44" i="74"/>
  <c r="S24" i="74"/>
  <c r="Y24" i="74"/>
  <c r="Y34" i="74"/>
  <c r="AK14" i="74"/>
  <c r="S44" i="74"/>
  <c r="Y54" i="74"/>
  <c r="M14" i="74"/>
  <c r="AE54" i="74"/>
  <c r="L40" i="86"/>
  <c r="L50" i="86"/>
  <c r="AJ10" i="86"/>
  <c r="R30" i="86"/>
  <c r="X10" i="86"/>
  <c r="R10" i="86"/>
  <c r="I33" i="82"/>
  <c r="K33" i="82" s="1"/>
  <c r="AJ40" i="86"/>
  <c r="AD40" i="86"/>
  <c r="L30" i="86"/>
  <c r="AD10" i="86"/>
  <c r="AC36" i="79"/>
  <c r="AD50" i="86"/>
  <c r="AJ30" i="86"/>
  <c r="L10" i="86"/>
  <c r="AD30" i="86"/>
  <c r="R40" i="86"/>
  <c r="X40" i="86"/>
  <c r="L20" i="86"/>
  <c r="R50" i="86"/>
  <c r="AJ20" i="86"/>
  <c r="X50" i="86"/>
  <c r="X20" i="86"/>
  <c r="X30" i="86"/>
  <c r="AJ50" i="86"/>
  <c r="AD20" i="86"/>
  <c r="R20" i="86"/>
  <c r="I56" i="77"/>
  <c r="K56" i="77" s="1"/>
  <c r="AC54" i="66"/>
  <c r="AI14" i="66"/>
  <c r="K34" i="66"/>
  <c r="K24" i="66"/>
  <c r="AC59" i="64"/>
  <c r="K14" i="66"/>
  <c r="AI54" i="66"/>
  <c r="W24" i="66"/>
  <c r="AI34" i="66"/>
  <c r="AI24" i="66"/>
  <c r="W44" i="66"/>
  <c r="Q54" i="66"/>
  <c r="Q24" i="66"/>
  <c r="Q14" i="66"/>
  <c r="AC24" i="66"/>
  <c r="K54" i="66"/>
  <c r="W54" i="66"/>
  <c r="W34" i="66"/>
  <c r="AC34" i="66"/>
  <c r="AC44" i="66"/>
  <c r="AC14" i="66"/>
  <c r="AI44" i="66"/>
  <c r="Q34" i="66"/>
  <c r="K44" i="66"/>
  <c r="Q44" i="66"/>
  <c r="W14" i="66"/>
  <c r="Z17" i="79"/>
  <c r="Y17" i="79"/>
  <c r="I14" i="82" s="1"/>
  <c r="AC50" i="66"/>
  <c r="K40" i="66"/>
  <c r="W30" i="66"/>
  <c r="AI20" i="66"/>
  <c r="Q20" i="66"/>
  <c r="AC10" i="66"/>
  <c r="K10" i="66"/>
  <c r="AI40" i="66"/>
  <c r="I32" i="77"/>
  <c r="K32" i="77" s="1"/>
  <c r="K50" i="66"/>
  <c r="AC30" i="66"/>
  <c r="AC20" i="66"/>
  <c r="AI10" i="66"/>
  <c r="Q50" i="66"/>
  <c r="W50" i="66"/>
  <c r="AC40" i="66"/>
  <c r="Q30" i="66"/>
  <c r="W20" i="66"/>
  <c r="W10" i="66"/>
  <c r="Q40" i="66"/>
  <c r="AC35" i="64"/>
  <c r="W40" i="66"/>
  <c r="AI30" i="66"/>
  <c r="K30" i="66"/>
  <c r="K20" i="66"/>
  <c r="Q10" i="66"/>
  <c r="AI50" i="66"/>
  <c r="I60" i="77"/>
  <c r="K60" i="77" s="1"/>
  <c r="AM54" i="66"/>
  <c r="U54" i="66"/>
  <c r="AG44" i="66"/>
  <c r="O44" i="66"/>
  <c r="AA34" i="66"/>
  <c r="AG24" i="66"/>
  <c r="AG14" i="66"/>
  <c r="U14" i="66"/>
  <c r="AM14" i="66"/>
  <c r="AC63" i="64"/>
  <c r="O54" i="66"/>
  <c r="U44" i="66"/>
  <c r="U34" i="66"/>
  <c r="O24" i="66"/>
  <c r="AA24" i="66"/>
  <c r="AG54" i="66"/>
  <c r="AM44" i="66"/>
  <c r="AM34" i="66"/>
  <c r="O34" i="66"/>
  <c r="AM24" i="66"/>
  <c r="AA14" i="66"/>
  <c r="AA54" i="66"/>
  <c r="AA44" i="66"/>
  <c r="AG34" i="66"/>
  <c r="O14" i="66"/>
  <c r="U24" i="66"/>
  <c r="AG13" i="55"/>
  <c r="AJ13" i="55"/>
  <c r="I44" i="77"/>
  <c r="K44" i="77" s="1"/>
  <c r="AI52" i="66"/>
  <c r="Q42" i="66"/>
  <c r="AI32" i="66"/>
  <c r="Q32" i="66"/>
  <c r="AC22" i="66"/>
  <c r="K22" i="66"/>
  <c r="W12" i="66"/>
  <c r="K52" i="66"/>
  <c r="AC52" i="66"/>
  <c r="Q52" i="66"/>
  <c r="W52" i="66"/>
  <c r="AC32" i="66"/>
  <c r="K32" i="66"/>
  <c r="W22" i="66"/>
  <c r="AI12" i="66"/>
  <c r="Q12" i="66"/>
  <c r="K42" i="66"/>
  <c r="AC47" i="64"/>
  <c r="AI42" i="66"/>
  <c r="W42" i="66"/>
  <c r="W32" i="66"/>
  <c r="AI22" i="66"/>
  <c r="Q22" i="66"/>
  <c r="AC12" i="66"/>
  <c r="K12" i="66"/>
  <c r="AC42" i="66"/>
  <c r="AB17" i="79"/>
  <c r="AA17" i="79" s="1"/>
  <c r="AA16" i="79"/>
  <c r="L51" i="74"/>
  <c r="R51" i="74"/>
  <c r="AD51" i="74"/>
  <c r="X11" i="74"/>
  <c r="R41" i="74"/>
  <c r="AD11" i="74"/>
  <c r="AG42" i="72"/>
  <c r="X51" i="74"/>
  <c r="L21" i="74"/>
  <c r="L11" i="74"/>
  <c r="AJ51" i="74"/>
  <c r="AJ21" i="74"/>
  <c r="AD31" i="74"/>
  <c r="L31" i="74"/>
  <c r="AJ41" i="74"/>
  <c r="R31" i="74"/>
  <c r="AD21" i="74"/>
  <c r="I39" i="78"/>
  <c r="K39" i="78" s="1"/>
  <c r="L41" i="74"/>
  <c r="AD41" i="74"/>
  <c r="R11" i="74"/>
  <c r="X21" i="74"/>
  <c r="X41" i="74"/>
  <c r="R21" i="74"/>
  <c r="AJ11" i="74"/>
  <c r="AJ31" i="74"/>
  <c r="X31" i="74"/>
  <c r="M51" i="66"/>
  <c r="S21" i="66"/>
  <c r="AE31" i="66"/>
  <c r="M41" i="66"/>
  <c r="S41" i="66"/>
  <c r="S11" i="66"/>
  <c r="AE21" i="66"/>
  <c r="M11" i="66"/>
  <c r="AE41" i="66"/>
  <c r="I40" i="77"/>
  <c r="K40" i="77" s="1"/>
  <c r="S51" i="66"/>
  <c r="Y51" i="66"/>
  <c r="AE51" i="66"/>
  <c r="Y41" i="66"/>
  <c r="AK11" i="66"/>
  <c r="Y11" i="66"/>
  <c r="AK51" i="66"/>
  <c r="AK41" i="66"/>
  <c r="Y31" i="66"/>
  <c r="M31" i="66"/>
  <c r="AE11" i="66"/>
  <c r="S31" i="66"/>
  <c r="M21" i="66"/>
  <c r="AC43" i="64"/>
  <c r="AK31" i="66"/>
  <c r="AK21" i="66"/>
  <c r="Y21" i="66"/>
  <c r="I57" i="77"/>
  <c r="K57" i="77" s="1"/>
  <c r="L54" i="66"/>
  <c r="X54" i="66"/>
  <c r="R34" i="66"/>
  <c r="R54" i="66"/>
  <c r="AD24" i="66"/>
  <c r="AJ24" i="66"/>
  <c r="R24" i="66"/>
  <c r="AJ44" i="66"/>
  <c r="AC60" i="64"/>
  <c r="AD44" i="66"/>
  <c r="X44" i="66"/>
  <c r="L24" i="66"/>
  <c r="R44" i="66"/>
  <c r="L14" i="66"/>
  <c r="AJ14" i="66"/>
  <c r="X24" i="66"/>
  <c r="AD34" i="66"/>
  <c r="AD54" i="66"/>
  <c r="L44" i="66"/>
  <c r="AJ34" i="66"/>
  <c r="AD14" i="66"/>
  <c r="X34" i="66"/>
  <c r="AJ54" i="66"/>
  <c r="L34" i="66"/>
  <c r="X14" i="66"/>
  <c r="R14" i="66"/>
  <c r="AG14" i="55"/>
  <c r="AJ14" i="55"/>
  <c r="I25" i="77"/>
  <c r="K25" i="77" s="1"/>
  <c r="AH49" i="66"/>
  <c r="P49" i="66"/>
  <c r="AB39" i="66"/>
  <c r="J39" i="66"/>
  <c r="V29" i="66"/>
  <c r="J19" i="66"/>
  <c r="AH19" i="66"/>
  <c r="AH9" i="66"/>
  <c r="P19" i="66"/>
  <c r="AC28" i="64"/>
  <c r="P9" i="74" s="1"/>
  <c r="AB49" i="66"/>
  <c r="J49" i="66"/>
  <c r="V39" i="66"/>
  <c r="AH29" i="66"/>
  <c r="P29" i="66"/>
  <c r="AB19" i="66"/>
  <c r="V9" i="66"/>
  <c r="P9" i="66"/>
  <c r="V49" i="66"/>
  <c r="AH39" i="66"/>
  <c r="P39" i="66"/>
  <c r="AB29" i="66"/>
  <c r="J29" i="66"/>
  <c r="J9" i="66"/>
  <c r="V19" i="66"/>
  <c r="AB9" i="66"/>
  <c r="I7" i="78"/>
  <c r="AG28" i="74"/>
  <c r="AM38" i="74"/>
  <c r="AG27" i="72"/>
  <c r="U48" i="74"/>
  <c r="O8" i="74"/>
  <c r="AA8" i="74"/>
  <c r="AM8" i="74"/>
  <c r="AG18" i="74"/>
  <c r="AM48" i="74"/>
  <c r="O28" i="74"/>
  <c r="AG48" i="74"/>
  <c r="AA28" i="74"/>
  <c r="I24" i="78"/>
  <c r="K24" i="78" s="1"/>
  <c r="O38" i="74"/>
  <c r="U8" i="74"/>
  <c r="AG8" i="74"/>
  <c r="O18" i="74"/>
  <c r="AA18" i="74"/>
  <c r="AM18" i="74"/>
  <c r="AM28" i="74"/>
  <c r="U28" i="74"/>
  <c r="O48" i="74"/>
  <c r="U18" i="74"/>
  <c r="AA48" i="74"/>
  <c r="U38" i="74"/>
  <c r="AG38" i="74"/>
  <c r="AA38" i="74"/>
  <c r="T45" i="74"/>
  <c r="Z15" i="74"/>
  <c r="Z25" i="74"/>
  <c r="AL15" i="74"/>
  <c r="AL55" i="74"/>
  <c r="T25" i="74"/>
  <c r="AF55" i="74"/>
  <c r="I65" i="78"/>
  <c r="K65" i="78" s="1"/>
  <c r="Z45" i="74"/>
  <c r="N15" i="74"/>
  <c r="AF45" i="74"/>
  <c r="Z55" i="74"/>
  <c r="N45" i="74"/>
  <c r="AL25" i="74"/>
  <c r="Z35" i="74"/>
  <c r="T15" i="74"/>
  <c r="AF15" i="74"/>
  <c r="N35" i="74"/>
  <c r="N25" i="74"/>
  <c r="AL45" i="74"/>
  <c r="T55" i="74"/>
  <c r="AL35" i="74"/>
  <c r="T35" i="74"/>
  <c r="AG68" i="72"/>
  <c r="N55" i="74"/>
  <c r="AF25" i="74"/>
  <c r="AF35" i="74"/>
  <c r="AB11" i="79"/>
  <c r="AA10" i="79"/>
  <c r="J7" i="82" s="1"/>
  <c r="AM6" i="74"/>
  <c r="AG6" i="74"/>
  <c r="O6" i="74"/>
  <c r="U6" i="74"/>
  <c r="AA6" i="74"/>
  <c r="R55" i="74"/>
  <c r="X45" i="74"/>
  <c r="AD15" i="74"/>
  <c r="AJ45" i="74"/>
  <c r="L25" i="74"/>
  <c r="AG66" i="72"/>
  <c r="AD55" i="74"/>
  <c r="X15" i="74"/>
  <c r="L55" i="74"/>
  <c r="AJ55" i="74"/>
  <c r="L45" i="74"/>
  <c r="AJ35" i="74"/>
  <c r="AJ15" i="74"/>
  <c r="R25" i="74"/>
  <c r="AD25" i="74"/>
  <c r="I63" i="78"/>
  <c r="K63" i="78" s="1"/>
  <c r="X55" i="74"/>
  <c r="R15" i="74"/>
  <c r="X25" i="74"/>
  <c r="AJ25" i="74"/>
  <c r="L15" i="74"/>
  <c r="R45" i="74"/>
  <c r="AD45" i="74"/>
  <c r="L35" i="74"/>
  <c r="R35" i="74"/>
  <c r="AD35" i="74"/>
  <c r="X35" i="74"/>
  <c r="Z11" i="79"/>
  <c r="X12" i="79" s="1"/>
  <c r="Y11" i="79"/>
  <c r="I20" i="77"/>
  <c r="K20" i="77" s="1"/>
  <c r="AC23" i="64"/>
  <c r="K48" i="66"/>
  <c r="AI48" i="66"/>
  <c r="AI28" i="66"/>
  <c r="Q28" i="66"/>
  <c r="AC18" i="66"/>
  <c r="K18" i="66"/>
  <c r="W8" i="66"/>
  <c r="W48" i="66"/>
  <c r="K38" i="66"/>
  <c r="AC38" i="66"/>
  <c r="Q48" i="66"/>
  <c r="AC28" i="66"/>
  <c r="K28" i="66"/>
  <c r="W18" i="66"/>
  <c r="AI8" i="66"/>
  <c r="Q8" i="66"/>
  <c r="W38" i="66"/>
  <c r="AI38" i="66"/>
  <c r="Q18" i="66"/>
  <c r="AC48" i="66"/>
  <c r="W28" i="66"/>
  <c r="AC8" i="66"/>
  <c r="Q38" i="66"/>
  <c r="AI18" i="66"/>
  <c r="K8" i="66"/>
  <c r="AJ12" i="55"/>
  <c r="AG12" i="55"/>
  <c r="I7" i="82"/>
  <c r="AB36" i="86"/>
  <c r="J46" i="86"/>
  <c r="AB46" i="86"/>
  <c r="AH26" i="86"/>
  <c r="AB6" i="86"/>
  <c r="J6" i="86"/>
  <c r="AH16" i="86"/>
  <c r="AH36" i="86"/>
  <c r="P46" i="86"/>
  <c r="AH46" i="86"/>
  <c r="P16" i="86"/>
  <c r="J36" i="86"/>
  <c r="I39" i="77"/>
  <c r="K39" i="77" s="1"/>
  <c r="AD31" i="66"/>
  <c r="R11" i="66"/>
  <c r="AD41" i="66"/>
  <c r="AJ41" i="66"/>
  <c r="AJ11" i="66"/>
  <c r="AC42" i="64"/>
  <c r="AD51" i="66"/>
  <c r="R21" i="66"/>
  <c r="AJ51" i="66"/>
  <c r="R41" i="66"/>
  <c r="L41" i="66"/>
  <c r="L21" i="66"/>
  <c r="L31" i="66"/>
  <c r="AJ31" i="66"/>
  <c r="R51" i="66"/>
  <c r="L11" i="66"/>
  <c r="AD21" i="66"/>
  <c r="AD11" i="66"/>
  <c r="X11" i="66"/>
  <c r="X21" i="66"/>
  <c r="X41" i="66"/>
  <c r="L51" i="66"/>
  <c r="X31" i="66"/>
  <c r="AJ21" i="66"/>
  <c r="X51" i="66"/>
  <c r="R31" i="66"/>
  <c r="AD11" i="72"/>
  <c r="AB12" i="72" s="1"/>
  <c r="AC11" i="72"/>
  <c r="Y6" i="74" l="1"/>
  <c r="AK6" i="74"/>
  <c r="M6" i="74"/>
  <c r="AE6" i="74"/>
  <c r="S6" i="74"/>
  <c r="AB26" i="86"/>
  <c r="V6" i="86"/>
  <c r="P36" i="86"/>
  <c r="AC10" i="79"/>
  <c r="V16" i="86"/>
  <c r="K7" i="82"/>
  <c r="AF11" i="72"/>
  <c r="AE10" i="72"/>
  <c r="I8" i="77"/>
  <c r="Z12" i="64"/>
  <c r="Y12" i="64"/>
  <c r="AG11" i="55"/>
  <c r="AJ11" i="55"/>
  <c r="I14" i="77"/>
  <c r="AA10" i="64"/>
  <c r="AB11" i="64"/>
  <c r="AB17" i="64"/>
  <c r="AA17" i="64" s="1"/>
  <c r="AA16" i="64"/>
  <c r="AG15" i="55"/>
  <c r="AJ15" i="55"/>
  <c r="AF6" i="74"/>
  <c r="T6" i="74"/>
  <c r="N6" i="74"/>
  <c r="AL6" i="74"/>
  <c r="Z6" i="74"/>
  <c r="I8" i="82"/>
  <c r="J13" i="82"/>
  <c r="K13" i="82" s="1"/>
  <c r="AB47" i="86"/>
  <c r="AH7" i="86"/>
  <c r="P7" i="86"/>
  <c r="P37" i="86"/>
  <c r="J7" i="86"/>
  <c r="V37" i="86"/>
  <c r="P47" i="86"/>
  <c r="AB27" i="86"/>
  <c r="J37" i="86"/>
  <c r="V27" i="86"/>
  <c r="AB17" i="86"/>
  <c r="AH17" i="86"/>
  <c r="J27" i="86"/>
  <c r="P17" i="86"/>
  <c r="V47" i="86"/>
  <c r="AC16" i="79"/>
  <c r="J47" i="86"/>
  <c r="V7" i="86"/>
  <c r="AB37" i="86"/>
  <c r="AH37" i="86"/>
  <c r="AH47" i="86"/>
  <c r="AH27" i="86"/>
  <c r="AB7" i="86"/>
  <c r="V17" i="86"/>
  <c r="J17" i="86"/>
  <c r="P27" i="86"/>
  <c r="I8" i="78"/>
  <c r="AK12" i="55"/>
  <c r="AL12" i="55" s="1"/>
  <c r="AK15" i="55"/>
  <c r="AL15" i="55" s="1"/>
  <c r="AK14" i="55"/>
  <c r="AL14" i="55" s="1"/>
  <c r="AK13" i="55"/>
  <c r="AL13" i="55" s="1"/>
  <c r="AC12" i="72"/>
  <c r="AD12" i="72"/>
  <c r="Y12" i="79"/>
  <c r="Z12" i="79"/>
  <c r="J26" i="86"/>
  <c r="V46" i="86"/>
  <c r="AB16" i="86"/>
  <c r="V26" i="86"/>
  <c r="P6" i="86"/>
  <c r="P26" i="86"/>
  <c r="J16" i="86"/>
  <c r="V36" i="86"/>
  <c r="AH6" i="86"/>
  <c r="AH14" i="55"/>
  <c r="AI14" i="55" s="1"/>
  <c r="AM14" i="55" s="1"/>
  <c r="AN14" i="55" s="1"/>
  <c r="AH13" i="55"/>
  <c r="AI13" i="55" s="1"/>
  <c r="AM13" i="55" s="1"/>
  <c r="AN13" i="55" s="1"/>
  <c r="AH15" i="55"/>
  <c r="AI15" i="55" s="1"/>
  <c r="AM15" i="55" s="1"/>
  <c r="AN15" i="55" s="1"/>
  <c r="AH12" i="55"/>
  <c r="AI12" i="55" s="1"/>
  <c r="AB12" i="79"/>
  <c r="AA12" i="79" s="1"/>
  <c r="J9" i="82" s="1"/>
  <c r="AA11" i="79"/>
  <c r="J8" i="82" s="1"/>
  <c r="AC7" i="86"/>
  <c r="AI17" i="86"/>
  <c r="AI47" i="86"/>
  <c r="Q47" i="86"/>
  <c r="AC37" i="86"/>
  <c r="K37" i="86"/>
  <c r="W27" i="86"/>
  <c r="K17" i="86"/>
  <c r="J14" i="82"/>
  <c r="K14" i="82" s="1"/>
  <c r="AC17" i="86"/>
  <c r="Q17" i="86"/>
  <c r="AC47" i="86"/>
  <c r="K47" i="86"/>
  <c r="W37" i="86"/>
  <c r="AI27" i="86"/>
  <c r="Q27" i="86"/>
  <c r="AI7" i="86"/>
  <c r="W17" i="86"/>
  <c r="W7" i="86"/>
  <c r="Q7" i="86"/>
  <c r="W47" i="86"/>
  <c r="AI37" i="86"/>
  <c r="Q37" i="86"/>
  <c r="AC27" i="86"/>
  <c r="K27" i="86"/>
  <c r="K7" i="86"/>
  <c r="AC17" i="79"/>
  <c r="AC16" i="86" l="1"/>
  <c r="AC26" i="86"/>
  <c r="Q26" i="86"/>
  <c r="K37" i="66"/>
  <c r="J14" i="77"/>
  <c r="K14" i="77" s="1"/>
  <c r="K27" i="66"/>
  <c r="Q37" i="66"/>
  <c r="AI47" i="66"/>
  <c r="W17" i="66"/>
  <c r="AC47" i="66"/>
  <c r="Q47" i="66"/>
  <c r="W47" i="66"/>
  <c r="W27" i="66"/>
  <c r="AK10" i="55"/>
  <c r="AL10" i="55" s="1"/>
  <c r="AK11" i="55"/>
  <c r="AL11" i="55" s="1"/>
  <c r="AC36" i="86"/>
  <c r="W46" i="86"/>
  <c r="K46" i="86"/>
  <c r="AA11" i="64"/>
  <c r="AB12" i="64"/>
  <c r="AA12" i="64" s="1"/>
  <c r="J9" i="77" s="1"/>
  <c r="AC7" i="66"/>
  <c r="Q17" i="66"/>
  <c r="Q27" i="66"/>
  <c r="Q7" i="66"/>
  <c r="K7" i="66"/>
  <c r="W37" i="66"/>
  <c r="K17" i="66"/>
  <c r="AC17" i="64"/>
  <c r="AI7" i="66"/>
  <c r="AH10" i="55"/>
  <c r="AI10" i="55" s="1"/>
  <c r="AH11" i="55"/>
  <c r="AI11" i="55" s="1"/>
  <c r="J7" i="78"/>
  <c r="K7" i="78" s="1"/>
  <c r="AH36" i="74"/>
  <c r="AB16" i="74"/>
  <c r="J36" i="74"/>
  <c r="AB46" i="74"/>
  <c r="J26" i="74"/>
  <c r="V46" i="74"/>
  <c r="P26" i="74"/>
  <c r="AH16" i="74"/>
  <c r="AH46" i="74"/>
  <c r="AB26" i="74"/>
  <c r="J16" i="74"/>
  <c r="J46" i="74"/>
  <c r="AB36" i="74"/>
  <c r="J6" i="74"/>
  <c r="P36" i="74"/>
  <c r="P16" i="74"/>
  <c r="AH26" i="74"/>
  <c r="P46" i="74"/>
  <c r="V16" i="74"/>
  <c r="AB6" i="74"/>
  <c r="V36" i="74"/>
  <c r="V26" i="74"/>
  <c r="AG10" i="72"/>
  <c r="AI16" i="86"/>
  <c r="AI6" i="86"/>
  <c r="Q16" i="86"/>
  <c r="J13" i="77"/>
  <c r="K13" i="77" s="1"/>
  <c r="AH17" i="66"/>
  <c r="J47" i="66"/>
  <c r="P7" i="66"/>
  <c r="V37" i="66"/>
  <c r="AC16" i="64"/>
  <c r="V47" i="66"/>
  <c r="V27" i="66"/>
  <c r="AH27" i="66"/>
  <c r="AH47" i="66"/>
  <c r="AB47" i="66"/>
  <c r="AB37" i="66"/>
  <c r="P17" i="66"/>
  <c r="V17" i="66"/>
  <c r="AH7" i="66"/>
  <c r="P27" i="66"/>
  <c r="AB17" i="66"/>
  <c r="J7" i="66"/>
  <c r="AH37" i="66"/>
  <c r="AB27" i="66"/>
  <c r="J17" i="66"/>
  <c r="V7" i="66"/>
  <c r="P47" i="66"/>
  <c r="J37" i="66"/>
  <c r="J27" i="66"/>
  <c r="AB7" i="66"/>
  <c r="P37" i="66"/>
  <c r="P46" i="66"/>
  <c r="V16" i="66"/>
  <c r="P36" i="66"/>
  <c r="J7" i="77"/>
  <c r="K7" i="77" s="1"/>
  <c r="AH6" i="66"/>
  <c r="AB16" i="66"/>
  <c r="J36" i="66"/>
  <c r="AH26" i="66"/>
  <c r="J26" i="66"/>
  <c r="J16" i="66"/>
  <c r="J6" i="66"/>
  <c r="J46" i="66"/>
  <c r="AB46" i="66"/>
  <c r="V6" i="66"/>
  <c r="AH46" i="66"/>
  <c r="AB6" i="66"/>
  <c r="AB36" i="66"/>
  <c r="AB26" i="66"/>
  <c r="P6" i="66"/>
  <c r="V26" i="66"/>
  <c r="AH16" i="66"/>
  <c r="V46" i="66"/>
  <c r="V36" i="66"/>
  <c r="AH36" i="66"/>
  <c r="AC10" i="64"/>
  <c r="P16" i="66"/>
  <c r="P26" i="66"/>
  <c r="AC27" i="66"/>
  <c r="AI27" i="66"/>
  <c r="AC17" i="66"/>
  <c r="AI17" i="66"/>
  <c r="AC37" i="66"/>
  <c r="AI37" i="66"/>
  <c r="K47" i="66"/>
  <c r="W7" i="66"/>
  <c r="AD16" i="66"/>
  <c r="X6" i="66"/>
  <c r="X16" i="66"/>
  <c r="L46" i="66"/>
  <c r="AC12" i="64"/>
  <c r="AD36" i="66"/>
  <c r="R26" i="66"/>
  <c r="I9" i="77"/>
  <c r="K9" i="77" s="1"/>
  <c r="AD46" i="66"/>
  <c r="R46" i="66"/>
  <c r="L6" i="66"/>
  <c r="X36" i="66"/>
  <c r="L16" i="66"/>
  <c r="AJ46" i="66"/>
  <c r="R16" i="66"/>
  <c r="AJ26" i="66"/>
  <c r="AD6" i="66"/>
  <c r="AD26" i="66"/>
  <c r="AF12" i="72"/>
  <c r="AE12" i="72" s="1"/>
  <c r="J9" i="78" s="1"/>
  <c r="AE11" i="72"/>
  <c r="I9" i="82"/>
  <c r="K9" i="82" s="1"/>
  <c r="AD46" i="86"/>
  <c r="L46" i="86"/>
  <c r="X36" i="86"/>
  <c r="AJ26" i="86"/>
  <c r="R26" i="86"/>
  <c r="AD16" i="86"/>
  <c r="L16" i="86"/>
  <c r="X6" i="86"/>
  <c r="AC12" i="79"/>
  <c r="X46" i="86"/>
  <c r="AJ36" i="86"/>
  <c r="R36" i="86"/>
  <c r="AD26" i="86"/>
  <c r="L26" i="86"/>
  <c r="X16" i="86"/>
  <c r="AJ6" i="86"/>
  <c r="R6" i="86"/>
  <c r="AJ46" i="86"/>
  <c r="R46" i="86"/>
  <c r="AD36" i="86"/>
  <c r="L36" i="86"/>
  <c r="X26" i="86"/>
  <c r="AJ16" i="86"/>
  <c r="R16" i="86"/>
  <c r="AD6" i="86"/>
  <c r="L6" i="86"/>
  <c r="J13" i="57"/>
  <c r="O39" i="56"/>
  <c r="P39" i="56" s="1"/>
  <c r="W26" i="86"/>
  <c r="Q46" i="86"/>
  <c r="Q6" i="86"/>
  <c r="Q36" i="86"/>
  <c r="W6" i="86"/>
  <c r="AC11" i="79"/>
  <c r="AI26" i="86"/>
  <c r="AC46" i="86"/>
  <c r="W16" i="86"/>
  <c r="AM12" i="55"/>
  <c r="I13" i="57"/>
  <c r="M39" i="56"/>
  <c r="N39" i="56" s="1"/>
  <c r="L36" i="74"/>
  <c r="AD26" i="74"/>
  <c r="L6" i="74"/>
  <c r="L26" i="74"/>
  <c r="AD36" i="74"/>
  <c r="X36" i="74"/>
  <c r="X46" i="74"/>
  <c r="I9" i="78"/>
  <c r="K9" i="78" s="1"/>
  <c r="R36" i="74"/>
  <c r="L16" i="74"/>
  <c r="AJ16" i="74"/>
  <c r="X26" i="74"/>
  <c r="AJ36" i="74"/>
  <c r="AJ46" i="74"/>
  <c r="AG12" i="72"/>
  <c r="R16" i="74"/>
  <c r="AD16" i="74"/>
  <c r="AJ26" i="74"/>
  <c r="X16" i="74"/>
  <c r="R26" i="74"/>
  <c r="R46" i="74"/>
  <c r="AD46" i="74"/>
  <c r="L46" i="74"/>
  <c r="K36" i="86"/>
  <c r="AI46" i="86"/>
  <c r="K26" i="86"/>
  <c r="AI36" i="86"/>
  <c r="AC6" i="86"/>
  <c r="K6" i="86"/>
  <c r="W36" i="86"/>
  <c r="K16" i="86"/>
  <c r="K8" i="82"/>
  <c r="X46" i="66" l="1"/>
  <c r="L26" i="66"/>
  <c r="X26" i="66"/>
  <c r="L36" i="66"/>
  <c r="R6" i="66"/>
  <c r="AJ36" i="66"/>
  <c r="AJ6" i="66"/>
  <c r="AJ16" i="66"/>
  <c r="R36" i="66"/>
  <c r="AM11" i="55"/>
  <c r="AN11" i="55" s="1"/>
  <c r="J8" i="77"/>
  <c r="K8" i="77" s="1"/>
  <c r="W16" i="66"/>
  <c r="AC6" i="66"/>
  <c r="Q46" i="66"/>
  <c r="AC26" i="66"/>
  <c r="Q6" i="66"/>
  <c r="K6" i="66"/>
  <c r="AC11" i="64"/>
  <c r="W46" i="66"/>
  <c r="AC46" i="66"/>
  <c r="AI16" i="66"/>
  <c r="AI26" i="66"/>
  <c r="W26" i="66"/>
  <c r="Q16" i="66"/>
  <c r="AI6" i="66"/>
  <c r="AC16" i="66"/>
  <c r="AI46" i="66"/>
  <c r="Q36" i="66"/>
  <c r="AI36" i="66"/>
  <c r="K16" i="66"/>
  <c r="W36" i="66"/>
  <c r="K46" i="66"/>
  <c r="K36" i="66"/>
  <c r="W6" i="66"/>
  <c r="K26" i="66"/>
  <c r="AC36" i="66"/>
  <c r="Q26" i="66"/>
  <c r="O38" i="56"/>
  <c r="P38" i="56" s="1"/>
  <c r="J7" i="57"/>
  <c r="J8" i="78"/>
  <c r="K8" i="78" s="1"/>
  <c r="Q46" i="74"/>
  <c r="AG11" i="72"/>
  <c r="AI16" i="74"/>
  <c r="W26" i="74"/>
  <c r="K6" i="74"/>
  <c r="K36" i="74"/>
  <c r="AC36" i="74"/>
  <c r="AI46" i="74"/>
  <c r="W36" i="74"/>
  <c r="AI36" i="74"/>
  <c r="Q36" i="74"/>
  <c r="K16" i="74"/>
  <c r="Q26" i="74"/>
  <c r="AC26" i="74"/>
  <c r="AC16" i="74"/>
  <c r="Q16" i="74"/>
  <c r="AI26" i="74"/>
  <c r="W46" i="74"/>
  <c r="W16" i="74"/>
  <c r="K46" i="74"/>
  <c r="K26" i="74"/>
  <c r="AC46" i="74"/>
  <c r="AD6" i="74"/>
  <c r="R6" i="74"/>
  <c r="X6" i="74"/>
  <c r="AJ6" i="74"/>
  <c r="V6" i="74"/>
  <c r="AH6" i="74"/>
  <c r="P6" i="74"/>
  <c r="AM10" i="55"/>
  <c r="M38" i="56"/>
  <c r="N38" i="56" s="1"/>
  <c r="I7" i="57"/>
  <c r="K13" i="57"/>
  <c r="AN12" i="55"/>
  <c r="L13" i="57" s="1"/>
  <c r="Q39" i="56"/>
  <c r="Q38" i="56" l="1"/>
  <c r="K7" i="57"/>
  <c r="AN10" i="55"/>
  <c r="L7" i="57" s="1"/>
  <c r="AI6" i="74"/>
  <c r="Q6" i="74"/>
  <c r="AC6" i="74"/>
  <c r="W6" i="74"/>
</calcChain>
</file>

<file path=xl/sharedStrings.xml><?xml version="1.0" encoding="utf-8"?>
<sst xmlns="http://schemas.openxmlformats.org/spreadsheetml/2006/main" count="3580" uniqueCount="1406">
  <si>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</si>
  <si>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</si>
  <si>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</si>
  <si>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</si>
  <si>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</si>
  <si>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</si>
  <si>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</si>
  <si>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</si>
  <si>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</si>
  <si>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</si>
  <si>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</si>
  <si>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</si>
  <si>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</si>
  <si>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</si>
  <si>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</si>
  <si>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</si>
  <si>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</si>
  <si>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</si>
  <si>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</si>
  <si>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</si>
  <si>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</si>
  <si>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</si>
  <si>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</si>
  <si>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</si>
  <si>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</si>
  <si>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</si>
  <si>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</si>
  <si>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</si>
  <si>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</si>
  <si>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</si>
  <si>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</si>
  <si>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</si>
  <si>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</si>
  <si>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</si>
  <si>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</si>
  <si>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</si>
  <si>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</si>
  <si>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</si>
  <si>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</si>
  <si>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</si>
  <si>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</si>
  <si>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</si>
  <si>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</si>
  <si>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</si>
  <si>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</si>
  <si>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</si>
  <si>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</si>
  <si>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</si>
  <si>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</si>
  <si>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</si>
  <si>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</si>
  <si>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</si>
  <si>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</si>
  <si>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</si>
  <si>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</si>
  <si>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</si>
  <si>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</si>
  <si>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</si>
  <si>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</si>
  <si>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</si>
  <si>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</si>
  <si>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</si>
  <si>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</si>
  <si>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</si>
  <si>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</si>
  <si>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</si>
  <si>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</si>
  <si>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</si>
  <si>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</si>
  <si>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</si>
  <si>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</si>
  <si>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</si>
  <si>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</si>
  <si>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</si>
  <si>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</si>
  <si>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</si>
  <si>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</si>
  <si>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</si>
  <si>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</si>
  <si>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</si>
  <si>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</si>
  <si>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</si>
  <si>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</si>
  <si>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</si>
  <si>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</si>
  <si>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</si>
  <si>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</si>
  <si>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</si>
  <si>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</si>
  <si>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</si>
  <si>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</si>
  <si>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</si>
  <si>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</si>
  <si>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</si>
  <si>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</si>
  <si>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</si>
  <si>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</si>
  <si>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</si>
  <si>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</si>
  <si>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</si>
  <si>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</si>
  <si>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</si>
  <si>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</si>
  <si>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</si>
  <si>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</si>
  <si>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</si>
  <si>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</si>
  <si>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</si>
  <si>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</si>
  <si>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</si>
  <si>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</si>
  <si>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</si>
  <si>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</si>
  <si>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</si>
  <si>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</si>
  <si>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</si>
  <si>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</si>
  <si>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</si>
  <si>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</si>
  <si>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</si>
  <si>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</si>
  <si>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</si>
  <si>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</si>
  <si>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</si>
  <si>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</si>
  <si>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</si>
  <si>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</si>
  <si>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</si>
  <si>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</si>
  <si>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</si>
  <si>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</si>
  <si>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</si>
  <si>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</si>
  <si>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</si>
  <si>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</si>
  <si>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</si>
  <si>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</si>
  <si>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</si>
  <si>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</si>
  <si>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</si>
  <si>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</si>
  <si>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</si>
  <si>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</si>
  <si>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</si>
  <si>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</si>
  <si>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</si>
  <si>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</si>
  <si>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</si>
  <si>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</si>
  <si>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</si>
  <si>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</si>
  <si>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</si>
  <si>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</si>
  <si>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</si>
  <si>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</si>
  <si>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</si>
  <si>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</si>
  <si>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</si>
  <si>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</si>
  <si>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</si>
  <si>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</si>
  <si>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</si>
  <si>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</si>
  <si>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</si>
  <si>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</si>
  <si>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</si>
  <si>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</si>
  <si>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</si>
  <si>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</si>
  <si>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</si>
  <si>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</si>
  <si>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</si>
  <si>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</si>
  <si>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</si>
  <si>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</si>
  <si>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</si>
  <si>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</si>
  <si>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</si>
  <si>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</si>
  <si>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</si>
  <si>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</si>
  <si>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</si>
  <si>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</si>
  <si>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</si>
  <si>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</si>
  <si>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</si>
  <si>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</si>
  <si>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</si>
  <si>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</si>
  <si>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</si>
  <si>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</si>
  <si>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</si>
  <si>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</si>
  <si>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</si>
  <si>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</si>
  <si>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</si>
  <si>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</si>
  <si>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</si>
  <si>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</si>
  <si>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</si>
  <si>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</si>
  <si>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</si>
  <si>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</si>
  <si>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</si>
  <si>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</si>
  <si>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</si>
  <si>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</si>
  <si>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</si>
  <si>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</si>
  <si>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</si>
  <si>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</si>
  <si>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</si>
  <si>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</si>
  <si>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</si>
  <si>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</si>
  <si>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</si>
  <si>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</si>
  <si>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</si>
  <si>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</si>
  <si>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</si>
  <si>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</si>
  <si>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</si>
  <si>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</si>
  <si>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</si>
  <si>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</si>
  <si>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</si>
  <si>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</si>
  <si>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</si>
  <si>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</si>
  <si>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</si>
  <si>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</si>
  <si>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</si>
  <si>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</si>
  <si>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</si>
  <si>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</si>
  <si>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</si>
  <si>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</si>
  <si>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</si>
  <si>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</si>
  <si>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</si>
  <si>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</si>
  <si>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</si>
  <si>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</si>
  <si>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</si>
  <si>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</si>
  <si>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</si>
  <si>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</si>
  <si>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</si>
  <si>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</si>
  <si>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</si>
  <si>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</si>
  <si>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</si>
  <si>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</si>
  <si>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</si>
  <si>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</si>
  <si>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</si>
  <si>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</si>
  <si>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</si>
  <si>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</si>
  <si>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</si>
  <si>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</si>
  <si>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</si>
  <si>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</si>
  <si>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</si>
  <si>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</si>
  <si>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</si>
  <si>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</si>
  <si>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</si>
  <si>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</si>
  <si>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</si>
  <si>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</si>
  <si>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</si>
  <si>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</si>
  <si>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</si>
  <si>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</si>
  <si>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</si>
  <si>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</si>
  <si>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</si>
  <si>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</si>
  <si>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</si>
  <si>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</si>
  <si>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</si>
  <si>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</si>
  <si>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</si>
  <si>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</si>
  <si>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</si>
  <si>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</si>
  <si>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</si>
  <si>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</si>
  <si>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</si>
  <si>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</si>
  <si>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</si>
  <si>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</si>
  <si>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</si>
  <si>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</si>
  <si>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</si>
  <si>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</si>
  <si>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</si>
  <si>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</si>
  <si>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</si>
  <si>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</si>
  <si>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</si>
  <si>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</si>
  <si>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</si>
  <si>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</si>
  <si>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</si>
  <si>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</si>
  <si>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</si>
  <si>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</si>
  <si>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</si>
  <si>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</si>
  <si>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</si>
  <si>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</si>
  <si>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</si>
  <si>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</si>
  <si>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</si>
  <si>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</si>
  <si>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</si>
  <si>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</si>
  <si>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</si>
  <si>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</si>
  <si>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</si>
  <si>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</si>
  <si>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</si>
  <si>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</si>
  <si>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</si>
  <si>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</si>
  <si>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</si>
  <si>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</si>
  <si>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</si>
  <si>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</si>
  <si>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</si>
  <si>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</si>
  <si>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</si>
  <si>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</si>
  <si>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</si>
  <si>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</si>
  <si>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</si>
  <si>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</si>
  <si>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</si>
  <si>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</si>
  <si>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</si>
  <si>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</si>
  <si>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</si>
  <si>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</si>
  <si>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</si>
  <si>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</si>
  <si>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</si>
  <si>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</si>
  <si>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</si>
  <si>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</si>
  <si>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</si>
  <si>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</si>
  <si>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</si>
  <si>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</si>
  <si>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</si>
  <si>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</si>
  <si>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</si>
  <si>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</si>
  <si>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</si>
  <si>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</si>
  <si>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</si>
  <si>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</si>
  <si>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</si>
  <si>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</si>
  <si>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</si>
  <si>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</si>
  <si>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</si>
  <si>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</si>
  <si>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</si>
  <si>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</si>
  <si>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</si>
  <si>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</si>
  <si>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</si>
  <si>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</si>
  <si>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</si>
  <si>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</si>
  <si>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</si>
  <si>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</si>
  <si>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</si>
  <si>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</si>
  <si>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</si>
  <si>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</si>
  <si>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</si>
  <si>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</si>
  <si>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</si>
  <si>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</si>
  <si>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</si>
  <si>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</si>
  <si>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</si>
  <si>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</si>
  <si>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</si>
  <si>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</si>
  <si>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</si>
  <si>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</si>
  <si>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</si>
  <si>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</si>
  <si>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</si>
  <si>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</si>
  <si>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</si>
  <si>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</si>
  <si>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</si>
  <si>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</si>
  <si>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</si>
  <si>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</si>
  <si>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</si>
  <si>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</si>
  <si>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</si>
  <si>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</si>
  <si>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</si>
  <si>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</si>
  <si>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</si>
  <si>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</si>
  <si>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</si>
  <si>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</si>
  <si>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</si>
  <si>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</si>
  <si>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</si>
  <si>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</si>
  <si>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</si>
  <si>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</si>
  <si>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</si>
  <si>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</si>
  <si>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</si>
  <si>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</si>
  <si>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</si>
  <si>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</si>
  <si>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</si>
  <si>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</si>
  <si>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</si>
  <si>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</si>
  <si>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</si>
  <si>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</si>
  <si>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</si>
  <si>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</si>
  <si>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</si>
  <si>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</si>
  <si>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</si>
  <si>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</si>
  <si>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</si>
  <si>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</si>
  <si>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</si>
  <si>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</si>
  <si>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</si>
  <si>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</si>
  <si>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</si>
  <si>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</si>
  <si>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</si>
  <si>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</si>
  <si>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</si>
  <si>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</si>
  <si>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</si>
  <si>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</si>
  <si>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</si>
  <si>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</si>
  <si>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</si>
  <si>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</si>
  <si>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</si>
  <si>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</si>
  <si>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</si>
  <si>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</si>
  <si>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</si>
  <si>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</si>
  <si>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</si>
  <si>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</si>
  <si>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</si>
  <si>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</si>
  <si>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</si>
  <si>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</si>
  <si>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</si>
  <si>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</si>
  <si>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</si>
  <si>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</si>
  <si>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</si>
  <si>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</si>
  <si>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</si>
  <si>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</si>
  <si>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</si>
  <si>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</si>
  <si>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</si>
  <si>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</si>
  <si>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</si>
  <si>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</si>
  <si>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</si>
  <si>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</si>
  <si>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</si>
  <si>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</si>
  <si>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</si>
  <si>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</si>
  <si>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</si>
  <si>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</si>
  <si>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</si>
  <si>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</si>
  <si>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</si>
  <si>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</si>
  <si>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</si>
  <si>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</si>
  <si>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</si>
  <si>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</si>
  <si>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</si>
  <si>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</si>
  <si>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</si>
  <si>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</si>
  <si>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</si>
  <si>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</si>
  <si>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</si>
  <si>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</si>
  <si>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</si>
  <si>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</si>
  <si>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</si>
  <si>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</si>
  <si>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</si>
  <si>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</si>
  <si>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</si>
  <si>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</si>
  <si>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</si>
  <si>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</si>
  <si>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</si>
  <si>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</si>
  <si>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</si>
  <si>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</si>
  <si>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</si>
  <si>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</si>
  <si>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</si>
  <si>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</si>
  <si>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</si>
  <si>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</si>
  <si>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</si>
  <si>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</si>
  <si>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</si>
  <si>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</si>
  <si>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</si>
  <si>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</si>
  <si>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</si>
  <si>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</si>
  <si>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</si>
  <si>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</si>
  <si>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</si>
  <si>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</si>
  <si>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</si>
  <si>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</si>
  <si>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 y Reputacional</t>
  </si>
  <si>
    <t>Acciones disciplinarias, fiscales y judiciales.</t>
  </si>
  <si>
    <t>Adelantar procesos de contratación sin el cumplimiento de los requisitos legales establecidos por la normatividad vigente en materia de contratación estatal.</t>
  </si>
  <si>
    <t>Posibilidad de afectación económica y reputacional, por acciones disciplinarias, fiscales y judiciales, debido a adelantar procesos de contratación sin el cumplimiento de los requisitos establecidos por la normatividad vigente en materia de contratación estatal.</t>
  </si>
  <si>
    <t>Ejecucion y Administracion de procesos</t>
  </si>
  <si>
    <t xml:space="preserve">     El riesgo afecta la imagen de la entidad a nivel nacional, con efecto publicitarios sostenible a nivel país</t>
  </si>
  <si>
    <t xml:space="preserve">El profesional encargado del trámite en la Subdirección de Gestión Contractual, diariamente cada vez que le sea asignado el reparto, le corresponde verificar los soportes que acompañan las solicitudes de contratación conforme las normas legales vigentes sobre la materia y efectuar las solicitudes de ajustes o modificaciones según corresponda, utilizando los diferentes medios de comunicación. De lo dicho anteriormente se  aportara como evidencia una  muestra de  la trazabilidad de correos electrónicos remitidos por los abogados. </t>
  </si>
  <si>
    <t>Preventivo</t>
  </si>
  <si>
    <t>Manual</t>
  </si>
  <si>
    <t>Documentado</t>
  </si>
  <si>
    <t>Continua</t>
  </si>
  <si>
    <t>Con Registro</t>
  </si>
  <si>
    <r>
      <t xml:space="preserve">Durante el periodo a reportar los profesionales encargados del trámite en la Subdirección de Gestión Contractual diariamente, verificaron 1235 solicitudes de contratación con sus respectivos soportes verificando que las mismas se encuentran conforme las normas legales vigentes sobre la materia y efectuar. 
De acuerdo con lo anterior, los indicadores de eficacia reportan: (1235 verificaciones realizadas / 1235 trámites asignados)* 100 =100%
y Efectividad: (1235 trámites de contratación radicados en la SGC - 1235 Solicitudes de ajustes a las dependencias) /1235 trámites de contratación radicados en la SGC=0
</t>
    </r>
    <r>
      <rPr>
        <sz val="11"/>
        <color rgb="FFC00000"/>
        <rFont val="Arial"/>
        <family val="2"/>
      </rPr>
      <t xml:space="preserve">
</t>
    </r>
    <r>
      <rPr>
        <b/>
        <u/>
        <sz val="11"/>
        <color rgb="FFC00000"/>
        <rFont val="Arial"/>
        <family val="2"/>
      </rPr>
      <t>MONITOREO OAP:</t>
    </r>
    <r>
      <rPr>
        <sz val="11"/>
        <color rgb="FFC00000"/>
        <rFont val="Arial"/>
        <family val="2"/>
      </rPr>
      <t xml:space="preserve">
</t>
    </r>
    <r>
      <rPr>
        <sz val="11"/>
        <color rgb="FF000000"/>
        <rFont val="Arial"/>
        <family val="2"/>
      </rPr>
      <t>07/07/2025:  El solicita revisar y ajustar la formula del indicador de efectividad se observa que falta una parte de la formula
08/07/2025: El seguimiento reportado coincide con lo registrado en la actividad de control; asimismo, la evidencia presentada es correspondiente.</t>
    </r>
  </si>
  <si>
    <t>El profesional encargado en la Subdirección de Gestión Contractual, diariamente cada vez que le sea asignado del trámite de reparto, devolverá a las áreas solicitantes los trámites en cuyo análisis realizado se evidencie el incumplimiento de requisitos para determinada modalidad de contratación; esto con el fin de realizar los ajustes solicitados por la subdirección. De lo dicho anteriormente se  aportara como evidencia una  muestra de  la trazabilidad de correos electrónicos remitidos por los abogados.</t>
  </si>
  <si>
    <t>Detectivo</t>
  </si>
  <si>
    <r>
      <t xml:space="preserve">Durante el periodo a reportar los profesionales encargados del trámite en la Subdirección de Gestión Contractual, de las 1235 solicitudes verificadas por el profesional asignado del trámite, se solicitaron ajustes de 1235 tramites de los cuales se evidenció el incumplimiento de los requisitos determinados, el seguimiento de este indicador se realizó semanalmente como consta en la matriz de la mesa de entrada de la Subdirección de Gestión Contractual. 
De acuerdo con lo anterior los indicadores de Eficacia reportan: 1235 Solicitudes de ajuste a las dependencias / 1235 trámites asignados y de Efectividad: (1235 trámites de contratación radicados en la SGC - 1235 Solicitudes de ajustes a las dependencias) /1235 trámites de contratación radicados en la SGC=0
</t>
    </r>
    <r>
      <rPr>
        <sz val="11"/>
        <color rgb="FFC00000"/>
        <rFont val="Arial"/>
        <family val="2"/>
      </rPr>
      <t xml:space="preserve">
</t>
    </r>
    <r>
      <rPr>
        <b/>
        <u/>
        <sz val="11"/>
        <color rgb="FFC00000"/>
        <rFont val="Arial"/>
        <family val="2"/>
      </rPr>
      <t>MONITOREO OAP</t>
    </r>
    <r>
      <rPr>
        <b/>
        <u/>
        <sz val="11"/>
        <color rgb="FF000000"/>
        <rFont val="Arial"/>
        <family val="2"/>
      </rPr>
      <t>:</t>
    </r>
    <r>
      <rPr>
        <sz val="11"/>
        <color rgb="FF000000"/>
        <rFont val="Arial"/>
        <family val="2"/>
      </rPr>
      <t xml:space="preserve">
07/07/2025:  El solicita revisar y ajustar la formula del indicador de efectividad se observa que falta una parte de la formula
08/07/2025: El seguimiento reportado coincide con lo registrado en la actividad de control; asimismo, la evidencia presentada es correspondiente.</t>
    </r>
  </si>
  <si>
    <r>
      <t>El profesional encargado en la Subdirección de Gestión Contractual, acompaña semanalmente a las dependencias  del Ministerio del Interior en el cumplimiento de los requisitos y el procedimiento que se debe seguir, para adelantar los procesos contractuales de conformidad con la normatividad vigent</t>
    </r>
    <r>
      <rPr>
        <sz val="11"/>
        <rFont val="Arial"/>
        <family val="2"/>
      </rPr>
      <t xml:space="preserve">e. De lo dicho anteriormente se  aportara como evidencia una  muestra de  la trazabilidad de correos electrónicos remitidos por los abogados. </t>
    </r>
    <r>
      <rPr>
        <sz val="11"/>
        <color theme="1"/>
        <rFont val="Arial"/>
        <family val="2"/>
      </rPr>
      <t xml:space="preserve">                 </t>
    </r>
  </si>
  <si>
    <t>Reducir (mitigar)</t>
  </si>
  <si>
    <t>Registrar en la matriz de informe semanal, las acciones de verificación de los soportes y ajustes o modificaciones a lugar. Se deja evidencia en la base de datos de la mesa de entrada de la Subdirección Contractual "Matriz de informe semanal".</t>
  </si>
  <si>
    <t xml:space="preserve"> Profesional designado SGC</t>
  </si>
  <si>
    <r>
      <t xml:space="preserve">Durante el periodo a reportar semanalmente se realizó el registro del estado de los 1235 trámites asignados en la base de datos de la mesa de seguimiento denominada MATRIZ DE INFORME SEMANAL 
</t>
    </r>
    <r>
      <rPr>
        <b/>
        <u/>
        <sz val="11"/>
        <color rgb="FFC00000"/>
        <rFont val="Arial"/>
        <family val="2"/>
      </rPr>
      <t>MONITOREO OAP:</t>
    </r>
    <r>
      <rPr>
        <sz val="11"/>
        <rFont val="Arial"/>
        <family val="2"/>
      </rPr>
      <t xml:space="preserve">
07/07/2025:  Se solicita registrar el avance al plan de acción definido en la columna AE
09/07/2025: El seguimiento reportado coincide con lo registrado en el plan de acción.</t>
    </r>
  </si>
  <si>
    <t>En curso</t>
  </si>
  <si>
    <r>
      <t xml:space="preserve">Durante el periodo a reportar los profesionales asignados asesoraron a las dependencias en las 1235 solicitudes de ajustes presentadas, el seguimiento de este indicador se realizó semanalmente como consta en la matriz de la mesa de entrada de la Subdirección de Gestión Contractual. 
De acuerdo con lo anterior, los indicadores de Eficacia: 1235 Solicitudes de ajuste a las dependencias / 1235 trámites asignados y de Efectividad: (1235 trámites de contratación radicados en la SGC - 1235 Solicitudes de ajustes a las dependencias) /1235 trámites de contratación radicados en la SGC=0
</t>
    </r>
    <r>
      <rPr>
        <b/>
        <u/>
        <sz val="11"/>
        <color rgb="FFC00000"/>
        <rFont val="Arial"/>
        <family val="2"/>
      </rPr>
      <t>MONITOREO OAP:</t>
    </r>
    <r>
      <rPr>
        <sz val="11"/>
        <color rgb="FF000000"/>
        <rFont val="Arial"/>
        <family val="2"/>
      </rPr>
      <t xml:space="preserve">
07/07/2025:  El solicita revisar y ajustar la formula del indicador de efectividad se observa que falta una parte de la formula
09/07/2025: El seguimiento reportado coincide con lo registrado en la actividad de control; asimismo, la evidencia presentada es correspondiente.</t>
    </r>
  </si>
  <si>
    <t>Acciones disciplinarias, fiscales y judiciales</t>
  </si>
  <si>
    <t xml:space="preserve">Iniciar procesos de contratación sin el cumplimiento de los requisitos legales establecidos por la normatividad vigente en materia de contratación estatal </t>
  </si>
  <si>
    <t>Posibilidad de afectación reputacional, por acciones disciplinarias, fiscales y judiciales, debido a iniciar procesos de contratación sin el cumplimiento de los requisitos establecidos por la normatividad vigente en materia de contratación estatal.</t>
  </si>
  <si>
    <t>Los profesionales de la Subdirección de Gestión Contractual que tienen a cargo proceso contractuales, quincenalmente verificará y aprobará las garantías presentadas por los contratistas, previa revisión del cumplimiento de la ley y los amparos acordados en el anexo de condiciones, a fin de dar inicio de ejecución a los mismos. Se deja evidencia en la constancia la muestra de verificación ante la aseguradora, documento que reposa en la carpeta contractual.</t>
  </si>
  <si>
    <r>
      <t xml:space="preserve">Durante el periodo a reportar los profesionales asignados de la SGC de las 69 solicitudes de procesos de contratación radicados revisaron y aprobaron 69 pólizas, el seguimiento a este indicador se realizó quincenalmente como consta en la matriz de seguimiento de la mesa de entrada de la Subdirección de Gestión Contractual. 
De acuerdo con lo anterior los indicadores de Eficacia reportan: 69 pólizas revisadas y verificadas  / 69 pólizas aprobadas por la SGC.       
Efectividad: (69 solicitudes de  pólizas revisadas y verificadas en el periodo  / 69 de pólizas aprobadas por la SGC en el periodo) / 69 trámites de contratación radicados en la SGC en el periodo
</t>
    </r>
    <r>
      <rPr>
        <b/>
        <u/>
        <sz val="11"/>
        <color rgb="FFC00000"/>
        <rFont val="Arial"/>
        <family val="2"/>
      </rPr>
      <t>MONITOREO OAP:</t>
    </r>
    <r>
      <rPr>
        <sz val="11"/>
        <color theme="1"/>
        <rFont val="Arial"/>
        <family val="2"/>
      </rPr>
      <t xml:space="preserve">
07/07/2025:  El seguimiento reportado coincide con lo registrado en la actividad de control; asimismo, la evidencia presentada es correspondiente.</t>
    </r>
  </si>
  <si>
    <t>Los profesionales de la Subdirección de Gestión Contractual, que tienen asignadas modificaciones contractuales, quincenalmente, verificarán y aprobarán las garantías presentadas por los contratistas, previa revisión de cumplimiento de la ley y los amparos acordados en el anexo de condiciones. Se deja evidencia en la constancia de la muestra de verificación ante la aseguradora, documento que reposa en la carpeta contractual.</t>
  </si>
  <si>
    <t>Verificar la legalidad y amparos, una vez sea firmado por las partes y subido la póliza al SECOP II, de conformidad con el anexo de condiciones y así continuar con la aprobación; garantizando la atención del proceso contractual. Se deja evidencia en la base de datos de la mesa de entrada de la Subdirección Contractual "Matriz de informe semanal"</t>
  </si>
  <si>
    <r>
      <t xml:space="preserve">Durante el periodo a reportar los abogados verificaron la legalidad y amparos de las pólizas subidas en la plataforma SECOP II en cada uno de los procesos contractuales asignados, soporte que se evidencia en la MATRIZ DE INFORME SEMANAL 
</t>
    </r>
    <r>
      <rPr>
        <b/>
        <u/>
        <sz val="11"/>
        <color rgb="FFC00000"/>
        <rFont val="Arial"/>
        <family val="2"/>
      </rPr>
      <t>MONITOREO OAP:</t>
    </r>
    <r>
      <rPr>
        <sz val="11"/>
        <rFont val="Arial"/>
        <family val="2"/>
      </rPr>
      <t xml:space="preserve">
07/07/2025:  Se solicita registrar el avance al plan de acción definido en la columna AE
09/07/2025: El seguimiento reportado coincide con lo registrado en el plan de acción.</t>
    </r>
  </si>
  <si>
    <r>
      <t xml:space="preserve">Durante el periodo a reportar los profesionales asignados de la SGC de las 1235 solicitudes de modificación de contratación radicados se revisaron y aprobaron 1235 pólizas, el seguimiento a este indicador se realizó quincenalmente como consta en la matriz de seguimiento de la mesa de entrada de la Subdirección de Gestión Contractual. 
De acuerdo con lo anterior los indicadores de Eficacia reportan: 1235 de pólizas ajustadas / 1235 modificaciones efectuadas a los convenios y contratos y Efectividad: 1235 de pólizas ajustadas aprobadas en el periodo / 1235 de trámites de modificaciones de contratación radicados en la SGC en el periodo
</t>
    </r>
    <r>
      <rPr>
        <b/>
        <u/>
        <sz val="11"/>
        <color rgb="FFC00000"/>
        <rFont val="Arial"/>
        <family val="2"/>
      </rPr>
      <t>MONITOREO OAP:</t>
    </r>
    <r>
      <rPr>
        <sz val="11"/>
        <color rgb="FF000000"/>
        <rFont val="Arial"/>
        <family val="2"/>
      </rPr>
      <t xml:space="preserve">
07/07/2025:  El seguimiento reportado coincide con lo registrado en la actividad de control; asimismo, la evidencia presentada es correspondiente.</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</si>
  <si>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</si>
  <si>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</si>
  <si>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</si>
  <si>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</si>
  <si>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</si>
  <si>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</si>
  <si>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</si>
  <si>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</si>
  <si>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</si>
  <si>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</si>
  <si>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</si>
  <si>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</si>
  <si>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</si>
  <si>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</si>
  <si>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</si>
  <si>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</si>
  <si>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</si>
  <si>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</si>
  <si>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</si>
  <si>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</si>
  <si>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</si>
  <si>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</si>
  <si>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</si>
  <si>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</si>
  <si>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</si>
  <si>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</si>
  <si>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</si>
  <si>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</si>
  <si>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</si>
  <si>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</si>
  <si>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</si>
  <si>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</si>
  <si>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</si>
  <si>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</si>
  <si>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</si>
  <si>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</si>
  <si>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</si>
  <si>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</si>
  <si>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</si>
  <si>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</si>
  <si>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</si>
  <si>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Muestra de  la trazabilidad de correos electrónicos remitidos por los abogados a diario. </t>
  </si>
  <si>
    <t xml:space="preserve">Subdirección de Gestión Contractual
Profesional encargado del trámite
</t>
  </si>
  <si>
    <t>Diario</t>
  </si>
  <si>
    <t>Eficacia: (# de verificaciones realizadas / # de trámites asignados) * 100
Efectividad: (# de trámites de contratación radicados en la SGC en el periodo - # de trámites de contratación identificados sin cumplimiento de los requisitos establecidos por la normatividad vigente en el periodo) / # de trámites de contratación radicados en la SGC en el periodo</t>
  </si>
  <si>
    <t>R1-CO2</t>
  </si>
  <si>
    <t>Muestra de  la trazabilidad de correos electrónicos remitidos por los abogados.</t>
  </si>
  <si>
    <t xml:space="preserve">Subdirección de Gestión Contractual
Profesional encargado
</t>
  </si>
  <si>
    <t>Eficacia: # solicitudes de ajuste a las dependencias, realizadas / # de trámites asignados
Efectividad: (# de trámites de contratación radicados en la SGC en el periodo - # solicitudes de ajuste a las dependencias realizadas en el periodo) / # de trámites de contratación radicados en la SGC en el periodo</t>
  </si>
  <si>
    <t>R1-CO3</t>
  </si>
  <si>
    <t xml:space="preserve">Muestra de  la trazabilidad de correos electrónicos remitidos por los abogados                </t>
  </si>
  <si>
    <t>Profesional encargado
Subdirección de Gestión Contractual</t>
  </si>
  <si>
    <t>Semanal</t>
  </si>
  <si>
    <t>R1-CO4</t>
  </si>
  <si>
    <t>R1-CO5</t>
  </si>
  <si>
    <t>R1-CO6</t>
  </si>
  <si>
    <t>R2-CO1</t>
  </si>
  <si>
    <t xml:space="preserve">Muestra Verificación ante la aseguradora </t>
  </si>
  <si>
    <t xml:space="preserve">Subdirección de Gestión Contractual
Profesionales 
</t>
  </si>
  <si>
    <t>Quincenal</t>
  </si>
  <si>
    <t>Eficacia: # solicitudes de  polizas revisadas y verificadas  / # de polizas aprobadas por la SGC.       
Efectividad: (# solicitudes de  polizas revisadas y verificadas en el periodo  / # de polizas aprobadas por la SGC en el periodo) / # de trámites de contratación radicados en la SGC en el periodo</t>
  </si>
  <si>
    <t>R2-CO2</t>
  </si>
  <si>
    <t>Muestra verificación ante la aseguradora</t>
  </si>
  <si>
    <t>Eficacia: # de polizas ajustadas /  # modificaciones efectuadas a los convenios y contratos.       Efectividad: # de polizas ajustadas aprobadas en el periodo / # de trámites de modificaciones de contratación radicados en la SGC en el periodo</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</si>
  <si>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</si>
  <si>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</si>
  <si>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</si>
  <si>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</si>
  <si>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</si>
  <si>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</si>
  <si>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</si>
  <si>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</si>
  <si>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</si>
  <si>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</si>
  <si>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</si>
  <si>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</si>
  <si>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</si>
  <si>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</si>
  <si>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</si>
  <si>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</si>
  <si>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</si>
  <si>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</si>
  <si>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</si>
  <si>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</si>
  <si>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</si>
  <si>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</si>
  <si>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</si>
  <si>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</si>
  <si>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</si>
  <si>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</si>
  <si>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</si>
  <si>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</si>
  <si>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</si>
  <si>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</si>
  <si>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</si>
  <si>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</si>
  <si>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</si>
  <si>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</si>
  <si>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</si>
  <si>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</si>
  <si>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</si>
  <si>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</si>
  <si>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</si>
  <si>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</si>
  <si>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</si>
  <si>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</si>
  <si>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</si>
  <si>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</si>
  <si>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</si>
  <si>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</si>
  <si>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</si>
  <si>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</si>
  <si>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</si>
  <si>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</si>
  <si>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</si>
  <si>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</si>
  <si>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</si>
  <si>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</si>
  <si>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</si>
  <si>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</si>
  <si>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</si>
  <si>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</si>
  <si>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</si>
  <si>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</si>
  <si>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</si>
  <si>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</si>
  <si>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</si>
  <si>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</si>
  <si>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</si>
  <si>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</si>
  <si>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</si>
  <si>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</si>
  <si>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</si>
  <si>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</si>
  <si>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</si>
  <si>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</si>
  <si>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</si>
  <si>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</si>
  <si>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</si>
  <si>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</si>
  <si>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</si>
  <si>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</si>
  <si>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</si>
  <si>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</si>
  <si>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</si>
  <si>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</si>
  <si>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</si>
  <si>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</si>
  <si>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</si>
  <si>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</si>
  <si>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</si>
  <si>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</si>
  <si>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</si>
  <si>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</si>
  <si>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</si>
  <si>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</si>
  <si>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</si>
  <si>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</si>
  <si>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</si>
  <si>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</si>
  <si>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</si>
  <si>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</si>
  <si>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</si>
  <si>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</si>
  <si>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</si>
  <si>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</si>
  <si>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</si>
  <si>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</si>
  <si>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</si>
  <si>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</si>
  <si>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</si>
  <si>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</si>
  <si>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</si>
  <si>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</si>
  <si>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</si>
  <si>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</si>
  <si>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</si>
  <si>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</si>
  <si>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</si>
  <si>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</si>
  <si>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</si>
  <si>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</si>
  <si>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</si>
  <si>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</si>
  <si>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</si>
  <si>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</si>
  <si>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</si>
  <si>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</si>
  <si>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</si>
  <si>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</si>
  <si>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</si>
  <si>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</si>
  <si>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</si>
  <si>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</si>
  <si>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</si>
  <si>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</si>
  <si>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</si>
  <si>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</si>
  <si>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</si>
  <si>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</si>
  <si>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</si>
  <si>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</si>
  <si>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</si>
  <si>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</si>
  <si>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</si>
  <si>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</si>
  <si>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</si>
  <si>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</si>
  <si>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</si>
  <si>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</si>
  <si>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</si>
  <si>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</si>
  <si>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</si>
  <si>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</si>
  <si>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</si>
  <si>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</si>
  <si>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</si>
  <si>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</si>
  <si>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</si>
  <si>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</si>
  <si>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</si>
  <si>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</si>
  <si>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</si>
  <si>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</si>
  <si>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</si>
  <si>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</si>
  <si>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</si>
  <si>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</si>
  <si>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</si>
  <si>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</si>
  <si>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</si>
  <si>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</si>
  <si>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</si>
  <si>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</si>
  <si>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</si>
  <si>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</si>
  <si>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</si>
  <si>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</si>
  <si>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</si>
  <si>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</si>
  <si>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</si>
  <si>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</si>
  <si>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</si>
  <si>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</si>
  <si>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</si>
  <si>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</si>
  <si>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</si>
  <si>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</si>
  <si>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</si>
  <si>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</si>
  <si>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</si>
  <si>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</si>
  <si>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</si>
  <si>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</si>
  <si>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</si>
  <si>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</si>
  <si>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</si>
  <si>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</si>
  <si>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</si>
  <si>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</si>
  <si>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</si>
  <si>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</si>
  <si>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</si>
  <si>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</si>
  <si>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</si>
  <si>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</si>
  <si>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</si>
  <si>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</si>
  <si>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</si>
  <si>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</si>
  <si>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</si>
  <si>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</si>
  <si>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</si>
  <si>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</si>
  <si>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</si>
  <si>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</si>
  <si>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</si>
  <si>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</si>
  <si>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</si>
  <si>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</si>
  <si>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</si>
  <si>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</si>
  <si>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</si>
  <si>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</si>
  <si>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</si>
  <si>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</si>
  <si>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</si>
  <si>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</si>
  <si>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</si>
  <si>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</si>
  <si>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</si>
  <si>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</si>
  <si>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</si>
  <si>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</si>
  <si>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</si>
  <si>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</si>
  <si>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</si>
  <si>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</si>
  <si>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</si>
  <si>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</si>
  <si>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</si>
  <si>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</si>
  <si>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</si>
  <si>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</si>
  <si>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</si>
  <si>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</si>
  <si>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</si>
  <si>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</si>
  <si>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</si>
  <si>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</si>
  <si>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</si>
  <si>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</si>
  <si>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</si>
  <si>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</si>
  <si>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</si>
  <si>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</si>
  <si>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</si>
  <si>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</si>
  <si>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</si>
  <si>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</si>
  <si>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</si>
  <si>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</si>
  <si>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</si>
  <si>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</si>
  <si>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</si>
  <si>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</si>
  <si>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</si>
  <si>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</si>
  <si>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</si>
  <si>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</si>
  <si>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</si>
  <si>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</si>
  <si>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</si>
  <si>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</si>
  <si>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</si>
  <si>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</si>
  <si>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</si>
  <si>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</si>
  <si>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</si>
  <si>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</si>
  <si>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</si>
  <si>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</si>
  <si>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</si>
  <si>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</si>
  <si>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</si>
  <si>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</si>
  <si>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</si>
  <si>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</si>
  <si>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</si>
  <si>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</si>
  <si>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</si>
  <si>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</si>
  <si>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</si>
  <si>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</si>
  <si>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</si>
  <si>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</si>
  <si>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</si>
  <si>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</si>
  <si>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</si>
  <si>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</si>
  <si>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</si>
  <si>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</si>
  <si>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</si>
  <si>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</si>
  <si>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</si>
  <si>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</si>
  <si>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</si>
  <si>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</si>
  <si>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</si>
  <si>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</si>
  <si>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</si>
  <si>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</si>
  <si>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</si>
  <si>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</si>
  <si>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</si>
  <si>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</si>
  <si>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</si>
  <si>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</si>
  <si>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</si>
  <si>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</si>
  <si>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</si>
  <si>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</si>
  <si>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</si>
  <si>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</si>
  <si>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</si>
  <si>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</si>
  <si>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</si>
  <si>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</si>
  <si>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</si>
  <si>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</si>
  <si>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</si>
  <si>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</si>
  <si>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</si>
  <si>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</si>
  <si>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</si>
  <si>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</si>
  <si>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</si>
  <si>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</si>
  <si>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</si>
  <si>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</si>
  <si>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</si>
  <si>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</si>
  <si>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</si>
  <si>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</si>
  <si>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</si>
  <si>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</si>
  <si>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</si>
  <si>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</si>
  <si>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</si>
  <si>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</si>
  <si>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</si>
  <si>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</si>
  <si>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</si>
  <si>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</si>
  <si>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</si>
  <si>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</si>
  <si>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</si>
  <si>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</si>
  <si>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</si>
  <si>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</si>
  <si>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</si>
  <si>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</si>
  <si>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</si>
  <si>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</si>
  <si>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</si>
  <si>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</si>
  <si>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</si>
  <si>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</si>
  <si>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</si>
  <si>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</si>
  <si>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</si>
  <si>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</si>
  <si>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</si>
  <si>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</si>
  <si>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</si>
  <si>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</si>
  <si>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</si>
  <si>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</si>
  <si>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</si>
  <si>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</si>
  <si>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</si>
  <si>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</si>
  <si>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</si>
  <si>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</si>
  <si>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</si>
  <si>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</si>
  <si>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</si>
  <si>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</si>
  <si>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</si>
  <si>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</si>
  <si>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</si>
  <si>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</si>
  <si>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</si>
  <si>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</si>
  <si>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</si>
  <si>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</si>
  <si>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</si>
  <si>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</si>
  <si>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</si>
  <si>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</si>
  <si>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</si>
  <si>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</si>
  <si>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</si>
  <si>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</si>
  <si>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</si>
  <si>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</si>
  <si>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</si>
  <si>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</si>
  <si>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</si>
  <si>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</si>
  <si>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</si>
  <si>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</si>
  <si>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</si>
  <si>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</si>
  <si>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</si>
  <si>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</si>
  <si>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</si>
  <si>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</si>
  <si>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</si>
  <si>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</si>
  <si>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</si>
  <si>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</si>
  <si>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</si>
  <si>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</si>
  <si>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</si>
  <si>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</si>
  <si>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</si>
  <si>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</si>
  <si>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</si>
  <si>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</si>
  <si>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</si>
  <si>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</si>
  <si>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</si>
  <si>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</si>
  <si>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</si>
  <si>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</si>
  <si>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</si>
  <si>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</si>
  <si>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</si>
  <si>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</si>
  <si>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</si>
  <si>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</si>
  <si>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</si>
  <si>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</si>
  <si>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</si>
  <si>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</si>
  <si>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</si>
  <si>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</si>
  <si>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</si>
  <si>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</si>
  <si>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</si>
  <si>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</si>
  <si>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</si>
  <si>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</si>
  <si>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</si>
  <si>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</si>
  <si>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</si>
  <si>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</si>
  <si>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</si>
  <si>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</si>
  <si>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</si>
  <si>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</si>
  <si>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</si>
  <si>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</si>
  <si>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</si>
  <si>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</si>
  <si>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</si>
  <si>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</si>
  <si>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</si>
  <si>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</si>
  <si>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</si>
  <si>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</si>
  <si>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</si>
  <si>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</si>
  <si>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</si>
  <si>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</si>
  <si>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</si>
  <si>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</si>
  <si>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</si>
  <si>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</si>
  <si>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</si>
  <si>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</si>
  <si>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</si>
  <si>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</si>
  <si>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</si>
  <si>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</si>
  <si>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</si>
  <si>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</si>
  <si>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</si>
  <si>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</si>
  <si>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</si>
  <si>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</si>
  <si>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</si>
  <si>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</si>
  <si>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</si>
  <si>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</si>
  <si>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</si>
  <si>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</si>
  <si>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</si>
  <si>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</si>
  <si>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</si>
  <si>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</si>
  <si>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</si>
  <si>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</si>
  <si>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</si>
  <si>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</si>
  <si>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</si>
  <si>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</si>
  <si>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</si>
  <si>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</si>
  <si>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</si>
  <si>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</si>
  <si>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</si>
  <si>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</si>
  <si>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</si>
  <si>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</si>
  <si>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</si>
  <si>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</si>
  <si>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t xml:space="preserve">Exigir garantía única de cumplimiento contractual con un cubrimiento inferior a la liquidación del contrato </t>
  </si>
  <si>
    <t xml:space="preserve">Desconocimiento del supervisor durante la ejecución y la liquidación del contrato </t>
  </si>
  <si>
    <t xml:space="preserve">Posibilidad de efecto dañoso sobre intereses patrimoniales de naturaleza pública durante el lapso de terminación del contrato y la suscripción de la liquidación contractual por no exigir garantía única de cumplimiento contractual con un cubrimiento inferior a la liquidación del contrato debido al desconocimiento del supervisor durante la ejecución y la liquidación del contrato </t>
  </si>
  <si>
    <t xml:space="preserve">El profesional designado por la Subdirección de Gestión Contractual, realizará capacitaciones a los supervisores trimestralmente a fin de recordarles la necesidad de exigir las garantías. Lo anterior se evidencia en las listas de asistencia de las respectivas capacitaciones. </t>
  </si>
  <si>
    <r>
      <t xml:space="preserve">Durante el periodo a reportar la Subdirección de Gestión Contractual adelantó 7 capacitaciones a los enlaces contractuales y supervisores del Ministerio del Interior, mismo resultado que evidencia lo manifestado por el indicador. 
</t>
    </r>
    <r>
      <rPr>
        <b/>
        <u/>
        <sz val="11"/>
        <rFont val="Arial"/>
        <family val="2"/>
      </rPr>
      <t xml:space="preserve">
</t>
    </r>
    <r>
      <rPr>
        <b/>
        <u/>
        <sz val="11"/>
        <color rgb="FFC00000"/>
        <rFont val="Arial"/>
        <family val="2"/>
      </rPr>
      <t>MONITOREO OAP:</t>
    </r>
    <r>
      <rPr>
        <b/>
        <u/>
        <sz val="11"/>
        <rFont val="Arial"/>
        <family val="2"/>
      </rPr>
      <t xml:space="preserve">
</t>
    </r>
    <r>
      <rPr>
        <sz val="11"/>
        <rFont val="Arial"/>
        <family val="2"/>
      </rPr>
      <t>07/07/2025:</t>
    </r>
    <r>
      <rPr>
        <b/>
        <sz val="11"/>
        <rFont val="Arial"/>
        <family val="2"/>
      </rPr>
      <t xml:space="preserve">  </t>
    </r>
    <r>
      <rPr>
        <sz val="11"/>
        <rFont val="Arial"/>
        <family val="2"/>
      </rPr>
      <t>El seguimiento reportado coincide con lo registrado en la actividad de control; asimismo, la evidencia presentada es correspondiente.</t>
    </r>
    <r>
      <rPr>
        <b/>
        <sz val="11"/>
        <rFont val="Arial"/>
        <family val="2"/>
      </rPr>
      <t xml:space="preserve">
</t>
    </r>
  </si>
  <si>
    <t xml:space="preserve">El profesional a cargo de adelantar la liquidación por parte de la Subdirección de Gestión Contractual exigirá al supervisor dentro de los documentos de la liquidación que las garantías se encuentren vigentes hasta la fecha. Lo anterior se evidencia en los documentos soportes de la liquidación contractual suscrita, la cual se puede consultar en el reporte mensual del grupo de liquidaciones adelantado mediante la base de Excel donde se consulta el expediente con el link de SECOP. </t>
  </si>
  <si>
    <r>
      <t xml:space="preserve">Durante el periodo a reportar la Subdirección de Gestión Contractual el profesional a cargo de adelantar la liquidación por parte de la Subdirección de Gestión Contractual exigió al supervisor dentro de los documentos de la liquidación que las garantías se encuentren vigentes hasta la fecha, lo anterior se evidencia en el seguimiento mensual adelantado por la Subdirección de Gestión Contractual, reportando como indicador 32 liquidaciones efectuadas con garantías vigentes / 32 liquidaciones suscritas 
</t>
    </r>
    <r>
      <rPr>
        <sz val="11"/>
        <color rgb="FFC00000"/>
        <rFont val="Arial"/>
        <family val="2"/>
      </rPr>
      <t xml:space="preserve">
</t>
    </r>
    <r>
      <rPr>
        <b/>
        <u/>
        <sz val="11"/>
        <color rgb="FFC00000"/>
        <rFont val="Arial"/>
        <family val="2"/>
      </rPr>
      <t>MONITOREO OAP:</t>
    </r>
    <r>
      <rPr>
        <sz val="11"/>
        <rFont val="Arial"/>
        <family val="2"/>
      </rPr>
      <t xml:space="preserve">
07/07/2025: Solicita revisar el SharePoint, ya que no se ha incluido la evidencia de la ejecución del control
09/07/2025: El seguimiento reportado coincide con lo registrado en la actividad de control; en relación con la evidencia aportada se requiere revisar, esta debe coincidir con lo descrito en la actividad de control
14/07/2025:El seguimiento reportado coincide con lo registrado en la actividad de control. En relación con la evidencia la dependencia solicito un ajuste  la cual deberá corresponder al "Reporte mensual del grupo de liquidaciones, adelantado mediante la base de Excel donde se consulta el expediente con el link de SECOP". Una vez realizados los ajustes y verificada la nueva evidencia aportada, se confirma que esta concuerda con lo registrado en la actividad de control.</t>
    </r>
  </si>
  <si>
    <t>El profesional designado remitirá comunicación mensual a los supervisores recordándole los procesos pendientes por liquidar y la importancia de que las garantías continúen vigentes. Lo anterior se evidencia en las comunicaciones remitidas por la Subdirección de Gestión Contractual.</t>
  </si>
  <si>
    <t xml:space="preserve">Instruir a los supervisores en la importancia de mantener la vigencia de las garantías hasta la liquidación de los contratos, como evidencia se deja la lista de asistencia de las capacitaciones. </t>
  </si>
  <si>
    <r>
      <t xml:space="preserve">Durante el periodo a reportar la Subdirección de Gestión Contractual instruyó a los supervisores de la importancia de mantener la vigencia de las garantías hasta la liquidación de los contratos, situación que se puede evidenciar en las listas de asistencia de las capacitaciones adelantadas por la Subdirección de Gestión Contractual 
</t>
    </r>
    <r>
      <rPr>
        <b/>
        <u/>
        <sz val="11"/>
        <color rgb="FFC00000"/>
        <rFont val="Arial"/>
        <family val="2"/>
      </rPr>
      <t>MONITOREO OAP:</t>
    </r>
    <r>
      <rPr>
        <sz val="11"/>
        <rFont val="Arial"/>
        <family val="2"/>
      </rPr>
      <t xml:space="preserve">
07/07/2025:  Se solicita registrar el avance al plan de acción definido en la columna AE
09/07/2025: El seguimiento reportado coincide con lo registrado en el plan de acción</t>
    </r>
  </si>
  <si>
    <r>
      <t xml:space="preserve">Durante el periodo a reportar la Subdirección de Gestión Contractual remitió 4 solicitudes a las dependencias de las liquidaciones pendientes por adelantar, mismo resultado que evidencia lo manifestado por el indicador. 
</t>
    </r>
    <r>
      <rPr>
        <b/>
        <u/>
        <sz val="11"/>
        <color rgb="FFC00000"/>
        <rFont val="Arial"/>
        <family val="2"/>
      </rPr>
      <t xml:space="preserve">
MONITOREO OAP:
</t>
    </r>
    <r>
      <rPr>
        <sz val="11"/>
        <rFont val="Arial"/>
        <family val="2"/>
      </rPr>
      <t>07/07/2025: Solicita revisar el Revisar y ajustar el seguimiento se recuerda que debe estar de acuerdo con lo definido en la actividad de control. Además, en este campo se debe incluir el avance al indicador que se encuentra en la hoja Mapa R. Fiscal
09/07/2025:  El seguimiento reportado coincide con lo registrado en la actividad de control; asimismo, la evidencia presentada es correspondiente, se solicita incluir el avance al indicador que se encuentra en la hoja Mapa R. Fiscal
14/07/2025:  El seguimiento reportado coincide con lo registrado en la actividad de control; asimismo, la evidencia presentada es correspondiente, se solicita incluir el avance al indicador que se encuentra en la hoja Mapa R. Fiscal
17/07/2025: Una vez la dependencia ha realizado el ajuste se confirma que el seguimiento reportado coincide con lo registrado en la actividad de control; asimismo, la evidencia presentada es correspondiente.</t>
    </r>
  </si>
  <si>
    <t xml:space="preserve">Pagar bienes, servicios u obras que difieren con lo indicado en el contrato </t>
  </si>
  <si>
    <t xml:space="preserve">Desconocimiento del supervisor de los docuementos precontractuales y contractuales </t>
  </si>
  <si>
    <t>Posibilidad de efecto dañoso sobre recursos públicos por el pago de bienes, servicios u obras que difieren con lo indicado en el contrato, por desconocimiento del supervisor de los documentos precontractuales y contractuales</t>
  </si>
  <si>
    <t xml:space="preserve">El profesional designado por la Subdirección de Gestión Contractual comunicará mensualmente  a tiempo al supervisor una vez el contrato inicie ejecución a fin de que este conozca los documentos contractuales a tiempo. De lo dicho anteriormente se  aportara como evidencia una  muestra con las comunicaciones de designación de supervisión. </t>
  </si>
  <si>
    <r>
      <t xml:space="preserve">Durante el periodo a reportar la Subdirección de Gestión Contractual a través del profesional asignado realizó la comunicación oportuna de la designación de supervisores de los contratos una vez iniciaron ejecución, reportando como indicador: 1235 comunicaciones de designación remitidas/ 1235 número de contratos suscritos 
</t>
    </r>
    <r>
      <rPr>
        <b/>
        <u/>
        <sz val="11"/>
        <color rgb="FFC00000"/>
        <rFont val="Arial"/>
        <family val="2"/>
      </rPr>
      <t>MONITOREO OAP:</t>
    </r>
    <r>
      <rPr>
        <sz val="11"/>
        <rFont val="Arial"/>
        <family val="2"/>
      </rPr>
      <t xml:space="preserve">
07/07/2025: Se solicita registrar el avance de la actividad de control conforme a las instrucciones proporcionadas, ya que este campo fue dejado en blanco. 
09/07/2025: El seguimiento reportado coincide con lo registrado en la actividad de control; asimismo, la evidencia presentada es correspondiente.</t>
    </r>
  </si>
  <si>
    <t xml:space="preserve">El profesional designado por la Subdirección de Gestión Contractual, realizará capacitaciones a los supervisores trimestralmente a fin de recordarles la importancia de verificar los documentos previos y realizar pagos durante la ejecución del contrato con estricto cumplimiento a lo descrito en el contrato . Lo anterior se evidencia en las listas de asistencia de las respectivas capacitaciones. </t>
  </si>
  <si>
    <t xml:space="preserve">Instruir a los supervisores de la importancia de cumplir lo indicado en los documentos contractuales, como evidencia se deja la lista de asistencia de las capacitaciones. </t>
  </si>
  <si>
    <r>
      <t xml:space="preserve">Durante el periodo a reportar la Subdirección de Gestión Contractual instruyó a los supervisores de la importancia de cumplir con lo indicado en los documentos contractuales, situación que se puede evidenciar en las listas de asistencia de las capacitaciones adelantadas por la Subdirección de Gestión Contractual 
</t>
    </r>
    <r>
      <rPr>
        <b/>
        <u/>
        <sz val="11"/>
        <color rgb="FFC00000"/>
        <rFont val="Arial"/>
        <family val="2"/>
      </rPr>
      <t>MONITOREO OAP:</t>
    </r>
    <r>
      <rPr>
        <sz val="11"/>
        <rFont val="Arial"/>
        <family val="2"/>
      </rPr>
      <t xml:space="preserve">
07/07/2025:  Se solicita registrar el avance al plan de acción definido en la columna AE
09/07/2025: El seguimiento reportado coincide con lo registrado en el plan de acción</t>
    </r>
  </si>
  <si>
    <r>
      <t xml:space="preserve">Durante el periodo a reportar la Subdirección de Gestión Contractual adelantó 7 capacitaciones a los enlaces contractuales y supervisores del Ministerio del Interior, mismo resultado que evidencia lo manifestado por el indicador. 
</t>
    </r>
    <r>
      <rPr>
        <sz val="11"/>
        <color rgb="FFC00000"/>
        <rFont val="Arial"/>
        <family val="2"/>
      </rPr>
      <t xml:space="preserve">
</t>
    </r>
    <r>
      <rPr>
        <b/>
        <u/>
        <sz val="11"/>
        <color rgb="FFC00000"/>
        <rFont val="Arial"/>
        <family val="2"/>
      </rPr>
      <t>MONITOREO OAP:</t>
    </r>
    <r>
      <rPr>
        <sz val="11"/>
        <color rgb="FFC00000"/>
        <rFont val="Arial"/>
        <family val="2"/>
      </rPr>
      <t xml:space="preserve">
</t>
    </r>
    <r>
      <rPr>
        <sz val="11"/>
        <rFont val="Arial"/>
        <family val="2"/>
      </rPr>
      <t>07/07/2025: Se solicita registrar el avance de la actividad de control conforme a las instrucciones proporcionadas, ya que este campo fue dejado en blanco. 
09/07/2025: El seguimiento reportado coincide con lo registrado en la actividad de control; asimismo, la evidencia presentada es correspondiente, se solicita incluir el avance al indicador que se encuentra en la hoja Mapa R. Fiscal
14/07/2025: La dependencia ha realizado los ajustes solicitados, por lo cual el seguimiento reportado coincide con lo registrado en la actividad de control. Asimismo, se verifica que la evidencia presentada es pertinente y corresponde con lo requerido.</t>
    </r>
  </si>
  <si>
    <t>4 DE 4</t>
  </si>
  <si>
    <t>MATRIZ MAPA DE RIESGOS FISCALES</t>
  </si>
  <si>
    <t>Fiscal</t>
  </si>
  <si>
    <t xml:space="preserve">Listas de asistencias capacitaciones </t>
  </si>
  <si>
    <t xml:space="preserve">Subdirección de Gestión Contractual 
Profesional Designado </t>
  </si>
  <si>
    <t>Trimestral</t>
  </si>
  <si>
    <t xml:space="preserve">Número de capacitaciones realizadas en el trimestre </t>
  </si>
  <si>
    <t>Reporte mensual del grupo de liquidaciones adelantado mediante la base de Excel donde se consulta el expediente con el link de SECOP.</t>
  </si>
  <si>
    <t xml:space="preserve">Mensual </t>
  </si>
  <si>
    <t>Número de liquidaciones efectuadas con garantías vigentes /número de liquidaciones suscritas</t>
  </si>
  <si>
    <t>Muestra de Comunicaciones remitidas</t>
  </si>
  <si>
    <t xml:space="preserve">Número de comunicaciones remitidas </t>
  </si>
  <si>
    <t>Muestra de comunicaciones de designación de supervisión</t>
  </si>
  <si>
    <t xml:space="preserve">Profesional Designado 
Subdirección de Gestión Contractual </t>
  </si>
  <si>
    <t xml:space="preserve">Número de comunicaciones de designación remitidas/Número de contratos suscritos </t>
  </si>
  <si>
    <t xml:space="preserve">Lista de asistencia capacitaciones </t>
  </si>
  <si>
    <t xml:space="preserve">Trimestral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</si>
  <si>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</si>
  <si>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</si>
  <si>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</si>
  <si>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</si>
  <si>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</si>
  <si>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</si>
  <si>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</si>
  <si>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</si>
  <si>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</si>
  <si>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</si>
  <si>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</si>
  <si>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</si>
  <si>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</si>
  <si>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</si>
  <si>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</si>
  <si>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</si>
  <si>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</si>
  <si>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</si>
  <si>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</si>
  <si>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</si>
  <si>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</si>
  <si>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</si>
  <si>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</si>
  <si>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</si>
  <si>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</si>
  <si>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</si>
  <si>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</si>
  <si>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</si>
  <si>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</si>
  <si>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</si>
  <si>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</si>
  <si>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</si>
  <si>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</si>
  <si>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</si>
  <si>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</si>
  <si>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</si>
  <si>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</si>
  <si>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</si>
  <si>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</si>
  <si>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</si>
  <si>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</si>
  <si>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</si>
  <si>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</si>
  <si>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</si>
  <si>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 xml:space="preserve">Direccionamiento de procesos para favorecer a terceros. </t>
  </si>
  <si>
    <t>Debilidad en la etapa de planeación reflejada en los estudios previos o pliegos de condiciones y falta de publicidad de los procesos de contratación, generando el direccionamiento de procesos para favorecer a terceros, afectando la imagen institucional de la entidad y generando faltas disciplinarias,  penales y fiscales que recaen en los funcionarios que participan en los procesos de contratación.</t>
  </si>
  <si>
    <r>
      <rPr>
        <b/>
        <sz val="10"/>
        <color theme="1"/>
        <rFont val="Gill Sans MT"/>
        <family val="2"/>
      </rPr>
      <t>CA1</t>
    </r>
    <r>
      <rPr>
        <sz val="10"/>
        <color theme="1"/>
        <rFont val="Gill Sans MT"/>
        <family val="2"/>
      </rPr>
      <t xml:space="preserve">. Debilidad en la etapa de planeación  reflejada en los estudios previos o pliegos de condiciones.
</t>
    </r>
    <r>
      <rPr>
        <b/>
        <sz val="10"/>
        <color theme="1"/>
        <rFont val="Gill Sans MT"/>
        <family val="2"/>
      </rPr>
      <t>CA2</t>
    </r>
    <r>
      <rPr>
        <sz val="10"/>
        <color theme="1"/>
        <rFont val="Gill Sans MT"/>
        <family val="2"/>
      </rPr>
      <t>. Falta de publicidad de los procesos de contratación.</t>
    </r>
  </si>
  <si>
    <r>
      <rPr>
        <b/>
        <sz val="10"/>
        <color theme="1"/>
        <rFont val="Gill Sans MT"/>
        <family val="2"/>
      </rPr>
      <t>1</t>
    </r>
    <r>
      <rPr>
        <sz val="10"/>
        <color theme="1"/>
        <rFont val="Gill Sans MT"/>
        <family val="2"/>
      </rPr>
      <t xml:space="preserve">. Afectación a la imagen institucional de la entidad y faltas disciplinarias,  penales y fiscales que recaen en los funcionarios que participan en los procesos de contratación.
</t>
    </r>
    <r>
      <rPr>
        <b/>
        <sz val="10"/>
        <color theme="1"/>
        <rFont val="Gill Sans MT"/>
        <family val="2"/>
      </rPr>
      <t>2</t>
    </r>
    <r>
      <rPr>
        <sz val="10"/>
        <color theme="1"/>
        <rFont val="Gill Sans MT"/>
        <family val="2"/>
      </rPr>
      <t>. Incumplimiento de la normatividad en materia de contratación estatal, sanciones disciplinarias, fiscales y penales y  que los procesos sean declarados judicialmente nulos afectando la ejecución de la misionalidad y metas de la entidad.</t>
    </r>
  </si>
  <si>
    <t>SI</t>
  </si>
  <si>
    <t>NO</t>
  </si>
  <si>
    <t>Profesional designado por Subdirector gestión contractual.</t>
  </si>
  <si>
    <t xml:space="preserve">Conflicto de intereses personales del funcionario y/o contratista que adelanta el proceso contractual con los intereses generales del Ministerio del Interior. </t>
  </si>
  <si>
    <t xml:space="preserve">Conflicto de intereses personales del funcionario y/o contratista que adelanta el proceso contractual con los intereses generales del Ministerio del Interior, por falta de mecanismos para revención, administración y corrección de situaciones o hechos que pueden generar un conflicto de interés, Debilidad en la implementación del código de ética en el Ministerio del Interior, Falta de ética profesional y Desconocimiento de la normatividad y procedimientos que rigen la declaratoria del conflicto de intereses en el sector público colombiano, generando Deterioro de la imagen institucional, Pérdida de confianza en las entidades públicas, Investigaciones disciplinarias, fiscales y penales, Detrimento patrimonial y Enriquecimiento ilícito de funcionarios y contratistas. </t>
  </si>
  <si>
    <r>
      <rPr>
        <b/>
        <sz val="10"/>
        <color theme="1"/>
        <rFont val="Gill Sans MT"/>
        <family val="2"/>
      </rPr>
      <t>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 xml:space="preserve">CA2. </t>
    </r>
    <r>
      <rPr>
        <sz val="10"/>
        <color theme="1"/>
        <rFont val="Gill Sans MT"/>
        <family val="2"/>
      </rPr>
      <t xml:space="preserve">Debilidad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</si>
  <si>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Deterioro de la imagen institucional. 
</t>
    </r>
    <r>
      <rPr>
        <b/>
        <sz val="10"/>
        <color theme="1"/>
        <rFont val="Gill Sans MT"/>
        <family val="2"/>
      </rPr>
      <t>2</t>
    </r>
    <r>
      <rPr>
        <sz val="10"/>
        <color theme="1"/>
        <rFont val="Gill Sans MT"/>
        <family val="2"/>
      </rPr>
      <t xml:space="preserve">. Pérdida de confianza en las entidades públicas.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</si>
  <si>
    <t>Subdirector 
Funcionarios y contratistas de la Subdirección de Gestión Contractual</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</si>
  <si>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</si>
  <si>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</si>
  <si>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</si>
  <si>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</si>
  <si>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</si>
  <si>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</si>
  <si>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</si>
  <si>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</si>
  <si>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</si>
  <si>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</si>
  <si>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</si>
  <si>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</si>
  <si>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</si>
  <si>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</si>
  <si>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</si>
  <si>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</si>
  <si>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</si>
  <si>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</si>
  <si>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</si>
  <si>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</si>
  <si>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</si>
  <si>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</si>
  <si>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</si>
  <si>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</si>
  <si>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</si>
  <si>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</si>
  <si>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</si>
  <si>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</si>
  <si>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</si>
  <si>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</si>
  <si>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</si>
  <si>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</si>
  <si>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</si>
  <si>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</si>
  <si>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</si>
  <si>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</si>
  <si>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</si>
  <si>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</si>
  <si>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</si>
  <si>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</si>
  <si>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</si>
  <si>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</si>
  <si>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</si>
  <si>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</si>
  <si>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</si>
  <si>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</si>
  <si>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</si>
  <si>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 xml:space="preserve">Verificar por parte del profesional  (funcionario o contratista) encargado del trámite en la Subdirección de Gestión Contractual cada vez que le sea asignado el reparto, que los documentos soportes que acompañan las solicitudes de contratación se encuentren  conforme las normas legales vigentes sobre la materia  y los procedimientos de la entidad. En caso de encontrar inconsistencias, realizar comités de contratación  y  capacitar  a los funcionarios de la Subdirección de Gestión Contractual. Como evidencia se deja listas de chequeo o asistencia y correos electrónicos. </t>
  </si>
  <si>
    <t>Asignado</t>
  </si>
  <si>
    <t>Adecuado</t>
  </si>
  <si>
    <t>Oportuna</t>
  </si>
  <si>
    <t>Prevenir</t>
  </si>
  <si>
    <t>Confiable</t>
  </si>
  <si>
    <t>Se investigan y resuelven oportunamente</t>
  </si>
  <si>
    <t>Completa</t>
  </si>
  <si>
    <t>Siempre se ejecuta</t>
  </si>
  <si>
    <t xml:space="preserve">El profesional designado por la Subdirección de Gestión Contractual capacitará cada cuatro meses a las areas solicitantes a fin de que tengan en cuenta la importancia de la coherencia de los documentos con la normatividad legal vigente. Como evidencia se tendrán las listas de asistencias. </t>
  </si>
  <si>
    <t>Permanente</t>
  </si>
  <si>
    <t xml:space="preserve">El profesional al que se le asigna el trámite revisará los documentos remitidos por el area solicitante a fin de que estos cumplan con la normatividad legal vigente y en caso de tener  alguna observación o ajuste lo solicitará a través de correo electronico. Queda como evidencia los correos electronicos remitidos a las diferentes areas </t>
  </si>
  <si>
    <t xml:space="preserve">Memorandos y/o correos electrónicos. </t>
  </si>
  <si>
    <t>Profesional designado</t>
  </si>
  <si>
    <t>Inmediato (Una vez se materialice el riesgo).</t>
  </si>
  <si>
    <t xml:space="preserve">Durante el periodo a reportar los profesionales encargados del trámite en la Subdirección de Gestión Contractual, verificaron 803 solicitudes de contratación con sus respectivos soportes verificando que las mismas se encuentran conforme las normas legales vigentes sobre la materia y efectuar. Reportando como indicador 803 verificaciones realizadas/803 solicitudes de contratación. </t>
  </si>
  <si>
    <t>Realizar por parte del profesional (funcionario o contratista) encargado del trámite de publicación en la Subdirección de Gestión Contractual cada vez que le sea asignado el reparto, los Reportes que se hacen a la dependencia sobre la publicidad de los procesos de contratación. En caso de que no se publique, se podría generar hallazgo por parte de los entes de control.Como evidencia se encuentra los reportes de la Plataforma Colombia Compra Eficiente y correos electrónicos</t>
  </si>
  <si>
    <t xml:space="preserve">El coordinador del Grupo de Gestión Contractual capacitará cada cuatro meses a los funcionarios y/o contratistas a fin de que tengan conocimiento y se actualicen en la publicidad que se debe dar a los documentos contractuales en la plataforma designada por Colombia Compra Eficiente. Como evidencia se tendrán las listas de asistencias. </t>
  </si>
  <si>
    <t>Al identificar el profesional encargado que  los documentos soportes que acompañan las solicitudes de contratación no se encuentren  conforme las normas legales vigentes sobre la materia  y los procedimientos de la entidad, solicitará de inmediato a la dependencia los ajustes que correspondan en el estado en que se encuentre el proceso y cuantas veces sea necesario.</t>
  </si>
  <si>
    <t>Número de publicaciones realizadas / Número de contratos realizados</t>
  </si>
  <si>
    <t xml:space="preserve">Durante el periodo a reportar los profesionales encargados del trámite en la Subdirección de Gestión Contractual, de las 803 solicitudes verificadas por el profesional asignado del trámite, se solicitaron ajustes de 803  trámites de los cuales se verificó el cumplimiento de los requisitos determinados. Reportando como indicador 803  publicaciones realizadas /803  contratos realizados. </t>
  </si>
  <si>
    <t>Los funcionarios y contratistas de la Subdirección de Gestión Contractual,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Adicionalmente la Subdirección de Gestión Contractual solicita en la lista de chequeo la certificación del curso de integridad transparencia y lucha contra la corrupción. Como evidencia se deja oficio con soportes de manifestación de conflicto de interés puestos en conocimiento por parte de los funcionarios o contratistas al jefe inmediato y lista de chequeo.</t>
  </si>
  <si>
    <t xml:space="preserve">El profesional designado por la Subdirección de Gestión Contractual, cada vez que se radiqué un proceso contractual, verificará en los documentos radicados del proceso contractual la existencia de la declaración de conflictos de intereses. Como evidencia se tendrá la lista de chequeo </t>
  </si>
  <si>
    <t>En todo momento</t>
  </si>
  <si>
    <t>Manifestar en forma motivada la causal del conflicto de interés al jefe inmediato o al supervisor del contrato o por recusación de un tercero y seguir los lineamientos establecidos en el procedimiento Trámite de la Declaratoria de Conflicto de Intereses.</t>
  </si>
  <si>
    <t>Oficio con soportes de manifestación de conflicto de interés.</t>
  </si>
  <si>
    <t>Subdirector, funcionarios y contratistas de la Subdirección de Gestión Contractual</t>
  </si>
  <si>
    <t xml:space="preserve">Debe hacerse dentro de los tiempos establecidos en el procedimiento Trámite de la Declaratoria de Conflicto de Intereses. </t>
  </si>
  <si>
    <t>EFICTIVIDAD: Efectividad del plan de manejo de riesgos = (# de situaciones de conflicto de intereses configurados como hechos de corrupción durante el cuatrimestre)</t>
  </si>
  <si>
    <t xml:space="preserve">Durante el periodo a reportar el profesional designado solicitó en los 799 solicitudes de contratos la declaración de conflictos de intereses. Para cumplir con lo anterior El profesional designado por la Subdirección de Gestión Contractual, verificó en los documentos radicados del proceso contractual la existencia de la declaración de conflictos de intereses, reportando como indicador  0 situaciones de conflicto de intereses . </t>
  </si>
  <si>
    <t>La Subdirección de Gestión Contractual solicitara a la Subdirección de Gestión Humana y la Oficina de Control Disciplinario Interno, realizar cada tres meses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de acuerdo a las necesidades que presente la Subdirección de Gestión Contractual, con el propósito de brindarle a los funcionarios o contratistas de esta subdirección,  las herramientas básicas para identificar situaciones de conflicto de intereses en las cuales puedan estar inmersos dentro de su actuar administrativo. En caso de detectar que un funcionario o contratista de la Subdirección de Gestión Contractual no cuente con las herramientas o habilidades para identificar situaciones de conflicto de intereses en las cuales pueda estar inmerso, deberá solicitarse a la Subdirección de Gestión Humana y la Oficina de Control Disciplinario Interno la capacitación respectiva. Como evidencia se deja los oficios de solicitud de capacitación y las actas de asistencia a capacitación.</t>
  </si>
  <si>
    <t>El profesional designado por la Subdirección de Gestión Contractual, cada vez que se suscriba un proceso contractual, incluirá en el anexo contractual una obligación relacionada al cumplimiento del Código de Ética adoptado por el Ministerio del Interior .</t>
  </si>
  <si>
    <t>Oficio de solicitud capacitación y
actas de asistencia a capacitación.</t>
  </si>
  <si>
    <t>Manisfestar en forma motivada la causal del conflicto de interés al jefe inmediato o al supervisor del contrato o por recusación de un tercero y seguir los lineamientos establecidos en el procedimiento Trámite de la Declaratoria de Conflicto de Intereses.</t>
  </si>
  <si>
    <t>EFICACIA: Plan de capacitaciones = (# de capacitaciones realizadas / # de capacitaciones solicitadas)</t>
  </si>
  <si>
    <t>Durante el periodo a reportar el profesional designado proyectó en el anexo contractual una obligación relacionada con el cumplimiento de codigo de etica adoptado por el Ministerio del Interior, de los 799 procesos revisados. En cumplimiento a lo anterior El profesional designado por la Subdirección de Gestión Contractual incluyó en el anexo contractual  de cada uno de estos procesos una obligación relacionada al cumplimiento del Código de Ética adoptado por el Ministerio del Interior. Durante el perdiodo a reportar no se requirió solicitar capacitación alguna reportando como indicador 0/0.</t>
  </si>
  <si>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</si>
  <si>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</si>
  <si>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</si>
  <si>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</si>
  <si>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</si>
  <si>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</si>
  <si>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</si>
  <si>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</si>
  <si>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</si>
  <si>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</si>
  <si>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</si>
  <si>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</si>
  <si>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</si>
  <si>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</si>
  <si>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</si>
  <si>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</si>
  <si>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</si>
  <si>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</si>
  <si>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</si>
  <si>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</si>
  <si>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</si>
  <si>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</si>
  <si>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</si>
  <si>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</si>
  <si>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</si>
  <si>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</si>
  <si>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</si>
  <si>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</si>
  <si>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</si>
  <si>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</si>
  <si>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</si>
  <si>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</si>
  <si>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</si>
  <si>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</si>
  <si>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</si>
  <si>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</si>
  <si>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</si>
  <si>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</si>
  <si>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</si>
  <si>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</si>
  <si>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 xml:space="preserve">Perdida de integridad en las solicitudes, los soportes y justificación de los trámites precontractuales, contractuales y postcontractuales </t>
  </si>
  <si>
    <t>Responsabilidad disciplinaria y fiscal por falsa motivación o soporte del trámite contractual en la Subdirección de Gestión Contractual</t>
  </si>
  <si>
    <t>Posibilidad de afectación económica y reputacional por la pérdida de integridad en las solicitudes, soportes y justificación de los trámites precontractuales, contractuales y postcontractuales, debido a una responsabilidad disciplinaria y fiscal por falsa motivación o soporte del trámite contractual en la Subdirección de Gestión Contractual</t>
  </si>
  <si>
    <t xml:space="preserve">Seguridad de la información </t>
  </si>
  <si>
    <t xml:space="preserve">Manipulación o adulteración de los documentos presentados en las solicitudes presentadas en la Subdirección de Gestión Contractual. </t>
  </si>
  <si>
    <t>Debilidad en la continuidad de la herramienta tecnológica.</t>
  </si>
  <si>
    <t xml:space="preserve">El profesional o contratista encargado del reparto de procesos y administración del correo electrónico de la Subdirección de Gestión Contractual verificará permanentemente que la procedencia de los documentos provengan de funcionarios autorizados en el Ministerio del Interior. Lo anterior se evidencia en la matriz de asignación de procesos. </t>
  </si>
  <si>
    <r>
      <t xml:space="preserve">El profesional encargado del reparto de procesos y administración del correo electrónico de la Subdirección de Gestión Contractual, verificó que las 1235 solicitudes de procesos contractual provengan de funcionarios autorizados por el Ministerio del Interior. reportando como indicador 1235 procesos verificados/1235 procesos solicitados *100
</t>
    </r>
    <r>
      <rPr>
        <b/>
        <u/>
        <sz val="10"/>
        <color rgb="FFC00000"/>
        <rFont val="Arial Narrow"/>
        <family val="2"/>
      </rPr>
      <t>MONITOREO OAP:</t>
    </r>
    <r>
      <rPr>
        <sz val="10"/>
        <color theme="1"/>
        <rFont val="Arial Narrow"/>
        <family val="2"/>
      </rPr>
      <t xml:space="preserve">
07/07/2025:  El seguimiento reportado coincide con lo registrado en la actividad de control; asimismo, la evidencia presentada es correspondiente.</t>
    </r>
  </si>
  <si>
    <t xml:space="preserve">Fallas en la herramienta tecnológica. </t>
  </si>
  <si>
    <t xml:space="preserve">El profesional o contratista encargado verificará permanentemente que todas las solicitudes se radiquen a través de la herramienta tecnológica habilitada por el Ministerio del Interior y el correo electrónico gestióncontractual@mininterior.gov.co. Lo anterior se evidencia con la muestra tomada de las solicitudes radicadas en la herramienta tecnológica del ministerio del interior o el correo electrónico de la SGC. </t>
  </si>
  <si>
    <r>
      <t xml:space="preserve">Durante el periodo a reportar la Subdirección de Gestión Contractual ha requerido que todas las solicitudes sean radicadas a través de la herramienta tecnológica habilitada por el Ministerio del Interior (Controldoc) y el correo electrónico gestioncontractual@mininterior.gov.co, lo anterior se evidencia en las solicitudes radicadas a través del correo, reportando el siguiente indicador: 
1235 solicitudes radicadas por la herramienta tecnológica habilitada por el Ministerio del Interior y el correo electrónico gestioncontractual@mininterior.gov.co
</t>
    </r>
    <r>
      <rPr>
        <b/>
        <u/>
        <sz val="10"/>
        <color rgb="FFC00000"/>
        <rFont val="Arial Narrow"/>
        <family val="2"/>
      </rPr>
      <t>MONITOREO OAP:</t>
    </r>
    <r>
      <rPr>
        <sz val="10"/>
        <rFont val="Arial Narrow"/>
        <family val="2"/>
      </rPr>
      <t xml:space="preserve">
09/07/2025:  Se solicita revisar la evidencia aportada, ya que no coincide con la información registrada en la actividad de control.
14/07/2025:  El seguimiento reportado coincide con lo registrado en la actividad de control. En relación con la evidencia la dependencia solicito un ajuste  la cual deberá corresponder al "Herramienta tecnológica del ministerio del interior o el correo electrónico de la SGC. ". Una vez realizados los ajustes y verificada la nueva evidencia aportada, se confirma que esta concuerda con lo registrado en la actividad de control.</t>
    </r>
  </si>
  <si>
    <t xml:space="preserve">Desconocimiento del uso de la plataforma. </t>
  </si>
  <si>
    <t xml:space="preserve">El profesional o contratista encargado del trámite contractual verificará permanentemente dentro de sus competencias la veracidad de los documentos radicados en la solicitud. Lo anterior se evidencia con la muestra tomada de la trazabilidad de correos electrónicos remitidos a las áreas. </t>
  </si>
  <si>
    <t xml:space="preserve">El Profesional o contratista encargado SGC adelanta capacitaciones a los supervisores y/o enlaces contractuales del Ministerio del Interior para recordar que los trámites se radican a través del correo electrónico de la Subdirección y el aplicativo Controldoc </t>
  </si>
  <si>
    <t>Profesional o contratista encargado SGC</t>
  </si>
  <si>
    <r>
      <t xml:space="preserve">Durante el periodo a reportar la Subdirección de Gestión Contractual adelantó 7 capacitaciones a los enlaces contractuales y supervisores del Ministerio del Interior.
</t>
    </r>
    <r>
      <rPr>
        <b/>
        <u/>
        <sz val="10"/>
        <color rgb="FFC00000"/>
        <rFont val="Arial Narrow"/>
        <family val="2"/>
      </rPr>
      <t>MONITOREO OAP:</t>
    </r>
    <r>
      <rPr>
        <sz val="10"/>
        <rFont val="Arial Narrow"/>
        <family val="2"/>
      </rPr>
      <t xml:space="preserve">
07/07/2025:  Se solicita registrar el avance del plan de acción en la columna AI. Asimismo, se requiere ajustar el plan de acción, dado que debe ser diferente a las actividades de control previamente establecidas. Se recuerda que esta acción debe ser adicional y contribuir a mitigar el impacto del riesgo identificado.
09/07/2025: Se requiere ajustar el seguimiento una vez se defina el plan de acción 
14/07/2025: Una vez la dependencia realizó el ajuste al plan de acción conforme a lo solicitado —teniendo en cuenta que se trata de una acción adicional y no de la misma actividad de control—, se constata que el seguimiento reportado coincide con lo registrado en el plan de acción.</t>
    </r>
  </si>
  <si>
    <r>
      <t xml:space="preserve">El profesional y contratista encargado del trámite contractual verificó que los documentos radicados dentro de las 1235 solicitudes de procesos contractual cumplan con los parámetros de veracidad. Reportando como indicador 1235 solicitudes verificada previa a la </t>
    </r>
    <r>
      <rPr>
        <sz val="10"/>
        <color rgb="FFC00000"/>
        <rFont val="Arial Narrow"/>
        <family val="2"/>
      </rPr>
      <t xml:space="preserve">publicación. 
</t>
    </r>
    <r>
      <rPr>
        <b/>
        <u/>
        <sz val="10"/>
        <color rgb="FFC00000"/>
        <rFont val="Arial Narrow"/>
        <family val="2"/>
      </rPr>
      <t>MONITOREO OAP:</t>
    </r>
    <r>
      <rPr>
        <u/>
        <sz val="10"/>
        <color rgb="FFC00000"/>
        <rFont val="Arial Narrow"/>
        <family val="2"/>
      </rPr>
      <t xml:space="preserve">
</t>
    </r>
    <r>
      <rPr>
        <sz val="10"/>
        <color theme="1"/>
        <rFont val="Arial Narrow"/>
        <family val="2"/>
      </rPr>
      <t>07/07/2025:   El seguimiento reportado coincide con lo registrado en la actividad de control; asimismo, la evidencia presentada es correspondiente.</t>
    </r>
  </si>
  <si>
    <t xml:space="preserve">Falta de almacenamiento de los archivos de acuerdo con las tablas de retención documental. </t>
  </si>
  <si>
    <t>MATRIZ MAPA DE RIESGO SEGURIDAD DE LA INFORMACIÓN</t>
  </si>
  <si>
    <t>Seguridad de la Información</t>
  </si>
  <si>
    <t xml:space="preserve">Matriz de asignación de procesos </t>
  </si>
  <si>
    <t>Subdirección de Gestión contractual
Profesional o contratista asignado SGC</t>
  </si>
  <si>
    <t xml:space="preserve">Eficacia: #procesos verificados / #procesos solicitados*100 
</t>
  </si>
  <si>
    <t>Muestra Solicitudes radicadas en la herramienta tecnológica habilitada por Ministerio del Interior o correo electrónico de la SGC</t>
  </si>
  <si>
    <t>Subdirección de Gestión contractual
El profesional o contratista</t>
  </si>
  <si>
    <t>Eficacia: # de solicitudes radicadas por la herramienta tecnológica habilitada por el Ministerio del Interior y el correo electrónico gestioncontractual@mininterior.gov.co</t>
  </si>
  <si>
    <t xml:space="preserve">Muestra tomada de la trazabilidad de correos electrónicos remitidos a las áreas </t>
  </si>
  <si>
    <t xml:space="preserve">Eficacia: # de solicitudes verificadas previas a la publicación la veracidad de los documentos </t>
  </si>
  <si>
    <t>Subdirección de Gestión Contractual
Designado por Subdirector gestión contractual.</t>
  </si>
  <si>
    <t xml:space="preserve">Subdirección de Gestión Contractual
Subdirector 
Funcionarios y contratistas de la Subdirección de Gestión Contractual  </t>
  </si>
  <si>
    <t xml:space="preserve">Subdirección de Gestión Contractual
Subdirector 
Funcionarios y contratistas de la Subdirección de Gestión Contractual </t>
  </si>
  <si>
    <t xml:space="preserve">listas de chequeo o asistencia y muestra de correos electrónicos. </t>
  </si>
  <si>
    <t>Muestra de reportes de la Plataforma Colombia Compra Eficiente y correos electrónicos</t>
  </si>
  <si>
    <t>Oficio con soportes de manifestación de conflicto de interés (en los casos que aplique) y lista de chequeo.</t>
  </si>
  <si>
    <r>
      <rPr>
        <b/>
        <sz val="10"/>
        <color theme="1"/>
        <rFont val="Arial"/>
        <family val="2"/>
      </rPr>
      <t>Eficacia:</t>
    </r>
    <r>
      <rPr>
        <sz val="10"/>
        <color theme="1"/>
        <rFont val="Arial"/>
        <family val="2"/>
      </rPr>
      <t xml:space="preserve"> número de verificaciones realizadas / número de solicitudes de Contratación
</t>
    </r>
    <r>
      <rPr>
        <b/>
        <sz val="10"/>
        <color theme="1"/>
        <rFont val="Arial"/>
        <family val="2"/>
      </rPr>
      <t>Efectividad:</t>
    </r>
    <r>
      <rPr>
        <sz val="10"/>
        <color theme="1"/>
        <rFont val="Arial"/>
        <family val="2"/>
      </rPr>
      <t xml:space="preserve"> (# de procesos direccionados a terceros en el cuatrimestre - # de procesos direccionados a terceros en el periodo anterior) / # de procesos direccionados a terceros en el periodo anterior.</t>
    </r>
  </si>
  <si>
    <r>
      <t xml:space="preserve">Durante el periodo a reportar los profesionales encargados del trámite en la Subdirección de Gestión Contractual, verificaron 695 solicitudes de contratación con sus respectivos soportes verificando que las mismas se encuentran conforme las normas legales vigentes sobre la materia y efectuar. Reportando como indicador 695 verificaciones realizadas/695 solicitudes de contratación.
</t>
    </r>
    <r>
      <rPr>
        <b/>
        <u/>
        <sz val="10"/>
        <color rgb="FFC00000"/>
        <rFont val="Arial"/>
        <family val="2"/>
      </rPr>
      <t>MONITOREO OAP</t>
    </r>
    <r>
      <rPr>
        <sz val="10"/>
        <color theme="1"/>
        <rFont val="Arial"/>
        <family val="2"/>
      </rPr>
      <t xml:space="preserve">
</t>
    </r>
    <r>
      <rPr>
        <b/>
        <sz val="10"/>
        <color theme="1"/>
        <rFont val="Arial"/>
        <family val="2"/>
      </rPr>
      <t>02/09/2025</t>
    </r>
    <r>
      <rPr>
        <sz val="10"/>
        <color theme="1"/>
        <rFont val="Arial"/>
        <family val="2"/>
      </rPr>
      <t xml:space="preserve">: Se recuerda que la descripción del reporte debe incluir también el avance de las acciones (columna AO), por lo que se requiere ajustar el mismo. La evidencia reportada coincide con lo registrado en la actividad de control; sin embargo, se observa que corresponde a una muestra. Se sugiere dejar explícito en la actividad de control que la información presentada corresponde a una muestra, lo dicho anteriormente deberá modificarse en las columnas F y AP. Una vez realizada esta modificación, también deberá ajustarse el seguimiento respectivo, haciendo explicito lo ya mencionado. Adicionalmente, se debe incorporar el avance al indicador de Efectividad ya que no se observa en el seguimiento enviado 
</t>
    </r>
    <r>
      <rPr>
        <b/>
        <sz val="10"/>
        <color theme="1"/>
        <rFont val="Arial"/>
        <family val="2"/>
      </rPr>
      <t xml:space="preserve">03/09/2025: </t>
    </r>
    <r>
      <rPr>
        <sz val="10"/>
        <color theme="1"/>
        <rFont val="Arial"/>
        <family val="2"/>
      </rPr>
      <t xml:space="preserve">La dependencia no remitio el ajuste al seguimiento solicitado el 02/09/2025
</t>
    </r>
  </si>
  <si>
    <r>
      <t xml:space="preserve">Durante el periodo a reportar los profesionales encargados del trámite en la Subdirección de Gestión Contractual, de las 695 solicitudes verificadas por el profesional asignado del trámite, se solicitaron ajustes de 695  trámites de los cuales se verificó el cumplimiento de los requisitos determinados. Reportando como indicador 695  publicaciones realizadas /695  contratos realizados. 
</t>
    </r>
    <r>
      <rPr>
        <b/>
        <u/>
        <sz val="10"/>
        <color rgb="FFC00000"/>
        <rFont val="Arial"/>
        <family val="2"/>
      </rPr>
      <t>MONITOREO OAP</t>
    </r>
    <r>
      <rPr>
        <sz val="10"/>
        <color theme="1"/>
        <rFont val="Arial"/>
        <family val="2"/>
      </rPr>
      <t xml:space="preserve">
</t>
    </r>
    <r>
      <rPr>
        <b/>
        <sz val="10"/>
        <color theme="1"/>
        <rFont val="Arial"/>
        <family val="2"/>
      </rPr>
      <t>02/09/2025</t>
    </r>
    <r>
      <rPr>
        <sz val="10"/>
        <color theme="1"/>
        <rFont val="Arial"/>
        <family val="2"/>
      </rPr>
      <t xml:space="preserve">: Se recuerda que la descripción del reporte debe incluir también el avance de las acciones (columna AO), por lo cual es necesario realizar los ajustes correspondientes. Asimismo, se requiere modificar la redacción, ya que se ha reportado utilizando los mismos términos del control No. 1, pese a que corresponde a un control diferente. La evidencia reportada coincide con lo registrado en la actividad de control; sin embargo, se observa que corresponde a una muestra. Se sugiere dejar explícito en la actividad de control que la información presentada corresponde a una muestra, lo dicho anteriormente deberá modificarse en las columnas F y AP. Una vez realizada esta modificación, también deberá ajustarse el seguimiento respectivo, haciendo explicito lo ya mencionado. 
</t>
    </r>
    <r>
      <rPr>
        <b/>
        <sz val="10"/>
        <color theme="1"/>
        <rFont val="Arial"/>
        <family val="2"/>
      </rPr>
      <t>03/09/2025:</t>
    </r>
    <r>
      <rPr>
        <sz val="10"/>
        <color theme="1"/>
        <rFont val="Arial"/>
        <family val="2"/>
      </rPr>
      <t xml:space="preserve"> La dependencia no remitio el ajuste al seguimiento solicitado el 02/09/2025</t>
    </r>
  </si>
  <si>
    <r>
      <t xml:space="preserve">Durante el periodo a reportar el profesional designado solicitó en los 576 solicitudes de contratos la declaración de conflictos de intereses. Para cumplir con lo anterior El profesional designado por la Subdirección de Gestión Contractual, verificó en los documentos radicados del proceso contractual la existencia de la declaración de conflictos de intereses, reportando como indicador  0 situaciones de conflicto de intereses . 
</t>
    </r>
    <r>
      <rPr>
        <b/>
        <u/>
        <sz val="10"/>
        <color rgb="FFC00000"/>
        <rFont val="Arial"/>
        <family val="2"/>
      </rPr>
      <t>MONITOREO OAP</t>
    </r>
    <r>
      <rPr>
        <sz val="10"/>
        <color theme="1"/>
        <rFont val="Arial"/>
        <family val="2"/>
      </rPr>
      <t xml:space="preserve">
</t>
    </r>
    <r>
      <rPr>
        <b/>
        <sz val="10"/>
        <color theme="1"/>
        <rFont val="Arial"/>
        <family val="2"/>
      </rPr>
      <t>02/09/2025:</t>
    </r>
    <r>
      <rPr>
        <sz val="10"/>
        <color theme="1"/>
        <rFont val="Arial"/>
        <family val="2"/>
      </rPr>
      <t xml:space="preserve"> La evidencia reportada no coincide con lo establecido en la actividad de control. Por lo que se requiere su revisión y ajuste, se deben aportar los documentos conforme a lo señalado en dicha actividad, específicamente: “oficio con soportes de manifestación de conflicto de interés puestos en conocimiento por parte de los funcionarios o contratistas al jefe inmediato, y lista de chequeo". Se sugiere dejar explícito en la actividad de control que la información presentada corresponde a una muestra, lo dicho anteriormente deberá modificarse en las columnas F y AP. Una vez realizada esta modificación, también deberá ajustarse el seguimiento respectivo, haciendo explicito lo ya mencionado.
</t>
    </r>
    <r>
      <rPr>
        <b/>
        <sz val="10"/>
        <color theme="1"/>
        <rFont val="Arial"/>
        <family val="2"/>
      </rPr>
      <t xml:space="preserve">03/09/2025: </t>
    </r>
    <r>
      <rPr>
        <sz val="10"/>
        <color theme="1"/>
        <rFont val="Arial"/>
        <family val="2"/>
      </rPr>
      <t>La dependencia no remitio el ajuste al seguimiento solicitado el 02/09/2025</t>
    </r>
  </si>
  <si>
    <r>
      <t xml:space="preserve">Durante el periodo a reportar el profesional designado proyectó en el anexo contractual una obligación relacionada con el cumplimiento de codigo de etica adoptado por el Ministerio del Interior, de los 576 procesos revisados. En cumplimiento a lo anterior El profesional designado por la Subdirección de Gestión Contractual incluyó en el anexo contractual  de cada uno de estos procesos una obligación relacionada al cumplimiento del Código de Ética adoptado por el Ministerio del Interior. Durante el perdiodo a reportar no se requirió solicitar capacitación alguna reportando como indicador 0/0.
</t>
    </r>
    <r>
      <rPr>
        <b/>
        <u/>
        <sz val="10"/>
        <color rgb="FFC00000"/>
        <rFont val="Arial"/>
        <family val="2"/>
      </rPr>
      <t>MONITOREO OAP</t>
    </r>
    <r>
      <rPr>
        <sz val="10"/>
        <color theme="1"/>
        <rFont val="Arial"/>
        <family val="2"/>
      </rPr>
      <t xml:space="preserve">
</t>
    </r>
    <r>
      <rPr>
        <b/>
        <sz val="10"/>
        <color theme="1"/>
        <rFont val="Arial"/>
        <family val="2"/>
      </rPr>
      <t>02/09/2025:</t>
    </r>
    <r>
      <rPr>
        <sz val="10"/>
        <color theme="1"/>
        <rFont val="Arial"/>
        <family val="2"/>
      </rPr>
      <t xml:space="preserve"> Se recuerda que la descripción del reporte debe incluir el avance de la actividad de control (columna F), por lo cual es necesario realizar los ajustes correspondientes. Si bien la evidencia reportada coincide con lo registrado en la actividad de control, en el informe se señala “durante el período a reportar no se requirió solicitar capacitación alguna”, lo cual requiere revisión y, de ser necesario, ajuste. Cabe resaltar que la actividad de control establece que dichas capacitaciones se realizaran cada tres meses, por lo que se solicita verificar el cumplimiento de este criterio.
</t>
    </r>
    <r>
      <rPr>
        <b/>
        <sz val="10"/>
        <color theme="1"/>
        <rFont val="Arial"/>
        <family val="2"/>
      </rPr>
      <t xml:space="preserve">03/09/2025: </t>
    </r>
    <r>
      <rPr>
        <sz val="10"/>
        <color theme="1"/>
        <rFont val="Arial"/>
        <family val="2"/>
      </rPr>
      <t>La dependencia no remitio el ajuste al seguimiento solicitado el 02/09/2025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</si>
</sst>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3"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sz val="10"/>
      <color rgb="FF000000"/>
      <name val="Arial"/>
      <family val="2"/>
    </font>
    <font>
      <b/>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2"/>
      <color theme="1"/>
      <name val="Arial"/>
      <family val="2"/>
    </font>
    <font>
      <sz val="12"/>
      <name val="Arial"/>
      <family val="2"/>
    </font>
    <font>
      <sz val="11"/>
      <color rgb="FF000000"/>
      <name val="Arial"/>
      <family val="2"/>
    </font>
    <font>
      <b/>
      <u/>
      <sz val="11"/>
      <color rgb="FF000000"/>
      <name val="Arial"/>
      <family val="2"/>
    </font>
    <font>
      <b/>
      <u/>
      <sz val="11"/>
      <name val="Arial"/>
      <family val="2"/>
    </font>
    <font>
      <sz val="11"/>
      <color rgb="FFC00000"/>
      <name val="Arial"/>
      <family val="2"/>
    </font>
    <font>
      <b/>
      <u/>
      <sz val="11"/>
      <color rgb="FFC00000"/>
      <name val="Arial"/>
      <family val="2"/>
    </font>
    <font>
      <b/>
      <u/>
      <sz val="10"/>
      <color rgb="FFC00000"/>
      <name val="Arial Narrow"/>
      <family val="2"/>
    </font>
    <font>
      <sz val="10"/>
      <color rgb="FFC00000"/>
      <name val="Arial Narrow"/>
      <family val="2"/>
    </font>
    <font>
      <u/>
      <sz val="10"/>
      <color rgb="FFC00000"/>
      <name val="Arial Narrow"/>
      <family val="2"/>
    </font>
    <font>
      <sz val="11"/>
      <color theme="0"/>
      <name val="Arial"/>
      <family val="2"/>
    </font>
    <font>
      <sz val="16"/>
      <color theme="1"/>
      <name val="Arial"/>
      <family val="2"/>
    </font>
    <font>
      <b/>
      <sz val="16"/>
      <color theme="1"/>
      <name val="Arial"/>
      <family val="2"/>
    </font>
    <font>
      <b/>
      <i/>
      <sz val="14"/>
      <color theme="1"/>
      <name val="Arial"/>
      <family val="2"/>
    </font>
    <font>
      <i/>
      <sz val="16"/>
      <color theme="1"/>
      <name val="Arial"/>
      <family val="2"/>
    </font>
    <font>
      <b/>
      <sz val="10"/>
      <name val="Arial"/>
      <family val="2"/>
    </font>
    <font>
      <b/>
      <u/>
      <sz val="10"/>
      <color rgb="FFC00000"/>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40">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ashed">
        <color theme="9" tint="-0.24994659260841701"/>
      </left>
      <right/>
      <top style="dotted">
        <color theme="9" tint="-0.24994659260841701"/>
      </top>
      <bottom style="dashed">
        <color theme="9" tint="-0.24994659260841701"/>
      </bottom>
      <diagonal/>
    </border>
    <border>
      <left/>
      <right/>
      <top style="dotted">
        <color theme="9" tint="-0.24994659260841701"/>
      </top>
      <bottom style="dashed">
        <color theme="9" tint="-0.24994659260841701"/>
      </bottom>
      <diagonal/>
    </border>
    <border>
      <left style="dotted">
        <color theme="9" tint="-0.24994659260841701"/>
      </left>
      <right style="dashed">
        <color theme="9" tint="-0.24994659260841701"/>
      </right>
      <top style="dotted">
        <color theme="9" tint="-0.24994659260841701"/>
      </top>
      <bottom style="dashed">
        <color theme="9" tint="-0.24994659260841701"/>
      </bottom>
      <diagonal/>
    </border>
    <border>
      <left style="dotted">
        <color theme="9" tint="-0.24994659260841701"/>
      </left>
      <right style="dashed">
        <color theme="9" tint="-0.24994659260841701"/>
      </right>
      <top style="dashed">
        <color theme="9" tint="-0.24994659260841701"/>
      </top>
      <bottom style="dashed">
        <color theme="9" tint="-0.2499465926084170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3" fillId="0" borderId="0"/>
    <xf numFmtId="0" fontId="52" fillId="0" borderId="0"/>
  </cellStyleXfs>
  <cellXfs count="1022">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0" fontId="18" fillId="0" borderId="34" xfId="0" applyFont="1" applyBorder="1" applyProtection="1">
      <protection locked="0"/>
    </xf>
    <xf numFmtId="0" fontId="18" fillId="0" borderId="12" xfId="0" applyFont="1" applyBorder="1" applyProtection="1">
      <protection locked="0"/>
    </xf>
    <xf numFmtId="0" fontId="30"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2"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29"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29"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5" fillId="0" borderId="56" xfId="0" applyFont="1" applyBorder="1" applyAlignment="1" applyProtection="1">
      <alignment horizontal="center" vertical="center" wrapText="1"/>
      <protection hidden="1"/>
    </xf>
    <xf numFmtId="0" fontId="33" fillId="0" borderId="23" xfId="0" applyFont="1" applyBorder="1" applyProtection="1">
      <protection hidden="1"/>
    </xf>
    <xf numFmtId="0" fontId="35" fillId="0" borderId="23" xfId="0" applyFont="1" applyBorder="1" applyAlignment="1" applyProtection="1">
      <alignment horizontal="center" vertical="center" wrapText="1"/>
      <protection hidden="1"/>
    </xf>
    <xf numFmtId="0" fontId="36" fillId="0" borderId="23" xfId="0" applyFont="1" applyBorder="1" applyAlignment="1" applyProtection="1">
      <alignment horizontal="center" vertical="center"/>
      <protection hidden="1"/>
    </xf>
    <xf numFmtId="0" fontId="34" fillId="0" borderId="34" xfId="0" applyFont="1" applyBorder="1" applyProtection="1">
      <protection locked="0"/>
    </xf>
    <xf numFmtId="0" fontId="34" fillId="0" borderId="12" xfId="0" applyFont="1" applyBorder="1" applyProtection="1">
      <protection locked="0"/>
    </xf>
    <xf numFmtId="0" fontId="33" fillId="0" borderId="0" xfId="0" applyFont="1" applyAlignment="1" applyProtection="1">
      <alignment vertical="center"/>
      <protection locked="0"/>
    </xf>
    <xf numFmtId="0" fontId="33" fillId="0" borderId="0" xfId="0" applyFont="1" applyAlignment="1" applyProtection="1">
      <alignment horizontal="center" vertical="center"/>
      <protection locked="0"/>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6"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28" fillId="22" borderId="66" xfId="0" applyFont="1" applyFill="1" applyBorder="1" applyAlignment="1" applyProtection="1">
      <alignment vertical="center" wrapText="1"/>
      <protection locked="0"/>
    </xf>
    <xf numFmtId="0" fontId="28"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28" fillId="22" borderId="68" xfId="0" applyFont="1" applyFill="1" applyBorder="1" applyAlignment="1" applyProtection="1">
      <alignment vertical="center"/>
      <protection locked="0"/>
    </xf>
    <xf numFmtId="0" fontId="0" fillId="22" borderId="19" xfId="0" applyFill="1" applyBorder="1"/>
    <xf numFmtId="0" fontId="38" fillId="22" borderId="69" xfId="0" applyFont="1" applyFill="1" applyBorder="1" applyAlignment="1" applyProtection="1">
      <alignment vertical="center"/>
      <protection locked="0"/>
    </xf>
    <xf numFmtId="0" fontId="28" fillId="0" borderId="31" xfId="0" applyFont="1" applyBorder="1" applyAlignment="1" applyProtection="1">
      <alignment vertical="center" wrapText="1"/>
      <protection locked="0"/>
    </xf>
    <xf numFmtId="0" fontId="28" fillId="0" borderId="23" xfId="0" applyFont="1" applyBorder="1" applyAlignment="1" applyProtection="1">
      <alignment vertical="center" wrapText="1"/>
      <protection locked="0"/>
    </xf>
    <xf numFmtId="0" fontId="28"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8" fillId="13" borderId="76" xfId="0" applyFont="1" applyFill="1" applyBorder="1" applyAlignment="1">
      <alignment horizontal="center"/>
    </xf>
    <xf numFmtId="0" fontId="29"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6" fillId="0" borderId="70" xfId="0" applyFont="1" applyBorder="1" applyAlignment="1" applyProtection="1">
      <alignment vertical="center"/>
      <protection locked="0"/>
    </xf>
    <xf numFmtId="0" fontId="26" fillId="0" borderId="3" xfId="0" applyFont="1" applyBorder="1" applyAlignment="1" applyProtection="1">
      <alignment vertical="center"/>
      <protection locked="0"/>
    </xf>
    <xf numFmtId="0" fontId="26" fillId="0" borderId="37" xfId="0" applyFont="1" applyBorder="1" applyAlignment="1" applyProtection="1">
      <alignment vertical="center"/>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32" fillId="9" borderId="54" xfId="0" applyFont="1" applyFill="1" applyBorder="1" applyAlignment="1" applyProtection="1">
      <alignment horizontal="left" vertical="center"/>
      <protection hidden="1"/>
    </xf>
    <xf numFmtId="0" fontId="45" fillId="10" borderId="85" xfId="3" applyFont="1" applyFill="1" applyBorder="1"/>
    <xf numFmtId="0" fontId="45" fillId="10" borderId="4" xfId="3" applyFont="1" applyFill="1" applyBorder="1"/>
    <xf numFmtId="0" fontId="45" fillId="10" borderId="70" xfId="3" applyFont="1" applyFill="1" applyBorder="1"/>
    <xf numFmtId="0" fontId="47" fillId="10" borderId="12" xfId="3" quotePrefix="1" applyFont="1" applyFill="1" applyBorder="1" applyAlignment="1">
      <alignment horizontal="left" vertical="top" wrapText="1"/>
    </xf>
    <xf numFmtId="0" fontId="48" fillId="10" borderId="0" xfId="3" quotePrefix="1" applyFont="1" applyFill="1" applyAlignment="1">
      <alignment horizontal="left" vertical="top" wrapText="1"/>
    </xf>
    <xf numFmtId="0" fontId="48" fillId="10" borderId="3" xfId="3" quotePrefix="1" applyFont="1" applyFill="1" applyBorder="1" applyAlignment="1">
      <alignment horizontal="left" vertical="top" wrapText="1"/>
    </xf>
    <xf numFmtId="0" fontId="45" fillId="10" borderId="12" xfId="3" applyFont="1" applyFill="1" applyBorder="1"/>
    <xf numFmtId="0" fontId="45" fillId="10" borderId="0" xfId="3" applyFont="1" applyFill="1"/>
    <xf numFmtId="0" fontId="51" fillId="10" borderId="0" xfId="3" applyFont="1" applyFill="1" applyAlignment="1">
      <alignment horizontal="left" vertical="center" wrapText="1"/>
    </xf>
    <xf numFmtId="0" fontId="45" fillId="10" borderId="0" xfId="3" applyFont="1" applyFill="1" applyAlignment="1">
      <alignment horizontal="left" vertical="center" wrapText="1"/>
    </xf>
    <xf numFmtId="0" fontId="45" fillId="10" borderId="0" xfId="3" quotePrefix="1" applyFont="1" applyFill="1" applyAlignment="1">
      <alignment horizontal="left" vertical="center" wrapText="1"/>
    </xf>
    <xf numFmtId="0" fontId="45" fillId="10" borderId="3" xfId="3" applyFont="1" applyFill="1" applyBorder="1"/>
    <xf numFmtId="0" fontId="53" fillId="10" borderId="0" xfId="0" applyFont="1" applyFill="1" applyAlignment="1">
      <alignment horizontal="left" vertical="center" wrapText="1"/>
    </xf>
    <xf numFmtId="0" fontId="54" fillId="10" borderId="0" xfId="0" applyFont="1" applyFill="1" applyAlignment="1">
      <alignment horizontal="left" vertical="top" wrapText="1"/>
    </xf>
    <xf numFmtId="0" fontId="45" fillId="10" borderId="15" xfId="3" applyFont="1" applyFill="1" applyBorder="1"/>
    <xf numFmtId="0" fontId="45" fillId="10" borderId="16" xfId="3" applyFont="1" applyFill="1" applyBorder="1"/>
    <xf numFmtId="0" fontId="45" fillId="10" borderId="13" xfId="3" applyFont="1" applyFill="1" applyBorder="1"/>
    <xf numFmtId="0" fontId="56" fillId="10" borderId="0" xfId="0" applyFont="1" applyFill="1"/>
    <xf numFmtId="0" fontId="56" fillId="0" borderId="0" xfId="0" applyFont="1"/>
    <xf numFmtId="0" fontId="56" fillId="10" borderId="0" xfId="0" applyFont="1" applyFill="1" applyAlignment="1">
      <alignment horizontal="center" vertical="center"/>
    </xf>
    <xf numFmtId="0" fontId="56" fillId="10" borderId="0" xfId="0" applyFont="1" applyFill="1" applyAlignment="1">
      <alignment horizontal="left" vertical="center"/>
    </xf>
    <xf numFmtId="0" fontId="56" fillId="10" borderId="0" xfId="0" applyFont="1" applyFill="1" applyAlignment="1">
      <alignment horizontal="center"/>
    </xf>
    <xf numFmtId="0" fontId="59" fillId="19" borderId="113" xfId="0" applyFont="1" applyFill="1" applyBorder="1" applyAlignment="1">
      <alignment horizontal="center" vertical="center" textRotation="90"/>
    </xf>
    <xf numFmtId="0" fontId="59" fillId="10" borderId="0" xfId="0" applyFont="1" applyFill="1" applyAlignment="1">
      <alignment horizontal="center" vertical="center"/>
    </xf>
    <xf numFmtId="0" fontId="59" fillId="19" borderId="0" xfId="0" applyFont="1" applyFill="1" applyAlignment="1">
      <alignment horizontal="center" vertical="center"/>
    </xf>
    <xf numFmtId="0" fontId="61" fillId="0" borderId="113" xfId="0" applyFont="1" applyBorder="1" applyAlignment="1" applyProtection="1">
      <alignment horizontal="justify" vertical="top" wrapText="1"/>
      <protection locked="0"/>
    </xf>
    <xf numFmtId="0" fontId="56" fillId="0" borderId="113" xfId="0" applyFont="1" applyBorder="1" applyAlignment="1" applyProtection="1">
      <alignment horizontal="center" vertical="top"/>
      <protection hidden="1"/>
    </xf>
    <xf numFmtId="0" fontId="56" fillId="0" borderId="113" xfId="0" applyFont="1" applyBorder="1" applyAlignment="1" applyProtection="1">
      <alignment horizontal="center" vertical="top" textRotation="90"/>
      <protection locked="0"/>
    </xf>
    <xf numFmtId="9" fontId="56" fillId="0" borderId="113" xfId="0" applyNumberFormat="1" applyFont="1" applyBorder="1" applyAlignment="1" applyProtection="1">
      <alignment horizontal="center" vertical="top"/>
      <protection hidden="1"/>
    </xf>
    <xf numFmtId="165" fontId="56" fillId="0" borderId="113" xfId="2" applyNumberFormat="1" applyFont="1" applyBorder="1" applyAlignment="1">
      <alignment horizontal="center" vertical="top"/>
    </xf>
    <xf numFmtId="0" fontId="59" fillId="0" borderId="113" xfId="0" applyFont="1" applyBorder="1" applyAlignment="1" applyProtection="1">
      <alignment horizontal="center" vertical="top" textRotation="90" wrapText="1"/>
      <protection hidden="1"/>
    </xf>
    <xf numFmtId="9" fontId="56" fillId="0" borderId="112" xfId="0" applyNumberFormat="1" applyFont="1" applyBorder="1" applyAlignment="1" applyProtection="1">
      <alignment horizontal="center" vertical="top"/>
      <protection hidden="1"/>
    </xf>
    <xf numFmtId="0" fontId="59" fillId="0" borderId="113" xfId="0" applyFont="1" applyBorder="1" applyAlignment="1" applyProtection="1">
      <alignment horizontal="center" vertical="top" textRotation="90"/>
      <protection hidden="1"/>
    </xf>
    <xf numFmtId="0" fontId="56" fillId="0" borderId="112" xfId="0" applyFont="1" applyBorder="1" applyAlignment="1" applyProtection="1">
      <alignment horizontal="center" vertical="top" textRotation="90"/>
      <protection locked="0"/>
    </xf>
    <xf numFmtId="0" fontId="56" fillId="0" borderId="113" xfId="0" applyFont="1" applyBorder="1" applyAlignment="1" applyProtection="1">
      <alignment horizontal="center" vertical="top" wrapText="1"/>
      <protection locked="0"/>
    </xf>
    <xf numFmtId="0" fontId="56" fillId="0" borderId="113" xfId="0" applyFont="1" applyBorder="1" applyAlignment="1" applyProtection="1">
      <alignment horizontal="center" vertical="top"/>
      <protection locked="0"/>
    </xf>
    <xf numFmtId="14" fontId="56" fillId="0" borderId="113" xfId="0" applyNumberFormat="1" applyFont="1" applyBorder="1" applyAlignment="1" applyProtection="1">
      <alignment horizontal="center" vertical="top"/>
      <protection locked="0"/>
    </xf>
    <xf numFmtId="0" fontId="56" fillId="10" borderId="0" xfId="0" applyFont="1" applyFill="1" applyAlignment="1">
      <alignment vertical="center"/>
    </xf>
    <xf numFmtId="0" fontId="56" fillId="0" borderId="0" xfId="0" applyFont="1" applyAlignment="1">
      <alignment vertical="center"/>
    </xf>
    <xf numFmtId="0" fontId="56" fillId="0" borderId="113" xfId="0" applyFont="1" applyBorder="1" applyAlignment="1" applyProtection="1">
      <alignment horizontal="justify" vertical="top"/>
      <protection locked="0"/>
    </xf>
    <xf numFmtId="165" fontId="56" fillId="6" borderId="113" xfId="2" applyNumberFormat="1" applyFont="1" applyFill="1" applyBorder="1" applyAlignment="1">
      <alignment horizontal="center" vertical="top"/>
    </xf>
    <xf numFmtId="0" fontId="56" fillId="0" borderId="113" xfId="0" applyFont="1" applyBorder="1" applyAlignment="1">
      <alignment horizontal="center" vertical="center"/>
    </xf>
    <xf numFmtId="0" fontId="59" fillId="0" borderId="0" xfId="0" applyFont="1" applyAlignment="1">
      <alignment horizontal="left" vertical="center"/>
    </xf>
    <xf numFmtId="0" fontId="56" fillId="0" borderId="0" xfId="0" applyFont="1" applyAlignment="1">
      <alignment horizontal="center" vertical="center"/>
    </xf>
    <xf numFmtId="0" fontId="56" fillId="0" borderId="0" xfId="0" applyFont="1" applyAlignment="1">
      <alignment horizontal="center"/>
    </xf>
    <xf numFmtId="0" fontId="66" fillId="10" borderId="0" xfId="0" applyFont="1" applyFill="1" applyAlignment="1">
      <alignment vertical="center"/>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27" borderId="34"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27" borderId="15" xfId="0" applyFont="1" applyFill="1" applyBorder="1" applyAlignment="1" applyProtection="1">
      <alignment horizontal="center" wrapText="1" readingOrder="1"/>
      <protection hidden="1"/>
    </xf>
    <xf numFmtId="0" fontId="70" fillId="27" borderId="16"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3" fillId="0" borderId="0" xfId="0" applyFont="1" applyAlignment="1">
      <alignment horizontal="center" vertical="center" wrapText="1"/>
    </xf>
    <xf numFmtId="0" fontId="74" fillId="28" borderId="0" xfId="0" applyFont="1" applyFill="1" applyAlignment="1">
      <alignment horizontal="center" vertical="center" wrapText="1" readingOrder="1"/>
    </xf>
    <xf numFmtId="0" fontId="75" fillId="8" borderId="125" xfId="0" applyFont="1" applyFill="1" applyBorder="1" applyAlignment="1">
      <alignment horizontal="center" vertical="center" wrapText="1" readingOrder="1"/>
    </xf>
    <xf numFmtId="0" fontId="75" fillId="0" borderId="125" xfId="0" applyFont="1" applyBorder="1" applyAlignment="1">
      <alignment horizontal="justify" vertical="center" wrapText="1" readingOrder="1"/>
    </xf>
    <xf numFmtId="9" fontId="75" fillId="0" borderId="125" xfId="0" applyNumberFormat="1" applyFont="1" applyBorder="1" applyAlignment="1">
      <alignment horizontal="center" vertical="center" wrapText="1" readingOrder="1"/>
    </xf>
    <xf numFmtId="0" fontId="75" fillId="29" borderId="126" xfId="0" applyFont="1" applyFill="1" applyBorder="1" applyAlignment="1">
      <alignment horizontal="center" vertical="center" wrapText="1" readingOrder="1"/>
    </xf>
    <xf numFmtId="0" fontId="75" fillId="0" borderId="126" xfId="0" applyFont="1" applyBorder="1" applyAlignment="1">
      <alignment horizontal="justify" vertical="center" wrapText="1" readingOrder="1"/>
    </xf>
    <xf numFmtId="9" fontId="75" fillId="0" borderId="126" xfId="0" applyNumberFormat="1" applyFont="1" applyBorder="1" applyAlignment="1">
      <alignment horizontal="center" vertical="center" wrapText="1" readingOrder="1"/>
    </xf>
    <xf numFmtId="0" fontId="75" fillId="30" borderId="126" xfId="0" applyFont="1" applyFill="1" applyBorder="1" applyAlignment="1">
      <alignment horizontal="center" vertical="center" wrapText="1" readingOrder="1"/>
    </xf>
    <xf numFmtId="0" fontId="75" fillId="23" borderId="126" xfId="0" applyFont="1" applyFill="1" applyBorder="1" applyAlignment="1">
      <alignment horizontal="center" vertical="center" wrapText="1" readingOrder="1"/>
    </xf>
    <xf numFmtId="0" fontId="76" fillId="6" borderId="126" xfId="0" applyFont="1" applyFill="1" applyBorder="1" applyAlignment="1">
      <alignment horizontal="center" vertical="center" wrapText="1" readingOrder="1"/>
    </xf>
    <xf numFmtId="0" fontId="77" fillId="10" borderId="0" xfId="0" applyFont="1" applyFill="1"/>
    <xf numFmtId="0" fontId="79" fillId="10" borderId="0" xfId="0" applyFont="1" applyFill="1" applyAlignment="1">
      <alignment horizontal="center" vertical="center" wrapText="1"/>
    </xf>
    <xf numFmtId="0" fontId="80" fillId="28" borderId="0" xfId="0" applyFont="1" applyFill="1" applyAlignment="1">
      <alignment horizontal="center" vertical="center" wrapText="1" readingOrder="1"/>
    </xf>
    <xf numFmtId="0" fontId="33" fillId="10" borderId="0" xfId="0" applyFont="1" applyFill="1"/>
    <xf numFmtId="0" fontId="81" fillId="8" borderId="125" xfId="0" applyFont="1" applyFill="1" applyBorder="1" applyAlignment="1">
      <alignment horizontal="center" vertical="center" wrapText="1" readingOrder="1"/>
    </xf>
    <xf numFmtId="0" fontId="81" fillId="0" borderId="125" xfId="0" applyFont="1" applyBorder="1" applyAlignment="1">
      <alignment horizontal="center" vertical="center" wrapText="1" readingOrder="1"/>
    </xf>
    <xf numFmtId="0" fontId="81" fillId="0" borderId="125" xfId="0" applyFont="1" applyBorder="1" applyAlignment="1">
      <alignment horizontal="justify"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center" vertical="center" wrapText="1" readingOrder="1"/>
    </xf>
    <xf numFmtId="0" fontId="81" fillId="0" borderId="126" xfId="0" applyFont="1" applyBorder="1" applyAlignment="1">
      <alignment horizontal="justify"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applyAlignment="1">
      <alignment horizontal="justify" vertical="center" wrapText="1" readingOrder="1"/>
    </xf>
    <xf numFmtId="0" fontId="33" fillId="0" borderId="0" xfId="0" applyFont="1"/>
    <xf numFmtId="0" fontId="83" fillId="0" borderId="0" xfId="0" applyFont="1" applyAlignment="1">
      <alignment horizontal="justify" vertical="center" wrapText="1" readingOrder="1"/>
    </xf>
    <xf numFmtId="0" fontId="84" fillId="0" borderId="0" xfId="0" applyFont="1" applyAlignment="1">
      <alignment vertical="center"/>
    </xf>
    <xf numFmtId="0" fontId="85" fillId="0" borderId="0" xfId="0" applyFont="1"/>
    <xf numFmtId="0" fontId="42" fillId="0" borderId="0" xfId="0" applyFont="1"/>
    <xf numFmtId="0" fontId="86" fillId="0" borderId="0" xfId="0" applyFont="1"/>
    <xf numFmtId="0" fontId="77" fillId="0" borderId="0" xfId="0" applyFont="1"/>
    <xf numFmtId="0" fontId="88" fillId="10" borderId="0" xfId="0" applyFont="1" applyFill="1"/>
    <xf numFmtId="0" fontId="17" fillId="10" borderId="0" xfId="0" applyFont="1" applyFill="1"/>
    <xf numFmtId="0" fontId="89" fillId="16" borderId="42" xfId="0" applyFont="1" applyFill="1" applyBorder="1" applyAlignment="1">
      <alignment horizontal="center" vertical="center" wrapText="1" readingOrder="1"/>
    </xf>
    <xf numFmtId="0" fontId="89" fillId="16" borderId="43" xfId="0" applyFont="1" applyFill="1" applyBorder="1" applyAlignment="1">
      <alignment horizontal="center" vertical="center" wrapText="1" readingOrder="1"/>
    </xf>
    <xf numFmtId="0" fontId="89" fillId="10" borderId="11" xfId="0" applyFont="1" applyFill="1" applyBorder="1" applyAlignment="1">
      <alignment horizontal="center" vertical="center" wrapText="1" readingOrder="1"/>
    </xf>
    <xf numFmtId="0" fontId="90" fillId="10" borderId="11" xfId="0" applyFont="1" applyFill="1" applyBorder="1" applyAlignment="1">
      <alignment horizontal="justify" vertical="center" wrapText="1" readingOrder="1"/>
    </xf>
    <xf numFmtId="9" fontId="89" fillId="10" borderId="48" xfId="0" applyNumberFormat="1" applyFont="1" applyFill="1" applyBorder="1" applyAlignment="1">
      <alignment horizontal="center" vertical="center" wrapText="1" readingOrder="1"/>
    </xf>
    <xf numFmtId="0" fontId="89" fillId="10" borderId="5" xfId="0" applyFont="1" applyFill="1" applyBorder="1" applyAlignment="1">
      <alignment horizontal="center" vertical="center" wrapText="1" readingOrder="1"/>
    </xf>
    <xf numFmtId="0" fontId="90" fillId="10" borderId="5" xfId="0" applyFont="1" applyFill="1" applyBorder="1" applyAlignment="1">
      <alignment horizontal="justify" vertical="center" wrapText="1" readingOrder="1"/>
    </xf>
    <xf numFmtId="9" fontId="89" fillId="10" borderId="60" xfId="0" applyNumberFormat="1" applyFont="1" applyFill="1" applyBorder="1" applyAlignment="1">
      <alignment horizontal="center" vertical="center" wrapText="1" readingOrder="1"/>
    </xf>
    <xf numFmtId="0" fontId="90" fillId="10" borderId="60" xfId="0" applyFont="1" applyFill="1" applyBorder="1" applyAlignment="1">
      <alignment horizontal="center" vertical="center" wrapText="1" readingOrder="1"/>
    </xf>
    <xf numFmtId="0" fontId="89" fillId="10" borderId="6" xfId="0" applyFont="1" applyFill="1" applyBorder="1" applyAlignment="1">
      <alignment horizontal="center" vertical="center" wrapText="1" readingOrder="1"/>
    </xf>
    <xf numFmtId="0" fontId="90" fillId="10" borderId="6" xfId="0" applyFont="1" applyFill="1" applyBorder="1" applyAlignment="1">
      <alignment horizontal="justify" vertical="center" wrapText="1" readingOrder="1"/>
    </xf>
    <xf numFmtId="0" fontId="90" fillId="10" borderId="9" xfId="0" applyFont="1" applyFill="1" applyBorder="1" applyAlignment="1">
      <alignment horizontal="center" vertical="center" wrapText="1" readingOrder="1"/>
    </xf>
    <xf numFmtId="0" fontId="94" fillId="10" borderId="0" xfId="0" applyFont="1" applyFill="1"/>
    <xf numFmtId="0" fontId="95" fillId="0" borderId="126" xfId="0" applyFont="1" applyBorder="1" applyAlignment="1">
      <alignment horizontal="left" vertical="center" wrapText="1" indent="1" readingOrder="1"/>
    </xf>
    <xf numFmtId="0" fontId="88" fillId="0" borderId="0" xfId="0" applyFont="1"/>
    <xf numFmtId="0" fontId="56" fillId="0" borderId="112" xfId="0" applyFont="1" applyBorder="1" applyAlignment="1" applyProtection="1">
      <alignment horizontal="center" vertical="top" wrapText="1"/>
      <protection locked="0"/>
    </xf>
    <xf numFmtId="0" fontId="56" fillId="0" borderId="115" xfId="0" applyFont="1" applyBorder="1" applyAlignment="1" applyProtection="1">
      <alignment horizontal="center" vertical="top" wrapText="1"/>
      <protection locked="0"/>
    </xf>
    <xf numFmtId="0" fontId="56" fillId="0" borderId="114" xfId="0" applyFont="1" applyBorder="1" applyAlignment="1" applyProtection="1">
      <alignment horizontal="center" vertical="top" wrapText="1"/>
      <protection locked="0"/>
    </xf>
    <xf numFmtId="0" fontId="42" fillId="10" borderId="0" xfId="0" applyFont="1" applyFill="1"/>
    <xf numFmtId="0" fontId="96" fillId="10" borderId="0" xfId="0" applyFont="1" applyFill="1" applyAlignment="1">
      <alignment horizontal="left" vertical="center"/>
    </xf>
    <xf numFmtId="0" fontId="84" fillId="10" borderId="0" xfId="0" applyFont="1" applyFill="1" applyAlignment="1">
      <alignment horizontal="justify" vertical="center" wrapText="1" readingOrder="1"/>
    </xf>
    <xf numFmtId="0" fontId="56" fillId="0" borderId="109" xfId="0" applyFont="1" applyBorder="1" applyAlignment="1">
      <alignment horizontal="center" vertical="center"/>
    </xf>
    <xf numFmtId="0" fontId="59" fillId="0" borderId="113" xfId="0" applyFont="1" applyBorder="1" applyAlignment="1">
      <alignment horizontal="center" vertical="top"/>
    </xf>
    <xf numFmtId="0" fontId="12" fillId="0" borderId="11" xfId="0" quotePrefix="1" applyFont="1" applyBorder="1" applyAlignment="1" applyProtection="1">
      <alignment horizontal="justify" vertical="center" wrapText="1"/>
      <protection hidden="1"/>
    </xf>
    <xf numFmtId="0" fontId="35" fillId="0" borderId="0" xfId="0" applyFont="1" applyAlignment="1" applyProtection="1">
      <alignment horizontal="center" vertical="center" wrapText="1"/>
      <protection hidden="1"/>
    </xf>
    <xf numFmtId="0" fontId="97" fillId="10" borderId="0" xfId="0" applyFont="1" applyFill="1" applyAlignment="1">
      <alignment vertical="center"/>
    </xf>
    <xf numFmtId="0" fontId="99" fillId="0" borderId="0" xfId="1" applyFont="1"/>
    <xf numFmtId="0" fontId="99" fillId="0" borderId="0" xfId="0" applyFont="1"/>
    <xf numFmtId="0" fontId="99" fillId="10" borderId="75" xfId="0" applyFont="1" applyFill="1" applyBorder="1" applyAlignment="1">
      <alignment horizontal="justify" vertical="center" wrapText="1"/>
    </xf>
    <xf numFmtId="0" fontId="99" fillId="0" borderId="0" xfId="0" applyFont="1" applyAlignment="1">
      <alignment vertical="center" wrapText="1"/>
    </xf>
    <xf numFmtId="0" fontId="99" fillId="10" borderId="80" xfId="0" applyFont="1" applyFill="1" applyBorder="1" applyAlignment="1">
      <alignment horizontal="justify" vertical="center" wrapText="1"/>
    </xf>
    <xf numFmtId="0" fontId="99" fillId="10" borderId="77" xfId="0" applyFont="1" applyFill="1" applyBorder="1" applyAlignment="1">
      <alignment horizontal="justify" vertical="center" wrapText="1"/>
    </xf>
    <xf numFmtId="0" fontId="99" fillId="10" borderId="76" xfId="0" applyFont="1" applyFill="1" applyBorder="1" applyAlignment="1">
      <alignment horizontal="justify" vertical="center" wrapText="1"/>
    </xf>
    <xf numFmtId="0" fontId="99" fillId="10" borderId="79" xfId="0" applyFont="1" applyFill="1" applyBorder="1" applyAlignment="1">
      <alignment vertical="center" wrapText="1"/>
    </xf>
    <xf numFmtId="0" fontId="99" fillId="7" borderId="79" xfId="0" applyFont="1" applyFill="1" applyBorder="1" applyAlignment="1">
      <alignment vertical="center" wrapText="1"/>
    </xf>
    <xf numFmtId="0" fontId="99" fillId="7" borderId="0" xfId="0" applyFont="1" applyFill="1" applyAlignment="1">
      <alignment vertical="center" wrapText="1"/>
    </xf>
    <xf numFmtId="0" fontId="99" fillId="7" borderId="78" xfId="0" applyFont="1" applyFill="1" applyBorder="1" applyAlignment="1">
      <alignment vertical="center" wrapText="1"/>
    </xf>
    <xf numFmtId="0" fontId="99" fillId="10" borderId="0" xfId="0" applyFont="1" applyFill="1" applyAlignment="1">
      <alignment vertical="center" wrapText="1"/>
    </xf>
    <xf numFmtId="0" fontId="0" fillId="0" borderId="0" xfId="0" applyAlignment="1">
      <alignment vertical="center"/>
    </xf>
    <xf numFmtId="0" fontId="56" fillId="0" borderId="109" xfId="0" applyFont="1" applyBorder="1" applyAlignment="1" applyProtection="1">
      <alignment horizontal="center" vertical="top"/>
      <protection locked="0"/>
    </xf>
    <xf numFmtId="0" fontId="56" fillId="10" borderId="128" xfId="0" applyFont="1" applyFill="1" applyBorder="1" applyAlignment="1">
      <alignment vertical="center"/>
    </xf>
    <xf numFmtId="0" fontId="56" fillId="10" borderId="128" xfId="0" applyFont="1" applyFill="1" applyBorder="1"/>
    <xf numFmtId="0" fontId="56"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21" fillId="0" borderId="0" xfId="0" applyFont="1" applyAlignment="1">
      <alignment horizontal="center" vertical="center" wrapText="1"/>
    </xf>
    <xf numFmtId="0" fontId="41" fillId="0" borderId="17" xfId="0" applyFont="1" applyBorder="1" applyAlignment="1">
      <alignment horizontal="center" vertical="center"/>
    </xf>
    <xf numFmtId="0" fontId="41" fillId="0" borderId="21" xfId="0" applyFont="1" applyBorder="1" applyAlignment="1">
      <alignment horizontal="center" vertical="center"/>
    </xf>
    <xf numFmtId="0" fontId="23" fillId="12" borderId="50" xfId="0" applyFont="1" applyFill="1" applyBorder="1" applyAlignment="1">
      <alignment horizontal="center" vertical="center"/>
    </xf>
    <xf numFmtId="0" fontId="32" fillId="9" borderId="55" xfId="0" applyFont="1" applyFill="1" applyBorder="1" applyAlignment="1">
      <alignment vertical="center"/>
    </xf>
    <xf numFmtId="0" fontId="0" fillId="0" borderId="57" xfId="0" applyBorder="1"/>
    <xf numFmtId="0" fontId="27"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7" fillId="2" borderId="21" xfId="0" applyFont="1" applyFill="1" applyBorder="1" applyAlignment="1">
      <alignment horizontal="center" vertical="center" wrapText="1"/>
    </xf>
    <xf numFmtId="0" fontId="18" fillId="0" borderId="132" xfId="0" applyFont="1" applyBorder="1" applyAlignment="1" applyProtection="1">
      <alignment horizontal="justify" vertical="center" wrapText="1"/>
      <protection locked="0"/>
    </xf>
    <xf numFmtId="0" fontId="18" fillId="0" borderId="59" xfId="0" applyFont="1" applyBorder="1" applyAlignment="1" applyProtection="1">
      <alignment horizontal="left"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textRotation="90" wrapText="1"/>
      <protection hidden="1"/>
    </xf>
    <xf numFmtId="0" fontId="101" fillId="10" borderId="0" xfId="0" applyFont="1" applyFill="1" applyAlignment="1" applyProtection="1">
      <alignment vertical="center"/>
      <protection locked="0"/>
    </xf>
    <xf numFmtId="0" fontId="11" fillId="19" borderId="113" xfId="0" applyFont="1" applyFill="1" applyBorder="1" applyAlignment="1">
      <alignment horizontal="center" vertical="center" textRotation="90"/>
    </xf>
    <xf numFmtId="0" fontId="99" fillId="0" borderId="113" xfId="0" applyFont="1" applyBorder="1" applyAlignment="1" applyProtection="1">
      <alignment horizontal="justify" vertical="top"/>
      <protection locked="0"/>
    </xf>
    <xf numFmtId="0" fontId="99" fillId="0" borderId="113" xfId="0" applyFont="1" applyBorder="1" applyAlignment="1" applyProtection="1">
      <alignment horizontal="center" vertical="top"/>
      <protection hidden="1"/>
    </xf>
    <xf numFmtId="0" fontId="99" fillId="0" borderId="113" xfId="0" applyFont="1" applyBorder="1" applyAlignment="1" applyProtection="1">
      <alignment horizontal="center" vertical="top" textRotation="90"/>
      <protection locked="0"/>
    </xf>
    <xf numFmtId="9" fontId="99" fillId="0" borderId="113" xfId="0" applyNumberFormat="1" applyFont="1" applyBorder="1" applyAlignment="1" applyProtection="1">
      <alignment horizontal="center" vertical="top"/>
      <protection hidden="1"/>
    </xf>
    <xf numFmtId="165" fontId="99"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99"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99" fillId="0" borderId="112" xfId="0" applyFont="1" applyBorder="1" applyAlignment="1" applyProtection="1">
      <alignment horizontal="center" vertical="top" textRotation="90"/>
      <protection locked="0"/>
    </xf>
    <xf numFmtId="0" fontId="99" fillId="0" borderId="113" xfId="0" applyFont="1" applyBorder="1" applyAlignment="1" applyProtection="1">
      <alignment horizontal="center" vertical="top" wrapText="1"/>
      <protection locked="0"/>
    </xf>
    <xf numFmtId="0" fontId="99" fillId="0" borderId="113" xfId="0" applyFont="1" applyBorder="1" applyAlignment="1" applyProtection="1">
      <alignment horizontal="center" vertical="top"/>
      <protection locked="0"/>
    </xf>
    <xf numFmtId="165" fontId="99" fillId="0" borderId="113" xfId="2" applyNumberFormat="1" applyFont="1" applyFill="1" applyBorder="1" applyAlignment="1">
      <alignment horizontal="center" vertical="top"/>
    </xf>
    <xf numFmtId="0" fontId="12" fillId="0" borderId="113" xfId="0" applyFont="1" applyBorder="1" applyAlignment="1" applyProtection="1">
      <alignment horizontal="justify" vertical="top"/>
      <protection locked="0"/>
    </xf>
    <xf numFmtId="0" fontId="12" fillId="0" borderId="113" xfId="0" applyFont="1" applyBorder="1" applyAlignment="1" applyProtection="1">
      <alignment horizontal="justify" vertical="top" wrapText="1"/>
      <protection locked="0"/>
    </xf>
    <xf numFmtId="165" fontId="99" fillId="6" borderId="113" xfId="2" applyNumberFormat="1" applyFont="1" applyFill="1" applyBorder="1" applyAlignment="1">
      <alignment horizontal="center" vertical="top"/>
    </xf>
    <xf numFmtId="0" fontId="59" fillId="10" borderId="0" xfId="0" applyFont="1" applyFill="1"/>
    <xf numFmtId="0" fontId="11" fillId="0" borderId="113" xfId="0" applyFont="1" applyBorder="1" applyAlignment="1">
      <alignment horizontal="center" vertical="top"/>
    </xf>
    <xf numFmtId="0" fontId="59" fillId="0" borderId="0" xfId="0" applyFont="1"/>
    <xf numFmtId="0" fontId="104" fillId="10" borderId="0" xfId="0" applyFont="1" applyFill="1" applyAlignment="1">
      <alignment horizontal="center" vertical="top"/>
    </xf>
    <xf numFmtId="0" fontId="104" fillId="0" borderId="113" xfId="0" applyFont="1" applyBorder="1" applyAlignment="1">
      <alignment horizontal="center" vertical="top"/>
    </xf>
    <xf numFmtId="0" fontId="104" fillId="0" borderId="0" xfId="0" applyFont="1" applyAlignment="1">
      <alignment vertical="top"/>
    </xf>
    <xf numFmtId="0" fontId="104" fillId="0" borderId="0" xfId="0" applyFont="1" applyAlignment="1">
      <alignment horizontal="center" vertical="top"/>
    </xf>
    <xf numFmtId="0" fontId="27"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3" fillId="0" borderId="5" xfId="0" applyFont="1" applyBorder="1" applyAlignment="1">
      <alignment horizontal="center" vertical="center" readingOrder="1"/>
    </xf>
    <xf numFmtId="0" fontId="93" fillId="10" borderId="0" xfId="0" applyFont="1" applyFill="1"/>
    <xf numFmtId="0" fontId="93" fillId="0" borderId="0" xfId="0" applyFont="1"/>
    <xf numFmtId="0" fontId="104" fillId="19" borderId="113" xfId="0" applyFont="1" applyFill="1" applyBorder="1" applyAlignment="1">
      <alignment horizontal="center" vertical="center" textRotation="90"/>
    </xf>
    <xf numFmtId="0" fontId="104" fillId="10" borderId="0" xfId="0" applyFont="1" applyFill="1" applyAlignment="1">
      <alignment horizontal="center" vertical="center"/>
    </xf>
    <xf numFmtId="0" fontId="104" fillId="19" borderId="0" xfId="0" applyFont="1" applyFill="1" applyAlignment="1">
      <alignment horizontal="center" vertical="center"/>
    </xf>
    <xf numFmtId="0" fontId="27" fillId="2" borderId="21" xfId="0" applyFont="1" applyFill="1" applyBorder="1" applyAlignment="1" applyProtection="1">
      <alignment horizontal="center" vertical="center" textRotation="90" wrapText="1"/>
      <protection locked="0"/>
    </xf>
    <xf numFmtId="0" fontId="27" fillId="2" borderId="28" xfId="0" applyFont="1" applyFill="1" applyBorder="1" applyAlignment="1" applyProtection="1">
      <alignment horizontal="center" vertical="center" wrapText="1"/>
      <protection locked="0"/>
    </xf>
    <xf numFmtId="0" fontId="27" fillId="2" borderId="71" xfId="0" applyFont="1" applyFill="1" applyBorder="1" applyAlignment="1" applyProtection="1">
      <alignment horizontal="center" vertical="center" wrapText="1"/>
      <protection locked="0"/>
    </xf>
    <xf numFmtId="0" fontId="27" fillId="2" borderId="43" xfId="0" applyFont="1" applyFill="1" applyBorder="1" applyAlignment="1" applyProtection="1">
      <alignment horizontal="center" vertical="center" wrapText="1"/>
      <protection locked="0"/>
    </xf>
    <xf numFmtId="0" fontId="0" fillId="0" borderId="66" xfId="0" applyBorder="1"/>
    <xf numFmtId="0" fontId="2" fillId="0" borderId="65" xfId="0" applyFont="1" applyBorder="1" applyAlignment="1" applyProtection="1">
      <alignment vertical="top" wrapText="1"/>
      <protection locked="0"/>
    </xf>
    <xf numFmtId="0" fontId="37" fillId="0" borderId="65" xfId="0" applyFont="1" applyBorder="1" applyAlignment="1" applyProtection="1">
      <alignment vertical="center" wrapText="1"/>
      <protection locked="0"/>
    </xf>
    <xf numFmtId="0" fontId="28" fillId="0" borderId="65" xfId="0" applyFont="1" applyBorder="1" applyAlignment="1" applyProtection="1">
      <alignment vertical="center" wrapText="1"/>
      <protection locked="0"/>
    </xf>
    <xf numFmtId="0" fontId="28" fillId="0" borderId="66" xfId="0" applyFont="1" applyBorder="1" applyAlignment="1" applyProtection="1">
      <alignment vertical="center" wrapText="1"/>
      <protection locked="0"/>
    </xf>
    <xf numFmtId="0" fontId="14" fillId="0" borderId="64"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protection hidden="1"/>
    </xf>
    <xf numFmtId="0" fontId="12" fillId="0" borderId="11" xfId="0" quotePrefix="1" applyFont="1" applyBorder="1" applyAlignment="1" applyProtection="1">
      <alignment horizontal="justify" vertical="center"/>
      <protection hidden="1"/>
    </xf>
    <xf numFmtId="0" fontId="12" fillId="0" borderId="37" xfId="0" applyFont="1" applyBorder="1" applyAlignment="1" applyProtection="1">
      <alignment horizontal="justify" vertical="center"/>
      <protection hidden="1"/>
    </xf>
    <xf numFmtId="0" fontId="99" fillId="0" borderId="113" xfId="0" applyFont="1" applyBorder="1" applyAlignment="1" applyProtection="1">
      <alignment horizontal="justify" vertical="top" wrapText="1"/>
      <protection locked="0"/>
    </xf>
    <xf numFmtId="0" fontId="12" fillId="10" borderId="37" xfId="0" applyFont="1" applyFill="1" applyBorder="1" applyAlignment="1" applyProtection="1">
      <alignment horizontal="justify" vertical="center" wrapText="1"/>
      <protection locked="0"/>
    </xf>
    <xf numFmtId="165" fontId="56" fillId="0" borderId="113" xfId="2" applyNumberFormat="1" applyFont="1" applyBorder="1" applyAlignment="1">
      <alignment horizontal="center" vertical="center"/>
    </xf>
    <xf numFmtId="0" fontId="59" fillId="0" borderId="113" xfId="0" applyFont="1" applyBorder="1" applyAlignment="1" applyProtection="1">
      <alignment horizontal="center" vertical="center" textRotation="90" wrapText="1"/>
      <protection hidden="1"/>
    </xf>
    <xf numFmtId="9" fontId="56" fillId="0" borderId="112" xfId="0" applyNumberFormat="1" applyFont="1" applyBorder="1" applyAlignment="1" applyProtection="1">
      <alignment horizontal="center" vertical="center"/>
      <protection hidden="1"/>
    </xf>
    <xf numFmtId="0" fontId="59" fillId="0" borderId="113" xfId="0" applyFont="1" applyBorder="1" applyAlignment="1" applyProtection="1">
      <alignment horizontal="center" vertical="center" textRotation="90"/>
      <protection hidden="1"/>
    </xf>
    <xf numFmtId="0" fontId="56" fillId="0" borderId="113" xfId="0" applyFont="1" applyBorder="1" applyAlignment="1" applyProtection="1">
      <alignment horizontal="center" vertical="center" wrapText="1"/>
      <protection locked="0"/>
    </xf>
    <xf numFmtId="0" fontId="56" fillId="0" borderId="113" xfId="0" applyFont="1" applyBorder="1" applyAlignment="1" applyProtection="1">
      <alignment horizontal="center" vertical="center"/>
      <protection locked="0"/>
    </xf>
    <xf numFmtId="0" fontId="59" fillId="0" borderId="113" xfId="0" applyFont="1" applyBorder="1" applyAlignment="1">
      <alignment horizontal="center" vertical="center"/>
    </xf>
    <xf numFmtId="0" fontId="37" fillId="0" borderId="65" xfId="0" applyFont="1" applyBorder="1" applyAlignment="1" applyProtection="1">
      <alignment horizontal="center" vertical="center" wrapText="1"/>
      <protection locked="0"/>
    </xf>
    <xf numFmtId="0" fontId="106" fillId="10" borderId="0" xfId="0" applyFont="1" applyFill="1" applyAlignment="1" applyProtection="1">
      <alignment vertical="center"/>
      <protection locked="0"/>
    </xf>
    <xf numFmtId="0" fontId="104" fillId="19" borderId="136" xfId="0" applyFont="1" applyFill="1" applyBorder="1" applyAlignment="1">
      <alignment vertical="center"/>
    </xf>
    <xf numFmtId="0" fontId="18" fillId="0" borderId="139" xfId="0" applyFont="1" applyBorder="1" applyAlignment="1" applyProtection="1">
      <alignment horizontal="center" vertical="center" wrapText="1"/>
      <protection locked="0"/>
    </xf>
    <xf numFmtId="0" fontId="56" fillId="0" borderId="113" xfId="0" applyFont="1" applyBorder="1" applyAlignment="1">
      <alignment horizontal="center" vertical="top"/>
    </xf>
    <xf numFmtId="0" fontId="56" fillId="10" borderId="128" xfId="0" applyFont="1" applyFill="1" applyBorder="1" applyProtection="1">
      <protection locked="0"/>
    </xf>
    <xf numFmtId="0" fontId="102" fillId="0" borderId="113" xfId="0" applyFont="1" applyBorder="1" applyAlignment="1" applyProtection="1">
      <alignment horizontal="justify" vertical="top" wrapText="1"/>
      <protection locked="0"/>
    </xf>
    <xf numFmtId="0" fontId="45" fillId="0" borderId="113" xfId="0" applyFont="1" applyBorder="1" applyAlignment="1" applyProtection="1">
      <alignment horizontal="justify" vertical="top" wrapText="1"/>
      <protection locked="0"/>
    </xf>
    <xf numFmtId="0" fontId="102" fillId="0" borderId="113" xfId="0" applyFont="1" applyBorder="1" applyAlignment="1" applyProtection="1">
      <alignment horizontal="justify" vertical="top"/>
      <protection locked="0"/>
    </xf>
    <xf numFmtId="14" fontId="99" fillId="0" borderId="113" xfId="0" applyNumberFormat="1" applyFont="1" applyBorder="1" applyAlignment="1">
      <alignment horizontal="center" vertical="top"/>
    </xf>
    <xf numFmtId="0" fontId="99" fillId="0" borderId="113" xfId="0" applyFont="1" applyBorder="1" applyAlignment="1">
      <alignment horizontal="justify" vertical="top" wrapText="1"/>
    </xf>
    <xf numFmtId="0" fontId="108" fillId="0" borderId="113" xfId="0" applyFont="1" applyBorder="1" applyAlignment="1">
      <alignment horizontal="justify" vertical="top" wrapText="1"/>
    </xf>
    <xf numFmtId="14" fontId="99" fillId="0" borderId="113" xfId="0" applyNumberFormat="1" applyFont="1" applyBorder="1" applyAlignment="1">
      <alignment horizontal="center" vertical="top" wrapText="1"/>
    </xf>
    <xf numFmtId="0" fontId="99" fillId="0" borderId="113" xfId="0" applyFont="1" applyBorder="1" applyAlignment="1">
      <alignment horizontal="center" vertical="top"/>
    </xf>
    <xf numFmtId="0" fontId="99" fillId="0" borderId="113" xfId="0" applyFont="1" applyBorder="1" applyAlignment="1">
      <alignment horizontal="justify" vertical="top"/>
    </xf>
    <xf numFmtId="0" fontId="102" fillId="0" borderId="113" xfId="0" applyFont="1" applyBorder="1" applyAlignment="1">
      <alignment horizontal="justify" vertical="top" wrapText="1"/>
    </xf>
    <xf numFmtId="0" fontId="99" fillId="0" borderId="113" xfId="0" applyFont="1" applyBorder="1" applyAlignment="1">
      <alignment horizontal="center" vertical="top" wrapText="1"/>
    </xf>
    <xf numFmtId="14" fontId="56" fillId="0" borderId="113" xfId="0" applyNumberFormat="1" applyFont="1" applyBorder="1" applyAlignment="1">
      <alignment horizontal="center" vertical="top"/>
    </xf>
    <xf numFmtId="0" fontId="56" fillId="0" borderId="113" xfId="0" applyFont="1" applyBorder="1" applyAlignment="1">
      <alignment horizontal="center" vertical="top" wrapText="1"/>
    </xf>
    <xf numFmtId="14" fontId="56" fillId="0" borderId="113" xfId="0" applyNumberFormat="1" applyFont="1" applyBorder="1" applyAlignment="1">
      <alignment horizontal="center" vertical="center"/>
    </xf>
    <xf numFmtId="0" fontId="56" fillId="0" borderId="113" xfId="0" applyFont="1" applyBorder="1" applyAlignment="1">
      <alignment horizontal="center" vertical="center" wrapText="1"/>
    </xf>
    <xf numFmtId="0" fontId="22" fillId="0" borderId="138" xfId="0" applyFont="1" applyBorder="1" applyAlignment="1">
      <alignment horizontal="center" vertical="center" wrapText="1"/>
    </xf>
    <xf numFmtId="0" fontId="22" fillId="0" borderId="139" xfId="0" applyFont="1" applyBorder="1" applyAlignment="1">
      <alignment horizontal="center" vertical="center" wrapText="1"/>
    </xf>
    <xf numFmtId="0" fontId="56" fillId="0" borderId="109" xfId="0" applyFont="1" applyBorder="1" applyAlignment="1">
      <alignment horizontal="center" vertical="top"/>
    </xf>
    <xf numFmtId="0" fontId="61" fillId="0" borderId="113" xfId="0" applyFont="1" applyBorder="1" applyAlignment="1">
      <alignment horizontal="justify" vertical="top" wrapText="1"/>
    </xf>
    <xf numFmtId="0" fontId="45" fillId="0" borderId="113" xfId="0" applyFont="1" applyBorder="1" applyAlignment="1">
      <alignment horizontal="justify" vertical="top" wrapText="1"/>
    </xf>
    <xf numFmtId="0" fontId="14" fillId="0" borderId="5" xfId="0" applyFont="1" applyBorder="1" applyAlignment="1" applyProtection="1">
      <alignment horizontal="center" vertical="center" wrapText="1"/>
      <protection locked="0"/>
    </xf>
    <xf numFmtId="0" fontId="12" fillId="0" borderId="5" xfId="0" applyFont="1" applyBorder="1" applyAlignment="1">
      <alignment vertical="center"/>
    </xf>
    <xf numFmtId="0" fontId="116" fillId="0" borderId="0" xfId="0" applyFont="1" applyAlignment="1">
      <alignment vertical="center"/>
    </xf>
    <xf numFmtId="0" fontId="12" fillId="0" borderId="7" xfId="0" applyFont="1" applyBorder="1" applyAlignment="1">
      <alignment vertical="center"/>
    </xf>
    <xf numFmtId="0" fontId="11" fillId="0" borderId="7" xfId="0" applyFont="1" applyBorder="1" applyAlignment="1">
      <alignment horizontal="center" vertical="center"/>
    </xf>
    <xf numFmtId="0" fontId="11" fillId="11" borderId="21" xfId="0" applyFont="1" applyFill="1" applyBorder="1" applyAlignment="1">
      <alignment horizontal="center" vertical="center" wrapText="1"/>
    </xf>
    <xf numFmtId="0" fontId="11" fillId="11" borderId="62" xfId="0" applyFont="1" applyFill="1" applyBorder="1" applyAlignment="1">
      <alignment horizontal="center" vertical="center" wrapText="1"/>
    </xf>
    <xf numFmtId="0" fontId="11" fillId="11" borderId="42" xfId="0" applyFont="1" applyFill="1" applyBorder="1" applyAlignment="1">
      <alignment horizontal="center" vertical="center" wrapText="1"/>
    </xf>
    <xf numFmtId="0" fontId="11" fillId="11" borderId="43" xfId="0" applyFont="1" applyFill="1" applyBorder="1" applyAlignment="1">
      <alignment horizontal="center" vertical="center" wrapText="1"/>
    </xf>
    <xf numFmtId="0" fontId="99" fillId="2" borderId="11"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0" xfId="0" applyFont="1" applyFill="1" applyAlignment="1">
      <alignment horizontal="center" vertical="center" wrapText="1"/>
    </xf>
    <xf numFmtId="0" fontId="12" fillId="0" borderId="5" xfId="0" applyFont="1" applyBorder="1" applyAlignment="1" applyProtection="1">
      <alignment horizontal="center" vertical="center"/>
      <protection locked="0"/>
    </xf>
    <xf numFmtId="0" fontId="116" fillId="0" borderId="0" xfId="0" applyFont="1" applyAlignment="1" applyProtection="1">
      <alignment vertical="center"/>
      <protection hidden="1"/>
    </xf>
    <xf numFmtId="0" fontId="121" fillId="10" borderId="5" xfId="0" applyFont="1" applyFill="1" applyBorder="1" applyAlignment="1" applyProtection="1">
      <alignment horizontal="center" vertical="center" wrapText="1"/>
      <protection locked="0"/>
    </xf>
    <xf numFmtId="0" fontId="14" fillId="0" borderId="11"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43" fillId="0" borderId="5" xfId="0" applyFont="1" applyBorder="1" applyAlignment="1" applyProtection="1">
      <alignment horizontal="center" vertical="center" wrapText="1"/>
      <protection locked="0"/>
    </xf>
    <xf numFmtId="0" fontId="43" fillId="0" borderId="5" xfId="0" applyFont="1" applyBorder="1" applyAlignment="1" applyProtection="1">
      <alignment horizontal="center" vertical="center" wrapText="1"/>
      <protection hidden="1"/>
    </xf>
    <xf numFmtId="1" fontId="12" fillId="10" borderId="10" xfId="0" applyNumberFormat="1" applyFont="1" applyFill="1" applyBorder="1" applyAlignment="1" applyProtection="1">
      <alignment horizontal="center" vertical="center" wrapText="1"/>
      <protection hidden="1"/>
    </xf>
    <xf numFmtId="1" fontId="12" fillId="0" borderId="5" xfId="0" applyNumberFormat="1" applyFont="1" applyBorder="1" applyAlignment="1" applyProtection="1">
      <alignment horizontal="center" vertical="center" wrapText="1"/>
      <protection hidden="1"/>
    </xf>
    <xf numFmtId="1" fontId="12" fillId="0" borderId="11" xfId="0" applyNumberFormat="1" applyFont="1" applyBorder="1" applyAlignment="1" applyProtection="1">
      <alignment horizontal="center" vertical="center" wrapText="1"/>
      <protection hidden="1"/>
    </xf>
    <xf numFmtId="0" fontId="12" fillId="10" borderId="5" xfId="0" applyFont="1" applyFill="1" applyBorder="1" applyAlignment="1" applyProtection="1">
      <alignment horizontal="center" vertical="center" wrapText="1"/>
      <protection hidden="1"/>
    </xf>
    <xf numFmtId="0" fontId="99" fillId="0" borderId="5" xfId="0" applyFont="1" applyBorder="1" applyAlignment="1" applyProtection="1">
      <alignment horizontal="center" vertical="center" wrapText="1"/>
      <protection hidden="1"/>
    </xf>
    <xf numFmtId="164" fontId="12" fillId="0" borderId="5" xfId="0" applyNumberFormat="1"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12" fillId="0" borderId="11" xfId="0" applyFont="1" applyBorder="1" applyAlignment="1" applyProtection="1">
      <alignment horizontal="justify" vertical="center" wrapText="1"/>
      <protection locked="0"/>
    </xf>
    <xf numFmtId="14" fontId="12" fillId="0" borderId="5" xfId="0" applyNumberFormat="1" applyFont="1" applyBorder="1" applyAlignment="1" applyProtection="1">
      <alignment horizontal="center" vertical="center" wrapText="1"/>
      <protection locked="0"/>
    </xf>
    <xf numFmtId="14" fontId="12" fillId="0" borderId="5" xfId="0" applyNumberFormat="1" applyFont="1" applyBorder="1" applyAlignment="1" applyProtection="1">
      <alignment horizontal="justify" vertical="center" wrapText="1"/>
      <protection locked="0"/>
    </xf>
    <xf numFmtId="0" fontId="12" fillId="0" borderId="5" xfId="0" applyFont="1" applyBorder="1" applyAlignment="1" applyProtection="1">
      <alignment horizontal="left" vertical="center" wrapText="1"/>
      <protection locked="0"/>
    </xf>
    <xf numFmtId="0" fontId="12" fillId="0" borderId="133" xfId="0" applyFont="1" applyBorder="1" applyAlignment="1">
      <alignment horizontal="justify" vertical="center" wrapText="1"/>
    </xf>
    <xf numFmtId="0" fontId="12" fillId="0" borderId="60" xfId="0" applyFont="1" applyBorder="1" applyAlignment="1" applyProtection="1">
      <alignment horizontal="justify" vertical="center" wrapText="1"/>
      <protection locked="0"/>
    </xf>
    <xf numFmtId="0" fontId="12" fillId="0" borderId="19" xfId="0" applyFont="1" applyBorder="1" applyAlignment="1" applyProtection="1">
      <alignment horizontal="center" vertical="center" wrapText="1"/>
      <protection locked="0"/>
    </xf>
    <xf numFmtId="1" fontId="12" fillId="10" borderId="7" xfId="0" applyNumberFormat="1" applyFont="1" applyFill="1" applyBorder="1" applyAlignment="1" applyProtection="1">
      <alignment horizontal="center" vertical="center" wrapText="1"/>
      <protection hidden="1"/>
    </xf>
    <xf numFmtId="0" fontId="12" fillId="0" borderId="5" xfId="0" applyFont="1" applyBorder="1" applyAlignment="1" applyProtection="1">
      <alignment horizontal="justify" vertical="center" wrapText="1"/>
      <protection locked="0"/>
    </xf>
    <xf numFmtId="0" fontId="12" fillId="0" borderId="5" xfId="0" applyFont="1" applyBorder="1" applyAlignment="1">
      <alignment horizontal="justify" vertical="center" wrapText="1"/>
    </xf>
    <xf numFmtId="0" fontId="12" fillId="0" borderId="5" xfId="0" applyFont="1" applyBorder="1" applyAlignment="1">
      <alignment horizontal="center" vertical="center"/>
    </xf>
    <xf numFmtId="0" fontId="12" fillId="0" borderId="48" xfId="0" applyFont="1" applyBorder="1" applyAlignment="1" applyProtection="1">
      <alignment horizontal="justify" vertical="top" wrapText="1"/>
      <protection locked="0"/>
    </xf>
    <xf numFmtId="0" fontId="43" fillId="0" borderId="11" xfId="0" applyFont="1" applyBorder="1" applyAlignment="1" applyProtection="1">
      <alignment horizontal="justify" vertical="center" wrapText="1"/>
      <protection locked="0"/>
    </xf>
    <xf numFmtId="0" fontId="43" fillId="0" borderId="11" xfId="0" applyFont="1" applyBorder="1" applyAlignment="1" applyProtection="1">
      <alignment horizontal="center" vertical="center" wrapText="1"/>
      <protection locked="0"/>
    </xf>
    <xf numFmtId="14" fontId="43" fillId="0" borderId="5" xfId="0" applyNumberFormat="1" applyFont="1" applyBorder="1" applyAlignment="1" applyProtection="1">
      <alignment horizontal="center" vertical="center" wrapText="1"/>
      <protection locked="0"/>
    </xf>
    <xf numFmtId="0" fontId="43" fillId="0" borderId="5" xfId="0" applyFont="1" applyBorder="1" applyAlignment="1" applyProtection="1">
      <alignment horizontal="left" vertical="center" wrapText="1"/>
      <protection locked="0"/>
    </xf>
    <xf numFmtId="0" fontId="43" fillId="0" borderId="5" xfId="0" applyFont="1" applyBorder="1" applyAlignment="1">
      <alignment horizontal="justify" vertical="center" wrapText="1"/>
    </xf>
    <xf numFmtId="0" fontId="43" fillId="0" borderId="5" xfId="0" applyFont="1" applyBorder="1" applyAlignment="1" applyProtection="1">
      <alignment horizontal="justify" vertical="center" wrapText="1"/>
      <protection locked="0"/>
    </xf>
    <xf numFmtId="0" fontId="116" fillId="0" borderId="0" xfId="0" applyFont="1" applyAlignment="1" applyProtection="1">
      <alignment horizontal="right" vertical="center"/>
      <protection hidden="1"/>
    </xf>
    <xf numFmtId="0" fontId="12" fillId="0" borderId="60" xfId="0" applyFont="1" applyBorder="1" applyAlignment="1" applyProtection="1">
      <alignment horizontal="justify" vertical="top" wrapText="1"/>
      <protection locked="0"/>
    </xf>
    <xf numFmtId="0" fontId="43" fillId="0" borderId="60" xfId="0" applyFont="1" applyBorder="1" applyAlignment="1" applyProtection="1">
      <alignment horizontal="justify" vertical="top" wrapText="1"/>
      <protection locked="0"/>
    </xf>
    <xf numFmtId="0" fontId="12" fillId="0" borderId="5" xfId="0" applyFont="1" applyBorder="1" applyAlignment="1" applyProtection="1">
      <alignment horizontal="center"/>
      <protection locked="0"/>
    </xf>
    <xf numFmtId="0" fontId="12" fillId="0" borderId="5" xfId="0" applyFont="1" applyBorder="1" applyAlignment="1">
      <alignment horizontal="justify" vertical="center"/>
    </xf>
    <xf numFmtId="0" fontId="12" fillId="0" borderId="60" xfId="0" applyFont="1" applyBorder="1" applyAlignment="1" applyProtection="1">
      <alignment horizontal="justify" vertical="center"/>
      <protection locked="0"/>
    </xf>
    <xf numFmtId="0" fontId="12" fillId="0" borderId="5" xfId="0" applyFont="1" applyBorder="1" applyAlignment="1" applyProtection="1">
      <alignment horizontal="justify" vertical="center"/>
      <protection locked="0"/>
    </xf>
    <xf numFmtId="0" fontId="12" fillId="0" borderId="0" xfId="0" applyFont="1" applyProtection="1">
      <protection locked="0"/>
    </xf>
    <xf numFmtId="0" fontId="12" fillId="0" borderId="5" xfId="0" applyFont="1" applyBorder="1" applyAlignment="1">
      <alignment horizontal="center" vertical="center" wrapText="1"/>
    </xf>
    <xf numFmtId="0" fontId="12" fillId="0" borderId="5" xfId="0" applyFont="1" applyBorder="1" applyAlignment="1" applyProtection="1">
      <alignment horizontal="center" wrapText="1"/>
      <protection locked="0"/>
    </xf>
    <xf numFmtId="0" fontId="12" fillId="0" borderId="60" xfId="0" applyFont="1" applyBorder="1" applyProtection="1">
      <protection locked="0"/>
    </xf>
    <xf numFmtId="0" fontId="12" fillId="0" borderId="5" xfId="0" applyFont="1" applyBorder="1" applyProtection="1">
      <protection locked="0"/>
    </xf>
    <xf numFmtId="0" fontId="12" fillId="0" borderId="61" xfId="0" applyFont="1" applyBorder="1" applyProtection="1">
      <protection locked="0"/>
    </xf>
    <xf numFmtId="0" fontId="12" fillId="0" borderId="31" xfId="0" applyFont="1" applyBorder="1" applyAlignment="1" applyProtection="1">
      <alignment horizontal="center" vertical="center" wrapText="1"/>
      <protection locked="0"/>
    </xf>
    <xf numFmtId="0" fontId="43" fillId="10" borderId="5" xfId="0" applyFont="1" applyFill="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99" fillId="0" borderId="48" xfId="0" applyFont="1" applyBorder="1" applyAlignment="1" applyProtection="1">
      <alignment horizontal="justify" vertical="center" wrapText="1"/>
      <protection locked="0"/>
    </xf>
    <xf numFmtId="0" fontId="99" fillId="0" borderId="60" xfId="0" applyFont="1" applyBorder="1" applyAlignment="1" applyProtection="1">
      <alignment horizontal="justify"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1" fillId="24" borderId="86" xfId="4" applyFont="1" applyFill="1" applyBorder="1" applyAlignment="1">
      <alignment horizontal="center" vertical="center" wrapText="1"/>
    </xf>
    <xf numFmtId="0" fontId="51" fillId="24" borderId="87" xfId="4" applyFont="1" applyFill="1" applyBorder="1" applyAlignment="1">
      <alignment horizontal="center" vertical="center" wrapText="1"/>
    </xf>
    <xf numFmtId="0" fontId="51" fillId="24" borderId="88" xfId="3" applyFont="1" applyFill="1" applyBorder="1" applyAlignment="1">
      <alignment horizontal="center" vertical="center"/>
    </xf>
    <xf numFmtId="0" fontId="51" fillId="24" borderId="89" xfId="3" applyFont="1" applyFill="1" applyBorder="1" applyAlignment="1">
      <alignment horizontal="center" vertical="center"/>
    </xf>
    <xf numFmtId="0" fontId="44" fillId="24" borderId="82" xfId="3" applyFont="1" applyFill="1" applyBorder="1" applyAlignment="1">
      <alignment horizontal="center" vertical="center" wrapText="1"/>
    </xf>
    <xf numFmtId="0" fontId="44" fillId="24" borderId="83" xfId="3" applyFont="1" applyFill="1" applyBorder="1" applyAlignment="1">
      <alignment horizontal="center" vertical="center" wrapText="1"/>
    </xf>
    <xf numFmtId="0" fontId="44" fillId="24" borderId="84" xfId="3" applyFont="1" applyFill="1" applyBorder="1" applyAlignment="1">
      <alignment horizontal="center" vertical="center" wrapText="1"/>
    </xf>
    <xf numFmtId="0" fontId="45" fillId="0" borderId="12" xfId="3" quotePrefix="1" applyFont="1" applyBorder="1" applyAlignment="1">
      <alignment horizontal="left" vertical="center" wrapText="1"/>
    </xf>
    <xf numFmtId="0" fontId="45" fillId="0" borderId="0" xfId="3" quotePrefix="1" applyFont="1" applyAlignment="1">
      <alignment horizontal="left" vertical="center" wrapText="1"/>
    </xf>
    <xf numFmtId="0" fontId="45" fillId="0" borderId="3" xfId="3" quotePrefix="1" applyFont="1" applyBorder="1" applyAlignment="1">
      <alignment horizontal="left" vertical="center" wrapText="1"/>
    </xf>
    <xf numFmtId="0" fontId="45" fillId="0" borderId="72" xfId="3" quotePrefix="1" applyFont="1" applyBorder="1" applyAlignment="1">
      <alignment horizontal="left" vertical="center" wrapText="1"/>
    </xf>
    <xf numFmtId="0" fontId="45" fillId="0" borderId="22" xfId="3" quotePrefix="1" applyFont="1" applyBorder="1" applyAlignment="1">
      <alignment horizontal="left" vertical="center" wrapText="1"/>
    </xf>
    <xf numFmtId="0" fontId="45" fillId="0" borderId="37" xfId="3" quotePrefix="1" applyFont="1" applyBorder="1" applyAlignment="1">
      <alignment horizontal="left" vertical="center" wrapText="1"/>
    </xf>
    <xf numFmtId="0" fontId="47" fillId="10" borderId="85" xfId="3" quotePrefix="1" applyFont="1" applyFill="1" applyBorder="1" applyAlignment="1">
      <alignment horizontal="left" vertical="top" wrapText="1"/>
    </xf>
    <xf numFmtId="0" fontId="48" fillId="10" borderId="4" xfId="3" quotePrefix="1" applyFont="1" applyFill="1" applyBorder="1" applyAlignment="1">
      <alignment horizontal="left" vertical="top" wrapText="1"/>
    </xf>
    <xf numFmtId="0" fontId="48" fillId="10" borderId="70" xfId="3" quotePrefix="1" applyFont="1" applyFill="1" applyBorder="1" applyAlignment="1">
      <alignment horizontal="left" vertical="top" wrapText="1"/>
    </xf>
    <xf numFmtId="0" fontId="49" fillId="10" borderId="72" xfId="3" quotePrefix="1" applyFont="1" applyFill="1" applyBorder="1" applyAlignment="1">
      <alignment horizontal="justify" vertical="center"/>
    </xf>
    <xf numFmtId="0" fontId="49" fillId="10" borderId="22" xfId="3" quotePrefix="1" applyFont="1" applyFill="1" applyBorder="1" applyAlignment="1">
      <alignment horizontal="justify" vertical="center"/>
    </xf>
    <xf numFmtId="0" fontId="49" fillId="10" borderId="37" xfId="3" quotePrefix="1" applyFont="1" applyFill="1" applyBorder="1" applyAlignment="1">
      <alignment horizontal="justify" vertical="center"/>
    </xf>
    <xf numFmtId="0" fontId="45" fillId="0" borderId="12" xfId="3" quotePrefix="1" applyFont="1" applyBorder="1" applyAlignment="1">
      <alignment horizontal="left" vertical="top" wrapText="1"/>
    </xf>
    <xf numFmtId="0" fontId="45" fillId="0" borderId="0" xfId="3" quotePrefix="1" applyFont="1" applyAlignment="1">
      <alignment horizontal="left" vertical="top" wrapText="1"/>
    </xf>
    <xf numFmtId="0" fontId="45" fillId="0" borderId="3" xfId="3" quotePrefix="1" applyFont="1" applyBorder="1" applyAlignment="1">
      <alignment horizontal="left" vertical="top" wrapText="1"/>
    </xf>
    <xf numFmtId="0" fontId="51" fillId="10" borderId="90" xfId="4" applyFont="1" applyFill="1" applyBorder="1" applyAlignment="1">
      <alignment horizontal="left" vertical="top" wrapText="1" readingOrder="1"/>
    </xf>
    <xf numFmtId="0" fontId="51" fillId="10" borderId="91" xfId="4" applyFont="1" applyFill="1" applyBorder="1" applyAlignment="1">
      <alignment horizontal="left" vertical="top" wrapText="1" readingOrder="1"/>
    </xf>
    <xf numFmtId="0" fontId="45" fillId="10" borderId="92" xfId="3" applyFont="1" applyFill="1" applyBorder="1" applyAlignment="1">
      <alignment horizontal="justify" vertical="center" wrapText="1"/>
    </xf>
    <xf numFmtId="0" fontId="45" fillId="10" borderId="93" xfId="3" applyFont="1" applyFill="1" applyBorder="1" applyAlignment="1">
      <alignment horizontal="justify" vertical="center" wrapText="1"/>
    </xf>
    <xf numFmtId="0" fontId="51" fillId="10" borderId="94" xfId="0" applyFont="1" applyFill="1" applyBorder="1" applyAlignment="1">
      <alignment horizontal="left" vertical="center" wrapText="1"/>
    </xf>
    <xf numFmtId="0" fontId="51" fillId="10" borderId="1" xfId="0" applyFont="1" applyFill="1" applyBorder="1" applyAlignment="1">
      <alignment horizontal="left" vertical="center" wrapText="1"/>
    </xf>
    <xf numFmtId="0" fontId="45" fillId="10" borderId="95" xfId="3" applyFont="1" applyFill="1" applyBorder="1" applyAlignment="1">
      <alignment horizontal="justify" vertical="center" wrapText="1"/>
    </xf>
    <xf numFmtId="0" fontId="45" fillId="10" borderId="96" xfId="3" applyFont="1" applyFill="1" applyBorder="1" applyAlignment="1">
      <alignment horizontal="justify" vertical="center" wrapText="1"/>
    </xf>
    <xf numFmtId="0" fontId="51" fillId="10" borderId="97" xfId="0" applyFont="1" applyFill="1" applyBorder="1" applyAlignment="1">
      <alignment horizontal="left" vertical="center" wrapText="1"/>
    </xf>
    <xf numFmtId="0" fontId="51" fillId="10" borderId="98" xfId="0" applyFont="1" applyFill="1" applyBorder="1" applyAlignment="1">
      <alignment horizontal="left" vertical="center" wrapText="1"/>
    </xf>
    <xf numFmtId="0" fontId="45" fillId="10" borderId="12" xfId="3" applyFont="1" applyFill="1" applyBorder="1" applyAlignment="1">
      <alignment horizontal="left" vertical="top" wrapText="1"/>
    </xf>
    <xf numFmtId="0" fontId="45" fillId="10" borderId="0" xfId="3" applyFont="1" applyFill="1" applyAlignment="1">
      <alignment horizontal="left" vertical="top" wrapText="1"/>
    </xf>
    <xf numFmtId="0" fontId="45" fillId="10" borderId="3" xfId="3" applyFont="1" applyFill="1" applyBorder="1" applyAlignment="1">
      <alignment horizontal="left" vertical="top" wrapText="1"/>
    </xf>
    <xf numFmtId="0" fontId="53" fillId="10" borderId="99" xfId="0" applyFont="1" applyFill="1" applyBorder="1" applyAlignment="1">
      <alignment horizontal="left" vertical="center" wrapText="1"/>
    </xf>
    <xf numFmtId="0" fontId="53" fillId="10" borderId="100" xfId="0" applyFont="1" applyFill="1" applyBorder="1" applyAlignment="1">
      <alignment horizontal="left" vertical="center" wrapText="1"/>
    </xf>
    <xf numFmtId="0" fontId="54" fillId="10" borderId="101" xfId="0" applyFont="1" applyFill="1" applyBorder="1" applyAlignment="1">
      <alignment horizontal="justify" vertical="center" wrapText="1"/>
    </xf>
    <xf numFmtId="0" fontId="54" fillId="10" borderId="102" xfId="0" applyFont="1" applyFill="1" applyBorder="1" applyAlignment="1">
      <alignment horizontal="justify" vertical="center" wrapText="1"/>
    </xf>
    <xf numFmtId="0" fontId="11" fillId="19" borderId="109" xfId="0" applyFont="1" applyFill="1" applyBorder="1" applyAlignment="1">
      <alignment horizontal="center" vertical="center" wrapText="1"/>
    </xf>
    <xf numFmtId="0" fontId="11" fillId="19" borderId="137" xfId="0" applyFont="1" applyFill="1" applyBorder="1" applyAlignment="1">
      <alignment horizontal="center" vertical="center" wrapText="1"/>
    </xf>
    <xf numFmtId="0" fontId="100" fillId="19" borderId="109" xfId="0" applyFont="1" applyFill="1" applyBorder="1" applyAlignment="1">
      <alignment horizontal="left" vertical="center"/>
    </xf>
    <xf numFmtId="0" fontId="100" fillId="19" borderId="111" xfId="0" applyFont="1" applyFill="1" applyBorder="1" applyAlignment="1">
      <alignment horizontal="left" vertical="center"/>
    </xf>
    <xf numFmtId="0" fontId="11" fillId="19" borderId="109" xfId="0" applyFont="1" applyFill="1" applyBorder="1" applyAlignment="1">
      <alignment horizontal="center" vertical="center"/>
    </xf>
    <xf numFmtId="0" fontId="11" fillId="19" borderId="111" xfId="0" applyFont="1" applyFill="1" applyBorder="1" applyAlignment="1">
      <alignment horizontal="center" vertical="center"/>
    </xf>
    <xf numFmtId="0" fontId="11" fillId="19" borderId="107" xfId="0" applyFont="1" applyFill="1" applyBorder="1" applyAlignment="1">
      <alignment horizontal="center" vertical="center"/>
    </xf>
    <xf numFmtId="0" fontId="11" fillId="19" borderId="108" xfId="0" applyFont="1" applyFill="1" applyBorder="1" applyAlignment="1">
      <alignment horizontal="center" vertical="center"/>
    </xf>
    <xf numFmtId="0" fontId="11" fillId="19" borderId="106" xfId="0" applyFont="1" applyFill="1" applyBorder="1" applyAlignment="1">
      <alignment horizontal="center" vertical="center"/>
    </xf>
    <xf numFmtId="0" fontId="14" fillId="19" borderId="106" xfId="0" applyFont="1" applyFill="1" applyBorder="1" applyAlignment="1">
      <alignment horizontal="center" vertical="center"/>
    </xf>
    <xf numFmtId="0" fontId="14" fillId="19" borderId="107" xfId="0" applyFont="1" applyFill="1" applyBorder="1" applyAlignment="1">
      <alignment horizontal="center" vertical="center"/>
    </xf>
    <xf numFmtId="0" fontId="14" fillId="19" borderId="108" xfId="0" applyFont="1" applyFill="1" applyBorder="1" applyAlignment="1">
      <alignment horizontal="center" vertical="center"/>
    </xf>
    <xf numFmtId="0" fontId="11" fillId="19" borderId="113" xfId="0" applyFont="1" applyFill="1" applyBorder="1" applyAlignment="1">
      <alignment horizontal="center" vertical="center" wrapText="1"/>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 fillId="19" borderId="113" xfId="0" applyFont="1" applyFill="1" applyBorder="1" applyAlignment="1">
      <alignment horizontal="center" vertical="center" textRotation="90" wrapText="1"/>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04" fillId="19" borderId="134" xfId="0" applyFont="1" applyFill="1" applyBorder="1" applyAlignment="1">
      <alignment horizontal="center" vertical="center"/>
    </xf>
    <xf numFmtId="0" fontId="104" fillId="19" borderId="135" xfId="0" applyFont="1" applyFill="1" applyBorder="1" applyAlignment="1">
      <alignment horizontal="center" vertical="center"/>
    </xf>
    <xf numFmtId="0" fontId="100" fillId="19" borderId="110" xfId="0" applyFont="1" applyFill="1" applyBorder="1" applyAlignment="1">
      <alignment horizontal="left" vertical="center"/>
    </xf>
    <xf numFmtId="0" fontId="101" fillId="10" borderId="129" xfId="0" applyFont="1" applyFill="1" applyBorder="1" applyAlignment="1" applyProtection="1">
      <alignment horizontal="left" vertical="center"/>
      <protection locked="0"/>
    </xf>
    <xf numFmtId="0" fontId="101" fillId="10" borderId="130" xfId="0" applyFont="1" applyFill="1" applyBorder="1" applyAlignment="1" applyProtection="1">
      <alignment horizontal="left" vertical="center"/>
      <protection locked="0"/>
    </xf>
    <xf numFmtId="0" fontId="101" fillId="10" borderId="131" xfId="0" applyFont="1" applyFill="1" applyBorder="1" applyAlignment="1" applyProtection="1">
      <alignment horizontal="left" vertical="center"/>
      <protection locked="0"/>
    </xf>
    <xf numFmtId="0" fontId="101" fillId="10" borderId="103" xfId="0" applyFont="1" applyFill="1" applyBorder="1" applyAlignment="1" applyProtection="1">
      <alignment horizontal="left" vertical="center" wrapText="1"/>
      <protection locked="0"/>
    </xf>
    <xf numFmtId="0" fontId="101" fillId="10" borderId="104" xfId="0" applyFont="1" applyFill="1" applyBorder="1" applyAlignment="1" applyProtection="1">
      <alignment horizontal="left" vertical="center" wrapText="1"/>
      <protection locked="0"/>
    </xf>
    <xf numFmtId="0" fontId="101" fillId="10" borderId="105" xfId="0" applyFont="1" applyFill="1" applyBorder="1" applyAlignment="1" applyProtection="1">
      <alignment horizontal="left" vertical="center" wrapText="1"/>
      <protection locked="0"/>
    </xf>
    <xf numFmtId="0" fontId="101" fillId="10" borderId="103" xfId="0" applyFont="1" applyFill="1" applyBorder="1" applyAlignment="1" applyProtection="1">
      <alignment horizontal="left" vertical="center"/>
      <protection locked="0"/>
    </xf>
    <xf numFmtId="0" fontId="101" fillId="10" borderId="104" xfId="0" applyFont="1" applyFill="1" applyBorder="1" applyAlignment="1" applyProtection="1">
      <alignment horizontal="left" vertical="center"/>
      <protection locked="0"/>
    </xf>
    <xf numFmtId="0" fontId="101" fillId="10" borderId="105" xfId="0" applyFont="1" applyFill="1" applyBorder="1" applyAlignment="1" applyProtection="1">
      <alignment horizontal="left" vertical="center"/>
      <protection locked="0"/>
    </xf>
    <xf numFmtId="0" fontId="11" fillId="19" borderId="116" xfId="0" applyFont="1" applyFill="1" applyBorder="1" applyAlignment="1">
      <alignment horizontal="center" vertical="center" wrapText="1"/>
    </xf>
    <xf numFmtId="0" fontId="11" fillId="19" borderId="116" xfId="0" applyFont="1" applyFill="1" applyBorder="1" applyAlignment="1">
      <alignment horizontal="center" vertical="center"/>
    </xf>
    <xf numFmtId="0" fontId="105" fillId="19" borderId="112" xfId="0" applyFont="1" applyFill="1" applyBorder="1" applyAlignment="1">
      <alignment horizontal="center" vertical="top" textRotation="90"/>
    </xf>
    <xf numFmtId="0" fontId="105" fillId="19" borderId="114" xfId="0" applyFont="1" applyFill="1" applyBorder="1" applyAlignment="1">
      <alignment horizontal="center" vertical="top" textRotation="90"/>
    </xf>
    <xf numFmtId="0" fontId="11" fillId="19" borderId="113" xfId="0" applyFont="1" applyFill="1" applyBorder="1" applyAlignment="1">
      <alignment horizontal="center" vertical="center"/>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wrapText="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9" fontId="99" fillId="0" borderId="112" xfId="0" applyNumberFormat="1" applyFont="1" applyBorder="1" applyAlignment="1" applyProtection="1">
      <alignment horizontal="center" vertical="top" wrapText="1"/>
      <protection hidden="1"/>
    </xf>
    <xf numFmtId="9" fontId="99" fillId="0" borderId="115" xfId="0" applyNumberFormat="1" applyFont="1" applyBorder="1" applyAlignment="1" applyProtection="1">
      <alignment horizontal="center" vertical="top" wrapText="1"/>
      <protection hidden="1"/>
    </xf>
    <xf numFmtId="9" fontId="99" fillId="0" borderId="114" xfId="0" applyNumberFormat="1" applyFont="1" applyBorder="1" applyAlignment="1" applyProtection="1">
      <alignment horizontal="center" vertical="top" wrapText="1"/>
      <protection hidden="1"/>
    </xf>
    <xf numFmtId="0" fontId="105" fillId="0" borderId="112" xfId="0" applyFont="1" applyBorder="1" applyAlignment="1">
      <alignment horizontal="center" vertical="top"/>
    </xf>
    <xf numFmtId="0" fontId="105" fillId="0" borderId="115" xfId="0" applyFont="1" applyBorder="1" applyAlignment="1">
      <alignment horizontal="center" vertical="top"/>
    </xf>
    <xf numFmtId="0" fontId="105" fillId="0" borderId="114" xfId="0" applyFont="1" applyBorder="1" applyAlignment="1">
      <alignment horizontal="center" vertical="top"/>
    </xf>
    <xf numFmtId="0" fontId="99" fillId="0" borderId="112" xfId="0" applyFont="1" applyBorder="1" applyAlignment="1" applyProtection="1">
      <alignment horizontal="center" vertical="top" wrapText="1"/>
      <protection locked="0"/>
    </xf>
    <xf numFmtId="0" fontId="99" fillId="0" borderId="115" xfId="0" applyFont="1" applyBorder="1" applyAlignment="1" applyProtection="1">
      <alignment horizontal="center" vertical="top" wrapText="1"/>
      <protection locked="0"/>
    </xf>
    <xf numFmtId="0" fontId="99" fillId="0" borderId="114" xfId="0" applyFont="1" applyBorder="1" applyAlignment="1" applyProtection="1">
      <alignment horizontal="center" vertical="top" wrapText="1"/>
      <protection locked="0"/>
    </xf>
    <xf numFmtId="0" fontId="99" fillId="0" borderId="112" xfId="0" applyFont="1" applyBorder="1" applyAlignment="1" applyProtection="1">
      <alignment horizontal="center" vertical="top"/>
      <protection locked="0"/>
    </xf>
    <xf numFmtId="0" fontId="99" fillId="0" borderId="115" xfId="0" applyFont="1" applyBorder="1" applyAlignment="1" applyProtection="1">
      <alignment horizontal="center" vertical="top"/>
      <protection locked="0"/>
    </xf>
    <xf numFmtId="0" fontId="99" fillId="0" borderId="114" xfId="0" applyFont="1" applyBorder="1" applyAlignment="1" applyProtection="1">
      <alignment horizontal="center" vertical="top"/>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02" fillId="0" borderId="112" xfId="0" applyFont="1" applyBorder="1" applyAlignment="1" applyProtection="1">
      <alignment horizontal="center" vertical="top"/>
      <protection locked="0"/>
    </xf>
    <xf numFmtId="0" fontId="102" fillId="0" borderId="115" xfId="0" applyFont="1" applyBorder="1" applyAlignment="1" applyProtection="1">
      <alignment horizontal="center" vertical="top"/>
      <protection locked="0"/>
    </xf>
    <xf numFmtId="0" fontId="102" fillId="0" borderId="114" xfId="0" applyFont="1" applyBorder="1" applyAlignment="1" applyProtection="1">
      <alignment horizontal="center" vertical="top"/>
      <protection locked="0"/>
    </xf>
    <xf numFmtId="0" fontId="103" fillId="0" borderId="112" xfId="0" applyFont="1" applyBorder="1" applyAlignment="1" applyProtection="1">
      <alignment horizontal="center" vertical="top" wrapText="1"/>
      <protection hidden="1"/>
    </xf>
    <xf numFmtId="0" fontId="103" fillId="0" borderId="115" xfId="0" applyFont="1" applyBorder="1" applyAlignment="1" applyProtection="1">
      <alignment horizontal="center" vertical="top" wrapText="1"/>
      <protection hidden="1"/>
    </xf>
    <xf numFmtId="0" fontId="103" fillId="0" borderId="114" xfId="0" applyFont="1" applyBorder="1" applyAlignment="1" applyProtection="1">
      <alignment horizontal="center" vertical="top" wrapText="1"/>
      <protection hidden="1"/>
    </xf>
    <xf numFmtId="9" fontId="102" fillId="0" borderId="112" xfId="0" applyNumberFormat="1" applyFont="1" applyBorder="1" applyAlignment="1" applyProtection="1">
      <alignment horizontal="center" vertical="top" wrapText="1"/>
      <protection locked="0"/>
    </xf>
    <xf numFmtId="9" fontId="102" fillId="0" borderId="115" xfId="0" applyNumberFormat="1" applyFont="1" applyBorder="1" applyAlignment="1" applyProtection="1">
      <alignment horizontal="center" vertical="top" wrapText="1"/>
      <protection locked="0"/>
    </xf>
    <xf numFmtId="9" fontId="102" fillId="0" borderId="114" xfId="0" applyNumberFormat="1" applyFont="1" applyBorder="1" applyAlignment="1" applyProtection="1">
      <alignment horizontal="center" vertical="top" wrapText="1"/>
      <protection locked="0"/>
    </xf>
    <xf numFmtId="0" fontId="103" fillId="0" borderId="112" xfId="0" applyFont="1" applyBorder="1" applyAlignment="1">
      <alignment horizontal="center" vertical="top" wrapText="1"/>
    </xf>
    <xf numFmtId="0" fontId="103" fillId="0" borderId="115" xfId="0" applyFont="1" applyBorder="1" applyAlignment="1">
      <alignment horizontal="center" vertical="top" wrapText="1"/>
    </xf>
    <xf numFmtId="0" fontId="103" fillId="0" borderId="114" xfId="0" applyFont="1" applyBorder="1" applyAlignment="1">
      <alignment horizontal="center" vertical="top" wrapText="1"/>
    </xf>
    <xf numFmtId="0" fontId="102" fillId="0" borderId="112" xfId="0" applyFont="1" applyBorder="1" applyAlignment="1" applyProtection="1">
      <alignment horizontal="center" vertical="top" wrapText="1"/>
      <protection locked="0"/>
    </xf>
    <xf numFmtId="0" fontId="102" fillId="0" borderId="115" xfId="0" applyFont="1" applyBorder="1" applyAlignment="1" applyProtection="1">
      <alignment horizontal="center" vertical="top" wrapText="1"/>
      <protection locked="0"/>
    </xf>
    <xf numFmtId="0" fontId="102" fillId="0" borderId="114" xfId="0" applyFont="1" applyBorder="1" applyAlignment="1" applyProtection="1">
      <alignment horizontal="center" vertical="top" wrapText="1"/>
      <protection locked="0"/>
    </xf>
    <xf numFmtId="9" fontId="99" fillId="0" borderId="112" xfId="0" applyNumberFormat="1" applyFont="1" applyBorder="1" applyAlignment="1" applyProtection="1">
      <alignment horizontal="center" vertical="top" wrapText="1"/>
      <protection locked="0"/>
    </xf>
    <xf numFmtId="9" fontId="99" fillId="0" borderId="115" xfId="0" applyNumberFormat="1" applyFont="1" applyBorder="1" applyAlignment="1" applyProtection="1">
      <alignment horizontal="center" vertical="top" wrapText="1"/>
      <protection locked="0"/>
    </xf>
    <xf numFmtId="9" fontId="99" fillId="0" borderId="114" xfId="0" applyNumberFormat="1" applyFont="1" applyBorder="1" applyAlignment="1" applyProtection="1">
      <alignment horizontal="center" vertical="top" wrapText="1"/>
      <protection locked="0"/>
    </xf>
    <xf numFmtId="0" fontId="104" fillId="0" borderId="112" xfId="0" applyFont="1" applyBorder="1" applyAlignment="1">
      <alignment horizontal="center" vertical="top"/>
    </xf>
    <xf numFmtId="0" fontId="104" fillId="0" borderId="115" xfId="0" applyFont="1" applyBorder="1" applyAlignment="1">
      <alignment horizontal="center" vertical="top"/>
    </xf>
    <xf numFmtId="0" fontId="104" fillId="0" borderId="114" xfId="0" applyFont="1" applyBorder="1" applyAlignment="1">
      <alignment horizontal="center" vertical="top"/>
    </xf>
    <xf numFmtId="0" fontId="56" fillId="0" borderId="112" xfId="0" applyFont="1" applyBorder="1" applyAlignment="1" applyProtection="1">
      <alignment horizontal="center" vertical="top" wrapText="1"/>
      <protection locked="0"/>
    </xf>
    <xf numFmtId="0" fontId="56" fillId="0" borderId="115" xfId="0" applyFont="1" applyBorder="1" applyAlignment="1" applyProtection="1">
      <alignment horizontal="center" vertical="top" wrapText="1"/>
      <protection locked="0"/>
    </xf>
    <xf numFmtId="0" fontId="56" fillId="0" borderId="114" xfId="0" applyFont="1" applyBorder="1" applyAlignment="1" applyProtection="1">
      <alignment horizontal="center" vertical="top" wrapText="1"/>
      <protection locked="0"/>
    </xf>
    <xf numFmtId="0" fontId="49" fillId="0" borderId="112" xfId="0" applyFont="1" applyBorder="1" applyAlignment="1" applyProtection="1">
      <alignment horizontal="center" vertical="top" wrapText="1"/>
      <protection locked="0"/>
    </xf>
    <xf numFmtId="0" fontId="49" fillId="0" borderId="115" xfId="0" applyFont="1" applyBorder="1" applyAlignment="1" applyProtection="1">
      <alignment horizontal="center" vertical="top" wrapText="1"/>
      <protection locked="0"/>
    </xf>
    <xf numFmtId="0" fontId="49" fillId="0" borderId="114" xfId="0" applyFont="1" applyBorder="1" applyAlignment="1" applyProtection="1">
      <alignment horizontal="center" vertical="top" wrapText="1"/>
      <protection locked="0"/>
    </xf>
    <xf numFmtId="0" fontId="56" fillId="0" borderId="112" xfId="0" applyFont="1" applyBorder="1" applyAlignment="1" applyProtection="1">
      <alignment horizontal="center" vertical="top"/>
      <protection locked="0"/>
    </xf>
    <xf numFmtId="0" fontId="56" fillId="0" borderId="115" xfId="0" applyFont="1" applyBorder="1" applyAlignment="1" applyProtection="1">
      <alignment horizontal="center" vertical="top"/>
      <protection locked="0"/>
    </xf>
    <xf numFmtId="0" fontId="56" fillId="0" borderId="114" xfId="0" applyFont="1" applyBorder="1" applyAlignment="1" applyProtection="1">
      <alignment horizontal="center" vertical="top"/>
      <protection locked="0"/>
    </xf>
    <xf numFmtId="0" fontId="59" fillId="0" borderId="112" xfId="0" applyFont="1" applyBorder="1" applyAlignment="1" applyProtection="1">
      <alignment horizontal="center" vertical="top" wrapText="1"/>
      <protection hidden="1"/>
    </xf>
    <xf numFmtId="0" fontId="59" fillId="0" borderId="115" xfId="0" applyFont="1" applyBorder="1" applyAlignment="1" applyProtection="1">
      <alignment horizontal="center" vertical="top" wrapText="1"/>
      <protection hidden="1"/>
    </xf>
    <xf numFmtId="0" fontId="59" fillId="0" borderId="114" xfId="0" applyFont="1" applyBorder="1" applyAlignment="1" applyProtection="1">
      <alignment horizontal="center" vertical="top" wrapText="1"/>
      <protection hidden="1"/>
    </xf>
    <xf numFmtId="9" fontId="56" fillId="0" borderId="112" xfId="0" applyNumberFormat="1" applyFont="1" applyBorder="1" applyAlignment="1" applyProtection="1">
      <alignment horizontal="center" vertical="top" wrapText="1"/>
      <protection hidden="1"/>
    </xf>
    <xf numFmtId="9" fontId="56" fillId="0" borderId="115" xfId="0" applyNumberFormat="1" applyFont="1" applyBorder="1" applyAlignment="1" applyProtection="1">
      <alignment horizontal="center" vertical="top" wrapText="1"/>
      <protection hidden="1"/>
    </xf>
    <xf numFmtId="9" fontId="56" fillId="0" borderId="114" xfId="0" applyNumberFormat="1" applyFont="1" applyBorder="1" applyAlignment="1" applyProtection="1">
      <alignment horizontal="center" vertical="top" wrapText="1"/>
      <protection hidden="1"/>
    </xf>
    <xf numFmtId="9" fontId="56" fillId="0" borderId="112" xfId="0" applyNumberFormat="1" applyFont="1" applyBorder="1" applyAlignment="1" applyProtection="1">
      <alignment horizontal="center" vertical="top" wrapText="1"/>
      <protection locked="0"/>
    </xf>
    <xf numFmtId="9" fontId="56" fillId="0" borderId="115" xfId="0" applyNumberFormat="1" applyFont="1" applyBorder="1" applyAlignment="1" applyProtection="1">
      <alignment horizontal="center" vertical="top" wrapText="1"/>
      <protection locked="0"/>
    </xf>
    <xf numFmtId="9" fontId="56" fillId="0" borderId="114" xfId="0" applyNumberFormat="1" applyFont="1" applyBorder="1" applyAlignment="1" applyProtection="1">
      <alignment horizontal="center" vertical="top" wrapText="1"/>
      <protection locked="0"/>
    </xf>
    <xf numFmtId="0" fontId="59" fillId="0" borderId="112" xfId="0" applyFont="1" applyBorder="1" applyAlignment="1" applyProtection="1">
      <alignment horizontal="center" vertical="top"/>
      <protection hidden="1"/>
    </xf>
    <xf numFmtId="0" fontId="59" fillId="0" borderId="115" xfId="0" applyFont="1" applyBorder="1" applyAlignment="1" applyProtection="1">
      <alignment horizontal="center" vertical="top"/>
      <protection hidden="1"/>
    </xf>
    <xf numFmtId="0" fontId="59" fillId="0" borderId="114" xfId="0" applyFont="1" applyBorder="1" applyAlignment="1" applyProtection="1">
      <alignment horizontal="center" vertical="top"/>
      <protection hidden="1"/>
    </xf>
    <xf numFmtId="0" fontId="55" fillId="0" borderId="116" xfId="0" applyFont="1" applyBorder="1" applyAlignment="1">
      <alignment horizontal="center" vertical="center"/>
    </xf>
    <xf numFmtId="0" fontId="55" fillId="0" borderId="0" xfId="0" applyFont="1" applyAlignment="1">
      <alignment horizontal="center" vertical="center"/>
    </xf>
    <xf numFmtId="0" fontId="56" fillId="0" borderId="109" xfId="0" applyFont="1" applyBorder="1" applyAlignment="1">
      <alignment horizontal="left" vertical="center" wrapText="1"/>
    </xf>
    <xf numFmtId="0" fontId="56" fillId="0" borderId="111" xfId="0" applyFont="1" applyBorder="1" applyAlignment="1">
      <alignment horizontal="left" vertical="center" wrapText="1"/>
    </xf>
    <xf numFmtId="0" fontId="56" fillId="0" borderId="110" xfId="0" applyFont="1" applyBorder="1" applyAlignment="1">
      <alignment horizontal="left" vertical="center" wrapText="1"/>
    </xf>
    <xf numFmtId="0" fontId="55" fillId="0" borderId="0" xfId="0" applyFont="1" applyAlignment="1">
      <alignment horizontal="center" vertical="center" wrapText="1"/>
    </xf>
    <xf numFmtId="0" fontId="62" fillId="25" borderId="0" xfId="0" applyFont="1" applyFill="1" applyAlignment="1">
      <alignment horizontal="center" vertical="center" wrapText="1" readingOrder="1"/>
    </xf>
    <xf numFmtId="0" fontId="62" fillId="25" borderId="0" xfId="0" applyFont="1" applyFill="1" applyAlignment="1">
      <alignment horizontal="center" vertical="center" textRotation="90" wrapText="1" readingOrder="1"/>
    </xf>
    <xf numFmtId="0" fontId="62" fillId="25" borderId="3" xfId="0" applyFont="1" applyFill="1" applyBorder="1" applyAlignment="1">
      <alignment horizontal="center" vertical="center" textRotation="90" wrapText="1" readingOrder="1"/>
    </xf>
    <xf numFmtId="0" fontId="63" fillId="0" borderId="34" xfId="0" applyFont="1" applyBorder="1" applyAlignment="1">
      <alignment horizontal="center" vertical="center" wrapText="1"/>
    </xf>
    <xf numFmtId="0" fontId="63" fillId="0" borderId="39" xfId="0" applyFont="1" applyBorder="1" applyAlignment="1">
      <alignment horizontal="center" vertical="center"/>
    </xf>
    <xf numFmtId="0" fontId="63" fillId="0" borderId="63" xfId="0" applyFont="1" applyBorder="1" applyAlignment="1">
      <alignment horizontal="center" vertical="center"/>
    </xf>
    <xf numFmtId="0" fontId="63" fillId="0" borderId="12" xfId="0" applyFont="1" applyBorder="1" applyAlignment="1">
      <alignment horizontal="center" vertical="center"/>
    </xf>
    <xf numFmtId="0" fontId="63" fillId="0" borderId="0" xfId="0" applyFont="1" applyAlignment="1">
      <alignment horizontal="center" vertical="center"/>
    </xf>
    <xf numFmtId="0" fontId="63" fillId="0" borderId="3" xfId="0" applyFont="1" applyBorder="1" applyAlignment="1">
      <alignment horizontal="center" vertical="center"/>
    </xf>
    <xf numFmtId="0" fontId="63" fillId="0" borderId="15" xfId="0" applyFont="1" applyBorder="1" applyAlignment="1">
      <alignment horizontal="center" vertical="center"/>
    </xf>
    <xf numFmtId="0" fontId="63" fillId="0" borderId="16" xfId="0" applyFont="1" applyBorder="1" applyAlignment="1">
      <alignment horizontal="center" vertical="center"/>
    </xf>
    <xf numFmtId="0" fontId="63" fillId="0" borderId="13" xfId="0" applyFont="1" applyBorder="1" applyAlignment="1">
      <alignment horizontal="center" vertical="center"/>
    </xf>
    <xf numFmtId="0" fontId="64" fillId="26" borderId="34" xfId="0" applyFont="1" applyFill="1" applyBorder="1" applyAlignment="1" applyProtection="1">
      <alignment horizontal="center" vertical="center" wrapText="1" readingOrder="1"/>
      <protection hidden="1"/>
    </xf>
    <xf numFmtId="0" fontId="64" fillId="26" borderId="39" xfId="0" applyFont="1" applyFill="1" applyBorder="1" applyAlignment="1" applyProtection="1">
      <alignment horizontal="center" vertical="center" wrapText="1" readingOrder="1"/>
      <protection hidden="1"/>
    </xf>
    <xf numFmtId="0" fontId="64" fillId="26" borderId="12" xfId="0" applyFont="1" applyFill="1" applyBorder="1" applyAlignment="1" applyProtection="1">
      <alignment horizontal="center" vertical="center" wrapText="1" readingOrder="1"/>
      <protection hidden="1"/>
    </xf>
    <xf numFmtId="0" fontId="64" fillId="26" borderId="0" xfId="0" applyFont="1" applyFill="1" applyAlignment="1" applyProtection="1">
      <alignment horizontal="center" vertical="center" wrapText="1" readingOrder="1"/>
      <protection hidden="1"/>
    </xf>
    <xf numFmtId="0" fontId="64" fillId="26" borderId="63" xfId="0" applyFont="1" applyFill="1" applyBorder="1" applyAlignment="1" applyProtection="1">
      <alignment horizontal="center" vertical="center" wrapText="1" readingOrder="1"/>
      <protection hidden="1"/>
    </xf>
    <xf numFmtId="0" fontId="64" fillId="26" borderId="3" xfId="0" applyFont="1" applyFill="1" applyBorder="1" applyAlignment="1" applyProtection="1">
      <alignment horizontal="center" vertical="center" wrapText="1" readingOrder="1"/>
      <protection hidden="1"/>
    </xf>
    <xf numFmtId="0" fontId="64" fillId="27" borderId="34" xfId="0" applyFont="1" applyFill="1" applyBorder="1" applyAlignment="1" applyProtection="1">
      <alignment horizontal="center" wrapText="1" readingOrder="1"/>
      <protection hidden="1"/>
    </xf>
    <xf numFmtId="0" fontId="64" fillId="27" borderId="39" xfId="0" applyFont="1" applyFill="1" applyBorder="1" applyAlignment="1" applyProtection="1">
      <alignment horizontal="center" wrapText="1" readingOrder="1"/>
      <protection hidden="1"/>
    </xf>
    <xf numFmtId="0" fontId="64" fillId="27" borderId="12" xfId="0" applyFont="1" applyFill="1" applyBorder="1" applyAlignment="1" applyProtection="1">
      <alignment horizontal="center" wrapText="1" readingOrder="1"/>
      <protection hidden="1"/>
    </xf>
    <xf numFmtId="0" fontId="64" fillId="27" borderId="0" xfId="0" applyFont="1" applyFill="1" applyAlignment="1" applyProtection="1">
      <alignment horizontal="center" wrapText="1" readingOrder="1"/>
      <protection hidden="1"/>
    </xf>
    <xf numFmtId="0" fontId="64" fillId="27" borderId="63" xfId="0" applyFont="1" applyFill="1" applyBorder="1" applyAlignment="1" applyProtection="1">
      <alignment horizontal="center" wrapText="1" readingOrder="1"/>
      <protection hidden="1"/>
    </xf>
    <xf numFmtId="0" fontId="64" fillId="27" borderId="3" xfId="0" applyFont="1" applyFill="1" applyBorder="1" applyAlignment="1" applyProtection="1">
      <alignment horizontal="center" wrapText="1" readingOrder="1"/>
      <protection hidden="1"/>
    </xf>
    <xf numFmtId="0" fontId="65" fillId="27" borderId="117" xfId="0" applyFont="1" applyFill="1" applyBorder="1" applyAlignment="1">
      <alignment horizontal="center" vertical="center" wrapText="1" readingOrder="1"/>
    </xf>
    <xf numFmtId="0" fontId="65" fillId="27" borderId="118" xfId="0" applyFont="1" applyFill="1" applyBorder="1" applyAlignment="1">
      <alignment horizontal="center" vertical="center" wrapText="1" readingOrder="1"/>
    </xf>
    <xf numFmtId="0" fontId="65" fillId="27" borderId="119" xfId="0" applyFont="1" applyFill="1" applyBorder="1" applyAlignment="1">
      <alignment horizontal="center" vertical="center" wrapText="1" readingOrder="1"/>
    </xf>
    <xf numFmtId="0" fontId="65" fillId="27" borderId="120" xfId="0" applyFont="1" applyFill="1" applyBorder="1" applyAlignment="1">
      <alignment horizontal="center" vertical="center" wrapText="1" readingOrder="1"/>
    </xf>
    <xf numFmtId="0" fontId="65" fillId="27" borderId="0" xfId="0" applyFont="1" applyFill="1" applyAlignment="1">
      <alignment horizontal="center" vertical="center" wrapText="1" readingOrder="1"/>
    </xf>
    <xf numFmtId="0" fontId="65" fillId="27" borderId="121" xfId="0" applyFont="1" applyFill="1" applyBorder="1" applyAlignment="1">
      <alignment horizontal="center" vertical="center" wrapText="1" readingOrder="1"/>
    </xf>
    <xf numFmtId="0" fontId="65" fillId="27" borderId="122" xfId="0" applyFont="1" applyFill="1" applyBorder="1" applyAlignment="1">
      <alignment horizontal="center" vertical="center" wrapText="1" readingOrder="1"/>
    </xf>
    <xf numFmtId="0" fontId="65" fillId="27" borderId="123" xfId="0" applyFont="1" applyFill="1" applyBorder="1" applyAlignment="1">
      <alignment horizontal="center" vertical="center" wrapText="1" readingOrder="1"/>
    </xf>
    <xf numFmtId="0" fontId="65" fillId="27" borderId="124" xfId="0" applyFont="1" applyFill="1" applyBorder="1" applyAlignment="1">
      <alignment horizontal="center" vertical="center" wrapText="1" readingOrder="1"/>
    </xf>
    <xf numFmtId="0" fontId="64" fillId="27" borderId="16" xfId="0" applyFont="1" applyFill="1" applyBorder="1" applyAlignment="1" applyProtection="1">
      <alignment horizontal="center" wrapText="1" readingOrder="1"/>
      <protection hidden="1"/>
    </xf>
    <xf numFmtId="0" fontId="64" fillId="27" borderId="13" xfId="0" applyFont="1" applyFill="1" applyBorder="1" applyAlignment="1" applyProtection="1">
      <alignment horizontal="center" wrapText="1" readingOrder="1"/>
      <protection hidden="1"/>
    </xf>
    <xf numFmtId="0" fontId="64" fillId="7" borderId="34" xfId="0" applyFont="1" applyFill="1" applyBorder="1" applyAlignment="1" applyProtection="1">
      <alignment horizontal="center" wrapText="1" readingOrder="1"/>
      <protection hidden="1"/>
    </xf>
    <xf numFmtId="0" fontId="64" fillId="7" borderId="39" xfId="0" applyFont="1" applyFill="1" applyBorder="1" applyAlignment="1" applyProtection="1">
      <alignment horizontal="center" wrapText="1" readingOrder="1"/>
      <protection hidden="1"/>
    </xf>
    <xf numFmtId="0" fontId="64" fillId="7" borderId="12" xfId="0" applyFont="1" applyFill="1" applyBorder="1" applyAlignment="1" applyProtection="1">
      <alignment horizontal="center" wrapText="1" readingOrder="1"/>
      <protection hidden="1"/>
    </xf>
    <xf numFmtId="0" fontId="64" fillId="7" borderId="0" xfId="0" applyFont="1" applyFill="1" applyAlignment="1" applyProtection="1">
      <alignment horizontal="center" wrapText="1" readingOrder="1"/>
      <protection hidden="1"/>
    </xf>
    <xf numFmtId="0" fontId="64" fillId="7" borderId="63" xfId="0" applyFont="1" applyFill="1" applyBorder="1" applyAlignment="1" applyProtection="1">
      <alignment horizontal="center" wrapText="1" readingOrder="1"/>
      <protection hidden="1"/>
    </xf>
    <xf numFmtId="0" fontId="64" fillId="7" borderId="3" xfId="0" applyFont="1" applyFill="1" applyBorder="1" applyAlignment="1" applyProtection="1">
      <alignment horizontal="center" wrapText="1" readingOrder="1"/>
      <protection hidden="1"/>
    </xf>
    <xf numFmtId="0" fontId="64" fillId="27" borderId="15" xfId="0" applyFont="1" applyFill="1" applyBorder="1" applyAlignment="1" applyProtection="1">
      <alignment horizontal="center" wrapText="1" readingOrder="1"/>
      <protection hidden="1"/>
    </xf>
    <xf numFmtId="0" fontId="65" fillId="26" borderId="117" xfId="0" applyFont="1" applyFill="1" applyBorder="1" applyAlignment="1">
      <alignment horizontal="center" vertical="center" wrapText="1" readingOrder="1"/>
    </xf>
    <xf numFmtId="0" fontId="65" fillId="26" borderId="118" xfId="0" applyFont="1" applyFill="1" applyBorder="1" applyAlignment="1">
      <alignment horizontal="center" vertical="center" wrapText="1" readingOrder="1"/>
    </xf>
    <xf numFmtId="0" fontId="65" fillId="26" borderId="119" xfId="0" applyFont="1" applyFill="1" applyBorder="1" applyAlignment="1">
      <alignment horizontal="center" vertical="center" wrapText="1" readingOrder="1"/>
    </xf>
    <xf numFmtId="0" fontId="65" fillId="26" borderId="120" xfId="0" applyFont="1" applyFill="1" applyBorder="1" applyAlignment="1">
      <alignment horizontal="center" vertical="center" wrapText="1" readingOrder="1"/>
    </xf>
    <xf numFmtId="0" fontId="65" fillId="26" borderId="0" xfId="0" applyFont="1" applyFill="1" applyAlignment="1">
      <alignment horizontal="center" vertical="center" wrapText="1" readingOrder="1"/>
    </xf>
    <xf numFmtId="0" fontId="65" fillId="26" borderId="121" xfId="0" applyFont="1" applyFill="1" applyBorder="1" applyAlignment="1">
      <alignment horizontal="center" vertical="center" wrapText="1" readingOrder="1"/>
    </xf>
    <xf numFmtId="0" fontId="65" fillId="26" borderId="122" xfId="0" applyFont="1" applyFill="1" applyBorder="1" applyAlignment="1">
      <alignment horizontal="center" vertical="center" wrapText="1" readingOrder="1"/>
    </xf>
    <xf numFmtId="0" fontId="65" fillId="26" borderId="123" xfId="0" applyFont="1" applyFill="1" applyBorder="1" applyAlignment="1">
      <alignment horizontal="center" vertical="center" wrapText="1" readingOrder="1"/>
    </xf>
    <xf numFmtId="0" fontId="65" fillId="26" borderId="124" xfId="0" applyFont="1" applyFill="1" applyBorder="1" applyAlignment="1">
      <alignment horizontal="center" vertical="center" wrapText="1" readingOrder="1"/>
    </xf>
    <xf numFmtId="0" fontId="64" fillId="26" borderId="15" xfId="0" applyFont="1" applyFill="1" applyBorder="1" applyAlignment="1" applyProtection="1">
      <alignment horizontal="center" vertical="center" wrapText="1" readingOrder="1"/>
      <protection hidden="1"/>
    </xf>
    <xf numFmtId="0" fontId="64" fillId="26" borderId="16" xfId="0" applyFont="1" applyFill="1" applyBorder="1" applyAlignment="1" applyProtection="1">
      <alignment horizontal="center" vertical="center" wrapText="1" readingOrder="1"/>
      <protection hidden="1"/>
    </xf>
    <xf numFmtId="0" fontId="64" fillId="26" borderId="13" xfId="0" applyFont="1" applyFill="1" applyBorder="1" applyAlignment="1" applyProtection="1">
      <alignment horizontal="center" vertical="center" wrapText="1" readingOrder="1"/>
      <protection hidden="1"/>
    </xf>
    <xf numFmtId="0" fontId="64" fillId="7" borderId="15" xfId="0" applyFont="1" applyFill="1" applyBorder="1" applyAlignment="1" applyProtection="1">
      <alignment horizontal="center" wrapText="1" readingOrder="1"/>
      <protection hidden="1"/>
    </xf>
    <xf numFmtId="0" fontId="64" fillId="7" borderId="16" xfId="0" applyFont="1" applyFill="1" applyBorder="1" applyAlignment="1" applyProtection="1">
      <alignment horizontal="center" wrapText="1" readingOrder="1"/>
      <protection hidden="1"/>
    </xf>
    <xf numFmtId="0" fontId="64" fillId="7" borderId="13" xfId="0" applyFont="1" applyFill="1" applyBorder="1" applyAlignment="1" applyProtection="1">
      <alignment horizontal="center" wrapText="1" readingOrder="1"/>
      <protection hidden="1"/>
    </xf>
    <xf numFmtId="0" fontId="65" fillId="7" borderId="117" xfId="0" applyFont="1" applyFill="1" applyBorder="1" applyAlignment="1">
      <alignment horizontal="center" vertical="center" wrapText="1" readingOrder="1"/>
    </xf>
    <xf numFmtId="0" fontId="65" fillId="7" borderId="118" xfId="0" applyFont="1" applyFill="1" applyBorder="1" applyAlignment="1">
      <alignment horizontal="center" vertical="center" wrapText="1" readingOrder="1"/>
    </xf>
    <xf numFmtId="0" fontId="65" fillId="7" borderId="119" xfId="0" applyFont="1" applyFill="1" applyBorder="1" applyAlignment="1">
      <alignment horizontal="center" vertical="center" wrapText="1" readingOrder="1"/>
    </xf>
    <xf numFmtId="0" fontId="65" fillId="7" borderId="120" xfId="0" applyFont="1" applyFill="1" applyBorder="1" applyAlignment="1">
      <alignment horizontal="center" vertical="center" wrapText="1" readingOrder="1"/>
    </xf>
    <xf numFmtId="0" fontId="65" fillId="7" borderId="0" xfId="0" applyFont="1" applyFill="1" applyAlignment="1">
      <alignment horizontal="center" vertical="center" wrapText="1" readingOrder="1"/>
    </xf>
    <xf numFmtId="0" fontId="65" fillId="7" borderId="121" xfId="0" applyFont="1" applyFill="1" applyBorder="1" applyAlignment="1">
      <alignment horizontal="center" vertical="center" wrapText="1" readingOrder="1"/>
    </xf>
    <xf numFmtId="0" fontId="65" fillId="7" borderId="122" xfId="0" applyFont="1" applyFill="1" applyBorder="1" applyAlignment="1">
      <alignment horizontal="center" vertical="center" wrapText="1" readingOrder="1"/>
    </xf>
    <xf numFmtId="0" fontId="65" fillId="7" borderId="123" xfId="0" applyFont="1" applyFill="1" applyBorder="1" applyAlignment="1">
      <alignment horizontal="center" vertical="center" wrapText="1" readingOrder="1"/>
    </xf>
    <xf numFmtId="0" fontId="65" fillId="7" borderId="124" xfId="0" applyFont="1" applyFill="1" applyBorder="1" applyAlignment="1">
      <alignment horizontal="center" vertical="center" wrapText="1" readingOrder="1"/>
    </xf>
    <xf numFmtId="0" fontId="64" fillId="8" borderId="34" xfId="0" applyFont="1" applyFill="1" applyBorder="1" applyAlignment="1" applyProtection="1">
      <alignment horizontal="center" wrapText="1" readingOrder="1"/>
      <protection hidden="1"/>
    </xf>
    <xf numFmtId="0" fontId="64" fillId="8" borderId="39" xfId="0" applyFont="1" applyFill="1" applyBorder="1" applyAlignment="1" applyProtection="1">
      <alignment horizontal="center" wrapText="1" readingOrder="1"/>
      <protection hidden="1"/>
    </xf>
    <xf numFmtId="0" fontId="64" fillId="8" borderId="12" xfId="0" applyFont="1" applyFill="1" applyBorder="1" applyAlignment="1" applyProtection="1">
      <alignment horizontal="center" wrapText="1" readingOrder="1"/>
      <protection hidden="1"/>
    </xf>
    <xf numFmtId="0" fontId="64" fillId="8" borderId="0" xfId="0" applyFont="1" applyFill="1" applyAlignment="1" applyProtection="1">
      <alignment horizontal="center" wrapText="1" readingOrder="1"/>
      <protection hidden="1"/>
    </xf>
    <xf numFmtId="0" fontId="64" fillId="8" borderId="63" xfId="0" applyFont="1" applyFill="1" applyBorder="1" applyAlignment="1" applyProtection="1">
      <alignment horizontal="center" wrapText="1" readingOrder="1"/>
      <protection hidden="1"/>
    </xf>
    <xf numFmtId="0" fontId="64" fillId="8" borderId="3" xfId="0" applyFont="1" applyFill="1" applyBorder="1" applyAlignment="1" applyProtection="1">
      <alignment horizontal="center" wrapText="1" readingOrder="1"/>
      <protection hidden="1"/>
    </xf>
    <xf numFmtId="0" fontId="65" fillId="8" borderId="117" xfId="0" applyFont="1" applyFill="1" applyBorder="1" applyAlignment="1">
      <alignment horizontal="center" vertical="center" wrapText="1" readingOrder="1"/>
    </xf>
    <xf numFmtId="0" fontId="65" fillId="8" borderId="118" xfId="0" applyFont="1" applyFill="1" applyBorder="1" applyAlignment="1">
      <alignment horizontal="center" vertical="center" wrapText="1" readingOrder="1"/>
    </xf>
    <xf numFmtId="0" fontId="65" fillId="8" borderId="119" xfId="0" applyFont="1" applyFill="1" applyBorder="1" applyAlignment="1">
      <alignment horizontal="center" vertical="center" wrapText="1" readingOrder="1"/>
    </xf>
    <xf numFmtId="0" fontId="65" fillId="8" borderId="120" xfId="0" applyFont="1" applyFill="1" applyBorder="1" applyAlignment="1">
      <alignment horizontal="center" vertical="center" wrapText="1" readingOrder="1"/>
    </xf>
    <xf numFmtId="0" fontId="65" fillId="8" borderId="0" xfId="0" applyFont="1" applyFill="1" applyAlignment="1">
      <alignment horizontal="center" vertical="center" wrapText="1" readingOrder="1"/>
    </xf>
    <xf numFmtId="0" fontId="65" fillId="8" borderId="121" xfId="0" applyFont="1" applyFill="1" applyBorder="1" applyAlignment="1">
      <alignment horizontal="center" vertical="center" wrapText="1" readingOrder="1"/>
    </xf>
    <xf numFmtId="0" fontId="65" fillId="8" borderId="122" xfId="0" applyFont="1" applyFill="1" applyBorder="1" applyAlignment="1">
      <alignment horizontal="center" vertical="center" wrapText="1" readingOrder="1"/>
    </xf>
    <xf numFmtId="0" fontId="65" fillId="8" borderId="123" xfId="0" applyFont="1" applyFill="1" applyBorder="1" applyAlignment="1">
      <alignment horizontal="center" vertical="center" wrapText="1" readingOrder="1"/>
    </xf>
    <xf numFmtId="0" fontId="65" fillId="8" borderId="124" xfId="0" applyFont="1" applyFill="1" applyBorder="1" applyAlignment="1">
      <alignment horizontal="center" vertical="center" wrapText="1" readingOrder="1"/>
    </xf>
    <xf numFmtId="0" fontId="64" fillId="8" borderId="15" xfId="0" applyFont="1" applyFill="1" applyBorder="1" applyAlignment="1" applyProtection="1">
      <alignment horizontal="center" wrapText="1" readingOrder="1"/>
      <protection hidden="1"/>
    </xf>
    <xf numFmtId="0" fontId="64" fillId="8" borderId="16" xfId="0" applyFont="1" applyFill="1" applyBorder="1" applyAlignment="1" applyProtection="1">
      <alignment horizontal="center" wrapText="1" readingOrder="1"/>
      <protection hidden="1"/>
    </xf>
    <xf numFmtId="0" fontId="64" fillId="8" borderId="13" xfId="0" applyFont="1" applyFill="1" applyBorder="1" applyAlignment="1" applyProtection="1">
      <alignment horizontal="center" wrapText="1" readingOrder="1"/>
      <protection hidden="1"/>
    </xf>
    <xf numFmtId="0" fontId="63" fillId="0" borderId="39" xfId="0" applyFont="1" applyBorder="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center" vertical="center" wrapText="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69" fillId="0" borderId="12" xfId="0" applyFont="1" applyBorder="1" applyAlignment="1">
      <alignment horizontal="center" vertical="center" wrapText="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69"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7"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textRotation="90" wrapText="1"/>
      <protection hidden="1"/>
    </xf>
    <xf numFmtId="0" fontId="57" fillId="0" borderId="0" xfId="0" applyFont="1" applyAlignment="1">
      <alignment horizontal="center" vertical="center"/>
    </xf>
    <xf numFmtId="0" fontId="78" fillId="0" borderId="0" xfId="0" applyFont="1" applyAlignment="1">
      <alignment horizontal="center" vertical="center"/>
    </xf>
    <xf numFmtId="0" fontId="93" fillId="10" borderId="0" xfId="0" applyFont="1" applyFill="1" applyAlignment="1">
      <alignment horizontal="justify" vertical="center" wrapText="1"/>
    </xf>
    <xf numFmtId="0" fontId="87" fillId="16" borderId="26" xfId="0" applyFont="1" applyFill="1" applyBorder="1" applyAlignment="1">
      <alignment horizontal="center" vertical="center" wrapText="1" readingOrder="1"/>
    </xf>
    <xf numFmtId="0" fontId="87" fillId="16" borderId="27" xfId="0" applyFont="1" applyFill="1" applyBorder="1" applyAlignment="1">
      <alignment horizontal="center" vertical="center" wrapText="1" readingOrder="1"/>
    </xf>
    <xf numFmtId="0" fontId="87" fillId="16" borderId="28" xfId="0" applyFont="1" applyFill="1" applyBorder="1" applyAlignment="1">
      <alignment horizontal="center" vertical="center" wrapText="1" readingOrder="1"/>
    </xf>
    <xf numFmtId="0" fontId="89" fillId="16" borderId="62" xfId="0" applyFont="1" applyFill="1" applyBorder="1" applyAlignment="1">
      <alignment horizontal="center" vertical="center" wrapText="1" readingOrder="1"/>
    </xf>
    <xf numFmtId="0" fontId="89" fillId="16" borderId="42" xfId="0" applyFont="1" applyFill="1" applyBorder="1" applyAlignment="1">
      <alignment horizontal="center" vertical="center" wrapText="1" readingOrder="1"/>
    </xf>
    <xf numFmtId="0" fontId="89" fillId="10" borderId="127" xfId="0" applyFont="1" applyFill="1" applyBorder="1" applyAlignment="1">
      <alignment horizontal="center" vertical="center" wrapText="1" readingOrder="1"/>
    </xf>
    <xf numFmtId="0" fontId="89" fillId="10" borderId="36" xfId="0" applyFont="1" applyFill="1" applyBorder="1" applyAlignment="1">
      <alignment horizontal="center" vertical="center" wrapText="1" readingOrder="1"/>
    </xf>
    <xf numFmtId="0" fontId="89" fillId="10" borderId="11" xfId="0" applyFont="1" applyFill="1" applyBorder="1" applyAlignment="1">
      <alignment horizontal="center" vertical="center" wrapText="1" readingOrder="1"/>
    </xf>
    <xf numFmtId="0" fontId="89" fillId="10" borderId="5" xfId="0" applyFont="1" applyFill="1" applyBorder="1" applyAlignment="1">
      <alignment horizontal="center" vertical="center" wrapText="1" readingOrder="1"/>
    </xf>
    <xf numFmtId="0" fontId="89" fillId="10" borderId="58" xfId="0" applyFont="1" applyFill="1" applyBorder="1" applyAlignment="1">
      <alignment horizontal="center" vertical="center" wrapText="1" readingOrder="1"/>
    </xf>
    <xf numFmtId="0" fontId="89" fillId="10" borderId="6" xfId="0" applyFont="1" applyFill="1" applyBorder="1" applyAlignment="1">
      <alignment horizontal="center" vertical="center" wrapText="1" readingOrder="1"/>
    </xf>
    <xf numFmtId="0" fontId="59" fillId="0" borderId="112" xfId="0" applyFont="1" applyBorder="1" applyAlignment="1">
      <alignment horizontal="center" vertical="top" wrapText="1"/>
    </xf>
    <xf numFmtId="0" fontId="59" fillId="0" borderId="115" xfId="0" applyFont="1" applyBorder="1" applyAlignment="1">
      <alignment horizontal="center" vertical="top" wrapText="1"/>
    </xf>
    <xf numFmtId="0" fontId="59" fillId="0" borderId="114" xfId="0" applyFont="1" applyBorder="1" applyAlignment="1">
      <alignment horizontal="center" vertical="top" wrapText="1"/>
    </xf>
    <xf numFmtId="0" fontId="56" fillId="0" borderId="112" xfId="0" applyFont="1" applyBorder="1" applyAlignment="1">
      <alignment horizontal="center" vertical="top"/>
    </xf>
    <xf numFmtId="0" fontId="56" fillId="0" borderId="115" xfId="0" applyFont="1" applyBorder="1" applyAlignment="1">
      <alignment horizontal="center" vertical="top"/>
    </xf>
    <xf numFmtId="0" fontId="56" fillId="0" borderId="114" xfId="0" applyFont="1" applyBorder="1" applyAlignment="1">
      <alignment horizontal="center" vertical="top"/>
    </xf>
    <xf numFmtId="0" fontId="59" fillId="0" borderId="112" xfId="0" applyFont="1" applyBorder="1" applyAlignment="1">
      <alignment horizontal="center" vertical="top"/>
    </xf>
    <xf numFmtId="0" fontId="59" fillId="0" borderId="115" xfId="0" applyFont="1" applyBorder="1" applyAlignment="1">
      <alignment horizontal="center" vertical="top"/>
    </xf>
    <xf numFmtId="0" fontId="59" fillId="0" borderId="114" xfId="0" applyFont="1" applyBorder="1" applyAlignment="1">
      <alignment horizontal="center" vertical="top"/>
    </xf>
    <xf numFmtId="0" fontId="104" fillId="19" borderId="112" xfId="0" applyFont="1" applyFill="1" applyBorder="1" applyAlignment="1">
      <alignment horizontal="center" vertical="center" textRotation="90" wrapText="1"/>
    </xf>
    <xf numFmtId="0" fontId="104" fillId="19" borderId="114" xfId="0" applyFont="1" applyFill="1" applyBorder="1" applyAlignment="1">
      <alignment horizontal="center" vertical="center" textRotation="90" wrapText="1"/>
    </xf>
    <xf numFmtId="0" fontId="104" fillId="19" borderId="113" xfId="0" applyFont="1" applyFill="1" applyBorder="1" applyAlignment="1">
      <alignment horizontal="center" vertical="center" wrapText="1"/>
    </xf>
    <xf numFmtId="0" fontId="98" fillId="19" borderId="109" xfId="0" applyFont="1" applyFill="1" applyBorder="1" applyAlignment="1">
      <alignment horizontal="left" vertical="center"/>
    </xf>
    <xf numFmtId="0" fontId="98" fillId="19" borderId="110" xfId="0" applyFont="1" applyFill="1" applyBorder="1" applyAlignment="1">
      <alignment horizontal="left" vertical="center"/>
    </xf>
    <xf numFmtId="0" fontId="106" fillId="10" borderId="103" xfId="0" applyFont="1" applyFill="1" applyBorder="1" applyAlignment="1" applyProtection="1">
      <alignment horizontal="left" vertical="center"/>
      <protection locked="0"/>
    </xf>
    <xf numFmtId="0" fontId="106" fillId="10" borderId="104" xfId="0" applyFont="1" applyFill="1" applyBorder="1" applyAlignment="1" applyProtection="1">
      <alignment horizontal="left" vertical="center"/>
      <protection locked="0"/>
    </xf>
    <xf numFmtId="0" fontId="106" fillId="10" borderId="105" xfId="0" applyFont="1" applyFill="1" applyBorder="1" applyAlignment="1" applyProtection="1">
      <alignment horizontal="left" vertical="center"/>
      <protection locked="0"/>
    </xf>
    <xf numFmtId="0" fontId="107" fillId="0" borderId="103" xfId="0" applyFont="1" applyBorder="1" applyAlignment="1" applyProtection="1">
      <alignment horizontal="left" vertical="center" wrapText="1"/>
      <protection locked="0"/>
    </xf>
    <xf numFmtId="0" fontId="107" fillId="0" borderId="104" xfId="0" applyFont="1" applyBorder="1" applyAlignment="1" applyProtection="1">
      <alignment horizontal="left" vertical="center" wrapText="1"/>
      <protection locked="0"/>
    </xf>
    <xf numFmtId="0" fontId="107" fillId="0" borderId="105" xfId="0" applyFont="1" applyBorder="1" applyAlignment="1" applyProtection="1">
      <alignment horizontal="left" vertical="center" wrapText="1"/>
      <protection locked="0"/>
    </xf>
    <xf numFmtId="0" fontId="98" fillId="19" borderId="111" xfId="0" applyFont="1" applyFill="1" applyBorder="1" applyAlignment="1">
      <alignment horizontal="left" vertical="center"/>
    </xf>
    <xf numFmtId="0" fontId="107" fillId="0" borderId="129" xfId="0" applyFont="1" applyBorder="1" applyAlignment="1" applyProtection="1">
      <alignment horizontal="left" vertical="center"/>
      <protection locked="0"/>
    </xf>
    <xf numFmtId="0" fontId="107" fillId="0" borderId="130" xfId="0" applyFont="1" applyBorder="1" applyAlignment="1" applyProtection="1">
      <alignment horizontal="left" vertical="center"/>
      <protection locked="0"/>
    </xf>
    <xf numFmtId="0" fontId="107" fillId="0" borderId="131" xfId="0" applyFont="1" applyBorder="1" applyAlignment="1" applyProtection="1">
      <alignment horizontal="left" vertical="center"/>
      <protection locked="0"/>
    </xf>
    <xf numFmtId="0" fontId="104" fillId="19" borderId="112" xfId="0" applyFont="1" applyFill="1" applyBorder="1" applyAlignment="1">
      <alignment horizontal="center" vertical="center" textRotation="90"/>
    </xf>
    <xf numFmtId="0" fontId="104" fillId="19" borderId="114" xfId="0" applyFont="1" applyFill="1" applyBorder="1" applyAlignment="1">
      <alignment horizontal="center" vertical="center" textRotation="90"/>
    </xf>
    <xf numFmtId="0" fontId="104" fillId="19" borderId="113" xfId="0" applyFont="1" applyFill="1" applyBorder="1" applyAlignment="1">
      <alignment horizontal="center" vertical="center"/>
    </xf>
    <xf numFmtId="0" fontId="104" fillId="19" borderId="114" xfId="0" applyFont="1" applyFill="1" applyBorder="1" applyAlignment="1">
      <alignment horizontal="center" vertical="center" wrapText="1"/>
    </xf>
    <xf numFmtId="0" fontId="104" fillId="19" borderId="114" xfId="0" applyFont="1" applyFill="1" applyBorder="1" applyAlignment="1">
      <alignment horizontal="center" vertical="center"/>
    </xf>
    <xf numFmtId="0" fontId="104" fillId="19" borderId="112" xfId="0" applyFont="1" applyFill="1" applyBorder="1" applyAlignment="1">
      <alignment horizontal="center" vertical="center" wrapText="1"/>
    </xf>
    <xf numFmtId="0" fontId="104" fillId="19" borderId="109" xfId="0" applyFont="1" applyFill="1" applyBorder="1" applyAlignment="1">
      <alignment horizontal="center" vertical="center"/>
    </xf>
    <xf numFmtId="0" fontId="104" fillId="19" borderId="111" xfId="0" applyFont="1" applyFill="1" applyBorder="1" applyAlignment="1">
      <alignment horizontal="center" vertical="center"/>
    </xf>
    <xf numFmtId="0" fontId="104" fillId="19" borderId="107" xfId="0" applyFont="1" applyFill="1" applyBorder="1" applyAlignment="1">
      <alignment horizontal="center" vertical="center"/>
    </xf>
    <xf numFmtId="0" fontId="104" fillId="19" borderId="108" xfId="0" applyFont="1" applyFill="1" applyBorder="1" applyAlignment="1">
      <alignment horizontal="center" vertical="center"/>
    </xf>
    <xf numFmtId="0" fontId="104" fillId="19" borderId="106" xfId="0" applyFont="1" applyFill="1" applyBorder="1" applyAlignment="1">
      <alignment horizontal="center" vertical="center"/>
    </xf>
    <xf numFmtId="0" fontId="104" fillId="19" borderId="115" xfId="0" applyFont="1" applyFill="1" applyBorder="1" applyAlignment="1">
      <alignment horizontal="center" vertical="center" wrapText="1"/>
    </xf>
    <xf numFmtId="0" fontId="104" fillId="19" borderId="116" xfId="0" applyFont="1" applyFill="1" applyBorder="1" applyAlignment="1">
      <alignment horizontal="center" vertical="center"/>
    </xf>
    <xf numFmtId="0" fontId="60" fillId="0" borderId="112" xfId="0" applyFont="1" applyBorder="1" applyAlignment="1">
      <alignment horizontal="center" vertical="top"/>
    </xf>
    <xf numFmtId="0" fontId="60" fillId="0" borderId="115" xfId="0" applyFont="1" applyBorder="1" applyAlignment="1">
      <alignment horizontal="center" vertical="top"/>
    </xf>
    <xf numFmtId="0" fontId="60" fillId="0" borderId="114" xfId="0" applyFont="1" applyBorder="1" applyAlignment="1">
      <alignment horizontal="center" vertical="top"/>
    </xf>
    <xf numFmtId="0" fontId="60" fillId="19" borderId="106" xfId="0" applyFont="1" applyFill="1" applyBorder="1" applyAlignment="1">
      <alignment horizontal="center" vertical="center" wrapText="1"/>
    </xf>
    <xf numFmtId="0" fontId="60" fillId="19" borderId="107" xfId="0" applyFont="1" applyFill="1" applyBorder="1" applyAlignment="1">
      <alignment horizontal="center" vertical="center" wrapText="1"/>
    </xf>
    <xf numFmtId="0" fontId="60" fillId="19" borderId="108" xfId="0" applyFont="1" applyFill="1" applyBorder="1" applyAlignment="1">
      <alignment horizontal="center" vertical="center" wrapText="1"/>
    </xf>
    <xf numFmtId="0" fontId="104" fillId="19" borderId="116" xfId="0" applyFont="1" applyFill="1" applyBorder="1" applyAlignment="1">
      <alignment horizontal="center" vertical="center" wrapText="1"/>
    </xf>
    <xf numFmtId="0" fontId="104" fillId="19" borderId="113" xfId="0" applyFont="1" applyFill="1" applyBorder="1" applyAlignment="1">
      <alignment horizontal="center" vertical="center" textRotation="90" wrapText="1"/>
    </xf>
    <xf numFmtId="0" fontId="12" fillId="0" borderId="7" xfId="0" applyFont="1" applyBorder="1" applyAlignment="1" applyProtection="1">
      <alignment horizontal="center" vertical="center" textRotation="90" wrapText="1"/>
      <protection hidden="1"/>
    </xf>
    <xf numFmtId="0" fontId="12" fillId="0" borderId="10" xfId="0" applyFont="1" applyBorder="1" applyAlignment="1" applyProtection="1">
      <alignment horizontal="center" vertical="center" textRotation="90" wrapText="1"/>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0" fillId="4" borderId="53" xfId="0" applyFont="1" applyFill="1" applyBorder="1" applyAlignment="1" applyProtection="1">
      <alignment horizontal="left" vertical="center" wrapText="1"/>
      <protection hidden="1"/>
    </xf>
    <xf numFmtId="0" fontId="30" fillId="4" borderId="51" xfId="0" applyFont="1" applyFill="1" applyBorder="1" applyAlignment="1" applyProtection="1">
      <alignment horizontal="left" vertical="center" wrapText="1"/>
      <protection hidden="1"/>
    </xf>
    <xf numFmtId="0" fontId="30"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7" fillId="22" borderId="65" xfId="0" applyFont="1" applyFill="1" applyBorder="1" applyAlignment="1" applyProtection="1">
      <alignment horizontal="center" vertical="center"/>
      <protection locked="0"/>
    </xf>
    <xf numFmtId="0" fontId="26" fillId="22" borderId="65" xfId="0" applyFont="1" applyFill="1" applyBorder="1" applyAlignment="1" applyProtection="1">
      <alignment horizontal="center" vertical="center"/>
      <protection locked="0"/>
    </xf>
    <xf numFmtId="0" fontId="117" fillId="18" borderId="34" xfId="0" applyFont="1" applyFill="1" applyBorder="1" applyAlignment="1">
      <alignment horizontal="center" vertical="center"/>
    </xf>
    <xf numFmtId="0" fontId="117" fillId="18" borderId="39" xfId="0" applyFont="1" applyFill="1" applyBorder="1" applyAlignment="1">
      <alignment horizontal="center" vertical="center"/>
    </xf>
    <xf numFmtId="0" fontId="117" fillId="18" borderId="63" xfId="0" applyFont="1" applyFill="1" applyBorder="1" applyAlignment="1">
      <alignment horizontal="center" vertical="center"/>
    </xf>
    <xf numFmtId="0" fontId="117" fillId="18" borderId="15" xfId="0" applyFont="1" applyFill="1" applyBorder="1" applyAlignment="1">
      <alignment horizontal="center" vertical="center"/>
    </xf>
    <xf numFmtId="0" fontId="117" fillId="18" borderId="16" xfId="0" applyFont="1" applyFill="1" applyBorder="1" applyAlignment="1">
      <alignment horizontal="center" vertical="center"/>
    </xf>
    <xf numFmtId="0" fontId="117" fillId="18" borderId="13" xfId="0" applyFont="1" applyFill="1" applyBorder="1" applyAlignment="1">
      <alignment horizontal="center" vertical="center"/>
    </xf>
    <xf numFmtId="0" fontId="118" fillId="10" borderId="32" xfId="0" applyFont="1" applyFill="1" applyBorder="1" applyAlignment="1">
      <alignment horizontal="center" vertical="center"/>
    </xf>
    <xf numFmtId="0" fontId="118" fillId="10" borderId="33" xfId="0" applyFont="1" applyFill="1" applyBorder="1" applyAlignment="1">
      <alignment horizontal="center" vertical="center"/>
    </xf>
    <xf numFmtId="0" fontId="119" fillId="15" borderId="27" xfId="0" applyFont="1" applyFill="1" applyBorder="1" applyAlignment="1">
      <alignment horizontal="center" vertical="center"/>
    </xf>
    <xf numFmtId="0" fontId="119" fillId="15" borderId="28" xfId="0" applyFont="1" applyFill="1" applyBorder="1" applyAlignment="1">
      <alignment horizontal="center" vertical="center"/>
    </xf>
    <xf numFmtId="0" fontId="119" fillId="16" borderId="26" xfId="0" applyFont="1" applyFill="1" applyBorder="1" applyAlignment="1">
      <alignment horizontal="center" vertical="center"/>
    </xf>
    <xf numFmtId="0" fontId="119" fillId="16" borderId="27" xfId="0" applyFont="1" applyFill="1" applyBorder="1" applyAlignment="1">
      <alignment horizontal="center" vertical="center"/>
    </xf>
    <xf numFmtId="0" fontId="119" fillId="16" borderId="28" xfId="0" applyFont="1" applyFill="1" applyBorder="1" applyAlignment="1">
      <alignment horizontal="center" vertical="center"/>
    </xf>
    <xf numFmtId="0" fontId="119" fillId="15" borderId="26" xfId="0" applyFont="1" applyFill="1" applyBorder="1" applyAlignment="1">
      <alignment horizontal="center" vertical="center"/>
    </xf>
    <xf numFmtId="0" fontId="119" fillId="21" borderId="26" xfId="0" applyFont="1" applyFill="1" applyBorder="1" applyAlignment="1">
      <alignment horizontal="center" vertical="center"/>
    </xf>
    <xf numFmtId="0" fontId="119" fillId="21" borderId="27" xfId="0" applyFont="1" applyFill="1" applyBorder="1" applyAlignment="1">
      <alignment horizontal="center" vertical="center"/>
    </xf>
    <xf numFmtId="0" fontId="119" fillId="21" borderId="28" xfId="0" applyFont="1" applyFill="1" applyBorder="1" applyAlignment="1">
      <alignment horizontal="center" vertical="center"/>
    </xf>
    <xf numFmtId="0" fontId="120" fillId="19" borderId="26" xfId="0" applyFont="1" applyFill="1" applyBorder="1" applyAlignment="1">
      <alignment horizontal="center" vertical="center"/>
    </xf>
    <xf numFmtId="0" fontId="120" fillId="19" borderId="27" xfId="0" applyFont="1" applyFill="1" applyBorder="1" applyAlignment="1">
      <alignment horizontal="center" vertical="center"/>
    </xf>
    <xf numFmtId="0" fontId="120" fillId="19" borderId="28" xfId="0" applyFont="1" applyFill="1" applyBorder="1" applyAlignment="1">
      <alignment horizontal="center" vertical="center"/>
    </xf>
    <xf numFmtId="0" fontId="30" fillId="4" borderId="53" xfId="0" applyFont="1" applyFill="1" applyBorder="1" applyAlignment="1" applyProtection="1">
      <alignment horizontal="left" vertical="center" wrapText="1"/>
      <protection locked="0"/>
    </xf>
    <xf numFmtId="0" fontId="30" fillId="4" borderId="51" xfId="0" applyFont="1" applyFill="1" applyBorder="1" applyAlignment="1" applyProtection="1">
      <alignment horizontal="left" vertical="center" wrapText="1"/>
      <protection locked="0"/>
    </xf>
    <xf numFmtId="0" fontId="30" fillId="4" borderId="52" xfId="0" applyFont="1" applyFill="1" applyBorder="1" applyAlignment="1" applyProtection="1">
      <alignment horizontal="left" vertical="center" wrapText="1"/>
      <protection locked="0"/>
    </xf>
    <xf numFmtId="0" fontId="41" fillId="0" borderId="26" xfId="0" applyFont="1" applyBorder="1" applyAlignment="1">
      <alignment horizontal="center" vertical="center"/>
    </xf>
    <xf numFmtId="0" fontId="41" fillId="0" borderId="27" xfId="0" applyFont="1" applyBorder="1" applyAlignment="1">
      <alignment horizontal="center" vertical="center"/>
    </xf>
    <xf numFmtId="0" fontId="41" fillId="0" borderId="28" xfId="0" applyFont="1" applyBorder="1" applyAlignment="1">
      <alignment horizontal="center" vertical="center"/>
    </xf>
    <xf numFmtId="0" fontId="41" fillId="20" borderId="26" xfId="0" applyFont="1" applyFill="1" applyBorder="1" applyAlignment="1" applyProtection="1">
      <alignment horizontal="center" vertical="center"/>
      <protection hidden="1"/>
    </xf>
    <xf numFmtId="0" fontId="41" fillId="20" borderId="27" xfId="0" applyFont="1" applyFill="1" applyBorder="1" applyAlignment="1" applyProtection="1">
      <alignment horizontal="center" vertical="center"/>
      <protection hidden="1"/>
    </xf>
    <xf numFmtId="0" fontId="41" fillId="20" borderId="28" xfId="0" applyFont="1" applyFill="1" applyBorder="1" applyAlignment="1" applyProtection="1">
      <alignment horizontal="center" vertical="center"/>
      <protection hidden="1"/>
    </xf>
    <xf numFmtId="0" fontId="40" fillId="0" borderId="17" xfId="0" applyFont="1" applyBorder="1" applyAlignment="1" applyProtection="1">
      <alignment horizontal="center" vertical="center" textRotation="90" wrapText="1"/>
      <protection hidden="1"/>
    </xf>
    <xf numFmtId="0" fontId="40" fillId="0" borderId="38" xfId="0" applyFont="1" applyBorder="1" applyAlignment="1" applyProtection="1">
      <alignment horizontal="center" vertical="center" textRotation="90" wrapText="1"/>
      <protection hidden="1"/>
    </xf>
    <xf numFmtId="0" fontId="40"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5" fillId="0" borderId="17" xfId="0" applyFont="1" applyBorder="1" applyAlignment="1" applyProtection="1">
      <alignment horizontal="center" vertical="center" wrapText="1"/>
      <protection locked="0"/>
    </xf>
    <xf numFmtId="0" fontId="25" fillId="0" borderId="14" xfId="0" applyFont="1" applyBorder="1" applyAlignment="1" applyProtection="1">
      <alignment horizontal="center" vertical="center" wrapText="1"/>
      <protection locked="0"/>
    </xf>
    <xf numFmtId="0" fontId="25" fillId="0" borderId="26" xfId="0" applyFont="1" applyBorder="1" applyAlignment="1" applyProtection="1">
      <alignment horizontal="center" vertical="center" wrapText="1"/>
      <protection locked="0"/>
    </xf>
    <xf numFmtId="0" fontId="25" fillId="0" borderId="27"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wrapText="1"/>
      <protection locked="0"/>
    </xf>
    <xf numFmtId="0" fontId="38"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8" fillId="0" borderId="18" xfId="0" applyFont="1" applyBorder="1" applyAlignment="1" applyProtection="1">
      <alignment horizontal="center" vertical="center" textRotation="90" wrapText="1"/>
      <protection hidden="1"/>
    </xf>
    <xf numFmtId="0" fontId="60" fillId="19" borderId="112" xfId="0" applyFont="1" applyFill="1" applyBorder="1" applyAlignment="1">
      <alignment horizontal="center" vertical="center" textRotation="90"/>
    </xf>
    <xf numFmtId="0" fontId="60" fillId="19" borderId="114" xfId="0" applyFont="1" applyFill="1" applyBorder="1" applyAlignment="1">
      <alignment horizontal="center" vertical="center" textRotation="90"/>
    </xf>
    <xf numFmtId="0" fontId="59" fillId="19" borderId="113" xfId="0" applyFont="1" applyFill="1" applyBorder="1" applyAlignment="1">
      <alignment horizontal="center" vertical="center"/>
    </xf>
    <xf numFmtId="0" fontId="59" fillId="19" borderId="113" xfId="0" applyFont="1" applyFill="1" applyBorder="1" applyAlignment="1">
      <alignment horizontal="center" vertical="center" textRotation="90" wrapText="1"/>
    </xf>
    <xf numFmtId="0" fontId="59" fillId="19" borderId="112" xfId="0" applyFont="1" applyFill="1" applyBorder="1" applyAlignment="1">
      <alignment horizontal="center" vertical="center" wrapText="1"/>
    </xf>
    <xf numFmtId="0" fontId="59" fillId="19" borderId="114" xfId="0" applyFont="1" applyFill="1" applyBorder="1" applyAlignment="1">
      <alignment horizontal="center" vertical="center" wrapText="1"/>
    </xf>
    <xf numFmtId="0" fontId="59" fillId="19" borderId="116" xfId="0" applyFont="1" applyFill="1" applyBorder="1" applyAlignment="1">
      <alignment horizontal="center" vertical="center" wrapText="1"/>
    </xf>
    <xf numFmtId="0" fontId="59" fillId="19" borderId="106" xfId="0" applyFont="1" applyFill="1" applyBorder="1" applyAlignment="1">
      <alignment horizontal="center" vertical="center"/>
    </xf>
    <xf numFmtId="0" fontId="59" fillId="19" borderId="116" xfId="0" applyFont="1" applyFill="1" applyBorder="1" applyAlignment="1">
      <alignment horizontal="center" vertical="center"/>
    </xf>
    <xf numFmtId="0" fontId="59" fillId="19" borderId="113" xfId="0" applyFont="1" applyFill="1" applyBorder="1" applyAlignment="1">
      <alignment horizontal="center" vertical="center" wrapText="1"/>
    </xf>
    <xf numFmtId="0" fontId="59" fillId="19" borderId="112" xfId="0" applyFont="1" applyFill="1" applyBorder="1" applyAlignment="1">
      <alignment horizontal="center" vertical="center" textRotation="90" wrapText="1"/>
    </xf>
    <xf numFmtId="0" fontId="59" fillId="19" borderId="114" xfId="0" applyFont="1" applyFill="1" applyBorder="1" applyAlignment="1">
      <alignment horizontal="center" vertical="center" textRotation="90" wrapText="1"/>
    </xf>
    <xf numFmtId="0" fontId="58" fillId="10" borderId="129" xfId="0" applyFont="1" applyFill="1" applyBorder="1" applyAlignment="1" applyProtection="1">
      <alignment horizontal="left" vertical="center" wrapText="1"/>
      <protection locked="0"/>
    </xf>
    <xf numFmtId="0" fontId="58" fillId="10" borderId="130" xfId="0" applyFont="1" applyFill="1" applyBorder="1" applyAlignment="1" applyProtection="1">
      <alignment horizontal="left" vertical="center" wrapText="1"/>
      <protection locked="0"/>
    </xf>
    <xf numFmtId="0" fontId="58" fillId="10" borderId="131" xfId="0" applyFont="1" applyFill="1" applyBorder="1" applyAlignment="1" applyProtection="1">
      <alignment horizontal="left" vertical="center" wrapText="1"/>
      <protection locked="0"/>
    </xf>
    <xf numFmtId="0" fontId="55" fillId="10" borderId="103" xfId="0" applyFont="1" applyFill="1" applyBorder="1" applyAlignment="1">
      <alignment horizontal="center" vertical="center"/>
    </xf>
    <xf numFmtId="0" fontId="55" fillId="10" borderId="104" xfId="0" applyFont="1" applyFill="1" applyBorder="1" applyAlignment="1">
      <alignment horizontal="center" vertical="center"/>
    </xf>
    <xf numFmtId="0" fontId="55" fillId="10" borderId="105" xfId="0" applyFont="1" applyFill="1" applyBorder="1" applyAlignment="1">
      <alignment horizontal="center" vertical="center"/>
    </xf>
    <xf numFmtId="0" fontId="55" fillId="10" borderId="106" xfId="0" applyFont="1" applyFill="1" applyBorder="1" applyAlignment="1">
      <alignment horizontal="center" vertical="center"/>
    </xf>
    <xf numFmtId="0" fontId="55" fillId="10" borderId="107" xfId="0" applyFont="1" applyFill="1" applyBorder="1" applyAlignment="1">
      <alignment horizontal="center" vertical="center"/>
    </xf>
    <xf numFmtId="0" fontId="55" fillId="10" borderId="108" xfId="0" applyFont="1" applyFill="1" applyBorder="1" applyAlignment="1">
      <alignment horizontal="center" vertical="center"/>
    </xf>
    <xf numFmtId="0" fontId="59" fillId="19" borderId="109" xfId="0" applyFont="1" applyFill="1" applyBorder="1" applyAlignment="1">
      <alignment horizontal="center" vertical="center"/>
    </xf>
    <xf numFmtId="0" fontId="59" fillId="19" borderId="111" xfId="0" applyFont="1" applyFill="1" applyBorder="1" applyAlignment="1">
      <alignment horizontal="center" vertical="center"/>
    </xf>
    <xf numFmtId="0" fontId="59" fillId="19" borderId="107" xfId="0" applyFont="1" applyFill="1" applyBorder="1" applyAlignment="1">
      <alignment horizontal="center" vertical="center"/>
    </xf>
    <xf numFmtId="0" fontId="59" fillId="19" borderId="108" xfId="0" applyFont="1" applyFill="1" applyBorder="1" applyAlignment="1">
      <alignment horizontal="center" vertical="center"/>
    </xf>
    <xf numFmtId="0" fontId="58" fillId="10" borderId="103" xfId="0" applyFont="1" applyFill="1" applyBorder="1" applyAlignment="1" applyProtection="1">
      <alignment horizontal="left" vertical="center"/>
      <protection locked="0"/>
    </xf>
    <xf numFmtId="0" fontId="58" fillId="10" borderId="104" xfId="0" applyFont="1" applyFill="1" applyBorder="1" applyAlignment="1" applyProtection="1">
      <alignment horizontal="left" vertical="center"/>
      <protection locked="0"/>
    </xf>
    <xf numFmtId="0" fontId="58" fillId="10" borderId="105" xfId="0" applyFont="1" applyFill="1" applyBorder="1" applyAlignment="1" applyProtection="1">
      <alignment horizontal="left" vertical="center"/>
      <protection locked="0"/>
    </xf>
    <xf numFmtId="0" fontId="56" fillId="10" borderId="0" xfId="0" applyFont="1" applyFill="1" applyAlignment="1">
      <alignment horizontal="left" vertical="center"/>
    </xf>
    <xf numFmtId="0" fontId="59" fillId="19" borderId="114" xfId="0" applyFont="1" applyFill="1" applyBorder="1" applyAlignment="1">
      <alignment horizontal="center" vertical="center"/>
    </xf>
    <xf numFmtId="0" fontId="59" fillId="19" borderId="115" xfId="0" applyFont="1" applyFill="1" applyBorder="1" applyAlignment="1">
      <alignment horizontal="center" vertical="center" wrapText="1"/>
    </xf>
    <xf numFmtId="0" fontId="60" fillId="0" borderId="112" xfId="0" applyFont="1" applyBorder="1" applyAlignment="1" applyProtection="1">
      <alignment horizontal="center" vertical="center" wrapText="1"/>
      <protection locked="0"/>
    </xf>
    <xf numFmtId="0" fontId="60" fillId="0" borderId="115" xfId="0" applyFont="1" applyBorder="1" applyAlignment="1" applyProtection="1">
      <alignment horizontal="center" vertical="center" wrapText="1"/>
      <protection locked="0"/>
    </xf>
    <xf numFmtId="0" fontId="60" fillId="0" borderId="114" xfId="0" applyFont="1" applyBorder="1" applyAlignment="1" applyProtection="1">
      <alignment horizontal="center" vertical="center" wrapText="1"/>
      <protection locked="0"/>
    </xf>
    <xf numFmtId="0" fontId="60" fillId="0" borderId="112" xfId="0" applyFont="1" applyBorder="1" applyAlignment="1" applyProtection="1">
      <alignment horizontal="center" vertical="top" wrapText="1"/>
      <protection locked="0"/>
    </xf>
    <xf numFmtId="0" fontId="60" fillId="0" borderId="115" xfId="0" applyFont="1" applyBorder="1" applyAlignment="1" applyProtection="1">
      <alignment horizontal="center" vertical="top" wrapText="1"/>
      <protection locked="0"/>
    </xf>
    <xf numFmtId="0" fontId="60" fillId="0" borderId="114" xfId="0" applyFont="1" applyBorder="1" applyAlignment="1" applyProtection="1">
      <alignment horizontal="center" vertical="top" wrapText="1"/>
      <protection locked="0"/>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xf numFmtId="0" fontId="12" fillId="0" borderId="132" xfId="0" applyFont="1" applyFill="1" applyBorder="1" applyAlignment="1" applyProtection="1">
      <alignment horizontal="justify" vertical="center" wrapText="1"/>
      <protection locked="0"/>
    </xf>
    <xf numFmtId="0" fontId="12" fillId="0" borderId="19" xfId="0" applyFont="1" applyFill="1" applyBorder="1" applyAlignment="1" applyProtection="1">
      <alignment horizontal="justify" vertical="center" wrapText="1"/>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F2D-45A2-B30F-C3D691D652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EF2D-45A2-B30F-C3D691D652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2-EF2D-45A2-B30F-C3D691D652A5}"/>
              </c:ext>
            </c:extLst>
          </c:dPt>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88E-41A1-978D-E7D7A1C280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EF2D-45A2-B30F-C3D691D652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6-EF2D-45A2-B30F-C3D691D652A5}"/>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F2D-45A2-B30F-C3D691D652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fld id="{79757F78-163A-4584-B09E-F4DD384E8AB6}" type="CELLRANGE">
                      <a:rPr lang="es-CO"/>
                      <a:pPr/>
                      <a:t>[CELLRANGE]</a:t>
                    </a:fld>
                    <a:r>
                      <a:rPr lang="es-CO" baseline="0"/>
                      <a:t>
</a:t>
                    </a:r>
                    <a:fld id="{2A6031FC-3767-439F-8473-438703C08821}" type="SERIESNAME">
                      <a:rPr lang="es-CO" baseline="0"/>
                      <a:pPr/>
                      <a:t>[NOMBRE DE LA SERIE]</a:t>
                    </a:fld>
                    <a:endParaRPr lang="es-CO" baseline="0"/>
                  </a:p>
                </c:rich>
              </c:tx>
              <c:dLblPos val="l"/>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1599767</xdr:colOff>
      <xdr:row>2</xdr:row>
      <xdr:rowOff>127721</xdr:rowOff>
    </xdr:to>
    <xdr:grpSp>
      <xdr:nvGrpSpPr>
        <xdr:cNvPr id="15" name="Grupo 14">
          <a:extLst>
            <a:ext uri="{FF2B5EF4-FFF2-40B4-BE49-F238E27FC236}">
              <a16:creationId xmlns:a16="http://schemas.microsoft.com/office/drawing/2014/main" id="{C5B28F8D-EFE5-4E6C-8286-C6101494700B}"/>
            </a:ext>
          </a:extLst>
        </xdr:cNvPr>
        <xdr:cNvGrpSpPr/>
      </xdr:nvGrpSpPr>
      <xdr:grpSpPr>
        <a:xfrm>
          <a:off x="0" y="0"/>
          <a:ext cx="56667874" cy="1923864"/>
          <a:chOff x="0" y="0"/>
          <a:chExt cx="45636996" cy="1732189"/>
        </a:xfrm>
      </xdr:grpSpPr>
      <xdr:grpSp>
        <xdr:nvGrpSpPr>
          <xdr:cNvPr id="16" name="Group 4">
            <a:extLst>
              <a:ext uri="{FF2B5EF4-FFF2-40B4-BE49-F238E27FC236}">
                <a16:creationId xmlns:a16="http://schemas.microsoft.com/office/drawing/2014/main" id="{6BC2C9D8-15CA-4B0C-95C5-0BCBF6CAACF0}"/>
              </a:ext>
            </a:extLst>
          </xdr:cNvPr>
          <xdr:cNvGrpSpPr>
            <a:grpSpLocks/>
          </xdr:cNvGrpSpPr>
        </xdr:nvGrpSpPr>
        <xdr:grpSpPr bwMode="auto">
          <a:xfrm>
            <a:off x="0" y="0"/>
            <a:ext cx="45636996" cy="1732189"/>
            <a:chOff x="-11" y="0"/>
            <a:chExt cx="1406" cy="135"/>
          </a:xfrm>
        </xdr:grpSpPr>
        <xdr:sp macro="" textlink="">
          <xdr:nvSpPr>
            <xdr:cNvPr id="18" name="1 CuadroTexto">
              <a:extLst>
                <a:ext uri="{FF2B5EF4-FFF2-40B4-BE49-F238E27FC236}">
                  <a16:creationId xmlns:a16="http://schemas.microsoft.com/office/drawing/2014/main" id="{A6DE1196-FA22-45FF-AE9F-1FE47838D49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89EA0AC9-D941-4C02-BA8F-4AEB544EB53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F94EE8E-8CBD-4E5E-80B3-45DD1BAADAE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D11C482C-E61B-4F03-A944-542DD33EB5C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AB1FAD40-9BBA-42D3-866E-6ED06B818F7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CEA81F35-E5C2-4753-98E6-C4EA1EEF39B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2D48FC22-D692-45DB-BDF1-436718A1774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F386CD67-08B7-418D-B213-0E63CBF1E8D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3D24455E-23F4-49CD-B873-A45A68E2935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DB61AD53-AFC6-4E13-97B2-100744D19CB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DC8F9BF2-5591-4EE9-ACAA-BEDECCD9961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A49A47C9-9113-4C19-9D5A-197F61D193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17682" y="85540"/>
            <a:ext cx="1372170" cy="150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119063</xdr:colOff>
      <xdr:row>0</xdr:row>
      <xdr:rowOff>0</xdr:rowOff>
    </xdr:from>
    <xdr:to>
      <xdr:col>3</xdr:col>
      <xdr:colOff>1204913</xdr:colOff>
      <xdr:row>2</xdr:row>
      <xdr:rowOff>318880</xdr:rowOff>
    </xdr:to>
    <xdr:pic>
      <xdr:nvPicPr>
        <xdr:cNvPr id="4" name="Imagen 81">
          <a:extLst>
            <a:ext uri="{FF2B5EF4-FFF2-40B4-BE49-F238E27FC236}">
              <a16:creationId xmlns:a16="http://schemas.microsoft.com/office/drawing/2014/main" id="{FE20CDF9-AC65-4C7E-A411-9E4E3472E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3094" y="0"/>
          <a:ext cx="1085850"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795618</xdr:colOff>
      <xdr:row>0</xdr:row>
      <xdr:rowOff>0</xdr:rowOff>
    </xdr:from>
    <xdr:to>
      <xdr:col>11</xdr:col>
      <xdr:colOff>570379</xdr:colOff>
      <xdr:row>2</xdr:row>
      <xdr:rowOff>318180</xdr:rowOff>
    </xdr:to>
    <xdr:pic>
      <xdr:nvPicPr>
        <xdr:cNvPr id="22" name="Imagen 81">
          <a:extLst>
            <a:ext uri="{FF2B5EF4-FFF2-40B4-BE49-F238E27FC236}">
              <a16:creationId xmlns:a16="http://schemas.microsoft.com/office/drawing/2014/main" id="{4D120733-60F1-4EE8-AB5A-F61D0A1C6B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0"/>
          <a:ext cx="1085850"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1401536</xdr:colOff>
      <xdr:row>0</xdr:row>
      <xdr:rowOff>0</xdr:rowOff>
    </xdr:from>
    <xdr:to>
      <xdr:col>2</xdr:col>
      <xdr:colOff>174172</xdr:colOff>
      <xdr:row>2</xdr:row>
      <xdr:rowOff>334188</xdr:rowOff>
    </xdr:to>
    <xdr:pic>
      <xdr:nvPicPr>
        <xdr:cNvPr id="4" name="Imagen 81">
          <a:extLst>
            <a:ext uri="{FF2B5EF4-FFF2-40B4-BE49-F238E27FC236}">
              <a16:creationId xmlns:a16="http://schemas.microsoft.com/office/drawing/2014/main" id="{81FB3896-3427-4C96-A856-DC31F2EF0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3679" y="0"/>
          <a:ext cx="1085850"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1714500</xdr:colOff>
      <xdr:row>0</xdr:row>
      <xdr:rowOff>1524000</xdr:rowOff>
    </xdr:to>
    <xdr:grpSp>
      <xdr:nvGrpSpPr>
        <xdr:cNvPr id="16" name="Grupo 15">
          <a:extLst>
            <a:ext uri="{FF2B5EF4-FFF2-40B4-BE49-F238E27FC236}">
              <a16:creationId xmlns:a16="http://schemas.microsoft.com/office/drawing/2014/main" id="{860ACC85-6CFA-4115-BFAB-C1C9344E0C33}"/>
            </a:ext>
          </a:extLst>
        </xdr:cNvPr>
        <xdr:cNvGrpSpPr/>
      </xdr:nvGrpSpPr>
      <xdr:grpSpPr>
        <a:xfrm>
          <a:off x="0" y="0"/>
          <a:ext cx="58293000" cy="1524000"/>
          <a:chOff x="0" y="0"/>
          <a:chExt cx="53599195" cy="1830243"/>
        </a:xfrm>
      </xdr:grpSpPr>
      <xdr:grpSp>
        <xdr:nvGrpSpPr>
          <xdr:cNvPr id="17" name="Group 4">
            <a:extLst>
              <a:ext uri="{FF2B5EF4-FFF2-40B4-BE49-F238E27FC236}">
                <a16:creationId xmlns:a16="http://schemas.microsoft.com/office/drawing/2014/main" id="{BCABFA3D-8AC3-4B9C-930A-0ED11FF0F059}"/>
              </a:ext>
            </a:extLst>
          </xdr:cNvPr>
          <xdr:cNvGrpSpPr>
            <a:grpSpLocks/>
          </xdr:cNvGrpSpPr>
        </xdr:nvGrpSpPr>
        <xdr:grpSpPr bwMode="auto">
          <a:xfrm>
            <a:off x="0" y="0"/>
            <a:ext cx="53599195" cy="1830243"/>
            <a:chOff x="-11" y="0"/>
            <a:chExt cx="1406" cy="135"/>
          </a:xfrm>
        </xdr:grpSpPr>
        <xdr:sp macro="" textlink="">
          <xdr:nvSpPr>
            <xdr:cNvPr id="20" name="1 CuadroTexto">
              <a:extLst>
                <a:ext uri="{FF2B5EF4-FFF2-40B4-BE49-F238E27FC236}">
                  <a16:creationId xmlns:a16="http://schemas.microsoft.com/office/drawing/2014/main" id="{F4E996F4-A8EC-47C5-AF96-6318357EE27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40927430-1A72-4446-9BC2-751720679BD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5C36BEF0-3AE8-416E-B039-EDE4986AD10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0CB17BA9-CD30-47DB-BC6E-1436D677A66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80F15D80-D02D-45E4-91F0-E2F54FCDC37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6" name="12 CuadroTexto">
              <a:extLst>
                <a:ext uri="{FF2B5EF4-FFF2-40B4-BE49-F238E27FC236}">
                  <a16:creationId xmlns:a16="http://schemas.microsoft.com/office/drawing/2014/main" id="{A334D22B-21B7-424C-B10D-043B60F65AD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7363A306-7D99-41D3-82FF-7906BB2D0A4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0F22520B-6F5A-4FF0-9022-B97A5058799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C2CA2744-FE33-4701-AE81-13BE85D8A53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8411692D-B90E-401C-8822-328254060C3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A514E736-1DB5-40FC-9F02-B50A32D734A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155806F8-B5CB-4626-9D21-CE04110E53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0788" y="193964"/>
            <a:ext cx="1428518" cy="152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128588</xdr:colOff>
      <xdr:row>0</xdr:row>
      <xdr:rowOff>0</xdr:rowOff>
    </xdr:from>
    <xdr:to>
      <xdr:col>48</xdr:col>
      <xdr:colOff>642938</xdr:colOff>
      <xdr:row>0</xdr:row>
      <xdr:rowOff>1466848</xdr:rowOff>
    </xdr:to>
    <xdr:grpSp>
      <xdr:nvGrpSpPr>
        <xdr:cNvPr id="16" name="Grupo 15">
          <a:extLst>
            <a:ext uri="{FF2B5EF4-FFF2-40B4-BE49-F238E27FC236}">
              <a16:creationId xmlns:a16="http://schemas.microsoft.com/office/drawing/2014/main" id="{363071FE-25FD-498C-9629-FB585572AF24}"/>
            </a:ext>
          </a:extLst>
        </xdr:cNvPr>
        <xdr:cNvGrpSpPr/>
      </xdr:nvGrpSpPr>
      <xdr:grpSpPr>
        <a:xfrm>
          <a:off x="128588" y="0"/>
          <a:ext cx="20326350" cy="1466848"/>
          <a:chOff x="0" y="0"/>
          <a:chExt cx="53599195" cy="1830243"/>
        </a:xfrm>
      </xdr:grpSpPr>
      <xdr:grpSp>
        <xdr:nvGrpSpPr>
          <xdr:cNvPr id="18" name="Group 4">
            <a:extLst>
              <a:ext uri="{FF2B5EF4-FFF2-40B4-BE49-F238E27FC236}">
                <a16:creationId xmlns:a16="http://schemas.microsoft.com/office/drawing/2014/main" id="{1B2A9D74-EA6D-450A-BA44-59E34FDD1114}"/>
              </a:ext>
            </a:extLst>
          </xdr:cNvPr>
          <xdr:cNvGrpSpPr>
            <a:grpSpLocks/>
          </xdr:cNvGrpSpPr>
        </xdr:nvGrpSpPr>
        <xdr:grpSpPr bwMode="auto">
          <a:xfrm>
            <a:off x="0" y="0"/>
            <a:ext cx="53599195" cy="1830243"/>
            <a:chOff x="-11" y="0"/>
            <a:chExt cx="1406" cy="135"/>
          </a:xfrm>
        </xdr:grpSpPr>
        <xdr:sp macro="" textlink="">
          <xdr:nvSpPr>
            <xdr:cNvPr id="31" name="1 CuadroTexto">
              <a:extLst>
                <a:ext uri="{FF2B5EF4-FFF2-40B4-BE49-F238E27FC236}">
                  <a16:creationId xmlns:a16="http://schemas.microsoft.com/office/drawing/2014/main" id="{6E25C316-657D-4BCF-B9D0-0B7970785DA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1B398A84-53E7-46C5-9796-98A60D80FF7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232E8C96-E20F-426C-AE4A-283D37526BC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3FEC2E94-BC0C-45FB-978B-6E9181F9AA1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3422A600-BDE8-491A-B613-A00741CE76D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6" name="12 CuadroTexto">
              <a:extLst>
                <a:ext uri="{FF2B5EF4-FFF2-40B4-BE49-F238E27FC236}">
                  <a16:creationId xmlns:a16="http://schemas.microsoft.com/office/drawing/2014/main" id="{64A7DF25-9707-4CAA-BEB5-633FDDC08DB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78F3FD48-2C51-4305-AAE5-4507760374F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5E45F387-94BE-47BB-8C22-E38BEA32EC3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B8EEE34C-0D49-4A85-88BA-969DF84C87E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DA4D6AFA-CF14-461A-A431-224328BF867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147E337C-39AD-4BB1-AD75-7A0B100E226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0FD4EC90-0665-49FC-8381-9E33DFE6B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323850</xdr:colOff>
      <xdr:row>0</xdr:row>
      <xdr:rowOff>152400</xdr:rowOff>
    </xdr:from>
    <xdr:to>
      <xdr:col>46</xdr:col>
      <xdr:colOff>571500</xdr:colOff>
      <xdr:row>0</xdr:row>
      <xdr:rowOff>1619248</xdr:rowOff>
    </xdr:to>
    <xdr:grpSp>
      <xdr:nvGrpSpPr>
        <xdr:cNvPr id="16" name="Grupo 15">
          <a:extLst>
            <a:ext uri="{FF2B5EF4-FFF2-40B4-BE49-F238E27FC236}">
              <a16:creationId xmlns:a16="http://schemas.microsoft.com/office/drawing/2014/main" id="{A98DFF8F-302B-43CC-818F-4C957EF7F0D2}"/>
            </a:ext>
          </a:extLst>
        </xdr:cNvPr>
        <xdr:cNvGrpSpPr/>
      </xdr:nvGrpSpPr>
      <xdr:grpSpPr>
        <a:xfrm>
          <a:off x="323850" y="152400"/>
          <a:ext cx="20326350" cy="1466848"/>
          <a:chOff x="0" y="0"/>
          <a:chExt cx="53599195" cy="1830243"/>
        </a:xfrm>
      </xdr:grpSpPr>
      <xdr:grpSp>
        <xdr:nvGrpSpPr>
          <xdr:cNvPr id="18" name="Group 4">
            <a:extLst>
              <a:ext uri="{FF2B5EF4-FFF2-40B4-BE49-F238E27FC236}">
                <a16:creationId xmlns:a16="http://schemas.microsoft.com/office/drawing/2014/main" id="{1E8FDE0E-F730-4D2B-8840-C33F4DC63063}"/>
              </a:ext>
            </a:extLst>
          </xdr:cNvPr>
          <xdr:cNvGrpSpPr>
            <a:grpSpLocks/>
          </xdr:cNvGrpSpPr>
        </xdr:nvGrpSpPr>
        <xdr:grpSpPr bwMode="auto">
          <a:xfrm>
            <a:off x="0" y="0"/>
            <a:ext cx="53599195" cy="1830243"/>
            <a:chOff x="-11" y="0"/>
            <a:chExt cx="1406" cy="135"/>
          </a:xfrm>
        </xdr:grpSpPr>
        <xdr:sp macro="" textlink="">
          <xdr:nvSpPr>
            <xdr:cNvPr id="31" name="1 CuadroTexto">
              <a:extLst>
                <a:ext uri="{FF2B5EF4-FFF2-40B4-BE49-F238E27FC236}">
                  <a16:creationId xmlns:a16="http://schemas.microsoft.com/office/drawing/2014/main" id="{E7C7444B-6B1D-4500-AAC3-531DCE34DEA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169E2EF8-3E26-4BC3-926F-9586C9ACA46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2AADCAA8-4A33-4C6F-80C2-64D5DCC316A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41777E49-0158-4E0C-B2C3-960DA534156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14726D72-62EA-4063-8568-73751116BDD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6" name="12 CuadroTexto">
              <a:extLst>
                <a:ext uri="{FF2B5EF4-FFF2-40B4-BE49-F238E27FC236}">
                  <a16:creationId xmlns:a16="http://schemas.microsoft.com/office/drawing/2014/main" id="{9E649A85-87AB-4306-B96B-49E5FA14730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6E600D59-1902-404E-B1E4-7DA7F599587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4A6016C2-7559-40F6-8489-01D9B5525D9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C4164A50-7C51-4B0C-A8BC-7B568C08250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A51D8A82-220A-4505-8161-C3F09D356E6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17D49104-3E48-4311-A3DB-1556CF4A472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F6315E47-F0E7-41F0-97B6-47BAFD5BF4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68036</xdr:colOff>
      <xdr:row>0</xdr:row>
      <xdr:rowOff>68036</xdr:rowOff>
    </xdr:from>
    <xdr:to>
      <xdr:col>2</xdr:col>
      <xdr:colOff>1197429</xdr:colOff>
      <xdr:row>2</xdr:row>
      <xdr:rowOff>402224</xdr:rowOff>
    </xdr:to>
    <xdr:pic>
      <xdr:nvPicPr>
        <xdr:cNvPr id="3" name="Imagen 81">
          <a:extLst>
            <a:ext uri="{FF2B5EF4-FFF2-40B4-BE49-F238E27FC236}">
              <a16:creationId xmlns:a16="http://schemas.microsoft.com/office/drawing/2014/main" id="{841C4C7F-3B3F-4D75-BD8C-0B56A0A4F1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68036"/>
          <a:ext cx="1129393"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128588</xdr:colOff>
      <xdr:row>0</xdr:row>
      <xdr:rowOff>80963</xdr:rowOff>
    </xdr:from>
    <xdr:to>
      <xdr:col>47</xdr:col>
      <xdr:colOff>319088</xdr:colOff>
      <xdr:row>1</xdr:row>
      <xdr:rowOff>20349</xdr:rowOff>
    </xdr:to>
    <xdr:grpSp>
      <xdr:nvGrpSpPr>
        <xdr:cNvPr id="16" name="Grupo 15">
          <a:extLst>
            <a:ext uri="{FF2B5EF4-FFF2-40B4-BE49-F238E27FC236}">
              <a16:creationId xmlns:a16="http://schemas.microsoft.com/office/drawing/2014/main" id="{22785CCC-62A3-4510-8047-9FEE26580FB5}"/>
            </a:ext>
          </a:extLst>
        </xdr:cNvPr>
        <xdr:cNvGrpSpPr/>
      </xdr:nvGrpSpPr>
      <xdr:grpSpPr>
        <a:xfrm>
          <a:off x="128588" y="80963"/>
          <a:ext cx="19240500" cy="1749136"/>
          <a:chOff x="0" y="0"/>
          <a:chExt cx="45636996" cy="1732189"/>
        </a:xfrm>
      </xdr:grpSpPr>
      <xdr:grpSp>
        <xdr:nvGrpSpPr>
          <xdr:cNvPr id="18" name="Group 4">
            <a:extLst>
              <a:ext uri="{FF2B5EF4-FFF2-40B4-BE49-F238E27FC236}">
                <a16:creationId xmlns:a16="http://schemas.microsoft.com/office/drawing/2014/main" id="{305B238B-8165-489D-BCB5-CE38AC36EEED}"/>
              </a:ext>
            </a:extLst>
          </xdr:cNvPr>
          <xdr:cNvGrpSpPr>
            <a:grpSpLocks/>
          </xdr:cNvGrpSpPr>
        </xdr:nvGrpSpPr>
        <xdr:grpSpPr bwMode="auto">
          <a:xfrm>
            <a:off x="0" y="0"/>
            <a:ext cx="45636996" cy="1732189"/>
            <a:chOff x="-11" y="0"/>
            <a:chExt cx="1406" cy="135"/>
          </a:xfrm>
        </xdr:grpSpPr>
        <xdr:sp macro="" textlink="">
          <xdr:nvSpPr>
            <xdr:cNvPr id="31" name="1 CuadroTexto">
              <a:extLst>
                <a:ext uri="{FF2B5EF4-FFF2-40B4-BE49-F238E27FC236}">
                  <a16:creationId xmlns:a16="http://schemas.microsoft.com/office/drawing/2014/main" id="{B76A9A09-2BC7-4B4A-B5C2-6FBDF43ADAA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5E0D20C5-78E2-4593-BC9C-62928A68D26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E55C200E-BE5C-4BD2-B277-C53672ACA99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AD82C845-A74E-42A5-A922-B929E76A826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E846920C-D9ED-41CC-9A95-2B7E0081018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33AFE51F-5EF7-4ADB-B30F-6CB7F10D429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8486864E-4C90-48B8-8531-18D2AD125FF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34AD7E33-0038-41F0-BC00-A1FF501F255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FD64D422-3374-4EE7-ACEF-35DE04D60B7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193F9E86-A3EF-4250-A779-93A426D79EA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32E1DD64-2E07-4375-9CA2-571D2E67CFA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4F3DAD03-3EF4-4CC4-81B4-F1FB118412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285750</xdr:colOff>
      <xdr:row>0</xdr:row>
      <xdr:rowOff>0</xdr:rowOff>
    </xdr:from>
    <xdr:to>
      <xdr:col>46</xdr:col>
      <xdr:colOff>414337</xdr:colOff>
      <xdr:row>1</xdr:row>
      <xdr:rowOff>0</xdr:rowOff>
    </xdr:to>
    <xdr:grpSp>
      <xdr:nvGrpSpPr>
        <xdr:cNvPr id="15" name="Grupo 14">
          <a:extLst>
            <a:ext uri="{FF2B5EF4-FFF2-40B4-BE49-F238E27FC236}">
              <a16:creationId xmlns:a16="http://schemas.microsoft.com/office/drawing/2014/main" id="{EEAC6FA5-2062-4B4C-938F-63A85BE5870B}"/>
            </a:ext>
          </a:extLst>
        </xdr:cNvPr>
        <xdr:cNvGrpSpPr/>
      </xdr:nvGrpSpPr>
      <xdr:grpSpPr>
        <a:xfrm>
          <a:off x="285750" y="0"/>
          <a:ext cx="19773900" cy="1714500"/>
          <a:chOff x="0" y="0"/>
          <a:chExt cx="45636996" cy="1732189"/>
        </a:xfrm>
      </xdr:grpSpPr>
      <xdr:grpSp>
        <xdr:nvGrpSpPr>
          <xdr:cNvPr id="17" name="Group 4">
            <a:extLst>
              <a:ext uri="{FF2B5EF4-FFF2-40B4-BE49-F238E27FC236}">
                <a16:creationId xmlns:a16="http://schemas.microsoft.com/office/drawing/2014/main" id="{C56F5BC5-C1EF-41E9-BA4D-11A219E57440}"/>
              </a:ext>
            </a:extLst>
          </xdr:cNvPr>
          <xdr:cNvGrpSpPr>
            <a:grpSpLocks/>
          </xdr:cNvGrpSpPr>
        </xdr:nvGrpSpPr>
        <xdr:grpSpPr bwMode="auto">
          <a:xfrm>
            <a:off x="0" y="0"/>
            <a:ext cx="45636996" cy="1732189"/>
            <a:chOff x="-11" y="0"/>
            <a:chExt cx="1406" cy="135"/>
          </a:xfrm>
        </xdr:grpSpPr>
        <xdr:sp macro="" textlink="">
          <xdr:nvSpPr>
            <xdr:cNvPr id="19" name="1 CuadroTexto">
              <a:extLst>
                <a:ext uri="{FF2B5EF4-FFF2-40B4-BE49-F238E27FC236}">
                  <a16:creationId xmlns:a16="http://schemas.microsoft.com/office/drawing/2014/main" id="{62AC1B26-7360-4CFB-82FE-1F45A4CB62D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EE69187F-0E64-4481-A763-80E20F3E359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2DEFF2AF-CB94-4F54-933C-84D071B9E1A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7DE6C776-4BF4-41F3-A38E-69EAFFED1E8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51CEC5A9-F955-4886-8FB7-45AC9F6AA1B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2 CuadroTexto">
              <a:extLst>
                <a:ext uri="{FF2B5EF4-FFF2-40B4-BE49-F238E27FC236}">
                  <a16:creationId xmlns:a16="http://schemas.microsoft.com/office/drawing/2014/main" id="{74FDAF7D-A793-46E6-A744-A04A5043B46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F4ABB01A-9743-4842-BD5E-60A1AEB842F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61EAABF9-B88F-4A6F-84CD-0AFF0F6C5F4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66470DE1-A922-40F5-A74A-BFA4C7B078F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8" name="13 CuadroTexto">
              <a:extLst>
                <a:ext uri="{FF2B5EF4-FFF2-40B4-BE49-F238E27FC236}">
                  <a16:creationId xmlns:a16="http://schemas.microsoft.com/office/drawing/2014/main" id="{81007F7D-0486-4A93-9EA6-E6D14753196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D940BFFA-7A63-459A-A473-C4F69043721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FC5E2C32-7540-4540-995F-200420EA9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1006928</xdr:colOff>
      <xdr:row>0</xdr:row>
      <xdr:rowOff>13607</xdr:rowOff>
    </xdr:from>
    <xdr:to>
      <xdr:col>2</xdr:col>
      <xdr:colOff>596239</xdr:colOff>
      <xdr:row>2</xdr:row>
      <xdr:rowOff>287184</xdr:rowOff>
    </xdr:to>
    <xdr:pic>
      <xdr:nvPicPr>
        <xdr:cNvPr id="4" name="Imagen 81">
          <a:extLst>
            <a:ext uri="{FF2B5EF4-FFF2-40B4-BE49-F238E27FC236}">
              <a16:creationId xmlns:a16="http://schemas.microsoft.com/office/drawing/2014/main" id="{64F36A5C-4EDA-4776-A7A7-EBCC72A6FD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9071" y="13607"/>
          <a:ext cx="1004454" cy="1008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1262061</xdr:colOff>
      <xdr:row>2</xdr:row>
      <xdr:rowOff>71437</xdr:rowOff>
    </xdr:to>
    <xdr:grpSp>
      <xdr:nvGrpSpPr>
        <xdr:cNvPr id="15" name="Grupo 14">
          <a:extLst>
            <a:ext uri="{FF2B5EF4-FFF2-40B4-BE49-F238E27FC236}">
              <a16:creationId xmlns:a16="http://schemas.microsoft.com/office/drawing/2014/main" id="{3A5E24ED-3A07-4BEC-BF8E-6A2B9C509A6D}"/>
            </a:ext>
          </a:extLst>
        </xdr:cNvPr>
        <xdr:cNvGrpSpPr/>
      </xdr:nvGrpSpPr>
      <xdr:grpSpPr>
        <a:xfrm>
          <a:off x="0" y="0"/>
          <a:ext cx="55717847" cy="1772330"/>
          <a:chOff x="0" y="0"/>
          <a:chExt cx="51980918" cy="1975609"/>
        </a:xfrm>
      </xdr:grpSpPr>
      <xdr:grpSp>
        <xdr:nvGrpSpPr>
          <xdr:cNvPr id="16" name="Group 4">
            <a:extLst>
              <a:ext uri="{FF2B5EF4-FFF2-40B4-BE49-F238E27FC236}">
                <a16:creationId xmlns:a16="http://schemas.microsoft.com/office/drawing/2014/main" id="{0EF2CE55-43F0-4FB3-A28E-9725E3EE35E7}"/>
              </a:ext>
            </a:extLst>
          </xdr:cNvPr>
          <xdr:cNvGrpSpPr>
            <a:grpSpLocks/>
          </xdr:cNvGrpSpPr>
        </xdr:nvGrpSpPr>
        <xdr:grpSpPr bwMode="auto">
          <a:xfrm>
            <a:off x="0" y="0"/>
            <a:ext cx="51980918" cy="1975609"/>
            <a:chOff x="-11" y="0"/>
            <a:chExt cx="1406" cy="135"/>
          </a:xfrm>
        </xdr:grpSpPr>
        <xdr:sp macro="" textlink="">
          <xdr:nvSpPr>
            <xdr:cNvPr id="31" name="1 CuadroTexto">
              <a:extLst>
                <a:ext uri="{FF2B5EF4-FFF2-40B4-BE49-F238E27FC236}">
                  <a16:creationId xmlns:a16="http://schemas.microsoft.com/office/drawing/2014/main" id="{85A75BEE-4D8D-428E-AC5C-232FB64A2F0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5DB63827-D604-4770-8D2C-95091DFE278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57AA8210-3C76-4F4B-9728-6D7069B85E4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E3FD78C7-2EBE-4269-AFA4-14954CC04C4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80A57D78-9822-4E9A-ADB4-6FC1D329A59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4570A85F-46D1-4E3D-B8F0-CC24D65C081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0D9ED32B-B14F-4B46-BB05-3FE5CE94BF0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CE02BE40-88F0-4C0D-9F1A-8C7474A660B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01AC26D7-BB6F-4BF7-8587-DFCA026426E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20F2A06B-35AE-4355-8737-962030EE47A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18A8574B-A64C-476D-9AB9-98FF593807A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0" name="Imagen 81">
            <a:extLst>
              <a:ext uri="{FF2B5EF4-FFF2-40B4-BE49-F238E27FC236}">
                <a16:creationId xmlns:a16="http://schemas.microsoft.com/office/drawing/2014/main" id="{ACB8B133-7394-4E82-83FB-C1BC69BC20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5998" y="284078"/>
            <a:ext cx="1368844" cy="1413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0</xdr:row>
      <xdr:rowOff>119062</xdr:rowOff>
    </xdr:from>
    <xdr:to>
      <xdr:col>49</xdr:col>
      <xdr:colOff>114300</xdr:colOff>
      <xdr:row>0</xdr:row>
      <xdr:rowOff>1452562</xdr:rowOff>
    </xdr:to>
    <xdr:grpSp>
      <xdr:nvGrpSpPr>
        <xdr:cNvPr id="16" name="Grupo 15">
          <a:extLst>
            <a:ext uri="{FF2B5EF4-FFF2-40B4-BE49-F238E27FC236}">
              <a16:creationId xmlns:a16="http://schemas.microsoft.com/office/drawing/2014/main" id="{2F310B81-F19C-4B45-B49E-5DA9D280A626}"/>
            </a:ext>
          </a:extLst>
        </xdr:cNvPr>
        <xdr:cNvGrpSpPr/>
      </xdr:nvGrpSpPr>
      <xdr:grpSpPr>
        <a:xfrm>
          <a:off x="190500" y="119062"/>
          <a:ext cx="20497800" cy="1333500"/>
          <a:chOff x="0" y="0"/>
          <a:chExt cx="51980918" cy="1975609"/>
        </a:xfrm>
      </xdr:grpSpPr>
      <xdr:grpSp>
        <xdr:nvGrpSpPr>
          <xdr:cNvPr id="17" name="Group 4">
            <a:extLst>
              <a:ext uri="{FF2B5EF4-FFF2-40B4-BE49-F238E27FC236}">
                <a16:creationId xmlns:a16="http://schemas.microsoft.com/office/drawing/2014/main" id="{F481586F-0A86-4017-9BD7-F5DA7422B90E}"/>
              </a:ext>
            </a:extLst>
          </xdr:cNvPr>
          <xdr:cNvGrpSpPr>
            <a:grpSpLocks/>
          </xdr:cNvGrpSpPr>
        </xdr:nvGrpSpPr>
        <xdr:grpSpPr bwMode="auto">
          <a:xfrm>
            <a:off x="0" y="0"/>
            <a:ext cx="51980918" cy="1975609"/>
            <a:chOff x="-11" y="0"/>
            <a:chExt cx="1406" cy="135"/>
          </a:xfrm>
        </xdr:grpSpPr>
        <xdr:sp macro="" textlink="">
          <xdr:nvSpPr>
            <xdr:cNvPr id="19" name="1 CuadroTexto">
              <a:extLst>
                <a:ext uri="{FF2B5EF4-FFF2-40B4-BE49-F238E27FC236}">
                  <a16:creationId xmlns:a16="http://schemas.microsoft.com/office/drawing/2014/main" id="{552620BF-3A09-4246-843C-A8EC5B32B00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F8DD7E5F-8AEB-4580-B355-B8F67C003BA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76F1CD10-A4D2-4C4F-87EE-5A175E789E3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9BBDBB8E-1BD1-40AE-B0EE-A85F4F5C8C5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3092A6C7-995C-4716-95BE-FF2C5A85F84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2 CuadroTexto">
              <a:extLst>
                <a:ext uri="{FF2B5EF4-FFF2-40B4-BE49-F238E27FC236}">
                  <a16:creationId xmlns:a16="http://schemas.microsoft.com/office/drawing/2014/main" id="{53371BFD-1DD9-4083-AAE2-CF84B990874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C7A6DDAE-C75B-4A42-AA86-BA088EC4816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D98ABA66-130A-49F4-B10F-E50AAD362D8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B6D05F0A-7CEA-4B15-8755-8D4E5A56A2A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8" name="13 CuadroTexto">
              <a:extLst>
                <a:ext uri="{FF2B5EF4-FFF2-40B4-BE49-F238E27FC236}">
                  <a16:creationId xmlns:a16="http://schemas.microsoft.com/office/drawing/2014/main" id="{0541915D-B764-4E8D-B364-850BD4ED419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9" name="14 CuadroTexto">
              <a:extLst>
                <a:ext uri="{FF2B5EF4-FFF2-40B4-BE49-F238E27FC236}">
                  <a16:creationId xmlns:a16="http://schemas.microsoft.com/office/drawing/2014/main" id="{66E96955-69CE-4266-9B14-A4F5DC8665F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D6792B83-331A-4539-A255-77CE19CA6D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242454</xdr:colOff>
      <xdr:row>0</xdr:row>
      <xdr:rowOff>138546</xdr:rowOff>
    </xdr:from>
    <xdr:to>
      <xdr:col>47</xdr:col>
      <xdr:colOff>356754</xdr:colOff>
      <xdr:row>0</xdr:row>
      <xdr:rowOff>1472046</xdr:rowOff>
    </xdr:to>
    <xdr:grpSp>
      <xdr:nvGrpSpPr>
        <xdr:cNvPr id="15" name="Grupo 14">
          <a:extLst>
            <a:ext uri="{FF2B5EF4-FFF2-40B4-BE49-F238E27FC236}">
              <a16:creationId xmlns:a16="http://schemas.microsoft.com/office/drawing/2014/main" id="{774F6EE0-EB60-43AD-8A8D-E15C63E28261}"/>
            </a:ext>
          </a:extLst>
        </xdr:cNvPr>
        <xdr:cNvGrpSpPr/>
      </xdr:nvGrpSpPr>
      <xdr:grpSpPr>
        <a:xfrm>
          <a:off x="242454" y="138546"/>
          <a:ext cx="20497800" cy="1333500"/>
          <a:chOff x="0" y="0"/>
          <a:chExt cx="51980918" cy="1975609"/>
        </a:xfrm>
      </xdr:grpSpPr>
      <xdr:grpSp>
        <xdr:nvGrpSpPr>
          <xdr:cNvPr id="16" name="Group 4">
            <a:extLst>
              <a:ext uri="{FF2B5EF4-FFF2-40B4-BE49-F238E27FC236}">
                <a16:creationId xmlns:a16="http://schemas.microsoft.com/office/drawing/2014/main" id="{38372C80-25AD-47D2-96B0-2DEDB252FBF5}"/>
              </a:ext>
            </a:extLst>
          </xdr:cNvPr>
          <xdr:cNvGrpSpPr>
            <a:grpSpLocks/>
          </xdr:cNvGrpSpPr>
        </xdr:nvGrpSpPr>
        <xdr:grpSpPr bwMode="auto">
          <a:xfrm>
            <a:off x="0" y="0"/>
            <a:ext cx="51980918" cy="1975609"/>
            <a:chOff x="-11" y="0"/>
            <a:chExt cx="1406" cy="135"/>
          </a:xfrm>
        </xdr:grpSpPr>
        <xdr:sp macro="" textlink="">
          <xdr:nvSpPr>
            <xdr:cNvPr id="18" name="1 CuadroTexto">
              <a:extLst>
                <a:ext uri="{FF2B5EF4-FFF2-40B4-BE49-F238E27FC236}">
                  <a16:creationId xmlns:a16="http://schemas.microsoft.com/office/drawing/2014/main" id="{5F64926E-795C-403D-B60D-D7E2FAF5072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484A173D-86B6-4D15-9B7F-CE6F9678162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98FD1EB4-68D6-4109-B551-D133DA5C12B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3476C22E-02B5-4150-AB36-D9E6EDCBE82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FAD6AED3-3A50-49C9-9598-47490A25124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C5F84E5A-907C-4109-B84E-BAECCAD6FEB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0855DB98-E598-44E4-BA71-6F575F35948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D6074DBA-A7F1-405A-AB33-EF922878CA1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A8FB99AE-D242-4BCC-A93F-90E3D5A5758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A3BD25CA-228B-4116-97E6-23553842C59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B3AF4C00-5800-4366-A672-56771A33E03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B1193B6E-77D7-4921-9A0F-FC08280E7E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1238250</xdr:colOff>
      <xdr:row>0</xdr:row>
      <xdr:rowOff>0</xdr:rowOff>
    </xdr:from>
    <xdr:to>
      <xdr:col>2</xdr:col>
      <xdr:colOff>1102179</xdr:colOff>
      <xdr:row>2</xdr:row>
      <xdr:rowOff>367393</xdr:rowOff>
    </xdr:to>
    <xdr:pic>
      <xdr:nvPicPr>
        <xdr:cNvPr id="3" name="Imagen 81">
          <a:extLst>
            <a:ext uri="{FF2B5EF4-FFF2-40B4-BE49-F238E27FC236}">
              <a16:creationId xmlns:a16="http://schemas.microsoft.com/office/drawing/2014/main" id="{81FC61C8-A2B0-452B-9C21-B21E80491A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0393" y="0"/>
          <a:ext cx="1279072" cy="1102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517071</xdr:colOff>
      <xdr:row>0</xdr:row>
      <xdr:rowOff>0</xdr:rowOff>
    </xdr:from>
    <xdr:to>
      <xdr:col>2</xdr:col>
      <xdr:colOff>1850570</xdr:colOff>
      <xdr:row>3</xdr:row>
      <xdr:rowOff>89260</xdr:rowOff>
    </xdr:to>
    <xdr:pic>
      <xdr:nvPicPr>
        <xdr:cNvPr id="5" name="Imagen 81">
          <a:extLst>
            <a:ext uri="{FF2B5EF4-FFF2-40B4-BE49-F238E27FC236}">
              <a16:creationId xmlns:a16="http://schemas.microsoft.com/office/drawing/2014/main" id="{39B6D743-F3DA-4992-898A-D637102CBB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8107" y="0"/>
          <a:ext cx="1333499"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mininteriorgovco-my.sharepoint.com/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mininteriorgovco-my.sharepoint.com/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05D8D15-E826-41ED-A1DC-F92ED469BA7C}">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2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1B4D6-F029-4FBB-9A87-859518C0E02D}" name="TablaDinámica1" cacheId="2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3" headerRowBorderDxfId="414" tableBorderDxfId="412"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00000000-0010-0000-0A00-000003000000}"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0" dataDxfId="289">
  <autoFilter ref="B209:C219" xr:uid="{00000000-0009-0000-0100-00000B000000}"/>
  <tableColumns count="2">
    <tableColumn id="1" xr3:uid="{00000000-0010-0000-0B00-000001000000}" name="Criterios" dataDxfId="288"/>
    <tableColumn id="2" xr3:uid="{00000000-0010-0000-0B00-000002000000}" name="Subcriterios" dataDxfId="28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8080E1-DCF8-4313-BFD3-4CCEF531D56C}" name="Tabla11214" displayName="Tabla11214" ref="B209:C219" totalsRowShown="0" headerRowDxfId="179" dataDxfId="178">
  <autoFilter ref="B209:C219" xr:uid="{00000000-0009-0000-0100-00000B000000}"/>
  <tableColumns count="2">
    <tableColumn id="1" xr3:uid="{7345FF4F-2E87-4C1D-957E-29BB24C881B3}" name="Criterios" dataDxfId="177"/>
    <tableColumn id="2" xr3:uid="{13D68214-21C3-4A85-8445-FFCFD4EB21AA}"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0</v>
      </c>
      <c r="B1" s="1" t="s">
        <v>1</v>
      </c>
      <c r="C1" s="1" t="s">
        <v>2</v>
      </c>
    </row>
    <row r="2" spans="1:4" x14ac:dyDescent="0.25">
      <c r="A2" s="523" t="s">
        <v>3</v>
      </c>
      <c r="D2" s="7"/>
    </row>
    <row r="3" spans="1:4" ht="38.25" x14ac:dyDescent="0.25">
      <c r="A3" s="523"/>
      <c r="B3" s="4" t="s">
        <v>4</v>
      </c>
      <c r="C3" s="4" t="s">
        <v>5</v>
      </c>
      <c r="D3" s="7"/>
    </row>
    <row r="4" spans="1:4" ht="51" x14ac:dyDescent="0.25">
      <c r="A4" s="523"/>
      <c r="B4" s="4" t="s">
        <v>6</v>
      </c>
      <c r="C4" s="4" t="s">
        <v>7</v>
      </c>
    </row>
    <row r="5" spans="1:4" ht="38.25" x14ac:dyDescent="0.25">
      <c r="A5" s="523"/>
      <c r="B5" s="4" t="s">
        <v>8</v>
      </c>
      <c r="C5" s="4" t="s">
        <v>9</v>
      </c>
    </row>
    <row r="6" spans="1:4" ht="51" x14ac:dyDescent="0.25">
      <c r="A6" s="523"/>
      <c r="B6" s="4" t="s">
        <v>10</v>
      </c>
      <c r="C6" s="4" t="s">
        <v>11</v>
      </c>
    </row>
    <row r="7" spans="1:4" ht="51" x14ac:dyDescent="0.25">
      <c r="A7" s="523"/>
      <c r="B7" s="4" t="s">
        <v>12</v>
      </c>
      <c r="C7" s="4" t="s">
        <v>13</v>
      </c>
    </row>
    <row r="8" spans="1:4" ht="38.25" x14ac:dyDescent="0.25">
      <c r="A8" s="523"/>
      <c r="B8" s="4" t="s">
        <v>14</v>
      </c>
      <c r="C8" s="4" t="s">
        <v>15</v>
      </c>
    </row>
    <row r="9" spans="1:4" ht="63.75" x14ac:dyDescent="0.25">
      <c r="A9" s="523" t="s">
        <v>16</v>
      </c>
      <c r="B9" s="4" t="s">
        <v>17</v>
      </c>
      <c r="C9" s="4" t="s">
        <v>18</v>
      </c>
    </row>
    <row r="10" spans="1:4" ht="51" x14ac:dyDescent="0.25">
      <c r="A10" s="523"/>
      <c r="B10" s="4" t="s">
        <v>19</v>
      </c>
      <c r="C10" s="4" t="s">
        <v>20</v>
      </c>
    </row>
    <row r="11" spans="1:4" ht="51" x14ac:dyDescent="0.25">
      <c r="A11" s="523"/>
      <c r="B11" s="4" t="s">
        <v>21</v>
      </c>
      <c r="C11" s="4" t="s">
        <v>22</v>
      </c>
    </row>
    <row r="12" spans="1:4" ht="76.5" x14ac:dyDescent="0.25">
      <c r="A12" s="523"/>
      <c r="B12" s="4" t="s">
        <v>23</v>
      </c>
      <c r="C12" s="4" t="s">
        <v>24</v>
      </c>
    </row>
    <row r="13" spans="1:4" ht="51" x14ac:dyDescent="0.25">
      <c r="A13" s="523"/>
      <c r="B13" s="4" t="s">
        <v>25</v>
      </c>
      <c r="C13" s="4" t="s">
        <v>26</v>
      </c>
    </row>
    <row r="14" spans="1:4" ht="63.75" x14ac:dyDescent="0.25">
      <c r="A14" s="523"/>
      <c r="B14" s="4" t="s">
        <v>27</v>
      </c>
      <c r="C14" s="4" t="s">
        <v>28</v>
      </c>
    </row>
    <row r="15" spans="1:4" ht="38.25" x14ac:dyDescent="0.25">
      <c r="A15" s="524" t="s">
        <v>29</v>
      </c>
      <c r="B15" s="4" t="s">
        <v>30</v>
      </c>
      <c r="C15" s="4" t="s">
        <v>31</v>
      </c>
    </row>
    <row r="16" spans="1:4" ht="63.75" x14ac:dyDescent="0.25">
      <c r="A16" s="525"/>
      <c r="B16" s="4" t="s">
        <v>32</v>
      </c>
      <c r="C16" s="4" t="s">
        <v>33</v>
      </c>
    </row>
    <row r="17" spans="1:3" ht="63.75" x14ac:dyDescent="0.25">
      <c r="A17" s="525"/>
      <c r="B17" s="4" t="s">
        <v>34</v>
      </c>
      <c r="C17" s="4" t="s">
        <v>35</v>
      </c>
    </row>
    <row r="18" spans="1:3" ht="38.25" x14ac:dyDescent="0.25">
      <c r="A18" s="525"/>
      <c r="B18" s="4" t="s">
        <v>36</v>
      </c>
      <c r="C18" s="4" t="s">
        <v>37</v>
      </c>
    </row>
    <row r="19" spans="1:3" ht="51" x14ac:dyDescent="0.25">
      <c r="A19" s="525"/>
      <c r="B19" s="4" t="s">
        <v>38</v>
      </c>
      <c r="C19" s="4" t="s">
        <v>39</v>
      </c>
    </row>
    <row r="20" spans="1:3" ht="63.75" x14ac:dyDescent="0.25">
      <c r="A20" s="525"/>
      <c r="B20" s="4" t="s">
        <v>40</v>
      </c>
      <c r="C20" s="4" t="s">
        <v>41</v>
      </c>
    </row>
    <row r="21" spans="1:3" ht="127.5" x14ac:dyDescent="0.25">
      <c r="A21" s="525"/>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A4" sqref="A1:AM66"/>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823" t="s">
        <v>1061</v>
      </c>
      <c r="C1" s="823"/>
      <c r="D1" s="823"/>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30" x14ac:dyDescent="0.25">
      <c r="A3" s="14"/>
      <c r="B3" s="276"/>
      <c r="C3" s="277" t="s">
        <v>1062</v>
      </c>
      <c r="D3" s="277" t="s">
        <v>1063</v>
      </c>
      <c r="E3" s="14"/>
      <c r="F3" s="14"/>
      <c r="G3" s="14"/>
      <c r="H3" s="14"/>
      <c r="I3" s="14"/>
      <c r="J3" s="14"/>
      <c r="K3" s="14"/>
      <c r="L3" s="14"/>
      <c r="M3" s="14"/>
      <c r="N3" s="14"/>
      <c r="O3" s="14"/>
      <c r="P3" s="14"/>
      <c r="Q3" s="14"/>
      <c r="R3" s="14"/>
      <c r="S3" s="14"/>
      <c r="T3" s="14"/>
      <c r="U3" s="14"/>
    </row>
    <row r="4" spans="1:21" ht="33.75" x14ac:dyDescent="0.25">
      <c r="A4" s="278" t="s">
        <v>77</v>
      </c>
      <c r="B4" s="279" t="s">
        <v>1064</v>
      </c>
      <c r="C4" s="280" t="s">
        <v>1065</v>
      </c>
      <c r="D4" s="281" t="s">
        <v>1066</v>
      </c>
      <c r="E4" s="14"/>
      <c r="F4" s="14"/>
      <c r="G4" s="14"/>
      <c r="H4" s="14"/>
      <c r="I4" s="14"/>
      <c r="J4" s="14"/>
      <c r="K4" s="14"/>
      <c r="L4" s="14"/>
      <c r="M4" s="14"/>
      <c r="N4" s="14"/>
      <c r="O4" s="14"/>
      <c r="P4" s="14"/>
      <c r="Q4" s="14"/>
      <c r="R4" s="14"/>
      <c r="S4" s="14"/>
      <c r="T4" s="14"/>
      <c r="U4" s="14"/>
    </row>
    <row r="5" spans="1:21" ht="67.5" x14ac:dyDescent="0.25">
      <c r="A5" s="278" t="s">
        <v>83</v>
      </c>
      <c r="B5" s="282" t="s">
        <v>1067</v>
      </c>
      <c r="C5" s="283" t="s">
        <v>1068</v>
      </c>
      <c r="D5" s="284" t="s">
        <v>1069</v>
      </c>
      <c r="E5" s="14"/>
      <c r="F5" s="14"/>
      <c r="G5" s="14"/>
      <c r="H5" s="14"/>
      <c r="I5" s="14"/>
      <c r="J5" s="14"/>
      <c r="K5" s="14"/>
      <c r="L5" s="14"/>
      <c r="M5" s="14"/>
      <c r="N5" s="14"/>
      <c r="O5" s="14"/>
      <c r="P5" s="14"/>
      <c r="Q5" s="14"/>
      <c r="R5" s="14"/>
      <c r="S5" s="14"/>
      <c r="T5" s="14"/>
      <c r="U5" s="14"/>
    </row>
    <row r="6" spans="1:21" ht="67.5" x14ac:dyDescent="0.25">
      <c r="A6" s="278" t="s">
        <v>90</v>
      </c>
      <c r="B6" s="285" t="s">
        <v>1070</v>
      </c>
      <c r="C6" s="283" t="s">
        <v>1071</v>
      </c>
      <c r="D6" s="284" t="s">
        <v>1072</v>
      </c>
      <c r="E6" s="14"/>
      <c r="F6" s="14"/>
      <c r="G6" s="14"/>
      <c r="H6" s="14"/>
      <c r="I6" s="14"/>
      <c r="J6" s="14"/>
      <c r="K6" s="14"/>
      <c r="L6" s="14"/>
      <c r="M6" s="14"/>
      <c r="N6" s="14"/>
      <c r="O6" s="14"/>
      <c r="P6" s="14"/>
      <c r="Q6" s="14"/>
      <c r="R6" s="14"/>
      <c r="S6" s="14"/>
      <c r="T6" s="14"/>
      <c r="U6" s="14"/>
    </row>
    <row r="7" spans="1:21" ht="101.25" x14ac:dyDescent="0.25">
      <c r="A7" s="278" t="s">
        <v>97</v>
      </c>
      <c r="B7" s="286" t="s">
        <v>1073</v>
      </c>
      <c r="C7" s="283" t="s">
        <v>1074</v>
      </c>
      <c r="D7" s="284" t="s">
        <v>1075</v>
      </c>
      <c r="E7" s="14"/>
      <c r="F7" s="14"/>
      <c r="G7" s="14"/>
      <c r="H7" s="14"/>
      <c r="I7" s="14"/>
      <c r="J7" s="14"/>
      <c r="K7" s="14"/>
      <c r="L7" s="14"/>
      <c r="M7" s="14"/>
      <c r="N7" s="14"/>
      <c r="O7" s="14"/>
      <c r="P7" s="14"/>
      <c r="Q7" s="14"/>
      <c r="R7" s="14"/>
      <c r="S7" s="14"/>
      <c r="T7" s="14"/>
      <c r="U7" s="14"/>
    </row>
    <row r="8" spans="1:21" ht="67.5" x14ac:dyDescent="0.25">
      <c r="A8" s="278" t="s">
        <v>104</v>
      </c>
      <c r="B8" s="287" t="s">
        <v>1076</v>
      </c>
      <c r="C8" s="283" t="s">
        <v>1077</v>
      </c>
      <c r="D8" s="284" t="s">
        <v>1078</v>
      </c>
      <c r="E8" s="14"/>
      <c r="F8" s="14"/>
      <c r="G8" s="14"/>
      <c r="H8" s="14"/>
      <c r="I8" s="14"/>
      <c r="J8" s="14"/>
      <c r="K8" s="14"/>
      <c r="L8" s="14"/>
      <c r="M8" s="14"/>
      <c r="N8" s="14"/>
      <c r="O8" s="14"/>
      <c r="P8" s="14"/>
      <c r="Q8" s="14"/>
      <c r="R8" s="14"/>
      <c r="S8" s="14"/>
      <c r="T8" s="14"/>
      <c r="U8" s="14"/>
    </row>
    <row r="9" spans="1:21" ht="20.25" x14ac:dyDescent="0.25">
      <c r="A9" s="278"/>
      <c r="B9" s="278"/>
      <c r="C9" s="288"/>
      <c r="D9" s="288"/>
      <c r="E9" s="14"/>
      <c r="F9" s="14"/>
      <c r="G9" s="14"/>
      <c r="H9" s="14"/>
      <c r="I9" s="14"/>
      <c r="J9" s="14"/>
      <c r="K9" s="14"/>
      <c r="L9" s="14"/>
      <c r="M9" s="14"/>
      <c r="N9" s="14"/>
      <c r="O9" s="14"/>
      <c r="P9" s="14"/>
      <c r="Q9" s="14"/>
      <c r="R9" s="14"/>
      <c r="S9" s="14"/>
      <c r="T9" s="14"/>
      <c r="U9" s="14"/>
    </row>
    <row r="10" spans="1:21" ht="16.5" x14ac:dyDescent="0.25">
      <c r="A10" s="278"/>
      <c r="B10" s="323"/>
      <c r="C10" s="323"/>
      <c r="D10" s="323"/>
      <c r="E10" s="278"/>
      <c r="F10" s="14"/>
      <c r="G10" s="14"/>
      <c r="H10" s="14"/>
      <c r="I10" s="14"/>
      <c r="J10" s="14"/>
      <c r="K10" s="14"/>
      <c r="L10" s="14"/>
      <c r="M10" s="14"/>
      <c r="N10" s="14"/>
      <c r="O10" s="14"/>
      <c r="P10" s="14"/>
      <c r="Q10" s="14"/>
      <c r="R10" s="14"/>
      <c r="S10" s="14"/>
      <c r="T10" s="14"/>
      <c r="U10" s="14"/>
    </row>
    <row r="11" spans="1:21" x14ac:dyDescent="0.25">
      <c r="A11" s="278"/>
      <c r="B11" s="278" t="s">
        <v>1079</v>
      </c>
      <c r="C11" s="278" t="s">
        <v>1080</v>
      </c>
      <c r="D11" s="278" t="s">
        <v>1081</v>
      </c>
      <c r="E11" s="278"/>
      <c r="F11" s="14"/>
      <c r="G11" s="14"/>
      <c r="H11" s="14"/>
      <c r="I11" s="14"/>
      <c r="J11" s="14"/>
      <c r="K11" s="14"/>
      <c r="L11" s="14"/>
      <c r="M11" s="14"/>
      <c r="N11" s="14"/>
      <c r="O11" s="14"/>
      <c r="P11" s="14"/>
      <c r="Q11" s="14"/>
      <c r="R11" s="14"/>
      <c r="S11" s="14"/>
      <c r="T11" s="14"/>
      <c r="U11" s="14"/>
    </row>
    <row r="12" spans="1:21" x14ac:dyDescent="0.25">
      <c r="A12" s="278"/>
      <c r="B12" s="278" t="s">
        <v>1082</v>
      </c>
      <c r="C12" s="278" t="s">
        <v>1083</v>
      </c>
      <c r="D12" s="278" t="s">
        <v>1084</v>
      </c>
      <c r="E12" s="278"/>
      <c r="F12" s="14"/>
      <c r="G12" s="14"/>
      <c r="H12" s="14"/>
      <c r="I12" s="14"/>
      <c r="J12" s="14"/>
      <c r="K12" s="14"/>
      <c r="L12" s="14"/>
      <c r="M12" s="14"/>
      <c r="N12" s="14"/>
      <c r="O12" s="14"/>
      <c r="P12" s="14"/>
      <c r="Q12" s="14"/>
      <c r="R12" s="14"/>
      <c r="S12" s="14"/>
      <c r="T12" s="14"/>
      <c r="U12" s="14"/>
    </row>
    <row r="13" spans="1:21" x14ac:dyDescent="0.25">
      <c r="A13" s="278"/>
      <c r="B13" s="278"/>
      <c r="C13" s="278" t="s">
        <v>1085</v>
      </c>
      <c r="D13" s="278" t="s">
        <v>1086</v>
      </c>
      <c r="E13" s="278"/>
      <c r="F13" s="14"/>
      <c r="G13" s="14"/>
      <c r="H13" s="14"/>
      <c r="I13" s="14"/>
      <c r="J13" s="14"/>
      <c r="K13" s="14"/>
      <c r="L13" s="14"/>
      <c r="M13" s="14"/>
      <c r="N13" s="14"/>
      <c r="O13" s="14"/>
      <c r="P13" s="14"/>
      <c r="Q13" s="14"/>
      <c r="R13" s="14"/>
      <c r="S13" s="14"/>
      <c r="T13" s="14"/>
      <c r="U13" s="14"/>
    </row>
    <row r="14" spans="1:21" x14ac:dyDescent="0.25">
      <c r="A14" s="278"/>
      <c r="B14" s="278"/>
      <c r="C14" s="278" t="s">
        <v>1087</v>
      </c>
      <c r="D14" s="278" t="s">
        <v>1088</v>
      </c>
      <c r="E14" s="278"/>
      <c r="F14" s="14"/>
      <c r="G14" s="14"/>
      <c r="H14" s="14"/>
      <c r="I14" s="14"/>
      <c r="J14" s="14"/>
      <c r="K14" s="14"/>
      <c r="L14" s="14"/>
      <c r="M14" s="14"/>
      <c r="N14" s="14"/>
      <c r="O14" s="14"/>
      <c r="P14" s="14"/>
      <c r="Q14" s="14"/>
      <c r="R14" s="14"/>
      <c r="S14" s="14"/>
      <c r="T14" s="14"/>
      <c r="U14" s="14"/>
    </row>
    <row r="15" spans="1:21" x14ac:dyDescent="0.25">
      <c r="A15" s="278"/>
      <c r="B15" s="278"/>
      <c r="C15" s="278" t="s">
        <v>1089</v>
      </c>
      <c r="D15" s="278" t="s">
        <v>546</v>
      </c>
      <c r="E15" s="278"/>
      <c r="F15" s="14"/>
      <c r="G15" s="14"/>
      <c r="H15" s="14"/>
      <c r="I15" s="14"/>
      <c r="J15" s="14"/>
      <c r="K15" s="14"/>
      <c r="L15" s="14"/>
      <c r="M15" s="14"/>
      <c r="N15" s="14"/>
      <c r="O15" s="14"/>
      <c r="P15" s="14"/>
      <c r="Q15" s="14"/>
      <c r="R15" s="14"/>
      <c r="S15" s="14"/>
      <c r="T15" s="14"/>
      <c r="U15" s="14"/>
    </row>
    <row r="16" spans="1:21" x14ac:dyDescent="0.25">
      <c r="A16" s="278"/>
      <c r="B16" s="278"/>
      <c r="C16" s="278"/>
      <c r="D16" s="278"/>
      <c r="E16" s="278"/>
      <c r="F16" s="14"/>
      <c r="G16" s="14"/>
      <c r="H16" s="14"/>
      <c r="I16" s="14"/>
      <c r="J16" s="14"/>
      <c r="K16" s="14"/>
      <c r="L16" s="14"/>
      <c r="M16" s="14"/>
      <c r="N16" s="14"/>
      <c r="O16" s="14"/>
    </row>
    <row r="17" spans="1:15" x14ac:dyDescent="0.25">
      <c r="A17" s="278"/>
      <c r="B17" s="278"/>
      <c r="C17" s="278"/>
      <c r="D17" s="278"/>
      <c r="E17" s="278"/>
      <c r="F17" s="14"/>
      <c r="G17" s="14"/>
      <c r="H17" s="14"/>
      <c r="I17" s="14"/>
      <c r="J17" s="14"/>
      <c r="K17" s="14"/>
      <c r="L17" s="14"/>
      <c r="M17" s="14"/>
      <c r="N17" s="14"/>
      <c r="O17" s="14"/>
    </row>
    <row r="18" spans="1:15" x14ac:dyDescent="0.25">
      <c r="A18" s="278"/>
      <c r="B18" s="278"/>
      <c r="C18" s="278"/>
      <c r="D18" s="278"/>
      <c r="E18" s="278"/>
      <c r="F18" s="14"/>
      <c r="G18" s="14"/>
      <c r="H18" s="14"/>
      <c r="I18" s="14"/>
      <c r="J18" s="14"/>
      <c r="K18" s="14"/>
      <c r="L18" s="14"/>
      <c r="M18" s="14"/>
      <c r="N18" s="14"/>
      <c r="O18" s="14"/>
    </row>
    <row r="19" spans="1:15" x14ac:dyDescent="0.25">
      <c r="A19" s="278"/>
      <c r="B19" s="278"/>
      <c r="C19" s="278"/>
      <c r="D19" s="278"/>
      <c r="E19" s="278"/>
      <c r="F19" s="14"/>
      <c r="G19" s="14"/>
      <c r="H19" s="14"/>
      <c r="I19" s="14"/>
      <c r="J19" s="14"/>
      <c r="K19" s="14"/>
      <c r="L19" s="14"/>
      <c r="M19" s="14"/>
      <c r="N19" s="14"/>
      <c r="O19" s="14"/>
    </row>
    <row r="20" spans="1:15" x14ac:dyDescent="0.25">
      <c r="A20" s="278"/>
      <c r="B20" s="316"/>
      <c r="C20" s="316"/>
      <c r="D20" s="316"/>
      <c r="E20" s="316"/>
      <c r="F20" s="14"/>
      <c r="G20" s="14"/>
      <c r="H20" s="14"/>
      <c r="I20" s="14"/>
      <c r="J20" s="14"/>
      <c r="K20" s="14"/>
      <c r="L20" s="14"/>
      <c r="M20" s="14"/>
      <c r="N20" s="14"/>
      <c r="O20" s="14"/>
    </row>
    <row r="21" spans="1:15" x14ac:dyDescent="0.25">
      <c r="A21" s="278"/>
      <c r="B21" s="316"/>
      <c r="C21" s="316"/>
      <c r="D21" s="316"/>
      <c r="E21" s="316"/>
      <c r="F21" s="14"/>
      <c r="G21" s="14"/>
      <c r="H21" s="14"/>
      <c r="I21" s="14"/>
      <c r="J21" s="14"/>
      <c r="K21" s="14"/>
      <c r="L21" s="14"/>
      <c r="M21" s="14"/>
      <c r="N21" s="14"/>
      <c r="O21" s="14"/>
    </row>
    <row r="22" spans="1:15" ht="20.25" x14ac:dyDescent="0.25">
      <c r="A22" s="278"/>
      <c r="B22" s="316"/>
      <c r="C22" s="318"/>
      <c r="D22" s="318"/>
      <c r="E22" s="316"/>
      <c r="F22" s="14"/>
      <c r="G22" s="14"/>
      <c r="H22" s="14"/>
      <c r="I22" s="14"/>
      <c r="J22" s="14"/>
      <c r="K22" s="14"/>
      <c r="L22" s="14"/>
      <c r="M22" s="14"/>
      <c r="N22" s="14"/>
      <c r="O22" s="14"/>
    </row>
    <row r="23" spans="1:15" ht="20.25" x14ac:dyDescent="0.25">
      <c r="A23" s="278"/>
      <c r="B23" s="316"/>
      <c r="C23" s="318"/>
      <c r="D23" s="318"/>
      <c r="E23" s="316"/>
      <c r="F23" s="14"/>
      <c r="G23" s="14"/>
      <c r="H23" s="14"/>
      <c r="I23" s="14"/>
      <c r="J23" s="14"/>
      <c r="K23" s="14"/>
      <c r="L23" s="14"/>
      <c r="M23" s="14"/>
      <c r="N23" s="14"/>
      <c r="O23" s="14"/>
    </row>
    <row r="24" spans="1:15" ht="20.25" x14ac:dyDescent="0.25">
      <c r="A24" s="278"/>
      <c r="B24" s="316"/>
      <c r="C24" s="318"/>
      <c r="D24" s="318"/>
      <c r="E24" s="316"/>
      <c r="F24" s="14"/>
      <c r="G24" s="14"/>
      <c r="H24" s="14"/>
      <c r="I24" s="14"/>
      <c r="J24" s="14"/>
      <c r="K24" s="14"/>
      <c r="L24" s="14"/>
      <c r="M24" s="14"/>
      <c r="N24" s="14"/>
      <c r="O24" s="14"/>
    </row>
    <row r="25" spans="1:15" ht="20.25" x14ac:dyDescent="0.25">
      <c r="A25" s="278"/>
      <c r="B25" s="316"/>
      <c r="C25" s="318"/>
      <c r="D25" s="318"/>
      <c r="E25" s="316"/>
      <c r="F25" s="14"/>
      <c r="G25" s="14"/>
      <c r="H25" s="14"/>
      <c r="I25" s="14"/>
      <c r="J25" s="14"/>
      <c r="K25" s="14"/>
      <c r="L25" s="14"/>
      <c r="M25" s="14"/>
      <c r="N25" s="14"/>
      <c r="O25" s="14"/>
    </row>
    <row r="26" spans="1:15" ht="20.25" x14ac:dyDescent="0.25">
      <c r="A26" s="278"/>
      <c r="B26" s="316"/>
      <c r="C26" s="318"/>
      <c r="D26" s="318"/>
      <c r="E26" s="316"/>
      <c r="F26" s="14"/>
      <c r="G26" s="14"/>
      <c r="H26" s="14"/>
      <c r="I26" s="14"/>
      <c r="J26" s="14"/>
      <c r="K26" s="14"/>
      <c r="L26" s="14"/>
      <c r="M26" s="14"/>
      <c r="N26" s="14"/>
      <c r="O26" s="14"/>
    </row>
    <row r="27" spans="1:15" ht="20.25" x14ac:dyDescent="0.25">
      <c r="A27" s="278"/>
      <c r="B27" s="316"/>
      <c r="C27" s="318"/>
      <c r="D27" s="318"/>
      <c r="E27" s="316"/>
      <c r="F27" s="14"/>
      <c r="G27" s="14"/>
      <c r="H27" s="14"/>
      <c r="I27" s="14"/>
      <c r="J27" s="14"/>
      <c r="K27" s="14"/>
      <c r="L27" s="14"/>
      <c r="M27" s="14"/>
      <c r="N27" s="14"/>
      <c r="O27" s="14"/>
    </row>
    <row r="28" spans="1:15" ht="20.25" x14ac:dyDescent="0.25">
      <c r="A28" s="278"/>
      <c r="B28" s="316"/>
      <c r="C28" s="318"/>
      <c r="D28" s="318"/>
      <c r="E28" s="316"/>
      <c r="F28" s="14"/>
      <c r="G28" s="14"/>
      <c r="H28" s="14"/>
      <c r="I28" s="14"/>
      <c r="J28" s="14"/>
      <c r="K28" s="14"/>
      <c r="L28" s="14"/>
      <c r="M28" s="14"/>
      <c r="N28" s="14"/>
      <c r="O28" s="14"/>
    </row>
    <row r="29" spans="1:15" ht="20.25" x14ac:dyDescent="0.25">
      <c r="A29" s="278"/>
      <c r="B29" s="316"/>
      <c r="C29" s="318"/>
      <c r="D29" s="318"/>
      <c r="E29" s="316"/>
      <c r="F29" s="14"/>
      <c r="G29" s="14"/>
      <c r="H29" s="14"/>
      <c r="I29" s="14"/>
      <c r="J29" s="14"/>
      <c r="K29" s="14"/>
      <c r="L29" s="14"/>
      <c r="M29" s="14"/>
      <c r="N29" s="14"/>
      <c r="O29" s="14"/>
    </row>
    <row r="30" spans="1:15" ht="20.25" x14ac:dyDescent="0.25">
      <c r="A30" s="278"/>
      <c r="B30" s="316"/>
      <c r="C30" s="318"/>
      <c r="D30" s="318"/>
      <c r="E30" s="316"/>
      <c r="F30" s="14"/>
      <c r="G30" s="14"/>
      <c r="H30" s="14"/>
      <c r="I30" s="14"/>
      <c r="J30" s="14"/>
      <c r="K30" s="14"/>
      <c r="L30" s="14"/>
      <c r="M30" s="14"/>
      <c r="N30" s="14"/>
      <c r="O30" s="14"/>
    </row>
    <row r="31" spans="1:15" ht="20.25" x14ac:dyDescent="0.25">
      <c r="A31" s="278"/>
      <c r="B31" s="316"/>
      <c r="C31" s="318"/>
      <c r="D31" s="318"/>
      <c r="E31" s="316"/>
      <c r="F31" s="14"/>
      <c r="G31" s="14"/>
      <c r="H31" s="14"/>
      <c r="I31" s="14"/>
      <c r="J31" s="14"/>
      <c r="K31" s="14"/>
      <c r="L31" s="14"/>
      <c r="M31" s="14"/>
      <c r="N31" s="14"/>
      <c r="O31" s="14"/>
    </row>
    <row r="32" spans="1:15" ht="20.25" x14ac:dyDescent="0.25">
      <c r="A32" s="278"/>
      <c r="B32" s="316"/>
      <c r="C32" s="318"/>
      <c r="D32" s="318"/>
      <c r="E32" s="316"/>
      <c r="F32" s="14"/>
      <c r="G32" s="14"/>
      <c r="H32" s="14"/>
      <c r="I32" s="14"/>
      <c r="J32" s="14"/>
      <c r="K32" s="14"/>
      <c r="L32" s="14"/>
      <c r="M32" s="14"/>
      <c r="N32" s="14"/>
      <c r="O32" s="14"/>
    </row>
    <row r="33" spans="1:15" ht="20.25" x14ac:dyDescent="0.25">
      <c r="A33" s="278"/>
      <c r="B33" s="316"/>
      <c r="C33" s="318"/>
      <c r="D33" s="318"/>
      <c r="E33" s="316"/>
      <c r="F33" s="14"/>
      <c r="G33" s="14"/>
      <c r="H33" s="14"/>
      <c r="I33" s="14"/>
      <c r="J33" s="14"/>
      <c r="K33" s="14"/>
      <c r="L33" s="14"/>
      <c r="M33" s="14"/>
      <c r="N33" s="14"/>
      <c r="O33" s="14"/>
    </row>
    <row r="34" spans="1:15" ht="20.25" x14ac:dyDescent="0.25">
      <c r="A34" s="278"/>
      <c r="B34" s="316"/>
      <c r="C34" s="318"/>
      <c r="D34" s="318"/>
      <c r="E34" s="316"/>
      <c r="F34" s="14"/>
      <c r="G34" s="14"/>
      <c r="H34" s="14"/>
      <c r="I34" s="14"/>
      <c r="J34" s="14"/>
      <c r="K34" s="14"/>
      <c r="L34" s="14"/>
      <c r="M34" s="14"/>
      <c r="N34" s="14"/>
      <c r="O34" s="14"/>
    </row>
    <row r="35" spans="1:15" ht="20.25" x14ac:dyDescent="0.25">
      <c r="A35" s="278"/>
      <c r="B35" s="316"/>
      <c r="C35" s="318"/>
      <c r="D35" s="318"/>
      <c r="E35" s="316"/>
      <c r="F35" s="14"/>
      <c r="G35" s="14"/>
      <c r="H35" s="14"/>
      <c r="I35" s="14"/>
      <c r="J35" s="14"/>
      <c r="K35" s="14"/>
      <c r="L35" s="14"/>
      <c r="M35" s="14"/>
      <c r="N35" s="14"/>
      <c r="O35" s="14"/>
    </row>
    <row r="36" spans="1:15" ht="20.25" x14ac:dyDescent="0.25">
      <c r="A36" s="278"/>
      <c r="B36" s="316"/>
      <c r="C36" s="318"/>
      <c r="D36" s="318"/>
      <c r="E36" s="316"/>
      <c r="F36" s="14"/>
      <c r="G36" s="14"/>
      <c r="H36" s="14"/>
      <c r="I36" s="14"/>
      <c r="J36" s="14"/>
      <c r="K36" s="14"/>
      <c r="L36" s="14"/>
      <c r="M36" s="14"/>
      <c r="N36" s="14"/>
      <c r="O36" s="14"/>
    </row>
    <row r="37" spans="1:15" ht="20.25" x14ac:dyDescent="0.25">
      <c r="A37" s="278"/>
      <c r="B37" s="278"/>
      <c r="C37" s="288"/>
      <c r="D37" s="288"/>
      <c r="E37" s="14"/>
      <c r="F37" s="14"/>
      <c r="G37" s="14"/>
      <c r="H37" s="14"/>
      <c r="I37" s="14"/>
      <c r="J37" s="14"/>
      <c r="K37" s="14"/>
      <c r="L37" s="14"/>
      <c r="M37" s="14"/>
      <c r="N37" s="14"/>
      <c r="O37" s="14"/>
    </row>
    <row r="38" spans="1:15" ht="20.25" x14ac:dyDescent="0.25">
      <c r="A38" s="278"/>
      <c r="B38" s="278"/>
      <c r="C38" s="288"/>
      <c r="D38" s="288"/>
      <c r="E38" s="14"/>
      <c r="F38" s="14"/>
      <c r="G38" s="14"/>
      <c r="H38" s="14"/>
      <c r="I38" s="14"/>
      <c r="J38" s="14"/>
      <c r="K38" s="14"/>
      <c r="L38" s="14"/>
      <c r="M38" s="14"/>
      <c r="N38" s="14"/>
      <c r="O38" s="14"/>
    </row>
    <row r="39" spans="1:15" ht="20.25" x14ac:dyDescent="0.25">
      <c r="A39" s="278"/>
      <c r="B39" s="278"/>
      <c r="C39" s="288"/>
      <c r="D39" s="288"/>
      <c r="E39" s="14"/>
      <c r="F39" s="14"/>
      <c r="G39" s="14"/>
      <c r="H39" s="14"/>
      <c r="I39" s="14"/>
      <c r="J39" s="14"/>
      <c r="K39" s="14"/>
      <c r="L39" s="14"/>
      <c r="M39" s="14"/>
      <c r="N39" s="14"/>
      <c r="O39" s="14"/>
    </row>
    <row r="40" spans="1:15" ht="20.25" x14ac:dyDescent="0.25">
      <c r="A40" s="278"/>
      <c r="B40" s="278"/>
      <c r="C40" s="288"/>
      <c r="D40" s="288"/>
      <c r="E40" s="14"/>
      <c r="F40" s="14"/>
      <c r="G40" s="14"/>
      <c r="H40" s="14"/>
      <c r="I40" s="14"/>
      <c r="J40" s="14"/>
      <c r="K40" s="14"/>
      <c r="L40" s="14"/>
      <c r="M40" s="14"/>
      <c r="N40" s="14"/>
      <c r="O40" s="14"/>
    </row>
    <row r="41" spans="1:15" ht="20.25" x14ac:dyDescent="0.25">
      <c r="A41" s="278"/>
      <c r="B41" s="278"/>
      <c r="C41" s="288"/>
      <c r="D41" s="288"/>
      <c r="E41" s="14"/>
      <c r="F41" s="14"/>
      <c r="G41" s="14"/>
      <c r="H41" s="14"/>
      <c r="I41" s="14"/>
      <c r="J41" s="14"/>
      <c r="K41" s="14"/>
      <c r="L41" s="14"/>
      <c r="M41" s="14"/>
      <c r="N41" s="14"/>
      <c r="O41" s="14"/>
    </row>
    <row r="42" spans="1:15" ht="20.25" x14ac:dyDescent="0.25">
      <c r="A42" s="278"/>
      <c r="B42" s="278"/>
      <c r="C42" s="288"/>
      <c r="D42" s="288"/>
      <c r="E42" s="14"/>
      <c r="F42" s="14"/>
      <c r="G42" s="14"/>
      <c r="H42" s="14"/>
      <c r="I42" s="14"/>
      <c r="J42" s="14"/>
      <c r="K42" s="14"/>
      <c r="L42" s="14"/>
      <c r="M42" s="14"/>
      <c r="N42" s="14"/>
      <c r="O42" s="14"/>
    </row>
    <row r="43" spans="1:15" ht="20.25" x14ac:dyDescent="0.25">
      <c r="A43" s="278"/>
      <c r="B43" s="278"/>
      <c r="C43" s="288"/>
      <c r="D43" s="288"/>
      <c r="E43" s="14"/>
      <c r="F43" s="14"/>
      <c r="G43" s="14"/>
      <c r="H43" s="14"/>
      <c r="I43" s="14"/>
      <c r="J43" s="14"/>
      <c r="K43" s="14"/>
      <c r="L43" s="14"/>
      <c r="M43" s="14"/>
      <c r="N43" s="14"/>
      <c r="O43" s="14"/>
    </row>
    <row r="44" spans="1:15" ht="20.25" x14ac:dyDescent="0.25">
      <c r="A44" s="278"/>
      <c r="B44" s="278"/>
      <c r="C44" s="288"/>
      <c r="D44" s="288"/>
      <c r="E44" s="14"/>
      <c r="F44" s="14"/>
      <c r="G44" s="14"/>
      <c r="H44" s="14"/>
      <c r="I44" s="14"/>
      <c r="J44" s="14"/>
      <c r="K44" s="14"/>
      <c r="L44" s="14"/>
      <c r="M44" s="14"/>
      <c r="N44" s="14"/>
      <c r="O44" s="14"/>
    </row>
    <row r="45" spans="1:15" ht="20.25" x14ac:dyDescent="0.25">
      <c r="A45" s="278"/>
      <c r="B45" s="278"/>
      <c r="C45" s="288"/>
      <c r="D45" s="288"/>
      <c r="E45" s="14"/>
      <c r="F45" s="14"/>
      <c r="G45" s="14"/>
      <c r="H45" s="14"/>
      <c r="I45" s="14"/>
      <c r="J45" s="14"/>
      <c r="K45" s="14"/>
      <c r="L45" s="14"/>
      <c r="M45" s="14"/>
      <c r="N45" s="14"/>
      <c r="O45" s="14"/>
    </row>
    <row r="46" spans="1:15" ht="20.25" x14ac:dyDescent="0.25">
      <c r="A46" s="278"/>
      <c r="B46" s="278"/>
      <c r="C46" s="288"/>
      <c r="D46" s="288"/>
      <c r="E46" s="14"/>
      <c r="F46" s="14"/>
      <c r="G46" s="14"/>
      <c r="H46" s="14"/>
      <c r="I46" s="14"/>
      <c r="J46" s="14"/>
      <c r="K46" s="14"/>
      <c r="L46" s="14"/>
      <c r="M46" s="14"/>
      <c r="N46" s="14"/>
      <c r="O46" s="14"/>
    </row>
    <row r="47" spans="1:15" ht="20.25" x14ac:dyDescent="0.25">
      <c r="A47" s="278"/>
      <c r="B47" s="278"/>
      <c r="C47" s="288"/>
      <c r="D47" s="288"/>
      <c r="E47" s="14"/>
      <c r="F47" s="14"/>
      <c r="G47" s="14"/>
      <c r="H47" s="14"/>
      <c r="I47" s="14"/>
      <c r="J47" s="14"/>
      <c r="K47" s="14"/>
      <c r="L47" s="14"/>
      <c r="M47" s="14"/>
      <c r="N47" s="14"/>
      <c r="O47" s="14"/>
    </row>
    <row r="48" spans="1:15" ht="20.25" x14ac:dyDescent="0.25">
      <c r="A48" s="278"/>
      <c r="B48" s="278"/>
      <c r="C48" s="288"/>
      <c r="D48" s="288"/>
      <c r="E48" s="14"/>
      <c r="F48" s="14"/>
      <c r="G48" s="14"/>
      <c r="H48" s="14"/>
      <c r="I48" s="14"/>
      <c r="J48" s="14"/>
      <c r="K48" s="14"/>
      <c r="L48" s="14"/>
      <c r="M48" s="14"/>
      <c r="N48" s="14"/>
      <c r="O48" s="14"/>
    </row>
    <row r="49" spans="1:15" ht="20.25" x14ac:dyDescent="0.25">
      <c r="A49" s="278"/>
      <c r="B49" s="278"/>
      <c r="C49" s="288"/>
      <c r="D49" s="288"/>
      <c r="E49" s="14"/>
      <c r="F49" s="14"/>
      <c r="G49" s="14"/>
      <c r="H49" s="14"/>
      <c r="I49" s="14"/>
      <c r="J49" s="14"/>
      <c r="K49" s="14"/>
      <c r="L49" s="14"/>
      <c r="M49" s="14"/>
      <c r="N49" s="14"/>
      <c r="O49" s="14"/>
    </row>
    <row r="50" spans="1:15" ht="20.25" x14ac:dyDescent="0.25">
      <c r="A50" s="278"/>
      <c r="B50" s="278"/>
      <c r="C50" s="288"/>
      <c r="D50" s="288"/>
      <c r="E50" s="14"/>
      <c r="F50" s="14"/>
      <c r="G50" s="14"/>
      <c r="H50" s="14"/>
      <c r="I50" s="14"/>
      <c r="J50" s="14"/>
      <c r="K50" s="14"/>
      <c r="L50" s="14"/>
      <c r="M50" s="14"/>
      <c r="N50" s="14"/>
      <c r="O50" s="14"/>
    </row>
    <row r="51" spans="1:15" ht="20.25" x14ac:dyDescent="0.25">
      <c r="A51" s="278"/>
      <c r="B51" s="278"/>
      <c r="C51" s="288"/>
      <c r="D51" s="288"/>
      <c r="E51" s="14"/>
      <c r="F51" s="14"/>
      <c r="G51" s="14"/>
      <c r="H51" s="14"/>
      <c r="I51" s="14"/>
      <c r="J51" s="14"/>
      <c r="K51" s="14"/>
      <c r="L51" s="14"/>
      <c r="M51" s="14"/>
      <c r="N51" s="14"/>
      <c r="O51" s="14"/>
    </row>
    <row r="52" spans="1:15" ht="20.25" x14ac:dyDescent="0.25">
      <c r="A52" s="278"/>
      <c r="B52" s="289"/>
      <c r="C52" s="290"/>
      <c r="D52" s="290"/>
    </row>
    <row r="53" spans="1:15" ht="20.25" x14ac:dyDescent="0.25">
      <c r="A53" s="278"/>
      <c r="B53" s="289"/>
      <c r="C53" s="290"/>
      <c r="D53" s="290"/>
    </row>
    <row r="54" spans="1:15" ht="20.25" x14ac:dyDescent="0.25">
      <c r="A54" s="278"/>
      <c r="B54" s="289"/>
      <c r="C54" s="290"/>
      <c r="D54" s="290"/>
    </row>
    <row r="55" spans="1:15" ht="20.25" x14ac:dyDescent="0.25">
      <c r="A55" s="278"/>
      <c r="B55" s="289"/>
      <c r="C55" s="290"/>
      <c r="D55" s="290"/>
    </row>
    <row r="56" spans="1:15" ht="20.25" x14ac:dyDescent="0.25">
      <c r="A56" s="278"/>
      <c r="B56" s="289"/>
      <c r="C56" s="290"/>
      <c r="D56" s="290"/>
    </row>
    <row r="57" spans="1:15" ht="20.25" x14ac:dyDescent="0.25">
      <c r="A57" s="278"/>
      <c r="B57" s="289"/>
      <c r="C57" s="290"/>
      <c r="D57" s="290"/>
    </row>
    <row r="58" spans="1:15" ht="20.25" x14ac:dyDescent="0.25">
      <c r="A58" s="278"/>
      <c r="B58" s="289"/>
      <c r="C58" s="290"/>
      <c r="D58" s="290"/>
    </row>
    <row r="59" spans="1:15" ht="20.25" x14ac:dyDescent="0.25">
      <c r="A59" s="278"/>
      <c r="B59" s="289"/>
      <c r="C59" s="290"/>
      <c r="D59" s="290"/>
    </row>
    <row r="60" spans="1:15" ht="20.25" x14ac:dyDescent="0.25">
      <c r="A60" s="278"/>
      <c r="B60" s="289"/>
      <c r="C60" s="290"/>
      <c r="D60" s="290"/>
    </row>
    <row r="61" spans="1:15" ht="20.25" x14ac:dyDescent="0.25">
      <c r="A61" s="278"/>
      <c r="B61" s="289"/>
      <c r="C61" s="290"/>
      <c r="D61" s="290"/>
    </row>
    <row r="62" spans="1:15" ht="20.25" x14ac:dyDescent="0.25">
      <c r="A62" s="278"/>
      <c r="B62" s="289"/>
      <c r="C62" s="290"/>
      <c r="D62" s="290"/>
    </row>
    <row r="63" spans="1:15" ht="20.25" x14ac:dyDescent="0.25">
      <c r="A63" s="278"/>
      <c r="B63" s="289"/>
      <c r="C63" s="290"/>
      <c r="D63" s="290"/>
    </row>
    <row r="64" spans="1:15" ht="20.25" x14ac:dyDescent="0.25">
      <c r="A64" s="278"/>
      <c r="B64" s="289"/>
      <c r="C64" s="290"/>
      <c r="D64" s="290"/>
    </row>
    <row r="65" spans="1:4" ht="20.25" x14ac:dyDescent="0.25">
      <c r="A65" s="278"/>
      <c r="B65" s="289"/>
      <c r="C65" s="290"/>
      <c r="D65" s="290"/>
    </row>
    <row r="66" spans="1:4" ht="20.25" x14ac:dyDescent="0.25">
      <c r="A66" s="278"/>
      <c r="B66" s="289"/>
      <c r="C66" s="290"/>
      <c r="D66" s="290"/>
    </row>
    <row r="67" spans="1:4" ht="20.25" x14ac:dyDescent="0.25">
      <c r="A67" s="278"/>
      <c r="B67" s="289"/>
      <c r="C67" s="290"/>
      <c r="D67" s="290"/>
    </row>
    <row r="68" spans="1:4" ht="20.25" x14ac:dyDescent="0.25">
      <c r="A68" s="278"/>
      <c r="B68" s="289"/>
      <c r="C68" s="290"/>
      <c r="D68" s="290"/>
    </row>
    <row r="69" spans="1:4" ht="20.25" x14ac:dyDescent="0.25">
      <c r="A69" s="278"/>
      <c r="B69" s="289"/>
      <c r="C69" s="290"/>
      <c r="D69" s="290"/>
    </row>
    <row r="70" spans="1:4" ht="20.25" x14ac:dyDescent="0.25">
      <c r="A70" s="278"/>
      <c r="B70" s="289"/>
      <c r="C70" s="290"/>
      <c r="D70" s="290"/>
    </row>
    <row r="71" spans="1:4" ht="20.25" x14ac:dyDescent="0.25">
      <c r="A71" s="278"/>
      <c r="B71" s="289"/>
      <c r="C71" s="290"/>
      <c r="D71" s="290"/>
    </row>
    <row r="72" spans="1:4" ht="20.25" x14ac:dyDescent="0.25">
      <c r="A72" s="278"/>
      <c r="B72" s="289"/>
      <c r="C72" s="290"/>
      <c r="D72" s="290"/>
    </row>
    <row r="73" spans="1:4" ht="20.25" x14ac:dyDescent="0.25">
      <c r="A73" s="278"/>
      <c r="B73" s="289"/>
      <c r="C73" s="290"/>
      <c r="D73" s="290"/>
    </row>
    <row r="74" spans="1:4" ht="20.25" x14ac:dyDescent="0.25">
      <c r="A74" s="278"/>
      <c r="B74" s="289"/>
      <c r="C74" s="290"/>
      <c r="D74" s="290"/>
    </row>
    <row r="75" spans="1:4" ht="20.25" x14ac:dyDescent="0.25">
      <c r="A75" s="278"/>
      <c r="B75" s="289"/>
      <c r="C75" s="290"/>
      <c r="D75" s="290"/>
    </row>
    <row r="76" spans="1:4" ht="20.25" x14ac:dyDescent="0.25">
      <c r="A76" s="278"/>
      <c r="B76" s="289"/>
      <c r="C76" s="290"/>
      <c r="D76" s="290"/>
    </row>
    <row r="77" spans="1:4" ht="20.25" x14ac:dyDescent="0.25">
      <c r="A77" s="278"/>
      <c r="B77" s="289"/>
      <c r="C77" s="290"/>
      <c r="D77" s="290"/>
    </row>
    <row r="78" spans="1:4" ht="20.25" x14ac:dyDescent="0.25">
      <c r="A78" s="278"/>
      <c r="B78" s="289"/>
      <c r="C78" s="290"/>
      <c r="D78" s="290"/>
    </row>
    <row r="79" spans="1:4" ht="20.25" x14ac:dyDescent="0.25">
      <c r="A79" s="278"/>
      <c r="B79" s="289"/>
      <c r="C79" s="290"/>
      <c r="D79" s="290"/>
    </row>
    <row r="80" spans="1:4" ht="20.25" x14ac:dyDescent="0.25">
      <c r="A80" s="278"/>
      <c r="B80" s="289"/>
      <c r="C80" s="290"/>
      <c r="D80" s="290"/>
    </row>
    <row r="81" spans="1:4" ht="20.25" x14ac:dyDescent="0.25">
      <c r="A81" s="278"/>
      <c r="B81" s="289"/>
      <c r="C81" s="290"/>
      <c r="D81" s="290"/>
    </row>
    <row r="82" spans="1:4" ht="20.25" x14ac:dyDescent="0.25">
      <c r="A82" s="278"/>
      <c r="B82" s="289"/>
      <c r="C82" s="290"/>
      <c r="D82" s="290"/>
    </row>
    <row r="83" spans="1:4" ht="20.25" x14ac:dyDescent="0.25">
      <c r="A83" s="278"/>
      <c r="B83" s="289"/>
      <c r="C83" s="290"/>
      <c r="D83" s="290"/>
    </row>
    <row r="84" spans="1:4" ht="20.25" x14ac:dyDescent="0.25">
      <c r="A84" s="278"/>
      <c r="B84" s="289"/>
      <c r="C84" s="290"/>
      <c r="D84" s="290"/>
    </row>
    <row r="85" spans="1:4" ht="20.25" x14ac:dyDescent="0.25">
      <c r="A85" s="278"/>
      <c r="B85" s="289"/>
      <c r="C85" s="290"/>
      <c r="D85" s="290"/>
    </row>
    <row r="86" spans="1:4" ht="20.25" x14ac:dyDescent="0.25">
      <c r="A86" s="278"/>
      <c r="B86" s="289"/>
      <c r="C86" s="290"/>
      <c r="D86" s="290"/>
    </row>
    <row r="87" spans="1:4" ht="20.25" x14ac:dyDescent="0.25">
      <c r="A87" s="278"/>
      <c r="B87" s="289"/>
      <c r="C87" s="290"/>
      <c r="D87" s="290"/>
    </row>
    <row r="88" spans="1:4" ht="20.25" x14ac:dyDescent="0.25">
      <c r="A88" s="278"/>
      <c r="B88" s="289"/>
      <c r="C88" s="290"/>
      <c r="D88" s="290"/>
    </row>
    <row r="89" spans="1:4" ht="20.25" x14ac:dyDescent="0.25">
      <c r="A89" s="278"/>
      <c r="B89" s="289"/>
      <c r="C89" s="290"/>
      <c r="D89" s="290"/>
    </row>
    <row r="90" spans="1:4" ht="20.25" x14ac:dyDescent="0.25">
      <c r="A90" s="278"/>
      <c r="B90" s="289"/>
      <c r="C90" s="290"/>
      <c r="D90" s="290"/>
    </row>
    <row r="91" spans="1:4" ht="20.25" x14ac:dyDescent="0.25">
      <c r="A91" s="278"/>
      <c r="B91" s="289"/>
      <c r="C91" s="290"/>
      <c r="D91" s="290"/>
    </row>
    <row r="92" spans="1:4" ht="20.25" x14ac:dyDescent="0.25">
      <c r="A92" s="278"/>
      <c r="B92" s="289"/>
      <c r="C92" s="290"/>
      <c r="D92" s="290"/>
    </row>
    <row r="93" spans="1:4" ht="20.25" x14ac:dyDescent="0.25">
      <c r="A93" s="278"/>
      <c r="B93" s="289"/>
      <c r="C93" s="290"/>
      <c r="D93" s="290"/>
    </row>
    <row r="94" spans="1:4" ht="20.25" x14ac:dyDescent="0.25">
      <c r="A94" s="278"/>
      <c r="B94" s="289"/>
      <c r="C94" s="290"/>
      <c r="D94" s="290"/>
    </row>
    <row r="95" spans="1:4" ht="20.25" x14ac:dyDescent="0.25">
      <c r="A95" s="278"/>
      <c r="B95" s="289"/>
      <c r="C95" s="290"/>
      <c r="D95" s="290"/>
    </row>
    <row r="96" spans="1:4" ht="20.25" x14ac:dyDescent="0.25">
      <c r="A96" s="278"/>
      <c r="B96" s="289"/>
      <c r="C96" s="290"/>
      <c r="D96" s="290"/>
    </row>
    <row r="97" spans="1:4" ht="20.25" x14ac:dyDescent="0.25">
      <c r="A97" s="278"/>
      <c r="B97" s="289"/>
      <c r="C97" s="290"/>
      <c r="D97" s="290"/>
    </row>
    <row r="98" spans="1:4" ht="20.25" x14ac:dyDescent="0.25">
      <c r="A98" s="278"/>
      <c r="B98" s="289"/>
      <c r="C98" s="290"/>
      <c r="D98" s="290"/>
    </row>
    <row r="99" spans="1:4" ht="20.25" x14ac:dyDescent="0.25">
      <c r="A99" s="278"/>
      <c r="B99" s="289"/>
      <c r="C99" s="290"/>
      <c r="D99" s="290"/>
    </row>
    <row r="100" spans="1:4" ht="20.25" x14ac:dyDescent="0.25">
      <c r="A100" s="278"/>
      <c r="B100" s="289"/>
      <c r="C100" s="290"/>
      <c r="D100" s="290"/>
    </row>
    <row r="101" spans="1:4" ht="20.25" x14ac:dyDescent="0.25">
      <c r="A101" s="278"/>
      <c r="B101" s="289"/>
      <c r="C101" s="290"/>
      <c r="D101" s="290"/>
    </row>
    <row r="102" spans="1:4" ht="20.25" x14ac:dyDescent="0.25">
      <c r="A102" s="278"/>
      <c r="B102" s="289"/>
      <c r="C102" s="290"/>
      <c r="D102" s="290"/>
    </row>
    <row r="103" spans="1:4" ht="20.25" x14ac:dyDescent="0.25">
      <c r="A103" s="278"/>
      <c r="B103" s="289"/>
      <c r="C103" s="290"/>
      <c r="D103" s="290"/>
    </row>
    <row r="104" spans="1:4" ht="20.25" x14ac:dyDescent="0.25">
      <c r="A104" s="278"/>
      <c r="B104" s="289"/>
      <c r="C104" s="290"/>
      <c r="D104" s="290"/>
    </row>
    <row r="105" spans="1:4" ht="20.25" x14ac:dyDescent="0.25">
      <c r="A105" s="278"/>
      <c r="B105" s="289"/>
      <c r="C105" s="290"/>
      <c r="D105" s="290"/>
    </row>
    <row r="106" spans="1:4" ht="20.25" x14ac:dyDescent="0.25">
      <c r="A106" s="278"/>
      <c r="B106" s="289"/>
      <c r="C106" s="290"/>
      <c r="D106" s="290"/>
    </row>
    <row r="107" spans="1:4" ht="20.25" x14ac:dyDescent="0.25">
      <c r="A107" s="278"/>
      <c r="B107" s="289"/>
      <c r="C107" s="290"/>
      <c r="D107" s="290"/>
    </row>
    <row r="108" spans="1:4" ht="20.25" x14ac:dyDescent="0.25">
      <c r="A108" s="278"/>
      <c r="B108" s="289"/>
      <c r="C108" s="290"/>
      <c r="D108" s="290"/>
    </row>
    <row r="109" spans="1:4" ht="20.25" x14ac:dyDescent="0.25">
      <c r="A109" s="278"/>
      <c r="B109" s="289"/>
      <c r="C109" s="290"/>
      <c r="D109" s="290"/>
    </row>
    <row r="110" spans="1:4" ht="20.25" x14ac:dyDescent="0.25">
      <c r="A110" s="278"/>
      <c r="B110" s="289"/>
      <c r="C110" s="290"/>
      <c r="D110" s="290"/>
    </row>
    <row r="111" spans="1:4" ht="20.25" x14ac:dyDescent="0.25">
      <c r="A111" s="278"/>
      <c r="B111" s="289"/>
      <c r="C111" s="290"/>
      <c r="D111" s="290"/>
    </row>
    <row r="112" spans="1:4" ht="20.25" x14ac:dyDescent="0.25">
      <c r="A112" s="278"/>
      <c r="B112" s="289"/>
      <c r="C112" s="290"/>
      <c r="D112" s="290"/>
    </row>
    <row r="113" spans="1:4" ht="20.25" x14ac:dyDescent="0.25">
      <c r="A113" s="278"/>
      <c r="B113" s="289"/>
      <c r="C113" s="290"/>
      <c r="D113" s="290"/>
    </row>
    <row r="114" spans="1:4" ht="20.25" x14ac:dyDescent="0.25">
      <c r="A114" s="278"/>
      <c r="B114" s="289"/>
      <c r="C114" s="290"/>
      <c r="D114" s="290"/>
    </row>
    <row r="115" spans="1:4" ht="20.25" x14ac:dyDescent="0.25">
      <c r="A115" s="278"/>
      <c r="B115" s="289"/>
      <c r="C115" s="290"/>
      <c r="D115" s="290"/>
    </row>
    <row r="116" spans="1:4" ht="20.25" x14ac:dyDescent="0.25">
      <c r="A116" s="278"/>
      <c r="B116" s="289"/>
      <c r="C116" s="290"/>
      <c r="D116" s="290"/>
    </row>
    <row r="117" spans="1:4" ht="20.25" x14ac:dyDescent="0.25">
      <c r="A117" s="278"/>
      <c r="B117" s="289"/>
      <c r="C117" s="290"/>
      <c r="D117" s="290"/>
    </row>
    <row r="118" spans="1:4" ht="20.25" x14ac:dyDescent="0.25">
      <c r="A118" s="278"/>
      <c r="B118" s="289"/>
      <c r="C118" s="290"/>
      <c r="D118" s="290"/>
    </row>
    <row r="119" spans="1:4" ht="20.25" x14ac:dyDescent="0.25">
      <c r="A119" s="278"/>
      <c r="B119" s="289"/>
      <c r="C119" s="290"/>
      <c r="D119" s="290"/>
    </row>
    <row r="120" spans="1:4" ht="20.25" x14ac:dyDescent="0.25">
      <c r="A120" s="278"/>
      <c r="B120" s="289"/>
      <c r="C120" s="290"/>
      <c r="D120" s="290"/>
    </row>
    <row r="121" spans="1:4" ht="20.25" x14ac:dyDescent="0.25">
      <c r="A121" s="278"/>
      <c r="B121" s="289"/>
      <c r="C121" s="290"/>
      <c r="D121" s="290"/>
    </row>
    <row r="122" spans="1:4" ht="20.25" x14ac:dyDescent="0.25">
      <c r="A122" s="278"/>
      <c r="B122" s="289"/>
      <c r="C122" s="290"/>
      <c r="D122" s="290"/>
    </row>
    <row r="123" spans="1:4" ht="20.25" x14ac:dyDescent="0.25">
      <c r="A123" s="278"/>
      <c r="B123" s="289"/>
      <c r="C123" s="290"/>
      <c r="D123" s="290"/>
    </row>
    <row r="124" spans="1:4" ht="20.25" x14ac:dyDescent="0.25">
      <c r="A124" s="278"/>
      <c r="B124" s="289"/>
      <c r="C124" s="290"/>
      <c r="D124" s="290"/>
    </row>
    <row r="125" spans="1:4" ht="20.25" x14ac:dyDescent="0.25">
      <c r="A125" s="278"/>
      <c r="B125" s="289"/>
      <c r="C125" s="290"/>
      <c r="D125" s="290"/>
    </row>
    <row r="126" spans="1:4" ht="20.25" x14ac:dyDescent="0.25">
      <c r="A126" s="278"/>
      <c r="B126" s="289"/>
      <c r="C126" s="290"/>
      <c r="D126" s="290"/>
    </row>
    <row r="127" spans="1:4" ht="20.25" x14ac:dyDescent="0.25">
      <c r="A127" s="278"/>
      <c r="B127" s="289"/>
      <c r="C127" s="290"/>
      <c r="D127" s="290"/>
    </row>
    <row r="128" spans="1:4" ht="20.25" x14ac:dyDescent="0.25">
      <c r="A128" s="278"/>
      <c r="B128" s="289"/>
      <c r="C128" s="290"/>
      <c r="D128" s="290"/>
    </row>
    <row r="129" spans="1:4" ht="20.25" x14ac:dyDescent="0.25">
      <c r="A129" s="278"/>
      <c r="B129" s="289"/>
      <c r="C129" s="290"/>
      <c r="D129" s="290"/>
    </row>
    <row r="130" spans="1:4" ht="20.25" x14ac:dyDescent="0.25">
      <c r="A130" s="278"/>
      <c r="B130" s="289"/>
      <c r="C130" s="290"/>
      <c r="D130" s="290"/>
    </row>
    <row r="131" spans="1:4" ht="20.25" x14ac:dyDescent="0.25">
      <c r="A131" s="278"/>
      <c r="B131" s="289"/>
      <c r="C131" s="290"/>
      <c r="D131" s="290"/>
    </row>
    <row r="132" spans="1:4" ht="20.25" x14ac:dyDescent="0.25">
      <c r="A132" s="278"/>
      <c r="B132" s="289"/>
      <c r="C132" s="290"/>
      <c r="D132" s="290"/>
    </row>
    <row r="133" spans="1:4" ht="20.25" x14ac:dyDescent="0.25">
      <c r="A133" s="278"/>
      <c r="B133" s="289"/>
      <c r="C133" s="290"/>
      <c r="D133" s="290"/>
    </row>
    <row r="134" spans="1:4" ht="20.25" x14ac:dyDescent="0.25">
      <c r="A134" s="278"/>
      <c r="B134" s="289"/>
      <c r="C134" s="290"/>
      <c r="D134" s="290"/>
    </row>
    <row r="135" spans="1:4" ht="20.25" x14ac:dyDescent="0.25">
      <c r="A135" s="278"/>
      <c r="B135" s="289"/>
      <c r="C135" s="290"/>
      <c r="D135" s="290"/>
    </row>
    <row r="136" spans="1:4" ht="20.25" x14ac:dyDescent="0.25">
      <c r="A136" s="278"/>
      <c r="B136" s="289"/>
      <c r="C136" s="290"/>
      <c r="D136" s="290"/>
    </row>
    <row r="137" spans="1:4" ht="20.25" x14ac:dyDescent="0.25">
      <c r="A137" s="278"/>
      <c r="B137" s="289"/>
      <c r="C137" s="290"/>
      <c r="D137" s="290"/>
    </row>
    <row r="138" spans="1:4" ht="20.25" x14ac:dyDescent="0.25">
      <c r="A138" s="278"/>
      <c r="B138" s="289"/>
      <c r="C138" s="290"/>
      <c r="D138" s="290"/>
    </row>
    <row r="139" spans="1:4" ht="20.25" x14ac:dyDescent="0.25">
      <c r="A139" s="278"/>
      <c r="B139" s="289"/>
      <c r="C139" s="290"/>
      <c r="D139" s="290"/>
    </row>
    <row r="140" spans="1:4" ht="20.25" x14ac:dyDescent="0.25">
      <c r="A140" s="278"/>
      <c r="B140" s="289"/>
      <c r="C140" s="290"/>
      <c r="D140" s="290"/>
    </row>
    <row r="141" spans="1:4" ht="20.25" x14ac:dyDescent="0.25">
      <c r="A141" s="278"/>
      <c r="B141" s="289"/>
      <c r="C141" s="290"/>
      <c r="D141" s="290"/>
    </row>
    <row r="142" spans="1:4" ht="20.25" x14ac:dyDescent="0.25">
      <c r="A142" s="278"/>
      <c r="B142" s="289"/>
      <c r="C142" s="290"/>
      <c r="D142" s="290"/>
    </row>
    <row r="143" spans="1:4" ht="20.25" x14ac:dyDescent="0.25">
      <c r="A143" s="278"/>
      <c r="B143" s="289"/>
      <c r="C143" s="290"/>
      <c r="D143" s="290"/>
    </row>
    <row r="144" spans="1:4" ht="20.25" x14ac:dyDescent="0.25">
      <c r="A144" s="278"/>
      <c r="B144" s="289"/>
      <c r="C144" s="290"/>
      <c r="D144" s="290"/>
    </row>
    <row r="145" spans="1:4" ht="20.25" x14ac:dyDescent="0.25">
      <c r="A145" s="278"/>
      <c r="B145" s="289"/>
      <c r="C145" s="290"/>
      <c r="D145" s="290"/>
    </row>
    <row r="146" spans="1:4" ht="20.25" x14ac:dyDescent="0.25">
      <c r="A146" s="278"/>
      <c r="B146" s="289"/>
      <c r="C146" s="290"/>
      <c r="D146" s="290"/>
    </row>
    <row r="147" spans="1:4" ht="20.25" x14ac:dyDescent="0.25">
      <c r="A147" s="278"/>
      <c r="B147" s="289"/>
      <c r="C147" s="290"/>
      <c r="D147" s="290"/>
    </row>
    <row r="148" spans="1:4" ht="20.25" x14ac:dyDescent="0.25">
      <c r="A148" s="278"/>
      <c r="B148" s="289"/>
      <c r="C148" s="290"/>
      <c r="D148" s="290"/>
    </row>
    <row r="149" spans="1:4" ht="20.25" x14ac:dyDescent="0.25">
      <c r="A149" s="278"/>
      <c r="B149" s="289"/>
      <c r="C149" s="290"/>
      <c r="D149" s="290"/>
    </row>
    <row r="150" spans="1:4" ht="20.25" x14ac:dyDescent="0.25">
      <c r="A150" s="278"/>
      <c r="B150" s="289"/>
      <c r="C150" s="290"/>
      <c r="D150" s="290"/>
    </row>
    <row r="151" spans="1:4" ht="20.25" x14ac:dyDescent="0.25">
      <c r="A151" s="278"/>
      <c r="B151" s="289"/>
      <c r="C151" s="290"/>
      <c r="D151" s="290"/>
    </row>
    <row r="152" spans="1:4" ht="20.25" x14ac:dyDescent="0.25">
      <c r="A152" s="278"/>
      <c r="B152" s="289"/>
      <c r="C152" s="290"/>
      <c r="D152" s="290"/>
    </row>
    <row r="153" spans="1:4" ht="20.25" x14ac:dyDescent="0.25">
      <c r="A153" s="278"/>
      <c r="B153" s="289"/>
      <c r="C153" s="290"/>
      <c r="D153" s="290"/>
    </row>
    <row r="154" spans="1:4" ht="20.25" x14ac:dyDescent="0.25">
      <c r="A154" s="278"/>
      <c r="B154" s="289"/>
      <c r="C154" s="290"/>
      <c r="D154" s="290"/>
    </row>
    <row r="155" spans="1:4" ht="20.25" x14ac:dyDescent="0.25">
      <c r="A155" s="278"/>
      <c r="B155" s="289"/>
      <c r="C155" s="290"/>
      <c r="D155" s="290"/>
    </row>
    <row r="156" spans="1:4" ht="20.25" x14ac:dyDescent="0.25">
      <c r="A156" s="278"/>
      <c r="B156" s="289"/>
      <c r="C156" s="290"/>
      <c r="D156" s="290"/>
    </row>
    <row r="157" spans="1:4" ht="20.25" x14ac:dyDescent="0.25">
      <c r="A157" s="278"/>
      <c r="B157" s="289"/>
      <c r="C157" s="290"/>
      <c r="D157" s="290"/>
    </row>
    <row r="158" spans="1:4" ht="20.25" x14ac:dyDescent="0.25">
      <c r="A158" s="278"/>
      <c r="B158" s="289"/>
      <c r="C158" s="290"/>
      <c r="D158" s="290"/>
    </row>
    <row r="159" spans="1:4" ht="20.25" x14ac:dyDescent="0.25">
      <c r="A159" s="278"/>
      <c r="B159" s="289"/>
      <c r="C159" s="290"/>
      <c r="D159" s="290"/>
    </row>
    <row r="160" spans="1:4" ht="20.25" x14ac:dyDescent="0.25">
      <c r="A160" s="278"/>
      <c r="B160" s="289"/>
      <c r="C160" s="290"/>
      <c r="D160" s="290"/>
    </row>
    <row r="161" spans="1:4" ht="20.25" x14ac:dyDescent="0.25">
      <c r="A161" s="278"/>
      <c r="B161" s="289"/>
      <c r="C161" s="290"/>
      <c r="D161" s="290"/>
    </row>
    <row r="162" spans="1:4" ht="20.25" x14ac:dyDescent="0.25">
      <c r="A162" s="278"/>
      <c r="B162" s="289"/>
      <c r="C162" s="290"/>
      <c r="D162" s="290"/>
    </row>
    <row r="163" spans="1:4" ht="20.25" x14ac:dyDescent="0.25">
      <c r="A163" s="278"/>
      <c r="B163" s="289"/>
      <c r="C163" s="290"/>
      <c r="D163" s="290"/>
    </row>
    <row r="164" spans="1:4" ht="20.25" x14ac:dyDescent="0.25">
      <c r="A164" s="278"/>
      <c r="B164" s="289"/>
      <c r="C164" s="290"/>
      <c r="D164" s="290"/>
    </row>
    <row r="165" spans="1:4" ht="20.25" x14ac:dyDescent="0.25">
      <c r="A165" s="278"/>
      <c r="B165" s="289"/>
      <c r="C165" s="290"/>
      <c r="D165" s="290"/>
    </row>
    <row r="166" spans="1:4" ht="20.25" x14ac:dyDescent="0.25">
      <c r="A166" s="278"/>
      <c r="B166" s="289"/>
      <c r="C166" s="290"/>
      <c r="D166" s="290"/>
    </row>
    <row r="167" spans="1:4" ht="20.25" x14ac:dyDescent="0.25">
      <c r="A167" s="278"/>
      <c r="B167" s="289"/>
      <c r="C167" s="290"/>
      <c r="D167" s="290"/>
    </row>
    <row r="168" spans="1:4" ht="20.25" x14ac:dyDescent="0.25">
      <c r="A168" s="278"/>
      <c r="B168" s="289"/>
      <c r="C168" s="290"/>
      <c r="D168" s="290"/>
    </row>
    <row r="169" spans="1:4" ht="20.25" x14ac:dyDescent="0.25">
      <c r="A169" s="278"/>
      <c r="B169" s="289"/>
      <c r="C169" s="290"/>
      <c r="D169" s="290"/>
    </row>
    <row r="170" spans="1:4" ht="20.25" x14ac:dyDescent="0.25">
      <c r="A170" s="278"/>
      <c r="B170" s="289"/>
      <c r="C170" s="290"/>
      <c r="D170" s="290"/>
    </row>
    <row r="171" spans="1:4" ht="20.25" x14ac:dyDescent="0.25">
      <c r="A171" s="278"/>
      <c r="B171" s="289"/>
      <c r="C171" s="290"/>
      <c r="D171" s="290"/>
    </row>
    <row r="172" spans="1:4" ht="20.25" x14ac:dyDescent="0.25">
      <c r="A172" s="278"/>
      <c r="B172" s="289"/>
      <c r="C172" s="290"/>
      <c r="D172" s="290"/>
    </row>
    <row r="173" spans="1:4" ht="20.25" x14ac:dyDescent="0.25">
      <c r="A173" s="278"/>
      <c r="B173" s="289"/>
      <c r="C173" s="290"/>
      <c r="D173" s="290"/>
    </row>
    <row r="174" spans="1:4" ht="20.25" x14ac:dyDescent="0.25">
      <c r="A174" s="278"/>
      <c r="B174" s="289"/>
      <c r="C174" s="290"/>
      <c r="D174" s="290"/>
    </row>
    <row r="175" spans="1:4" ht="20.25" x14ac:dyDescent="0.25">
      <c r="A175" s="278"/>
      <c r="B175" s="289"/>
      <c r="C175" s="290"/>
      <c r="D175" s="290"/>
    </row>
    <row r="176" spans="1:4" ht="20.25" x14ac:dyDescent="0.25">
      <c r="A176" s="278"/>
      <c r="B176" s="289"/>
      <c r="C176" s="290"/>
      <c r="D176" s="290"/>
    </row>
    <row r="177" spans="1:4" ht="20.25" x14ac:dyDescent="0.25">
      <c r="A177" s="278"/>
      <c r="B177" s="289"/>
      <c r="C177" s="290"/>
      <c r="D177" s="290"/>
    </row>
    <row r="178" spans="1:4" ht="20.25" x14ac:dyDescent="0.25">
      <c r="A178" s="278"/>
      <c r="B178" s="289"/>
      <c r="C178" s="290"/>
      <c r="D178" s="290"/>
    </row>
    <row r="179" spans="1:4" ht="20.25" x14ac:dyDescent="0.25">
      <c r="A179" s="278"/>
      <c r="B179" s="289"/>
      <c r="C179" s="290"/>
      <c r="D179" s="290"/>
    </row>
    <row r="180" spans="1:4" ht="20.25" x14ac:dyDescent="0.25">
      <c r="A180" s="278"/>
      <c r="B180" s="289"/>
      <c r="C180" s="290"/>
      <c r="D180" s="290"/>
    </row>
    <row r="181" spans="1:4" ht="20.25" x14ac:dyDescent="0.25">
      <c r="A181" s="278"/>
      <c r="B181" s="289"/>
      <c r="C181" s="290"/>
      <c r="D181" s="290"/>
    </row>
    <row r="182" spans="1:4" ht="20.25" x14ac:dyDescent="0.25">
      <c r="A182" s="278"/>
      <c r="B182" s="289"/>
      <c r="C182" s="290"/>
      <c r="D182" s="290"/>
    </row>
    <row r="183" spans="1:4" ht="20.25" x14ac:dyDescent="0.25">
      <c r="A183" s="278"/>
      <c r="B183" s="289"/>
      <c r="C183" s="290"/>
      <c r="D183" s="290"/>
    </row>
    <row r="184" spans="1:4" ht="20.25" x14ac:dyDescent="0.25">
      <c r="A184" s="278"/>
      <c r="B184" s="289"/>
      <c r="C184" s="290"/>
      <c r="D184" s="290"/>
    </row>
    <row r="185" spans="1:4" ht="20.25" x14ac:dyDescent="0.25">
      <c r="A185" s="278"/>
      <c r="B185" s="289"/>
      <c r="C185" s="290"/>
      <c r="D185" s="290"/>
    </row>
    <row r="186" spans="1:4" ht="20.25" x14ac:dyDescent="0.25">
      <c r="A186" s="278"/>
      <c r="B186" s="289"/>
      <c r="C186" s="290"/>
      <c r="D186" s="290"/>
    </row>
    <row r="187" spans="1:4" ht="20.25" x14ac:dyDescent="0.25">
      <c r="A187" s="278"/>
      <c r="B187" s="289"/>
      <c r="C187" s="290"/>
      <c r="D187" s="290"/>
    </row>
    <row r="188" spans="1:4" ht="20.25" x14ac:dyDescent="0.25">
      <c r="A188" s="278"/>
      <c r="B188" s="289"/>
      <c r="C188" s="290"/>
      <c r="D188" s="290"/>
    </row>
    <row r="189" spans="1:4" ht="20.25" x14ac:dyDescent="0.25">
      <c r="A189" s="278"/>
      <c r="B189" s="289"/>
      <c r="C189" s="290"/>
      <c r="D189" s="290"/>
    </row>
    <row r="190" spans="1:4" ht="20.25" x14ac:dyDescent="0.25">
      <c r="A190" s="278"/>
      <c r="B190" s="289"/>
      <c r="C190" s="290"/>
      <c r="D190" s="290"/>
    </row>
    <row r="191" spans="1:4" ht="20.25" x14ac:dyDescent="0.25">
      <c r="A191" s="278"/>
      <c r="B191" s="289"/>
      <c r="C191" s="290"/>
      <c r="D191" s="290"/>
    </row>
    <row r="192" spans="1:4" ht="20.25" x14ac:dyDescent="0.25">
      <c r="A192" s="278"/>
      <c r="B192" s="289"/>
      <c r="C192" s="290"/>
      <c r="D192" s="290"/>
    </row>
    <row r="193" spans="1:4" ht="20.25" x14ac:dyDescent="0.25">
      <c r="A193" s="278"/>
      <c r="B193" s="289"/>
      <c r="C193" s="290"/>
      <c r="D193" s="290"/>
    </row>
    <row r="194" spans="1:4" ht="20.25" x14ac:dyDescent="0.25">
      <c r="A194" s="278"/>
      <c r="B194" s="289"/>
      <c r="C194" s="290"/>
      <c r="D194" s="290"/>
    </row>
    <row r="195" spans="1:4" ht="20.25" x14ac:dyDescent="0.25">
      <c r="A195" s="278"/>
      <c r="B195" s="289"/>
      <c r="C195" s="290"/>
      <c r="D195" s="290"/>
    </row>
    <row r="196" spans="1:4" ht="20.25" x14ac:dyDescent="0.25">
      <c r="A196" s="278"/>
      <c r="B196" s="289"/>
      <c r="C196" s="290"/>
      <c r="D196" s="290"/>
    </row>
    <row r="197" spans="1:4" ht="20.25" x14ac:dyDescent="0.25">
      <c r="A197" s="278"/>
      <c r="B197" s="289"/>
      <c r="C197" s="290"/>
      <c r="D197" s="290"/>
    </row>
    <row r="198" spans="1:4" ht="20.25" x14ac:dyDescent="0.25">
      <c r="A198" s="278"/>
      <c r="B198" s="289"/>
      <c r="C198" s="290"/>
      <c r="D198" s="290"/>
    </row>
    <row r="199" spans="1:4" ht="20.25" x14ac:dyDescent="0.25">
      <c r="A199" s="278"/>
      <c r="B199" s="289"/>
      <c r="C199" s="290"/>
      <c r="D199" s="290"/>
    </row>
    <row r="200" spans="1:4" ht="20.25" x14ac:dyDescent="0.25">
      <c r="A200" s="278"/>
      <c r="B200" s="289"/>
      <c r="C200" s="290"/>
      <c r="D200" s="290"/>
    </row>
    <row r="201" spans="1:4" ht="20.25" x14ac:dyDescent="0.25">
      <c r="A201" s="278"/>
      <c r="B201" s="289"/>
      <c r="C201" s="290"/>
      <c r="D201" s="290"/>
    </row>
    <row r="202" spans="1:4" ht="20.25" x14ac:dyDescent="0.25">
      <c r="A202" s="278"/>
      <c r="B202" s="289"/>
      <c r="C202" s="290"/>
      <c r="D202" s="290"/>
    </row>
    <row r="203" spans="1:4" ht="20.25" x14ac:dyDescent="0.25">
      <c r="A203" s="278"/>
      <c r="B203" s="289"/>
      <c r="C203" s="290"/>
      <c r="D203" s="290"/>
    </row>
    <row r="204" spans="1:4" ht="20.25" x14ac:dyDescent="0.25">
      <c r="A204" s="278"/>
      <c r="B204" s="289"/>
      <c r="C204" s="290"/>
      <c r="D204" s="290"/>
    </row>
    <row r="205" spans="1:4" ht="20.25" x14ac:dyDescent="0.25">
      <c r="A205" s="278"/>
      <c r="B205" s="289"/>
      <c r="C205" s="290"/>
      <c r="D205" s="290"/>
    </row>
    <row r="206" spans="1:4" ht="20.25" x14ac:dyDescent="0.25">
      <c r="A206" s="278"/>
      <c r="B206" s="289"/>
      <c r="C206" s="290"/>
      <c r="D206" s="290"/>
    </row>
    <row r="207" spans="1:4" ht="20.25" x14ac:dyDescent="0.25">
      <c r="A207" s="278"/>
      <c r="B207" s="289"/>
      <c r="C207" s="290"/>
      <c r="D207" s="290"/>
    </row>
    <row r="208" spans="1:4" x14ac:dyDescent="0.25">
      <c r="A208" s="14"/>
      <c r="B208" s="289"/>
      <c r="C208" s="289"/>
      <c r="D208" s="289"/>
    </row>
    <row r="209" spans="1:8" ht="20.25" x14ac:dyDescent="0.25">
      <c r="A209" s="14"/>
      <c r="B209" s="291" t="s">
        <v>1090</v>
      </c>
      <c r="C209" s="291" t="s">
        <v>1091</v>
      </c>
      <c r="D209" t="s">
        <v>1090</v>
      </c>
      <c r="E209" t="s">
        <v>1091</v>
      </c>
    </row>
    <row r="210" spans="1:8" ht="21" x14ac:dyDescent="0.35">
      <c r="A210" s="14"/>
      <c r="B210" s="292" t="s">
        <v>1092</v>
      </c>
      <c r="C210" s="292" t="s">
        <v>1093</v>
      </c>
      <c r="D210" t="s">
        <v>1092</v>
      </c>
      <c r="F210" t="str">
        <f>IF(NOT(ISBLANK(D210)),D210,IF(NOT(ISBLANK(E210)),"     "&amp;E210,FALSE))</f>
        <v>Afectación Económica o presupuestal</v>
      </c>
      <c r="G210" t="s">
        <v>1092</v>
      </c>
      <c r="H210" t="str">
        <f>IF(NOT(ISERROR(MATCH(G210,_xlfn.ANCHORARRAY(B221),0))),F223&amp;"Por favor no seleccionar los criterios de impacto",G210)</f>
        <v>❌Por favor no seleccionar los criterios de impacto</v>
      </c>
    </row>
    <row r="211" spans="1:8" ht="21" x14ac:dyDescent="0.35">
      <c r="A211" s="14"/>
      <c r="B211" s="292" t="s">
        <v>1092</v>
      </c>
      <c r="C211" s="292" t="s">
        <v>1068</v>
      </c>
      <c r="E211" t="s">
        <v>1093</v>
      </c>
      <c r="F211" t="str">
        <f t="shared" ref="F211:F221" si="0">IF(NOT(ISBLANK(D211)),D211,IF(NOT(ISBLANK(E211)),"     "&amp;E211,FALSE))</f>
        <v xml:space="preserve">     Afectación menor a 10 SMLMV .</v>
      </c>
    </row>
    <row r="212" spans="1:8" ht="21" x14ac:dyDescent="0.35">
      <c r="A212" s="14"/>
      <c r="B212" s="292" t="s">
        <v>1092</v>
      </c>
      <c r="C212" s="292" t="s">
        <v>1094</v>
      </c>
      <c r="E212" t="s">
        <v>1068</v>
      </c>
      <c r="F212" t="str">
        <f t="shared" si="0"/>
        <v xml:space="preserve">     Entre 10 y 50 SMLMV </v>
      </c>
    </row>
    <row r="213" spans="1:8" ht="21" x14ac:dyDescent="0.35">
      <c r="A213" s="14"/>
      <c r="B213" s="292" t="s">
        <v>1092</v>
      </c>
      <c r="C213" s="292" t="s">
        <v>1095</v>
      </c>
      <c r="E213" t="s">
        <v>1071</v>
      </c>
      <c r="F213" t="str">
        <f t="shared" si="0"/>
        <v xml:space="preserve">     Entre 51 y 100 SMLMV </v>
      </c>
    </row>
    <row r="214" spans="1:8" ht="21" x14ac:dyDescent="0.35">
      <c r="A214" s="14"/>
      <c r="B214" s="292" t="s">
        <v>1092</v>
      </c>
      <c r="C214" s="292" t="s">
        <v>1096</v>
      </c>
      <c r="E214" t="s">
        <v>1074</v>
      </c>
      <c r="F214" t="str">
        <f t="shared" si="0"/>
        <v xml:space="preserve">     Entre 101 y 500 SMLMV </v>
      </c>
    </row>
    <row r="215" spans="1:8" ht="21" x14ac:dyDescent="0.35">
      <c r="A215" s="14"/>
      <c r="B215" s="292" t="s">
        <v>1063</v>
      </c>
      <c r="C215" s="292" t="s">
        <v>1066</v>
      </c>
      <c r="E215" t="s">
        <v>1077</v>
      </c>
      <c r="F215" t="str">
        <f t="shared" si="0"/>
        <v xml:space="preserve">     Mayor a 501 SMLMV </v>
      </c>
    </row>
    <row r="216" spans="1:8" ht="21" x14ac:dyDescent="0.35">
      <c r="A216" s="14"/>
      <c r="B216" s="292" t="s">
        <v>1063</v>
      </c>
      <c r="C216" s="292" t="s">
        <v>1069</v>
      </c>
      <c r="D216" t="s">
        <v>1063</v>
      </c>
      <c r="F216" t="str">
        <f t="shared" si="0"/>
        <v>Pérdida Reputacional</v>
      </c>
    </row>
    <row r="217" spans="1:8" ht="21" x14ac:dyDescent="0.35">
      <c r="A217" s="14"/>
      <c r="B217" s="292" t="s">
        <v>1063</v>
      </c>
      <c r="C217" s="292" t="s">
        <v>1072</v>
      </c>
      <c r="E217" t="s">
        <v>1066</v>
      </c>
      <c r="F217" t="str">
        <f t="shared" si="0"/>
        <v xml:space="preserve">     El riesgo afecta la imagen de alguna área de la organización</v>
      </c>
    </row>
    <row r="218" spans="1:8" ht="21" x14ac:dyDescent="0.35">
      <c r="A218" s="14"/>
      <c r="B218" s="292" t="s">
        <v>1063</v>
      </c>
      <c r="C218" s="292" t="s">
        <v>1075</v>
      </c>
      <c r="E218" t="s">
        <v>1069</v>
      </c>
      <c r="F218" t="str">
        <f t="shared" si="0"/>
        <v xml:space="preserve">     El riesgo afecta la imagen de la entidad internamente, de conocimiento general, nivel interno, de junta dircetiva y accionistas y/o de provedores</v>
      </c>
    </row>
    <row r="219" spans="1:8" ht="21" x14ac:dyDescent="0.35">
      <c r="A219" s="14"/>
      <c r="B219" s="292" t="s">
        <v>1063</v>
      </c>
      <c r="C219" s="292" t="s">
        <v>1078</v>
      </c>
      <c r="E219" t="s">
        <v>1072</v>
      </c>
      <c r="F219" t="str">
        <f t="shared" si="0"/>
        <v xml:space="preserve">     El riesgo afecta la imagen de la entidad con algunos usuarios de relevancia frente al logro de los objetivos</v>
      </c>
    </row>
    <row r="220" spans="1:8" x14ac:dyDescent="0.25">
      <c r="A220" s="14"/>
      <c r="B220" s="293"/>
      <c r="C220" s="293"/>
      <c r="E220" t="s">
        <v>1075</v>
      </c>
      <c r="F220" t="str">
        <f t="shared" si="0"/>
        <v xml:space="preserve">     El riesgo afecta la imagen de de la entidad con efecto publicitario sostenido a nivel de sector administrativo, nivel departamental o municipal</v>
      </c>
    </row>
    <row r="221" spans="1:8" x14ac:dyDescent="0.25">
      <c r="A221" s="14"/>
      <c r="B221" s="293" t="str">
        <f t="array" ref="B221:B223">_xlfn.UNIQUE(Tabla112[[#All],[Criterios]])</f>
        <v>Criterios</v>
      </c>
      <c r="C221" s="293"/>
      <c r="E221" t="s">
        <v>1078</v>
      </c>
      <c r="F221" t="str">
        <f t="shared" si="0"/>
        <v xml:space="preserve">     El riesgo afecta la imagen de la entidad a nivel nacional, con efecto publicitarios sostenible a nivel país</v>
      </c>
    </row>
    <row r="222" spans="1:8" x14ac:dyDescent="0.25">
      <c r="A222" s="14"/>
      <c r="B222" s="293" t="str">
        <v>Afectación Económica o presupuestal</v>
      </c>
      <c r="C222" s="293"/>
    </row>
    <row r="223" spans="1:8" x14ac:dyDescent="0.25">
      <c r="B223" s="293" t="str">
        <v>Pérdida Reputacional</v>
      </c>
      <c r="C223" s="293"/>
      <c r="F223" s="294" t="s">
        <v>1097</v>
      </c>
    </row>
    <row r="224" spans="1:8" x14ac:dyDescent="0.25">
      <c r="B224" s="295"/>
      <c r="C224" s="295"/>
      <c r="F224" s="294" t="s">
        <v>1098</v>
      </c>
    </row>
    <row r="225" spans="2:4" x14ac:dyDescent="0.25">
      <c r="B225" s="295"/>
      <c r="C225" s="295"/>
    </row>
    <row r="226" spans="2:4" x14ac:dyDescent="0.25">
      <c r="B226" s="295"/>
      <c r="C226" s="295"/>
    </row>
    <row r="227" spans="2:4" x14ac:dyDescent="0.25">
      <c r="B227" s="295"/>
      <c r="C227" s="295"/>
      <c r="D227" s="295"/>
    </row>
    <row r="228" spans="2:4" x14ac:dyDescent="0.25">
      <c r="B228" s="295"/>
      <c r="C228" s="295"/>
      <c r="D228" s="295"/>
    </row>
    <row r="229" spans="2:4" x14ac:dyDescent="0.25">
      <c r="B229" s="295"/>
      <c r="C229" s="295"/>
      <c r="D229" s="295"/>
    </row>
    <row r="230" spans="2:4" x14ac:dyDescent="0.25">
      <c r="B230" s="295"/>
      <c r="C230" s="295"/>
      <c r="D230" s="295"/>
    </row>
    <row r="231" spans="2:4" x14ac:dyDescent="0.25">
      <c r="B231" s="295"/>
      <c r="C231" s="295"/>
      <c r="D231" s="295"/>
    </row>
    <row r="232" spans="2:4" x14ac:dyDescent="0.25">
      <c r="B232" s="295"/>
      <c r="C232" s="295"/>
      <c r="D232" s="295"/>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A4" sqref="A1:AM66"/>
    </sheetView>
  </sheetViews>
  <sheetFormatPr baseColWidth="10" defaultColWidth="14.28515625" defaultRowHeight="12.75" x14ac:dyDescent="0.2"/>
  <cols>
    <col min="1" max="2" width="14.28515625" style="296"/>
    <col min="3" max="3" width="17" style="296" customWidth="1"/>
    <col min="4" max="4" width="14.28515625" style="296"/>
    <col min="5" max="5" width="46" style="296" customWidth="1"/>
    <col min="6" max="16384" width="14.28515625" style="296"/>
  </cols>
  <sheetData>
    <row r="1" spans="2:6" ht="24" customHeight="1" thickBot="1" x14ac:dyDescent="0.25">
      <c r="B1" s="825" t="s">
        <v>1099</v>
      </c>
      <c r="C1" s="826"/>
      <c r="D1" s="826"/>
      <c r="E1" s="826"/>
      <c r="F1" s="827"/>
    </row>
    <row r="2" spans="2:6" ht="16.5" thickBot="1" x14ac:dyDescent="0.3">
      <c r="B2" s="297"/>
      <c r="C2" s="297"/>
      <c r="D2" s="297"/>
      <c r="E2" s="297"/>
      <c r="F2" s="297"/>
    </row>
    <row r="3" spans="2:6" ht="16.5" thickBot="1" x14ac:dyDescent="0.25">
      <c r="B3" s="828" t="s">
        <v>1100</v>
      </c>
      <c r="C3" s="829"/>
      <c r="D3" s="829"/>
      <c r="E3" s="298" t="s">
        <v>1101</v>
      </c>
      <c r="F3" s="299" t="s">
        <v>1102</v>
      </c>
    </row>
    <row r="4" spans="2:6" ht="31.5" x14ac:dyDescent="0.2">
      <c r="B4" s="830" t="s">
        <v>1103</v>
      </c>
      <c r="C4" s="832" t="s">
        <v>535</v>
      </c>
      <c r="D4" s="300" t="s">
        <v>548</v>
      </c>
      <c r="E4" s="301" t="s">
        <v>1104</v>
      </c>
      <c r="F4" s="302">
        <v>0.25</v>
      </c>
    </row>
    <row r="5" spans="2:6" ht="47.25" x14ac:dyDescent="0.2">
      <c r="B5" s="831"/>
      <c r="C5" s="833"/>
      <c r="D5" s="303" t="s">
        <v>555</v>
      </c>
      <c r="E5" s="304" t="s">
        <v>1105</v>
      </c>
      <c r="F5" s="305">
        <v>0.15</v>
      </c>
    </row>
    <row r="6" spans="2:6" ht="47.25" x14ac:dyDescent="0.2">
      <c r="B6" s="831"/>
      <c r="C6" s="833"/>
      <c r="D6" s="303" t="s">
        <v>1106</v>
      </c>
      <c r="E6" s="304" t="s">
        <v>1107</v>
      </c>
      <c r="F6" s="305">
        <v>0.1</v>
      </c>
    </row>
    <row r="7" spans="2:6" ht="63" x14ac:dyDescent="0.2">
      <c r="B7" s="831"/>
      <c r="C7" s="833" t="s">
        <v>536</v>
      </c>
      <c r="D7" s="303" t="s">
        <v>1108</v>
      </c>
      <c r="E7" s="304" t="s">
        <v>1109</v>
      </c>
      <c r="F7" s="305">
        <v>0.25</v>
      </c>
    </row>
    <row r="8" spans="2:6" ht="31.5" x14ac:dyDescent="0.2">
      <c r="B8" s="831"/>
      <c r="C8" s="833"/>
      <c r="D8" s="303" t="s">
        <v>549</v>
      </c>
      <c r="E8" s="304" t="s">
        <v>1110</v>
      </c>
      <c r="F8" s="305">
        <v>0.15</v>
      </c>
    </row>
    <row r="9" spans="2:6" ht="47.25" x14ac:dyDescent="0.2">
      <c r="B9" s="831" t="s">
        <v>1111</v>
      </c>
      <c r="C9" s="833" t="s">
        <v>538</v>
      </c>
      <c r="D9" s="303" t="s">
        <v>550</v>
      </c>
      <c r="E9" s="304" t="s">
        <v>1112</v>
      </c>
      <c r="F9" s="306" t="s">
        <v>1113</v>
      </c>
    </row>
    <row r="10" spans="2:6" ht="63" x14ac:dyDescent="0.2">
      <c r="B10" s="831"/>
      <c r="C10" s="833"/>
      <c r="D10" s="303" t="s">
        <v>1114</v>
      </c>
      <c r="E10" s="304" t="s">
        <v>1115</v>
      </c>
      <c r="F10" s="306" t="s">
        <v>1113</v>
      </c>
    </row>
    <row r="11" spans="2:6" ht="47.25" x14ac:dyDescent="0.2">
      <c r="B11" s="831"/>
      <c r="C11" s="833" t="s">
        <v>539</v>
      </c>
      <c r="D11" s="303" t="s">
        <v>551</v>
      </c>
      <c r="E11" s="304" t="s">
        <v>1116</v>
      </c>
      <c r="F11" s="306" t="s">
        <v>1113</v>
      </c>
    </row>
    <row r="12" spans="2:6" ht="47.25" x14ac:dyDescent="0.2">
      <c r="B12" s="831"/>
      <c r="C12" s="833"/>
      <c r="D12" s="303" t="s">
        <v>1117</v>
      </c>
      <c r="E12" s="304" t="s">
        <v>1118</v>
      </c>
      <c r="F12" s="306" t="s">
        <v>1113</v>
      </c>
    </row>
    <row r="13" spans="2:6" ht="31.5" x14ac:dyDescent="0.2">
      <c r="B13" s="831"/>
      <c r="C13" s="833" t="s">
        <v>540</v>
      </c>
      <c r="D13" s="303" t="s">
        <v>552</v>
      </c>
      <c r="E13" s="304" t="s">
        <v>1119</v>
      </c>
      <c r="F13" s="306" t="s">
        <v>1113</v>
      </c>
    </row>
    <row r="14" spans="2:6" ht="32.25" thickBot="1" x14ac:dyDescent="0.25">
      <c r="B14" s="834"/>
      <c r="C14" s="835"/>
      <c r="D14" s="307" t="s">
        <v>1120</v>
      </c>
      <c r="E14" s="308" t="s">
        <v>1121</v>
      </c>
      <c r="F14" s="309" t="s">
        <v>1113</v>
      </c>
    </row>
    <row r="15" spans="2:6" ht="49.7" customHeight="1" x14ac:dyDescent="0.2">
      <c r="B15" s="824" t="s">
        <v>1122</v>
      </c>
      <c r="C15" s="824"/>
      <c r="D15" s="824"/>
      <c r="E15" s="824"/>
      <c r="F15" s="824"/>
    </row>
    <row r="16" spans="2:6" ht="27" customHeight="1" x14ac:dyDescent="0.25">
      <c r="B16" s="310"/>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Q15" sqref="Q15"/>
    </sheetView>
  </sheetViews>
  <sheetFormatPr baseColWidth="10" defaultColWidth="11.42578125" defaultRowHeight="15" x14ac:dyDescent="0.25"/>
  <sheetData>
    <row r="2" spans="2:5" x14ac:dyDescent="0.25">
      <c r="B2" t="s">
        <v>1123</v>
      </c>
      <c r="E2" t="s">
        <v>1124</v>
      </c>
    </row>
    <row r="3" spans="2:5" x14ac:dyDescent="0.25">
      <c r="B3" t="s">
        <v>1125</v>
      </c>
      <c r="E3" t="s">
        <v>1126</v>
      </c>
    </row>
    <row r="4" spans="2:5" x14ac:dyDescent="0.25">
      <c r="B4" t="s">
        <v>1127</v>
      </c>
      <c r="E4" t="s">
        <v>541</v>
      </c>
    </row>
    <row r="5" spans="2:5" x14ac:dyDescent="0.25">
      <c r="B5" t="s">
        <v>558</v>
      </c>
    </row>
    <row r="8" spans="2:5" x14ac:dyDescent="0.25">
      <c r="B8" t="s">
        <v>1128</v>
      </c>
    </row>
    <row r="9" spans="2:5" x14ac:dyDescent="0.25">
      <c r="B9" t="s">
        <v>1129</v>
      </c>
    </row>
    <row r="10" spans="2:5" x14ac:dyDescent="0.25">
      <c r="B10" t="s">
        <v>562</v>
      </c>
    </row>
    <row r="13" spans="2:5" x14ac:dyDescent="0.25">
      <c r="B13" t="s">
        <v>1130</v>
      </c>
    </row>
    <row r="14" spans="2:5" x14ac:dyDescent="0.25">
      <c r="B14" t="s">
        <v>545</v>
      </c>
    </row>
    <row r="15" spans="2:5" x14ac:dyDescent="0.25">
      <c r="B15" t="s">
        <v>1131</v>
      </c>
    </row>
    <row r="16" spans="2:5" x14ac:dyDescent="0.25">
      <c r="B16" t="s">
        <v>1132</v>
      </c>
    </row>
    <row r="17" spans="2:2" x14ac:dyDescent="0.25">
      <c r="B17" t="s">
        <v>1133</v>
      </c>
    </row>
    <row r="18" spans="2:2" x14ac:dyDescent="0.25">
      <c r="B18" t="s">
        <v>1134</v>
      </c>
    </row>
    <row r="19" spans="2:2" x14ac:dyDescent="0.25">
      <c r="B19" t="s">
        <v>1135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A20" sqref="A20"/>
    </sheetView>
  </sheetViews>
  <sheetFormatPr baseColWidth="10" defaultColWidth="11.42578125" defaultRowHeight="12.75" x14ac:dyDescent="0.2"/>
  <cols>
    <col min="1" max="1" width="32.85546875" style="312" customWidth="1"/>
    <col min="2" max="16384" width="11.42578125" style="312"/>
  </cols>
  <sheetData>
    <row r="3" spans="1:1" x14ac:dyDescent="0.2">
      <c r="A3" s="311" t="s">
        <v>548</v>
      </c>
    </row>
    <row r="4" spans="1:1" x14ac:dyDescent="0.2">
      <c r="A4" s="311" t="s">
        <v>555</v>
      </c>
    </row>
    <row r="5" spans="1:1" x14ac:dyDescent="0.2">
      <c r="A5" s="311" t="s">
        <v>1106</v>
      </c>
    </row>
    <row r="6" spans="1:1" x14ac:dyDescent="0.2">
      <c r="A6" s="311" t="s">
        <v>1108</v>
      </c>
    </row>
    <row r="7" spans="1:1" x14ac:dyDescent="0.2">
      <c r="A7" s="311" t="s">
        <v>549</v>
      </c>
    </row>
    <row r="8" spans="1:1" x14ac:dyDescent="0.2">
      <c r="A8" s="311" t="s">
        <v>550</v>
      </c>
    </row>
    <row r="9" spans="1:1" x14ac:dyDescent="0.2">
      <c r="A9" s="311" t="s">
        <v>1114</v>
      </c>
    </row>
    <row r="10" spans="1:1" x14ac:dyDescent="0.2">
      <c r="A10" s="311" t="s">
        <v>551</v>
      </c>
    </row>
    <row r="11" spans="1:1" x14ac:dyDescent="0.2">
      <c r="A11" s="311" t="s">
        <v>1117</v>
      </c>
    </row>
    <row r="12" spans="1:1" x14ac:dyDescent="0.2">
      <c r="A12" s="311" t="s">
        <v>1136</v>
      </c>
    </row>
    <row r="13" spans="1:1" x14ac:dyDescent="0.2">
      <c r="A13" s="311" t="s">
        <v>1137</v>
      </c>
    </row>
    <row r="14" spans="1:1" x14ac:dyDescent="0.2">
      <c r="A14" s="311" t="s">
        <v>1138</v>
      </c>
    </row>
    <row r="15" spans="1:1" x14ac:dyDescent="0.2">
      <c r="A15" s="311" t="s">
        <v>1139</v>
      </c>
    </row>
    <row r="16" spans="1:1" x14ac:dyDescent="0.2">
      <c r="A16" s="311"/>
    </row>
    <row r="17" spans="1:1" x14ac:dyDescent="0.2">
      <c r="A17" s="311" t="s">
        <v>1140</v>
      </c>
    </row>
    <row r="18" spans="1:1" x14ac:dyDescent="0.2">
      <c r="A18" s="311" t="s">
        <v>1123</v>
      </c>
    </row>
    <row r="19" spans="1:1" x14ac:dyDescent="0.2">
      <c r="A19" s="311" t="s">
        <v>1125</v>
      </c>
    </row>
    <row r="21" spans="1:1" x14ac:dyDescent="0.2">
      <c r="A21" s="311" t="s">
        <v>1129</v>
      </c>
    </row>
    <row r="22" spans="1:1" x14ac:dyDescent="0.2">
      <c r="A22" s="311" t="s">
        <v>562</v>
      </c>
    </row>
    <row r="24" spans="1:1" x14ac:dyDescent="0.2">
      <c r="A24" s="311" t="s">
        <v>1141</v>
      </c>
    </row>
    <row r="25" spans="1:1" x14ac:dyDescent="0.2">
      <c r="A25" s="311" t="s">
        <v>1142</v>
      </c>
    </row>
    <row r="26" spans="1:1" x14ac:dyDescent="0.2">
      <c r="A26" s="311" t="s">
        <v>1143</v>
      </c>
    </row>
    <row r="29" spans="1:1" x14ac:dyDescent="0.2">
      <c r="A29" s="311" t="s">
        <v>1144</v>
      </c>
    </row>
    <row r="30" spans="1:1" x14ac:dyDescent="0.2">
      <c r="A30" s="311" t="s">
        <v>1145</v>
      </c>
    </row>
    <row r="31" spans="1:1" x14ac:dyDescent="0.2">
      <c r="A31" s="311" t="s">
        <v>1146</v>
      </c>
    </row>
    <row r="32" spans="1:1" x14ac:dyDescent="0.2">
      <c r="A32" s="311" t="s">
        <v>1147</v>
      </c>
    </row>
    <row r="33" spans="1:1" x14ac:dyDescent="0.2">
      <c r="A33" s="311" t="s">
        <v>1148</v>
      </c>
    </row>
    <row r="34" spans="1:1" x14ac:dyDescent="0.2">
      <c r="A34" s="311" t="s">
        <v>1149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ColWidth="11.42578125" defaultRowHeight="15" x14ac:dyDescent="0.25"/>
  <sheetData>
    <row r="1" spans="1:10" x14ac:dyDescent="0.25">
      <c r="A1" s="324" t="s">
        <v>142</v>
      </c>
      <c r="I1" t="s">
        <v>105</v>
      </c>
      <c r="J1" t="s">
        <v>104</v>
      </c>
    </row>
    <row r="2" spans="1:10" x14ac:dyDescent="0.25">
      <c r="A2" s="325" t="s">
        <v>200</v>
      </c>
      <c r="I2" t="s">
        <v>98</v>
      </c>
      <c r="J2" t="s">
        <v>97</v>
      </c>
    </row>
    <row r="3" spans="1:10" x14ac:dyDescent="0.25">
      <c r="A3" s="324" t="s">
        <v>117</v>
      </c>
      <c r="I3" t="s">
        <v>91</v>
      </c>
      <c r="J3" t="s">
        <v>90</v>
      </c>
    </row>
    <row r="4" spans="1:10" x14ac:dyDescent="0.25">
      <c r="A4" s="324" t="s">
        <v>213</v>
      </c>
      <c r="I4" t="s">
        <v>84</v>
      </c>
      <c r="J4" t="s">
        <v>83</v>
      </c>
    </row>
    <row r="5" spans="1:10" x14ac:dyDescent="0.25">
      <c r="A5" s="324" t="s">
        <v>221</v>
      </c>
      <c r="I5" t="s">
        <v>78</v>
      </c>
      <c r="J5" t="s">
        <v>77</v>
      </c>
    </row>
    <row r="6" spans="1:10" x14ac:dyDescent="0.25">
      <c r="A6" s="324" t="s">
        <v>229</v>
      </c>
    </row>
    <row r="7" spans="1:10" x14ac:dyDescent="0.25">
      <c r="A7" s="324" t="s">
        <v>130</v>
      </c>
    </row>
    <row r="8" spans="1:10" x14ac:dyDescent="0.25">
      <c r="A8" s="324" t="s">
        <v>103</v>
      </c>
    </row>
    <row r="9" spans="1:10" x14ac:dyDescent="0.25">
      <c r="A9" s="324" t="s">
        <v>248</v>
      </c>
    </row>
    <row r="10" spans="1:10" x14ac:dyDescent="0.25">
      <c r="A10" s="324" t="s">
        <v>149</v>
      </c>
    </row>
    <row r="11" spans="1:10" x14ac:dyDescent="0.25">
      <c r="A11" s="324" t="s">
        <v>260</v>
      </c>
    </row>
    <row r="12" spans="1:10" x14ac:dyDescent="0.25">
      <c r="A12" s="324" t="s">
        <v>123</v>
      </c>
    </row>
    <row r="13" spans="1:10" x14ac:dyDescent="0.25">
      <c r="A13" s="324" t="s">
        <v>96</v>
      </c>
    </row>
    <row r="14" spans="1:10" x14ac:dyDescent="0.25">
      <c r="A14" s="324"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9627-7BCF-4E89-B2B2-6F6BDE11B5B1}">
  <sheetPr>
    <tabColor theme="5" tint="-0.249977111117893"/>
  </sheetPr>
  <dimension ref="A1:BP72"/>
  <sheetViews>
    <sheetView topLeftCell="A4" zoomScale="70" zoomScaleNormal="70" workbookViewId="0">
      <selection activeCell="A4" sqref="A1:AM66"/>
    </sheetView>
  </sheetViews>
  <sheetFormatPr baseColWidth="10" defaultColWidth="11.42578125" defaultRowHeight="16.5" x14ac:dyDescent="0.3"/>
  <cols>
    <col min="1" max="1" width="4" style="224" bestFit="1" customWidth="1"/>
    <col min="2" max="2" width="14.140625" style="224" customWidth="1"/>
    <col min="3" max="3" width="18.85546875" style="224" customWidth="1"/>
    <col min="4" max="4" width="26.5703125" style="224" customWidth="1"/>
    <col min="5" max="5" width="44.140625" style="199" customWidth="1"/>
    <col min="6" max="6" width="19" style="225" customWidth="1"/>
    <col min="7" max="7" width="17.85546875" style="199" customWidth="1"/>
    <col min="8" max="8" width="24.85546875" style="199" customWidth="1"/>
    <col min="9" max="9" width="6.28515625" style="199" bestFit="1" customWidth="1"/>
    <col min="10" max="10" width="27.28515625" style="199" bestFit="1" customWidth="1"/>
    <col min="11" max="11" width="30.5703125" style="199" hidden="1" customWidth="1"/>
    <col min="12" max="12" width="17.5703125" style="199" customWidth="1"/>
    <col min="13" max="13" width="6.28515625" style="199" bestFit="1" customWidth="1"/>
    <col min="14" max="14" width="16" style="199" customWidth="1"/>
    <col min="15" max="15" width="5.85546875" style="397" customWidth="1"/>
    <col min="16" max="16" width="65.140625" style="199" customWidth="1"/>
    <col min="17" max="17" width="19.140625" style="199" customWidth="1"/>
    <col min="18" max="18" width="6.85546875" style="199" customWidth="1"/>
    <col min="19" max="19" width="5" style="199" customWidth="1"/>
    <col min="20" max="20" width="5.5703125" style="199" customWidth="1"/>
    <col min="21" max="21" width="7.140625" style="199" customWidth="1"/>
    <col min="22" max="22" width="6.7109375" style="199" customWidth="1"/>
    <col min="23" max="23" width="7.5703125" style="199" customWidth="1"/>
    <col min="24" max="24" width="38.28515625" style="199" hidden="1" customWidth="1"/>
    <col min="25" max="25" width="8.7109375" style="199" customWidth="1"/>
    <col min="26" max="26" width="8" style="199" customWidth="1"/>
    <col min="27" max="27" width="9.28515625" style="199" customWidth="1"/>
    <col min="28" max="28" width="9.140625" style="199" customWidth="1"/>
    <col min="29" max="29" width="8.42578125" style="199" customWidth="1"/>
    <col min="30" max="30" width="7.28515625" style="199" customWidth="1"/>
    <col min="31" max="31" width="60.42578125" style="199" customWidth="1"/>
    <col min="32" max="32" width="41.7109375" style="199" customWidth="1"/>
    <col min="33" max="33" width="30.140625" style="199" bestFit="1" customWidth="1"/>
    <col min="34" max="34" width="25.85546875" style="199" bestFit="1" customWidth="1"/>
    <col min="35" max="35" width="59.42578125" style="199" customWidth="1"/>
    <col min="36" max="36" width="21.7109375" style="199" customWidth="1"/>
    <col min="37" max="37" width="108.140625" style="199" customWidth="1"/>
    <col min="38" max="38" width="46.28515625" style="199" customWidth="1"/>
    <col min="39" max="39" width="31.140625" style="199" customWidth="1"/>
    <col min="40" max="16384" width="11.42578125" style="199"/>
  </cols>
  <sheetData>
    <row r="1" spans="1:68" ht="100.5" customHeight="1" x14ac:dyDescent="0.3">
      <c r="A1" s="663"/>
      <c r="B1" s="664"/>
      <c r="C1" s="664"/>
      <c r="D1" s="664"/>
      <c r="E1" s="664"/>
      <c r="F1" s="664"/>
      <c r="G1" s="664"/>
      <c r="H1" s="664"/>
      <c r="I1" s="664"/>
      <c r="J1" s="664"/>
      <c r="K1" s="664"/>
      <c r="L1" s="664"/>
      <c r="M1" s="664"/>
      <c r="N1" s="664"/>
      <c r="O1" s="664"/>
      <c r="P1" s="664"/>
      <c r="Q1" s="664"/>
      <c r="R1" s="664"/>
      <c r="S1" s="664"/>
      <c r="T1" s="664"/>
      <c r="U1" s="664"/>
      <c r="V1" s="664"/>
      <c r="W1" s="664"/>
      <c r="X1" s="664"/>
      <c r="Y1" s="664"/>
      <c r="Z1" s="664"/>
      <c r="AA1" s="664"/>
      <c r="AB1" s="664"/>
      <c r="AC1" s="664"/>
      <c r="AD1" s="664"/>
      <c r="AE1" s="664"/>
      <c r="AF1" s="664"/>
      <c r="AG1" s="664"/>
      <c r="AH1" s="664"/>
      <c r="AI1" s="664"/>
      <c r="AJ1" s="664"/>
      <c r="AK1" s="664"/>
      <c r="AL1" s="664"/>
      <c r="AM1" s="664"/>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row>
    <row r="2" spans="1:68" ht="33" customHeight="1" x14ac:dyDescent="0.3">
      <c r="A2" s="663"/>
      <c r="B2" s="664"/>
      <c r="C2" s="664"/>
      <c r="D2" s="664"/>
      <c r="E2" s="664"/>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row>
    <row r="3" spans="1:68" ht="18.75" customHeight="1" x14ac:dyDescent="0.3">
      <c r="A3" s="200"/>
      <c r="B3" s="201"/>
      <c r="C3" s="200"/>
      <c r="D3" s="200"/>
      <c r="E3" s="198"/>
      <c r="F3" s="202"/>
      <c r="G3" s="198"/>
      <c r="H3" s="198"/>
      <c r="I3" s="198"/>
      <c r="J3" s="198"/>
      <c r="K3" s="198"/>
      <c r="L3" s="198"/>
      <c r="M3" s="198"/>
      <c r="N3" s="198"/>
      <c r="O3" s="395"/>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row>
    <row r="4" spans="1:68" ht="49.5" customHeight="1" x14ac:dyDescent="0.3">
      <c r="A4" s="848" t="s">
        <v>508</v>
      </c>
      <c r="B4" s="849"/>
      <c r="C4" s="850" t="s">
        <v>103</v>
      </c>
      <c r="D4" s="851"/>
      <c r="E4" s="851"/>
      <c r="F4" s="851"/>
      <c r="G4" s="851"/>
      <c r="H4" s="851"/>
      <c r="I4" s="851"/>
      <c r="J4" s="851"/>
      <c r="K4" s="851"/>
      <c r="L4" s="851"/>
      <c r="M4" s="851"/>
      <c r="N4" s="851"/>
      <c r="O4" s="851"/>
      <c r="P4" s="851"/>
      <c r="Q4" s="851"/>
      <c r="R4" s="851"/>
      <c r="S4" s="851"/>
      <c r="T4" s="851"/>
      <c r="U4" s="851"/>
      <c r="V4" s="852"/>
      <c r="W4" s="434"/>
      <c r="X4" s="434"/>
      <c r="Y4" s="434"/>
      <c r="Z4" s="434"/>
      <c r="AA4" s="434"/>
      <c r="AB4" s="434"/>
      <c r="AC4" s="434"/>
      <c r="AD4" s="434"/>
      <c r="AE4" s="434"/>
      <c r="AF4" s="434"/>
      <c r="AG4" s="434"/>
      <c r="AH4" s="434"/>
      <c r="AI4" s="434"/>
      <c r="AJ4" s="434"/>
      <c r="AK4" s="434"/>
      <c r="AL4" s="434"/>
      <c r="AM4" s="434"/>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row>
    <row r="5" spans="1:68" s="407" customFormat="1" ht="49.5" customHeight="1" x14ac:dyDescent="0.25">
      <c r="A5" s="848" t="s">
        <v>509</v>
      </c>
      <c r="B5" s="849"/>
      <c r="C5" s="853" t="str">
        <f>IFERROR(INDEX(Tabla10[],MATCH(C4,Tabla10[PROCESOS],0),2)," ")</f>
        <v>Realizar el proceso contractual, para la adquisición de Bienes y servicios que requiera el Ministerio del Interior para el ejercicio de sus funciones, en observancia de la normatividad vigente.</v>
      </c>
      <c r="D5" s="854"/>
      <c r="E5" s="854"/>
      <c r="F5" s="854"/>
      <c r="G5" s="854"/>
      <c r="H5" s="854"/>
      <c r="I5" s="854"/>
      <c r="J5" s="854"/>
      <c r="K5" s="854"/>
      <c r="L5" s="854"/>
      <c r="M5" s="854"/>
      <c r="N5" s="854"/>
      <c r="O5" s="854"/>
      <c r="P5" s="854"/>
      <c r="Q5" s="854"/>
      <c r="R5" s="854"/>
      <c r="S5" s="854"/>
      <c r="T5" s="854"/>
      <c r="U5" s="854"/>
      <c r="V5" s="854"/>
      <c r="W5" s="854"/>
      <c r="X5" s="854"/>
      <c r="Y5" s="854"/>
      <c r="Z5" s="854"/>
      <c r="AA5" s="854"/>
      <c r="AB5" s="854"/>
      <c r="AC5" s="854"/>
      <c r="AD5" s="854"/>
      <c r="AE5" s="854"/>
      <c r="AF5" s="854"/>
      <c r="AG5" s="854"/>
      <c r="AH5" s="854"/>
      <c r="AI5" s="854"/>
      <c r="AJ5" s="854"/>
      <c r="AK5" s="854"/>
      <c r="AL5" s="854"/>
      <c r="AM5" s="855"/>
      <c r="AN5" s="406"/>
      <c r="AO5" s="406"/>
      <c r="AP5" s="406"/>
      <c r="AQ5" s="406"/>
      <c r="AR5" s="406"/>
      <c r="AS5" s="406"/>
      <c r="AT5" s="406"/>
      <c r="AU5" s="406"/>
      <c r="AV5" s="406"/>
      <c r="AW5" s="406"/>
      <c r="AX5" s="406"/>
      <c r="AY5" s="406"/>
      <c r="AZ5" s="406"/>
      <c r="BA5" s="406"/>
      <c r="BB5" s="406"/>
      <c r="BC5" s="406"/>
      <c r="BD5" s="406"/>
      <c r="BE5" s="406"/>
      <c r="BF5" s="406"/>
      <c r="BG5" s="406"/>
      <c r="BH5" s="406"/>
      <c r="BI5" s="406"/>
      <c r="BJ5" s="406"/>
      <c r="BK5" s="406"/>
      <c r="BL5" s="406"/>
      <c r="BM5" s="406"/>
      <c r="BN5" s="406"/>
      <c r="BO5" s="406"/>
      <c r="BP5" s="406"/>
    </row>
    <row r="6" spans="1:68" s="407" customFormat="1" ht="60" customHeight="1" x14ac:dyDescent="0.25">
      <c r="A6" s="848" t="s">
        <v>510</v>
      </c>
      <c r="B6" s="856"/>
      <c r="C6" s="857" t="str">
        <f>IFERROR(INDEX(Tabla10[],MATCH(C4,Tabla10[PROCESOS],0),3),"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D6" s="858"/>
      <c r="E6" s="858"/>
      <c r="F6" s="858"/>
      <c r="G6" s="858"/>
      <c r="H6" s="858"/>
      <c r="I6" s="858"/>
      <c r="J6" s="858"/>
      <c r="K6" s="858"/>
      <c r="L6" s="858"/>
      <c r="M6" s="858"/>
      <c r="N6" s="858"/>
      <c r="O6" s="858"/>
      <c r="P6" s="858"/>
      <c r="Q6" s="858"/>
      <c r="R6" s="858"/>
      <c r="S6" s="858"/>
      <c r="T6" s="858"/>
      <c r="U6" s="858"/>
      <c r="V6" s="858"/>
      <c r="W6" s="858"/>
      <c r="X6" s="858"/>
      <c r="Y6" s="858"/>
      <c r="Z6" s="858"/>
      <c r="AA6" s="858"/>
      <c r="AB6" s="858"/>
      <c r="AC6" s="858"/>
      <c r="AD6" s="858"/>
      <c r="AE6" s="858"/>
      <c r="AF6" s="858"/>
      <c r="AG6" s="858"/>
      <c r="AH6" s="858"/>
      <c r="AI6" s="858"/>
      <c r="AJ6" s="858"/>
      <c r="AK6" s="858"/>
      <c r="AL6" s="858"/>
      <c r="AM6" s="859"/>
      <c r="AN6" s="406"/>
      <c r="AO6" s="406"/>
      <c r="AP6" s="406"/>
      <c r="AQ6" s="406"/>
      <c r="AR6" s="406"/>
      <c r="AS6" s="406"/>
      <c r="AT6" s="406"/>
      <c r="AU6" s="406"/>
      <c r="AV6" s="406"/>
      <c r="AW6" s="406"/>
      <c r="AX6" s="406"/>
      <c r="AY6" s="406"/>
      <c r="AZ6" s="406"/>
      <c r="BA6" s="406"/>
      <c r="BB6" s="406"/>
      <c r="BC6" s="406"/>
      <c r="BD6" s="406"/>
      <c r="BE6" s="406"/>
      <c r="BF6" s="406"/>
      <c r="BG6" s="406"/>
      <c r="BH6" s="406"/>
      <c r="BI6" s="406"/>
      <c r="BJ6" s="406"/>
      <c r="BK6" s="406"/>
      <c r="BL6" s="406"/>
      <c r="BM6" s="406"/>
      <c r="BN6" s="406"/>
      <c r="BO6" s="406"/>
      <c r="BP6" s="406"/>
    </row>
    <row r="7" spans="1:68" s="410" customFormat="1" ht="18" x14ac:dyDescent="0.25">
      <c r="A7" s="866" t="s">
        <v>511</v>
      </c>
      <c r="B7" s="867"/>
      <c r="C7" s="868"/>
      <c r="D7" s="868"/>
      <c r="E7" s="868"/>
      <c r="F7" s="868"/>
      <c r="G7" s="869"/>
      <c r="H7" s="870" t="s">
        <v>512</v>
      </c>
      <c r="I7" s="868"/>
      <c r="J7" s="868"/>
      <c r="K7" s="868"/>
      <c r="L7" s="868"/>
      <c r="M7" s="868"/>
      <c r="N7" s="869"/>
      <c r="O7" s="870" t="s">
        <v>513</v>
      </c>
      <c r="P7" s="868"/>
      <c r="Q7" s="868"/>
      <c r="R7" s="868"/>
      <c r="S7" s="868"/>
      <c r="T7" s="868"/>
      <c r="U7" s="868"/>
      <c r="V7" s="868"/>
      <c r="W7" s="869"/>
      <c r="X7" s="876" t="s">
        <v>514</v>
      </c>
      <c r="Y7" s="877"/>
      <c r="Z7" s="877"/>
      <c r="AA7" s="877"/>
      <c r="AB7" s="877"/>
      <c r="AC7" s="877"/>
      <c r="AD7" s="878"/>
      <c r="AE7" s="870" t="s">
        <v>515</v>
      </c>
      <c r="AF7" s="868"/>
      <c r="AG7" s="868"/>
      <c r="AH7" s="868"/>
      <c r="AI7" s="868"/>
      <c r="AJ7" s="869"/>
      <c r="AK7" s="584" t="s">
        <v>516</v>
      </c>
      <c r="AL7" s="585"/>
      <c r="AM7" s="435"/>
      <c r="AN7" s="409"/>
      <c r="AO7" s="409"/>
      <c r="AP7" s="409"/>
      <c r="AQ7" s="409"/>
      <c r="AR7" s="409"/>
      <c r="AS7" s="409"/>
      <c r="AT7" s="409"/>
      <c r="AU7" s="409"/>
      <c r="AV7" s="409"/>
      <c r="AW7" s="409"/>
      <c r="AX7" s="409"/>
      <c r="AY7" s="409"/>
      <c r="AZ7" s="409"/>
      <c r="BA7" s="409"/>
      <c r="BB7" s="409"/>
      <c r="BC7" s="409"/>
      <c r="BD7" s="409"/>
      <c r="BE7" s="409"/>
      <c r="BF7" s="409"/>
      <c r="BG7" s="409"/>
      <c r="BH7" s="409"/>
      <c r="BI7" s="409"/>
      <c r="BJ7" s="409"/>
      <c r="BK7" s="409"/>
      <c r="BL7" s="409"/>
      <c r="BM7" s="409"/>
      <c r="BN7" s="409"/>
      <c r="BO7" s="409"/>
      <c r="BP7" s="409"/>
    </row>
    <row r="8" spans="1:68" s="219" customFormat="1" ht="16.5" customHeight="1" x14ac:dyDescent="0.25">
      <c r="A8" s="860" t="s">
        <v>517</v>
      </c>
      <c r="B8" s="862" t="s">
        <v>463</v>
      </c>
      <c r="C8" s="863" t="s">
        <v>1150</v>
      </c>
      <c r="D8" s="863" t="s">
        <v>467</v>
      </c>
      <c r="E8" s="864" t="s">
        <v>469</v>
      </c>
      <c r="F8" s="865" t="s">
        <v>471</v>
      </c>
      <c r="G8" s="863" t="s">
        <v>518</v>
      </c>
      <c r="H8" s="871" t="s">
        <v>519</v>
      </c>
      <c r="I8" s="872" t="s">
        <v>520</v>
      </c>
      <c r="J8" s="865" t="s">
        <v>521</v>
      </c>
      <c r="K8" s="865" t="s">
        <v>522</v>
      </c>
      <c r="L8" s="879" t="s">
        <v>523</v>
      </c>
      <c r="M8" s="872" t="s">
        <v>520</v>
      </c>
      <c r="N8" s="863" t="s">
        <v>477</v>
      </c>
      <c r="O8" s="845" t="s">
        <v>524</v>
      </c>
      <c r="P8" s="847" t="s">
        <v>479</v>
      </c>
      <c r="Q8" s="865" t="s">
        <v>481</v>
      </c>
      <c r="R8" s="847" t="s">
        <v>525</v>
      </c>
      <c r="S8" s="847"/>
      <c r="T8" s="847"/>
      <c r="U8" s="847"/>
      <c r="V8" s="847"/>
      <c r="W8" s="847"/>
      <c r="X8" s="880" t="s">
        <v>526</v>
      </c>
      <c r="Y8" s="880" t="s">
        <v>527</v>
      </c>
      <c r="Z8" s="880" t="s">
        <v>520</v>
      </c>
      <c r="AA8" s="880" t="s">
        <v>528</v>
      </c>
      <c r="AB8" s="880" t="s">
        <v>520</v>
      </c>
      <c r="AC8" s="880" t="s">
        <v>529</v>
      </c>
      <c r="AD8" s="845" t="s">
        <v>497</v>
      </c>
      <c r="AE8" s="847" t="s">
        <v>515</v>
      </c>
      <c r="AF8" s="847" t="s">
        <v>530</v>
      </c>
      <c r="AG8" s="847" t="s">
        <v>531</v>
      </c>
      <c r="AH8" s="847" t="s">
        <v>532</v>
      </c>
      <c r="AI8" s="847" t="s">
        <v>516</v>
      </c>
      <c r="AJ8" s="847" t="s">
        <v>501</v>
      </c>
      <c r="AK8" s="578" t="s">
        <v>533</v>
      </c>
      <c r="AL8" s="566" t="s">
        <v>534</v>
      </c>
      <c r="AM8" s="567"/>
      <c r="AN8" s="218"/>
      <c r="AO8" s="218"/>
      <c r="AP8" s="218"/>
      <c r="AQ8" s="218"/>
      <c r="AR8" s="218"/>
      <c r="AS8" s="218"/>
      <c r="AT8" s="218"/>
      <c r="AU8" s="218"/>
      <c r="AV8" s="218"/>
      <c r="AW8" s="218"/>
      <c r="AX8" s="218"/>
      <c r="AY8" s="218"/>
      <c r="AZ8" s="218"/>
      <c r="BA8" s="218"/>
      <c r="BB8" s="218"/>
      <c r="BC8" s="218"/>
      <c r="BD8" s="218"/>
      <c r="BE8" s="218"/>
      <c r="BF8" s="218"/>
      <c r="BG8" s="218"/>
      <c r="BH8" s="218"/>
      <c r="BI8" s="218"/>
      <c r="BJ8" s="218"/>
      <c r="BK8" s="218"/>
      <c r="BL8" s="218"/>
      <c r="BM8" s="218"/>
      <c r="BN8" s="218"/>
      <c r="BO8" s="218"/>
      <c r="BP8" s="218"/>
    </row>
    <row r="9" spans="1:68" ht="80.25" x14ac:dyDescent="0.3">
      <c r="A9" s="861"/>
      <c r="B9" s="862"/>
      <c r="C9" s="847"/>
      <c r="D9" s="847"/>
      <c r="E9" s="862"/>
      <c r="F9" s="863"/>
      <c r="G9" s="847"/>
      <c r="H9" s="863"/>
      <c r="I9" s="870"/>
      <c r="J9" s="863"/>
      <c r="K9" s="863"/>
      <c r="L9" s="870"/>
      <c r="M9" s="870"/>
      <c r="N9" s="847"/>
      <c r="O9" s="846"/>
      <c r="P9" s="847"/>
      <c r="Q9" s="863"/>
      <c r="R9" s="408" t="s">
        <v>535</v>
      </c>
      <c r="S9" s="408" t="s">
        <v>536</v>
      </c>
      <c r="T9" s="408" t="s">
        <v>537</v>
      </c>
      <c r="U9" s="408" t="s">
        <v>538</v>
      </c>
      <c r="V9" s="408" t="s">
        <v>539</v>
      </c>
      <c r="W9" s="408" t="s">
        <v>540</v>
      </c>
      <c r="X9" s="880"/>
      <c r="Y9" s="880"/>
      <c r="Z9" s="880"/>
      <c r="AA9" s="880"/>
      <c r="AB9" s="880"/>
      <c r="AC9" s="880"/>
      <c r="AD9" s="846"/>
      <c r="AE9" s="847"/>
      <c r="AF9" s="847"/>
      <c r="AG9" s="847"/>
      <c r="AH9" s="847"/>
      <c r="AI9" s="847"/>
      <c r="AJ9" s="847"/>
      <c r="AK9" s="578"/>
      <c r="AL9" s="566"/>
      <c r="AM9" s="567"/>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row>
    <row r="10" spans="1:68" s="219" customFormat="1" ht="117.75" x14ac:dyDescent="0.25">
      <c r="A10" s="873">
        <v>1</v>
      </c>
      <c r="B10" s="612" t="s">
        <v>1124</v>
      </c>
      <c r="C10" s="612" t="s">
        <v>1151</v>
      </c>
      <c r="D10" s="612" t="s">
        <v>1152</v>
      </c>
      <c r="E10" s="633" t="s">
        <v>1153</v>
      </c>
      <c r="F10" s="633" t="s">
        <v>545</v>
      </c>
      <c r="G10" s="648">
        <v>100</v>
      </c>
      <c r="H10" s="651" t="str">
        <f>IF(G10&lt;=0,"",IF(G10&lt;=2,"Muy Baja",IF(G10&lt;=24,"Baja",IF(G10&lt;=500,"Media",IF(G10&lt;=5000,"Alta","Muy Alta")))))</f>
        <v>Media</v>
      </c>
      <c r="I10" s="654">
        <f>IF(H10="","",IF(H10="Muy Baja",0.2,IF(H10="Baja",0.4,IF(H10="Media",0.6,IF(H10="Alta",0.8,IF(H10="Muy Alta",1,))))))</f>
        <v>0.6</v>
      </c>
      <c r="J10" s="657" t="s">
        <v>1089</v>
      </c>
      <c r="K10" s="654" t="str">
        <f>IF(NOT(ISERROR(MATCH(J10,'Tabla Impacto'!$B$221:$B$223,0))),'Tabla Impacto'!$F$223&amp;"Por favor no seleccionar los criterios de impacto(Afectación Económica o presupuestal y Pérdida Reputacional)",J10)</f>
        <v xml:space="preserve">     Mayor a 501 SMLMV </v>
      </c>
      <c r="L10" s="836"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654">
        <f>IF(L10="","",IF(L10="Leve",0.2,IF(L10="Menor",0.4,IF(L10="Moderado",0.6,IF(L10="Mayor",0.8,IF(L10="Catastrófico",1,))))))</f>
        <v>1</v>
      </c>
      <c r="N10" s="66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32">
        <v>1</v>
      </c>
      <c r="P10" s="439" t="s">
        <v>1154</v>
      </c>
      <c r="Q10" s="207" t="str">
        <f>IF(OR(R10="Preventivo",R10="Detectivo"),"Probabilidad",IF(R10="Correctivo","Impacto",""))</f>
        <v>Probabilidad</v>
      </c>
      <c r="R10" s="208" t="s">
        <v>548</v>
      </c>
      <c r="S10" s="208" t="s">
        <v>549</v>
      </c>
      <c r="T10" s="209" t="str">
        <f>IF(AND(R10="Preventivo",S10="Automático"),"50%",IF(AND(R10="Preventivo",S10="Manual"),"40%",IF(AND(R10="Detectivo",S10="Automático"),"40%",IF(AND(R10="Detectivo",S10="Manual"),"30%",IF(AND(R10="Correctivo",S10="Automático"),"35%",IF(AND(R10="Correctivo",S10="Manual"),"25%",""))))))</f>
        <v>40%</v>
      </c>
      <c r="U10" s="208" t="s">
        <v>550</v>
      </c>
      <c r="V10" s="208" t="s">
        <v>1117</v>
      </c>
      <c r="W10" s="208" t="s">
        <v>1139</v>
      </c>
      <c r="X10" s="426">
        <f>IFERROR(IF(Q10="Probabilidad",(I10-(+I10*T10)),IF(Q10="Impacto",I10,"")),"")</f>
        <v>0.36</v>
      </c>
      <c r="Y10" s="211" t="str">
        <f>IFERROR(IF(X10="","",IF(X10&lt;=0.2,"Muy Baja",IF(X10&lt;=0.4,"Baja",IF(X10&lt;=0.6,"Media",IF(X10&lt;=0.8,"Alta","Muy Alta"))))),"")</f>
        <v>Baja</v>
      </c>
      <c r="Z10" s="212">
        <f>+X10</f>
        <v>0.36</v>
      </c>
      <c r="AA10" s="211" t="str">
        <f>IFERROR(IF(AB10="","",IF(AB10&lt;=0.2,"Leve",IF(AB10&lt;=0.4,"Menor",IF(AB10&lt;=0.6,"Moderado",IF(AB10&lt;=0.8,"Mayor","Catastrófico"))))),"")</f>
        <v>Catastrófico</v>
      </c>
      <c r="AB10" s="212">
        <f>IFERROR(IF(Q10="Impacto",(M10-(+M10*T10)),IF(Q10="Probabilidad",M10,"")),"")</f>
        <v>1</v>
      </c>
      <c r="AC10" s="213"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388"/>
      <c r="AE10" s="430"/>
      <c r="AF10" s="431"/>
      <c r="AG10" s="452"/>
      <c r="AH10" s="452"/>
      <c r="AI10" s="453"/>
      <c r="AJ10" s="222"/>
      <c r="AK10" s="448" t="s">
        <v>1155</v>
      </c>
      <c r="AL10" s="222"/>
      <c r="AM10" s="431"/>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c r="BJ10" s="218"/>
      <c r="BK10" s="218"/>
      <c r="BL10" s="218"/>
      <c r="BM10" s="218"/>
      <c r="BN10" s="218"/>
      <c r="BO10" s="218"/>
      <c r="BP10" s="218"/>
    </row>
    <row r="11" spans="1:68" s="219" customFormat="1" ht="225" customHeight="1" x14ac:dyDescent="0.25">
      <c r="A11" s="874"/>
      <c r="B11" s="613"/>
      <c r="C11" s="613"/>
      <c r="D11" s="613"/>
      <c r="E11" s="634"/>
      <c r="F11" s="634"/>
      <c r="G11" s="649"/>
      <c r="H11" s="652"/>
      <c r="I11" s="655"/>
      <c r="J11" s="658"/>
      <c r="K11" s="655"/>
      <c r="L11" s="837"/>
      <c r="M11" s="655"/>
      <c r="N11" s="661"/>
      <c r="O11" s="432">
        <v>2</v>
      </c>
      <c r="P11" s="439" t="s">
        <v>1156</v>
      </c>
      <c r="Q11" s="207" t="str">
        <f>IF(OR(R11="Preventivo",R11="Detectivo"),"Probabilidad",IF(R11="Correctivo","Impacto",""))</f>
        <v>Probabilidad</v>
      </c>
      <c r="R11" s="208" t="s">
        <v>548</v>
      </c>
      <c r="S11" s="208" t="s">
        <v>549</v>
      </c>
      <c r="T11" s="209" t="str">
        <f t="shared" ref="T11:T12" si="0">IF(AND(R11="Preventivo",S11="Automático"),"50%",IF(AND(R11="Preventivo",S11="Manual"),"40%",IF(AND(R11="Detectivo",S11="Automático"),"40%",IF(AND(R11="Detectivo",S11="Manual"),"30%",IF(AND(R11="Correctivo",S11="Automático"),"35%",IF(AND(R11="Correctivo",S11="Manual"),"25%",""))))))</f>
        <v>40%</v>
      </c>
      <c r="U11" s="208" t="s">
        <v>550</v>
      </c>
      <c r="V11" s="208" t="s">
        <v>1117</v>
      </c>
      <c r="W11" s="208" t="s">
        <v>1139</v>
      </c>
      <c r="X11" s="426">
        <f>IFERROR(IF(AND(Q10="Probabilidad",Q11="Probabilidad"),(Z10-(+Z10*T11)),IF(Q11="Probabilidad",(I10-(+I10*T11)),IF(Q11="Impacto",Z10,""))),"")</f>
        <v>0.216</v>
      </c>
      <c r="Y11" s="211" t="str">
        <f t="shared" ref="Y11:Y69" si="1">IFERROR(IF(X11="","",IF(X11&lt;=0.2,"Muy Baja",IF(X11&lt;=0.4,"Baja",IF(X11&lt;=0.6,"Media",IF(X11&lt;=0.8,"Alta","Muy Alta"))))),"")</f>
        <v>Baja</v>
      </c>
      <c r="Z11" s="212">
        <f t="shared" ref="Z11:Z12" si="2">+X11</f>
        <v>0.216</v>
      </c>
      <c r="AA11" s="211" t="str">
        <f t="shared" ref="AA11:AA69" si="3">IFERROR(IF(AB11="","",IF(AB11&lt;=0.2,"Leve",IF(AB11&lt;=0.4,"Menor",IF(AB11&lt;=0.6,"Moderado",IF(AB11&lt;=0.8,"Mayor","Catastrófico"))))),"")</f>
        <v>Catastrófico</v>
      </c>
      <c r="AB11" s="212">
        <f>IFERROR(IF(AND(Q10="Impacto",Q11="Impacto"),(AB10-(+AB10*T11)),IF(Q11="Impacto",(M10-(+M10*T11)),IF(Q11="Probabilidad",AB10,""))),"")</f>
        <v>1</v>
      </c>
      <c r="AC11" s="213" t="str">
        <f t="shared" ref="AC11:AC12"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388"/>
      <c r="AE11" s="430"/>
      <c r="AF11" s="431"/>
      <c r="AG11" s="452"/>
      <c r="AH11" s="452"/>
      <c r="AI11" s="453"/>
      <c r="AJ11" s="222"/>
      <c r="AK11" s="448" t="s">
        <v>1157</v>
      </c>
      <c r="AL11" s="222"/>
      <c r="AM11" s="431"/>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row>
    <row r="12" spans="1:68" s="219" customFormat="1" ht="261" customHeight="1" x14ac:dyDescent="0.25">
      <c r="A12" s="874"/>
      <c r="B12" s="613"/>
      <c r="C12" s="613"/>
      <c r="D12" s="613"/>
      <c r="E12" s="634"/>
      <c r="F12" s="634"/>
      <c r="G12" s="649"/>
      <c r="H12" s="652"/>
      <c r="I12" s="655"/>
      <c r="J12" s="658"/>
      <c r="K12" s="655"/>
      <c r="L12" s="837"/>
      <c r="M12" s="655"/>
      <c r="N12" s="661"/>
      <c r="O12" s="432">
        <v>3</v>
      </c>
      <c r="P12" s="439" t="s">
        <v>1158</v>
      </c>
      <c r="Q12" s="207" t="str">
        <f>IF(OR(R12="Preventivo",R12="Detectivo"),"Probabilidad",IF(R12="Correctivo","Impacto",""))</f>
        <v>Probabilidad</v>
      </c>
      <c r="R12" s="208" t="s">
        <v>548</v>
      </c>
      <c r="S12" s="208" t="s">
        <v>549</v>
      </c>
      <c r="T12" s="209" t="str">
        <f t="shared" si="0"/>
        <v>40%</v>
      </c>
      <c r="U12" s="208" t="s">
        <v>550</v>
      </c>
      <c r="V12" s="208" t="s">
        <v>1117</v>
      </c>
      <c r="W12" s="208" t="s">
        <v>1139</v>
      </c>
      <c r="X12" s="426">
        <f>IFERROR(IF(AND(Q11="Probabilidad",Q12="Probabilidad"),(Z11-(+Z11*T12)),IF(AND(Q11="Impacto",Q12="Probabilidad"),(Z10-(+Z10*T12)),IF(Q12="Impacto",Z11,""))),"")</f>
        <v>0.12959999999999999</v>
      </c>
      <c r="Y12" s="211" t="str">
        <f t="shared" si="1"/>
        <v>Muy Baja</v>
      </c>
      <c r="Z12" s="212">
        <f t="shared" si="2"/>
        <v>0.12959999999999999</v>
      </c>
      <c r="AA12" s="211" t="str">
        <f t="shared" si="3"/>
        <v>Catastrófico</v>
      </c>
      <c r="AB12" s="212">
        <f>IFERROR(IF(AND(Q11="Impacto",Q12="Impacto"),(AB11-(+AB11*T12)),IF(AND(Q11="Probabilidad",Q12="Impacto"),(AB10-(+AB10*T12)),IF(Q12="Probabilidad",AB11,""))),"")</f>
        <v>1</v>
      </c>
      <c r="AC12" s="213" t="str">
        <f t="shared" si="4"/>
        <v>Extremo</v>
      </c>
      <c r="AD12" s="388" t="s">
        <v>558</v>
      </c>
      <c r="AE12" s="424" t="s">
        <v>1159</v>
      </c>
      <c r="AF12" s="389" t="s">
        <v>560</v>
      </c>
      <c r="AG12" s="442">
        <v>45658</v>
      </c>
      <c r="AH12" s="442">
        <v>45838</v>
      </c>
      <c r="AI12" s="448" t="s">
        <v>1160</v>
      </c>
      <c r="AJ12" s="437" t="s">
        <v>562</v>
      </c>
      <c r="AK12" s="448" t="s">
        <v>1161</v>
      </c>
      <c r="AL12" s="222"/>
      <c r="AM12" s="431"/>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row>
    <row r="13" spans="1:68" s="219" customFormat="1" ht="50.25" customHeight="1" x14ac:dyDescent="0.25">
      <c r="A13" s="874"/>
      <c r="B13" s="613"/>
      <c r="C13" s="613"/>
      <c r="D13" s="613"/>
      <c r="E13" s="634"/>
      <c r="F13" s="634"/>
      <c r="G13" s="649"/>
      <c r="H13" s="652"/>
      <c r="I13" s="655"/>
      <c r="J13" s="658"/>
      <c r="K13" s="655"/>
      <c r="L13" s="837"/>
      <c r="M13" s="655"/>
      <c r="N13" s="661"/>
      <c r="O13" s="432"/>
      <c r="P13" s="424"/>
      <c r="Q13" s="207" t="str">
        <f t="shared" ref="Q13:Q69" si="5">IF(OR(R13="Preventivo",R13="Detectivo"),"Probabilidad",IF(R13="Correctivo","Impacto",""))</f>
        <v/>
      </c>
      <c r="R13" s="208"/>
      <c r="S13" s="208"/>
      <c r="T13" s="209"/>
      <c r="U13" s="208"/>
      <c r="V13" s="208"/>
      <c r="W13" s="208"/>
      <c r="X13" s="426"/>
      <c r="Y13" s="427"/>
      <c r="Z13" s="428"/>
      <c r="AA13" s="427"/>
      <c r="AB13" s="428"/>
      <c r="AC13" s="429"/>
      <c r="AD13" s="388"/>
      <c r="AE13" s="430"/>
      <c r="AF13" s="431"/>
      <c r="AG13" s="452"/>
      <c r="AH13" s="452"/>
      <c r="AI13" s="453"/>
      <c r="AJ13" s="222"/>
      <c r="AK13" s="222"/>
      <c r="AL13" s="222"/>
      <c r="AM13" s="431"/>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row>
    <row r="14" spans="1:68" s="219" customFormat="1" ht="50.25" customHeight="1" x14ac:dyDescent="0.25">
      <c r="A14" s="874"/>
      <c r="B14" s="613"/>
      <c r="C14" s="613"/>
      <c r="D14" s="613"/>
      <c r="E14" s="634"/>
      <c r="F14" s="634"/>
      <c r="G14" s="649"/>
      <c r="H14" s="652"/>
      <c r="I14" s="655"/>
      <c r="J14" s="658"/>
      <c r="K14" s="655"/>
      <c r="L14" s="837"/>
      <c r="M14" s="655"/>
      <c r="N14" s="661"/>
      <c r="O14" s="432"/>
      <c r="P14" s="424"/>
      <c r="Q14" s="207" t="str">
        <f t="shared" si="5"/>
        <v/>
      </c>
      <c r="R14" s="208"/>
      <c r="S14" s="208"/>
      <c r="T14" s="209"/>
      <c r="U14" s="208"/>
      <c r="V14" s="208"/>
      <c r="W14" s="208"/>
      <c r="X14" s="426"/>
      <c r="Y14" s="427"/>
      <c r="Z14" s="428"/>
      <c r="AA14" s="427"/>
      <c r="AB14" s="428"/>
      <c r="AC14" s="429"/>
      <c r="AD14" s="388"/>
      <c r="AE14" s="430"/>
      <c r="AF14" s="431"/>
      <c r="AG14" s="452"/>
      <c r="AH14" s="452"/>
      <c r="AI14" s="453"/>
      <c r="AJ14" s="222"/>
      <c r="AK14" s="222"/>
      <c r="AL14" s="222"/>
      <c r="AM14" s="431"/>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row>
    <row r="15" spans="1:68" ht="50.25" customHeight="1" x14ac:dyDescent="0.3">
      <c r="A15" s="875"/>
      <c r="B15" s="614"/>
      <c r="C15" s="614"/>
      <c r="D15" s="614"/>
      <c r="E15" s="635"/>
      <c r="F15" s="635"/>
      <c r="G15" s="650"/>
      <c r="H15" s="653"/>
      <c r="I15" s="656"/>
      <c r="J15" s="659"/>
      <c r="K15" s="656"/>
      <c r="L15" s="838"/>
      <c r="M15" s="656"/>
      <c r="N15" s="662"/>
      <c r="O15" s="320"/>
      <c r="P15" s="424"/>
      <c r="Q15" s="207" t="str">
        <f t="shared" si="5"/>
        <v/>
      </c>
      <c r="R15" s="208"/>
      <c r="S15" s="208"/>
      <c r="T15" s="209"/>
      <c r="U15" s="208"/>
      <c r="V15" s="208"/>
      <c r="W15" s="208"/>
      <c r="X15" s="210"/>
      <c r="Y15" s="211"/>
      <c r="Z15" s="212"/>
      <c r="AA15" s="211"/>
      <c r="AB15" s="212"/>
      <c r="AC15" s="213"/>
      <c r="AD15" s="388"/>
      <c r="AE15" s="215"/>
      <c r="AF15" s="216"/>
      <c r="AG15" s="450"/>
      <c r="AH15" s="450"/>
      <c r="AI15" s="451"/>
      <c r="AJ15" s="437"/>
      <c r="AK15" s="437"/>
      <c r="AL15" s="437"/>
      <c r="AM15" s="216"/>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row>
    <row r="16" spans="1:68" ht="148.5" customHeight="1" x14ac:dyDescent="0.3">
      <c r="A16" s="842">
        <v>2</v>
      </c>
      <c r="B16" s="612" t="s">
        <v>1124</v>
      </c>
      <c r="C16" s="612" t="s">
        <v>1162</v>
      </c>
      <c r="D16" s="612" t="s">
        <v>1163</v>
      </c>
      <c r="E16" s="633" t="s">
        <v>1164</v>
      </c>
      <c r="F16" s="633" t="s">
        <v>545</v>
      </c>
      <c r="G16" s="648">
        <v>100</v>
      </c>
      <c r="H16" s="651" t="str">
        <f>IF(G16&lt;=0,"",IF(G16&lt;=2,"Muy Baja",IF(G16&lt;=24,"Baja",IF(G16&lt;=500,"Media",IF(G16&lt;=5000,"Alta","Muy Alta")))))</f>
        <v>Media</v>
      </c>
      <c r="I16" s="654">
        <f>IF(H16="","",IF(H16="Muy Baja",0.2,IF(H16="Baja",0.4,IF(H16="Media",0.6,IF(H16="Alta",0.8,IF(H16="Muy Alta",1,))))))</f>
        <v>0.6</v>
      </c>
      <c r="J16" s="657" t="s">
        <v>1087</v>
      </c>
      <c r="K16" s="654" t="str">
        <f>IF(NOT(ISERROR(MATCH(J16,'Tabla Impacto'!$B$221:$B$223,0))),'Tabla Impacto'!$F$223&amp;"Por favor no seleccionar los criterios de impacto(Afectación Económica o presupuestal y Pérdida Reputacional)",J16)</f>
        <v xml:space="preserve">     Entre 101 y 500 SMLMV </v>
      </c>
      <c r="L16" s="836" t="str">
        <f>IF(OR(K16='Tabla Impacto'!$C$11,K16='Tabla Impacto'!$D$11),"Leve",IF(OR(K16='Tabla Impacto'!$C$12,K16='Tabla Impacto'!$D$12),"Menor",IF(OR(K16='Tabla Impacto'!$C$13,K16='Tabla Impacto'!$D$13),"Moderado",IF(OR(K16='Tabla Impacto'!$C$14,K16='Tabla Impacto'!$D$14),"Mayor",IF(OR(K16='Tabla Impacto'!$C$15,K16='Tabla Impacto'!$D$15),"Catastrófico","")))))</f>
        <v>Mayor</v>
      </c>
      <c r="M16" s="654">
        <f>IF(L16="","",IF(L16="Leve",0.2,IF(L16="Menor",0.4,IF(L16="Moderado",0.6,IF(L16="Mayor",0.8,IF(L16="Catastrófico",1,))))))</f>
        <v>0.8</v>
      </c>
      <c r="N16" s="66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320">
        <v>1</v>
      </c>
      <c r="P16" s="439" t="s">
        <v>1165</v>
      </c>
      <c r="Q16" s="207" t="str">
        <f t="shared" si="5"/>
        <v>Probabilidad</v>
      </c>
      <c r="R16" s="208" t="s">
        <v>548</v>
      </c>
      <c r="S16" s="208" t="s">
        <v>549</v>
      </c>
      <c r="T16" s="209" t="str">
        <f>IF(AND(R16="Preventivo",S16="Automático"),"50%",IF(AND(R16="Preventivo",S16="Manual"),"40%",IF(AND(R16="Detectivo",S16="Automático"),"40%",IF(AND(R16="Detectivo",S16="Manual"),"30%",IF(AND(R16="Correctivo",S16="Automático"),"35%",IF(AND(R16="Correctivo",S16="Manual"),"25%",""))))))</f>
        <v>40%</v>
      </c>
      <c r="U16" s="208" t="s">
        <v>550</v>
      </c>
      <c r="V16" s="208" t="s">
        <v>1117</v>
      </c>
      <c r="W16" s="208" t="s">
        <v>1139</v>
      </c>
      <c r="X16" s="210">
        <f>IFERROR(IF(Q16="Probabilidad",(I16-(+I16*T16)),IF(Q16="Impacto",I16,"")),"")</f>
        <v>0.36</v>
      </c>
      <c r="Y16" s="211" t="str">
        <f>IFERROR(IF(X16="","",IF(X16&lt;=0.2,"Muy Baja",IF(X16&lt;=0.4,"Baja",IF(X16&lt;=0.6,"Media",IF(X16&lt;=0.8,"Alta","Muy Alta"))))),"")</f>
        <v>Baja</v>
      </c>
      <c r="Z16" s="212">
        <f>+X16</f>
        <v>0.36</v>
      </c>
      <c r="AA16" s="211" t="str">
        <f>IFERROR(IF(AB16="","",IF(AB16&lt;=0.2,"Leve",IF(AB16&lt;=0.4,"Menor",IF(AB16&lt;=0.6,"Moderado",IF(AB16&lt;=0.8,"Mayor","Catastrófico"))))),"")</f>
        <v>Mayor</v>
      </c>
      <c r="AB16" s="212">
        <f>IFERROR(IF(Q16="Impacto",(M16-(+M16*T16)),IF(Q16="Probabilidad",M16,"")),"")</f>
        <v>0.8</v>
      </c>
      <c r="AC16" s="213"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Alto</v>
      </c>
      <c r="AD16" s="388"/>
      <c r="AE16" s="215"/>
      <c r="AF16" s="216"/>
      <c r="AG16" s="450"/>
      <c r="AH16" s="450"/>
      <c r="AI16" s="451"/>
      <c r="AJ16" s="437"/>
      <c r="AK16" s="448" t="s">
        <v>1166</v>
      </c>
      <c r="AL16" s="437"/>
      <c r="AM16" s="216"/>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row>
    <row r="17" spans="1:68" ht="186" x14ac:dyDescent="0.3">
      <c r="A17" s="843"/>
      <c r="B17" s="613"/>
      <c r="C17" s="613"/>
      <c r="D17" s="613"/>
      <c r="E17" s="634"/>
      <c r="F17" s="634"/>
      <c r="G17" s="649"/>
      <c r="H17" s="652"/>
      <c r="I17" s="655"/>
      <c r="J17" s="658"/>
      <c r="K17" s="655">
        <f>IF(NOT(ISERROR(MATCH(J17,_xlfn.ANCHORARRAY(E28),0))),I30&amp;"Por favor no seleccionar los criterios de impacto",J17)</f>
        <v>0</v>
      </c>
      <c r="L17" s="837"/>
      <c r="M17" s="655"/>
      <c r="N17" s="661"/>
      <c r="O17" s="320">
        <v>2</v>
      </c>
      <c r="P17" s="439" t="s">
        <v>1167</v>
      </c>
      <c r="Q17" s="207" t="str">
        <f t="shared" si="5"/>
        <v>Probabilidad</v>
      </c>
      <c r="R17" s="208" t="s">
        <v>548</v>
      </c>
      <c r="S17" s="208" t="s">
        <v>549</v>
      </c>
      <c r="T17" s="209" t="str">
        <f t="shared" ref="T17:T21" si="6">IF(AND(R17="Preventivo",S17="Automático"),"50%",IF(AND(R17="Preventivo",S17="Manual"),"40%",IF(AND(R17="Detectivo",S17="Automático"),"40%",IF(AND(R17="Detectivo",S17="Manual"),"30%",IF(AND(R17="Correctivo",S17="Automático"),"35%",IF(AND(R17="Correctivo",S17="Manual"),"25%",""))))))</f>
        <v>40%</v>
      </c>
      <c r="U17" s="208" t="s">
        <v>550</v>
      </c>
      <c r="V17" s="208" t="s">
        <v>1117</v>
      </c>
      <c r="W17" s="208" t="s">
        <v>1139</v>
      </c>
      <c r="X17" s="210">
        <f>IFERROR(IF(AND(Q16="Probabilidad",Q17="Probabilidad"),(Z16-(+Z16*T17)),IF(Q17="Probabilidad",(I16-(+I16*T17)),IF(Q17="Impacto",Z16,""))),"")</f>
        <v>0.216</v>
      </c>
      <c r="Y17" s="211" t="str">
        <f t="shared" si="1"/>
        <v>Baja</v>
      </c>
      <c r="Z17" s="212">
        <f t="shared" ref="Z17:Z21" si="7">+X17</f>
        <v>0.216</v>
      </c>
      <c r="AA17" s="211" t="str">
        <f t="shared" si="3"/>
        <v>Mayor</v>
      </c>
      <c r="AB17" s="212">
        <f>IFERROR(IF(AND(Q16="Impacto",Q17="Impacto"),(AB16-(+AB16*T17)),IF(Q17="Impacto",(M16-(+M16*T17)),IF(Q17="Probabilidad",AB16,""))),"")</f>
        <v>0.8</v>
      </c>
      <c r="AC17" s="213" t="str">
        <f t="shared" ref="AC17:AC18" si="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388" t="s">
        <v>558</v>
      </c>
      <c r="AE17" s="424" t="s">
        <v>1168</v>
      </c>
      <c r="AF17" s="389" t="s">
        <v>560</v>
      </c>
      <c r="AG17" s="442">
        <v>45658</v>
      </c>
      <c r="AH17" s="442">
        <v>45838</v>
      </c>
      <c r="AI17" s="448" t="s">
        <v>1169</v>
      </c>
      <c r="AJ17" s="437" t="s">
        <v>562</v>
      </c>
      <c r="AK17" s="448" t="s">
        <v>1170</v>
      </c>
      <c r="AL17" s="437"/>
      <c r="AM17" s="216"/>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row>
    <row r="18" spans="1:68" ht="50.25" customHeight="1" x14ac:dyDescent="0.3">
      <c r="A18" s="843"/>
      <c r="B18" s="613"/>
      <c r="C18" s="613"/>
      <c r="D18" s="613"/>
      <c r="E18" s="634"/>
      <c r="F18" s="634"/>
      <c r="G18" s="649"/>
      <c r="H18" s="652"/>
      <c r="I18" s="655"/>
      <c r="J18" s="658"/>
      <c r="K18" s="655">
        <f>IF(NOT(ISERROR(MATCH(J18,_xlfn.ANCHORARRAY(E29),0))),I31&amp;"Por favor no seleccionar los criterios de impacto",J18)</f>
        <v>0</v>
      </c>
      <c r="L18" s="837"/>
      <c r="M18" s="655"/>
      <c r="N18" s="661"/>
      <c r="O18" s="320">
        <v>3</v>
      </c>
      <c r="P18" s="424"/>
      <c r="Q18" s="207" t="str">
        <f t="shared" si="5"/>
        <v/>
      </c>
      <c r="R18" s="208"/>
      <c r="S18" s="208"/>
      <c r="T18" s="209" t="str">
        <f t="shared" si="6"/>
        <v/>
      </c>
      <c r="U18" s="208"/>
      <c r="V18" s="208"/>
      <c r="W18" s="208"/>
      <c r="X18" s="210" t="str">
        <f>IFERROR(IF(AND(Q17="Probabilidad",Q18="Probabilidad"),(Z17-(+Z17*T18)),IF(AND(Q17="Impacto",Q18="Probabilidad"),(Z16-(+Z16*T18)),IF(Q18="Impacto",Z17,""))),"")</f>
        <v/>
      </c>
      <c r="Y18" s="211" t="str">
        <f t="shared" si="1"/>
        <v/>
      </c>
      <c r="Z18" s="212" t="str">
        <f t="shared" si="7"/>
        <v/>
      </c>
      <c r="AA18" s="211" t="str">
        <f t="shared" si="3"/>
        <v/>
      </c>
      <c r="AB18" s="212" t="str">
        <f>IFERROR(IF(AND(Q17="Impacto",Q18="Impacto"),(AB17-(+AB17*T18)),IF(AND(Q17="Probabilidad",Q18="Impacto"),(AB16-(+AB16*T18)),IF(Q18="Probabilidad",AB17,""))),"")</f>
        <v/>
      </c>
      <c r="AC18" s="213" t="str">
        <f t="shared" si="8"/>
        <v/>
      </c>
      <c r="AD18" s="388"/>
      <c r="AE18" s="215"/>
      <c r="AF18" s="216"/>
      <c r="AG18" s="450"/>
      <c r="AH18" s="450"/>
      <c r="AI18" s="451"/>
      <c r="AJ18" s="437"/>
      <c r="AK18" s="437"/>
      <c r="AL18" s="437"/>
      <c r="AM18" s="216"/>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row>
    <row r="19" spans="1:68" ht="50.25" customHeight="1" x14ac:dyDescent="0.3">
      <c r="A19" s="843"/>
      <c r="B19" s="613"/>
      <c r="C19" s="613"/>
      <c r="D19" s="613"/>
      <c r="E19" s="634"/>
      <c r="F19" s="634"/>
      <c r="G19" s="649"/>
      <c r="H19" s="652"/>
      <c r="I19" s="655"/>
      <c r="J19" s="658"/>
      <c r="K19" s="655">
        <f>IF(NOT(ISERROR(MATCH(J19,_xlfn.ANCHORARRAY(E30),0))),I32&amp;"Por favor no seleccionar los criterios de impacto",J19)</f>
        <v>0</v>
      </c>
      <c r="L19" s="837"/>
      <c r="M19" s="655"/>
      <c r="N19" s="661"/>
      <c r="O19" s="320">
        <v>4</v>
      </c>
      <c r="P19" s="424"/>
      <c r="Q19" s="207" t="str">
        <f t="shared" si="5"/>
        <v/>
      </c>
      <c r="R19" s="208"/>
      <c r="S19" s="208"/>
      <c r="T19" s="209" t="str">
        <f t="shared" si="6"/>
        <v/>
      </c>
      <c r="U19" s="208"/>
      <c r="V19" s="208"/>
      <c r="W19" s="208"/>
      <c r="X19" s="210" t="str">
        <f t="shared" ref="X19:X21" si="9">IFERROR(IF(AND(Q18="Probabilidad",Q19="Probabilidad"),(Z18-(+Z18*T19)),IF(AND(Q18="Impacto",Q19="Probabilidad"),(Z17-(+Z17*T19)),IF(Q19="Impacto",Z18,""))),"")</f>
        <v/>
      </c>
      <c r="Y19" s="211" t="str">
        <f t="shared" si="1"/>
        <v/>
      </c>
      <c r="Z19" s="212" t="str">
        <f t="shared" si="7"/>
        <v/>
      </c>
      <c r="AA19" s="211" t="str">
        <f t="shared" si="3"/>
        <v/>
      </c>
      <c r="AB19" s="212" t="str">
        <f t="shared" ref="AB19:AB21" si="10">IFERROR(IF(AND(Q18="Impacto",Q19="Impacto"),(AB18-(+AB18*T19)),IF(AND(Q18="Probabilidad",Q19="Impacto"),(AB17-(+AB17*T19)),IF(Q19="Probabilidad",AB18,""))),"")</f>
        <v/>
      </c>
      <c r="AC19" s="213"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388"/>
      <c r="AE19" s="215"/>
      <c r="AF19" s="216"/>
      <c r="AG19" s="450"/>
      <c r="AH19" s="450"/>
      <c r="AI19" s="451"/>
      <c r="AJ19" s="437"/>
      <c r="AK19" s="437"/>
      <c r="AL19" s="437"/>
      <c r="AM19" s="216"/>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row>
    <row r="20" spans="1:68" ht="50.25" customHeight="1" x14ac:dyDescent="0.3">
      <c r="A20" s="843"/>
      <c r="B20" s="613"/>
      <c r="C20" s="613"/>
      <c r="D20" s="613"/>
      <c r="E20" s="634"/>
      <c r="F20" s="634"/>
      <c r="G20" s="649"/>
      <c r="H20" s="652"/>
      <c r="I20" s="655"/>
      <c r="J20" s="658"/>
      <c r="K20" s="655">
        <f>IF(NOT(ISERROR(MATCH(J20,_xlfn.ANCHORARRAY(E31),0))),I33&amp;"Por favor no seleccionar los criterios de impacto",J20)</f>
        <v>0</v>
      </c>
      <c r="L20" s="837"/>
      <c r="M20" s="655"/>
      <c r="N20" s="661"/>
      <c r="O20" s="320">
        <v>5</v>
      </c>
      <c r="P20" s="424"/>
      <c r="Q20" s="207" t="str">
        <f t="shared" si="5"/>
        <v/>
      </c>
      <c r="R20" s="208"/>
      <c r="S20" s="208"/>
      <c r="T20" s="209" t="str">
        <f t="shared" si="6"/>
        <v/>
      </c>
      <c r="U20" s="208"/>
      <c r="V20" s="208"/>
      <c r="W20" s="208"/>
      <c r="X20" s="210" t="str">
        <f t="shared" si="9"/>
        <v/>
      </c>
      <c r="Y20" s="211" t="str">
        <f t="shared" si="1"/>
        <v/>
      </c>
      <c r="Z20" s="212" t="str">
        <f t="shared" si="7"/>
        <v/>
      </c>
      <c r="AA20" s="211" t="str">
        <f t="shared" si="3"/>
        <v/>
      </c>
      <c r="AB20" s="212" t="str">
        <f t="shared" si="10"/>
        <v/>
      </c>
      <c r="AC20" s="213"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388"/>
      <c r="AE20" s="215"/>
      <c r="AF20" s="216"/>
      <c r="AG20" s="450"/>
      <c r="AH20" s="450"/>
      <c r="AI20" s="451"/>
      <c r="AJ20" s="437"/>
      <c r="AK20" s="437"/>
      <c r="AL20" s="437"/>
      <c r="AM20" s="216"/>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row>
    <row r="21" spans="1:68" ht="50.25" customHeight="1" x14ac:dyDescent="0.3">
      <c r="A21" s="844"/>
      <c r="B21" s="614"/>
      <c r="C21" s="614"/>
      <c r="D21" s="614"/>
      <c r="E21" s="635"/>
      <c r="F21" s="635"/>
      <c r="G21" s="650"/>
      <c r="H21" s="653"/>
      <c r="I21" s="656"/>
      <c r="J21" s="659"/>
      <c r="K21" s="656">
        <f>IF(NOT(ISERROR(MATCH(J21,_xlfn.ANCHORARRAY(E32),0))),I34&amp;"Por favor no seleccionar los criterios de impacto",J21)</f>
        <v>0</v>
      </c>
      <c r="L21" s="838"/>
      <c r="M21" s="656"/>
      <c r="N21" s="662"/>
      <c r="O21" s="320">
        <v>6</v>
      </c>
      <c r="P21" s="424"/>
      <c r="Q21" s="207" t="str">
        <f t="shared" si="5"/>
        <v/>
      </c>
      <c r="R21" s="208"/>
      <c r="S21" s="208"/>
      <c r="T21" s="209" t="str">
        <f t="shared" si="6"/>
        <v/>
      </c>
      <c r="U21" s="208"/>
      <c r="V21" s="208"/>
      <c r="W21" s="208"/>
      <c r="X21" s="210" t="str">
        <f t="shared" si="9"/>
        <v/>
      </c>
      <c r="Y21" s="211" t="str">
        <f t="shared" si="1"/>
        <v/>
      </c>
      <c r="Z21" s="212" t="str">
        <f t="shared" si="7"/>
        <v/>
      </c>
      <c r="AA21" s="211" t="str">
        <f t="shared" si="3"/>
        <v/>
      </c>
      <c r="AB21" s="212" t="str">
        <f t="shared" si="10"/>
        <v/>
      </c>
      <c r="AC21" s="213" t="str">
        <f t="shared" si="11"/>
        <v/>
      </c>
      <c r="AD21" s="388"/>
      <c r="AE21" s="215"/>
      <c r="AF21" s="216"/>
      <c r="AG21" s="450"/>
      <c r="AH21" s="450"/>
      <c r="AI21" s="451"/>
      <c r="AJ21" s="437"/>
      <c r="AK21" s="437"/>
      <c r="AL21" s="437"/>
      <c r="AM21" s="216"/>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row>
    <row r="22" spans="1:68" x14ac:dyDescent="0.3">
      <c r="A22" s="839">
        <v>3</v>
      </c>
      <c r="B22" s="642"/>
      <c r="C22" s="642"/>
      <c r="D22" s="642"/>
      <c r="E22" s="645"/>
      <c r="F22" s="633"/>
      <c r="G22" s="648"/>
      <c r="H22" s="651" t="str">
        <f>IF(G22&lt;=0,"",IF(G22&lt;=2,"Muy Baja",IF(G22&lt;=24,"Baja",IF(G22&lt;=500,"Media",IF(G22&lt;=5000,"Alta","Muy Alta")))))</f>
        <v/>
      </c>
      <c r="I22" s="654" t="str">
        <f>IF(H22="","",IF(H22="Muy Baja",0.2,IF(H22="Baja",0.4,IF(H22="Media",0.6,IF(H22="Alta",0.8,IF(H22="Muy Alta",1,))))))</f>
        <v/>
      </c>
      <c r="J22" s="657"/>
      <c r="K22" s="654">
        <f>IF(NOT(ISERROR(MATCH(J22,'Tabla Impacto'!$B$221:$B$223,0))),'Tabla Impacto'!$F$223&amp;"Por favor no seleccionar los criterios de impacto(Afectación Económica o presupuestal y Pérdida Reputacional)",J22)</f>
        <v>0</v>
      </c>
      <c r="L22" s="836" t="str">
        <f>IF(OR(K22='Tabla Impacto'!$C$11,K22='Tabla Impacto'!$D$11),"Leve",IF(OR(K22='Tabla Impacto'!$C$12,K22='Tabla Impacto'!$D$12),"Menor",IF(OR(K22='Tabla Impacto'!$C$13,K22='Tabla Impacto'!$D$13),"Moderado",IF(OR(K22='Tabla Impacto'!$C$14,K22='Tabla Impacto'!$D$14),"Mayor",IF(OR(K22='Tabla Impacto'!$C$15,K22='Tabla Impacto'!$D$15),"Catastrófico","")))))</f>
        <v/>
      </c>
      <c r="M22" s="654" t="str">
        <f>IF(L22="","",IF(L22="Leve",0.2,IF(L22="Menor",0.4,IF(L22="Moderado",0.6,IF(L22="Mayor",0.8,IF(L22="Catastrófico",1,))))))</f>
        <v/>
      </c>
      <c r="N22" s="66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20">
        <v>1</v>
      </c>
      <c r="P22" s="206"/>
      <c r="Q22" s="207" t="str">
        <f t="shared" si="5"/>
        <v/>
      </c>
      <c r="R22" s="208"/>
      <c r="S22" s="208"/>
      <c r="T22" s="209" t="str">
        <f>IF(AND(R22="Preventivo",S22="Automático"),"50%",IF(AND(R22="Preventivo",S22="Manual"),"40%",IF(AND(R22="Detectivo",S22="Automático"),"40%",IF(AND(R22="Detectivo",S22="Manual"),"30%",IF(AND(R22="Correctivo",S22="Automático"),"35%",IF(AND(R22="Correctivo",S22="Manual"),"25%",""))))))</f>
        <v/>
      </c>
      <c r="U22" s="208"/>
      <c r="V22" s="208"/>
      <c r="W22" s="208"/>
      <c r="X22" s="210" t="str">
        <f>IFERROR(IF(Q22="Probabilidad",(I22-(+I22*T22)),IF(Q22="Impacto",I22,"")),"")</f>
        <v/>
      </c>
      <c r="Y22" s="211" t="str">
        <f>IFERROR(IF(X22="","",IF(X22&lt;=0.2,"Muy Baja",IF(X22&lt;=0.4,"Baja",IF(X22&lt;=0.6,"Media",IF(X22&lt;=0.8,"Alta","Muy Alta"))))),"")</f>
        <v/>
      </c>
      <c r="Z22" s="212" t="str">
        <f>+X22</f>
        <v/>
      </c>
      <c r="AA22" s="211" t="str">
        <f>IFERROR(IF(AB22="","",IF(AB22&lt;=0.2,"Leve",IF(AB22&lt;=0.4,"Menor",IF(AB22&lt;=0.6,"Moderado",IF(AB22&lt;=0.8,"Mayor","Catastrófico"))))),"")</f>
        <v/>
      </c>
      <c r="AB22" s="212" t="str">
        <f>IFERROR(IF(Q22="Impacto",(M22-(+M22*T22)),IF(Q22="Probabilidad",M22,"")),"")</f>
        <v/>
      </c>
      <c r="AC22" s="213"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388"/>
      <c r="AE22" s="215"/>
      <c r="AF22" s="216"/>
      <c r="AG22" s="450"/>
      <c r="AH22" s="450"/>
      <c r="AI22" s="451"/>
      <c r="AJ22" s="437"/>
      <c r="AK22" s="437"/>
      <c r="AL22" s="437"/>
      <c r="AM22" s="216"/>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row>
    <row r="23" spans="1:68" x14ac:dyDescent="0.3">
      <c r="A23" s="840"/>
      <c r="B23" s="643"/>
      <c r="C23" s="643"/>
      <c r="D23" s="643"/>
      <c r="E23" s="646"/>
      <c r="F23" s="634"/>
      <c r="G23" s="649"/>
      <c r="H23" s="652"/>
      <c r="I23" s="655"/>
      <c r="J23" s="658"/>
      <c r="K23" s="655">
        <f t="shared" ref="K23:K27" si="12">IF(NOT(ISERROR(MATCH(J23,_xlfn.ANCHORARRAY(E34),0))),I36&amp;"Por favor no seleccionar los criterios de impacto",J23)</f>
        <v>0</v>
      </c>
      <c r="L23" s="837"/>
      <c r="M23" s="655"/>
      <c r="N23" s="661"/>
      <c r="O23" s="320">
        <v>2</v>
      </c>
      <c r="P23" s="206"/>
      <c r="Q23" s="207" t="str">
        <f t="shared" si="5"/>
        <v/>
      </c>
      <c r="R23" s="208"/>
      <c r="S23" s="208"/>
      <c r="T23" s="209" t="str">
        <f t="shared" ref="T23:T27" si="13">IF(AND(R23="Preventivo",S23="Automático"),"50%",IF(AND(R23="Preventivo",S23="Manual"),"40%",IF(AND(R23="Detectivo",S23="Automático"),"40%",IF(AND(R23="Detectivo",S23="Manual"),"30%",IF(AND(R23="Correctivo",S23="Automático"),"35%",IF(AND(R23="Correctivo",S23="Manual"),"25%",""))))))</f>
        <v/>
      </c>
      <c r="U23" s="208"/>
      <c r="V23" s="208"/>
      <c r="W23" s="208"/>
      <c r="X23" s="221" t="str">
        <f>IFERROR(IF(AND(Q22="Probabilidad",Q23="Probabilidad"),(Z22-(+Z22*T23)),IF(Q23="Probabilidad",(I22-(+I22*T23)),IF(Q23="Impacto",Z22,""))),"")</f>
        <v/>
      </c>
      <c r="Y23" s="211" t="str">
        <f t="shared" si="1"/>
        <v/>
      </c>
      <c r="Z23" s="212" t="str">
        <f t="shared" ref="Z23:Z27" si="14">+X23</f>
        <v/>
      </c>
      <c r="AA23" s="211" t="str">
        <f t="shared" si="3"/>
        <v/>
      </c>
      <c r="AB23" s="212" t="str">
        <f>IFERROR(IF(AND(Q22="Impacto",Q23="Impacto"),(AB22-(+AB22*T23)),IF(Q23="Impacto",(M22-(+M22*T23)),IF(Q23="Probabilidad",AB22,""))),"")</f>
        <v/>
      </c>
      <c r="AC23" s="213" t="str">
        <f t="shared" ref="AC23:AC24" si="15">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388"/>
      <c r="AE23" s="215"/>
      <c r="AF23" s="216"/>
      <c r="AG23" s="450"/>
      <c r="AH23" s="450"/>
      <c r="AI23" s="451"/>
      <c r="AJ23" s="437"/>
      <c r="AK23" s="437"/>
      <c r="AL23" s="437"/>
      <c r="AM23" s="216"/>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row>
    <row r="24" spans="1:68" x14ac:dyDescent="0.3">
      <c r="A24" s="840"/>
      <c r="B24" s="643"/>
      <c r="C24" s="643"/>
      <c r="D24" s="643"/>
      <c r="E24" s="646"/>
      <c r="F24" s="634"/>
      <c r="G24" s="649"/>
      <c r="H24" s="652"/>
      <c r="I24" s="655"/>
      <c r="J24" s="658"/>
      <c r="K24" s="655">
        <f t="shared" si="12"/>
        <v>0</v>
      </c>
      <c r="L24" s="837"/>
      <c r="M24" s="655"/>
      <c r="N24" s="661"/>
      <c r="O24" s="320">
        <v>3</v>
      </c>
      <c r="P24" s="220"/>
      <c r="Q24" s="207" t="str">
        <f t="shared" si="5"/>
        <v/>
      </c>
      <c r="R24" s="208"/>
      <c r="S24" s="208"/>
      <c r="T24" s="209" t="str">
        <f t="shared" si="13"/>
        <v/>
      </c>
      <c r="U24" s="208"/>
      <c r="V24" s="208"/>
      <c r="W24" s="208"/>
      <c r="X24" s="210" t="str">
        <f>IFERROR(IF(AND(Q23="Probabilidad",Q24="Probabilidad"),(Z23-(+Z23*T24)),IF(AND(Q23="Impacto",Q24="Probabilidad"),(Z22-(+Z22*T24)),IF(Q24="Impacto",Z23,""))),"")</f>
        <v/>
      </c>
      <c r="Y24" s="211" t="str">
        <f t="shared" si="1"/>
        <v/>
      </c>
      <c r="Z24" s="212" t="str">
        <f t="shared" si="14"/>
        <v/>
      </c>
      <c r="AA24" s="211" t="str">
        <f t="shared" si="3"/>
        <v/>
      </c>
      <c r="AB24" s="212" t="str">
        <f>IFERROR(IF(AND(Q23="Impacto",Q24="Impacto"),(AB23-(+AB23*T24)),IF(AND(Q23="Probabilidad",Q24="Impacto"),(AB22-(+AB22*T24)),IF(Q24="Probabilidad",AB23,""))),"")</f>
        <v/>
      </c>
      <c r="AC24" s="213" t="str">
        <f t="shared" si="15"/>
        <v/>
      </c>
      <c r="AD24" s="388"/>
      <c r="AE24" s="215"/>
      <c r="AF24" s="216"/>
      <c r="AG24" s="450"/>
      <c r="AH24" s="450"/>
      <c r="AI24" s="451"/>
      <c r="AJ24" s="437"/>
      <c r="AK24" s="437"/>
      <c r="AL24" s="437"/>
      <c r="AM24" s="216"/>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row>
    <row r="25" spans="1:68" x14ac:dyDescent="0.3">
      <c r="A25" s="840"/>
      <c r="B25" s="643"/>
      <c r="C25" s="643"/>
      <c r="D25" s="643"/>
      <c r="E25" s="646"/>
      <c r="F25" s="634"/>
      <c r="G25" s="649"/>
      <c r="H25" s="652"/>
      <c r="I25" s="655"/>
      <c r="J25" s="658"/>
      <c r="K25" s="655">
        <f t="shared" si="12"/>
        <v>0</v>
      </c>
      <c r="L25" s="837"/>
      <c r="M25" s="655"/>
      <c r="N25" s="661"/>
      <c r="O25" s="320">
        <v>4</v>
      </c>
      <c r="P25" s="206"/>
      <c r="Q25" s="207" t="str">
        <f t="shared" si="5"/>
        <v/>
      </c>
      <c r="R25" s="208"/>
      <c r="S25" s="208"/>
      <c r="T25" s="209" t="str">
        <f t="shared" si="13"/>
        <v/>
      </c>
      <c r="U25" s="208"/>
      <c r="V25" s="208"/>
      <c r="W25" s="208"/>
      <c r="X25" s="210" t="str">
        <f t="shared" ref="X25:X27" si="16">IFERROR(IF(AND(Q24="Probabilidad",Q25="Probabilidad"),(Z24-(+Z24*T25)),IF(AND(Q24="Impacto",Q25="Probabilidad"),(Z23-(+Z23*T25)),IF(Q25="Impacto",Z24,""))),"")</f>
        <v/>
      </c>
      <c r="Y25" s="211" t="str">
        <f t="shared" si="1"/>
        <v/>
      </c>
      <c r="Z25" s="212" t="str">
        <f t="shared" si="14"/>
        <v/>
      </c>
      <c r="AA25" s="211" t="str">
        <f t="shared" si="3"/>
        <v/>
      </c>
      <c r="AB25" s="212" t="str">
        <f t="shared" ref="AB25:AB27" si="17">IFERROR(IF(AND(Q24="Impacto",Q25="Impacto"),(AB24-(+AB24*T25)),IF(AND(Q24="Probabilidad",Q25="Impacto"),(AB23-(+AB23*T25)),IF(Q25="Probabilidad",AB24,""))),"")</f>
        <v/>
      </c>
      <c r="AC25" s="213"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388"/>
      <c r="AE25" s="215"/>
      <c r="AF25" s="216"/>
      <c r="AG25" s="450"/>
      <c r="AH25" s="450"/>
      <c r="AI25" s="451"/>
      <c r="AJ25" s="437"/>
      <c r="AK25" s="437"/>
      <c r="AL25" s="437"/>
      <c r="AM25" s="216"/>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row>
    <row r="26" spans="1:68" x14ac:dyDescent="0.3">
      <c r="A26" s="840"/>
      <c r="B26" s="643"/>
      <c r="C26" s="643"/>
      <c r="D26" s="643"/>
      <c r="E26" s="646"/>
      <c r="F26" s="634"/>
      <c r="G26" s="649"/>
      <c r="H26" s="652"/>
      <c r="I26" s="655"/>
      <c r="J26" s="658"/>
      <c r="K26" s="655">
        <f t="shared" si="12"/>
        <v>0</v>
      </c>
      <c r="L26" s="837"/>
      <c r="M26" s="655"/>
      <c r="N26" s="661"/>
      <c r="O26" s="320">
        <v>5</v>
      </c>
      <c r="P26" s="206"/>
      <c r="Q26" s="207" t="str">
        <f t="shared" si="5"/>
        <v/>
      </c>
      <c r="R26" s="208"/>
      <c r="S26" s="208"/>
      <c r="T26" s="209" t="str">
        <f t="shared" si="13"/>
        <v/>
      </c>
      <c r="U26" s="208"/>
      <c r="V26" s="208"/>
      <c r="W26" s="208"/>
      <c r="X26" s="210" t="str">
        <f t="shared" si="16"/>
        <v/>
      </c>
      <c r="Y26" s="211" t="str">
        <f t="shared" si="1"/>
        <v/>
      </c>
      <c r="Z26" s="212" t="str">
        <f t="shared" si="14"/>
        <v/>
      </c>
      <c r="AA26" s="211" t="str">
        <f t="shared" si="3"/>
        <v/>
      </c>
      <c r="AB26" s="212" t="str">
        <f t="shared" si="17"/>
        <v/>
      </c>
      <c r="AC26" s="213" t="str">
        <f t="shared" ref="AC26:AC27" si="18">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388"/>
      <c r="AE26" s="215"/>
      <c r="AF26" s="216"/>
      <c r="AG26" s="450"/>
      <c r="AH26" s="450"/>
      <c r="AI26" s="451"/>
      <c r="AJ26" s="437"/>
      <c r="AK26" s="437"/>
      <c r="AL26" s="437"/>
      <c r="AM26" s="216"/>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row>
    <row r="27" spans="1:68" x14ac:dyDescent="0.3">
      <c r="A27" s="841"/>
      <c r="B27" s="644"/>
      <c r="C27" s="644"/>
      <c r="D27" s="644"/>
      <c r="E27" s="647"/>
      <c r="F27" s="635"/>
      <c r="G27" s="650"/>
      <c r="H27" s="653"/>
      <c r="I27" s="656"/>
      <c r="J27" s="659"/>
      <c r="K27" s="656">
        <f t="shared" si="12"/>
        <v>0</v>
      </c>
      <c r="L27" s="838"/>
      <c r="M27" s="656"/>
      <c r="N27" s="662"/>
      <c r="O27" s="320">
        <v>6</v>
      </c>
      <c r="P27" s="206"/>
      <c r="Q27" s="207" t="str">
        <f t="shared" si="5"/>
        <v/>
      </c>
      <c r="R27" s="208"/>
      <c r="S27" s="208"/>
      <c r="T27" s="209" t="str">
        <f t="shared" si="13"/>
        <v/>
      </c>
      <c r="U27" s="208"/>
      <c r="V27" s="208"/>
      <c r="W27" s="208"/>
      <c r="X27" s="210" t="str">
        <f t="shared" si="16"/>
        <v/>
      </c>
      <c r="Y27" s="211" t="str">
        <f t="shared" si="1"/>
        <v/>
      </c>
      <c r="Z27" s="212" t="str">
        <f t="shared" si="14"/>
        <v/>
      </c>
      <c r="AA27" s="211" t="str">
        <f t="shared" si="3"/>
        <v/>
      </c>
      <c r="AB27" s="212" t="str">
        <f t="shared" si="17"/>
        <v/>
      </c>
      <c r="AC27" s="213" t="str">
        <f t="shared" si="18"/>
        <v/>
      </c>
      <c r="AD27" s="388"/>
      <c r="AE27" s="215"/>
      <c r="AF27" s="216"/>
      <c r="AG27" s="450"/>
      <c r="AH27" s="450"/>
      <c r="AI27" s="451"/>
      <c r="AJ27" s="437"/>
      <c r="AK27" s="437"/>
      <c r="AL27" s="437"/>
      <c r="AM27" s="216"/>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row>
    <row r="28" spans="1:68" x14ac:dyDescent="0.3">
      <c r="A28" s="839">
        <v>4</v>
      </c>
      <c r="B28" s="642"/>
      <c r="C28" s="642"/>
      <c r="D28" s="642"/>
      <c r="E28" s="645"/>
      <c r="F28" s="633"/>
      <c r="G28" s="648"/>
      <c r="H28" s="651" t="str">
        <f>IF(G28&lt;=0,"",IF(G28&lt;=2,"Muy Baja",IF(G28&lt;=24,"Baja",IF(G28&lt;=500,"Media",IF(G28&lt;=5000,"Alta","Muy Alta")))))</f>
        <v/>
      </c>
      <c r="I28" s="654" t="str">
        <f>IF(H28="","",IF(H28="Muy Baja",0.2,IF(H28="Baja",0.4,IF(H28="Media",0.6,IF(H28="Alta",0.8,IF(H28="Muy Alta",1,))))))</f>
        <v/>
      </c>
      <c r="J28" s="657"/>
      <c r="K28" s="654">
        <f>IF(NOT(ISERROR(MATCH(J28,'Tabla Impacto'!$B$221:$B$223,0))),'Tabla Impacto'!$F$223&amp;"Por favor no seleccionar los criterios de impacto(Afectación Económica o presupuestal y Pérdida Reputacional)",J28)</f>
        <v>0</v>
      </c>
      <c r="L28" s="836" t="str">
        <f>IF(OR(K28='Tabla Impacto'!$C$11,K28='Tabla Impacto'!$D$11),"Leve",IF(OR(K28='Tabla Impacto'!$C$12,K28='Tabla Impacto'!$D$12),"Menor",IF(OR(K28='Tabla Impacto'!$C$13,K28='Tabla Impacto'!$D$13),"Moderado",IF(OR(K28='Tabla Impacto'!$C$14,K28='Tabla Impacto'!$D$14),"Mayor",IF(OR(K28='Tabla Impacto'!$C$15,K28='Tabla Impacto'!$D$15),"Catastrófico","")))))</f>
        <v/>
      </c>
      <c r="M28" s="654" t="str">
        <f>IF(L28="","",IF(L28="Leve",0.2,IF(L28="Menor",0.4,IF(L28="Moderado",0.6,IF(L28="Mayor",0.8,IF(L28="Catastrófico",1,))))))</f>
        <v/>
      </c>
      <c r="N28" s="66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20">
        <v>1</v>
      </c>
      <c r="P28" s="206"/>
      <c r="Q28" s="207" t="str">
        <f t="shared" si="5"/>
        <v/>
      </c>
      <c r="R28" s="208"/>
      <c r="S28" s="208"/>
      <c r="T28" s="209" t="str">
        <f>IF(AND(R28="Preventivo",S28="Automático"),"50%",IF(AND(R28="Preventivo",S28="Manual"),"40%",IF(AND(R28="Detectivo",S28="Automático"),"40%",IF(AND(R28="Detectivo",S28="Manual"),"30%",IF(AND(R28="Correctivo",S28="Automático"),"35%",IF(AND(R28="Correctivo",S28="Manual"),"25%",""))))))</f>
        <v/>
      </c>
      <c r="U28" s="208"/>
      <c r="V28" s="208"/>
      <c r="W28" s="208"/>
      <c r="X28" s="210" t="str">
        <f>IFERROR(IF(Q28="Probabilidad",(I28-(+I28*T28)),IF(Q28="Impacto",I28,"")),"")</f>
        <v/>
      </c>
      <c r="Y28" s="211" t="str">
        <f>IFERROR(IF(X28="","",IF(X28&lt;=0.2,"Muy Baja",IF(X28&lt;=0.4,"Baja",IF(X28&lt;=0.6,"Media",IF(X28&lt;=0.8,"Alta","Muy Alta"))))),"")</f>
        <v/>
      </c>
      <c r="Z28" s="212" t="str">
        <f>+X28</f>
        <v/>
      </c>
      <c r="AA28" s="211" t="str">
        <f>IFERROR(IF(AB28="","",IF(AB28&lt;=0.2,"Leve",IF(AB28&lt;=0.4,"Menor",IF(AB28&lt;=0.6,"Moderado",IF(AB28&lt;=0.8,"Mayor","Catastrófico"))))),"")</f>
        <v/>
      </c>
      <c r="AB28" s="212" t="str">
        <f>IFERROR(IF(Q28="Impacto",(M28-(+M28*T28)),IF(Q28="Probabilidad",M28,"")),"")</f>
        <v/>
      </c>
      <c r="AC28" s="213"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388"/>
      <c r="AE28" s="215"/>
      <c r="AF28" s="216"/>
      <c r="AG28" s="450"/>
      <c r="AH28" s="450"/>
      <c r="AI28" s="451"/>
      <c r="AJ28" s="437"/>
      <c r="AK28" s="437"/>
      <c r="AL28" s="437"/>
      <c r="AM28" s="216"/>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row>
    <row r="29" spans="1:68" x14ac:dyDescent="0.3">
      <c r="A29" s="840"/>
      <c r="B29" s="643"/>
      <c r="C29" s="643"/>
      <c r="D29" s="643"/>
      <c r="E29" s="646"/>
      <c r="F29" s="634"/>
      <c r="G29" s="649"/>
      <c r="H29" s="652"/>
      <c r="I29" s="655"/>
      <c r="J29" s="658"/>
      <c r="K29" s="655">
        <f t="shared" ref="K29:K33" si="19">IF(NOT(ISERROR(MATCH(J29,_xlfn.ANCHORARRAY(E40),0))),I42&amp;"Por favor no seleccionar los criterios de impacto",J29)</f>
        <v>0</v>
      </c>
      <c r="L29" s="837"/>
      <c r="M29" s="655"/>
      <c r="N29" s="661"/>
      <c r="O29" s="320">
        <v>2</v>
      </c>
      <c r="P29" s="206"/>
      <c r="Q29" s="207" t="str">
        <f t="shared" si="5"/>
        <v/>
      </c>
      <c r="R29" s="208"/>
      <c r="S29" s="208"/>
      <c r="T29" s="209" t="str">
        <f t="shared" ref="T29:T33" si="20">IF(AND(R29="Preventivo",S29="Automático"),"50%",IF(AND(R29="Preventivo",S29="Manual"),"40%",IF(AND(R29="Detectivo",S29="Automático"),"40%",IF(AND(R29="Detectivo",S29="Manual"),"30%",IF(AND(R29="Correctivo",S29="Automático"),"35%",IF(AND(R29="Correctivo",S29="Manual"),"25%",""))))))</f>
        <v/>
      </c>
      <c r="U29" s="208"/>
      <c r="V29" s="208"/>
      <c r="W29" s="208"/>
      <c r="X29" s="210" t="str">
        <f>IFERROR(IF(AND(Q28="Probabilidad",Q29="Probabilidad"),(Z28-(+Z28*T29)),IF(Q29="Probabilidad",(I28-(+I28*T29)),IF(Q29="Impacto",Z28,""))),"")</f>
        <v/>
      </c>
      <c r="Y29" s="211" t="str">
        <f t="shared" si="1"/>
        <v/>
      </c>
      <c r="Z29" s="212" t="str">
        <f t="shared" ref="Z29:Z33" si="21">+X29</f>
        <v/>
      </c>
      <c r="AA29" s="211" t="str">
        <f t="shared" si="3"/>
        <v/>
      </c>
      <c r="AB29" s="212" t="str">
        <f>IFERROR(IF(AND(Q28="Impacto",Q29="Impacto"),(AB28-(+AB28*T29)),IF(Q29="Impacto",(M28-(+M28*T29)),IF(Q29="Probabilidad",AB28,""))),"")</f>
        <v/>
      </c>
      <c r="AC29" s="213" t="str">
        <f t="shared" ref="AC29:AC30" si="22">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388"/>
      <c r="AE29" s="215"/>
      <c r="AF29" s="216"/>
      <c r="AG29" s="450"/>
      <c r="AH29" s="450"/>
      <c r="AI29" s="451"/>
      <c r="AJ29" s="437"/>
      <c r="AK29" s="437"/>
      <c r="AL29" s="437"/>
      <c r="AM29" s="216"/>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row>
    <row r="30" spans="1:68" x14ac:dyDescent="0.3">
      <c r="A30" s="840"/>
      <c r="B30" s="643"/>
      <c r="C30" s="643"/>
      <c r="D30" s="643"/>
      <c r="E30" s="646"/>
      <c r="F30" s="634"/>
      <c r="G30" s="649"/>
      <c r="H30" s="652"/>
      <c r="I30" s="655"/>
      <c r="J30" s="658"/>
      <c r="K30" s="655">
        <f t="shared" si="19"/>
        <v>0</v>
      </c>
      <c r="L30" s="837"/>
      <c r="M30" s="655"/>
      <c r="N30" s="661"/>
      <c r="O30" s="320">
        <v>3</v>
      </c>
      <c r="P30" s="220"/>
      <c r="Q30" s="207" t="str">
        <f t="shared" si="5"/>
        <v/>
      </c>
      <c r="R30" s="208"/>
      <c r="S30" s="208"/>
      <c r="T30" s="209" t="str">
        <f t="shared" si="20"/>
        <v/>
      </c>
      <c r="U30" s="208"/>
      <c r="V30" s="208"/>
      <c r="W30" s="208"/>
      <c r="X30" s="210" t="str">
        <f>IFERROR(IF(AND(Q29="Probabilidad",Q30="Probabilidad"),(Z29-(+Z29*T30)),IF(AND(Q29="Impacto",Q30="Probabilidad"),(Z28-(+Z28*T30)),IF(Q30="Impacto",Z29,""))),"")</f>
        <v/>
      </c>
      <c r="Y30" s="211" t="str">
        <f t="shared" si="1"/>
        <v/>
      </c>
      <c r="Z30" s="212" t="str">
        <f t="shared" si="21"/>
        <v/>
      </c>
      <c r="AA30" s="211" t="str">
        <f t="shared" si="3"/>
        <v/>
      </c>
      <c r="AB30" s="212" t="str">
        <f>IFERROR(IF(AND(Q29="Impacto",Q30="Impacto"),(AB29-(+AB29*T30)),IF(AND(Q29="Probabilidad",Q30="Impacto"),(AB28-(+AB28*T30)),IF(Q30="Probabilidad",AB29,""))),"")</f>
        <v/>
      </c>
      <c r="AC30" s="213" t="str">
        <f t="shared" si="22"/>
        <v/>
      </c>
      <c r="AD30" s="388"/>
      <c r="AE30" s="215"/>
      <c r="AF30" s="216"/>
      <c r="AG30" s="450"/>
      <c r="AH30" s="450"/>
      <c r="AI30" s="451"/>
      <c r="AJ30" s="437"/>
      <c r="AK30" s="437"/>
      <c r="AL30" s="437"/>
      <c r="AM30" s="216"/>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row>
    <row r="31" spans="1:68" x14ac:dyDescent="0.3">
      <c r="A31" s="840"/>
      <c r="B31" s="643"/>
      <c r="C31" s="643"/>
      <c r="D31" s="643"/>
      <c r="E31" s="646"/>
      <c r="F31" s="634"/>
      <c r="G31" s="649"/>
      <c r="H31" s="652"/>
      <c r="I31" s="655"/>
      <c r="J31" s="658"/>
      <c r="K31" s="655">
        <f t="shared" si="19"/>
        <v>0</v>
      </c>
      <c r="L31" s="837"/>
      <c r="M31" s="655"/>
      <c r="N31" s="661"/>
      <c r="O31" s="320">
        <v>4</v>
      </c>
      <c r="P31" s="206"/>
      <c r="Q31" s="207" t="str">
        <f t="shared" si="5"/>
        <v/>
      </c>
      <c r="R31" s="208"/>
      <c r="S31" s="208"/>
      <c r="T31" s="209" t="str">
        <f t="shared" si="20"/>
        <v/>
      </c>
      <c r="U31" s="208"/>
      <c r="V31" s="208"/>
      <c r="W31" s="208"/>
      <c r="X31" s="210" t="str">
        <f t="shared" ref="X31:X33" si="23">IFERROR(IF(AND(Q30="Probabilidad",Q31="Probabilidad"),(Z30-(+Z30*T31)),IF(AND(Q30="Impacto",Q31="Probabilidad"),(Z29-(+Z29*T31)),IF(Q31="Impacto",Z30,""))),"")</f>
        <v/>
      </c>
      <c r="Y31" s="211" t="str">
        <f t="shared" si="1"/>
        <v/>
      </c>
      <c r="Z31" s="212" t="str">
        <f t="shared" si="21"/>
        <v/>
      </c>
      <c r="AA31" s="211" t="str">
        <f t="shared" si="3"/>
        <v/>
      </c>
      <c r="AB31" s="212" t="str">
        <f t="shared" ref="AB31:AB33" si="24">IFERROR(IF(AND(Q30="Impacto",Q31="Impacto"),(AB30-(+AB30*T31)),IF(AND(Q30="Probabilidad",Q31="Impacto"),(AB29-(+AB29*T31)),IF(Q31="Probabilidad",AB30,""))),"")</f>
        <v/>
      </c>
      <c r="AC31" s="213"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388"/>
      <c r="AE31" s="215"/>
      <c r="AF31" s="216"/>
      <c r="AG31" s="450"/>
      <c r="AH31" s="450"/>
      <c r="AI31" s="451"/>
      <c r="AJ31" s="437"/>
      <c r="AK31" s="437"/>
      <c r="AL31" s="437"/>
      <c r="AM31" s="216"/>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row>
    <row r="32" spans="1:68" x14ac:dyDescent="0.3">
      <c r="A32" s="840"/>
      <c r="B32" s="643"/>
      <c r="C32" s="643"/>
      <c r="D32" s="643"/>
      <c r="E32" s="646"/>
      <c r="F32" s="634"/>
      <c r="G32" s="649"/>
      <c r="H32" s="652"/>
      <c r="I32" s="655"/>
      <c r="J32" s="658"/>
      <c r="K32" s="655">
        <f t="shared" si="19"/>
        <v>0</v>
      </c>
      <c r="L32" s="837"/>
      <c r="M32" s="655"/>
      <c r="N32" s="661"/>
      <c r="O32" s="320">
        <v>5</v>
      </c>
      <c r="P32" s="206"/>
      <c r="Q32" s="207" t="str">
        <f t="shared" si="5"/>
        <v/>
      </c>
      <c r="R32" s="208"/>
      <c r="S32" s="208"/>
      <c r="T32" s="209" t="str">
        <f t="shared" si="20"/>
        <v/>
      </c>
      <c r="U32" s="208"/>
      <c r="V32" s="208"/>
      <c r="W32" s="208"/>
      <c r="X32" s="221" t="str">
        <f t="shared" si="23"/>
        <v/>
      </c>
      <c r="Y32" s="211" t="str">
        <f>IFERROR(IF(X32="","",IF(X32&lt;=0.2,"Muy Baja",IF(X32&lt;=0.4,"Baja",IF(X32&lt;=0.6,"Media",IF(X32&lt;=0.8,"Alta","Muy Alta"))))),"")</f>
        <v/>
      </c>
      <c r="Z32" s="212" t="str">
        <f t="shared" si="21"/>
        <v/>
      </c>
      <c r="AA32" s="211" t="str">
        <f t="shared" si="3"/>
        <v/>
      </c>
      <c r="AB32" s="212" t="str">
        <f t="shared" si="24"/>
        <v/>
      </c>
      <c r="AC32" s="213" t="str">
        <f t="shared" ref="AC32:AC33" si="25">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388"/>
      <c r="AE32" s="215"/>
      <c r="AF32" s="216"/>
      <c r="AG32" s="450"/>
      <c r="AH32" s="450"/>
      <c r="AI32" s="451"/>
      <c r="AJ32" s="437"/>
      <c r="AK32" s="437"/>
      <c r="AL32" s="437"/>
      <c r="AM32" s="216"/>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row>
    <row r="33" spans="1:68" x14ac:dyDescent="0.3">
      <c r="A33" s="841"/>
      <c r="B33" s="644"/>
      <c r="C33" s="644"/>
      <c r="D33" s="644"/>
      <c r="E33" s="647"/>
      <c r="F33" s="635"/>
      <c r="G33" s="650"/>
      <c r="H33" s="653"/>
      <c r="I33" s="656"/>
      <c r="J33" s="659"/>
      <c r="K33" s="656">
        <f t="shared" si="19"/>
        <v>0</v>
      </c>
      <c r="L33" s="838"/>
      <c r="M33" s="656"/>
      <c r="N33" s="662"/>
      <c r="O33" s="320">
        <v>6</v>
      </c>
      <c r="P33" s="206"/>
      <c r="Q33" s="207" t="str">
        <f t="shared" si="5"/>
        <v/>
      </c>
      <c r="R33" s="208"/>
      <c r="S33" s="208"/>
      <c r="T33" s="209" t="str">
        <f t="shared" si="20"/>
        <v/>
      </c>
      <c r="U33" s="208"/>
      <c r="V33" s="208"/>
      <c r="W33" s="208"/>
      <c r="X33" s="210" t="str">
        <f t="shared" si="23"/>
        <v/>
      </c>
      <c r="Y33" s="211" t="str">
        <f t="shared" si="1"/>
        <v/>
      </c>
      <c r="Z33" s="212" t="str">
        <f t="shared" si="21"/>
        <v/>
      </c>
      <c r="AA33" s="211" t="str">
        <f t="shared" si="3"/>
        <v/>
      </c>
      <c r="AB33" s="212" t="str">
        <f t="shared" si="24"/>
        <v/>
      </c>
      <c r="AC33" s="213" t="str">
        <f t="shared" si="25"/>
        <v/>
      </c>
      <c r="AD33" s="388"/>
      <c r="AE33" s="215"/>
      <c r="AF33" s="216"/>
      <c r="AG33" s="450"/>
      <c r="AH33" s="450"/>
      <c r="AI33" s="451"/>
      <c r="AJ33" s="437"/>
      <c r="AK33" s="437"/>
      <c r="AL33" s="437"/>
      <c r="AM33" s="216"/>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row>
    <row r="34" spans="1:68" x14ac:dyDescent="0.3">
      <c r="A34" s="839">
        <v>5</v>
      </c>
      <c r="B34" s="642"/>
      <c r="C34" s="642"/>
      <c r="D34" s="642"/>
      <c r="E34" s="645"/>
      <c r="F34" s="633"/>
      <c r="G34" s="648"/>
      <c r="H34" s="651" t="str">
        <f>IF(G34&lt;=0,"",IF(G34&lt;=2,"Muy Baja",IF(G34&lt;=24,"Baja",IF(G34&lt;=500,"Media",IF(G34&lt;=5000,"Alta","Muy Alta")))))</f>
        <v/>
      </c>
      <c r="I34" s="654" t="str">
        <f>IF(H34="","",IF(H34="Muy Baja",0.2,IF(H34="Baja",0.4,IF(H34="Media",0.6,IF(H34="Alta",0.8,IF(H34="Muy Alta",1,))))))</f>
        <v/>
      </c>
      <c r="J34" s="657"/>
      <c r="K34" s="654">
        <f>IF(NOT(ISERROR(MATCH(J34,'Tabla Impacto'!$B$221:$B$223,0))),'Tabla Impacto'!$F$223&amp;"Por favor no seleccionar los criterios de impacto(Afectación Económica o presupuestal y Pérdida Reputacional)",J34)</f>
        <v>0</v>
      </c>
      <c r="L34" s="836" t="str">
        <f>IF(OR(K34='Tabla Impacto'!$C$11,K34='Tabla Impacto'!$D$11),"Leve",IF(OR(K34='Tabla Impacto'!$C$12,K34='Tabla Impacto'!$D$12),"Menor",IF(OR(K34='Tabla Impacto'!$C$13,K34='Tabla Impacto'!$D$13),"Moderado",IF(OR(K34='Tabla Impacto'!$C$14,K34='Tabla Impacto'!$D$14),"Mayor",IF(OR(K34='Tabla Impacto'!$C$15,K34='Tabla Impacto'!$D$15),"Catastrófico","")))))</f>
        <v/>
      </c>
      <c r="M34" s="654" t="str">
        <f>IF(L34="","",IF(L34="Leve",0.2,IF(L34="Menor",0.4,IF(L34="Moderado",0.6,IF(L34="Mayor",0.8,IF(L34="Catastrófico",1,))))))</f>
        <v/>
      </c>
      <c r="N34" s="66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20">
        <v>1</v>
      </c>
      <c r="P34" s="206"/>
      <c r="Q34" s="207" t="str">
        <f t="shared" si="5"/>
        <v/>
      </c>
      <c r="R34" s="208"/>
      <c r="S34" s="208"/>
      <c r="T34" s="209" t="str">
        <f>IF(AND(R34="Preventivo",S34="Automático"),"50%",IF(AND(R34="Preventivo",S34="Manual"),"40%",IF(AND(R34="Detectivo",S34="Automático"),"40%",IF(AND(R34="Detectivo",S34="Manual"),"30%",IF(AND(R34="Correctivo",S34="Automático"),"35%",IF(AND(R34="Correctivo",S34="Manual"),"25%",""))))))</f>
        <v/>
      </c>
      <c r="U34" s="208"/>
      <c r="V34" s="208"/>
      <c r="W34" s="208"/>
      <c r="X34" s="210" t="str">
        <f>IFERROR(IF(Q34="Probabilidad",(I34-(+I34*T34)),IF(Q34="Impacto",I34,"")),"")</f>
        <v/>
      </c>
      <c r="Y34" s="211" t="str">
        <f>IFERROR(IF(X34="","",IF(X34&lt;=0.2,"Muy Baja",IF(X34&lt;=0.4,"Baja",IF(X34&lt;=0.6,"Media",IF(X34&lt;=0.8,"Alta","Muy Alta"))))),"")</f>
        <v/>
      </c>
      <c r="Z34" s="212" t="str">
        <f>+X34</f>
        <v/>
      </c>
      <c r="AA34" s="211" t="str">
        <f>IFERROR(IF(AB34="","",IF(AB34&lt;=0.2,"Leve",IF(AB34&lt;=0.4,"Menor",IF(AB34&lt;=0.6,"Moderado",IF(AB34&lt;=0.8,"Mayor","Catastrófico"))))),"")</f>
        <v/>
      </c>
      <c r="AB34" s="212" t="str">
        <f>IFERROR(IF(Q34="Impacto",(M34-(+M34*T34)),IF(Q34="Probabilidad",M34,"")),"")</f>
        <v/>
      </c>
      <c r="AC34" s="213"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388"/>
      <c r="AE34" s="215"/>
      <c r="AF34" s="216"/>
      <c r="AG34" s="450"/>
      <c r="AH34" s="450"/>
      <c r="AI34" s="451"/>
      <c r="AJ34" s="437"/>
      <c r="AK34" s="437"/>
      <c r="AL34" s="437"/>
      <c r="AM34" s="216"/>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row>
    <row r="35" spans="1:68" x14ac:dyDescent="0.3">
      <c r="A35" s="840"/>
      <c r="B35" s="643"/>
      <c r="C35" s="643"/>
      <c r="D35" s="643"/>
      <c r="E35" s="646"/>
      <c r="F35" s="634"/>
      <c r="G35" s="649"/>
      <c r="H35" s="652"/>
      <c r="I35" s="655"/>
      <c r="J35" s="658"/>
      <c r="K35" s="655">
        <f t="shared" ref="K35:K39" si="26">IF(NOT(ISERROR(MATCH(J35,_xlfn.ANCHORARRAY(E46),0))),I48&amp;"Por favor no seleccionar los criterios de impacto",J35)</f>
        <v>0</v>
      </c>
      <c r="L35" s="837"/>
      <c r="M35" s="655"/>
      <c r="N35" s="661"/>
      <c r="O35" s="320">
        <v>2</v>
      </c>
      <c r="P35" s="206"/>
      <c r="Q35" s="207" t="str">
        <f t="shared" si="5"/>
        <v/>
      </c>
      <c r="R35" s="208"/>
      <c r="S35" s="208"/>
      <c r="T35" s="209" t="str">
        <f t="shared" ref="T35:T39" si="27">IF(AND(R35="Preventivo",S35="Automático"),"50%",IF(AND(R35="Preventivo",S35="Manual"),"40%",IF(AND(R35="Detectivo",S35="Automático"),"40%",IF(AND(R35="Detectivo",S35="Manual"),"30%",IF(AND(R35="Correctivo",S35="Automático"),"35%",IF(AND(R35="Correctivo",S35="Manual"),"25%",""))))))</f>
        <v/>
      </c>
      <c r="U35" s="208"/>
      <c r="V35" s="208"/>
      <c r="W35" s="208"/>
      <c r="X35" s="210" t="str">
        <f>IFERROR(IF(AND(Q34="Probabilidad",Q35="Probabilidad"),(Z34-(+Z34*T35)),IF(Q35="Probabilidad",(I34-(+I34*T35)),IF(Q35="Impacto",Z34,""))),"")</f>
        <v/>
      </c>
      <c r="Y35" s="211" t="str">
        <f t="shared" si="1"/>
        <v/>
      </c>
      <c r="Z35" s="212" t="str">
        <f t="shared" ref="Z35:Z39" si="28">+X35</f>
        <v/>
      </c>
      <c r="AA35" s="211" t="str">
        <f t="shared" si="3"/>
        <v/>
      </c>
      <c r="AB35" s="212" t="str">
        <f>IFERROR(IF(AND(Q34="Impacto",Q35="Impacto"),(AB34-(+AB34*T35)),IF(Q35="Impacto",(M34-(+M34*T35)),IF(Q35="Probabilidad",AB34,""))),"")</f>
        <v/>
      </c>
      <c r="AC35" s="213"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388"/>
      <c r="AE35" s="215"/>
      <c r="AF35" s="216"/>
      <c r="AG35" s="450"/>
      <c r="AH35" s="450"/>
      <c r="AI35" s="451"/>
      <c r="AJ35" s="437"/>
      <c r="AK35" s="437"/>
      <c r="AL35" s="437"/>
      <c r="AM35" s="216"/>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row>
    <row r="36" spans="1:68" x14ac:dyDescent="0.3">
      <c r="A36" s="840"/>
      <c r="B36" s="643"/>
      <c r="C36" s="643"/>
      <c r="D36" s="643"/>
      <c r="E36" s="646"/>
      <c r="F36" s="634"/>
      <c r="G36" s="649"/>
      <c r="H36" s="652"/>
      <c r="I36" s="655"/>
      <c r="J36" s="658"/>
      <c r="K36" s="655">
        <f t="shared" si="26"/>
        <v>0</v>
      </c>
      <c r="L36" s="837"/>
      <c r="M36" s="655"/>
      <c r="N36" s="661"/>
      <c r="O36" s="320">
        <v>3</v>
      </c>
      <c r="P36" s="220"/>
      <c r="Q36" s="207" t="str">
        <f t="shared" si="5"/>
        <v/>
      </c>
      <c r="R36" s="208"/>
      <c r="S36" s="208"/>
      <c r="T36" s="209" t="str">
        <f t="shared" si="27"/>
        <v/>
      </c>
      <c r="U36" s="208"/>
      <c r="V36" s="208"/>
      <c r="W36" s="208"/>
      <c r="X36" s="210" t="str">
        <f>IFERROR(IF(AND(Q35="Probabilidad",Q36="Probabilidad"),(Z35-(+Z35*T36)),IF(AND(Q35="Impacto",Q36="Probabilidad"),(Z34-(+Z34*T36)),IF(Q36="Impacto",Z35,""))),"")</f>
        <v/>
      </c>
      <c r="Y36" s="211" t="str">
        <f t="shared" si="1"/>
        <v/>
      </c>
      <c r="Z36" s="212" t="str">
        <f t="shared" si="28"/>
        <v/>
      </c>
      <c r="AA36" s="211" t="str">
        <f t="shared" si="3"/>
        <v/>
      </c>
      <c r="AB36" s="212" t="str">
        <f>IFERROR(IF(AND(Q35="Impacto",Q36="Impacto"),(AB35-(+AB35*T36)),IF(AND(Q35="Probabilidad",Q36="Impacto"),(AB34-(+AB34*T36)),IF(Q36="Probabilidad",AB35,""))),"")</f>
        <v/>
      </c>
      <c r="AC36" s="213" t="str">
        <f t="shared" si="29"/>
        <v/>
      </c>
      <c r="AD36" s="388"/>
      <c r="AE36" s="215"/>
      <c r="AF36" s="216"/>
      <c r="AG36" s="450"/>
      <c r="AH36" s="450"/>
      <c r="AI36" s="451"/>
      <c r="AJ36" s="437"/>
      <c r="AK36" s="437"/>
      <c r="AL36" s="437"/>
      <c r="AM36" s="216"/>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row>
    <row r="37" spans="1:68" x14ac:dyDescent="0.3">
      <c r="A37" s="840"/>
      <c r="B37" s="643"/>
      <c r="C37" s="643"/>
      <c r="D37" s="643"/>
      <c r="E37" s="646"/>
      <c r="F37" s="634"/>
      <c r="G37" s="649"/>
      <c r="H37" s="652"/>
      <c r="I37" s="655"/>
      <c r="J37" s="658"/>
      <c r="K37" s="655">
        <f t="shared" si="26"/>
        <v>0</v>
      </c>
      <c r="L37" s="837"/>
      <c r="M37" s="655"/>
      <c r="N37" s="661"/>
      <c r="O37" s="320">
        <v>4</v>
      </c>
      <c r="P37" s="206"/>
      <c r="Q37" s="207" t="str">
        <f t="shared" si="5"/>
        <v/>
      </c>
      <c r="R37" s="208"/>
      <c r="S37" s="208"/>
      <c r="T37" s="209" t="str">
        <f t="shared" si="27"/>
        <v/>
      </c>
      <c r="U37" s="208"/>
      <c r="V37" s="208"/>
      <c r="W37" s="208"/>
      <c r="X37" s="210" t="str">
        <f t="shared" ref="X37:X39" si="30">IFERROR(IF(AND(Q36="Probabilidad",Q37="Probabilidad"),(Z36-(+Z36*T37)),IF(AND(Q36="Impacto",Q37="Probabilidad"),(Z35-(+Z35*T37)),IF(Q37="Impacto",Z36,""))),"")</f>
        <v/>
      </c>
      <c r="Y37" s="211" t="str">
        <f t="shared" si="1"/>
        <v/>
      </c>
      <c r="Z37" s="212" t="str">
        <f t="shared" si="28"/>
        <v/>
      </c>
      <c r="AA37" s="211" t="str">
        <f t="shared" si="3"/>
        <v/>
      </c>
      <c r="AB37" s="212" t="str">
        <f t="shared" ref="AB37:AB39" si="31">IFERROR(IF(AND(Q36="Impacto",Q37="Impacto"),(AB36-(+AB36*T37)),IF(AND(Q36="Probabilidad",Q37="Impacto"),(AB35-(+AB35*T37)),IF(Q37="Probabilidad",AB36,""))),"")</f>
        <v/>
      </c>
      <c r="AC37" s="213"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388"/>
      <c r="AE37" s="215"/>
      <c r="AF37" s="216"/>
      <c r="AG37" s="450"/>
      <c r="AH37" s="450"/>
      <c r="AI37" s="451"/>
      <c r="AJ37" s="437"/>
      <c r="AK37" s="437"/>
      <c r="AL37" s="437"/>
      <c r="AM37" s="216"/>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row>
    <row r="38" spans="1:68" x14ac:dyDescent="0.3">
      <c r="A38" s="840"/>
      <c r="B38" s="643"/>
      <c r="C38" s="643"/>
      <c r="D38" s="643"/>
      <c r="E38" s="646"/>
      <c r="F38" s="634"/>
      <c r="G38" s="649"/>
      <c r="H38" s="652"/>
      <c r="I38" s="655"/>
      <c r="J38" s="658"/>
      <c r="K38" s="655">
        <f t="shared" si="26"/>
        <v>0</v>
      </c>
      <c r="L38" s="837"/>
      <c r="M38" s="655"/>
      <c r="N38" s="661"/>
      <c r="O38" s="320">
        <v>5</v>
      </c>
      <c r="P38" s="206"/>
      <c r="Q38" s="207" t="str">
        <f t="shared" si="5"/>
        <v/>
      </c>
      <c r="R38" s="208"/>
      <c r="S38" s="208"/>
      <c r="T38" s="209" t="str">
        <f t="shared" si="27"/>
        <v/>
      </c>
      <c r="U38" s="208"/>
      <c r="V38" s="208"/>
      <c r="W38" s="208"/>
      <c r="X38" s="210" t="str">
        <f t="shared" si="30"/>
        <v/>
      </c>
      <c r="Y38" s="211" t="str">
        <f t="shared" si="1"/>
        <v/>
      </c>
      <c r="Z38" s="212" t="str">
        <f t="shared" si="28"/>
        <v/>
      </c>
      <c r="AA38" s="211" t="str">
        <f t="shared" si="3"/>
        <v/>
      </c>
      <c r="AB38" s="212" t="str">
        <f t="shared" si="31"/>
        <v/>
      </c>
      <c r="AC38" s="213"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388"/>
      <c r="AE38" s="215"/>
      <c r="AF38" s="216"/>
      <c r="AG38" s="450"/>
      <c r="AH38" s="450"/>
      <c r="AI38" s="451"/>
      <c r="AJ38" s="437"/>
      <c r="AK38" s="437"/>
      <c r="AL38" s="437"/>
      <c r="AM38" s="216"/>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row>
    <row r="39" spans="1:68" x14ac:dyDescent="0.3">
      <c r="A39" s="841"/>
      <c r="B39" s="644"/>
      <c r="C39" s="644"/>
      <c r="D39" s="644"/>
      <c r="E39" s="647"/>
      <c r="F39" s="635"/>
      <c r="G39" s="650"/>
      <c r="H39" s="653"/>
      <c r="I39" s="656"/>
      <c r="J39" s="659"/>
      <c r="K39" s="656">
        <f t="shared" si="26"/>
        <v>0</v>
      </c>
      <c r="L39" s="838"/>
      <c r="M39" s="656"/>
      <c r="N39" s="662"/>
      <c r="O39" s="320">
        <v>6</v>
      </c>
      <c r="P39" s="206"/>
      <c r="Q39" s="207" t="str">
        <f t="shared" si="5"/>
        <v/>
      </c>
      <c r="R39" s="208"/>
      <c r="S39" s="208"/>
      <c r="T39" s="209" t="str">
        <f t="shared" si="27"/>
        <v/>
      </c>
      <c r="U39" s="208"/>
      <c r="V39" s="208"/>
      <c r="W39" s="208"/>
      <c r="X39" s="210" t="str">
        <f t="shared" si="30"/>
        <v/>
      </c>
      <c r="Y39" s="211" t="str">
        <f t="shared" si="1"/>
        <v/>
      </c>
      <c r="Z39" s="212" t="str">
        <f t="shared" si="28"/>
        <v/>
      </c>
      <c r="AA39" s="211" t="str">
        <f t="shared" si="3"/>
        <v/>
      </c>
      <c r="AB39" s="212" t="str">
        <f t="shared" si="31"/>
        <v/>
      </c>
      <c r="AC39" s="213" t="str">
        <f t="shared" si="32"/>
        <v/>
      </c>
      <c r="AD39" s="388"/>
      <c r="AE39" s="215"/>
      <c r="AF39" s="216"/>
      <c r="AG39" s="450"/>
      <c r="AH39" s="450"/>
      <c r="AI39" s="451"/>
      <c r="AJ39" s="437"/>
      <c r="AK39" s="437"/>
      <c r="AL39" s="437"/>
      <c r="AM39" s="216"/>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row>
    <row r="40" spans="1:68" x14ac:dyDescent="0.3">
      <c r="A40" s="839">
        <v>6</v>
      </c>
      <c r="B40" s="642"/>
      <c r="C40" s="642"/>
      <c r="D40" s="642"/>
      <c r="E40" s="645"/>
      <c r="F40" s="633"/>
      <c r="G40" s="648"/>
      <c r="H40" s="651" t="str">
        <f>IF(G40&lt;=0,"",IF(G40&lt;=2,"Muy Baja",IF(G40&lt;=24,"Baja",IF(G40&lt;=500,"Media",IF(G40&lt;=5000,"Alta","Muy Alta")))))</f>
        <v/>
      </c>
      <c r="I40" s="654" t="str">
        <f>IF(H40="","",IF(H40="Muy Baja",0.2,IF(H40="Baja",0.4,IF(H40="Media",0.6,IF(H40="Alta",0.8,IF(H40="Muy Alta",1,))))))</f>
        <v/>
      </c>
      <c r="J40" s="657"/>
      <c r="K40" s="654">
        <f>IF(NOT(ISERROR(MATCH(J40,'Tabla Impacto'!$B$221:$B$223,0))),'Tabla Impacto'!$F$223&amp;"Por favor no seleccionar los criterios de impacto(Afectación Económica o presupuestal y Pérdida Reputacional)",J40)</f>
        <v>0</v>
      </c>
      <c r="L40" s="836" t="str">
        <f>IF(OR(K40='Tabla Impacto'!$C$11,K40='Tabla Impacto'!$D$11),"Leve",IF(OR(K40='Tabla Impacto'!$C$12,K40='Tabla Impacto'!$D$12),"Menor",IF(OR(K40='Tabla Impacto'!$C$13,K40='Tabla Impacto'!$D$13),"Moderado",IF(OR(K40='Tabla Impacto'!$C$14,K40='Tabla Impacto'!$D$14),"Mayor",IF(OR(K40='Tabla Impacto'!$C$15,K40='Tabla Impacto'!$D$15),"Catastrófico","")))))</f>
        <v/>
      </c>
      <c r="M40" s="654" t="str">
        <f>IF(L40="","",IF(L40="Leve",0.2,IF(L40="Menor",0.4,IF(L40="Moderado",0.6,IF(L40="Mayor",0.8,IF(L40="Catastrófico",1,))))))</f>
        <v/>
      </c>
      <c r="N40" s="66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20">
        <v>1</v>
      </c>
      <c r="P40" s="206"/>
      <c r="Q40" s="207" t="str">
        <f t="shared" si="5"/>
        <v/>
      </c>
      <c r="R40" s="208"/>
      <c r="S40" s="208"/>
      <c r="T40" s="209" t="str">
        <f>IF(AND(R40="Preventivo",S40="Automático"),"50%",IF(AND(R40="Preventivo",S40="Manual"),"40%",IF(AND(R40="Detectivo",S40="Automático"),"40%",IF(AND(R40="Detectivo",S40="Manual"),"30%",IF(AND(R40="Correctivo",S40="Automático"),"35%",IF(AND(R40="Correctivo",S40="Manual"),"25%",""))))))</f>
        <v/>
      </c>
      <c r="U40" s="208"/>
      <c r="V40" s="208"/>
      <c r="W40" s="208"/>
      <c r="X40" s="210" t="str">
        <f>IFERROR(IF(Q40="Probabilidad",(I40-(+I40*T40)),IF(Q40="Impacto",I40,"")),"")</f>
        <v/>
      </c>
      <c r="Y40" s="211" t="str">
        <f>IFERROR(IF(X40="","",IF(X40&lt;=0.2,"Muy Baja",IF(X40&lt;=0.4,"Baja",IF(X40&lt;=0.6,"Media",IF(X40&lt;=0.8,"Alta","Muy Alta"))))),"")</f>
        <v/>
      </c>
      <c r="Z40" s="212" t="str">
        <f>+X40</f>
        <v/>
      </c>
      <c r="AA40" s="211" t="str">
        <f>IFERROR(IF(AB40="","",IF(AB40&lt;=0.2,"Leve",IF(AB40&lt;=0.4,"Menor",IF(AB40&lt;=0.6,"Moderado",IF(AB40&lt;=0.8,"Mayor","Catastrófico"))))),"")</f>
        <v/>
      </c>
      <c r="AB40" s="212" t="str">
        <f>IFERROR(IF(Q40="Impacto",(M40-(+M40*T40)),IF(Q40="Probabilidad",M40,"")),"")</f>
        <v/>
      </c>
      <c r="AC40" s="213"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388"/>
      <c r="AE40" s="215"/>
      <c r="AF40" s="216"/>
      <c r="AG40" s="450"/>
      <c r="AH40" s="450"/>
      <c r="AI40" s="451"/>
      <c r="AJ40" s="437"/>
      <c r="AK40" s="437"/>
      <c r="AL40" s="437"/>
      <c r="AM40" s="216"/>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row>
    <row r="41" spans="1:68" x14ac:dyDescent="0.3">
      <c r="A41" s="840"/>
      <c r="B41" s="643"/>
      <c r="C41" s="643"/>
      <c r="D41" s="643"/>
      <c r="E41" s="646"/>
      <c r="F41" s="634"/>
      <c r="G41" s="649"/>
      <c r="H41" s="652"/>
      <c r="I41" s="655"/>
      <c r="J41" s="658"/>
      <c r="K41" s="655">
        <f t="shared" ref="K41:K45" si="33">IF(NOT(ISERROR(MATCH(J41,_xlfn.ANCHORARRAY(E52),0))),I54&amp;"Por favor no seleccionar los criterios de impacto",J41)</f>
        <v>0</v>
      </c>
      <c r="L41" s="837"/>
      <c r="M41" s="655"/>
      <c r="N41" s="661"/>
      <c r="O41" s="320">
        <v>2</v>
      </c>
      <c r="P41" s="206"/>
      <c r="Q41" s="207" t="str">
        <f t="shared" si="5"/>
        <v/>
      </c>
      <c r="R41" s="208"/>
      <c r="S41" s="208"/>
      <c r="T41" s="209" t="str">
        <f t="shared" ref="T41:T45" si="34">IF(AND(R41="Preventivo",S41="Automático"),"50%",IF(AND(R41="Preventivo",S41="Manual"),"40%",IF(AND(R41="Detectivo",S41="Automático"),"40%",IF(AND(R41="Detectivo",S41="Manual"),"30%",IF(AND(R41="Correctivo",S41="Automático"),"35%",IF(AND(R41="Correctivo",S41="Manual"),"25%",""))))))</f>
        <v/>
      </c>
      <c r="U41" s="208"/>
      <c r="V41" s="208"/>
      <c r="W41" s="208"/>
      <c r="X41" s="210" t="str">
        <f>IFERROR(IF(AND(Q40="Probabilidad",Q41="Probabilidad"),(Z40-(+Z40*T41)),IF(Q41="Probabilidad",(I40-(+I40*T41)),IF(Q41="Impacto",Z40,""))),"")</f>
        <v/>
      </c>
      <c r="Y41" s="211" t="str">
        <f t="shared" si="1"/>
        <v/>
      </c>
      <c r="Z41" s="212" t="str">
        <f t="shared" ref="Z41:Z45" si="35">+X41</f>
        <v/>
      </c>
      <c r="AA41" s="211" t="str">
        <f t="shared" si="3"/>
        <v/>
      </c>
      <c r="AB41" s="212" t="str">
        <f>IFERROR(IF(AND(Q40="Impacto",Q41="Impacto"),(AB40-(+AB40*T41)),IF(Q41="Impacto",(M40-(+M40*T41)),IF(Q41="Probabilidad",AB40,""))),"")</f>
        <v/>
      </c>
      <c r="AC41" s="213"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388"/>
      <c r="AE41" s="215"/>
      <c r="AF41" s="216"/>
      <c r="AG41" s="450"/>
      <c r="AH41" s="450"/>
      <c r="AI41" s="451"/>
      <c r="AJ41" s="437"/>
      <c r="AK41" s="437"/>
      <c r="AL41" s="437"/>
      <c r="AM41" s="216"/>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row>
    <row r="42" spans="1:68" x14ac:dyDescent="0.3">
      <c r="A42" s="840"/>
      <c r="B42" s="643"/>
      <c r="C42" s="643"/>
      <c r="D42" s="643"/>
      <c r="E42" s="646"/>
      <c r="F42" s="634"/>
      <c r="G42" s="649"/>
      <c r="H42" s="652"/>
      <c r="I42" s="655"/>
      <c r="J42" s="658"/>
      <c r="K42" s="655">
        <f t="shared" si="33"/>
        <v>0</v>
      </c>
      <c r="L42" s="837"/>
      <c r="M42" s="655"/>
      <c r="N42" s="661"/>
      <c r="O42" s="320">
        <v>3</v>
      </c>
      <c r="P42" s="220"/>
      <c r="Q42" s="207" t="str">
        <f t="shared" si="5"/>
        <v/>
      </c>
      <c r="R42" s="208"/>
      <c r="S42" s="208"/>
      <c r="T42" s="209" t="str">
        <f t="shared" si="34"/>
        <v/>
      </c>
      <c r="U42" s="208"/>
      <c r="V42" s="208"/>
      <c r="W42" s="208"/>
      <c r="X42" s="210" t="str">
        <f>IFERROR(IF(AND(Q41="Probabilidad",Q42="Probabilidad"),(Z41-(+Z41*T42)),IF(AND(Q41="Impacto",Q42="Probabilidad"),(Z40-(+Z40*T42)),IF(Q42="Impacto",Z41,""))),"")</f>
        <v/>
      </c>
      <c r="Y42" s="211" t="str">
        <f t="shared" si="1"/>
        <v/>
      </c>
      <c r="Z42" s="212" t="str">
        <f t="shared" si="35"/>
        <v/>
      </c>
      <c r="AA42" s="211" t="str">
        <f t="shared" si="3"/>
        <v/>
      </c>
      <c r="AB42" s="212" t="str">
        <f>IFERROR(IF(AND(Q41="Impacto",Q42="Impacto"),(AB41-(+AB41*T42)),IF(AND(Q41="Probabilidad",Q42="Impacto"),(AB40-(+AB40*T42)),IF(Q42="Probabilidad",AB41,""))),"")</f>
        <v/>
      </c>
      <c r="AC42" s="213" t="str">
        <f t="shared" si="36"/>
        <v/>
      </c>
      <c r="AD42" s="388"/>
      <c r="AE42" s="215"/>
      <c r="AF42" s="216"/>
      <c r="AG42" s="217"/>
      <c r="AH42" s="217"/>
      <c r="AI42" s="215"/>
      <c r="AJ42" s="216"/>
      <c r="AK42" s="216"/>
      <c r="AL42" s="437"/>
      <c r="AM42" s="216"/>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row>
    <row r="43" spans="1:68" x14ac:dyDescent="0.3">
      <c r="A43" s="840"/>
      <c r="B43" s="643"/>
      <c r="C43" s="643"/>
      <c r="D43" s="643"/>
      <c r="E43" s="646"/>
      <c r="F43" s="634"/>
      <c r="G43" s="649"/>
      <c r="H43" s="652"/>
      <c r="I43" s="655"/>
      <c r="J43" s="658"/>
      <c r="K43" s="655">
        <f t="shared" si="33"/>
        <v>0</v>
      </c>
      <c r="L43" s="837"/>
      <c r="M43" s="655"/>
      <c r="N43" s="661"/>
      <c r="O43" s="320">
        <v>4</v>
      </c>
      <c r="P43" s="206"/>
      <c r="Q43" s="207" t="str">
        <f t="shared" si="5"/>
        <v/>
      </c>
      <c r="R43" s="208"/>
      <c r="S43" s="208"/>
      <c r="T43" s="209" t="str">
        <f t="shared" si="34"/>
        <v/>
      </c>
      <c r="U43" s="208"/>
      <c r="V43" s="208"/>
      <c r="W43" s="208"/>
      <c r="X43" s="210" t="str">
        <f t="shared" ref="X43:X45" si="37">IFERROR(IF(AND(Q42="Probabilidad",Q43="Probabilidad"),(Z42-(+Z42*T43)),IF(AND(Q42="Impacto",Q43="Probabilidad"),(Z41-(+Z41*T43)),IF(Q43="Impacto",Z42,""))),"")</f>
        <v/>
      </c>
      <c r="Y43" s="211" t="str">
        <f t="shared" si="1"/>
        <v/>
      </c>
      <c r="Z43" s="212" t="str">
        <f t="shared" si="35"/>
        <v/>
      </c>
      <c r="AA43" s="211" t="str">
        <f t="shared" si="3"/>
        <v/>
      </c>
      <c r="AB43" s="212" t="str">
        <f t="shared" ref="AB43:AB45" si="38">IFERROR(IF(AND(Q42="Impacto",Q43="Impacto"),(AB42-(+AB42*T43)),IF(AND(Q42="Probabilidad",Q43="Impacto"),(AB41-(+AB41*T43)),IF(Q43="Probabilidad",AB42,""))),"")</f>
        <v/>
      </c>
      <c r="AC43" s="213"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388"/>
      <c r="AE43" s="215"/>
      <c r="AF43" s="216"/>
      <c r="AG43" s="217"/>
      <c r="AH43" s="217"/>
      <c r="AI43" s="215"/>
      <c r="AJ43" s="216"/>
      <c r="AK43" s="216"/>
      <c r="AL43" s="437"/>
      <c r="AM43" s="216"/>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row>
    <row r="44" spans="1:68" x14ac:dyDescent="0.3">
      <c r="A44" s="840"/>
      <c r="B44" s="643"/>
      <c r="C44" s="643"/>
      <c r="D44" s="643"/>
      <c r="E44" s="646"/>
      <c r="F44" s="634"/>
      <c r="G44" s="649"/>
      <c r="H44" s="652"/>
      <c r="I44" s="655"/>
      <c r="J44" s="658"/>
      <c r="K44" s="655">
        <f t="shared" si="33"/>
        <v>0</v>
      </c>
      <c r="L44" s="837"/>
      <c r="M44" s="655"/>
      <c r="N44" s="661"/>
      <c r="O44" s="320">
        <v>5</v>
      </c>
      <c r="P44" s="206"/>
      <c r="Q44" s="207" t="str">
        <f t="shared" si="5"/>
        <v/>
      </c>
      <c r="R44" s="208"/>
      <c r="S44" s="208"/>
      <c r="T44" s="209" t="str">
        <f t="shared" si="34"/>
        <v/>
      </c>
      <c r="U44" s="208"/>
      <c r="V44" s="208"/>
      <c r="W44" s="208"/>
      <c r="X44" s="210" t="str">
        <f t="shared" si="37"/>
        <v/>
      </c>
      <c r="Y44" s="211" t="str">
        <f t="shared" si="1"/>
        <v/>
      </c>
      <c r="Z44" s="212" t="str">
        <f t="shared" si="35"/>
        <v/>
      </c>
      <c r="AA44" s="211" t="str">
        <f t="shared" si="3"/>
        <v/>
      </c>
      <c r="AB44" s="212" t="str">
        <f t="shared" si="38"/>
        <v/>
      </c>
      <c r="AC44" s="213" t="str">
        <f t="shared" ref="AC44" si="3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388"/>
      <c r="AE44" s="215"/>
      <c r="AF44" s="216"/>
      <c r="AG44" s="217"/>
      <c r="AH44" s="217"/>
      <c r="AI44" s="215"/>
      <c r="AJ44" s="216"/>
      <c r="AK44" s="216"/>
      <c r="AL44" s="437"/>
      <c r="AM44" s="216"/>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row>
    <row r="45" spans="1:68" x14ac:dyDescent="0.3">
      <c r="A45" s="841"/>
      <c r="B45" s="644"/>
      <c r="C45" s="644"/>
      <c r="D45" s="644"/>
      <c r="E45" s="647"/>
      <c r="F45" s="635"/>
      <c r="G45" s="650"/>
      <c r="H45" s="653"/>
      <c r="I45" s="656"/>
      <c r="J45" s="659"/>
      <c r="K45" s="656">
        <f t="shared" si="33"/>
        <v>0</v>
      </c>
      <c r="L45" s="838"/>
      <c r="M45" s="656"/>
      <c r="N45" s="662"/>
      <c r="O45" s="320">
        <v>6</v>
      </c>
      <c r="P45" s="206"/>
      <c r="Q45" s="207" t="str">
        <f t="shared" si="5"/>
        <v/>
      </c>
      <c r="R45" s="208"/>
      <c r="S45" s="208"/>
      <c r="T45" s="209" t="str">
        <f t="shared" si="34"/>
        <v/>
      </c>
      <c r="U45" s="208"/>
      <c r="V45" s="208"/>
      <c r="W45" s="208"/>
      <c r="X45" s="210" t="str">
        <f t="shared" si="37"/>
        <v/>
      </c>
      <c r="Y45" s="211" t="str">
        <f t="shared" si="1"/>
        <v/>
      </c>
      <c r="Z45" s="212" t="str">
        <f t="shared" si="35"/>
        <v/>
      </c>
      <c r="AA45" s="211" t="str">
        <f>IFERROR(IF(AB45="","",IF(AB45&lt;=0.2,"Leve",IF(AB45&lt;=0.4,"Menor",IF(AB45&lt;=0.6,"Moderado",IF(AB45&lt;=0.8,"Mayor","Catastrófico"))))),"")</f>
        <v/>
      </c>
      <c r="AB45" s="212" t="str">
        <f t="shared" si="38"/>
        <v/>
      </c>
      <c r="AC45" s="213"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388"/>
      <c r="AE45" s="215"/>
      <c r="AF45" s="216"/>
      <c r="AG45" s="217"/>
      <c r="AH45" s="217"/>
      <c r="AI45" s="215"/>
      <c r="AJ45" s="216"/>
      <c r="AK45" s="216"/>
      <c r="AL45" s="437"/>
      <c r="AM45" s="216"/>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row>
    <row r="46" spans="1:68" x14ac:dyDescent="0.3">
      <c r="A46" s="839">
        <v>7</v>
      </c>
      <c r="B46" s="642"/>
      <c r="C46" s="642"/>
      <c r="D46" s="642"/>
      <c r="E46" s="645"/>
      <c r="F46" s="633"/>
      <c r="G46" s="648"/>
      <c r="H46" s="651" t="str">
        <f>IF(G46&lt;=0,"",IF(G46&lt;=2,"Muy Baja",IF(G46&lt;=24,"Baja",IF(G46&lt;=500,"Media",IF(G46&lt;=5000,"Alta","Muy Alta")))))</f>
        <v/>
      </c>
      <c r="I46" s="654" t="str">
        <f>IF(H46="","",IF(H46="Muy Baja",0.2,IF(H46="Baja",0.4,IF(H46="Media",0.6,IF(H46="Alta",0.8,IF(H46="Muy Alta",1,))))))</f>
        <v/>
      </c>
      <c r="J46" s="657"/>
      <c r="K46" s="654">
        <f>IF(NOT(ISERROR(MATCH(J46,'Tabla Impacto'!$B$221:$B$223,0))),'Tabla Impacto'!$F$223&amp;"Por favor no seleccionar los criterios de impacto(Afectación Económica o presupuestal y Pérdida Reputacional)",J46)</f>
        <v>0</v>
      </c>
      <c r="L46" s="836" t="str">
        <f>IF(OR(K46='Tabla Impacto'!$C$11,K46='Tabla Impacto'!$D$11),"Leve",IF(OR(K46='Tabla Impacto'!$C$12,K46='Tabla Impacto'!$D$12),"Menor",IF(OR(K46='Tabla Impacto'!$C$13,K46='Tabla Impacto'!$D$13),"Moderado",IF(OR(K46='Tabla Impacto'!$C$14,K46='Tabla Impacto'!$D$14),"Mayor",IF(OR(K46='Tabla Impacto'!$C$15,K46='Tabla Impacto'!$D$15),"Catastrófico","")))))</f>
        <v/>
      </c>
      <c r="M46" s="654" t="str">
        <f>IF(L46="","",IF(L46="Leve",0.2,IF(L46="Menor",0.4,IF(L46="Moderado",0.6,IF(L46="Mayor",0.8,IF(L46="Catastrófico",1,))))))</f>
        <v/>
      </c>
      <c r="N46" s="66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20">
        <v>1</v>
      </c>
      <c r="P46" s="206"/>
      <c r="Q46" s="207" t="str">
        <f t="shared" si="5"/>
        <v/>
      </c>
      <c r="R46" s="208"/>
      <c r="S46" s="208"/>
      <c r="T46" s="209" t="str">
        <f>IF(AND(R46="Preventivo",S46="Automático"),"50%",IF(AND(R46="Preventivo",S46="Manual"),"40%",IF(AND(R46="Detectivo",S46="Automático"),"40%",IF(AND(R46="Detectivo",S46="Manual"),"30%",IF(AND(R46="Correctivo",S46="Automático"),"35%",IF(AND(R46="Correctivo",S46="Manual"),"25%",""))))))</f>
        <v/>
      </c>
      <c r="U46" s="208"/>
      <c r="V46" s="208"/>
      <c r="W46" s="208"/>
      <c r="X46" s="210" t="str">
        <f>IFERROR(IF(Q46="Probabilidad",(I46-(+I46*T46)),IF(Q46="Impacto",I46,"")),"")</f>
        <v/>
      </c>
      <c r="Y46" s="211" t="str">
        <f>IFERROR(IF(X46="","",IF(X46&lt;=0.2,"Muy Baja",IF(X46&lt;=0.4,"Baja",IF(X46&lt;=0.6,"Media",IF(X46&lt;=0.8,"Alta","Muy Alta"))))),"")</f>
        <v/>
      </c>
      <c r="Z46" s="212" t="str">
        <f>+X46</f>
        <v/>
      </c>
      <c r="AA46" s="211" t="str">
        <f>IFERROR(IF(AB46="","",IF(AB46&lt;=0.2,"Leve",IF(AB46&lt;=0.4,"Menor",IF(AB46&lt;=0.6,"Moderado",IF(AB46&lt;=0.8,"Mayor","Catastrófico"))))),"")</f>
        <v/>
      </c>
      <c r="AB46" s="212" t="str">
        <f>IFERROR(IF(Q46="Impacto",(M46-(+M46*T46)),IF(Q46="Probabilidad",M46,"")),"")</f>
        <v/>
      </c>
      <c r="AC46" s="213"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388"/>
      <c r="AE46" s="215"/>
      <c r="AF46" s="216"/>
      <c r="AG46" s="217"/>
      <c r="AH46" s="217"/>
      <c r="AI46" s="215"/>
      <c r="AJ46" s="216"/>
      <c r="AK46" s="216"/>
      <c r="AL46" s="437"/>
      <c r="AM46" s="216"/>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row>
    <row r="47" spans="1:68" x14ac:dyDescent="0.3">
      <c r="A47" s="840"/>
      <c r="B47" s="643"/>
      <c r="C47" s="643"/>
      <c r="D47" s="643"/>
      <c r="E47" s="646"/>
      <c r="F47" s="634"/>
      <c r="G47" s="649"/>
      <c r="H47" s="652"/>
      <c r="I47" s="655"/>
      <c r="J47" s="658"/>
      <c r="K47" s="655">
        <f t="shared" ref="K47:K51" si="40">IF(NOT(ISERROR(MATCH(J47,_xlfn.ANCHORARRAY(E58),0))),I60&amp;"Por favor no seleccionar los criterios de impacto",J47)</f>
        <v>0</v>
      </c>
      <c r="L47" s="837"/>
      <c r="M47" s="655"/>
      <c r="N47" s="661"/>
      <c r="O47" s="320">
        <v>2</v>
      </c>
      <c r="P47" s="206"/>
      <c r="Q47" s="207" t="str">
        <f t="shared" si="5"/>
        <v/>
      </c>
      <c r="R47" s="208"/>
      <c r="S47" s="208"/>
      <c r="T47" s="209" t="str">
        <f t="shared" ref="T47:T51" si="41">IF(AND(R47="Preventivo",S47="Automático"),"50%",IF(AND(R47="Preventivo",S47="Manual"),"40%",IF(AND(R47="Detectivo",S47="Automático"),"40%",IF(AND(R47="Detectivo",S47="Manual"),"30%",IF(AND(R47="Correctivo",S47="Automático"),"35%",IF(AND(R47="Correctivo",S47="Manual"),"25%",""))))))</f>
        <v/>
      </c>
      <c r="U47" s="208"/>
      <c r="V47" s="208"/>
      <c r="W47" s="208"/>
      <c r="X47" s="210" t="str">
        <f>IFERROR(IF(AND(Q46="Probabilidad",Q47="Probabilidad"),(Z46-(+Z46*T47)),IF(Q47="Probabilidad",(I46-(+I46*T47)),IF(Q47="Impacto",Z46,""))),"")</f>
        <v/>
      </c>
      <c r="Y47" s="211" t="str">
        <f t="shared" si="1"/>
        <v/>
      </c>
      <c r="Z47" s="212" t="str">
        <f t="shared" ref="Z47:Z51" si="42">+X47</f>
        <v/>
      </c>
      <c r="AA47" s="211" t="str">
        <f t="shared" si="3"/>
        <v/>
      </c>
      <c r="AB47" s="212" t="str">
        <f>IFERROR(IF(AND(Q46="Impacto",Q47="Impacto"),(AB46-(+AB46*T47)),IF(Q47="Impacto",(M46-(+M46*T47)),IF(Q47="Probabilidad",AB46,""))),"")</f>
        <v/>
      </c>
      <c r="AC47" s="213" t="str">
        <f t="shared" ref="AC47:AC48" si="4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388"/>
      <c r="AE47" s="215"/>
      <c r="AF47" s="216"/>
      <c r="AG47" s="217"/>
      <c r="AH47" s="217"/>
      <c r="AI47" s="215"/>
      <c r="AJ47" s="216"/>
      <c r="AK47" s="216"/>
      <c r="AL47" s="437"/>
      <c r="AM47" s="216"/>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row>
    <row r="48" spans="1:68" x14ac:dyDescent="0.3">
      <c r="A48" s="840"/>
      <c r="B48" s="643"/>
      <c r="C48" s="643"/>
      <c r="D48" s="643"/>
      <c r="E48" s="646"/>
      <c r="F48" s="634"/>
      <c r="G48" s="649"/>
      <c r="H48" s="652"/>
      <c r="I48" s="655"/>
      <c r="J48" s="658"/>
      <c r="K48" s="655">
        <f t="shared" si="40"/>
        <v>0</v>
      </c>
      <c r="L48" s="837"/>
      <c r="M48" s="655"/>
      <c r="N48" s="661"/>
      <c r="O48" s="320">
        <v>3</v>
      </c>
      <c r="P48" s="220"/>
      <c r="Q48" s="207" t="str">
        <f t="shared" si="5"/>
        <v/>
      </c>
      <c r="R48" s="208"/>
      <c r="S48" s="208"/>
      <c r="T48" s="209" t="str">
        <f t="shared" si="41"/>
        <v/>
      </c>
      <c r="U48" s="208"/>
      <c r="V48" s="208"/>
      <c r="W48" s="208"/>
      <c r="X48" s="210" t="str">
        <f>IFERROR(IF(AND(Q47="Probabilidad",Q48="Probabilidad"),(Z47-(+Z47*T48)),IF(AND(Q47="Impacto",Q48="Probabilidad"),(Z46-(+Z46*T48)),IF(Q48="Impacto",Z47,""))),"")</f>
        <v/>
      </c>
      <c r="Y48" s="211" t="str">
        <f t="shared" si="1"/>
        <v/>
      </c>
      <c r="Z48" s="212" t="str">
        <f t="shared" si="42"/>
        <v/>
      </c>
      <c r="AA48" s="211" t="str">
        <f t="shared" si="3"/>
        <v/>
      </c>
      <c r="AB48" s="212" t="str">
        <f>IFERROR(IF(AND(Q47="Impacto",Q48="Impacto"),(AB47-(+AB47*T48)),IF(AND(Q47="Probabilidad",Q48="Impacto"),(AB46-(+AB46*T48)),IF(Q48="Probabilidad",AB47,""))),"")</f>
        <v/>
      </c>
      <c r="AC48" s="213" t="str">
        <f t="shared" si="43"/>
        <v/>
      </c>
      <c r="AD48" s="388"/>
      <c r="AE48" s="215"/>
      <c r="AF48" s="216"/>
      <c r="AG48" s="217"/>
      <c r="AH48" s="217"/>
      <c r="AI48" s="215"/>
      <c r="AJ48" s="216"/>
      <c r="AK48" s="216"/>
      <c r="AL48" s="437"/>
      <c r="AM48" s="216"/>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row>
    <row r="49" spans="1:68" x14ac:dyDescent="0.3">
      <c r="A49" s="840"/>
      <c r="B49" s="643"/>
      <c r="C49" s="643"/>
      <c r="D49" s="643"/>
      <c r="E49" s="646"/>
      <c r="F49" s="634"/>
      <c r="G49" s="649"/>
      <c r="H49" s="652"/>
      <c r="I49" s="655"/>
      <c r="J49" s="658"/>
      <c r="K49" s="655">
        <f t="shared" si="40"/>
        <v>0</v>
      </c>
      <c r="L49" s="837"/>
      <c r="M49" s="655"/>
      <c r="N49" s="661"/>
      <c r="O49" s="320">
        <v>4</v>
      </c>
      <c r="P49" s="206"/>
      <c r="Q49" s="207" t="str">
        <f t="shared" si="5"/>
        <v/>
      </c>
      <c r="R49" s="208"/>
      <c r="S49" s="208"/>
      <c r="T49" s="209" t="str">
        <f t="shared" si="41"/>
        <v/>
      </c>
      <c r="U49" s="208"/>
      <c r="V49" s="208"/>
      <c r="W49" s="208"/>
      <c r="X49" s="210" t="str">
        <f t="shared" ref="X49:X51" si="44">IFERROR(IF(AND(Q48="Probabilidad",Q49="Probabilidad"),(Z48-(+Z48*T49)),IF(AND(Q48="Impacto",Q49="Probabilidad"),(Z47-(+Z47*T49)),IF(Q49="Impacto",Z48,""))),"")</f>
        <v/>
      </c>
      <c r="Y49" s="211" t="str">
        <f t="shared" si="1"/>
        <v/>
      </c>
      <c r="Z49" s="212" t="str">
        <f t="shared" si="42"/>
        <v/>
      </c>
      <c r="AA49" s="211" t="str">
        <f t="shared" si="3"/>
        <v/>
      </c>
      <c r="AB49" s="212" t="str">
        <f t="shared" ref="AB49:AB51" si="45">IFERROR(IF(AND(Q48="Impacto",Q49="Impacto"),(AB48-(+AB48*T49)),IF(AND(Q48="Probabilidad",Q49="Impacto"),(AB47-(+AB47*T49)),IF(Q49="Probabilidad",AB48,""))),"")</f>
        <v/>
      </c>
      <c r="AC49" s="213"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388"/>
      <c r="AE49" s="215"/>
      <c r="AF49" s="216"/>
      <c r="AG49" s="217"/>
      <c r="AH49" s="217"/>
      <c r="AI49" s="215"/>
      <c r="AJ49" s="216"/>
      <c r="AK49" s="216"/>
      <c r="AL49" s="437"/>
      <c r="AM49" s="216"/>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row>
    <row r="50" spans="1:68" x14ac:dyDescent="0.3">
      <c r="A50" s="840"/>
      <c r="B50" s="643"/>
      <c r="C50" s="643"/>
      <c r="D50" s="643"/>
      <c r="E50" s="646"/>
      <c r="F50" s="634"/>
      <c r="G50" s="649"/>
      <c r="H50" s="652"/>
      <c r="I50" s="655"/>
      <c r="J50" s="658"/>
      <c r="K50" s="655">
        <f t="shared" si="40"/>
        <v>0</v>
      </c>
      <c r="L50" s="837"/>
      <c r="M50" s="655"/>
      <c r="N50" s="661"/>
      <c r="O50" s="320">
        <v>5</v>
      </c>
      <c r="P50" s="206"/>
      <c r="Q50" s="207" t="str">
        <f t="shared" si="5"/>
        <v/>
      </c>
      <c r="R50" s="208"/>
      <c r="S50" s="208"/>
      <c r="T50" s="209" t="str">
        <f t="shared" si="41"/>
        <v/>
      </c>
      <c r="U50" s="208"/>
      <c r="V50" s="208"/>
      <c r="W50" s="208"/>
      <c r="X50" s="210" t="str">
        <f t="shared" si="44"/>
        <v/>
      </c>
      <c r="Y50" s="211" t="str">
        <f t="shared" si="1"/>
        <v/>
      </c>
      <c r="Z50" s="212" t="str">
        <f t="shared" si="42"/>
        <v/>
      </c>
      <c r="AA50" s="211" t="str">
        <f t="shared" si="3"/>
        <v/>
      </c>
      <c r="AB50" s="212" t="str">
        <f t="shared" si="45"/>
        <v/>
      </c>
      <c r="AC50" s="213" t="str">
        <f t="shared" ref="AC50:AC51" si="4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388"/>
      <c r="AE50" s="215"/>
      <c r="AF50" s="216"/>
      <c r="AG50" s="217"/>
      <c r="AH50" s="217"/>
      <c r="AI50" s="215"/>
      <c r="AJ50" s="216"/>
      <c r="AK50" s="216"/>
      <c r="AL50" s="437"/>
      <c r="AM50" s="216"/>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row>
    <row r="51" spans="1:68" x14ac:dyDescent="0.3">
      <c r="A51" s="841"/>
      <c r="B51" s="644"/>
      <c r="C51" s="644"/>
      <c r="D51" s="644"/>
      <c r="E51" s="647"/>
      <c r="F51" s="635"/>
      <c r="G51" s="650"/>
      <c r="H51" s="653"/>
      <c r="I51" s="656"/>
      <c r="J51" s="659"/>
      <c r="K51" s="656">
        <f t="shared" si="40"/>
        <v>0</v>
      </c>
      <c r="L51" s="838"/>
      <c r="M51" s="656"/>
      <c r="N51" s="662"/>
      <c r="O51" s="320">
        <v>6</v>
      </c>
      <c r="P51" s="206"/>
      <c r="Q51" s="207" t="str">
        <f t="shared" si="5"/>
        <v/>
      </c>
      <c r="R51" s="208"/>
      <c r="S51" s="208"/>
      <c r="T51" s="209" t="str">
        <f t="shared" si="41"/>
        <v/>
      </c>
      <c r="U51" s="208"/>
      <c r="V51" s="208"/>
      <c r="W51" s="208"/>
      <c r="X51" s="210" t="str">
        <f t="shared" si="44"/>
        <v/>
      </c>
      <c r="Y51" s="211" t="str">
        <f t="shared" si="1"/>
        <v/>
      </c>
      <c r="Z51" s="212" t="str">
        <f t="shared" si="42"/>
        <v/>
      </c>
      <c r="AA51" s="211" t="str">
        <f t="shared" si="3"/>
        <v/>
      </c>
      <c r="AB51" s="212" t="str">
        <f t="shared" si="45"/>
        <v/>
      </c>
      <c r="AC51" s="213" t="str">
        <f t="shared" si="46"/>
        <v/>
      </c>
      <c r="AD51" s="388"/>
      <c r="AE51" s="215"/>
      <c r="AF51" s="216"/>
      <c r="AG51" s="217"/>
      <c r="AH51" s="217"/>
      <c r="AI51" s="215"/>
      <c r="AJ51" s="216"/>
      <c r="AK51" s="216"/>
      <c r="AL51" s="437"/>
      <c r="AM51" s="216"/>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row>
    <row r="52" spans="1:68" x14ac:dyDescent="0.3">
      <c r="A52" s="839">
        <v>8</v>
      </c>
      <c r="B52" s="642"/>
      <c r="C52" s="642"/>
      <c r="D52" s="642"/>
      <c r="E52" s="645"/>
      <c r="F52" s="633"/>
      <c r="G52" s="648"/>
      <c r="H52" s="651" t="str">
        <f>IF(G52&lt;=0,"",IF(G52&lt;=2,"Muy Baja",IF(G52&lt;=24,"Baja",IF(G52&lt;=500,"Media",IF(G52&lt;=5000,"Alta","Muy Alta")))))</f>
        <v/>
      </c>
      <c r="I52" s="654" t="str">
        <f>IF(H52="","",IF(H52="Muy Baja",0.2,IF(H52="Baja",0.4,IF(H52="Media",0.6,IF(H52="Alta",0.8,IF(H52="Muy Alta",1,))))))</f>
        <v/>
      </c>
      <c r="J52" s="657"/>
      <c r="K52" s="654">
        <f>IF(NOT(ISERROR(MATCH(J52,'Tabla Impacto'!$B$221:$B$223,0))),'Tabla Impacto'!$F$223&amp;"Por favor no seleccionar los criterios de impacto(Afectación Económica o presupuestal y Pérdida Reputacional)",J52)</f>
        <v>0</v>
      </c>
      <c r="L52" s="836" t="str">
        <f>IF(OR(K52='Tabla Impacto'!$C$11,K52='Tabla Impacto'!$D$11),"Leve",IF(OR(K52='Tabla Impacto'!$C$12,K52='Tabla Impacto'!$D$12),"Menor",IF(OR(K52='Tabla Impacto'!$C$13,K52='Tabla Impacto'!$D$13),"Moderado",IF(OR(K52='Tabla Impacto'!$C$14,K52='Tabla Impacto'!$D$14),"Mayor",IF(OR(K52='Tabla Impacto'!$C$15,K52='Tabla Impacto'!$D$15),"Catastrófico","")))))</f>
        <v/>
      </c>
      <c r="M52" s="654" t="str">
        <f>IF(L52="","",IF(L52="Leve",0.2,IF(L52="Menor",0.4,IF(L52="Moderado",0.6,IF(L52="Mayor",0.8,IF(L52="Catastrófico",1,))))))</f>
        <v/>
      </c>
      <c r="N52" s="66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20">
        <v>1</v>
      </c>
      <c r="P52" s="206"/>
      <c r="Q52" s="207" t="str">
        <f t="shared" si="5"/>
        <v/>
      </c>
      <c r="R52" s="208"/>
      <c r="S52" s="208"/>
      <c r="T52" s="209" t="str">
        <f>IF(AND(R52="Preventivo",S52="Automático"),"50%",IF(AND(R52="Preventivo",S52="Manual"),"40%",IF(AND(R52="Detectivo",S52="Automático"),"40%",IF(AND(R52="Detectivo",S52="Manual"),"30%",IF(AND(R52="Correctivo",S52="Automático"),"35%",IF(AND(R52="Correctivo",S52="Manual"),"25%",""))))))</f>
        <v/>
      </c>
      <c r="U52" s="208"/>
      <c r="V52" s="208"/>
      <c r="W52" s="208"/>
      <c r="X52" s="210" t="str">
        <f>IFERROR(IF(Q52="Probabilidad",(I52-(+I52*T52)),IF(Q52="Impacto",I52,"")),"")</f>
        <v/>
      </c>
      <c r="Y52" s="211" t="str">
        <f>IFERROR(IF(X52="","",IF(X52&lt;=0.2,"Muy Baja",IF(X52&lt;=0.4,"Baja",IF(X52&lt;=0.6,"Media",IF(X52&lt;=0.8,"Alta","Muy Alta"))))),"")</f>
        <v/>
      </c>
      <c r="Z52" s="212" t="str">
        <f>+X52</f>
        <v/>
      </c>
      <c r="AA52" s="211" t="str">
        <f>IFERROR(IF(AB52="","",IF(AB52&lt;=0.2,"Leve",IF(AB52&lt;=0.4,"Menor",IF(AB52&lt;=0.6,"Moderado",IF(AB52&lt;=0.8,"Mayor","Catastrófico"))))),"")</f>
        <v/>
      </c>
      <c r="AB52" s="212" t="str">
        <f>IFERROR(IF(Q52="Impacto",(M52-(+M52*T52)),IF(Q52="Probabilidad",M52,"")),"")</f>
        <v/>
      </c>
      <c r="AC52" s="213"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388"/>
      <c r="AE52" s="215"/>
      <c r="AF52" s="216"/>
      <c r="AG52" s="217"/>
      <c r="AH52" s="217"/>
      <c r="AI52" s="215"/>
      <c r="AJ52" s="216"/>
      <c r="AK52" s="216"/>
      <c r="AL52" s="437"/>
      <c r="AM52" s="216"/>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row>
    <row r="53" spans="1:68" x14ac:dyDescent="0.3">
      <c r="A53" s="840"/>
      <c r="B53" s="643"/>
      <c r="C53" s="643"/>
      <c r="D53" s="643"/>
      <c r="E53" s="646"/>
      <c r="F53" s="634"/>
      <c r="G53" s="649"/>
      <c r="H53" s="652"/>
      <c r="I53" s="655"/>
      <c r="J53" s="658"/>
      <c r="K53" s="655">
        <f>IF(NOT(ISERROR(MATCH(J53,_xlfn.ANCHORARRAY(E64),0))),I66&amp;"Por favor no seleccionar los criterios de impacto",J53)</f>
        <v>0</v>
      </c>
      <c r="L53" s="837"/>
      <c r="M53" s="655"/>
      <c r="N53" s="661"/>
      <c r="O53" s="320">
        <v>2</v>
      </c>
      <c r="P53" s="206"/>
      <c r="Q53" s="207" t="str">
        <f t="shared" si="5"/>
        <v/>
      </c>
      <c r="R53" s="208"/>
      <c r="S53" s="208"/>
      <c r="T53" s="209" t="str">
        <f t="shared" ref="T53:T57" si="47">IF(AND(R53="Preventivo",S53="Automático"),"50%",IF(AND(R53="Preventivo",S53="Manual"),"40%",IF(AND(R53="Detectivo",S53="Automático"),"40%",IF(AND(R53="Detectivo",S53="Manual"),"30%",IF(AND(R53="Correctivo",S53="Automático"),"35%",IF(AND(R53="Correctivo",S53="Manual"),"25%",""))))))</f>
        <v/>
      </c>
      <c r="U53" s="208"/>
      <c r="V53" s="208"/>
      <c r="W53" s="208"/>
      <c r="X53" s="210" t="str">
        <f>IFERROR(IF(AND(Q52="Probabilidad",Q53="Probabilidad"),(Z52-(+Z52*T53)),IF(Q53="Probabilidad",(I52-(+I52*T53)),IF(Q53="Impacto",Z52,""))),"")</f>
        <v/>
      </c>
      <c r="Y53" s="211" t="str">
        <f t="shared" si="1"/>
        <v/>
      </c>
      <c r="Z53" s="212" t="str">
        <f t="shared" ref="Z53:Z57" si="48">+X53</f>
        <v/>
      </c>
      <c r="AA53" s="211" t="str">
        <f t="shared" si="3"/>
        <v/>
      </c>
      <c r="AB53" s="212" t="str">
        <f>IFERROR(IF(AND(Q52="Impacto",Q53="Impacto"),(AB52-(+AB52*T53)),IF(Q53="Impacto",(M52-(+M52*T53)),IF(Q53="Probabilidad",AB52,""))),"")</f>
        <v/>
      </c>
      <c r="AC53" s="213" t="str">
        <f t="shared" ref="AC53:AC54" si="4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388"/>
      <c r="AE53" s="215"/>
      <c r="AF53" s="216"/>
      <c r="AG53" s="217"/>
      <c r="AH53" s="217"/>
      <c r="AI53" s="215"/>
      <c r="AJ53" s="216"/>
      <c r="AK53" s="216"/>
      <c r="AL53" s="437"/>
      <c r="AM53" s="216"/>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row>
    <row r="54" spans="1:68" x14ac:dyDescent="0.3">
      <c r="A54" s="840"/>
      <c r="B54" s="643"/>
      <c r="C54" s="643"/>
      <c r="D54" s="643"/>
      <c r="E54" s="646"/>
      <c r="F54" s="634"/>
      <c r="G54" s="649"/>
      <c r="H54" s="652"/>
      <c r="I54" s="655"/>
      <c r="J54" s="658"/>
      <c r="K54" s="655">
        <f>IF(NOT(ISERROR(MATCH(J54,_xlfn.ANCHORARRAY(E65),0))),I67&amp;"Por favor no seleccionar los criterios de impacto",J54)</f>
        <v>0</v>
      </c>
      <c r="L54" s="837"/>
      <c r="M54" s="655"/>
      <c r="N54" s="661"/>
      <c r="O54" s="320">
        <v>3</v>
      </c>
      <c r="P54" s="220"/>
      <c r="Q54" s="207" t="str">
        <f t="shared" si="5"/>
        <v/>
      </c>
      <c r="R54" s="208"/>
      <c r="S54" s="208"/>
      <c r="T54" s="209" t="str">
        <f t="shared" si="47"/>
        <v/>
      </c>
      <c r="U54" s="208"/>
      <c r="V54" s="208"/>
      <c r="W54" s="208"/>
      <c r="X54" s="210" t="str">
        <f>IFERROR(IF(AND(Q53="Probabilidad",Q54="Probabilidad"),(Z53-(+Z53*T54)),IF(AND(Q53="Impacto",Q54="Probabilidad"),(Z52-(+Z52*T54)),IF(Q54="Impacto",Z53,""))),"")</f>
        <v/>
      </c>
      <c r="Y54" s="211" t="str">
        <f t="shared" si="1"/>
        <v/>
      </c>
      <c r="Z54" s="212" t="str">
        <f t="shared" si="48"/>
        <v/>
      </c>
      <c r="AA54" s="211" t="str">
        <f t="shared" si="3"/>
        <v/>
      </c>
      <c r="AB54" s="212" t="str">
        <f>IFERROR(IF(AND(Q53="Impacto",Q54="Impacto"),(AB53-(+AB53*T54)),IF(AND(Q53="Probabilidad",Q54="Impacto"),(AB52-(+AB52*T54)),IF(Q54="Probabilidad",AB53,""))),"")</f>
        <v/>
      </c>
      <c r="AC54" s="213" t="str">
        <f t="shared" si="49"/>
        <v/>
      </c>
      <c r="AD54" s="388"/>
      <c r="AE54" s="215"/>
      <c r="AF54" s="216"/>
      <c r="AG54" s="217"/>
      <c r="AH54" s="217"/>
      <c r="AI54" s="215"/>
      <c r="AJ54" s="216"/>
      <c r="AK54" s="216"/>
      <c r="AL54" s="437"/>
      <c r="AM54" s="216"/>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row>
    <row r="55" spans="1:68" x14ac:dyDescent="0.3">
      <c r="A55" s="840"/>
      <c r="B55" s="643"/>
      <c r="C55" s="643"/>
      <c r="D55" s="643"/>
      <c r="E55" s="646"/>
      <c r="F55" s="634"/>
      <c r="G55" s="649"/>
      <c r="H55" s="652"/>
      <c r="I55" s="655"/>
      <c r="J55" s="658"/>
      <c r="K55" s="655">
        <f>IF(NOT(ISERROR(MATCH(J55,_xlfn.ANCHORARRAY(E66),0))),I68&amp;"Por favor no seleccionar los criterios de impacto",J55)</f>
        <v>0</v>
      </c>
      <c r="L55" s="837"/>
      <c r="M55" s="655"/>
      <c r="N55" s="661"/>
      <c r="O55" s="320">
        <v>4</v>
      </c>
      <c r="P55" s="206"/>
      <c r="Q55" s="207" t="str">
        <f t="shared" si="5"/>
        <v/>
      </c>
      <c r="R55" s="208"/>
      <c r="S55" s="208"/>
      <c r="T55" s="209" t="str">
        <f t="shared" si="47"/>
        <v/>
      </c>
      <c r="U55" s="208"/>
      <c r="V55" s="208"/>
      <c r="W55" s="208"/>
      <c r="X55" s="210" t="str">
        <f t="shared" ref="X55:X57" si="50">IFERROR(IF(AND(Q54="Probabilidad",Q55="Probabilidad"),(Z54-(+Z54*T55)),IF(AND(Q54="Impacto",Q55="Probabilidad"),(Z53-(+Z53*T55)),IF(Q55="Impacto",Z54,""))),"")</f>
        <v/>
      </c>
      <c r="Y55" s="211" t="str">
        <f t="shared" si="1"/>
        <v/>
      </c>
      <c r="Z55" s="212" t="str">
        <f t="shared" si="48"/>
        <v/>
      </c>
      <c r="AA55" s="211" t="str">
        <f t="shared" si="3"/>
        <v/>
      </c>
      <c r="AB55" s="212" t="str">
        <f t="shared" ref="AB55:AB57" si="51">IFERROR(IF(AND(Q54="Impacto",Q55="Impacto"),(AB54-(+AB54*T55)),IF(AND(Q54="Probabilidad",Q55="Impacto"),(AB53-(+AB53*T55)),IF(Q55="Probabilidad",AB54,""))),"")</f>
        <v/>
      </c>
      <c r="AC55" s="213"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388"/>
      <c r="AE55" s="215"/>
      <c r="AF55" s="216"/>
      <c r="AG55" s="217"/>
      <c r="AH55" s="217"/>
      <c r="AI55" s="215"/>
      <c r="AJ55" s="216"/>
      <c r="AK55" s="216"/>
      <c r="AL55" s="437"/>
      <c r="AM55" s="216"/>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row>
    <row r="56" spans="1:68" x14ac:dyDescent="0.3">
      <c r="A56" s="840"/>
      <c r="B56" s="643"/>
      <c r="C56" s="643"/>
      <c r="D56" s="643"/>
      <c r="E56" s="646"/>
      <c r="F56" s="634"/>
      <c r="G56" s="649"/>
      <c r="H56" s="652"/>
      <c r="I56" s="655"/>
      <c r="J56" s="658"/>
      <c r="K56" s="655">
        <f>IF(NOT(ISERROR(MATCH(J56,_xlfn.ANCHORARRAY(E67),0))),I69&amp;"Por favor no seleccionar los criterios de impacto",J56)</f>
        <v>0</v>
      </c>
      <c r="L56" s="837"/>
      <c r="M56" s="655"/>
      <c r="N56" s="661"/>
      <c r="O56" s="320">
        <v>5</v>
      </c>
      <c r="P56" s="206"/>
      <c r="Q56" s="207" t="str">
        <f t="shared" si="5"/>
        <v/>
      </c>
      <c r="R56" s="208"/>
      <c r="S56" s="208"/>
      <c r="T56" s="209" t="str">
        <f t="shared" si="47"/>
        <v/>
      </c>
      <c r="U56" s="208"/>
      <c r="V56" s="208"/>
      <c r="W56" s="208"/>
      <c r="X56" s="210" t="str">
        <f t="shared" si="50"/>
        <v/>
      </c>
      <c r="Y56" s="211" t="str">
        <f t="shared" si="1"/>
        <v/>
      </c>
      <c r="Z56" s="212" t="str">
        <f t="shared" si="48"/>
        <v/>
      </c>
      <c r="AA56" s="211" t="str">
        <f t="shared" si="3"/>
        <v/>
      </c>
      <c r="AB56" s="212" t="str">
        <f t="shared" si="51"/>
        <v/>
      </c>
      <c r="AC56" s="213" t="str">
        <f t="shared" ref="AC56:AC57" si="5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388"/>
      <c r="AE56" s="215"/>
      <c r="AF56" s="216"/>
      <c r="AG56" s="217"/>
      <c r="AH56" s="217"/>
      <c r="AI56" s="215"/>
      <c r="AJ56" s="216"/>
      <c r="AK56" s="216"/>
      <c r="AL56" s="437"/>
      <c r="AM56" s="216"/>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row>
    <row r="57" spans="1:68" x14ac:dyDescent="0.3">
      <c r="A57" s="841"/>
      <c r="B57" s="644"/>
      <c r="C57" s="644"/>
      <c r="D57" s="644"/>
      <c r="E57" s="647"/>
      <c r="F57" s="635"/>
      <c r="G57" s="650"/>
      <c r="H57" s="653"/>
      <c r="I57" s="656"/>
      <c r="J57" s="659"/>
      <c r="K57" s="656">
        <f>IF(NOT(ISERROR(MATCH(J57,_xlfn.ANCHORARRAY(E68),0))),I70&amp;"Por favor no seleccionar los criterios de impacto",J57)</f>
        <v>0</v>
      </c>
      <c r="L57" s="838"/>
      <c r="M57" s="656"/>
      <c r="N57" s="662"/>
      <c r="O57" s="320">
        <v>6</v>
      </c>
      <c r="P57" s="206"/>
      <c r="Q57" s="207" t="str">
        <f t="shared" si="5"/>
        <v/>
      </c>
      <c r="R57" s="208"/>
      <c r="S57" s="208"/>
      <c r="T57" s="209" t="str">
        <f t="shared" si="47"/>
        <v/>
      </c>
      <c r="U57" s="208"/>
      <c r="V57" s="208"/>
      <c r="W57" s="208"/>
      <c r="X57" s="210" t="str">
        <f t="shared" si="50"/>
        <v/>
      </c>
      <c r="Y57" s="211" t="str">
        <f t="shared" si="1"/>
        <v/>
      </c>
      <c r="Z57" s="212" t="str">
        <f t="shared" si="48"/>
        <v/>
      </c>
      <c r="AA57" s="211" t="str">
        <f t="shared" si="3"/>
        <v/>
      </c>
      <c r="AB57" s="212" t="str">
        <f t="shared" si="51"/>
        <v/>
      </c>
      <c r="AC57" s="213" t="str">
        <f t="shared" si="52"/>
        <v/>
      </c>
      <c r="AD57" s="388"/>
      <c r="AE57" s="215"/>
      <c r="AF57" s="216"/>
      <c r="AG57" s="217"/>
      <c r="AH57" s="217"/>
      <c r="AI57" s="215"/>
      <c r="AJ57" s="216"/>
      <c r="AK57" s="216"/>
      <c r="AL57" s="437"/>
      <c r="AM57" s="216"/>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row>
    <row r="58" spans="1:68" x14ac:dyDescent="0.3">
      <c r="A58" s="839">
        <v>9</v>
      </c>
      <c r="B58" s="642"/>
      <c r="C58" s="642"/>
      <c r="D58" s="642"/>
      <c r="E58" s="645"/>
      <c r="F58" s="633"/>
      <c r="G58" s="648"/>
      <c r="H58" s="651" t="str">
        <f>IF(G58&lt;=0,"",IF(G58&lt;=2,"Muy Baja",IF(G58&lt;=24,"Baja",IF(G58&lt;=500,"Media",IF(G58&lt;=5000,"Alta","Muy Alta")))))</f>
        <v/>
      </c>
      <c r="I58" s="654" t="str">
        <f>IF(H58="","",IF(H58="Muy Baja",0.2,IF(H58="Baja",0.4,IF(H58="Media",0.6,IF(H58="Alta",0.8,IF(H58="Muy Alta",1,))))))</f>
        <v/>
      </c>
      <c r="J58" s="657"/>
      <c r="K58" s="654">
        <f>IF(NOT(ISERROR(MATCH(J58,'Tabla Impacto'!$B$221:$B$223,0))),'Tabla Impacto'!$F$223&amp;"Por favor no seleccionar los criterios de impacto(Afectación Económica o presupuestal y Pérdida Reputacional)",J58)</f>
        <v>0</v>
      </c>
      <c r="L58" s="836" t="str">
        <f>IF(OR(K58='Tabla Impacto'!$C$11,K58='Tabla Impacto'!$D$11),"Leve",IF(OR(K58='Tabla Impacto'!$C$12,K58='Tabla Impacto'!$D$12),"Menor",IF(OR(K58='Tabla Impacto'!$C$13,K58='Tabla Impacto'!$D$13),"Moderado",IF(OR(K58='Tabla Impacto'!$C$14,K58='Tabla Impacto'!$D$14),"Mayor",IF(OR(K58='Tabla Impacto'!$C$15,K58='Tabla Impacto'!$D$15),"Catastrófico","")))))</f>
        <v/>
      </c>
      <c r="M58" s="654" t="str">
        <f>IF(L58="","",IF(L58="Leve",0.2,IF(L58="Menor",0.4,IF(L58="Moderado",0.6,IF(L58="Mayor",0.8,IF(L58="Catastrófico",1,))))))</f>
        <v/>
      </c>
      <c r="N58" s="66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20">
        <v>1</v>
      </c>
      <c r="P58" s="206"/>
      <c r="Q58" s="207" t="str">
        <f t="shared" si="5"/>
        <v/>
      </c>
      <c r="R58" s="208"/>
      <c r="S58" s="208"/>
      <c r="T58" s="209" t="str">
        <f>IF(AND(R58="Preventivo",S58="Automático"),"50%",IF(AND(R58="Preventivo",S58="Manual"),"40%",IF(AND(R58="Detectivo",S58="Automático"),"40%",IF(AND(R58="Detectivo",S58="Manual"),"30%",IF(AND(R58="Correctivo",S58="Automático"),"35%",IF(AND(R58="Correctivo",S58="Manual"),"25%",""))))))</f>
        <v/>
      </c>
      <c r="U58" s="208"/>
      <c r="V58" s="208"/>
      <c r="W58" s="208"/>
      <c r="X58" s="210" t="str">
        <f>IFERROR(IF(Q58="Probabilidad",(I58-(+I58*T58)),IF(Q58="Impacto",I58,"")),"")</f>
        <v/>
      </c>
      <c r="Y58" s="211" t="str">
        <f>IFERROR(IF(X58="","",IF(X58&lt;=0.2,"Muy Baja",IF(X58&lt;=0.4,"Baja",IF(X58&lt;=0.6,"Media",IF(X58&lt;=0.8,"Alta","Muy Alta"))))),"")</f>
        <v/>
      </c>
      <c r="Z58" s="212" t="str">
        <f>+X58</f>
        <v/>
      </c>
      <c r="AA58" s="211" t="str">
        <f>IFERROR(IF(AB58="","",IF(AB58&lt;=0.2,"Leve",IF(AB58&lt;=0.4,"Menor",IF(AB58&lt;=0.6,"Moderado",IF(AB58&lt;=0.8,"Mayor","Catastrófico"))))),"")</f>
        <v/>
      </c>
      <c r="AB58" s="212" t="str">
        <f>IFERROR(IF(Q58="Impacto",(M58-(+M58*T58)),IF(Q58="Probabilidad",M58,"")),"")</f>
        <v/>
      </c>
      <c r="AC58" s="213"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388"/>
      <c r="AE58" s="215"/>
      <c r="AF58" s="216"/>
      <c r="AG58" s="217"/>
      <c r="AH58" s="217"/>
      <c r="AI58" s="215"/>
      <c r="AJ58" s="216"/>
      <c r="AK58" s="216"/>
      <c r="AL58" s="437"/>
      <c r="AM58" s="216"/>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row>
    <row r="59" spans="1:68" x14ac:dyDescent="0.3">
      <c r="A59" s="840"/>
      <c r="B59" s="643"/>
      <c r="C59" s="643"/>
      <c r="D59" s="643"/>
      <c r="E59" s="646"/>
      <c r="F59" s="634"/>
      <c r="G59" s="649"/>
      <c r="H59" s="652"/>
      <c r="I59" s="655"/>
      <c r="J59" s="658"/>
      <c r="K59" s="655">
        <f>IF(NOT(ISERROR(MATCH(J59,_xlfn.ANCHORARRAY(E70),0))),I72&amp;"Por favor no seleccionar los criterios de impacto",J59)</f>
        <v>0</v>
      </c>
      <c r="L59" s="837"/>
      <c r="M59" s="655"/>
      <c r="N59" s="661"/>
      <c r="O59" s="320">
        <v>2</v>
      </c>
      <c r="P59" s="206"/>
      <c r="Q59" s="207" t="str">
        <f t="shared" si="5"/>
        <v/>
      </c>
      <c r="R59" s="208"/>
      <c r="S59" s="208"/>
      <c r="T59" s="209" t="str">
        <f t="shared" ref="T59:T63" si="53">IF(AND(R59="Preventivo",S59="Automático"),"50%",IF(AND(R59="Preventivo",S59="Manual"),"40%",IF(AND(R59="Detectivo",S59="Automático"),"40%",IF(AND(R59="Detectivo",S59="Manual"),"30%",IF(AND(R59="Correctivo",S59="Automático"),"35%",IF(AND(R59="Correctivo",S59="Manual"),"25%",""))))))</f>
        <v/>
      </c>
      <c r="U59" s="208"/>
      <c r="V59" s="208"/>
      <c r="W59" s="208"/>
      <c r="X59" s="210" t="str">
        <f>IFERROR(IF(AND(Q58="Probabilidad",Q59="Probabilidad"),(Z58-(+Z58*T59)),IF(Q59="Probabilidad",(I58-(+I58*T59)),IF(Q59="Impacto",Z58,""))),"")</f>
        <v/>
      </c>
      <c r="Y59" s="211" t="str">
        <f t="shared" si="1"/>
        <v/>
      </c>
      <c r="Z59" s="212" t="str">
        <f t="shared" ref="Z59:Z63" si="54">+X59</f>
        <v/>
      </c>
      <c r="AA59" s="211" t="str">
        <f t="shared" si="3"/>
        <v/>
      </c>
      <c r="AB59" s="212" t="str">
        <f>IFERROR(IF(AND(Q58="Impacto",Q59="Impacto"),(AB58-(+AB58*T59)),IF(Q59="Impacto",(M58-(+M58*T59)),IF(Q59="Probabilidad",AB58,""))),"")</f>
        <v/>
      </c>
      <c r="AC59" s="213" t="str">
        <f t="shared" ref="AC59:AC60" si="5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388"/>
      <c r="AE59" s="215"/>
      <c r="AF59" s="216"/>
      <c r="AG59" s="217"/>
      <c r="AH59" s="217"/>
      <c r="AI59" s="215"/>
      <c r="AJ59" s="216"/>
      <c r="AK59" s="216"/>
      <c r="AL59" s="437"/>
      <c r="AM59" s="216"/>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row>
    <row r="60" spans="1:68" x14ac:dyDescent="0.3">
      <c r="A60" s="840"/>
      <c r="B60" s="643"/>
      <c r="C60" s="643"/>
      <c r="D60" s="643"/>
      <c r="E60" s="646"/>
      <c r="F60" s="634"/>
      <c r="G60" s="649"/>
      <c r="H60" s="652"/>
      <c r="I60" s="655"/>
      <c r="J60" s="658"/>
      <c r="K60" s="655">
        <f>IF(NOT(ISERROR(MATCH(J60,_xlfn.ANCHORARRAY(E71),0))),I73&amp;"Por favor no seleccionar los criterios de impacto",J60)</f>
        <v>0</v>
      </c>
      <c r="L60" s="837"/>
      <c r="M60" s="655"/>
      <c r="N60" s="661"/>
      <c r="O60" s="320">
        <v>3</v>
      </c>
      <c r="P60" s="220"/>
      <c r="Q60" s="207" t="str">
        <f t="shared" si="5"/>
        <v/>
      </c>
      <c r="R60" s="208"/>
      <c r="S60" s="208"/>
      <c r="T60" s="209" t="str">
        <f t="shared" si="53"/>
        <v/>
      </c>
      <c r="U60" s="208"/>
      <c r="V60" s="208"/>
      <c r="W60" s="208"/>
      <c r="X60" s="210" t="str">
        <f>IFERROR(IF(AND(Q59="Probabilidad",Q60="Probabilidad"),(Z59-(+Z59*T60)),IF(AND(Q59="Impacto",Q60="Probabilidad"),(Z58-(+Z58*T60)),IF(Q60="Impacto",Z59,""))),"")</f>
        <v/>
      </c>
      <c r="Y60" s="211" t="str">
        <f t="shared" si="1"/>
        <v/>
      </c>
      <c r="Z60" s="212" t="str">
        <f t="shared" si="54"/>
        <v/>
      </c>
      <c r="AA60" s="211" t="str">
        <f t="shared" si="3"/>
        <v/>
      </c>
      <c r="AB60" s="212" t="str">
        <f>IFERROR(IF(AND(Q59="Impacto",Q60="Impacto"),(AB59-(+AB59*T60)),IF(AND(Q59="Probabilidad",Q60="Impacto"),(AB58-(+AB58*T60)),IF(Q60="Probabilidad",AB59,""))),"")</f>
        <v/>
      </c>
      <c r="AC60" s="213" t="str">
        <f t="shared" si="55"/>
        <v/>
      </c>
      <c r="AD60" s="388"/>
      <c r="AE60" s="215"/>
      <c r="AF60" s="216"/>
      <c r="AG60" s="217"/>
      <c r="AH60" s="217"/>
      <c r="AI60" s="215"/>
      <c r="AJ60" s="216"/>
      <c r="AK60" s="216"/>
      <c r="AL60" s="437"/>
      <c r="AM60" s="216"/>
      <c r="AN60" s="198"/>
      <c r="AO60" s="198"/>
      <c r="AP60" s="198"/>
      <c r="AQ60" s="198"/>
      <c r="AR60" s="198"/>
      <c r="AS60" s="198"/>
      <c r="AT60" s="198"/>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row>
    <row r="61" spans="1:68" x14ac:dyDescent="0.3">
      <c r="A61" s="840"/>
      <c r="B61" s="643"/>
      <c r="C61" s="643"/>
      <c r="D61" s="643"/>
      <c r="E61" s="646"/>
      <c r="F61" s="634"/>
      <c r="G61" s="649"/>
      <c r="H61" s="652"/>
      <c r="I61" s="655"/>
      <c r="J61" s="658"/>
      <c r="K61" s="655">
        <f>IF(NOT(ISERROR(MATCH(J61,_xlfn.ANCHORARRAY(E72),0))),I74&amp;"Por favor no seleccionar los criterios de impacto",J61)</f>
        <v>0</v>
      </c>
      <c r="L61" s="837"/>
      <c r="M61" s="655"/>
      <c r="N61" s="661"/>
      <c r="O61" s="320">
        <v>4</v>
      </c>
      <c r="P61" s="206"/>
      <c r="Q61" s="207" t="str">
        <f t="shared" si="5"/>
        <v/>
      </c>
      <c r="R61" s="208"/>
      <c r="S61" s="208"/>
      <c r="T61" s="209" t="str">
        <f t="shared" si="53"/>
        <v/>
      </c>
      <c r="U61" s="208"/>
      <c r="V61" s="208"/>
      <c r="W61" s="208"/>
      <c r="X61" s="210" t="str">
        <f t="shared" ref="X61:X63" si="56">IFERROR(IF(AND(Q60="Probabilidad",Q61="Probabilidad"),(Z60-(+Z60*T61)),IF(AND(Q60="Impacto",Q61="Probabilidad"),(Z59-(+Z59*T61)),IF(Q61="Impacto",Z60,""))),"")</f>
        <v/>
      </c>
      <c r="Y61" s="211" t="str">
        <f t="shared" si="1"/>
        <v/>
      </c>
      <c r="Z61" s="212" t="str">
        <f t="shared" si="54"/>
        <v/>
      </c>
      <c r="AA61" s="211" t="str">
        <f t="shared" si="3"/>
        <v/>
      </c>
      <c r="AB61" s="212" t="str">
        <f t="shared" ref="AB61:AB63" si="57">IFERROR(IF(AND(Q60="Impacto",Q61="Impacto"),(AB60-(+AB60*T61)),IF(AND(Q60="Probabilidad",Q61="Impacto"),(AB59-(+AB59*T61)),IF(Q61="Probabilidad",AB60,""))),"")</f>
        <v/>
      </c>
      <c r="AC61" s="213"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388"/>
      <c r="AE61" s="215"/>
      <c r="AF61" s="216"/>
      <c r="AG61" s="217"/>
      <c r="AH61" s="217"/>
      <c r="AI61" s="215"/>
      <c r="AJ61" s="216"/>
      <c r="AK61" s="216"/>
      <c r="AL61" s="437"/>
      <c r="AM61" s="216"/>
      <c r="AN61" s="198"/>
      <c r="AO61" s="198"/>
      <c r="AP61" s="198"/>
      <c r="AQ61" s="198"/>
      <c r="AR61" s="198"/>
      <c r="AS61" s="198"/>
      <c r="AT61" s="198"/>
      <c r="AU61" s="198"/>
      <c r="AV61" s="198"/>
      <c r="AW61" s="198"/>
      <c r="AX61" s="198"/>
      <c r="AY61" s="198"/>
      <c r="AZ61" s="198"/>
      <c r="BA61" s="198"/>
      <c r="BB61" s="198"/>
      <c r="BC61" s="198"/>
      <c r="BD61" s="198"/>
      <c r="BE61" s="198"/>
      <c r="BF61" s="198"/>
      <c r="BG61" s="198"/>
      <c r="BH61" s="198"/>
      <c r="BI61" s="198"/>
      <c r="BJ61" s="198"/>
      <c r="BK61" s="198"/>
      <c r="BL61" s="198"/>
      <c r="BM61" s="198"/>
      <c r="BN61" s="198"/>
      <c r="BO61" s="198"/>
      <c r="BP61" s="198"/>
    </row>
    <row r="62" spans="1:68" x14ac:dyDescent="0.3">
      <c r="A62" s="840"/>
      <c r="B62" s="643"/>
      <c r="C62" s="643"/>
      <c r="D62" s="643"/>
      <c r="E62" s="646"/>
      <c r="F62" s="634"/>
      <c r="G62" s="649"/>
      <c r="H62" s="652"/>
      <c r="I62" s="655"/>
      <c r="J62" s="658"/>
      <c r="K62" s="655">
        <f>IF(NOT(ISERROR(MATCH(J62,_xlfn.ANCHORARRAY(E73),0))),I75&amp;"Por favor no seleccionar los criterios de impacto",J62)</f>
        <v>0</v>
      </c>
      <c r="L62" s="837"/>
      <c r="M62" s="655"/>
      <c r="N62" s="661"/>
      <c r="O62" s="320">
        <v>5</v>
      </c>
      <c r="P62" s="206"/>
      <c r="Q62" s="207" t="str">
        <f t="shared" si="5"/>
        <v/>
      </c>
      <c r="R62" s="208"/>
      <c r="S62" s="208"/>
      <c r="T62" s="209" t="str">
        <f t="shared" si="53"/>
        <v/>
      </c>
      <c r="U62" s="208"/>
      <c r="V62" s="208"/>
      <c r="W62" s="208"/>
      <c r="X62" s="210" t="str">
        <f t="shared" si="56"/>
        <v/>
      </c>
      <c r="Y62" s="211" t="str">
        <f t="shared" si="1"/>
        <v/>
      </c>
      <c r="Z62" s="212" t="str">
        <f t="shared" si="54"/>
        <v/>
      </c>
      <c r="AA62" s="211" t="str">
        <f t="shared" si="3"/>
        <v/>
      </c>
      <c r="AB62" s="212" t="str">
        <f t="shared" si="57"/>
        <v/>
      </c>
      <c r="AC62" s="213" t="str">
        <f t="shared" ref="AC62:AC63" si="5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388"/>
      <c r="AE62" s="215"/>
      <c r="AF62" s="216"/>
      <c r="AG62" s="217"/>
      <c r="AH62" s="217"/>
      <c r="AI62" s="215"/>
      <c r="AJ62" s="216"/>
      <c r="AK62" s="216"/>
      <c r="AL62" s="437"/>
      <c r="AM62" s="216"/>
      <c r="AN62" s="198"/>
      <c r="AO62" s="198"/>
      <c r="AP62" s="198"/>
      <c r="AQ62" s="198"/>
      <c r="AR62" s="198"/>
      <c r="AS62" s="198"/>
      <c r="AT62" s="198"/>
      <c r="AU62" s="198"/>
      <c r="AV62" s="198"/>
      <c r="AW62" s="198"/>
      <c r="AX62" s="198"/>
      <c r="AY62" s="198"/>
      <c r="AZ62" s="198"/>
      <c r="BA62" s="198"/>
      <c r="BB62" s="198"/>
      <c r="BC62" s="198"/>
      <c r="BD62" s="198"/>
      <c r="BE62" s="198"/>
      <c r="BF62" s="198"/>
      <c r="BG62" s="198"/>
      <c r="BH62" s="198"/>
      <c r="BI62" s="198"/>
      <c r="BJ62" s="198"/>
      <c r="BK62" s="198"/>
      <c r="BL62" s="198"/>
      <c r="BM62" s="198"/>
      <c r="BN62" s="198"/>
      <c r="BO62" s="198"/>
      <c r="BP62" s="198"/>
    </row>
    <row r="63" spans="1:68" x14ac:dyDescent="0.3">
      <c r="A63" s="841"/>
      <c r="B63" s="644"/>
      <c r="C63" s="644"/>
      <c r="D63" s="644"/>
      <c r="E63" s="647"/>
      <c r="F63" s="635"/>
      <c r="G63" s="650"/>
      <c r="H63" s="653"/>
      <c r="I63" s="656"/>
      <c r="J63" s="659"/>
      <c r="K63" s="656">
        <f>IF(NOT(ISERROR(MATCH(J63,_xlfn.ANCHORARRAY(E74),0))),I76&amp;"Por favor no seleccionar los criterios de impacto",J63)</f>
        <v>0</v>
      </c>
      <c r="L63" s="838"/>
      <c r="M63" s="656"/>
      <c r="N63" s="662"/>
      <c r="O63" s="320">
        <v>6</v>
      </c>
      <c r="P63" s="206"/>
      <c r="Q63" s="207" t="str">
        <f t="shared" si="5"/>
        <v/>
      </c>
      <c r="R63" s="208"/>
      <c r="S63" s="208"/>
      <c r="T63" s="209" t="str">
        <f t="shared" si="53"/>
        <v/>
      </c>
      <c r="U63" s="208"/>
      <c r="V63" s="208"/>
      <c r="W63" s="208"/>
      <c r="X63" s="210" t="str">
        <f t="shared" si="56"/>
        <v/>
      </c>
      <c r="Y63" s="211" t="str">
        <f t="shared" si="1"/>
        <v/>
      </c>
      <c r="Z63" s="212" t="str">
        <f t="shared" si="54"/>
        <v/>
      </c>
      <c r="AA63" s="211" t="str">
        <f t="shared" si="3"/>
        <v/>
      </c>
      <c r="AB63" s="212" t="str">
        <f t="shared" si="57"/>
        <v/>
      </c>
      <c r="AC63" s="213" t="str">
        <f t="shared" si="58"/>
        <v/>
      </c>
      <c r="AD63" s="388"/>
      <c r="AE63" s="215"/>
      <c r="AF63" s="216"/>
      <c r="AG63" s="217"/>
      <c r="AH63" s="217"/>
      <c r="AI63" s="215"/>
      <c r="AJ63" s="216"/>
      <c r="AK63" s="216"/>
      <c r="AL63" s="437"/>
      <c r="AM63" s="216"/>
    </row>
    <row r="64" spans="1:68" x14ac:dyDescent="0.3">
      <c r="A64" s="839">
        <v>10</v>
      </c>
      <c r="B64" s="642"/>
      <c r="C64" s="642"/>
      <c r="D64" s="642"/>
      <c r="E64" s="645"/>
      <c r="F64" s="633"/>
      <c r="G64" s="648"/>
      <c r="H64" s="651" t="str">
        <f>IF(G64&lt;=0,"",IF(G64&lt;=2,"Muy Baja",IF(G64&lt;=24,"Baja",IF(G64&lt;=500,"Media",IF(G64&lt;=5000,"Alta","Muy Alta")))))</f>
        <v/>
      </c>
      <c r="I64" s="654" t="str">
        <f>IF(H64="","",IF(H64="Muy Baja",0.2,IF(H64="Baja",0.4,IF(H64="Media",0.6,IF(H64="Alta",0.8,IF(H64="Muy Alta",1,))))))</f>
        <v/>
      </c>
      <c r="J64" s="657"/>
      <c r="K64" s="654">
        <f>IF(NOT(ISERROR(MATCH(J64,'Tabla Impacto'!$B$221:$B$223,0))),'Tabla Impacto'!$F$223&amp;"Por favor no seleccionar los criterios de impacto(Afectación Económica o presupuestal y Pérdida Reputacional)",J64)</f>
        <v>0</v>
      </c>
      <c r="L64" s="836" t="str">
        <f>IF(OR(K64='Tabla Impacto'!$C$11,K64='Tabla Impacto'!$D$11),"Leve",IF(OR(K64='Tabla Impacto'!$C$12,K64='Tabla Impacto'!$D$12),"Menor",IF(OR(K64='Tabla Impacto'!$C$13,K64='Tabla Impacto'!$D$13),"Moderado",IF(OR(K64='Tabla Impacto'!$C$14,K64='Tabla Impacto'!$D$14),"Mayor",IF(OR(K64='Tabla Impacto'!$C$15,K64='Tabla Impacto'!$D$15),"Catastrófico","")))))</f>
        <v/>
      </c>
      <c r="M64" s="654" t="str">
        <f>IF(L64="","",IF(L64="Leve",0.2,IF(L64="Menor",0.4,IF(L64="Moderado",0.6,IF(L64="Mayor",0.8,IF(L64="Catastrófico",1,))))))</f>
        <v/>
      </c>
      <c r="N64" s="66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20">
        <v>1</v>
      </c>
      <c r="P64" s="206"/>
      <c r="Q64" s="207" t="str">
        <f t="shared" si="5"/>
        <v/>
      </c>
      <c r="R64" s="208"/>
      <c r="S64" s="208"/>
      <c r="T64" s="209" t="str">
        <f>IF(AND(R64="Preventivo",S64="Automático"),"50%",IF(AND(R64="Preventivo",S64="Manual"),"40%",IF(AND(R64="Detectivo",S64="Automático"),"40%",IF(AND(R64="Detectivo",S64="Manual"),"30%",IF(AND(R64="Correctivo",S64="Automático"),"35%",IF(AND(R64="Correctivo",S64="Manual"),"25%",""))))))</f>
        <v/>
      </c>
      <c r="U64" s="208"/>
      <c r="V64" s="208"/>
      <c r="W64" s="208"/>
      <c r="X64" s="210" t="str">
        <f>IFERROR(IF(Q64="Probabilidad",(I64-(+I64*T64)),IF(Q64="Impacto",I64,"")),"")</f>
        <v/>
      </c>
      <c r="Y64" s="211" t="str">
        <f>IFERROR(IF(X64="","",IF(X64&lt;=0.2,"Muy Baja",IF(X64&lt;=0.4,"Baja",IF(X64&lt;=0.6,"Media",IF(X64&lt;=0.8,"Alta","Muy Alta"))))),"")</f>
        <v/>
      </c>
      <c r="Z64" s="212" t="str">
        <f>+X64</f>
        <v/>
      </c>
      <c r="AA64" s="211" t="str">
        <f>IFERROR(IF(AB64="","",IF(AB64&lt;=0.2,"Leve",IF(AB64&lt;=0.4,"Menor",IF(AB64&lt;=0.6,"Moderado",IF(AB64&lt;=0.8,"Mayor","Catastrófico"))))),"")</f>
        <v/>
      </c>
      <c r="AB64" s="212" t="str">
        <f>IFERROR(IF(Q64="Impacto",(M64-(+M64*T64)),IF(Q64="Probabilidad",M64,"")),"")</f>
        <v/>
      </c>
      <c r="AC64" s="213"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388"/>
      <c r="AE64" s="215"/>
      <c r="AF64" s="216"/>
      <c r="AG64" s="217"/>
      <c r="AH64" s="217"/>
      <c r="AI64" s="215"/>
      <c r="AJ64" s="216"/>
      <c r="AK64" s="216"/>
      <c r="AL64" s="437"/>
      <c r="AM64" s="216"/>
    </row>
    <row r="65" spans="1:39" x14ac:dyDescent="0.3">
      <c r="A65" s="840"/>
      <c r="B65" s="643"/>
      <c r="C65" s="643"/>
      <c r="D65" s="643"/>
      <c r="E65" s="646"/>
      <c r="F65" s="634"/>
      <c r="G65" s="649"/>
      <c r="H65" s="652"/>
      <c r="I65" s="655"/>
      <c r="J65" s="658"/>
      <c r="K65" s="655">
        <f>IF(NOT(ISERROR(MATCH(J65,_xlfn.ANCHORARRAY(E76),0))),I78&amp;"Por favor no seleccionar los criterios de impacto",J65)</f>
        <v>0</v>
      </c>
      <c r="L65" s="837"/>
      <c r="M65" s="655"/>
      <c r="N65" s="661"/>
      <c r="O65" s="320">
        <v>2</v>
      </c>
      <c r="P65" s="206"/>
      <c r="Q65" s="207" t="str">
        <f t="shared" si="5"/>
        <v/>
      </c>
      <c r="R65" s="208"/>
      <c r="S65" s="208"/>
      <c r="T65" s="209" t="str">
        <f t="shared" ref="T65:T69" si="59">IF(AND(R65="Preventivo",S65="Automático"),"50%",IF(AND(R65="Preventivo",S65="Manual"),"40%",IF(AND(R65="Detectivo",S65="Automático"),"40%",IF(AND(R65="Detectivo",S65="Manual"),"30%",IF(AND(R65="Correctivo",S65="Automático"),"35%",IF(AND(R65="Correctivo",S65="Manual"),"25%",""))))))</f>
        <v/>
      </c>
      <c r="U65" s="208"/>
      <c r="V65" s="208"/>
      <c r="W65" s="208"/>
      <c r="X65" s="210" t="str">
        <f>IFERROR(IF(AND(Q64="Probabilidad",Q65="Probabilidad"),(Z64-(+Z64*T65)),IF(Q65="Probabilidad",(I64-(+I64*T65)),IF(Q65="Impacto",Z64,""))),"")</f>
        <v/>
      </c>
      <c r="Y65" s="211" t="str">
        <f t="shared" si="1"/>
        <v/>
      </c>
      <c r="Z65" s="212" t="str">
        <f t="shared" ref="Z65:Z69" si="60">+X65</f>
        <v/>
      </c>
      <c r="AA65" s="211" t="str">
        <f t="shared" si="3"/>
        <v/>
      </c>
      <c r="AB65" s="212" t="str">
        <f>IFERROR(IF(AND(Q64="Impacto",Q65="Impacto"),(AB64-(+AB64*T65)),IF(Q65="Impacto",(M64-(+M64*T65)),IF(Q65="Probabilidad",AB64,""))),"")</f>
        <v/>
      </c>
      <c r="AC65" s="213" t="str">
        <f t="shared" ref="AC65:AC66" si="6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388"/>
      <c r="AE65" s="215"/>
      <c r="AF65" s="216"/>
      <c r="AG65" s="217"/>
      <c r="AH65" s="217"/>
      <c r="AI65" s="215"/>
      <c r="AJ65" s="216"/>
      <c r="AK65" s="216"/>
      <c r="AL65" s="437"/>
      <c r="AM65" s="216"/>
    </row>
    <row r="66" spans="1:39" x14ac:dyDescent="0.3">
      <c r="A66" s="840"/>
      <c r="B66" s="643"/>
      <c r="C66" s="643"/>
      <c r="D66" s="643"/>
      <c r="E66" s="646"/>
      <c r="F66" s="634"/>
      <c r="G66" s="649"/>
      <c r="H66" s="652"/>
      <c r="I66" s="655"/>
      <c r="J66" s="658"/>
      <c r="K66" s="655">
        <f>IF(NOT(ISERROR(MATCH(J66,_xlfn.ANCHORARRAY(E77),0))),I79&amp;"Por favor no seleccionar los criterios de impacto",J66)</f>
        <v>0</v>
      </c>
      <c r="L66" s="837"/>
      <c r="M66" s="655"/>
      <c r="N66" s="661"/>
      <c r="O66" s="320">
        <v>3</v>
      </c>
      <c r="P66" s="220"/>
      <c r="Q66" s="207" t="str">
        <f t="shared" si="5"/>
        <v/>
      </c>
      <c r="R66" s="208"/>
      <c r="S66" s="208"/>
      <c r="T66" s="209" t="str">
        <f t="shared" si="59"/>
        <v/>
      </c>
      <c r="U66" s="208"/>
      <c r="V66" s="208"/>
      <c r="W66" s="208"/>
      <c r="X66" s="210" t="str">
        <f>IFERROR(IF(AND(Q65="Probabilidad",Q66="Probabilidad"),(Z65-(+Z65*T66)),IF(AND(Q65="Impacto",Q66="Probabilidad"),(Z64-(+Z64*T66)),IF(Q66="Impacto",Z65,""))),"")</f>
        <v/>
      </c>
      <c r="Y66" s="211" t="str">
        <f t="shared" si="1"/>
        <v/>
      </c>
      <c r="Z66" s="212" t="str">
        <f t="shared" si="60"/>
        <v/>
      </c>
      <c r="AA66" s="211" t="str">
        <f t="shared" si="3"/>
        <v/>
      </c>
      <c r="AB66" s="212" t="str">
        <f>IFERROR(IF(AND(Q65="Impacto",Q66="Impacto"),(AB65-(+AB65*T66)),IF(AND(Q65="Probabilidad",Q66="Impacto"),(AB64-(+AB64*T66)),IF(Q66="Probabilidad",AB65,""))),"")</f>
        <v/>
      </c>
      <c r="AC66" s="213" t="str">
        <f t="shared" si="61"/>
        <v/>
      </c>
      <c r="AD66" s="388"/>
      <c r="AE66" s="215"/>
      <c r="AF66" s="216"/>
      <c r="AG66" s="217"/>
      <c r="AH66" s="217"/>
      <c r="AI66" s="215"/>
      <c r="AJ66" s="216"/>
      <c r="AK66" s="216"/>
      <c r="AL66" s="437"/>
      <c r="AM66" s="216"/>
    </row>
    <row r="67" spans="1:39" x14ac:dyDescent="0.3">
      <c r="A67" s="840"/>
      <c r="B67" s="643"/>
      <c r="C67" s="643"/>
      <c r="D67" s="643"/>
      <c r="E67" s="646"/>
      <c r="F67" s="634"/>
      <c r="G67" s="649"/>
      <c r="H67" s="652"/>
      <c r="I67" s="655"/>
      <c r="J67" s="658"/>
      <c r="K67" s="655">
        <f>IF(NOT(ISERROR(MATCH(J67,_xlfn.ANCHORARRAY(E78),0))),I80&amp;"Por favor no seleccionar los criterios de impacto",J67)</f>
        <v>0</v>
      </c>
      <c r="L67" s="837"/>
      <c r="M67" s="655"/>
      <c r="N67" s="661"/>
      <c r="O67" s="320">
        <v>4</v>
      </c>
      <c r="P67" s="206"/>
      <c r="Q67" s="207" t="str">
        <f t="shared" si="5"/>
        <v/>
      </c>
      <c r="R67" s="208"/>
      <c r="S67" s="208"/>
      <c r="T67" s="209" t="str">
        <f t="shared" si="59"/>
        <v/>
      </c>
      <c r="U67" s="208"/>
      <c r="V67" s="208"/>
      <c r="W67" s="208"/>
      <c r="X67" s="210" t="str">
        <f t="shared" ref="X67:X69" si="62">IFERROR(IF(AND(Q66="Probabilidad",Q67="Probabilidad"),(Z66-(+Z66*T67)),IF(AND(Q66="Impacto",Q67="Probabilidad"),(Z65-(+Z65*T67)),IF(Q67="Impacto",Z66,""))),"")</f>
        <v/>
      </c>
      <c r="Y67" s="211" t="str">
        <f t="shared" si="1"/>
        <v/>
      </c>
      <c r="Z67" s="212" t="str">
        <f t="shared" si="60"/>
        <v/>
      </c>
      <c r="AA67" s="211" t="str">
        <f t="shared" si="3"/>
        <v/>
      </c>
      <c r="AB67" s="212" t="str">
        <f t="shared" ref="AB67:AB69" si="63">IFERROR(IF(AND(Q66="Impacto",Q67="Impacto"),(AB66-(+AB66*T67)),IF(AND(Q66="Probabilidad",Q67="Impacto"),(AB65-(+AB65*T67)),IF(Q67="Probabilidad",AB66,""))),"")</f>
        <v/>
      </c>
      <c r="AC67" s="213"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388"/>
      <c r="AE67" s="215"/>
      <c r="AF67" s="216"/>
      <c r="AG67" s="217"/>
      <c r="AH67" s="217"/>
      <c r="AI67" s="215"/>
      <c r="AJ67" s="216"/>
      <c r="AK67" s="216"/>
      <c r="AL67" s="216"/>
      <c r="AM67" s="216"/>
    </row>
    <row r="68" spans="1:39" ht="49.5" customHeight="1" x14ac:dyDescent="0.3">
      <c r="A68" s="840"/>
      <c r="B68" s="643"/>
      <c r="C68" s="643"/>
      <c r="D68" s="643"/>
      <c r="E68" s="646"/>
      <c r="F68" s="634"/>
      <c r="G68" s="649"/>
      <c r="H68" s="652"/>
      <c r="I68" s="655"/>
      <c r="J68" s="658"/>
      <c r="K68" s="655">
        <f>IF(NOT(ISERROR(MATCH(J68,_xlfn.ANCHORARRAY(E79),0))),I81&amp;"Por favor no seleccionar los criterios de impacto",J68)</f>
        <v>0</v>
      </c>
      <c r="L68" s="837"/>
      <c r="M68" s="655"/>
      <c r="N68" s="661"/>
      <c r="O68" s="320">
        <v>5</v>
      </c>
      <c r="P68" s="206"/>
      <c r="Q68" s="207" t="str">
        <f t="shared" si="5"/>
        <v/>
      </c>
      <c r="R68" s="208"/>
      <c r="S68" s="208"/>
      <c r="T68" s="209" t="str">
        <f t="shared" si="59"/>
        <v/>
      </c>
      <c r="U68" s="208"/>
      <c r="V68" s="208"/>
      <c r="W68" s="208"/>
      <c r="X68" s="210" t="str">
        <f t="shared" si="62"/>
        <v/>
      </c>
      <c r="Y68" s="211" t="str">
        <f t="shared" si="1"/>
        <v/>
      </c>
      <c r="Z68" s="212" t="str">
        <f t="shared" si="60"/>
        <v/>
      </c>
      <c r="AA68" s="211" t="str">
        <f t="shared" si="3"/>
        <v/>
      </c>
      <c r="AB68" s="212" t="str">
        <f t="shared" si="63"/>
        <v/>
      </c>
      <c r="AC68" s="213" t="str">
        <f t="shared" ref="AC68:AC69" si="6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388"/>
      <c r="AE68" s="215"/>
      <c r="AF68" s="216"/>
      <c r="AG68" s="217"/>
      <c r="AH68" s="217"/>
      <c r="AI68" s="215"/>
      <c r="AJ68" s="216"/>
      <c r="AK68" s="216"/>
      <c r="AL68" s="216"/>
      <c r="AM68" s="216"/>
    </row>
    <row r="69" spans="1:39" x14ac:dyDescent="0.3">
      <c r="A69" s="841"/>
      <c r="B69" s="644"/>
      <c r="C69" s="644"/>
      <c r="D69" s="644"/>
      <c r="E69" s="647"/>
      <c r="F69" s="635"/>
      <c r="G69" s="650"/>
      <c r="H69" s="653"/>
      <c r="I69" s="656"/>
      <c r="J69" s="659"/>
      <c r="K69" s="656">
        <f>IF(NOT(ISERROR(MATCH(J69,_xlfn.ANCHORARRAY(E80),0))),I82&amp;"Por favor no seleccionar los criterios de impacto",J69)</f>
        <v>0</v>
      </c>
      <c r="L69" s="838"/>
      <c r="M69" s="656"/>
      <c r="N69" s="662"/>
      <c r="O69" s="320">
        <v>6</v>
      </c>
      <c r="P69" s="206"/>
      <c r="Q69" s="207" t="str">
        <f t="shared" si="5"/>
        <v/>
      </c>
      <c r="R69" s="208"/>
      <c r="S69" s="208"/>
      <c r="T69" s="209" t="str">
        <f t="shared" si="59"/>
        <v/>
      </c>
      <c r="U69" s="208"/>
      <c r="V69" s="208"/>
      <c r="W69" s="208"/>
      <c r="X69" s="210" t="str">
        <f t="shared" si="62"/>
        <v/>
      </c>
      <c r="Y69" s="211" t="str">
        <f t="shared" si="1"/>
        <v/>
      </c>
      <c r="Z69" s="212" t="str">
        <f t="shared" si="60"/>
        <v/>
      </c>
      <c r="AA69" s="211" t="str">
        <f t="shared" si="3"/>
        <v/>
      </c>
      <c r="AB69" s="212" t="str">
        <f t="shared" si="63"/>
        <v/>
      </c>
      <c r="AC69" s="213" t="str">
        <f t="shared" si="64"/>
        <v/>
      </c>
      <c r="AD69" s="388"/>
      <c r="AE69" s="215"/>
      <c r="AF69" s="216"/>
      <c r="AG69" s="217"/>
      <c r="AH69" s="217"/>
      <c r="AI69" s="215"/>
      <c r="AJ69" s="216"/>
      <c r="AK69" s="216"/>
      <c r="AL69" s="216"/>
      <c r="AM69" s="216"/>
    </row>
    <row r="70" spans="1:39" x14ac:dyDescent="0.3">
      <c r="A70" s="222"/>
      <c r="B70" s="665" t="s">
        <v>573</v>
      </c>
      <c r="C70" s="666"/>
      <c r="D70" s="666"/>
      <c r="E70" s="666"/>
      <c r="F70" s="666"/>
      <c r="G70" s="666"/>
      <c r="H70" s="666"/>
      <c r="I70" s="666"/>
      <c r="J70" s="666"/>
      <c r="K70" s="666"/>
      <c r="L70" s="666"/>
      <c r="M70" s="666"/>
      <c r="N70" s="666"/>
      <c r="O70" s="666"/>
      <c r="P70" s="666"/>
      <c r="Q70" s="666"/>
      <c r="R70" s="666"/>
      <c r="S70" s="666"/>
      <c r="T70" s="666"/>
      <c r="U70" s="666"/>
      <c r="V70" s="666"/>
      <c r="W70" s="666"/>
      <c r="X70" s="666"/>
      <c r="Y70" s="666"/>
      <c r="Z70" s="666"/>
      <c r="AA70" s="666"/>
      <c r="AB70" s="666"/>
      <c r="AC70" s="666"/>
      <c r="AD70" s="666"/>
      <c r="AE70" s="666"/>
      <c r="AF70" s="666"/>
      <c r="AG70" s="666"/>
      <c r="AH70" s="666"/>
      <c r="AI70" s="666"/>
      <c r="AJ70" s="667"/>
    </row>
    <row r="72" spans="1:39" x14ac:dyDescent="0.3">
      <c r="A72" s="199"/>
      <c r="B72" s="223" t="s">
        <v>574</v>
      </c>
      <c r="C72" s="199"/>
      <c r="D72" s="199"/>
      <c r="F72" s="199"/>
    </row>
  </sheetData>
  <sheetProtection algorithmName="SHA-512" hashValue="IAUhuBa6vpy1oiUXCN7ZDirD9Z+mDBuD5S0kDE8FGfo0PGCQrrJyHK10bvuIx0P3cF9bNL4up4Pky7ma78OErQ==" saltValue="9mpsIu1I82WztWYwmOIPiw==" spinCount="100000" sheet="1" formatCells="0" formatColumns="0"/>
  <dataConsolidate/>
  <mergeCells count="188">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AK8:AK9"/>
    <mergeCell ref="AK7:AL7"/>
    <mergeCell ref="AL8:AL9"/>
    <mergeCell ref="AM8:AM9"/>
    <mergeCell ref="AD8:AD9"/>
    <mergeCell ref="AE8:AE9"/>
    <mergeCell ref="AF8:AF9"/>
    <mergeCell ref="AG8:AG9"/>
    <mergeCell ref="AH8:AH9"/>
    <mergeCell ref="AI8:AI9"/>
    <mergeCell ref="N16:N21"/>
    <mergeCell ref="A16:A21"/>
    <mergeCell ref="B16:B21"/>
    <mergeCell ref="C16:C21"/>
    <mergeCell ref="D16:D21"/>
    <mergeCell ref="E16:E21"/>
    <mergeCell ref="F16:F21"/>
    <mergeCell ref="G16:G21"/>
    <mergeCell ref="H16:H21"/>
    <mergeCell ref="K16:K21"/>
    <mergeCell ref="L16:L21"/>
    <mergeCell ref="M16:M21"/>
    <mergeCell ref="C22:C27"/>
    <mergeCell ref="D22:D27"/>
    <mergeCell ref="E22:E27"/>
    <mergeCell ref="F22:F27"/>
    <mergeCell ref="I16:I21"/>
    <mergeCell ref="J16:J21"/>
    <mergeCell ref="F10:F15"/>
    <mergeCell ref="E10:E15"/>
    <mergeCell ref="D10:D15"/>
    <mergeCell ref="C10:C15"/>
    <mergeCell ref="G10:G15"/>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Y10:Y69 H16">
    <cfRule type="cellIs" dxfId="286" priority="105" operator="equal">
      <formula>"Muy Baja"</formula>
    </cfRule>
    <cfRule type="cellIs" dxfId="285" priority="104" operator="equal">
      <formula>"Baja"</formula>
    </cfRule>
    <cfRule type="cellIs" dxfId="284" priority="103" operator="equal">
      <formula>"Media"</formula>
    </cfRule>
    <cfRule type="cellIs" dxfId="283" priority="102" operator="equal">
      <formula>"Alta"</formula>
    </cfRule>
    <cfRule type="cellIs" dxfId="282" priority="101" operator="equal">
      <formula>"Muy Alta"</formula>
    </cfRule>
  </conditionalFormatting>
  <conditionalFormatting sqref="H22">
    <cfRule type="cellIs" dxfId="281" priority="83" operator="equal">
      <formula>"Muy Alta"</formula>
    </cfRule>
    <cfRule type="cellIs" dxfId="280" priority="87" operator="equal">
      <formula>"Muy Baja"</formula>
    </cfRule>
    <cfRule type="cellIs" dxfId="279" priority="86" operator="equal">
      <formula>"Baja"</formula>
    </cfRule>
    <cfRule type="cellIs" dxfId="278" priority="85" operator="equal">
      <formula>"Media"</formula>
    </cfRule>
    <cfRule type="cellIs" dxfId="277" priority="84" operator="equal">
      <formula>"Alta"</formula>
    </cfRule>
  </conditionalFormatting>
  <conditionalFormatting sqref="H28">
    <cfRule type="cellIs" dxfId="276" priority="78" operator="equal">
      <formula>"Muy Baja"</formula>
    </cfRule>
    <cfRule type="cellIs" dxfId="275" priority="77" operator="equal">
      <formula>"Baja"</formula>
    </cfRule>
    <cfRule type="cellIs" dxfId="274" priority="76" operator="equal">
      <formula>"Media"</formula>
    </cfRule>
    <cfRule type="cellIs" dxfId="273" priority="75" operator="equal">
      <formula>"Alta"</formula>
    </cfRule>
    <cfRule type="cellIs" dxfId="272" priority="74" operator="equal">
      <formula>"Muy Alta"</formula>
    </cfRule>
  </conditionalFormatting>
  <conditionalFormatting sqref="H34">
    <cfRule type="cellIs" dxfId="271" priority="69" operator="equal">
      <formula>"Muy Baja"</formula>
    </cfRule>
    <cfRule type="cellIs" dxfId="270" priority="68" operator="equal">
      <formula>"Baja"</formula>
    </cfRule>
    <cfRule type="cellIs" dxfId="269" priority="67" operator="equal">
      <formula>"Media"</formula>
    </cfRule>
    <cfRule type="cellIs" dxfId="268" priority="66" operator="equal">
      <formula>"Alta"</formula>
    </cfRule>
    <cfRule type="cellIs" dxfId="267" priority="65" operator="equal">
      <formula>"Muy Alta"</formula>
    </cfRule>
  </conditionalFormatting>
  <conditionalFormatting sqref="H40">
    <cfRule type="cellIs" dxfId="266" priority="56" operator="equal">
      <formula>"Muy Alta"</formula>
    </cfRule>
    <cfRule type="cellIs" dxfId="265" priority="57" operator="equal">
      <formula>"Alta"</formula>
    </cfRule>
    <cfRule type="cellIs" dxfId="264" priority="60" operator="equal">
      <formula>"Muy Baja"</formula>
    </cfRule>
    <cfRule type="cellIs" dxfId="263" priority="58" operator="equal">
      <formula>"Media"</formula>
    </cfRule>
    <cfRule type="cellIs" dxfId="262" priority="59" operator="equal">
      <formula>"Baja"</formula>
    </cfRule>
  </conditionalFormatting>
  <conditionalFormatting sqref="H46">
    <cfRule type="cellIs" dxfId="261" priority="49" operator="equal">
      <formula>"Media"</formula>
    </cfRule>
    <cfRule type="cellIs" dxfId="260" priority="47" operator="equal">
      <formula>"Muy Alta"</formula>
    </cfRule>
    <cfRule type="cellIs" dxfId="259" priority="48" operator="equal">
      <formula>"Alta"</formula>
    </cfRule>
    <cfRule type="cellIs" dxfId="258" priority="50" operator="equal">
      <formula>"Baja"</formula>
    </cfRule>
    <cfRule type="cellIs" dxfId="257" priority="51" operator="equal">
      <formula>"Muy Baja"</formula>
    </cfRule>
  </conditionalFormatting>
  <conditionalFormatting sqref="H52">
    <cfRule type="cellIs" dxfId="256" priority="38" operator="equal">
      <formula>"Muy Alta"</formula>
    </cfRule>
    <cfRule type="cellIs" dxfId="255" priority="39" operator="equal">
      <formula>"Alta"</formula>
    </cfRule>
    <cfRule type="cellIs" dxfId="254" priority="40" operator="equal">
      <formula>"Media"</formula>
    </cfRule>
    <cfRule type="cellIs" dxfId="253" priority="41" operator="equal">
      <formula>"Baja"</formula>
    </cfRule>
    <cfRule type="cellIs" dxfId="252" priority="42" operator="equal">
      <formula>"Muy Baja"</formula>
    </cfRule>
  </conditionalFormatting>
  <conditionalFormatting sqref="H58">
    <cfRule type="cellIs" dxfId="251" priority="30" operator="equal">
      <formula>"Alta"</formula>
    </cfRule>
    <cfRule type="cellIs" dxfId="250" priority="29" operator="equal">
      <formula>"Muy Alta"</formula>
    </cfRule>
    <cfRule type="cellIs" dxfId="249" priority="31" operator="equal">
      <formula>"Media"</formula>
    </cfRule>
    <cfRule type="cellIs" dxfId="248" priority="32" operator="equal">
      <formula>"Baja"</formula>
    </cfRule>
    <cfRule type="cellIs" dxfId="247" priority="33" operator="equal">
      <formula>"Muy Baja"</formula>
    </cfRule>
  </conditionalFormatting>
  <conditionalFormatting sqref="H64">
    <cfRule type="cellIs" dxfId="246" priority="20" operator="equal">
      <formula>"Muy Alta"</formula>
    </cfRule>
    <cfRule type="cellIs" dxfId="245" priority="21" operator="equal">
      <formula>"Alta"</formula>
    </cfRule>
    <cfRule type="cellIs" dxfId="244" priority="22" operator="equal">
      <formula>"Media"</formula>
    </cfRule>
    <cfRule type="cellIs" dxfId="243" priority="23" operator="equal">
      <formula>"Baja"</formula>
    </cfRule>
    <cfRule type="cellIs" dxfId="242" priority="24" operator="equal">
      <formula>"Muy Baja"</formula>
    </cfRule>
  </conditionalFormatting>
  <conditionalFormatting sqref="K10 K16:K69">
    <cfRule type="containsText" dxfId="241" priority="1" operator="containsText" text="❌">
      <formula>NOT(ISERROR(SEARCH("❌",K10)))</formula>
    </cfRule>
  </conditionalFormatting>
  <conditionalFormatting sqref="L10 AA10:AA69 L16 L22 L28 L34 L40 L46 L52 L58 L64">
    <cfRule type="cellIs" dxfId="240" priority="99" operator="equal">
      <formula>"Menor"</formula>
    </cfRule>
    <cfRule type="cellIs" dxfId="239" priority="97" operator="equal">
      <formula>"Mayor"</formula>
    </cfRule>
    <cfRule type="cellIs" dxfId="238" priority="96" operator="equal">
      <formula>"Catastrófico"</formula>
    </cfRule>
    <cfRule type="cellIs" dxfId="237" priority="98" operator="equal">
      <formula>"Moderado"</formula>
    </cfRule>
    <cfRule type="cellIs" dxfId="236" priority="100" operator="equal">
      <formula>"Leve"</formula>
    </cfRule>
  </conditionalFormatting>
  <conditionalFormatting sqref="N10 AC10:AC69">
    <cfRule type="cellIs" dxfId="235" priority="95" operator="equal">
      <formula>"Bajo"</formula>
    </cfRule>
    <cfRule type="cellIs" dxfId="234" priority="94" operator="equal">
      <formula>"Moderado"</formula>
    </cfRule>
    <cfRule type="cellIs" dxfId="233" priority="92" operator="equal">
      <formula>"Extremo"</formula>
    </cfRule>
    <cfRule type="cellIs" dxfId="232" priority="93" operator="equal">
      <formula>"Alto"</formula>
    </cfRule>
  </conditionalFormatting>
  <conditionalFormatting sqref="N16">
    <cfRule type="cellIs" dxfId="231" priority="88" operator="equal">
      <formula>"Extremo"</formula>
    </cfRule>
    <cfRule type="cellIs" dxfId="230" priority="89" operator="equal">
      <formula>"Alto"</formula>
    </cfRule>
    <cfRule type="cellIs" dxfId="229" priority="90" operator="equal">
      <formula>"Moderado"</formula>
    </cfRule>
    <cfRule type="cellIs" dxfId="228" priority="91" operator="equal">
      <formula>"Bajo"</formula>
    </cfRule>
  </conditionalFormatting>
  <conditionalFormatting sqref="N22">
    <cfRule type="cellIs" dxfId="227" priority="79" operator="equal">
      <formula>"Extremo"</formula>
    </cfRule>
    <cfRule type="cellIs" dxfId="226" priority="80" operator="equal">
      <formula>"Alto"</formula>
    </cfRule>
    <cfRule type="cellIs" dxfId="225" priority="81" operator="equal">
      <formula>"Moderado"</formula>
    </cfRule>
    <cfRule type="cellIs" dxfId="224" priority="82" operator="equal">
      <formula>"Bajo"</formula>
    </cfRule>
  </conditionalFormatting>
  <conditionalFormatting sqref="N28">
    <cfRule type="cellIs" dxfId="223" priority="72" operator="equal">
      <formula>"Moderado"</formula>
    </cfRule>
    <cfRule type="cellIs" dxfId="222" priority="71" operator="equal">
      <formula>"Alto"</formula>
    </cfRule>
    <cfRule type="cellIs" dxfId="221" priority="70" operator="equal">
      <formula>"Extremo"</formula>
    </cfRule>
    <cfRule type="cellIs" dxfId="220" priority="73" operator="equal">
      <formula>"Bajo"</formula>
    </cfRule>
  </conditionalFormatting>
  <conditionalFormatting sqref="N34">
    <cfRule type="cellIs" dxfId="219" priority="61" operator="equal">
      <formula>"Extremo"</formula>
    </cfRule>
    <cfRule type="cellIs" dxfId="218" priority="62" operator="equal">
      <formula>"Alto"</formula>
    </cfRule>
    <cfRule type="cellIs" dxfId="217" priority="64" operator="equal">
      <formula>"Bajo"</formula>
    </cfRule>
    <cfRule type="cellIs" dxfId="216" priority="63" operator="equal">
      <formula>"Moderado"</formula>
    </cfRule>
  </conditionalFormatting>
  <conditionalFormatting sqref="N40">
    <cfRule type="cellIs" dxfId="215" priority="53" operator="equal">
      <formula>"Alto"</formula>
    </cfRule>
    <cfRule type="cellIs" dxfId="214" priority="52" operator="equal">
      <formula>"Extremo"</formula>
    </cfRule>
    <cfRule type="cellIs" dxfId="213" priority="54" operator="equal">
      <formula>"Moderado"</formula>
    </cfRule>
    <cfRule type="cellIs" dxfId="212" priority="55" operator="equal">
      <formula>"Bajo"</formula>
    </cfRule>
  </conditionalFormatting>
  <conditionalFormatting sqref="N46">
    <cfRule type="cellIs" dxfId="211" priority="44" operator="equal">
      <formula>"Alto"</formula>
    </cfRule>
    <cfRule type="cellIs" dxfId="210" priority="46" operator="equal">
      <formula>"Bajo"</formula>
    </cfRule>
    <cfRule type="cellIs" dxfId="209" priority="43" operator="equal">
      <formula>"Extremo"</formula>
    </cfRule>
    <cfRule type="cellIs" dxfId="208" priority="45" operator="equal">
      <formula>"Moderado"</formula>
    </cfRule>
  </conditionalFormatting>
  <conditionalFormatting sqref="N52">
    <cfRule type="cellIs" dxfId="207" priority="36" operator="equal">
      <formula>"Moderado"</formula>
    </cfRule>
    <cfRule type="cellIs" dxfId="206" priority="37" operator="equal">
      <formula>"Bajo"</formula>
    </cfRule>
    <cfRule type="cellIs" dxfId="205" priority="35" operator="equal">
      <formula>"Alto"</formula>
    </cfRule>
    <cfRule type="cellIs" dxfId="204" priority="34" operator="equal">
      <formula>"Extremo"</formula>
    </cfRule>
  </conditionalFormatting>
  <conditionalFormatting sqref="N58">
    <cfRule type="cellIs" dxfId="203" priority="25" operator="equal">
      <formula>"Extremo"</formula>
    </cfRule>
    <cfRule type="cellIs" dxfId="202" priority="27" operator="equal">
      <formula>"Moderado"</formula>
    </cfRule>
    <cfRule type="cellIs" dxfId="201" priority="28" operator="equal">
      <formula>"Bajo"</formula>
    </cfRule>
    <cfRule type="cellIs" dxfId="200" priority="26" operator="equal">
      <formula>"Alto"</formula>
    </cfRule>
  </conditionalFormatting>
  <conditionalFormatting sqref="N64">
    <cfRule type="cellIs" dxfId="199" priority="17" operator="equal">
      <formula>"Alto"</formula>
    </cfRule>
    <cfRule type="cellIs" dxfId="198" priority="18" operator="equal">
      <formula>"Moderado"</formula>
    </cfRule>
    <cfRule type="cellIs" dxfId="197" priority="19" operator="equal">
      <formula>"Bajo"</formula>
    </cfRule>
    <cfRule type="cellIs" dxfId="196" priority="16"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7E4B5D7D-2C96-4A76-AF90-E78DEA1BC076}">
          <x14:formula1>
            <xm:f>'Opciones Tratamiento'!$E$2</xm:f>
          </x14:formula1>
          <xm:sqref>B10 B16:B69</xm:sqref>
        </x14:dataValidation>
        <x14:dataValidation type="list" allowBlank="1" showInputMessage="1" showErrorMessage="1" xr:uid="{44A302FF-81D9-445D-95CB-C75054436CCC}">
          <x14:formula1>
            <xm:f>'Tabla Impacto R.Fiscal'!$F$211:$F$215</xm:f>
          </x14:formula1>
          <xm:sqref>J10 J16:J69</xm:sqref>
        </x14:dataValidation>
        <x14:dataValidation type="list" allowBlank="1" showInputMessage="1" showErrorMessage="1" xr:uid="{9386813F-9FB1-440C-960E-143DD5B02E2F}">
          <x14:formula1>
            <xm:f>'Hoja1 (2)'!$A$3:$A$5</xm:f>
          </x14:formula1>
          <xm:sqref>R10:R69</xm:sqref>
        </x14:dataValidation>
        <x14:dataValidation type="list" allowBlank="1" showInputMessage="1" showErrorMessage="1" xr:uid="{9358AAAB-87BE-4C92-A201-686BE496595E}">
          <x14:formula1>
            <xm:f>'Hoja1 (2)'!$A$6:$A$7</xm:f>
          </x14:formula1>
          <xm:sqref>S10:S69</xm:sqref>
        </x14:dataValidation>
        <x14:dataValidation type="list" allowBlank="1" showInputMessage="1" showErrorMessage="1" xr:uid="{8D7C8F8C-CCE2-4492-8956-DA72F6DA8964}">
          <x14:formula1>
            <xm:f>'Hoja1 (2)'!$A$8:$A$9</xm:f>
          </x14:formula1>
          <xm:sqref>U10:U69</xm:sqref>
        </x14:dataValidation>
        <x14:dataValidation type="list" allowBlank="1" showInputMessage="1" showErrorMessage="1" xr:uid="{9E0007EB-CEB8-4AB5-BCB3-EDEDBC45A363}">
          <x14:formula1>
            <xm:f>'Hoja1 (2)'!$A$10:$A$11</xm:f>
          </x14:formula1>
          <xm:sqref>V10:V69</xm:sqref>
        </x14:dataValidation>
        <x14:dataValidation type="list" allowBlank="1" showInputMessage="1" showErrorMessage="1" xr:uid="{598F4842-C510-4067-AEEE-7A5086BC7226}">
          <x14:formula1>
            <xm:f>'Hoja1 (2)'!$A$14:$A$15</xm:f>
          </x14:formula1>
          <xm:sqref>W10:W69</xm:sqref>
        </x14:dataValidation>
        <x14:dataValidation type="list" allowBlank="1" showInputMessage="1" showErrorMessage="1" xr:uid="{B55F55D9-1471-4F1F-90F3-048C6E90BC61}">
          <x14:formula1>
            <xm:f>'Hoja1 (2)'!$A$21:$A$22</xm:f>
          </x14:formula1>
          <xm:sqref>AJ10:AJ69</xm:sqref>
        </x14:dataValidation>
        <x14:dataValidation type="list" allowBlank="1" showInputMessage="1" showErrorMessage="1" xr:uid="{20B6538E-1CF4-453C-8C5D-1E1461E7C0A0}">
          <x14:formula1>
            <xm:f>Hoja1!$A$1:$A$14</xm:f>
          </x14:formula1>
          <xm:sqref>C4</xm:sqref>
        </x14:dataValidation>
        <x14:dataValidation type="list" allowBlank="1" showInputMessage="1" showErrorMessage="1" xr:uid="{E245E62A-45A8-4FA3-986B-56A2914FDD84}">
          <x14:formula1>
            <xm:f>'Opciones Tratamiento'!$B$13:$B$19</xm:f>
          </x14:formula1>
          <xm:sqref>F10:F69</xm:sqref>
        </x14:dataValidation>
        <x14:dataValidation type="list" allowBlank="1" showInputMessage="1" showErrorMessage="1" xr:uid="{687AEA3E-F6A3-4684-9E23-ECAF6744CCAF}">
          <x14:formula1>
            <xm:f>'Opciones Tratamiento'!$B$2:$B$5</xm:f>
          </x14:formula1>
          <xm:sqref>AD10:AD69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3BD4-1146-417F-8349-340300B351BF}">
  <sheetPr>
    <tabColor theme="5" tint="-0.249977111117893"/>
  </sheetPr>
  <dimension ref="A1:CU140"/>
  <sheetViews>
    <sheetView zoomScale="40" zoomScaleNormal="40" workbookViewId="0">
      <selection activeCell="A4" sqref="A1:AM66"/>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668" t="s">
        <v>575</v>
      </c>
      <c r="C2" s="668"/>
      <c r="D2" s="668"/>
      <c r="E2" s="668"/>
      <c r="F2" s="668"/>
      <c r="G2" s="668"/>
      <c r="H2" s="668"/>
      <c r="I2" s="668"/>
      <c r="J2" s="669" t="s">
        <v>463</v>
      </c>
      <c r="K2" s="669"/>
      <c r="L2" s="669"/>
      <c r="M2" s="669"/>
      <c r="N2" s="669"/>
      <c r="O2" s="669"/>
      <c r="P2" s="669"/>
      <c r="Q2" s="669"/>
      <c r="R2" s="669"/>
      <c r="S2" s="669"/>
      <c r="T2" s="669"/>
      <c r="U2" s="669"/>
      <c r="V2" s="669"/>
      <c r="W2" s="669"/>
      <c r="X2" s="669"/>
      <c r="Y2" s="669"/>
      <c r="Z2" s="669"/>
      <c r="AA2" s="669"/>
      <c r="AB2" s="669"/>
      <c r="AC2" s="669"/>
      <c r="AD2" s="669"/>
      <c r="AE2" s="669"/>
      <c r="AF2" s="669"/>
      <c r="AG2" s="669"/>
      <c r="AH2" s="669"/>
      <c r="AI2" s="669"/>
      <c r="AJ2" s="669"/>
      <c r="AK2" s="669"/>
      <c r="AL2" s="669"/>
      <c r="AM2" s="669"/>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668"/>
      <c r="C3" s="668"/>
      <c r="D3" s="668"/>
      <c r="E3" s="668"/>
      <c r="F3" s="668"/>
      <c r="G3" s="668"/>
      <c r="H3" s="668"/>
      <c r="I3" s="668"/>
      <c r="J3" s="669"/>
      <c r="K3" s="669"/>
      <c r="L3" s="669"/>
      <c r="M3" s="669"/>
      <c r="N3" s="669"/>
      <c r="O3" s="669"/>
      <c r="P3" s="669"/>
      <c r="Q3" s="669"/>
      <c r="R3" s="669"/>
      <c r="S3" s="669"/>
      <c r="T3" s="669"/>
      <c r="U3" s="669"/>
      <c r="V3" s="669"/>
      <c r="W3" s="669"/>
      <c r="X3" s="669"/>
      <c r="Y3" s="669"/>
      <c r="Z3" s="669"/>
      <c r="AA3" s="669"/>
      <c r="AB3" s="669"/>
      <c r="AC3" s="669"/>
      <c r="AD3" s="669"/>
      <c r="AE3" s="669"/>
      <c r="AF3" s="669"/>
      <c r="AG3" s="669"/>
      <c r="AH3" s="669"/>
      <c r="AI3" s="669"/>
      <c r="AJ3" s="669"/>
      <c r="AK3" s="669"/>
      <c r="AL3" s="669"/>
      <c r="AM3" s="669"/>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668"/>
      <c r="C4" s="668"/>
      <c r="D4" s="668"/>
      <c r="E4" s="668"/>
      <c r="F4" s="668"/>
      <c r="G4" s="668"/>
      <c r="H4" s="668"/>
      <c r="I4" s="668"/>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670" t="s">
        <v>576</v>
      </c>
      <c r="C6" s="670"/>
      <c r="D6" s="671"/>
      <c r="E6" s="672" t="s">
        <v>577</v>
      </c>
      <c r="F6" s="673"/>
      <c r="G6" s="673"/>
      <c r="H6" s="673"/>
      <c r="I6" s="674"/>
      <c r="J6" s="681" t="str">
        <f>IF(AND('Mapa R. Fiscal'!$H$10="Muy Alta",'Mapa R. Fiscal'!$L$10="Leve"),CONCATENATE("R",'Mapa R. Fiscal'!$A$10),"")</f>
        <v/>
      </c>
      <c r="K6" s="682"/>
      <c r="L6" s="682" t="str">
        <f>IF(AND('Mapa R. Fiscal'!$H$16="Muy Alta",'Mapa R. Fiscal'!$L$16="Leve"),CONCATENATE("R",'Mapa R. Fiscal'!$A$16),"")</f>
        <v/>
      </c>
      <c r="M6" s="682"/>
      <c r="N6" s="682" t="str">
        <f>IF(AND('Mapa R. Fiscal'!$H$22="Muy Alta",'Mapa R. Fiscal'!$L$22="Leve"),CONCATENATE("R",'Mapa R. Fiscal'!$A$22),"")</f>
        <v/>
      </c>
      <c r="O6" s="685"/>
      <c r="P6" s="681" t="str">
        <f>IF(AND('Mapa R. Fiscal'!$H$10="Muy Alta",'Mapa R. Fiscal'!$L$10="Menor"),CONCATENATE("R",'Mapa R. Fiscal'!$A$10),"")</f>
        <v/>
      </c>
      <c r="Q6" s="682"/>
      <c r="R6" s="682" t="str">
        <f>IF(AND('Mapa R. Fiscal'!$H$16="Muy Alta",'Mapa R. Fiscal'!$L$16="Menor"),CONCATENATE("R",'Mapa R. Fiscal'!$A$16),"")</f>
        <v/>
      </c>
      <c r="S6" s="682"/>
      <c r="T6" s="682" t="str">
        <f>IF(AND('Mapa R. Fiscal'!$H$22="Muy Alta",'Mapa R. Fiscal'!$L$22="Menor"),CONCATENATE("R",'Mapa R. Fiscal'!$A$22),"")</f>
        <v/>
      </c>
      <c r="U6" s="685"/>
      <c r="V6" s="681" t="str">
        <f>IF(AND('Mapa R. Fiscal'!$H$10="Muy Alta",'Mapa R. Fiscal'!$L$10="Moderado"),CONCATENATE("R",'Mapa R. Fiscal'!$A$10),"")</f>
        <v/>
      </c>
      <c r="W6" s="682"/>
      <c r="X6" s="682" t="str">
        <f>IF(AND('Mapa R. Fiscal'!$H$16="Muy Alta",'Mapa R. Fiscal'!$L$16="Moderado"),CONCATENATE("R",'Mapa R. Fiscal'!$A$16),"")</f>
        <v/>
      </c>
      <c r="Y6" s="682"/>
      <c r="Z6" s="682" t="str">
        <f>IF(AND('Mapa R. Fiscal'!$H$22="Muy Alta",'Mapa R. Fiscal'!$L$22="Moderado"),CONCATENATE("R",'Mapa R. Fiscal'!$A$22),"")</f>
        <v/>
      </c>
      <c r="AA6" s="685"/>
      <c r="AB6" s="681" t="str">
        <f>IF(AND('Mapa R. Fiscal'!$H$10="Muy Alta",'Mapa R. Fiscal'!$L$10="Mayor"),CONCATENATE("R",'Mapa R. Fiscal'!$A$10),"")</f>
        <v/>
      </c>
      <c r="AC6" s="682"/>
      <c r="AD6" s="682" t="str">
        <f>IF(AND('Mapa R. Fiscal'!$H$16="Muy Alta",'Mapa R. Fiscal'!$L$16="Mayor"),CONCATENATE("R",'Mapa R. Fiscal'!$A$16),"")</f>
        <v/>
      </c>
      <c r="AE6" s="682"/>
      <c r="AF6" s="682" t="str">
        <f>IF(AND('Mapa R. Fiscal'!$H$22="Muy Alta",'Mapa R. Fiscal'!$L$22="Mayor"),CONCATENATE("R",'Mapa R. Fiscal'!$A$22),"")</f>
        <v/>
      </c>
      <c r="AG6" s="685"/>
      <c r="AH6" s="687" t="str">
        <f>IF(AND('Mapa R. Fiscal'!$H$10="Muy Alta",'Mapa R. Fiscal'!$L$10="Catastrófico"),CONCATENATE("R",'Mapa R. Fiscal'!$A$10),"")</f>
        <v/>
      </c>
      <c r="AI6" s="688"/>
      <c r="AJ6" s="688" t="str">
        <f>IF(AND('Mapa R. Fiscal'!$H$16="Muy Alta",'Mapa R. Fiscal'!$L$16="Catastrófico"),CONCATENATE("R",'Mapa R. Fiscal'!$A$16),"")</f>
        <v/>
      </c>
      <c r="AK6" s="688"/>
      <c r="AL6" s="688" t="str">
        <f>IF(AND('Mapa R. Fiscal'!$H$22="Muy Alta",'Mapa R. Fiscal'!$L$22="Catastrófico"),CONCATENATE("R",'Mapa R. Fiscal'!$A$22),"")</f>
        <v/>
      </c>
      <c r="AM6" s="691"/>
      <c r="AO6" s="693" t="s">
        <v>578</v>
      </c>
      <c r="AP6" s="694"/>
      <c r="AQ6" s="694"/>
      <c r="AR6" s="694"/>
      <c r="AS6" s="694"/>
      <c r="AT6" s="695"/>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670"/>
      <c r="C7" s="670"/>
      <c r="D7" s="671"/>
      <c r="E7" s="675"/>
      <c r="F7" s="676"/>
      <c r="G7" s="676"/>
      <c r="H7" s="676"/>
      <c r="I7" s="677"/>
      <c r="J7" s="683"/>
      <c r="K7" s="684"/>
      <c r="L7" s="684"/>
      <c r="M7" s="684"/>
      <c r="N7" s="684"/>
      <c r="O7" s="686"/>
      <c r="P7" s="683"/>
      <c r="Q7" s="684"/>
      <c r="R7" s="684"/>
      <c r="S7" s="684"/>
      <c r="T7" s="684"/>
      <c r="U7" s="686"/>
      <c r="V7" s="683"/>
      <c r="W7" s="684"/>
      <c r="X7" s="684"/>
      <c r="Y7" s="684"/>
      <c r="Z7" s="684"/>
      <c r="AA7" s="686"/>
      <c r="AB7" s="683"/>
      <c r="AC7" s="684"/>
      <c r="AD7" s="684"/>
      <c r="AE7" s="684"/>
      <c r="AF7" s="684"/>
      <c r="AG7" s="686"/>
      <c r="AH7" s="689"/>
      <c r="AI7" s="690"/>
      <c r="AJ7" s="690"/>
      <c r="AK7" s="690"/>
      <c r="AL7" s="690"/>
      <c r="AM7" s="692"/>
      <c r="AN7" s="14"/>
      <c r="AO7" s="696"/>
      <c r="AP7" s="697"/>
      <c r="AQ7" s="697"/>
      <c r="AR7" s="697"/>
      <c r="AS7" s="697"/>
      <c r="AT7" s="698"/>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670"/>
      <c r="C8" s="670"/>
      <c r="D8" s="671"/>
      <c r="E8" s="675"/>
      <c r="F8" s="676"/>
      <c r="G8" s="676"/>
      <c r="H8" s="676"/>
      <c r="I8" s="677"/>
      <c r="J8" s="683" t="str">
        <f>IF(AND('Mapa R. Fiscal'!$H$28="Muy Alta",'Mapa R. Fiscal'!$L$28="Leve"),CONCATENATE("R",'Mapa R. Fiscal'!$A$28),"")</f>
        <v/>
      </c>
      <c r="K8" s="684"/>
      <c r="L8" s="684" t="str">
        <f>IF(AND('Mapa R. Fiscal'!$H$34="Muy Alta",'Mapa R. Fiscal'!$L$34="Leve"),CONCATENATE("R",'Mapa R. Fiscal'!$A$34),"")</f>
        <v/>
      </c>
      <c r="M8" s="684"/>
      <c r="N8" s="684" t="str">
        <f>IF(AND('Mapa R. Fiscal'!$H$40="Muy Alta",'Mapa R. Fiscal'!$L$40="Leve"),CONCATENATE("R",'Mapa R. Fiscal'!$A$40),"")</f>
        <v/>
      </c>
      <c r="O8" s="686"/>
      <c r="P8" s="683" t="str">
        <f>IF(AND('Mapa R. Fiscal'!$H$28="Muy Alta",'Mapa R. Fiscal'!$L$28="Menor"),CONCATENATE("R",'Mapa R. Fiscal'!$A$28),"")</f>
        <v/>
      </c>
      <c r="Q8" s="684"/>
      <c r="R8" s="684" t="str">
        <f>IF(AND('Mapa R. Fiscal'!$H$34="Muy Alta",'Mapa R. Fiscal'!$L$34="Menor"),CONCATENATE("R",'Mapa R. Fiscal'!$A$34),"")</f>
        <v/>
      </c>
      <c r="S8" s="684"/>
      <c r="T8" s="684" t="str">
        <f>IF(AND('Mapa R. Fiscal'!$H$40="Muy Alta",'Mapa R. Fiscal'!$L$40="Menor"),CONCATENATE("R",'Mapa R. Fiscal'!$A$40),"")</f>
        <v/>
      </c>
      <c r="U8" s="686"/>
      <c r="V8" s="683" t="str">
        <f>IF(AND('Mapa R. Fiscal'!$H$28="Muy Alta",'Mapa R. Fiscal'!$L$28="Moderado"),CONCATENATE("R",'Mapa R. Fiscal'!$A$28),"")</f>
        <v/>
      </c>
      <c r="W8" s="684"/>
      <c r="X8" s="684" t="str">
        <f>IF(AND('Mapa R. Fiscal'!$H$34="Muy Alta",'Mapa R. Fiscal'!$L$34="Moderado"),CONCATENATE("R",'Mapa R. Fiscal'!$A$34),"")</f>
        <v/>
      </c>
      <c r="Y8" s="684"/>
      <c r="Z8" s="684" t="str">
        <f>IF(AND('Mapa R. Fiscal'!$H$40="Muy Alta",'Mapa R. Fiscal'!$L$40="Moderado"),CONCATENATE("R",'Mapa R. Fiscal'!$A$40),"")</f>
        <v/>
      </c>
      <c r="AA8" s="686"/>
      <c r="AB8" s="683" t="str">
        <f>IF(AND('Mapa R. Fiscal'!$H$28="Muy Alta",'Mapa R. Fiscal'!$L$28="Mayor"),CONCATENATE("R",'Mapa R. Fiscal'!$A$28),"")</f>
        <v/>
      </c>
      <c r="AC8" s="684"/>
      <c r="AD8" s="684" t="str">
        <f>IF(AND('Mapa R. Fiscal'!$H$34="Muy Alta",'Mapa R. Fiscal'!$L$34="Mayor"),CONCATENATE("R",'Mapa R. Fiscal'!$A$34),"")</f>
        <v/>
      </c>
      <c r="AE8" s="684"/>
      <c r="AF8" s="684" t="str">
        <f>IF(AND('Mapa R. Fiscal'!$H$40="Muy Alta",'Mapa R. Fiscal'!$L$40="Mayor"),CONCATENATE("R",'Mapa R. Fiscal'!$A$40),"")</f>
        <v/>
      </c>
      <c r="AG8" s="686"/>
      <c r="AH8" s="689" t="str">
        <f>IF(AND('Mapa R. Fiscal'!$H$28="Muy Alta",'Mapa R. Fiscal'!$L$28="Catastrófico"),CONCATENATE("R",'Mapa R. Fiscal'!$A$28),"")</f>
        <v/>
      </c>
      <c r="AI8" s="690"/>
      <c r="AJ8" s="690" t="str">
        <f>IF(AND('Mapa R. Fiscal'!$H$34="Muy Alta",'Mapa R. Fiscal'!$L$34="Catastrófico"),CONCATENATE("R",'Mapa R. Fiscal'!$A$34),"")</f>
        <v/>
      </c>
      <c r="AK8" s="690"/>
      <c r="AL8" s="690" t="str">
        <f>IF(AND('Mapa R. Fiscal'!$H$40="Muy Alta",'Mapa R. Fiscal'!$L$40="Catastrófico"),CONCATENATE("R",'Mapa R. Fiscal'!$A$40),"")</f>
        <v/>
      </c>
      <c r="AM8" s="692"/>
      <c r="AN8" s="14"/>
      <c r="AO8" s="696"/>
      <c r="AP8" s="697"/>
      <c r="AQ8" s="697"/>
      <c r="AR8" s="697"/>
      <c r="AS8" s="697"/>
      <c r="AT8" s="698"/>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670"/>
      <c r="C9" s="670"/>
      <c r="D9" s="671"/>
      <c r="E9" s="675"/>
      <c r="F9" s="676"/>
      <c r="G9" s="676"/>
      <c r="H9" s="676"/>
      <c r="I9" s="677"/>
      <c r="J9" s="683"/>
      <c r="K9" s="684"/>
      <c r="L9" s="684"/>
      <c r="M9" s="684"/>
      <c r="N9" s="684"/>
      <c r="O9" s="686"/>
      <c r="P9" s="683"/>
      <c r="Q9" s="684"/>
      <c r="R9" s="684"/>
      <c r="S9" s="684"/>
      <c r="T9" s="684"/>
      <c r="U9" s="686"/>
      <c r="V9" s="683"/>
      <c r="W9" s="684"/>
      <c r="X9" s="684"/>
      <c r="Y9" s="684"/>
      <c r="Z9" s="684"/>
      <c r="AA9" s="686"/>
      <c r="AB9" s="683"/>
      <c r="AC9" s="684"/>
      <c r="AD9" s="684"/>
      <c r="AE9" s="684"/>
      <c r="AF9" s="684"/>
      <c r="AG9" s="686"/>
      <c r="AH9" s="689"/>
      <c r="AI9" s="690"/>
      <c r="AJ9" s="690"/>
      <c r="AK9" s="690"/>
      <c r="AL9" s="690"/>
      <c r="AM9" s="692"/>
      <c r="AN9" s="14"/>
      <c r="AO9" s="696"/>
      <c r="AP9" s="697"/>
      <c r="AQ9" s="697"/>
      <c r="AR9" s="697"/>
      <c r="AS9" s="697"/>
      <c r="AT9" s="698"/>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670"/>
      <c r="C10" s="670"/>
      <c r="D10" s="671"/>
      <c r="E10" s="675"/>
      <c r="F10" s="676"/>
      <c r="G10" s="676"/>
      <c r="H10" s="676"/>
      <c r="I10" s="677"/>
      <c r="J10" s="683" t="str">
        <f>IF(AND('Mapa R. Fiscal'!$H$46="Muy Alta",'Mapa R. Fiscal'!$L$46="Leve"),CONCATENATE("R",'Mapa R. Fiscal'!$A$46),"")</f>
        <v/>
      </c>
      <c r="K10" s="684"/>
      <c r="L10" s="684" t="str">
        <f>IF(AND('Mapa R. Fiscal'!$H$52="Muy Alta",'Mapa R. Fiscal'!$L$52="Leve"),CONCATENATE("R",'Mapa R. Fiscal'!$A$52),"")</f>
        <v/>
      </c>
      <c r="M10" s="684"/>
      <c r="N10" s="684" t="str">
        <f>IF(AND('Mapa R. Fiscal'!$H$58="Muy Alta",'Mapa R. Fiscal'!$L$58="Leve"),CONCATENATE("R",'Mapa R. Fiscal'!$A$58),"")</f>
        <v/>
      </c>
      <c r="O10" s="686"/>
      <c r="P10" s="683" t="str">
        <f>IF(AND('Mapa R. Fiscal'!$H$46="Muy Alta",'Mapa R. Fiscal'!$L$46="Menor"),CONCATENATE("R",'Mapa R. Fiscal'!$A$46),"")</f>
        <v/>
      </c>
      <c r="Q10" s="684"/>
      <c r="R10" s="684" t="str">
        <f>IF(AND('Mapa R. Fiscal'!$H$52="Muy Alta",'Mapa R. Fiscal'!$L$52="Menor"),CONCATENATE("R",'Mapa R. Fiscal'!$A$52),"")</f>
        <v/>
      </c>
      <c r="S10" s="684"/>
      <c r="T10" s="684" t="str">
        <f>IF(AND('Mapa R. Fiscal'!$H$58="Muy Alta",'Mapa R. Fiscal'!$L$58="Menor"),CONCATENATE("R",'Mapa R. Fiscal'!$A$58),"")</f>
        <v/>
      </c>
      <c r="U10" s="686"/>
      <c r="V10" s="683" t="str">
        <f>IF(AND('Mapa R. Fiscal'!$H$46="Muy Alta",'Mapa R. Fiscal'!$L$46="Moderado"),CONCATENATE("R",'Mapa R. Fiscal'!$A$46),"")</f>
        <v/>
      </c>
      <c r="W10" s="684"/>
      <c r="X10" s="684" t="str">
        <f>IF(AND('Mapa R. Fiscal'!$H$52="Muy Alta",'Mapa R. Fiscal'!$L$52="Moderado"),CONCATENATE("R",'Mapa R. Fiscal'!$A$52),"")</f>
        <v/>
      </c>
      <c r="Y10" s="684"/>
      <c r="Z10" s="684" t="str">
        <f>IF(AND('Mapa R. Fiscal'!$H$58="Muy Alta",'Mapa R. Fiscal'!$L$58="Moderado"),CONCATENATE("R",'Mapa R. Fiscal'!$A$58),"")</f>
        <v/>
      </c>
      <c r="AA10" s="686"/>
      <c r="AB10" s="683" t="str">
        <f>IF(AND('Mapa R. Fiscal'!$H$46="Muy Alta",'Mapa R. Fiscal'!$L$46="Mayor"),CONCATENATE("R",'Mapa R. Fiscal'!$A$46),"")</f>
        <v/>
      </c>
      <c r="AC10" s="684"/>
      <c r="AD10" s="684" t="str">
        <f>IF(AND('Mapa R. Fiscal'!$H$52="Muy Alta",'Mapa R. Fiscal'!$L$52="Mayor"),CONCATENATE("R",'Mapa R. Fiscal'!$A$52),"")</f>
        <v/>
      </c>
      <c r="AE10" s="684"/>
      <c r="AF10" s="684" t="str">
        <f>IF(AND('Mapa R. Fiscal'!$H$58="Muy Alta",'Mapa R. Fiscal'!$L$58="Mayor"),CONCATENATE("R",'Mapa R. Fiscal'!$A$58),"")</f>
        <v/>
      </c>
      <c r="AG10" s="686"/>
      <c r="AH10" s="689" t="str">
        <f>IF(AND('Mapa R. Fiscal'!$H$46="Muy Alta",'Mapa R. Fiscal'!$L$46="Catastrófico"),CONCATENATE("R",'Mapa R. Fiscal'!$A$46),"")</f>
        <v/>
      </c>
      <c r="AI10" s="690"/>
      <c r="AJ10" s="690" t="str">
        <f>IF(AND('Mapa R. Fiscal'!$H$52="Muy Alta",'Mapa R. Fiscal'!$L$52="Catastrófico"),CONCATENATE("R",'Mapa R. Fiscal'!$A$52),"")</f>
        <v/>
      </c>
      <c r="AK10" s="690"/>
      <c r="AL10" s="690" t="str">
        <f>IF(AND('Mapa R. Fiscal'!$H$58="Muy Alta",'Mapa R. Fiscal'!$L$58="Catastrófico"),CONCATENATE("R",'Mapa R. Fiscal'!$A$58),"")</f>
        <v/>
      </c>
      <c r="AM10" s="692"/>
      <c r="AN10" s="14"/>
      <c r="AO10" s="696"/>
      <c r="AP10" s="697"/>
      <c r="AQ10" s="697"/>
      <c r="AR10" s="697"/>
      <c r="AS10" s="697"/>
      <c r="AT10" s="698"/>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670"/>
      <c r="C11" s="670"/>
      <c r="D11" s="671"/>
      <c r="E11" s="675"/>
      <c r="F11" s="676"/>
      <c r="G11" s="676"/>
      <c r="H11" s="676"/>
      <c r="I11" s="677"/>
      <c r="J11" s="683"/>
      <c r="K11" s="684"/>
      <c r="L11" s="684"/>
      <c r="M11" s="684"/>
      <c r="N11" s="684"/>
      <c r="O11" s="686"/>
      <c r="P11" s="683"/>
      <c r="Q11" s="684"/>
      <c r="R11" s="684"/>
      <c r="S11" s="684"/>
      <c r="T11" s="684"/>
      <c r="U11" s="686"/>
      <c r="V11" s="683"/>
      <c r="W11" s="684"/>
      <c r="X11" s="684"/>
      <c r="Y11" s="684"/>
      <c r="Z11" s="684"/>
      <c r="AA11" s="686"/>
      <c r="AB11" s="683"/>
      <c r="AC11" s="684"/>
      <c r="AD11" s="684"/>
      <c r="AE11" s="684"/>
      <c r="AF11" s="684"/>
      <c r="AG11" s="686"/>
      <c r="AH11" s="689"/>
      <c r="AI11" s="690"/>
      <c r="AJ11" s="690"/>
      <c r="AK11" s="690"/>
      <c r="AL11" s="690"/>
      <c r="AM11" s="692"/>
      <c r="AN11" s="14"/>
      <c r="AO11" s="696"/>
      <c r="AP11" s="697"/>
      <c r="AQ11" s="697"/>
      <c r="AR11" s="697"/>
      <c r="AS11" s="697"/>
      <c r="AT11" s="698"/>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670"/>
      <c r="C12" s="670"/>
      <c r="D12" s="671"/>
      <c r="E12" s="675"/>
      <c r="F12" s="676"/>
      <c r="G12" s="676"/>
      <c r="H12" s="676"/>
      <c r="I12" s="677"/>
      <c r="J12" s="683" t="str">
        <f>IF(AND('Mapa R. Fiscal'!$H$64="Muy Alta",'Mapa R. Fiscal'!$L$64="Leve"),CONCATENATE("R",'Mapa R. Fiscal'!$A$64),"")</f>
        <v/>
      </c>
      <c r="K12" s="684"/>
      <c r="L12" s="684" t="str">
        <f>IF(AND('Mapa R. Fiscal'!$H$70="Muy Alta",'Mapa R. Fiscal'!$L$70="Leve"),CONCATENATE("R",'Mapa R. Fiscal'!$A$70),"")</f>
        <v/>
      </c>
      <c r="M12" s="684"/>
      <c r="N12" s="684" t="str">
        <f>IF(AND('Mapa R. Fiscal'!$H$76="Muy Alta",'Mapa R. Fiscal'!$L$76="Leve"),CONCATENATE("R",'Mapa R. Fiscal'!$A$76),"")</f>
        <v/>
      </c>
      <c r="O12" s="686"/>
      <c r="P12" s="683" t="str">
        <f>IF(AND('Mapa R. Fiscal'!$H$64="Muy Alta",'Mapa R. Fiscal'!$L$64="Menor"),CONCATENATE("R",'Mapa R. Fiscal'!$A$64),"")</f>
        <v/>
      </c>
      <c r="Q12" s="684"/>
      <c r="R12" s="684" t="str">
        <f>IF(AND('Mapa R. Fiscal'!$H$70="Muy Alta",'Mapa R. Fiscal'!$L$70="Menor"),CONCATENATE("R",'Mapa R. Fiscal'!$A$70),"")</f>
        <v/>
      </c>
      <c r="S12" s="684"/>
      <c r="T12" s="684" t="str">
        <f>IF(AND('Mapa R. Fiscal'!$H$76="Muy Alta",'Mapa R. Fiscal'!$L$76="Menor"),CONCATENATE("R",'Mapa R. Fiscal'!$A$76),"")</f>
        <v/>
      </c>
      <c r="U12" s="686"/>
      <c r="V12" s="683" t="str">
        <f>IF(AND('Mapa R. Fiscal'!$H$64="Muy Alta",'Mapa R. Fiscal'!$L$64="Moderado"),CONCATENATE("R",'Mapa R. Fiscal'!$A$64),"")</f>
        <v/>
      </c>
      <c r="W12" s="684"/>
      <c r="X12" s="684" t="str">
        <f>IF(AND('Mapa R. Fiscal'!$H$70="Muy Alta",'Mapa R. Fiscal'!$L$70="Moderado"),CONCATENATE("R",'Mapa R. Fiscal'!$A$70),"")</f>
        <v/>
      </c>
      <c r="Y12" s="684"/>
      <c r="Z12" s="684" t="str">
        <f>IF(AND('Mapa R. Fiscal'!$H$76="Muy Alta",'Mapa R. Fiscal'!$L$76="Moderado"),CONCATENATE("R",'Mapa R. Fiscal'!$A$76),"")</f>
        <v/>
      </c>
      <c r="AA12" s="686"/>
      <c r="AB12" s="683" t="str">
        <f>IF(AND('Mapa R. Fiscal'!$H$64="Muy Alta",'Mapa R. Fiscal'!$L$64="Mayor"),CONCATENATE("R",'Mapa R. Fiscal'!$A$64),"")</f>
        <v/>
      </c>
      <c r="AC12" s="684"/>
      <c r="AD12" s="684" t="str">
        <f>IF(AND('Mapa R. Fiscal'!$H$70="Muy Alta",'Mapa R. Fiscal'!$L$70="Mayor"),CONCATENATE("R",'Mapa R. Fiscal'!$A$70),"")</f>
        <v/>
      </c>
      <c r="AE12" s="684"/>
      <c r="AF12" s="684" t="str">
        <f>IF(AND('Mapa R. Fiscal'!$H$76="Muy Alta",'Mapa R. Fiscal'!$L$76="Mayor"),CONCATENATE("R",'Mapa R. Fiscal'!$A$76),"")</f>
        <v/>
      </c>
      <c r="AG12" s="686"/>
      <c r="AH12" s="689" t="str">
        <f>IF(AND('Mapa R. Fiscal'!$H$64="Muy Alta",'Mapa R. Fiscal'!$L$64="Catastrófico"),CONCATENATE("R",'Mapa R. Fiscal'!$A$64),"")</f>
        <v/>
      </c>
      <c r="AI12" s="690"/>
      <c r="AJ12" s="690" t="str">
        <f>IF(AND('Mapa R. Fiscal'!$H$70="Muy Alta",'Mapa R. Fiscal'!$L$70="Catastrófico"),CONCATENATE("R",'Mapa R. Fiscal'!$A$70),"")</f>
        <v/>
      </c>
      <c r="AK12" s="690"/>
      <c r="AL12" s="690" t="str">
        <f>IF(AND('Mapa R. Fiscal'!$H$76="Muy Alta",'Mapa R. Fiscal'!$L$76="Catastrófico"),CONCATENATE("R",'Mapa R. Fiscal'!$A$76),"")</f>
        <v/>
      </c>
      <c r="AM12" s="692"/>
      <c r="AN12" s="14"/>
      <c r="AO12" s="696"/>
      <c r="AP12" s="697"/>
      <c r="AQ12" s="697"/>
      <c r="AR12" s="697"/>
      <c r="AS12" s="697"/>
      <c r="AT12" s="698"/>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670"/>
      <c r="C13" s="670"/>
      <c r="D13" s="671"/>
      <c r="E13" s="678"/>
      <c r="F13" s="679"/>
      <c r="G13" s="679"/>
      <c r="H13" s="679"/>
      <c r="I13" s="680"/>
      <c r="J13" s="683"/>
      <c r="K13" s="684"/>
      <c r="L13" s="684"/>
      <c r="M13" s="684"/>
      <c r="N13" s="684"/>
      <c r="O13" s="686"/>
      <c r="P13" s="683"/>
      <c r="Q13" s="684"/>
      <c r="R13" s="684"/>
      <c r="S13" s="684"/>
      <c r="T13" s="684"/>
      <c r="U13" s="686"/>
      <c r="V13" s="683"/>
      <c r="W13" s="684"/>
      <c r="X13" s="684"/>
      <c r="Y13" s="684"/>
      <c r="Z13" s="684"/>
      <c r="AA13" s="686"/>
      <c r="AB13" s="683"/>
      <c r="AC13" s="684"/>
      <c r="AD13" s="684"/>
      <c r="AE13" s="684"/>
      <c r="AF13" s="684"/>
      <c r="AG13" s="686"/>
      <c r="AH13" s="710"/>
      <c r="AI13" s="702"/>
      <c r="AJ13" s="702"/>
      <c r="AK13" s="702"/>
      <c r="AL13" s="702"/>
      <c r="AM13" s="703"/>
      <c r="AN13" s="14"/>
      <c r="AO13" s="699"/>
      <c r="AP13" s="700"/>
      <c r="AQ13" s="700"/>
      <c r="AR13" s="700"/>
      <c r="AS13" s="700"/>
      <c r="AT13" s="70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670"/>
      <c r="C14" s="670"/>
      <c r="D14" s="671"/>
      <c r="E14" s="672" t="s">
        <v>579</v>
      </c>
      <c r="F14" s="673"/>
      <c r="G14" s="673"/>
      <c r="H14" s="673"/>
      <c r="I14" s="673"/>
      <c r="J14" s="704" t="str">
        <f>IF(AND('Mapa R. Fiscal'!$H$10="Alta",'Mapa R. Fiscal'!$L$10="Leve"),CONCATENATE("R",'Mapa R. Fiscal'!$A$10),"")</f>
        <v/>
      </c>
      <c r="K14" s="705"/>
      <c r="L14" s="705" t="str">
        <f>IF(AND('Mapa R. Fiscal'!$H$16="Alta",'Mapa R. Fiscal'!$L$16="Leve"),CONCATENATE("R",'Mapa R. Fiscal'!$A$16),"")</f>
        <v/>
      </c>
      <c r="M14" s="705"/>
      <c r="N14" s="705" t="str">
        <f>IF(AND('Mapa R. Fiscal'!$H$22="Alta",'Mapa R. Fiscal'!$L$22="Leve"),CONCATENATE("R",'Mapa R. Fiscal'!$A$22),"")</f>
        <v/>
      </c>
      <c r="O14" s="708"/>
      <c r="P14" s="704" t="str">
        <f>IF(AND('Mapa R. Fiscal'!$H$10="Alta",'Mapa R. Fiscal'!$L$10="Menor"),CONCATENATE("R",'Mapa R. Fiscal'!$A$10),"")</f>
        <v/>
      </c>
      <c r="Q14" s="705"/>
      <c r="R14" s="705" t="str">
        <f>IF(AND('Mapa R. Fiscal'!$H$16="Alta",'Mapa R. Fiscal'!$L$16="Menor"),CONCATENATE("R",'Mapa R. Fiscal'!$A$16),"")</f>
        <v/>
      </c>
      <c r="S14" s="705"/>
      <c r="T14" s="705" t="str">
        <f>IF(AND('Mapa R. Fiscal'!$H$22="Alta",'Mapa R. Fiscal'!$L$22="Menor"),CONCATENATE("R",'Mapa R. Fiscal'!$A$22),"")</f>
        <v/>
      </c>
      <c r="U14" s="708"/>
      <c r="V14" s="681" t="str">
        <f>IF(AND('Mapa R. Fiscal'!$H$10="Alta",'Mapa R. Fiscal'!$L$10="Moderado"),CONCATENATE("R",'Mapa R. Fiscal'!$A$10),"")</f>
        <v/>
      </c>
      <c r="W14" s="682"/>
      <c r="X14" s="682" t="str">
        <f>IF(AND('Mapa R. Fiscal'!$H$16="Alta",'Mapa R. Fiscal'!$L$16="Moderado"),CONCATENATE("R",'Mapa R. Fiscal'!$A$16),"")</f>
        <v/>
      </c>
      <c r="Y14" s="682"/>
      <c r="Z14" s="682" t="str">
        <f>IF(AND('Mapa R. Fiscal'!$H$22="Alta",'Mapa R. Fiscal'!$L$22="Moderado"),CONCATENATE("R",'Mapa R. Fiscal'!$A$22),"")</f>
        <v/>
      </c>
      <c r="AA14" s="685"/>
      <c r="AB14" s="681" t="str">
        <f>IF(AND('Mapa R. Fiscal'!$H$10="Alta",'Mapa R. Fiscal'!$L$10="Mayor"),CONCATENATE("R",'Mapa R. Fiscal'!$A$10),"")</f>
        <v/>
      </c>
      <c r="AC14" s="682"/>
      <c r="AD14" s="682" t="str">
        <f>IF(AND('Mapa R. Fiscal'!$H$16="Alta",'Mapa R. Fiscal'!$L$16="Mayor"),CONCATENATE("R",'Mapa R. Fiscal'!$A$16),"")</f>
        <v/>
      </c>
      <c r="AE14" s="682"/>
      <c r="AF14" s="682" t="str">
        <f>IF(AND('Mapa R. Fiscal'!$H$22="Alta",'Mapa R. Fiscal'!$L$22="Mayor"),CONCATENATE("R",'Mapa R. Fiscal'!$A$22),"")</f>
        <v/>
      </c>
      <c r="AG14" s="685"/>
      <c r="AH14" s="687" t="str">
        <f>IF(AND('Mapa R. Fiscal'!$H$10="Alta",'Mapa R. Fiscal'!$L$10="Catastrófico"),CONCATENATE("R",'Mapa R. Fiscal'!$A$10),"")</f>
        <v/>
      </c>
      <c r="AI14" s="688"/>
      <c r="AJ14" s="688" t="str">
        <f>IF(AND('Mapa R. Fiscal'!$H$16="Alta",'Mapa R. Fiscal'!$L$16="Catastrófico"),CONCATENATE("R",'Mapa R. Fiscal'!$A$16),"")</f>
        <v/>
      </c>
      <c r="AK14" s="688"/>
      <c r="AL14" s="688" t="str">
        <f>IF(AND('Mapa R. Fiscal'!$H$22="Alta",'Mapa R. Fiscal'!$L$22="Catastrófico"),CONCATENATE("R",'Mapa R. Fiscal'!$A$22),"")</f>
        <v/>
      </c>
      <c r="AM14" s="691"/>
      <c r="AN14" s="14"/>
      <c r="AO14" s="711" t="s">
        <v>580</v>
      </c>
      <c r="AP14" s="712"/>
      <c r="AQ14" s="712"/>
      <c r="AR14" s="712"/>
      <c r="AS14" s="712"/>
      <c r="AT14" s="713"/>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670"/>
      <c r="C15" s="670"/>
      <c r="D15" s="671"/>
      <c r="E15" s="675"/>
      <c r="F15" s="676"/>
      <c r="G15" s="676"/>
      <c r="H15" s="676"/>
      <c r="I15" s="676"/>
      <c r="J15" s="706"/>
      <c r="K15" s="707"/>
      <c r="L15" s="707"/>
      <c r="M15" s="707"/>
      <c r="N15" s="707"/>
      <c r="O15" s="709"/>
      <c r="P15" s="706"/>
      <c r="Q15" s="707"/>
      <c r="R15" s="707"/>
      <c r="S15" s="707"/>
      <c r="T15" s="707"/>
      <c r="U15" s="709"/>
      <c r="V15" s="683"/>
      <c r="W15" s="684"/>
      <c r="X15" s="684"/>
      <c r="Y15" s="684"/>
      <c r="Z15" s="684"/>
      <c r="AA15" s="686"/>
      <c r="AB15" s="683"/>
      <c r="AC15" s="684"/>
      <c r="AD15" s="684"/>
      <c r="AE15" s="684"/>
      <c r="AF15" s="684"/>
      <c r="AG15" s="686"/>
      <c r="AH15" s="689"/>
      <c r="AI15" s="690"/>
      <c r="AJ15" s="690"/>
      <c r="AK15" s="690"/>
      <c r="AL15" s="690"/>
      <c r="AM15" s="692"/>
      <c r="AN15" s="14"/>
      <c r="AO15" s="714"/>
      <c r="AP15" s="715"/>
      <c r="AQ15" s="715"/>
      <c r="AR15" s="715"/>
      <c r="AS15" s="715"/>
      <c r="AT15" s="716"/>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670"/>
      <c r="C16" s="670"/>
      <c r="D16" s="671"/>
      <c r="E16" s="675"/>
      <c r="F16" s="676"/>
      <c r="G16" s="676"/>
      <c r="H16" s="676"/>
      <c r="I16" s="676"/>
      <c r="J16" s="706" t="str">
        <f>IF(AND('Mapa R. Fiscal'!$H$28="Alta",'Mapa R. Fiscal'!$L$28="Leve"),CONCATENATE("R",'Mapa R. Fiscal'!$A$28),"")</f>
        <v/>
      </c>
      <c r="K16" s="707"/>
      <c r="L16" s="707" t="str">
        <f>IF(AND('Mapa R. Fiscal'!$H$34="Alta",'Mapa R. Fiscal'!$L$34="Leve"),CONCATENATE("R",'Mapa R. Fiscal'!$A$34),"")</f>
        <v/>
      </c>
      <c r="M16" s="707"/>
      <c r="N16" s="707" t="str">
        <f>IF(AND('Mapa R. Fiscal'!$H$40="Alta",'Mapa R. Fiscal'!$L$40="Leve"),CONCATENATE("R",'Mapa R. Fiscal'!$A$40),"")</f>
        <v/>
      </c>
      <c r="O16" s="709"/>
      <c r="P16" s="706" t="str">
        <f>IF(AND('Mapa R. Fiscal'!$H$28="Alta",'Mapa R. Fiscal'!$L$28="Menor"),CONCATENATE("R",'Mapa R. Fiscal'!$A$28),"")</f>
        <v/>
      </c>
      <c r="Q16" s="707"/>
      <c r="R16" s="707" t="str">
        <f>IF(AND('Mapa R. Fiscal'!$H$34="Alta",'Mapa R. Fiscal'!$L$34="Menor"),CONCATENATE("R",'Mapa R. Fiscal'!$A$34),"")</f>
        <v/>
      </c>
      <c r="S16" s="707"/>
      <c r="T16" s="707" t="str">
        <f>IF(AND('Mapa R. Fiscal'!$H$40="Alta",'Mapa R. Fiscal'!$L$40="Menor"),CONCATENATE("R",'Mapa R. Fiscal'!$A$40),"")</f>
        <v/>
      </c>
      <c r="U16" s="709"/>
      <c r="V16" s="683" t="str">
        <f>IF(AND('Mapa R. Fiscal'!$H$28="Alta",'Mapa R. Fiscal'!$L$28="Moderado"),CONCATENATE("R",'Mapa R. Fiscal'!$A$28),"")</f>
        <v/>
      </c>
      <c r="W16" s="684"/>
      <c r="X16" s="684" t="str">
        <f>IF(AND('Mapa R. Fiscal'!$H$34="Alta",'Mapa R. Fiscal'!$L$34="Moderado"),CONCATENATE("R",'Mapa R. Fiscal'!$A$34),"")</f>
        <v/>
      </c>
      <c r="Y16" s="684"/>
      <c r="Z16" s="684" t="str">
        <f>IF(AND('Mapa R. Fiscal'!$H$40="Alta",'Mapa R. Fiscal'!$L$40="Moderado"),CONCATENATE("R",'Mapa R. Fiscal'!$A$40),"")</f>
        <v/>
      </c>
      <c r="AA16" s="686"/>
      <c r="AB16" s="683" t="str">
        <f>IF(AND('Mapa R. Fiscal'!$H$28="Alta",'Mapa R. Fiscal'!$L$28="Mayor"),CONCATENATE("R",'Mapa R. Fiscal'!$A$28),"")</f>
        <v/>
      </c>
      <c r="AC16" s="684"/>
      <c r="AD16" s="684" t="str">
        <f>IF(AND('Mapa R. Fiscal'!$H$34="Alta",'Mapa R. Fiscal'!$L$34="Mayor"),CONCATENATE("R",'Mapa R. Fiscal'!$A$34),"")</f>
        <v/>
      </c>
      <c r="AE16" s="684"/>
      <c r="AF16" s="684" t="str">
        <f>IF(AND('Mapa R. Fiscal'!$H$40="Alta",'Mapa R. Fiscal'!$L$40="Mayor"),CONCATENATE("R",'Mapa R. Fiscal'!$A$40),"")</f>
        <v/>
      </c>
      <c r="AG16" s="686"/>
      <c r="AH16" s="689" t="str">
        <f>IF(AND('Mapa R. Fiscal'!$H$28="Alta",'Mapa R. Fiscal'!$L$28="Catastrófico"),CONCATENATE("R",'Mapa R. Fiscal'!$A$28),"")</f>
        <v/>
      </c>
      <c r="AI16" s="690"/>
      <c r="AJ16" s="690" t="str">
        <f>IF(AND('Mapa R. Fiscal'!$H$34="Alta",'Mapa R. Fiscal'!$L$34="Catastrófico"),CONCATENATE("R",'Mapa R. Fiscal'!$A$34),"")</f>
        <v/>
      </c>
      <c r="AK16" s="690"/>
      <c r="AL16" s="690" t="str">
        <f>IF(AND('Mapa R. Fiscal'!$H$40="Alta",'Mapa R. Fiscal'!$L$40="Catastrófico"),CONCATENATE("R",'Mapa R. Fiscal'!$A$40),"")</f>
        <v/>
      </c>
      <c r="AM16" s="692"/>
      <c r="AN16" s="14"/>
      <c r="AO16" s="714"/>
      <c r="AP16" s="715"/>
      <c r="AQ16" s="715"/>
      <c r="AR16" s="715"/>
      <c r="AS16" s="715"/>
      <c r="AT16" s="716"/>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670"/>
      <c r="C17" s="670"/>
      <c r="D17" s="671"/>
      <c r="E17" s="675"/>
      <c r="F17" s="676"/>
      <c r="G17" s="676"/>
      <c r="H17" s="676"/>
      <c r="I17" s="676"/>
      <c r="J17" s="706"/>
      <c r="K17" s="707"/>
      <c r="L17" s="707"/>
      <c r="M17" s="707"/>
      <c r="N17" s="707"/>
      <c r="O17" s="709"/>
      <c r="P17" s="706"/>
      <c r="Q17" s="707"/>
      <c r="R17" s="707"/>
      <c r="S17" s="707"/>
      <c r="T17" s="707"/>
      <c r="U17" s="709"/>
      <c r="V17" s="683"/>
      <c r="W17" s="684"/>
      <c r="X17" s="684"/>
      <c r="Y17" s="684"/>
      <c r="Z17" s="684"/>
      <c r="AA17" s="686"/>
      <c r="AB17" s="683"/>
      <c r="AC17" s="684"/>
      <c r="AD17" s="684"/>
      <c r="AE17" s="684"/>
      <c r="AF17" s="684"/>
      <c r="AG17" s="686"/>
      <c r="AH17" s="689"/>
      <c r="AI17" s="690"/>
      <c r="AJ17" s="690"/>
      <c r="AK17" s="690"/>
      <c r="AL17" s="690"/>
      <c r="AM17" s="692"/>
      <c r="AN17" s="14"/>
      <c r="AO17" s="714"/>
      <c r="AP17" s="715"/>
      <c r="AQ17" s="715"/>
      <c r="AR17" s="715"/>
      <c r="AS17" s="715"/>
      <c r="AT17" s="716"/>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670"/>
      <c r="C18" s="670"/>
      <c r="D18" s="671"/>
      <c r="E18" s="675"/>
      <c r="F18" s="676"/>
      <c r="G18" s="676"/>
      <c r="H18" s="676"/>
      <c r="I18" s="676"/>
      <c r="J18" s="706" t="str">
        <f>IF(AND('Mapa R. Fiscal'!$H$46="Alta",'Mapa R. Fiscal'!$L$46="Leve"),CONCATENATE("R",'Mapa R. Fiscal'!$A$46),"")</f>
        <v/>
      </c>
      <c r="K18" s="707"/>
      <c r="L18" s="707" t="str">
        <f>IF(AND('Mapa R. Fiscal'!$H$52="Alta",'Mapa R. Fiscal'!$L$52="Leve"),CONCATENATE("R",'Mapa R. Fiscal'!$A$52),"")</f>
        <v/>
      </c>
      <c r="M18" s="707"/>
      <c r="N18" s="707" t="str">
        <f>IF(AND('Mapa R. Fiscal'!$H$58="Alta",'Mapa R. Fiscal'!$L$58="Leve"),CONCATENATE("R",'Mapa R. Fiscal'!$A$58),"")</f>
        <v/>
      </c>
      <c r="O18" s="709"/>
      <c r="P18" s="706" t="str">
        <f>IF(AND('Mapa R. Fiscal'!$H$46="Alta",'Mapa R. Fiscal'!$L$46="Menor"),CONCATENATE("R",'Mapa R. Fiscal'!$A$46),"")</f>
        <v/>
      </c>
      <c r="Q18" s="707"/>
      <c r="R18" s="707" t="str">
        <f>IF(AND('Mapa R. Fiscal'!$H$52="Alta",'Mapa R. Fiscal'!$L$52="Menor"),CONCATENATE("R",'Mapa R. Fiscal'!$A$52),"")</f>
        <v/>
      </c>
      <c r="S18" s="707"/>
      <c r="T18" s="707" t="str">
        <f>IF(AND('Mapa R. Fiscal'!$H$58="Alta",'Mapa R. Fiscal'!$L$58="Menor"),CONCATENATE("R",'Mapa R. Fiscal'!$A$58),"")</f>
        <v/>
      </c>
      <c r="U18" s="709"/>
      <c r="V18" s="683" t="str">
        <f>IF(AND('Mapa R. Fiscal'!$H$46="Alta",'Mapa R. Fiscal'!$L$46="Moderado"),CONCATENATE("R",'Mapa R. Fiscal'!$A$46),"")</f>
        <v/>
      </c>
      <c r="W18" s="684"/>
      <c r="X18" s="684" t="str">
        <f>IF(AND('Mapa R. Fiscal'!$H$52="Alta",'Mapa R. Fiscal'!$L$52="Moderado"),CONCATENATE("R",'Mapa R. Fiscal'!$A$52),"")</f>
        <v/>
      </c>
      <c r="Y18" s="684"/>
      <c r="Z18" s="684" t="str">
        <f>IF(AND('Mapa R. Fiscal'!$H$58="Alta",'Mapa R. Fiscal'!$L$58="Moderado"),CONCATENATE("R",'Mapa R. Fiscal'!$A$58),"")</f>
        <v/>
      </c>
      <c r="AA18" s="686"/>
      <c r="AB18" s="683" t="str">
        <f>IF(AND('Mapa R. Fiscal'!$H$46="Alta",'Mapa R. Fiscal'!$L$46="Mayor"),CONCATENATE("R",'Mapa R. Fiscal'!$A$46),"")</f>
        <v/>
      </c>
      <c r="AC18" s="684"/>
      <c r="AD18" s="684" t="str">
        <f>IF(AND('Mapa R. Fiscal'!$H$52="Alta",'Mapa R. Fiscal'!$L$52="Mayor"),CONCATENATE("R",'Mapa R. Fiscal'!$A$52),"")</f>
        <v/>
      </c>
      <c r="AE18" s="684"/>
      <c r="AF18" s="684" t="str">
        <f>IF(AND('Mapa R. Fiscal'!$H$58="Alta",'Mapa R. Fiscal'!$L$58="Mayor"),CONCATENATE("R",'Mapa R. Fiscal'!$A$58),"")</f>
        <v/>
      </c>
      <c r="AG18" s="686"/>
      <c r="AH18" s="689" t="str">
        <f>IF(AND('Mapa R. Fiscal'!$H$46="Alta",'Mapa R. Fiscal'!$L$46="Catastrófico"),CONCATENATE("R",'Mapa R. Fiscal'!$A$46),"")</f>
        <v/>
      </c>
      <c r="AI18" s="690"/>
      <c r="AJ18" s="690" t="str">
        <f>IF(AND('Mapa R. Fiscal'!$H$52="Alta",'Mapa R. Fiscal'!$L$52="Catastrófico"),CONCATENATE("R",'Mapa R. Fiscal'!$A$52),"")</f>
        <v/>
      </c>
      <c r="AK18" s="690"/>
      <c r="AL18" s="690" t="str">
        <f>IF(AND('Mapa R. Fiscal'!$H$58="Alta",'Mapa R. Fiscal'!$L$58="Catastrófico"),CONCATENATE("R",'Mapa R. Fiscal'!$A$58),"")</f>
        <v/>
      </c>
      <c r="AM18" s="692"/>
      <c r="AN18" s="14"/>
      <c r="AO18" s="714"/>
      <c r="AP18" s="715"/>
      <c r="AQ18" s="715"/>
      <c r="AR18" s="715"/>
      <c r="AS18" s="715"/>
      <c r="AT18" s="716"/>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670"/>
      <c r="C19" s="670"/>
      <c r="D19" s="671"/>
      <c r="E19" s="675"/>
      <c r="F19" s="676"/>
      <c r="G19" s="676"/>
      <c r="H19" s="676"/>
      <c r="I19" s="676"/>
      <c r="J19" s="706"/>
      <c r="K19" s="707"/>
      <c r="L19" s="707"/>
      <c r="M19" s="707"/>
      <c r="N19" s="707"/>
      <c r="O19" s="709"/>
      <c r="P19" s="706"/>
      <c r="Q19" s="707"/>
      <c r="R19" s="707"/>
      <c r="S19" s="707"/>
      <c r="T19" s="707"/>
      <c r="U19" s="709"/>
      <c r="V19" s="683"/>
      <c r="W19" s="684"/>
      <c r="X19" s="684"/>
      <c r="Y19" s="684"/>
      <c r="Z19" s="684"/>
      <c r="AA19" s="686"/>
      <c r="AB19" s="683"/>
      <c r="AC19" s="684"/>
      <c r="AD19" s="684"/>
      <c r="AE19" s="684"/>
      <c r="AF19" s="684"/>
      <c r="AG19" s="686"/>
      <c r="AH19" s="689"/>
      <c r="AI19" s="690"/>
      <c r="AJ19" s="690"/>
      <c r="AK19" s="690"/>
      <c r="AL19" s="690"/>
      <c r="AM19" s="692"/>
      <c r="AN19" s="14"/>
      <c r="AO19" s="714"/>
      <c r="AP19" s="715"/>
      <c r="AQ19" s="715"/>
      <c r="AR19" s="715"/>
      <c r="AS19" s="715"/>
      <c r="AT19" s="716"/>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670"/>
      <c r="C20" s="670"/>
      <c r="D20" s="671"/>
      <c r="E20" s="675"/>
      <c r="F20" s="676"/>
      <c r="G20" s="676"/>
      <c r="H20" s="676"/>
      <c r="I20" s="676"/>
      <c r="J20" s="706" t="str">
        <f>IF(AND('Mapa R. Fiscal'!$H$64="Alta",'Mapa R. Fiscal'!$L$64="Leve"),CONCATENATE("R",'Mapa R. Fiscal'!$A$64),"")</f>
        <v/>
      </c>
      <c r="K20" s="707"/>
      <c r="L20" s="707" t="str">
        <f>IF(AND('Mapa R. Fiscal'!$H$70="Alta",'Mapa R. Fiscal'!$L$70="Leve"),CONCATENATE("R",'Mapa R. Fiscal'!$A$70),"")</f>
        <v/>
      </c>
      <c r="M20" s="707"/>
      <c r="N20" s="707" t="str">
        <f>IF(AND('Mapa R. Fiscal'!$H$76="Alta",'Mapa R. Fiscal'!$L$76="Leve"),CONCATENATE("R",'Mapa R. Fiscal'!$A$76),"")</f>
        <v/>
      </c>
      <c r="O20" s="709"/>
      <c r="P20" s="706" t="str">
        <f>IF(AND('Mapa R. Fiscal'!$H$64="Alta",'Mapa R. Fiscal'!$L$64="Menor"),CONCATENATE("R",'Mapa R. Fiscal'!$A$64),"")</f>
        <v/>
      </c>
      <c r="Q20" s="707"/>
      <c r="R20" s="707" t="str">
        <f>IF(AND('Mapa R. Fiscal'!$H$70="Alta",'Mapa R. Fiscal'!$L$70="Menor"),CONCATENATE("R",'Mapa R. Fiscal'!$A$70),"")</f>
        <v/>
      </c>
      <c r="S20" s="707"/>
      <c r="T20" s="707" t="str">
        <f>IF(AND('Mapa R. Fiscal'!$H$76="Alta",'Mapa R. Fiscal'!$L$76="Menor"),CONCATENATE("R",'Mapa R. Fiscal'!$A$76),"")</f>
        <v/>
      </c>
      <c r="U20" s="709"/>
      <c r="V20" s="683" t="str">
        <f>IF(AND('Mapa R. Fiscal'!$H$64="Alta",'Mapa R. Fiscal'!$L$64="Moderado"),CONCATENATE("R",'Mapa R. Fiscal'!$A$64),"")</f>
        <v/>
      </c>
      <c r="W20" s="684"/>
      <c r="X20" s="684" t="str">
        <f>IF(AND('Mapa R. Fiscal'!$H$70="Alta",'Mapa R. Fiscal'!$L$70="Moderado"),CONCATENATE("R",'Mapa R. Fiscal'!$A$70),"")</f>
        <v/>
      </c>
      <c r="Y20" s="684"/>
      <c r="Z20" s="684" t="str">
        <f>IF(AND('Mapa R. Fiscal'!$H$76="Alta",'Mapa R. Fiscal'!$L$76="Moderado"),CONCATENATE("R",'Mapa R. Fiscal'!$A$76),"")</f>
        <v/>
      </c>
      <c r="AA20" s="686"/>
      <c r="AB20" s="683" t="str">
        <f>IF(AND('Mapa R. Fiscal'!$H$64="Alta",'Mapa R. Fiscal'!$L$64="Mayor"),CONCATENATE("R",'Mapa R. Fiscal'!$A$64),"")</f>
        <v/>
      </c>
      <c r="AC20" s="684"/>
      <c r="AD20" s="684" t="str">
        <f>IF(AND('Mapa R. Fiscal'!$H$70="Alta",'Mapa R. Fiscal'!$L$70="Mayor"),CONCATENATE("R",'Mapa R. Fiscal'!$A$70),"")</f>
        <v/>
      </c>
      <c r="AE20" s="684"/>
      <c r="AF20" s="684" t="str">
        <f>IF(AND('Mapa R. Fiscal'!$H$76="Alta",'Mapa R. Fiscal'!$L$76="Mayor"),CONCATENATE("R",'Mapa R. Fiscal'!$A$76),"")</f>
        <v/>
      </c>
      <c r="AG20" s="686"/>
      <c r="AH20" s="689" t="str">
        <f>IF(AND('Mapa R. Fiscal'!$H$64="Alta",'Mapa R. Fiscal'!$L$64="Catastrófico"),CONCATENATE("R",'Mapa R. Fiscal'!$A$64),"")</f>
        <v/>
      </c>
      <c r="AI20" s="690"/>
      <c r="AJ20" s="690" t="str">
        <f>IF(AND('Mapa R. Fiscal'!$H$70="Alta",'Mapa R. Fiscal'!$L$70="Catastrófico"),CONCATENATE("R",'Mapa R. Fiscal'!$A$70),"")</f>
        <v/>
      </c>
      <c r="AK20" s="690"/>
      <c r="AL20" s="690" t="str">
        <f>IF(AND('Mapa R. Fiscal'!$H$76="Alta",'Mapa R. Fiscal'!$L$76="Catastrófico"),CONCATENATE("R",'Mapa R. Fiscal'!$A$76),"")</f>
        <v/>
      </c>
      <c r="AM20" s="692"/>
      <c r="AN20" s="14"/>
      <c r="AO20" s="714"/>
      <c r="AP20" s="715"/>
      <c r="AQ20" s="715"/>
      <c r="AR20" s="715"/>
      <c r="AS20" s="715"/>
      <c r="AT20" s="716"/>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670"/>
      <c r="C21" s="670"/>
      <c r="D21" s="671"/>
      <c r="E21" s="678"/>
      <c r="F21" s="679"/>
      <c r="G21" s="679"/>
      <c r="H21" s="679"/>
      <c r="I21" s="679"/>
      <c r="J21" s="723"/>
      <c r="K21" s="724"/>
      <c r="L21" s="724"/>
      <c r="M21" s="724"/>
      <c r="N21" s="724"/>
      <c r="O21" s="725"/>
      <c r="P21" s="723"/>
      <c r="Q21" s="724"/>
      <c r="R21" s="724"/>
      <c r="S21" s="724"/>
      <c r="T21" s="724"/>
      <c r="U21" s="725"/>
      <c r="V21" s="720"/>
      <c r="W21" s="721"/>
      <c r="X21" s="721"/>
      <c r="Y21" s="721"/>
      <c r="Z21" s="721"/>
      <c r="AA21" s="722"/>
      <c r="AB21" s="720"/>
      <c r="AC21" s="721"/>
      <c r="AD21" s="721"/>
      <c r="AE21" s="721"/>
      <c r="AF21" s="721"/>
      <c r="AG21" s="722"/>
      <c r="AH21" s="710"/>
      <c r="AI21" s="702"/>
      <c r="AJ21" s="702"/>
      <c r="AK21" s="702"/>
      <c r="AL21" s="702"/>
      <c r="AM21" s="703"/>
      <c r="AN21" s="14"/>
      <c r="AO21" s="717"/>
      <c r="AP21" s="718"/>
      <c r="AQ21" s="718"/>
      <c r="AR21" s="718"/>
      <c r="AS21" s="718"/>
      <c r="AT21" s="719"/>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5" customHeight="1" x14ac:dyDescent="0.25">
      <c r="A22" s="14"/>
      <c r="B22" s="670"/>
      <c r="C22" s="670"/>
      <c r="D22" s="671"/>
      <c r="E22" s="672" t="s">
        <v>581</v>
      </c>
      <c r="F22" s="673"/>
      <c r="G22" s="673"/>
      <c r="H22" s="673"/>
      <c r="I22" s="674"/>
      <c r="J22" s="704" t="str">
        <f>IF(AND('Mapa R. Fiscal'!$H$10="Media",'Mapa R. Fiscal'!$L$10="Leve"),CONCATENATE("R",'Mapa R. Fiscal'!$A$10),"")</f>
        <v/>
      </c>
      <c r="K22" s="705"/>
      <c r="L22" s="705" t="str">
        <f>IF(AND('Mapa R. Fiscal'!$H$16="Media",'Mapa R. Fiscal'!$L$16="Leve"),CONCATENATE("R",'Mapa R. Fiscal'!$A$16),"")</f>
        <v/>
      </c>
      <c r="M22" s="705"/>
      <c r="N22" s="705" t="str">
        <f>IF(AND('Mapa R. Fiscal'!$H$22="Media",'Mapa R. Fiscal'!$L$22="Leve"),CONCATENATE("R",'Mapa R. Fiscal'!$A$22),"")</f>
        <v/>
      </c>
      <c r="O22" s="708"/>
      <c r="P22" s="704" t="str">
        <f>IF(AND('Mapa R. Fiscal'!$H$10="Media",'Mapa R. Fiscal'!$L$10="Menor"),CONCATENATE("R",'Mapa R. Fiscal'!$A$10),"")</f>
        <v/>
      </c>
      <c r="Q22" s="705"/>
      <c r="R22" s="705" t="str">
        <f>IF(AND('Mapa R. Fiscal'!$H$16="Media",'Mapa R. Fiscal'!$L$16="Menor"),CONCATENATE("R",'Mapa R. Fiscal'!$A$16),"")</f>
        <v/>
      </c>
      <c r="S22" s="705"/>
      <c r="T22" s="705" t="str">
        <f>IF(AND('Mapa R. Fiscal'!$H$22="Media",'Mapa R. Fiscal'!$L$22="Menor"),CONCATENATE("R",'Mapa R. Fiscal'!$A$22),"")</f>
        <v/>
      </c>
      <c r="U22" s="708"/>
      <c r="V22" s="704" t="str">
        <f>IF(AND('Mapa R. Fiscal'!$H$10="Media",'Mapa R. Fiscal'!$L$10="Moderado"),CONCATENATE("R",'Mapa R. Fiscal'!$A$10),"")</f>
        <v/>
      </c>
      <c r="W22" s="705"/>
      <c r="X22" s="705" t="str">
        <f>IF(AND('Mapa R. Fiscal'!$H$16="Media",'Mapa R. Fiscal'!$L$16="Moderado"),CONCATENATE("R",'Mapa R. Fiscal'!$A$16),"")</f>
        <v/>
      </c>
      <c r="Y22" s="705"/>
      <c r="Z22" s="705" t="str">
        <f>IF(AND('Mapa R. Fiscal'!$H$22="Media",'Mapa R. Fiscal'!$L$22="Moderado"),CONCATENATE("R",'Mapa R. Fiscal'!$A$22),"")</f>
        <v/>
      </c>
      <c r="AA22" s="708"/>
      <c r="AB22" s="681" t="str">
        <f>IF(AND('Mapa R. Fiscal'!$H$10="Media",'Mapa R. Fiscal'!$L$10="Mayor"),CONCATENATE("R",'Mapa R. Fiscal'!$A$10),"")</f>
        <v/>
      </c>
      <c r="AC22" s="682"/>
      <c r="AD22" s="682" t="str">
        <f>IF(AND('Mapa R. Fiscal'!$H$16="Media",'Mapa R. Fiscal'!$L$16="Mayor"),CONCATENATE("R",'Mapa R. Fiscal'!$A$16),"")</f>
        <v>R2</v>
      </c>
      <c r="AE22" s="682"/>
      <c r="AF22" s="682" t="str">
        <f>IF(AND('Mapa R. Fiscal'!$H$22="Media",'Mapa R. Fiscal'!$L$22="Mayor"),CONCATENATE("R",'Mapa R. Fiscal'!$A$22),"")</f>
        <v/>
      </c>
      <c r="AG22" s="685"/>
      <c r="AH22" s="687" t="str">
        <f>IF(AND('Mapa R. Fiscal'!$H$10="Media",'Mapa R. Fiscal'!$L$10="Catastrófico"),CONCATENATE("R",'Mapa R. Fiscal'!$A$10),"")</f>
        <v>R1</v>
      </c>
      <c r="AI22" s="688"/>
      <c r="AJ22" s="688" t="str">
        <f>IF(AND('Mapa R. Fiscal'!$H$16="Media",'Mapa R. Fiscal'!$L$16="Catastrófico"),CONCATENATE("R",'Mapa R. Fiscal'!$A$16),"")</f>
        <v/>
      </c>
      <c r="AK22" s="688"/>
      <c r="AL22" s="688" t="str">
        <f>IF(AND('Mapa R. Fiscal'!$H$22="Media",'Mapa R. Fiscal'!$L$22="Catastrófico"),CONCATENATE("R",'Mapa R. Fiscal'!$A$22),"")</f>
        <v/>
      </c>
      <c r="AM22" s="691"/>
      <c r="AN22" s="14"/>
      <c r="AO22" s="726" t="s">
        <v>90</v>
      </c>
      <c r="AP22" s="727"/>
      <c r="AQ22" s="727"/>
      <c r="AR22" s="727"/>
      <c r="AS22" s="727"/>
      <c r="AT22" s="728"/>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5" customHeight="1" x14ac:dyDescent="0.25">
      <c r="A23" s="14"/>
      <c r="B23" s="670"/>
      <c r="C23" s="670"/>
      <c r="D23" s="671"/>
      <c r="E23" s="675"/>
      <c r="F23" s="676"/>
      <c r="G23" s="676"/>
      <c r="H23" s="676"/>
      <c r="I23" s="677"/>
      <c r="J23" s="706"/>
      <c r="K23" s="707"/>
      <c r="L23" s="707"/>
      <c r="M23" s="707"/>
      <c r="N23" s="707"/>
      <c r="O23" s="709"/>
      <c r="P23" s="706"/>
      <c r="Q23" s="707"/>
      <c r="R23" s="707"/>
      <c r="S23" s="707"/>
      <c r="T23" s="707"/>
      <c r="U23" s="709"/>
      <c r="V23" s="706"/>
      <c r="W23" s="707"/>
      <c r="X23" s="707"/>
      <c r="Y23" s="707"/>
      <c r="Z23" s="707"/>
      <c r="AA23" s="709"/>
      <c r="AB23" s="683"/>
      <c r="AC23" s="684"/>
      <c r="AD23" s="684"/>
      <c r="AE23" s="684"/>
      <c r="AF23" s="684"/>
      <c r="AG23" s="686"/>
      <c r="AH23" s="689"/>
      <c r="AI23" s="690"/>
      <c r="AJ23" s="690"/>
      <c r="AK23" s="690"/>
      <c r="AL23" s="690"/>
      <c r="AM23" s="692"/>
      <c r="AN23" s="14"/>
      <c r="AO23" s="729"/>
      <c r="AP23" s="730"/>
      <c r="AQ23" s="730"/>
      <c r="AR23" s="730"/>
      <c r="AS23" s="730"/>
      <c r="AT23" s="731"/>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5" customHeight="1" x14ac:dyDescent="0.25">
      <c r="A24" s="14"/>
      <c r="B24" s="670"/>
      <c r="C24" s="670"/>
      <c r="D24" s="671"/>
      <c r="E24" s="675"/>
      <c r="F24" s="676"/>
      <c r="G24" s="676"/>
      <c r="H24" s="676"/>
      <c r="I24" s="677"/>
      <c r="J24" s="706" t="str">
        <f>IF(AND('Mapa R. Fiscal'!$H$28="Media",'Mapa R. Fiscal'!$L$28="Leve"),CONCATENATE("R",'Mapa R. Fiscal'!$A$28),"")</f>
        <v/>
      </c>
      <c r="K24" s="707"/>
      <c r="L24" s="707" t="str">
        <f>IF(AND('Mapa R. Fiscal'!$H$34="Media",'Mapa R. Fiscal'!$L$34="Leve"),CONCATENATE("R",'Mapa R. Fiscal'!$A$34),"")</f>
        <v/>
      </c>
      <c r="M24" s="707"/>
      <c r="N24" s="707" t="str">
        <f>IF(AND('Mapa R. Fiscal'!$H$40="Media",'Mapa R. Fiscal'!$L$40="Leve"),CONCATENATE("R",'Mapa R. Fiscal'!$A$40),"")</f>
        <v/>
      </c>
      <c r="O24" s="709"/>
      <c r="P24" s="706" t="str">
        <f>IF(AND('Mapa R. Fiscal'!$H$28="Media",'Mapa R. Fiscal'!$L$28="Menor"),CONCATENATE("R",'Mapa R. Fiscal'!$A$28),"")</f>
        <v/>
      </c>
      <c r="Q24" s="707"/>
      <c r="R24" s="707" t="str">
        <f>IF(AND('Mapa R. Fiscal'!$H$34="Media",'Mapa R. Fiscal'!$L$34="Menor"),CONCATENATE("R",'Mapa R. Fiscal'!$A$34),"")</f>
        <v/>
      </c>
      <c r="S24" s="707"/>
      <c r="T24" s="707" t="str">
        <f>IF(AND('Mapa R. Fiscal'!$H$40="Media",'Mapa R. Fiscal'!$L$40="Menor"),CONCATENATE("R",'Mapa R. Fiscal'!$A$40),"")</f>
        <v/>
      </c>
      <c r="U24" s="709"/>
      <c r="V24" s="706" t="str">
        <f>IF(AND('Mapa R. Fiscal'!$H$28="Media",'Mapa R. Fiscal'!$L$28="Moderado"),CONCATENATE("R",'Mapa R. Fiscal'!$A$28),"")</f>
        <v/>
      </c>
      <c r="W24" s="707"/>
      <c r="X24" s="707" t="str">
        <f>IF(AND('Mapa R. Fiscal'!$H$34="Media",'Mapa R. Fiscal'!$L$34="Moderado"),CONCATENATE("R",'Mapa R. Fiscal'!$A$34),"")</f>
        <v/>
      </c>
      <c r="Y24" s="707"/>
      <c r="Z24" s="707" t="str">
        <f>IF(AND('Mapa R. Fiscal'!$H$40="Media",'Mapa R. Fiscal'!$L$40="Moderado"),CONCATENATE("R",'Mapa R. Fiscal'!$A$40),"")</f>
        <v/>
      </c>
      <c r="AA24" s="709"/>
      <c r="AB24" s="683" t="str">
        <f>IF(AND('Mapa R. Fiscal'!$H$28="Media",'Mapa R. Fiscal'!$L$28="Mayor"),CONCATENATE("R",'Mapa R. Fiscal'!$A$28),"")</f>
        <v/>
      </c>
      <c r="AC24" s="684"/>
      <c r="AD24" s="684" t="str">
        <f>IF(AND('Mapa R. Fiscal'!$H$34="Media",'Mapa R. Fiscal'!$L$34="Mayor"),CONCATENATE("R",'Mapa R. Fiscal'!$A$34),"")</f>
        <v/>
      </c>
      <c r="AE24" s="684"/>
      <c r="AF24" s="684" t="str">
        <f>IF(AND('Mapa R. Fiscal'!$H$40="Media",'Mapa R. Fiscal'!$L$40="Mayor"),CONCATENATE("R",'Mapa R. Fiscal'!$A$40),"")</f>
        <v/>
      </c>
      <c r="AG24" s="686"/>
      <c r="AH24" s="689" t="str">
        <f>IF(AND('Mapa R. Fiscal'!$H$28="Media",'Mapa R. Fiscal'!$L$28="Catastrófico"),CONCATENATE("R",'Mapa R. Fiscal'!$A$28),"")</f>
        <v/>
      </c>
      <c r="AI24" s="690"/>
      <c r="AJ24" s="690" t="str">
        <f>IF(AND('Mapa R. Fiscal'!$H$34="Media",'Mapa R. Fiscal'!$L$34="Catastrófico"),CONCATENATE("R",'Mapa R. Fiscal'!$A$34),"")</f>
        <v/>
      </c>
      <c r="AK24" s="690"/>
      <c r="AL24" s="690" t="str">
        <f>IF(AND('Mapa R. Fiscal'!$H$40="Media",'Mapa R. Fiscal'!$L$40="Catastrófico"),CONCATENATE("R",'Mapa R. Fiscal'!$A$40),"")</f>
        <v/>
      </c>
      <c r="AM24" s="692"/>
      <c r="AN24" s="14"/>
      <c r="AO24" s="729"/>
      <c r="AP24" s="730"/>
      <c r="AQ24" s="730"/>
      <c r="AR24" s="730"/>
      <c r="AS24" s="730"/>
      <c r="AT24" s="731"/>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5" customHeight="1" x14ac:dyDescent="0.25">
      <c r="A25" s="14"/>
      <c r="B25" s="670"/>
      <c r="C25" s="670"/>
      <c r="D25" s="671"/>
      <c r="E25" s="675"/>
      <c r="F25" s="676"/>
      <c r="G25" s="676"/>
      <c r="H25" s="676"/>
      <c r="I25" s="677"/>
      <c r="J25" s="706"/>
      <c r="K25" s="707"/>
      <c r="L25" s="707"/>
      <c r="M25" s="707"/>
      <c r="N25" s="707"/>
      <c r="O25" s="709"/>
      <c r="P25" s="706"/>
      <c r="Q25" s="707"/>
      <c r="R25" s="707"/>
      <c r="S25" s="707"/>
      <c r="T25" s="707"/>
      <c r="U25" s="709"/>
      <c r="V25" s="706"/>
      <c r="W25" s="707"/>
      <c r="X25" s="707"/>
      <c r="Y25" s="707"/>
      <c r="Z25" s="707"/>
      <c r="AA25" s="709"/>
      <c r="AB25" s="683"/>
      <c r="AC25" s="684"/>
      <c r="AD25" s="684"/>
      <c r="AE25" s="684"/>
      <c r="AF25" s="684"/>
      <c r="AG25" s="686"/>
      <c r="AH25" s="689"/>
      <c r="AI25" s="690"/>
      <c r="AJ25" s="690"/>
      <c r="AK25" s="690"/>
      <c r="AL25" s="690"/>
      <c r="AM25" s="692"/>
      <c r="AN25" s="14"/>
      <c r="AO25" s="729"/>
      <c r="AP25" s="730"/>
      <c r="AQ25" s="730"/>
      <c r="AR25" s="730"/>
      <c r="AS25" s="730"/>
      <c r="AT25" s="731"/>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5" customHeight="1" x14ac:dyDescent="0.25">
      <c r="A26" s="14"/>
      <c r="B26" s="670"/>
      <c r="C26" s="670"/>
      <c r="D26" s="671"/>
      <c r="E26" s="675"/>
      <c r="F26" s="676"/>
      <c r="G26" s="676"/>
      <c r="H26" s="676"/>
      <c r="I26" s="677"/>
      <c r="J26" s="706" t="str">
        <f>IF(AND('Mapa R. Fiscal'!$H$46="Media",'Mapa R. Fiscal'!$L$46="Leve"),CONCATENATE("R",'Mapa R. Fiscal'!$A$46),"")</f>
        <v/>
      </c>
      <c r="K26" s="707"/>
      <c r="L26" s="707" t="str">
        <f>IF(AND('Mapa R. Fiscal'!$H$52="Media",'Mapa R. Fiscal'!$L$52="Leve"),CONCATENATE("R",'Mapa R. Fiscal'!$A$52),"")</f>
        <v/>
      </c>
      <c r="M26" s="707"/>
      <c r="N26" s="707" t="str">
        <f>IF(AND('Mapa R. Fiscal'!$H$58="Media",'Mapa R. Fiscal'!$L$58="Leve"),CONCATENATE("R",'Mapa R. Fiscal'!$A$58),"")</f>
        <v/>
      </c>
      <c r="O26" s="709"/>
      <c r="P26" s="706" t="str">
        <f>IF(AND('Mapa R. Fiscal'!$H$46="Media",'Mapa R. Fiscal'!$L$46="Menor"),CONCATENATE("R",'Mapa R. Fiscal'!$A$46),"")</f>
        <v/>
      </c>
      <c r="Q26" s="707"/>
      <c r="R26" s="707" t="str">
        <f>IF(AND('Mapa R. Fiscal'!$H$52="Media",'Mapa R. Fiscal'!$L$52="Menor"),CONCATENATE("R",'Mapa R. Fiscal'!$A$52),"")</f>
        <v/>
      </c>
      <c r="S26" s="707"/>
      <c r="T26" s="707" t="str">
        <f>IF(AND('Mapa R. Fiscal'!$H$58="Media",'Mapa R. Fiscal'!$L$58="Menor"),CONCATENATE("R",'Mapa R. Fiscal'!$A$58),"")</f>
        <v/>
      </c>
      <c r="U26" s="709"/>
      <c r="V26" s="706" t="str">
        <f>IF(AND('Mapa R. Fiscal'!$H$46="Media",'Mapa R. Fiscal'!$L$46="Moderado"),CONCATENATE("R",'Mapa R. Fiscal'!$A$46),"")</f>
        <v/>
      </c>
      <c r="W26" s="707"/>
      <c r="X26" s="707" t="str">
        <f>IF(AND('Mapa R. Fiscal'!$H$52="Media",'Mapa R. Fiscal'!$L$52="Moderado"),CONCATENATE("R",'Mapa R. Fiscal'!$A$52),"")</f>
        <v/>
      </c>
      <c r="Y26" s="707"/>
      <c r="Z26" s="707" t="str">
        <f>IF(AND('Mapa R. Fiscal'!$H$58="Media",'Mapa R. Fiscal'!$L$58="Moderado"),CONCATENATE("R",'Mapa R. Fiscal'!$A$58),"")</f>
        <v/>
      </c>
      <c r="AA26" s="709"/>
      <c r="AB26" s="683" t="str">
        <f>IF(AND('Mapa R. Fiscal'!$H$46="Media",'Mapa R. Fiscal'!$L$46="Mayor"),CONCATENATE("R",'Mapa R. Fiscal'!$A$46),"")</f>
        <v/>
      </c>
      <c r="AC26" s="684"/>
      <c r="AD26" s="684" t="str">
        <f>IF(AND('Mapa R. Fiscal'!$H$52="Media",'Mapa R. Fiscal'!$L$52="Mayor"),CONCATENATE("R",'Mapa R. Fiscal'!$A$52),"")</f>
        <v/>
      </c>
      <c r="AE26" s="684"/>
      <c r="AF26" s="684" t="str">
        <f>IF(AND('Mapa R. Fiscal'!$H$58="Media",'Mapa R. Fiscal'!$L$58="Mayor"),CONCATENATE("R",'Mapa R. Fiscal'!$A$58),"")</f>
        <v/>
      </c>
      <c r="AG26" s="686"/>
      <c r="AH26" s="689" t="str">
        <f>IF(AND('Mapa R. Fiscal'!$H$46="Media",'Mapa R. Fiscal'!$L$46="Catastrófico"),CONCATENATE("R",'Mapa R. Fiscal'!$A$46),"")</f>
        <v/>
      </c>
      <c r="AI26" s="690"/>
      <c r="AJ26" s="690" t="str">
        <f>IF(AND('Mapa R. Fiscal'!$H$52="Media",'Mapa R. Fiscal'!$L$52="Catastrófico"),CONCATENATE("R",'Mapa R. Fiscal'!$A$52),"")</f>
        <v/>
      </c>
      <c r="AK26" s="690"/>
      <c r="AL26" s="690" t="str">
        <f>IF(AND('Mapa R. Fiscal'!$H$58="Media",'Mapa R. Fiscal'!$L$58="Catastrófico"),CONCATENATE("R",'Mapa R. Fiscal'!$A$58),"")</f>
        <v/>
      </c>
      <c r="AM26" s="692"/>
      <c r="AN26" s="14"/>
      <c r="AO26" s="729"/>
      <c r="AP26" s="730"/>
      <c r="AQ26" s="730"/>
      <c r="AR26" s="730"/>
      <c r="AS26" s="730"/>
      <c r="AT26" s="731"/>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5" customHeight="1" x14ac:dyDescent="0.25">
      <c r="A27" s="14"/>
      <c r="B27" s="670"/>
      <c r="C27" s="670"/>
      <c r="D27" s="671"/>
      <c r="E27" s="675"/>
      <c r="F27" s="676"/>
      <c r="G27" s="676"/>
      <c r="H27" s="676"/>
      <c r="I27" s="677"/>
      <c r="J27" s="706"/>
      <c r="K27" s="707"/>
      <c r="L27" s="707"/>
      <c r="M27" s="707"/>
      <c r="N27" s="707"/>
      <c r="O27" s="709"/>
      <c r="P27" s="706"/>
      <c r="Q27" s="707"/>
      <c r="R27" s="707"/>
      <c r="S27" s="707"/>
      <c r="T27" s="707"/>
      <c r="U27" s="709"/>
      <c r="V27" s="706"/>
      <c r="W27" s="707"/>
      <c r="X27" s="707"/>
      <c r="Y27" s="707"/>
      <c r="Z27" s="707"/>
      <c r="AA27" s="709"/>
      <c r="AB27" s="683"/>
      <c r="AC27" s="684"/>
      <c r="AD27" s="684"/>
      <c r="AE27" s="684"/>
      <c r="AF27" s="684"/>
      <c r="AG27" s="686"/>
      <c r="AH27" s="689"/>
      <c r="AI27" s="690"/>
      <c r="AJ27" s="690"/>
      <c r="AK27" s="690"/>
      <c r="AL27" s="690"/>
      <c r="AM27" s="692"/>
      <c r="AN27" s="14"/>
      <c r="AO27" s="729"/>
      <c r="AP27" s="730"/>
      <c r="AQ27" s="730"/>
      <c r="AR27" s="730"/>
      <c r="AS27" s="730"/>
      <c r="AT27" s="731"/>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5" customHeight="1" x14ac:dyDescent="0.25">
      <c r="A28" s="14"/>
      <c r="B28" s="670"/>
      <c r="C28" s="670"/>
      <c r="D28" s="671"/>
      <c r="E28" s="675"/>
      <c r="F28" s="676"/>
      <c r="G28" s="676"/>
      <c r="H28" s="676"/>
      <c r="I28" s="677"/>
      <c r="J28" s="706" t="str">
        <f>IF(AND('Mapa R. Fiscal'!$H$64="Media",'Mapa R. Fiscal'!$L$64="Leve"),CONCATENATE("R",'Mapa R. Fiscal'!$A$64),"")</f>
        <v/>
      </c>
      <c r="K28" s="707"/>
      <c r="L28" s="707" t="str">
        <f>IF(AND('Mapa R. Fiscal'!$H$70="Media",'Mapa R. Fiscal'!$L$70="Leve"),CONCATENATE("R",'Mapa R. Fiscal'!$A$70),"")</f>
        <v/>
      </c>
      <c r="M28" s="707"/>
      <c r="N28" s="707" t="str">
        <f>IF(AND('Mapa R. Fiscal'!$H$76="Media",'Mapa R. Fiscal'!$L$76="Leve"),CONCATENATE("R",'Mapa R. Fiscal'!$A$76),"")</f>
        <v/>
      </c>
      <c r="O28" s="709"/>
      <c r="P28" s="706" t="str">
        <f>IF(AND('Mapa R. Fiscal'!$H$64="Media",'Mapa R. Fiscal'!$L$64="Menor"),CONCATENATE("R",'Mapa R. Fiscal'!$A$64),"")</f>
        <v/>
      </c>
      <c r="Q28" s="707"/>
      <c r="R28" s="707" t="str">
        <f>IF(AND('Mapa R. Fiscal'!$H$70="Media",'Mapa R. Fiscal'!$L$70="Menor"),CONCATENATE("R",'Mapa R. Fiscal'!$A$70),"")</f>
        <v/>
      </c>
      <c r="S28" s="707"/>
      <c r="T28" s="707" t="str">
        <f>IF(AND('Mapa R. Fiscal'!$H$76="Media",'Mapa R. Fiscal'!$L$76="Menor"),CONCATENATE("R",'Mapa R. Fiscal'!$A$76),"")</f>
        <v/>
      </c>
      <c r="U28" s="709"/>
      <c r="V28" s="706" t="str">
        <f>IF(AND('Mapa R. Fiscal'!$H$64="Media",'Mapa R. Fiscal'!$L$64="Moderado"),CONCATENATE("R",'Mapa R. Fiscal'!$A$64),"")</f>
        <v/>
      </c>
      <c r="W28" s="707"/>
      <c r="X28" s="707" t="str">
        <f>IF(AND('Mapa R. Fiscal'!$H$70="Media",'Mapa R. Fiscal'!$L$70="Moderado"),CONCATENATE("R",'Mapa R. Fiscal'!$A$70),"")</f>
        <v/>
      </c>
      <c r="Y28" s="707"/>
      <c r="Z28" s="707" t="str">
        <f>IF(AND('Mapa R. Fiscal'!$H$76="Media",'Mapa R. Fiscal'!$L$76="Moderado"),CONCATENATE("R",'Mapa R. Fiscal'!$A$76),"")</f>
        <v/>
      </c>
      <c r="AA28" s="709"/>
      <c r="AB28" s="683" t="str">
        <f>IF(AND('Mapa R. Fiscal'!$H$64="Media",'Mapa R. Fiscal'!$L$64="Mayor"),CONCATENATE("R",'Mapa R. Fiscal'!$A$64),"")</f>
        <v/>
      </c>
      <c r="AC28" s="684"/>
      <c r="AD28" s="684" t="str">
        <f>IF(AND('Mapa R. Fiscal'!$H$70="Media",'Mapa R. Fiscal'!$L$70="Mayor"),CONCATENATE("R",'Mapa R. Fiscal'!$A$70),"")</f>
        <v/>
      </c>
      <c r="AE28" s="684"/>
      <c r="AF28" s="684" t="str">
        <f>IF(AND('Mapa R. Fiscal'!$H$76="Media",'Mapa R. Fiscal'!$L$76="Mayor"),CONCATENATE("R",'Mapa R. Fiscal'!$A$76),"")</f>
        <v/>
      </c>
      <c r="AG28" s="686"/>
      <c r="AH28" s="689" t="str">
        <f>IF(AND('Mapa R. Fiscal'!$H$64="Media",'Mapa R. Fiscal'!$L$64="Catastrófico"),CONCATENATE("R",'Mapa R. Fiscal'!$A$64),"")</f>
        <v/>
      </c>
      <c r="AI28" s="690"/>
      <c r="AJ28" s="690" t="str">
        <f>IF(AND('Mapa R. Fiscal'!$H$70="Media",'Mapa R. Fiscal'!$L$70="Catastrófico"),CONCATENATE("R",'Mapa R. Fiscal'!$A$70),"")</f>
        <v/>
      </c>
      <c r="AK28" s="690"/>
      <c r="AL28" s="690" t="str">
        <f>IF(AND('Mapa R. Fiscal'!$H$76="Media",'Mapa R. Fiscal'!$L$76="Catastrófico"),CONCATENATE("R",'Mapa R. Fiscal'!$A$76),"")</f>
        <v/>
      </c>
      <c r="AM28" s="692"/>
      <c r="AN28" s="14"/>
      <c r="AO28" s="729"/>
      <c r="AP28" s="730"/>
      <c r="AQ28" s="730"/>
      <c r="AR28" s="730"/>
      <c r="AS28" s="730"/>
      <c r="AT28" s="731"/>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customHeight="1" thickBot="1" x14ac:dyDescent="0.3">
      <c r="A29" s="14"/>
      <c r="B29" s="670"/>
      <c r="C29" s="670"/>
      <c r="D29" s="671"/>
      <c r="E29" s="678"/>
      <c r="F29" s="679"/>
      <c r="G29" s="679"/>
      <c r="H29" s="679"/>
      <c r="I29" s="680"/>
      <c r="J29" s="706"/>
      <c r="K29" s="707"/>
      <c r="L29" s="707"/>
      <c r="M29" s="707"/>
      <c r="N29" s="707"/>
      <c r="O29" s="709"/>
      <c r="P29" s="723"/>
      <c r="Q29" s="724"/>
      <c r="R29" s="724"/>
      <c r="S29" s="724"/>
      <c r="T29" s="724"/>
      <c r="U29" s="725"/>
      <c r="V29" s="723"/>
      <c r="W29" s="724"/>
      <c r="X29" s="724"/>
      <c r="Y29" s="724"/>
      <c r="Z29" s="724"/>
      <c r="AA29" s="725"/>
      <c r="AB29" s="720"/>
      <c r="AC29" s="721"/>
      <c r="AD29" s="721"/>
      <c r="AE29" s="721"/>
      <c r="AF29" s="721"/>
      <c r="AG29" s="722"/>
      <c r="AH29" s="710"/>
      <c r="AI29" s="702"/>
      <c r="AJ29" s="702"/>
      <c r="AK29" s="702"/>
      <c r="AL29" s="702"/>
      <c r="AM29" s="703"/>
      <c r="AN29" s="14"/>
      <c r="AO29" s="732"/>
      <c r="AP29" s="733"/>
      <c r="AQ29" s="733"/>
      <c r="AR29" s="733"/>
      <c r="AS29" s="733"/>
      <c r="AT29" s="73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5" customHeight="1" x14ac:dyDescent="0.25">
      <c r="A30" s="14"/>
      <c r="B30" s="670"/>
      <c r="C30" s="670"/>
      <c r="D30" s="671"/>
      <c r="E30" s="672" t="s">
        <v>582</v>
      </c>
      <c r="F30" s="673"/>
      <c r="G30" s="673"/>
      <c r="H30" s="673"/>
      <c r="I30" s="673"/>
      <c r="J30" s="735" t="str">
        <f>IF(AND('Mapa R. Fiscal'!$H$10="Baja",'Mapa R. Fiscal'!$L$10="Leve"),CONCATENATE("R",'Mapa R. Fiscal'!$A$10),"")</f>
        <v/>
      </c>
      <c r="K30" s="736"/>
      <c r="L30" s="736" t="str">
        <f>IF(AND('Mapa R. Fiscal'!$H$16="Baja",'Mapa R. Fiscal'!$L$16="Leve"),CONCATENATE("R",'Mapa R. Fiscal'!$A$16),"")</f>
        <v/>
      </c>
      <c r="M30" s="736"/>
      <c r="N30" s="736" t="str">
        <f>IF(AND('Mapa R. Fiscal'!$H$22="Baja",'Mapa R. Fiscal'!$L$22="Leve"),CONCATENATE("R",'Mapa R. Fiscal'!$A$22),"")</f>
        <v/>
      </c>
      <c r="O30" s="739"/>
      <c r="P30" s="705" t="str">
        <f>IF(AND('Mapa R. Fiscal'!$H$10="Baja",'Mapa R. Fiscal'!$L$10="Menor"),CONCATENATE("R",'Mapa R. Fiscal'!$A$10),"")</f>
        <v/>
      </c>
      <c r="Q30" s="705"/>
      <c r="R30" s="705" t="str">
        <f>IF(AND('Mapa R. Fiscal'!$H$16="Baja",'Mapa R. Fiscal'!$L$16="Menor"),CONCATENATE("R",'Mapa R. Fiscal'!$A$16),"")</f>
        <v/>
      </c>
      <c r="S30" s="705"/>
      <c r="T30" s="705" t="str">
        <f>IF(AND('Mapa R. Fiscal'!$H$22="Baja",'Mapa R. Fiscal'!$L$22="Menor"),CONCATENATE("R",'Mapa R. Fiscal'!$A$22),"")</f>
        <v/>
      </c>
      <c r="U30" s="708"/>
      <c r="V30" s="704" t="str">
        <f>IF(AND('Mapa R. Fiscal'!$H$10="Baja",'Mapa R. Fiscal'!$L$10="Moderado"),CONCATENATE("R",'Mapa R. Fiscal'!$A$10),"")</f>
        <v/>
      </c>
      <c r="W30" s="705"/>
      <c r="X30" s="705" t="str">
        <f>IF(AND('Mapa R. Fiscal'!$H$16="Baja",'Mapa R. Fiscal'!$L$16="Moderado"),CONCATENATE("R",'Mapa R. Fiscal'!$A$16),"")</f>
        <v/>
      </c>
      <c r="Y30" s="705"/>
      <c r="Z30" s="705" t="str">
        <f>IF(AND('Mapa R. Fiscal'!$H$22="Baja",'Mapa R. Fiscal'!$L$22="Moderado"),CONCATENATE("R",'Mapa R. Fiscal'!$A$22),"")</f>
        <v/>
      </c>
      <c r="AA30" s="708"/>
      <c r="AB30" s="681" t="str">
        <f>IF(AND('Mapa R. Fiscal'!$H$10="Baja",'Mapa R. Fiscal'!$L$10="Mayor"),CONCATENATE("R",'Mapa R. Fiscal'!$A$10),"")</f>
        <v/>
      </c>
      <c r="AC30" s="682"/>
      <c r="AD30" s="682" t="str">
        <f>IF(AND('Mapa R. Fiscal'!$H$16="Baja",'Mapa R. Fiscal'!$L$16="Mayor"),CONCATENATE("R",'Mapa R. Fiscal'!$A$16),"")</f>
        <v/>
      </c>
      <c r="AE30" s="682"/>
      <c r="AF30" s="682" t="str">
        <f>IF(AND('Mapa R. Fiscal'!$H$22="Baja",'Mapa R. Fiscal'!$L$22="Mayor"),CONCATENATE("R",'Mapa R. Fiscal'!$A$22),"")</f>
        <v/>
      </c>
      <c r="AG30" s="685"/>
      <c r="AH30" s="687" t="str">
        <f>IF(AND('Mapa R. Fiscal'!$H$10="Baja",'Mapa R. Fiscal'!$L$10="Catastrófico"),CONCATENATE("R",'Mapa R. Fiscal'!$A$10),"")</f>
        <v/>
      </c>
      <c r="AI30" s="688"/>
      <c r="AJ30" s="688" t="str">
        <f>IF(AND('Mapa R. Fiscal'!$H$16="Baja",'Mapa R. Fiscal'!$L$16="Catastrófico"),CONCATENATE("R",'Mapa R. Fiscal'!$A$16),"")</f>
        <v/>
      </c>
      <c r="AK30" s="688"/>
      <c r="AL30" s="688" t="str">
        <f>IF(AND('Mapa R. Fiscal'!$H$22="Baja",'Mapa R. Fiscal'!$L$22="Catastrófico"),CONCATENATE("R",'Mapa R. Fiscal'!$A$22),"")</f>
        <v/>
      </c>
      <c r="AM30" s="691"/>
      <c r="AN30" s="14"/>
      <c r="AO30" s="741" t="s">
        <v>583</v>
      </c>
      <c r="AP30" s="742"/>
      <c r="AQ30" s="742"/>
      <c r="AR30" s="742"/>
      <c r="AS30" s="742"/>
      <c r="AT30" s="743"/>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5" customHeight="1" x14ac:dyDescent="0.25">
      <c r="A31" s="14"/>
      <c r="B31" s="670"/>
      <c r="C31" s="670"/>
      <c r="D31" s="671"/>
      <c r="E31" s="675"/>
      <c r="F31" s="676"/>
      <c r="G31" s="676"/>
      <c r="H31" s="676"/>
      <c r="I31" s="676"/>
      <c r="J31" s="737"/>
      <c r="K31" s="738"/>
      <c r="L31" s="738"/>
      <c r="M31" s="738"/>
      <c r="N31" s="738"/>
      <c r="O31" s="740"/>
      <c r="P31" s="707"/>
      <c r="Q31" s="707"/>
      <c r="R31" s="707"/>
      <c r="S31" s="707"/>
      <c r="T31" s="707"/>
      <c r="U31" s="709"/>
      <c r="V31" s="706"/>
      <c r="W31" s="707"/>
      <c r="X31" s="707"/>
      <c r="Y31" s="707"/>
      <c r="Z31" s="707"/>
      <c r="AA31" s="709"/>
      <c r="AB31" s="683"/>
      <c r="AC31" s="684"/>
      <c r="AD31" s="684"/>
      <c r="AE31" s="684"/>
      <c r="AF31" s="684"/>
      <c r="AG31" s="686"/>
      <c r="AH31" s="689"/>
      <c r="AI31" s="690"/>
      <c r="AJ31" s="690"/>
      <c r="AK31" s="690"/>
      <c r="AL31" s="690"/>
      <c r="AM31" s="692"/>
      <c r="AN31" s="14"/>
      <c r="AO31" s="744"/>
      <c r="AP31" s="745"/>
      <c r="AQ31" s="745"/>
      <c r="AR31" s="745"/>
      <c r="AS31" s="745"/>
      <c r="AT31" s="746"/>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5" customHeight="1" x14ac:dyDescent="0.25">
      <c r="A32" s="14"/>
      <c r="B32" s="670"/>
      <c r="C32" s="670"/>
      <c r="D32" s="671"/>
      <c r="E32" s="675"/>
      <c r="F32" s="676"/>
      <c r="G32" s="676"/>
      <c r="H32" s="676"/>
      <c r="I32" s="676"/>
      <c r="J32" s="737" t="str">
        <f>IF(AND('Mapa R. Fiscal'!$H$28="Baja",'Mapa R. Fiscal'!$L$28="Leve"),CONCATENATE("R",'Mapa R. Fiscal'!$A$28),"")</f>
        <v/>
      </c>
      <c r="K32" s="738"/>
      <c r="L32" s="738" t="str">
        <f>IF(AND('Mapa R. Fiscal'!$H$34="Baja",'Mapa R. Fiscal'!$L$34="Leve"),CONCATENATE("R",'Mapa R. Fiscal'!$A$34),"")</f>
        <v/>
      </c>
      <c r="M32" s="738"/>
      <c r="N32" s="738" t="str">
        <f>IF(AND('Mapa R. Fiscal'!$H$40="Baja",'Mapa R. Fiscal'!$L$40="Leve"),CONCATENATE("R",'Mapa R. Fiscal'!$A$40),"")</f>
        <v/>
      </c>
      <c r="O32" s="740"/>
      <c r="P32" s="707" t="str">
        <f>IF(AND('Mapa R. Fiscal'!$H$28="Baja",'Mapa R. Fiscal'!$L$28="Menor"),CONCATENATE("R",'Mapa R. Fiscal'!$A$28),"")</f>
        <v/>
      </c>
      <c r="Q32" s="707"/>
      <c r="R32" s="707" t="str">
        <f>IF(AND('Mapa R. Fiscal'!$H$34="Baja",'Mapa R. Fiscal'!$L$34="Menor"),CONCATENATE("R",'Mapa R. Fiscal'!$A$34),"")</f>
        <v/>
      </c>
      <c r="S32" s="707"/>
      <c r="T32" s="707" t="str">
        <f>IF(AND('Mapa R. Fiscal'!$H$40="Baja",'Mapa R. Fiscal'!$L$40="Menor"),CONCATENATE("R",'Mapa R. Fiscal'!$A$40),"")</f>
        <v/>
      </c>
      <c r="U32" s="709"/>
      <c r="V32" s="706" t="str">
        <f>IF(AND('Mapa R. Fiscal'!$H$28="Baja",'Mapa R. Fiscal'!$L$28="Moderado"),CONCATENATE("R",'Mapa R. Fiscal'!$A$28),"")</f>
        <v/>
      </c>
      <c r="W32" s="707"/>
      <c r="X32" s="707" t="str">
        <f>IF(AND('Mapa R. Fiscal'!$H$34="Baja",'Mapa R. Fiscal'!$L$34="Moderado"),CONCATENATE("R",'Mapa R. Fiscal'!$A$34),"")</f>
        <v/>
      </c>
      <c r="Y32" s="707"/>
      <c r="Z32" s="707" t="str">
        <f>IF(AND('Mapa R. Fiscal'!$H$40="Baja",'Mapa R. Fiscal'!$L$40="Moderado"),CONCATENATE("R",'Mapa R. Fiscal'!$A$40),"")</f>
        <v/>
      </c>
      <c r="AA32" s="709"/>
      <c r="AB32" s="683" t="str">
        <f>IF(AND('Mapa R. Fiscal'!$H$28="Baja",'Mapa R. Fiscal'!$L$28="Mayor"),CONCATENATE("R",'Mapa R. Fiscal'!$A$28),"")</f>
        <v/>
      </c>
      <c r="AC32" s="684"/>
      <c r="AD32" s="684" t="str">
        <f>IF(AND('Mapa R. Fiscal'!$H$34="Baja",'Mapa R. Fiscal'!$L$34="Mayor"),CONCATENATE("R",'Mapa R. Fiscal'!$A$34),"")</f>
        <v/>
      </c>
      <c r="AE32" s="684"/>
      <c r="AF32" s="684" t="str">
        <f>IF(AND('Mapa R. Fiscal'!$H$40="Baja",'Mapa R. Fiscal'!$L$40="Mayor"),CONCATENATE("R",'Mapa R. Fiscal'!$A$40),"")</f>
        <v/>
      </c>
      <c r="AG32" s="686"/>
      <c r="AH32" s="689" t="str">
        <f>IF(AND('Mapa R. Fiscal'!$H$28="Baja",'Mapa R. Fiscal'!$L$28="Catastrófico"),CONCATENATE("R",'Mapa R. Fiscal'!$A$28),"")</f>
        <v/>
      </c>
      <c r="AI32" s="690"/>
      <c r="AJ32" s="690" t="str">
        <f>IF(AND('Mapa R. Fiscal'!$H$34="Baja",'Mapa R. Fiscal'!$L$34="Catastrófico"),CONCATENATE("R",'Mapa R. Fiscal'!$A$34),"")</f>
        <v/>
      </c>
      <c r="AK32" s="690"/>
      <c r="AL32" s="690" t="str">
        <f>IF(AND('Mapa R. Fiscal'!$H$40="Baja",'Mapa R. Fiscal'!$L$40="Catastrófico"),CONCATENATE("R",'Mapa R. Fiscal'!$A$40),"")</f>
        <v/>
      </c>
      <c r="AM32" s="692"/>
      <c r="AN32" s="14"/>
      <c r="AO32" s="744"/>
      <c r="AP32" s="745"/>
      <c r="AQ32" s="745"/>
      <c r="AR32" s="745"/>
      <c r="AS32" s="745"/>
      <c r="AT32" s="746"/>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5" customHeight="1" x14ac:dyDescent="0.25">
      <c r="A33" s="14"/>
      <c r="B33" s="670"/>
      <c r="C33" s="670"/>
      <c r="D33" s="671"/>
      <c r="E33" s="675"/>
      <c r="F33" s="676"/>
      <c r="G33" s="676"/>
      <c r="H33" s="676"/>
      <c r="I33" s="676"/>
      <c r="J33" s="737"/>
      <c r="K33" s="738"/>
      <c r="L33" s="738"/>
      <c r="M33" s="738"/>
      <c r="N33" s="738"/>
      <c r="O33" s="740"/>
      <c r="P33" s="707"/>
      <c r="Q33" s="707"/>
      <c r="R33" s="707"/>
      <c r="S33" s="707"/>
      <c r="T33" s="707"/>
      <c r="U33" s="709"/>
      <c r="V33" s="706"/>
      <c r="W33" s="707"/>
      <c r="X33" s="707"/>
      <c r="Y33" s="707"/>
      <c r="Z33" s="707"/>
      <c r="AA33" s="709"/>
      <c r="AB33" s="683"/>
      <c r="AC33" s="684"/>
      <c r="AD33" s="684"/>
      <c r="AE33" s="684"/>
      <c r="AF33" s="684"/>
      <c r="AG33" s="686"/>
      <c r="AH33" s="689"/>
      <c r="AI33" s="690"/>
      <c r="AJ33" s="690"/>
      <c r="AK33" s="690"/>
      <c r="AL33" s="690"/>
      <c r="AM33" s="692"/>
      <c r="AN33" s="14"/>
      <c r="AO33" s="744"/>
      <c r="AP33" s="745"/>
      <c r="AQ33" s="745"/>
      <c r="AR33" s="745"/>
      <c r="AS33" s="745"/>
      <c r="AT33" s="746"/>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5" customHeight="1" x14ac:dyDescent="0.25">
      <c r="A34" s="14"/>
      <c r="B34" s="670"/>
      <c r="C34" s="670"/>
      <c r="D34" s="671"/>
      <c r="E34" s="675"/>
      <c r="F34" s="676"/>
      <c r="G34" s="676"/>
      <c r="H34" s="676"/>
      <c r="I34" s="676"/>
      <c r="J34" s="737" t="str">
        <f>IF(AND('Mapa R. Fiscal'!$H$46="Baja",'Mapa R. Fiscal'!$L$46="Leve"),CONCATENATE("R",'Mapa R. Fiscal'!$A$46),"")</f>
        <v/>
      </c>
      <c r="K34" s="738"/>
      <c r="L34" s="738" t="str">
        <f>IF(AND('Mapa R. Fiscal'!$H$52="Baja",'Mapa R. Fiscal'!$L$52="Leve"),CONCATENATE("R",'Mapa R. Fiscal'!$A$52),"")</f>
        <v/>
      </c>
      <c r="M34" s="738"/>
      <c r="N34" s="738" t="str">
        <f>IF(AND('Mapa R. Fiscal'!$H$58="Baja",'Mapa R. Fiscal'!$L$58="Leve"),CONCATENATE("R",'Mapa R. Fiscal'!$A$58),"")</f>
        <v/>
      </c>
      <c r="O34" s="740"/>
      <c r="P34" s="707" t="str">
        <f>IF(AND('Mapa R. Fiscal'!$H$46="Baja",'Mapa R. Fiscal'!$L$46="Menor"),CONCATENATE("R",'Mapa R. Fiscal'!$A$46),"")</f>
        <v/>
      </c>
      <c r="Q34" s="707"/>
      <c r="R34" s="707" t="str">
        <f>IF(AND('Mapa R. Fiscal'!$H$52="Baja",'Mapa R. Fiscal'!$L$52="Menor"),CONCATENATE("R",'Mapa R. Fiscal'!$A$52),"")</f>
        <v/>
      </c>
      <c r="S34" s="707"/>
      <c r="T34" s="707" t="str">
        <f>IF(AND('Mapa R. Fiscal'!$H$58="Baja",'Mapa R. Fiscal'!$L$58="Menor"),CONCATENATE("R",'Mapa R. Fiscal'!$A$58),"")</f>
        <v/>
      </c>
      <c r="U34" s="709"/>
      <c r="V34" s="706" t="str">
        <f>IF(AND('Mapa R. Fiscal'!$H$46="Baja",'Mapa R. Fiscal'!$L$46="Moderado"),CONCATENATE("R",'Mapa R. Fiscal'!$A$46),"")</f>
        <v/>
      </c>
      <c r="W34" s="707"/>
      <c r="X34" s="707" t="str">
        <f>IF(AND('Mapa R. Fiscal'!$H$52="Baja",'Mapa R. Fiscal'!$L$52="Moderado"),CONCATENATE("R",'Mapa R. Fiscal'!$A$52),"")</f>
        <v/>
      </c>
      <c r="Y34" s="707"/>
      <c r="Z34" s="707" t="str">
        <f>IF(AND('Mapa R. Fiscal'!$H$58="Baja",'Mapa R. Fiscal'!$L$58="Moderado"),CONCATENATE("R",'Mapa R. Fiscal'!$A$58),"")</f>
        <v/>
      </c>
      <c r="AA34" s="709"/>
      <c r="AB34" s="683" t="str">
        <f>IF(AND('Mapa R. Fiscal'!$H$46="Baja",'Mapa R. Fiscal'!$L$46="Mayor"),CONCATENATE("R",'Mapa R. Fiscal'!$A$46),"")</f>
        <v/>
      </c>
      <c r="AC34" s="684"/>
      <c r="AD34" s="684" t="str">
        <f>IF(AND('Mapa R. Fiscal'!$H$52="Baja",'Mapa R. Fiscal'!$L$52="Mayor"),CONCATENATE("R",'Mapa R. Fiscal'!$A$52),"")</f>
        <v/>
      </c>
      <c r="AE34" s="684"/>
      <c r="AF34" s="684" t="str">
        <f>IF(AND('Mapa R. Fiscal'!$H$58="Baja",'Mapa R. Fiscal'!$L$58="Mayor"),CONCATENATE("R",'Mapa R. Fiscal'!$A$58),"")</f>
        <v/>
      </c>
      <c r="AG34" s="686"/>
      <c r="AH34" s="689" t="str">
        <f>IF(AND('Mapa R. Fiscal'!$H$46="Baja",'Mapa R. Fiscal'!$L$46="Catastrófico"),CONCATENATE("R",'Mapa R. Fiscal'!$A$46),"")</f>
        <v/>
      </c>
      <c r="AI34" s="690"/>
      <c r="AJ34" s="690" t="str">
        <f>IF(AND('Mapa R. Fiscal'!$H$52="Baja",'Mapa R. Fiscal'!$L$52="Catastrófico"),CONCATENATE("R",'Mapa R. Fiscal'!$A$52),"")</f>
        <v/>
      </c>
      <c r="AK34" s="690"/>
      <c r="AL34" s="690" t="str">
        <f>IF(AND('Mapa R. Fiscal'!$H$58="Baja",'Mapa R. Fiscal'!$L$58="Catastrófico"),CONCATENATE("R",'Mapa R. Fiscal'!$A$58),"")</f>
        <v/>
      </c>
      <c r="AM34" s="692"/>
      <c r="AN34" s="14"/>
      <c r="AO34" s="744"/>
      <c r="AP34" s="745"/>
      <c r="AQ34" s="745"/>
      <c r="AR34" s="745"/>
      <c r="AS34" s="745"/>
      <c r="AT34" s="746"/>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5" customHeight="1" x14ac:dyDescent="0.25">
      <c r="A35" s="14"/>
      <c r="B35" s="670"/>
      <c r="C35" s="670"/>
      <c r="D35" s="671"/>
      <c r="E35" s="675"/>
      <c r="F35" s="676"/>
      <c r="G35" s="676"/>
      <c r="H35" s="676"/>
      <c r="I35" s="676"/>
      <c r="J35" s="737"/>
      <c r="K35" s="738"/>
      <c r="L35" s="738"/>
      <c r="M35" s="738"/>
      <c r="N35" s="738"/>
      <c r="O35" s="740"/>
      <c r="P35" s="707"/>
      <c r="Q35" s="707"/>
      <c r="R35" s="707"/>
      <c r="S35" s="707"/>
      <c r="T35" s="707"/>
      <c r="U35" s="709"/>
      <c r="V35" s="706"/>
      <c r="W35" s="707"/>
      <c r="X35" s="707"/>
      <c r="Y35" s="707"/>
      <c r="Z35" s="707"/>
      <c r="AA35" s="709"/>
      <c r="AB35" s="683"/>
      <c r="AC35" s="684"/>
      <c r="AD35" s="684"/>
      <c r="AE35" s="684"/>
      <c r="AF35" s="684"/>
      <c r="AG35" s="686"/>
      <c r="AH35" s="689"/>
      <c r="AI35" s="690"/>
      <c r="AJ35" s="690"/>
      <c r="AK35" s="690"/>
      <c r="AL35" s="690"/>
      <c r="AM35" s="692"/>
      <c r="AN35" s="14"/>
      <c r="AO35" s="744"/>
      <c r="AP35" s="745"/>
      <c r="AQ35" s="745"/>
      <c r="AR35" s="745"/>
      <c r="AS35" s="745"/>
      <c r="AT35" s="746"/>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5" customHeight="1" x14ac:dyDescent="0.25">
      <c r="A36" s="14"/>
      <c r="B36" s="670"/>
      <c r="C36" s="670"/>
      <c r="D36" s="671"/>
      <c r="E36" s="675"/>
      <c r="F36" s="676"/>
      <c r="G36" s="676"/>
      <c r="H36" s="676"/>
      <c r="I36" s="676"/>
      <c r="J36" s="737" t="str">
        <f>IF(AND('Mapa R. Fiscal'!$H$64="Baja",'Mapa R. Fiscal'!$L$64="Leve"),CONCATENATE("R",'Mapa R. Fiscal'!$A$64),"")</f>
        <v/>
      </c>
      <c r="K36" s="738"/>
      <c r="L36" s="738" t="str">
        <f>IF(AND('Mapa R. Fiscal'!$H$70="Baja",'Mapa R. Fiscal'!$L$70="Leve"),CONCATENATE("R",'Mapa R. Fiscal'!$A$70),"")</f>
        <v/>
      </c>
      <c r="M36" s="738"/>
      <c r="N36" s="738" t="str">
        <f>IF(AND('Mapa R. Fiscal'!$H$76="Baja",'Mapa R. Fiscal'!$L$76="Leve"),CONCATENATE("R",'Mapa R. Fiscal'!$A$76),"")</f>
        <v/>
      </c>
      <c r="O36" s="740"/>
      <c r="P36" s="707" t="str">
        <f>IF(AND('Mapa R. Fiscal'!$H$64="Baja",'Mapa R. Fiscal'!$L$64="Menor"),CONCATENATE("R",'Mapa R. Fiscal'!$A$64),"")</f>
        <v/>
      </c>
      <c r="Q36" s="707"/>
      <c r="R36" s="707" t="str">
        <f>IF(AND('Mapa R. Fiscal'!$H$70="Baja",'Mapa R. Fiscal'!$L$70="Menor"),CONCATENATE("R",'Mapa R. Fiscal'!$A$70),"")</f>
        <v/>
      </c>
      <c r="S36" s="707"/>
      <c r="T36" s="707" t="str">
        <f>IF(AND('Mapa R. Fiscal'!$H$76="Baja",'Mapa R. Fiscal'!$L$76="Menor"),CONCATENATE("R",'Mapa R. Fiscal'!$A$76),"")</f>
        <v/>
      </c>
      <c r="U36" s="709"/>
      <c r="V36" s="706" t="str">
        <f>IF(AND('Mapa R. Fiscal'!$H$64="Baja",'Mapa R. Fiscal'!$L$64="Moderado"),CONCATENATE("R",'Mapa R. Fiscal'!$A$64),"")</f>
        <v/>
      </c>
      <c r="W36" s="707"/>
      <c r="X36" s="707" t="str">
        <f>IF(AND('Mapa R. Fiscal'!$H$70="Baja",'Mapa R. Fiscal'!$L$70="Moderado"),CONCATENATE("R",'Mapa R. Fiscal'!$A$70),"")</f>
        <v/>
      </c>
      <c r="Y36" s="707"/>
      <c r="Z36" s="707" t="str">
        <f>IF(AND('Mapa R. Fiscal'!$H$76="Baja",'Mapa R. Fiscal'!$L$76="Moderado"),CONCATENATE("R",'Mapa R. Fiscal'!$A$76),"")</f>
        <v/>
      </c>
      <c r="AA36" s="709"/>
      <c r="AB36" s="683" t="str">
        <f>IF(AND('Mapa R. Fiscal'!$H$64="Baja",'Mapa R. Fiscal'!$L$64="Mayor"),CONCATENATE("R",'Mapa R. Fiscal'!$A$64),"")</f>
        <v/>
      </c>
      <c r="AC36" s="684"/>
      <c r="AD36" s="684" t="str">
        <f>IF(AND('Mapa R. Fiscal'!$H$70="Baja",'Mapa R. Fiscal'!$L$70="Mayor"),CONCATENATE("R",'Mapa R. Fiscal'!$A$70),"")</f>
        <v/>
      </c>
      <c r="AE36" s="684"/>
      <c r="AF36" s="684" t="str">
        <f>IF(AND('Mapa R. Fiscal'!$H$76="Baja",'Mapa R. Fiscal'!$L$76="Mayor"),CONCATENATE("R",'Mapa R. Fiscal'!$A$76),"")</f>
        <v/>
      </c>
      <c r="AG36" s="686"/>
      <c r="AH36" s="689" t="str">
        <f>IF(AND('Mapa R. Fiscal'!$H$64="Baja",'Mapa R. Fiscal'!$L$64="Catastrófico"),CONCATENATE("R",'Mapa R. Fiscal'!$A$64),"")</f>
        <v/>
      </c>
      <c r="AI36" s="690"/>
      <c r="AJ36" s="690" t="str">
        <f>IF(AND('Mapa R. Fiscal'!$H$70="Baja",'Mapa R. Fiscal'!$L$70="Catastrófico"),CONCATENATE("R",'Mapa R. Fiscal'!$A$70),"")</f>
        <v/>
      </c>
      <c r="AK36" s="690"/>
      <c r="AL36" s="690" t="str">
        <f>IF(AND('Mapa R. Fiscal'!$H$76="Baja",'Mapa R. Fiscal'!$L$76="Catastrófico"),CONCATENATE("R",'Mapa R. Fiscal'!$A$76),"")</f>
        <v/>
      </c>
      <c r="AM36" s="692"/>
      <c r="AN36" s="14"/>
      <c r="AO36" s="744"/>
      <c r="AP36" s="745"/>
      <c r="AQ36" s="745"/>
      <c r="AR36" s="745"/>
      <c r="AS36" s="745"/>
      <c r="AT36" s="74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customHeight="1" thickBot="1" x14ac:dyDescent="0.3">
      <c r="A37" s="14"/>
      <c r="B37" s="670"/>
      <c r="C37" s="670"/>
      <c r="D37" s="671"/>
      <c r="E37" s="678"/>
      <c r="F37" s="679"/>
      <c r="G37" s="679"/>
      <c r="H37" s="679"/>
      <c r="I37" s="679"/>
      <c r="J37" s="750"/>
      <c r="K37" s="751"/>
      <c r="L37" s="751"/>
      <c r="M37" s="751"/>
      <c r="N37" s="751"/>
      <c r="O37" s="752"/>
      <c r="P37" s="724"/>
      <c r="Q37" s="724"/>
      <c r="R37" s="724"/>
      <c r="S37" s="724"/>
      <c r="T37" s="724"/>
      <c r="U37" s="725"/>
      <c r="V37" s="723"/>
      <c r="W37" s="724"/>
      <c r="X37" s="724"/>
      <c r="Y37" s="724"/>
      <c r="Z37" s="724"/>
      <c r="AA37" s="725"/>
      <c r="AB37" s="720"/>
      <c r="AC37" s="721"/>
      <c r="AD37" s="721"/>
      <c r="AE37" s="721"/>
      <c r="AF37" s="721"/>
      <c r="AG37" s="722"/>
      <c r="AH37" s="710"/>
      <c r="AI37" s="702"/>
      <c r="AJ37" s="702"/>
      <c r="AK37" s="702"/>
      <c r="AL37" s="702"/>
      <c r="AM37" s="703"/>
      <c r="AN37" s="14"/>
      <c r="AO37" s="747"/>
      <c r="AP37" s="748"/>
      <c r="AQ37" s="748"/>
      <c r="AR37" s="748"/>
      <c r="AS37" s="748"/>
      <c r="AT37" s="74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5" customHeight="1" x14ac:dyDescent="0.25">
      <c r="A38" s="14"/>
      <c r="B38" s="670"/>
      <c r="C38" s="670"/>
      <c r="D38" s="671"/>
      <c r="E38" s="672" t="s">
        <v>584</v>
      </c>
      <c r="F38" s="673"/>
      <c r="G38" s="673"/>
      <c r="H38" s="673"/>
      <c r="I38" s="674"/>
      <c r="J38" s="735" t="str">
        <f>IF(AND('Mapa R. Fiscal'!$H$10="Muy Baja",'Mapa R. Fiscal'!$L$10="Leve"),CONCATENATE("R",'Mapa R. Fiscal'!$A$10),"")</f>
        <v/>
      </c>
      <c r="K38" s="736"/>
      <c r="L38" s="736" t="str">
        <f>IF(AND('Mapa R. Fiscal'!$H$16="Muy Baja",'Mapa R. Fiscal'!$L$16="Leve"),CONCATENATE("R",'Mapa R. Fiscal'!$A$16),"")</f>
        <v/>
      </c>
      <c r="M38" s="736"/>
      <c r="N38" s="736" t="str">
        <f>IF(AND('Mapa R. Fiscal'!$H$22="Muy Baja",'Mapa R. Fiscal'!$L$22="Leve"),CONCATENATE("R",'Mapa R. Fiscal'!$A$22),"")</f>
        <v/>
      </c>
      <c r="O38" s="739"/>
      <c r="P38" s="735" t="str">
        <f>IF(AND('Mapa R. Fiscal'!$H$10="Muy Baja",'Mapa R. Fiscal'!$L$10="Menor"),CONCATENATE("R",'Mapa R. Fiscal'!$A$10),"")</f>
        <v/>
      </c>
      <c r="Q38" s="736"/>
      <c r="R38" s="736" t="str">
        <f>IF(AND('Mapa R. Fiscal'!$H$16="Muy Baja",'Mapa R. Fiscal'!$L$16="Menor"),CONCATENATE("R",'Mapa R. Fiscal'!$A$16),"")</f>
        <v/>
      </c>
      <c r="S38" s="736"/>
      <c r="T38" s="736" t="str">
        <f>IF(AND('Mapa R. Fiscal'!$H$22="Muy Baja",'Mapa R. Fiscal'!$L$22="Menor"),CONCATENATE("R",'Mapa R. Fiscal'!$A$22),"")</f>
        <v/>
      </c>
      <c r="U38" s="739"/>
      <c r="V38" s="704" t="str">
        <f>IF(AND('Mapa R. Fiscal'!$H$10="Muy Baja",'Mapa R. Fiscal'!$L$10="Moderado"),CONCATENATE("R",'Mapa R. Fiscal'!$A$10),"")</f>
        <v/>
      </c>
      <c r="W38" s="705"/>
      <c r="X38" s="705" t="str">
        <f>IF(AND('Mapa R. Fiscal'!$H$16="Muy Baja",'Mapa R. Fiscal'!$L$16="Moderado"),CONCATENATE("R",'Mapa R. Fiscal'!$A$16),"")</f>
        <v/>
      </c>
      <c r="Y38" s="705"/>
      <c r="Z38" s="705" t="str">
        <f>IF(AND('Mapa R. Fiscal'!$H$22="Muy Baja",'Mapa R. Fiscal'!$L$22="Moderado"),CONCATENATE("R",'Mapa R. Fiscal'!$A$22),"")</f>
        <v/>
      </c>
      <c r="AA38" s="708"/>
      <c r="AB38" s="681" t="str">
        <f>IF(AND('Mapa R. Fiscal'!$H$10="Muy Baja",'Mapa R. Fiscal'!$L$10="Mayor"),CONCATENATE("R",'Mapa R. Fiscal'!$A$10),"")</f>
        <v/>
      </c>
      <c r="AC38" s="682"/>
      <c r="AD38" s="682" t="str">
        <f>IF(AND('Mapa R. Fiscal'!$H$16="Muy Baja",'Mapa R. Fiscal'!$L$16="Mayor"),CONCATENATE("R",'Mapa R. Fiscal'!$A$16),"")</f>
        <v/>
      </c>
      <c r="AE38" s="682"/>
      <c r="AF38" s="682" t="str">
        <f>IF(AND('Mapa R. Fiscal'!$H$22="Muy Baja",'Mapa R. Fiscal'!$L$22="Mayor"),CONCATENATE("R",'Mapa R. Fiscal'!$A$22),"")</f>
        <v/>
      </c>
      <c r="AG38" s="685"/>
      <c r="AH38" s="687" t="str">
        <f>IF(AND('Mapa R. Fiscal'!$H$10="Muy Baja",'Mapa R. Fiscal'!$L$10="Catastrófico"),CONCATENATE("R",'Mapa R. Fiscal'!$A$10),"")</f>
        <v/>
      </c>
      <c r="AI38" s="688"/>
      <c r="AJ38" s="688" t="str">
        <f>IF(AND('Mapa R. Fiscal'!$H$16="Muy Baja",'Mapa R. Fiscal'!$L$16="Catastrófico"),CONCATENATE("R",'Mapa R. Fiscal'!$A$16),"")</f>
        <v/>
      </c>
      <c r="AK38" s="688"/>
      <c r="AL38" s="688" t="str">
        <f>IF(AND('Mapa R. Fiscal'!$H$22="Muy Baja",'Mapa R. Fiscal'!$L$22="Catastrófico"),CONCATENATE("R",'Mapa R. Fiscal'!$A$22),"")</f>
        <v/>
      </c>
      <c r="AM38" s="691"/>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5" customHeight="1" x14ac:dyDescent="0.25">
      <c r="A39" s="14"/>
      <c r="B39" s="670"/>
      <c r="C39" s="670"/>
      <c r="D39" s="671"/>
      <c r="E39" s="675"/>
      <c r="F39" s="676"/>
      <c r="G39" s="676"/>
      <c r="H39" s="676"/>
      <c r="I39" s="677"/>
      <c r="J39" s="737"/>
      <c r="K39" s="738"/>
      <c r="L39" s="738"/>
      <c r="M39" s="738"/>
      <c r="N39" s="738"/>
      <c r="O39" s="740"/>
      <c r="P39" s="737"/>
      <c r="Q39" s="738"/>
      <c r="R39" s="738"/>
      <c r="S39" s="738"/>
      <c r="T39" s="738"/>
      <c r="U39" s="740"/>
      <c r="V39" s="706"/>
      <c r="W39" s="707"/>
      <c r="X39" s="707"/>
      <c r="Y39" s="707"/>
      <c r="Z39" s="707"/>
      <c r="AA39" s="709"/>
      <c r="AB39" s="683"/>
      <c r="AC39" s="684"/>
      <c r="AD39" s="684"/>
      <c r="AE39" s="684"/>
      <c r="AF39" s="684"/>
      <c r="AG39" s="686"/>
      <c r="AH39" s="689"/>
      <c r="AI39" s="690"/>
      <c r="AJ39" s="690"/>
      <c r="AK39" s="690"/>
      <c r="AL39" s="690"/>
      <c r="AM39" s="692"/>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5" customHeight="1" x14ac:dyDescent="0.25">
      <c r="A40" s="14"/>
      <c r="B40" s="670"/>
      <c r="C40" s="670"/>
      <c r="D40" s="671"/>
      <c r="E40" s="675"/>
      <c r="F40" s="676"/>
      <c r="G40" s="676"/>
      <c r="H40" s="676"/>
      <c r="I40" s="677"/>
      <c r="J40" s="737" t="str">
        <f>IF(AND('Mapa R. Fiscal'!$H$28="Muy Baja",'Mapa R. Fiscal'!$L$28="Leve"),CONCATENATE("R",'Mapa R. Fiscal'!$A$28),"")</f>
        <v/>
      </c>
      <c r="K40" s="738"/>
      <c r="L40" s="738" t="str">
        <f>IF(AND('Mapa R. Fiscal'!$H$34="Muy Baja",'Mapa R. Fiscal'!$L$34="Leve"),CONCATENATE("R",'Mapa R. Fiscal'!$A$34),"")</f>
        <v/>
      </c>
      <c r="M40" s="738"/>
      <c r="N40" s="738" t="str">
        <f>IF(AND('Mapa R. Fiscal'!$H$40="Muy Baja",'Mapa R. Fiscal'!$L$40="Leve"),CONCATENATE("R",'Mapa R. Fiscal'!$A$40),"")</f>
        <v/>
      </c>
      <c r="O40" s="740"/>
      <c r="P40" s="737" t="str">
        <f>IF(AND('Mapa R. Fiscal'!$H$28="Muy Baja",'Mapa R. Fiscal'!$L$28="Menor"),CONCATENATE("R",'Mapa R. Fiscal'!$A$28),"")</f>
        <v/>
      </c>
      <c r="Q40" s="738"/>
      <c r="R40" s="738" t="str">
        <f>IF(AND('Mapa R. Fiscal'!$H$34="Muy Baja",'Mapa R. Fiscal'!$L$34="Menor"),CONCATENATE("R",'Mapa R. Fiscal'!$A$34),"")</f>
        <v/>
      </c>
      <c r="S40" s="738"/>
      <c r="T40" s="738" t="str">
        <f>IF(AND('Mapa R. Fiscal'!$H$40="Muy Baja",'Mapa R. Fiscal'!$L$40="Menor"),CONCATENATE("R",'Mapa R. Fiscal'!$A$40),"")</f>
        <v/>
      </c>
      <c r="U40" s="740"/>
      <c r="V40" s="706" t="str">
        <f>IF(AND('Mapa R. Fiscal'!$H$28="Muy Baja",'Mapa R. Fiscal'!$L$28="Moderado"),CONCATENATE("R",'Mapa R. Fiscal'!$A$28),"")</f>
        <v/>
      </c>
      <c r="W40" s="707"/>
      <c r="X40" s="707" t="str">
        <f>IF(AND('Mapa R. Fiscal'!$H$34="Muy Baja",'Mapa R. Fiscal'!$L$34="Moderado"),CONCATENATE("R",'Mapa R. Fiscal'!$A$34),"")</f>
        <v/>
      </c>
      <c r="Y40" s="707"/>
      <c r="Z40" s="707" t="str">
        <f>IF(AND('Mapa R. Fiscal'!$H$40="Muy Baja",'Mapa R. Fiscal'!$L$40="Moderado"),CONCATENATE("R",'Mapa R. Fiscal'!$A$40),"")</f>
        <v/>
      </c>
      <c r="AA40" s="709"/>
      <c r="AB40" s="683" t="str">
        <f>IF(AND('Mapa R. Fiscal'!$H$28="Muy Baja",'Mapa R. Fiscal'!$L$28="Mayor"),CONCATENATE("R",'Mapa R. Fiscal'!$A$28),"")</f>
        <v/>
      </c>
      <c r="AC40" s="684"/>
      <c r="AD40" s="684" t="str">
        <f>IF(AND('Mapa R. Fiscal'!$H$34="Muy Baja",'Mapa R. Fiscal'!$L$34="Mayor"),CONCATENATE("R",'Mapa R. Fiscal'!$A$34),"")</f>
        <v/>
      </c>
      <c r="AE40" s="684"/>
      <c r="AF40" s="684" t="str">
        <f>IF(AND('Mapa R. Fiscal'!$H$40="Muy Baja",'Mapa R. Fiscal'!$L$40="Mayor"),CONCATENATE("R",'Mapa R. Fiscal'!$A$40),"")</f>
        <v/>
      </c>
      <c r="AG40" s="686"/>
      <c r="AH40" s="689" t="str">
        <f>IF(AND('Mapa R. Fiscal'!$H$28="Muy Baja",'Mapa R. Fiscal'!$L$28="Catastrófico"),CONCATENATE("R",'Mapa R. Fiscal'!$A$28),"")</f>
        <v/>
      </c>
      <c r="AI40" s="690"/>
      <c r="AJ40" s="690" t="str">
        <f>IF(AND('Mapa R. Fiscal'!$H$34="Muy Baja",'Mapa R. Fiscal'!$L$34="Catastrófico"),CONCATENATE("R",'Mapa R. Fiscal'!$A$34),"")</f>
        <v/>
      </c>
      <c r="AK40" s="690"/>
      <c r="AL40" s="690" t="str">
        <f>IF(AND('Mapa R. Fiscal'!$H$40="Muy Baja",'Mapa R. Fiscal'!$L$40="Catastrófico"),CONCATENATE("R",'Mapa R. Fiscal'!$A$40),"")</f>
        <v/>
      </c>
      <c r="AM40" s="692"/>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5" customHeight="1" x14ac:dyDescent="0.25">
      <c r="A41" s="14"/>
      <c r="B41" s="670"/>
      <c r="C41" s="670"/>
      <c r="D41" s="671"/>
      <c r="E41" s="675"/>
      <c r="F41" s="676"/>
      <c r="G41" s="676"/>
      <c r="H41" s="676"/>
      <c r="I41" s="677"/>
      <c r="J41" s="737"/>
      <c r="K41" s="738"/>
      <c r="L41" s="738"/>
      <c r="M41" s="738"/>
      <c r="N41" s="738"/>
      <c r="O41" s="740"/>
      <c r="P41" s="737"/>
      <c r="Q41" s="738"/>
      <c r="R41" s="738"/>
      <c r="S41" s="738"/>
      <c r="T41" s="738"/>
      <c r="U41" s="740"/>
      <c r="V41" s="706"/>
      <c r="W41" s="707"/>
      <c r="X41" s="707"/>
      <c r="Y41" s="707"/>
      <c r="Z41" s="707"/>
      <c r="AA41" s="709"/>
      <c r="AB41" s="683"/>
      <c r="AC41" s="684"/>
      <c r="AD41" s="684"/>
      <c r="AE41" s="684"/>
      <c r="AF41" s="684"/>
      <c r="AG41" s="686"/>
      <c r="AH41" s="689"/>
      <c r="AI41" s="690"/>
      <c r="AJ41" s="690"/>
      <c r="AK41" s="690"/>
      <c r="AL41" s="690"/>
      <c r="AM41" s="692"/>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5" customHeight="1" x14ac:dyDescent="0.25">
      <c r="A42" s="14"/>
      <c r="B42" s="670"/>
      <c r="C42" s="670"/>
      <c r="D42" s="671"/>
      <c r="E42" s="675"/>
      <c r="F42" s="676"/>
      <c r="G42" s="676"/>
      <c r="H42" s="676"/>
      <c r="I42" s="677"/>
      <c r="J42" s="737" t="str">
        <f>IF(AND('Mapa R. Fiscal'!$H$46="Muy Baja",'Mapa R. Fiscal'!$L$46="Leve"),CONCATENATE("R",'Mapa R. Fiscal'!$A$46),"")</f>
        <v/>
      </c>
      <c r="K42" s="738"/>
      <c r="L42" s="738" t="str">
        <f>IF(AND('Mapa R. Fiscal'!$H$52="Muy Baja",'Mapa R. Fiscal'!$L$52="Leve"),CONCATENATE("R",'Mapa R. Fiscal'!$A$52),"")</f>
        <v/>
      </c>
      <c r="M42" s="738"/>
      <c r="N42" s="738" t="str">
        <f>IF(AND('Mapa R. Fiscal'!$H$58="Muy Baja",'Mapa R. Fiscal'!$L$58="Leve"),CONCATENATE("R",'Mapa R. Fiscal'!$A$58),"")</f>
        <v/>
      </c>
      <c r="O42" s="740"/>
      <c r="P42" s="737" t="str">
        <f>IF(AND('Mapa R. Fiscal'!$H$46="Muy Baja",'Mapa R. Fiscal'!$L$46="Menor"),CONCATENATE("R",'Mapa R. Fiscal'!$A$46),"")</f>
        <v/>
      </c>
      <c r="Q42" s="738"/>
      <c r="R42" s="738" t="str">
        <f>IF(AND('Mapa R. Fiscal'!$H$52="Muy Baja",'Mapa R. Fiscal'!$L$52="Menor"),CONCATENATE("R",'Mapa R. Fiscal'!$A$52),"")</f>
        <v/>
      </c>
      <c r="S42" s="738"/>
      <c r="T42" s="738" t="str">
        <f>IF(AND('Mapa R. Fiscal'!$H$58="Muy Baja",'Mapa R. Fiscal'!$L$58="Menor"),CONCATENATE("R",'Mapa R. Fiscal'!$A$58),"")</f>
        <v/>
      </c>
      <c r="U42" s="740"/>
      <c r="V42" s="706" t="str">
        <f>IF(AND('Mapa R. Fiscal'!$H$46="Muy Baja",'Mapa R. Fiscal'!$L$46="Moderado"),CONCATENATE("R",'Mapa R. Fiscal'!$A$46),"")</f>
        <v/>
      </c>
      <c r="W42" s="707"/>
      <c r="X42" s="707" t="str">
        <f>IF(AND('Mapa R. Fiscal'!$H$52="Muy Baja",'Mapa R. Fiscal'!$L$52="Moderado"),CONCATENATE("R",'Mapa R. Fiscal'!$A$52),"")</f>
        <v/>
      </c>
      <c r="Y42" s="707"/>
      <c r="Z42" s="707" t="str">
        <f>IF(AND('Mapa R. Fiscal'!$H$58="Muy Baja",'Mapa R. Fiscal'!$L$58="Moderado"),CONCATENATE("R",'Mapa R. Fiscal'!$A$58),"")</f>
        <v/>
      </c>
      <c r="AA42" s="709"/>
      <c r="AB42" s="683" t="str">
        <f>IF(AND('Mapa R. Fiscal'!$H$46="Muy Baja",'Mapa R. Fiscal'!$L$46="Mayor"),CONCATENATE("R",'Mapa R. Fiscal'!$A$46),"")</f>
        <v/>
      </c>
      <c r="AC42" s="684"/>
      <c r="AD42" s="684" t="str">
        <f>IF(AND('Mapa R. Fiscal'!$H$52="Muy Baja",'Mapa R. Fiscal'!$L$52="Mayor"),CONCATENATE("R",'Mapa R. Fiscal'!$A$52),"")</f>
        <v/>
      </c>
      <c r="AE42" s="684"/>
      <c r="AF42" s="684" t="str">
        <f>IF(AND('Mapa R. Fiscal'!$H$58="Muy Baja",'Mapa R. Fiscal'!$L$58="Mayor"),CONCATENATE("R",'Mapa R. Fiscal'!$A$58),"")</f>
        <v/>
      </c>
      <c r="AG42" s="686"/>
      <c r="AH42" s="689" t="str">
        <f>IF(AND('Mapa R. Fiscal'!$H$46="Muy Baja",'Mapa R. Fiscal'!$L$46="Catastrófico"),CONCATENATE("R",'Mapa R. Fiscal'!$A$46),"")</f>
        <v/>
      </c>
      <c r="AI42" s="690"/>
      <c r="AJ42" s="690" t="str">
        <f>IF(AND('Mapa R. Fiscal'!$H$52="Muy Baja",'Mapa R. Fiscal'!$L$52="Catastrófico"),CONCATENATE("R",'Mapa R. Fiscal'!$A$52),"")</f>
        <v/>
      </c>
      <c r="AK42" s="690"/>
      <c r="AL42" s="690" t="str">
        <f>IF(AND('Mapa R. Fiscal'!$H$58="Muy Baja",'Mapa R. Fiscal'!$L$58="Catastrófico"),CONCATENATE("R",'Mapa R. Fiscal'!$A$58),"")</f>
        <v/>
      </c>
      <c r="AM42" s="692"/>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5" customHeight="1" x14ac:dyDescent="0.25">
      <c r="A43" s="14"/>
      <c r="B43" s="670"/>
      <c r="C43" s="670"/>
      <c r="D43" s="671"/>
      <c r="E43" s="675"/>
      <c r="F43" s="676"/>
      <c r="G43" s="676"/>
      <c r="H43" s="676"/>
      <c r="I43" s="677"/>
      <c r="J43" s="737"/>
      <c r="K43" s="738"/>
      <c r="L43" s="738"/>
      <c r="M43" s="738"/>
      <c r="N43" s="738"/>
      <c r="O43" s="740"/>
      <c r="P43" s="737"/>
      <c r="Q43" s="738"/>
      <c r="R43" s="738"/>
      <c r="S43" s="738"/>
      <c r="T43" s="738"/>
      <c r="U43" s="740"/>
      <c r="V43" s="706"/>
      <c r="W43" s="707"/>
      <c r="X43" s="707"/>
      <c r="Y43" s="707"/>
      <c r="Z43" s="707"/>
      <c r="AA43" s="709"/>
      <c r="AB43" s="683"/>
      <c r="AC43" s="684"/>
      <c r="AD43" s="684"/>
      <c r="AE43" s="684"/>
      <c r="AF43" s="684"/>
      <c r="AG43" s="686"/>
      <c r="AH43" s="689"/>
      <c r="AI43" s="690"/>
      <c r="AJ43" s="690"/>
      <c r="AK43" s="690"/>
      <c r="AL43" s="690"/>
      <c r="AM43" s="692"/>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5" customHeight="1" x14ac:dyDescent="0.25">
      <c r="A44" s="14"/>
      <c r="B44" s="670"/>
      <c r="C44" s="670"/>
      <c r="D44" s="671"/>
      <c r="E44" s="675"/>
      <c r="F44" s="676"/>
      <c r="G44" s="676"/>
      <c r="H44" s="676"/>
      <c r="I44" s="677"/>
      <c r="J44" s="737" t="str">
        <f>IF(AND('Mapa R. Fiscal'!$H$64="Muy Baja",'Mapa R. Fiscal'!$L$64="Leve"),CONCATENATE("R",'Mapa R. Fiscal'!$A$64),"")</f>
        <v/>
      </c>
      <c r="K44" s="738"/>
      <c r="L44" s="738" t="str">
        <f>IF(AND('Mapa R. Fiscal'!$H$70="Muy Baja",'Mapa R. Fiscal'!$L$70="Leve"),CONCATENATE("R",'Mapa R. Fiscal'!$A$70),"")</f>
        <v/>
      </c>
      <c r="M44" s="738"/>
      <c r="N44" s="738" t="str">
        <f>IF(AND('Mapa R. Fiscal'!$H$76="Muy Baja",'Mapa R. Fiscal'!$L$76="Leve"),CONCATENATE("R",'Mapa R. Fiscal'!$A$76),"")</f>
        <v/>
      </c>
      <c r="O44" s="740"/>
      <c r="P44" s="737" t="str">
        <f>IF(AND('Mapa R. Fiscal'!$H$64="Muy Baja",'Mapa R. Fiscal'!$L$64="Menor"),CONCATENATE("R",'Mapa R. Fiscal'!$A$64),"")</f>
        <v/>
      </c>
      <c r="Q44" s="738"/>
      <c r="R44" s="738" t="str">
        <f>IF(AND('Mapa R. Fiscal'!$H$70="Muy Baja",'Mapa R. Fiscal'!$L$70="Menor"),CONCATENATE("R",'Mapa R. Fiscal'!$A$70),"")</f>
        <v/>
      </c>
      <c r="S44" s="738"/>
      <c r="T44" s="738" t="str">
        <f>IF(AND('Mapa R. Fiscal'!$H$76="Muy Baja",'Mapa R. Fiscal'!$L$76="Menor"),CONCATENATE("R",'Mapa R. Fiscal'!$A$76),"")</f>
        <v/>
      </c>
      <c r="U44" s="740"/>
      <c r="V44" s="706" t="str">
        <f>IF(AND('Mapa R. Fiscal'!$H$64="Muy Baja",'Mapa R. Fiscal'!$L$64="Moderado"),CONCATENATE("R",'Mapa R. Fiscal'!$A$64),"")</f>
        <v/>
      </c>
      <c r="W44" s="707"/>
      <c r="X44" s="707" t="str">
        <f>IF(AND('Mapa R. Fiscal'!$H$70="Muy Baja",'Mapa R. Fiscal'!$L$70="Moderado"),CONCATENATE("R",'Mapa R. Fiscal'!$A$70),"")</f>
        <v/>
      </c>
      <c r="Y44" s="707"/>
      <c r="Z44" s="707" t="str">
        <f>IF(AND('Mapa R. Fiscal'!$H$76="Muy Baja",'Mapa R. Fiscal'!$L$76="Moderado"),CONCATENATE("R",'Mapa R. Fiscal'!$A$76),"")</f>
        <v/>
      </c>
      <c r="AA44" s="709"/>
      <c r="AB44" s="683" t="str">
        <f>IF(AND('Mapa R. Fiscal'!$H$64="Muy Baja",'Mapa R. Fiscal'!$L$64="Mayor"),CONCATENATE("R",'Mapa R. Fiscal'!$A$64),"")</f>
        <v/>
      </c>
      <c r="AC44" s="684"/>
      <c r="AD44" s="684" t="str">
        <f>IF(AND('Mapa R. Fiscal'!$H$70="Muy Baja",'Mapa R. Fiscal'!$L$70="Mayor"),CONCATENATE("R",'Mapa R. Fiscal'!$A$70),"")</f>
        <v/>
      </c>
      <c r="AE44" s="684"/>
      <c r="AF44" s="684" t="str">
        <f>IF(AND('Mapa R. Fiscal'!$H$76="Muy Baja",'Mapa R. Fiscal'!$L$76="Mayor"),CONCATENATE("R",'Mapa R. Fiscal'!$A$76),"")</f>
        <v/>
      </c>
      <c r="AG44" s="686"/>
      <c r="AH44" s="689" t="str">
        <f>IF(AND('Mapa R. Fiscal'!$H$64="Muy Baja",'Mapa R. Fiscal'!$L$64="Catastrófico"),CONCATENATE("R",'Mapa R. Fiscal'!$A$64),"")</f>
        <v/>
      </c>
      <c r="AI44" s="690"/>
      <c r="AJ44" s="690" t="str">
        <f>IF(AND('Mapa R. Fiscal'!$H$70="Muy Baja",'Mapa R. Fiscal'!$L$70="Catastrófico"),CONCATENATE("R",'Mapa R. Fiscal'!$A$70),"")</f>
        <v/>
      </c>
      <c r="AK44" s="690"/>
      <c r="AL44" s="690" t="str">
        <f>IF(AND('Mapa R. Fiscal'!$H$76="Muy Baja",'Mapa R. Fiscal'!$L$76="Catastrófico"),CONCATENATE("R",'Mapa R. Fiscal'!$A$76),"")</f>
        <v/>
      </c>
      <c r="AM44" s="692"/>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customHeight="1" thickBot="1" x14ac:dyDescent="0.3">
      <c r="A45" s="14"/>
      <c r="B45" s="670"/>
      <c r="C45" s="670"/>
      <c r="D45" s="671"/>
      <c r="E45" s="678"/>
      <c r="F45" s="679"/>
      <c r="G45" s="679"/>
      <c r="H45" s="679"/>
      <c r="I45" s="680"/>
      <c r="J45" s="750"/>
      <c r="K45" s="751"/>
      <c r="L45" s="751"/>
      <c r="M45" s="751"/>
      <c r="N45" s="751"/>
      <c r="O45" s="752"/>
      <c r="P45" s="750"/>
      <c r="Q45" s="751"/>
      <c r="R45" s="751"/>
      <c r="S45" s="751"/>
      <c r="T45" s="751"/>
      <c r="U45" s="752"/>
      <c r="V45" s="723"/>
      <c r="W45" s="724"/>
      <c r="X45" s="724"/>
      <c r="Y45" s="724"/>
      <c r="Z45" s="724"/>
      <c r="AA45" s="725"/>
      <c r="AB45" s="720"/>
      <c r="AC45" s="721"/>
      <c r="AD45" s="721"/>
      <c r="AE45" s="721"/>
      <c r="AF45" s="721"/>
      <c r="AG45" s="722"/>
      <c r="AH45" s="710"/>
      <c r="AI45" s="702"/>
      <c r="AJ45" s="702"/>
      <c r="AK45" s="702"/>
      <c r="AL45" s="702"/>
      <c r="AM45" s="703"/>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72" t="s">
        <v>585</v>
      </c>
      <c r="K46" s="673"/>
      <c r="L46" s="673"/>
      <c r="M46" s="673"/>
      <c r="N46" s="673"/>
      <c r="O46" s="674"/>
      <c r="P46" s="672" t="s">
        <v>586</v>
      </c>
      <c r="Q46" s="673"/>
      <c r="R46" s="673"/>
      <c r="S46" s="673"/>
      <c r="T46" s="673"/>
      <c r="U46" s="674"/>
      <c r="V46" s="672" t="s">
        <v>587</v>
      </c>
      <c r="W46" s="673"/>
      <c r="X46" s="673"/>
      <c r="Y46" s="673"/>
      <c r="Z46" s="673"/>
      <c r="AA46" s="674"/>
      <c r="AB46" s="672" t="s">
        <v>588</v>
      </c>
      <c r="AC46" s="753"/>
      <c r="AD46" s="673"/>
      <c r="AE46" s="673"/>
      <c r="AF46" s="673"/>
      <c r="AG46" s="674"/>
      <c r="AH46" s="672" t="s">
        <v>589</v>
      </c>
      <c r="AI46" s="673"/>
      <c r="AJ46" s="673"/>
      <c r="AK46" s="673"/>
      <c r="AL46" s="673"/>
      <c r="AM46" s="67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75"/>
      <c r="K47" s="676"/>
      <c r="L47" s="676"/>
      <c r="M47" s="676"/>
      <c r="N47" s="676"/>
      <c r="O47" s="677"/>
      <c r="P47" s="675"/>
      <c r="Q47" s="676"/>
      <c r="R47" s="676"/>
      <c r="S47" s="676"/>
      <c r="T47" s="676"/>
      <c r="U47" s="677"/>
      <c r="V47" s="675"/>
      <c r="W47" s="676"/>
      <c r="X47" s="676"/>
      <c r="Y47" s="676"/>
      <c r="Z47" s="676"/>
      <c r="AA47" s="677"/>
      <c r="AB47" s="675"/>
      <c r="AC47" s="676"/>
      <c r="AD47" s="676"/>
      <c r="AE47" s="676"/>
      <c r="AF47" s="676"/>
      <c r="AG47" s="677"/>
      <c r="AH47" s="675"/>
      <c r="AI47" s="676"/>
      <c r="AJ47" s="676"/>
      <c r="AK47" s="676"/>
      <c r="AL47" s="676"/>
      <c r="AM47" s="677"/>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75"/>
      <c r="K48" s="676"/>
      <c r="L48" s="676"/>
      <c r="M48" s="676"/>
      <c r="N48" s="676"/>
      <c r="O48" s="677"/>
      <c r="P48" s="675"/>
      <c r="Q48" s="676"/>
      <c r="R48" s="676"/>
      <c r="S48" s="676"/>
      <c r="T48" s="676"/>
      <c r="U48" s="677"/>
      <c r="V48" s="675"/>
      <c r="W48" s="676"/>
      <c r="X48" s="676"/>
      <c r="Y48" s="676"/>
      <c r="Z48" s="676"/>
      <c r="AA48" s="677"/>
      <c r="AB48" s="675"/>
      <c r="AC48" s="676"/>
      <c r="AD48" s="676"/>
      <c r="AE48" s="676"/>
      <c r="AF48" s="676"/>
      <c r="AG48" s="677"/>
      <c r="AH48" s="675"/>
      <c r="AI48" s="676"/>
      <c r="AJ48" s="676"/>
      <c r="AK48" s="676"/>
      <c r="AL48" s="676"/>
      <c r="AM48" s="677"/>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75"/>
      <c r="K49" s="676"/>
      <c r="L49" s="676"/>
      <c r="M49" s="676"/>
      <c r="N49" s="676"/>
      <c r="O49" s="677"/>
      <c r="P49" s="675"/>
      <c r="Q49" s="676"/>
      <c r="R49" s="676"/>
      <c r="S49" s="676"/>
      <c r="T49" s="676"/>
      <c r="U49" s="677"/>
      <c r="V49" s="675"/>
      <c r="W49" s="676"/>
      <c r="X49" s="676"/>
      <c r="Y49" s="676"/>
      <c r="Z49" s="676"/>
      <c r="AA49" s="677"/>
      <c r="AB49" s="675"/>
      <c r="AC49" s="676"/>
      <c r="AD49" s="676"/>
      <c r="AE49" s="676"/>
      <c r="AF49" s="676"/>
      <c r="AG49" s="677"/>
      <c r="AH49" s="675"/>
      <c r="AI49" s="676"/>
      <c r="AJ49" s="676"/>
      <c r="AK49" s="676"/>
      <c r="AL49" s="676"/>
      <c r="AM49" s="677"/>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75"/>
      <c r="K50" s="676"/>
      <c r="L50" s="676"/>
      <c r="M50" s="676"/>
      <c r="N50" s="676"/>
      <c r="O50" s="677"/>
      <c r="P50" s="675"/>
      <c r="Q50" s="676"/>
      <c r="R50" s="676"/>
      <c r="S50" s="676"/>
      <c r="T50" s="676"/>
      <c r="U50" s="677"/>
      <c r="V50" s="675"/>
      <c r="W50" s="676"/>
      <c r="X50" s="676"/>
      <c r="Y50" s="676"/>
      <c r="Z50" s="676"/>
      <c r="AA50" s="677"/>
      <c r="AB50" s="675"/>
      <c r="AC50" s="676"/>
      <c r="AD50" s="676"/>
      <c r="AE50" s="676"/>
      <c r="AF50" s="676"/>
      <c r="AG50" s="677"/>
      <c r="AH50" s="675"/>
      <c r="AI50" s="676"/>
      <c r="AJ50" s="676"/>
      <c r="AK50" s="676"/>
      <c r="AL50" s="676"/>
      <c r="AM50" s="677"/>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78"/>
      <c r="K51" s="679"/>
      <c r="L51" s="679"/>
      <c r="M51" s="679"/>
      <c r="N51" s="679"/>
      <c r="O51" s="680"/>
      <c r="P51" s="678"/>
      <c r="Q51" s="679"/>
      <c r="R51" s="679"/>
      <c r="S51" s="679"/>
      <c r="T51" s="679"/>
      <c r="U51" s="680"/>
      <c r="V51" s="678"/>
      <c r="W51" s="679"/>
      <c r="X51" s="679"/>
      <c r="Y51" s="679"/>
      <c r="Z51" s="679"/>
      <c r="AA51" s="680"/>
      <c r="AB51" s="678"/>
      <c r="AC51" s="679"/>
      <c r="AD51" s="679"/>
      <c r="AE51" s="679"/>
      <c r="AF51" s="679"/>
      <c r="AG51" s="680"/>
      <c r="AH51" s="678"/>
      <c r="AI51" s="679"/>
      <c r="AJ51" s="679"/>
      <c r="AK51" s="679"/>
      <c r="AL51" s="679"/>
      <c r="AM51" s="680"/>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lQGRWt5XsIc3N8Np28yfjXh3zMJTtQb/bW2OrKPIRz7wGJqYfrO4+SfQWUikl3bcjQ1jJsqjiKPWRCj33ohaNw==" saltValue="vy4BU3FZMYQpyFmZe4zYr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7B81E-1934-4D13-8AEF-BD394C7F83A2}">
  <sheetPr>
    <tabColor theme="5" tint="-0.249977111117893"/>
  </sheetPr>
  <dimension ref="A1:CM248"/>
  <sheetViews>
    <sheetView zoomScale="55" zoomScaleNormal="55" workbookViewId="0">
      <selection activeCell="A4" sqref="A1:AM66"/>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754" t="s">
        <v>590</v>
      </c>
      <c r="C2" s="755"/>
      <c r="D2" s="755"/>
      <c r="E2" s="755"/>
      <c r="F2" s="755"/>
      <c r="G2" s="755"/>
      <c r="H2" s="755"/>
      <c r="I2" s="755"/>
      <c r="J2" s="669" t="s">
        <v>463</v>
      </c>
      <c r="K2" s="669"/>
      <c r="L2" s="669"/>
      <c r="M2" s="669"/>
      <c r="N2" s="669"/>
      <c r="O2" s="669"/>
      <c r="P2" s="669"/>
      <c r="Q2" s="669"/>
      <c r="R2" s="669"/>
      <c r="S2" s="669"/>
      <c r="T2" s="669"/>
      <c r="U2" s="669"/>
      <c r="V2" s="669"/>
      <c r="W2" s="669"/>
      <c r="X2" s="669"/>
      <c r="Y2" s="669"/>
      <c r="Z2" s="669"/>
      <c r="AA2" s="669"/>
      <c r="AB2" s="669"/>
      <c r="AC2" s="669"/>
      <c r="AD2" s="669"/>
      <c r="AE2" s="669"/>
      <c r="AF2" s="669"/>
      <c r="AG2" s="669"/>
      <c r="AH2" s="669"/>
      <c r="AI2" s="669"/>
      <c r="AJ2" s="669"/>
      <c r="AK2" s="669"/>
      <c r="AL2" s="669"/>
      <c r="AM2" s="669"/>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755"/>
      <c r="C3" s="755"/>
      <c r="D3" s="755"/>
      <c r="E3" s="755"/>
      <c r="F3" s="755"/>
      <c r="G3" s="755"/>
      <c r="H3" s="755"/>
      <c r="I3" s="755"/>
      <c r="J3" s="669"/>
      <c r="K3" s="669"/>
      <c r="L3" s="669"/>
      <c r="M3" s="669"/>
      <c r="N3" s="669"/>
      <c r="O3" s="669"/>
      <c r="P3" s="669"/>
      <c r="Q3" s="669"/>
      <c r="R3" s="669"/>
      <c r="S3" s="669"/>
      <c r="T3" s="669"/>
      <c r="U3" s="669"/>
      <c r="V3" s="669"/>
      <c r="W3" s="669"/>
      <c r="X3" s="669"/>
      <c r="Y3" s="669"/>
      <c r="Z3" s="669"/>
      <c r="AA3" s="669"/>
      <c r="AB3" s="669"/>
      <c r="AC3" s="669"/>
      <c r="AD3" s="669"/>
      <c r="AE3" s="669"/>
      <c r="AF3" s="669"/>
      <c r="AG3" s="669"/>
      <c r="AH3" s="669"/>
      <c r="AI3" s="669"/>
      <c r="AJ3" s="669"/>
      <c r="AK3" s="669"/>
      <c r="AL3" s="669"/>
      <c r="AM3" s="669"/>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755"/>
      <c r="C4" s="755"/>
      <c r="D4" s="755"/>
      <c r="E4" s="755"/>
      <c r="F4" s="755"/>
      <c r="G4" s="755"/>
      <c r="H4" s="755"/>
      <c r="I4" s="755"/>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670" t="s">
        <v>576</v>
      </c>
      <c r="C6" s="670"/>
      <c r="D6" s="671"/>
      <c r="E6" s="756" t="s">
        <v>577</v>
      </c>
      <c r="F6" s="757"/>
      <c r="G6" s="757"/>
      <c r="H6" s="757"/>
      <c r="I6" s="758"/>
      <c r="J6" s="227" t="str">
        <f>IF(AND('Mapa R. Fiscal'!$Y$10="Muy Alta",'Mapa R. Fiscal'!$AA$10="Leve"),CONCATENATE("R1C",'Mapa R. Fiscal'!$O$10),"")</f>
        <v/>
      </c>
      <c r="K6" s="228" t="str">
        <f>IF(AND('Mapa R. Fiscal'!$Y$11="Muy Alta",'Mapa R. Fiscal'!$AA$11="Leve"),CONCATENATE("R1C",'Mapa R. Fiscal'!$O$11),"")</f>
        <v/>
      </c>
      <c r="L6" s="228" t="str">
        <f>IF(AND('Mapa R. Fiscal'!$Y$12="Muy Alta",'Mapa R. Fiscal'!$AA$12="Leve"),CONCATENATE("R1C",'Mapa R. Fiscal'!$O$12),"")</f>
        <v/>
      </c>
      <c r="M6" s="228" t="str">
        <f>IF(AND('Mapa R. Fiscal'!$Y$13="Muy Alta",'Mapa R. Fiscal'!$AA$13="Leve"),CONCATENATE("R1C",'Mapa R. Fiscal'!$O$13),"")</f>
        <v/>
      </c>
      <c r="N6" s="228" t="str">
        <f>IF(AND('Mapa R. Fiscal'!$Y$14="Muy Alta",'Mapa R. Fiscal'!$AA$14="Leve"),CONCATENATE("R1C",'Mapa R. Fiscal'!$O$14),"")</f>
        <v/>
      </c>
      <c r="O6" s="229" t="str">
        <f>IF(AND('Mapa R. Fiscal'!$Y$15="Muy Alta",'Mapa R. Fiscal'!$AA$15="Leve"),CONCATENATE("R1C",'Mapa R. Fiscal'!$O$15),"")</f>
        <v/>
      </c>
      <c r="P6" s="227" t="str">
        <f>IF(AND('Mapa R. Fiscal'!$Y$10="Muy Alta",'Mapa R. Fiscal'!$AA$10="Menor"),CONCATENATE("R1C",'Mapa R. Fiscal'!$O$10),"")</f>
        <v/>
      </c>
      <c r="Q6" s="228" t="str">
        <f>IF(AND('Mapa R. Fiscal'!$Y$11="Muy Alta",'Mapa R. Fiscal'!$AA$11="Menor"),CONCATENATE("R1C",'Mapa R. Fiscal'!$O$11),"")</f>
        <v/>
      </c>
      <c r="R6" s="228" t="str">
        <f>IF(AND('Mapa R. Fiscal'!$Y$12="Muy Alta",'Mapa R. Fiscal'!$AA$12="Menor"),CONCATENATE("R1C",'Mapa R. Fiscal'!$O$12),"")</f>
        <v/>
      </c>
      <c r="S6" s="228" t="str">
        <f>IF(AND('Mapa R. Fiscal'!$Y$13="Muy Alta",'Mapa R. Fiscal'!$AA$13="Menor"),CONCATENATE("R1C",'Mapa R. Fiscal'!$O$13),"")</f>
        <v/>
      </c>
      <c r="T6" s="228" t="str">
        <f>IF(AND('Mapa R. Fiscal'!$Y$14="Muy Alta",'Mapa R. Fiscal'!$AA$14="Menor"),CONCATENATE("R1C",'Mapa R. Fiscal'!$O$14),"")</f>
        <v/>
      </c>
      <c r="U6" s="229" t="str">
        <f>IF(AND('Mapa R. Fiscal'!$Y$15="Muy Alta",'Mapa R. Fiscal'!$AA$15="Menor"),CONCATENATE("R1C",'Mapa R. Fiscal'!$O$15),"")</f>
        <v/>
      </c>
      <c r="V6" s="227" t="str">
        <f>IF(AND('Mapa R. Fiscal'!$Y$10="Muy Alta",'Mapa R. Fiscal'!$AA$10="Moderado"),CONCATENATE("R1C",'Mapa R. Fiscal'!$O$10),"")</f>
        <v/>
      </c>
      <c r="W6" s="228" t="str">
        <f>IF(AND('Mapa R. Fiscal'!$Y$11="Muy Alta",'Mapa R. Fiscal'!$AA$11="Moderado"),CONCATENATE("R1C",'Mapa R. Fiscal'!$O$11),"")</f>
        <v/>
      </c>
      <c r="X6" s="228" t="str">
        <f>IF(AND('Mapa R. Fiscal'!$Y$12="Muy Alta",'Mapa R. Fiscal'!$AA$12="Moderado"),CONCATENATE("R1C",'Mapa R. Fiscal'!$O$12),"")</f>
        <v/>
      </c>
      <c r="Y6" s="228" t="str">
        <f>IF(AND('Mapa R. Fiscal'!$Y$13="Muy Alta",'Mapa R. Fiscal'!$AA$13="Moderado"),CONCATENATE("R1C",'Mapa R. Fiscal'!$O$13),"")</f>
        <v/>
      </c>
      <c r="Z6" s="228" t="str">
        <f>IF(AND('Mapa R. Fiscal'!$Y$14="Muy Alta",'Mapa R. Fiscal'!$AA$14="Moderado"),CONCATENATE("R1C",'Mapa R. Fiscal'!$O$14),"")</f>
        <v/>
      </c>
      <c r="AA6" s="229" t="str">
        <f>IF(AND('Mapa R. Fiscal'!$Y$15="Muy Alta",'Mapa R. Fiscal'!$AA$15="Moderado"),CONCATENATE("R1C",'Mapa R. Fiscal'!$O$15),"")</f>
        <v/>
      </c>
      <c r="AB6" s="227" t="str">
        <f>IF(AND('Mapa R. Fiscal'!$Y$10="Muy Alta",'Mapa R. Fiscal'!$AA$10="Mayor"),CONCATENATE("R1C",'Mapa R. Fiscal'!$O$10),"")</f>
        <v/>
      </c>
      <c r="AC6" s="228" t="str">
        <f>IF(AND('Mapa R. Fiscal'!$Y$11="Muy Alta",'Mapa R. Fiscal'!$AA$11="Mayor"),CONCATENATE("R1C",'Mapa R. Fiscal'!$O$11),"")</f>
        <v/>
      </c>
      <c r="AD6" s="228" t="str">
        <f>IF(AND('Mapa R. Fiscal'!$Y$12="Muy Alta",'Mapa R. Fiscal'!$AA$12="Mayor"),CONCATENATE("R1C",'Mapa R. Fiscal'!$O$12),"")</f>
        <v/>
      </c>
      <c r="AE6" s="228" t="str">
        <f>IF(AND('Mapa R. Fiscal'!$Y$13="Muy Alta",'Mapa R. Fiscal'!$AA$13="Mayor"),CONCATENATE("R1C",'Mapa R. Fiscal'!$O$13),"")</f>
        <v/>
      </c>
      <c r="AF6" s="228" t="str">
        <f>IF(AND('Mapa R. Fiscal'!$Y$14="Muy Alta",'Mapa R. Fiscal'!$AA$14="Mayor"),CONCATENATE("R1C",'Mapa R. Fiscal'!$O$14),"")</f>
        <v/>
      </c>
      <c r="AG6" s="229" t="str">
        <f>IF(AND('Mapa R. Fiscal'!$Y$15="Muy Alta",'Mapa R. Fiscal'!$AA$15="Mayor"),CONCATENATE("R1C",'Mapa R. Fiscal'!$O$15),"")</f>
        <v/>
      </c>
      <c r="AH6" s="230" t="str">
        <f>IF(AND('Mapa R. Fiscal'!$Y$10="Muy Alta",'Mapa R. Fiscal'!$AA$10="Catastrófico"),CONCATENATE("R1C",'Mapa R. Fiscal'!$O$10),"")</f>
        <v/>
      </c>
      <c r="AI6" s="231" t="str">
        <f>IF(AND('Mapa R. Fiscal'!$Y$11="Muy Alta",'Mapa R. Fiscal'!$AA$11="Catastrófico"),CONCATENATE("R1C",'Mapa R. Fiscal'!$O$11),"")</f>
        <v/>
      </c>
      <c r="AJ6" s="231" t="str">
        <f>IF(AND('Mapa R. Fiscal'!$Y$12="Muy Alta",'Mapa R. Fiscal'!$AA$12="Catastrófico"),CONCATENATE("R1C",'Mapa R. Fiscal'!$O$12),"")</f>
        <v/>
      </c>
      <c r="AK6" s="231" t="str">
        <f>IF(AND('Mapa R. Fiscal'!$Y$13="Muy Alta",'Mapa R. Fiscal'!$AA$13="Catastrófico"),CONCATENATE("R1C",'Mapa R. Fiscal'!$O$13),"")</f>
        <v/>
      </c>
      <c r="AL6" s="231" t="str">
        <f>IF(AND('Mapa R. Fiscal'!$Y$14="Muy Alta",'Mapa R. Fiscal'!$AA$14="Catastrófico"),CONCATENATE("R1C",'Mapa R. Fiscal'!$O$14),"")</f>
        <v/>
      </c>
      <c r="AM6" s="232" t="str">
        <f>IF(AND('Mapa R. Fiscal'!$Y$15="Muy Alta",'Mapa R. Fiscal'!$AA$15="Catastrófico"),CONCATENATE("R1C",'Mapa R. Fiscal'!$O$15),"")</f>
        <v/>
      </c>
      <c r="AN6" s="14"/>
      <c r="AO6" s="765" t="s">
        <v>578</v>
      </c>
      <c r="AP6" s="766"/>
      <c r="AQ6" s="766"/>
      <c r="AR6" s="766"/>
      <c r="AS6" s="766"/>
      <c r="AT6" s="767"/>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670"/>
      <c r="C7" s="670"/>
      <c r="D7" s="671"/>
      <c r="E7" s="759"/>
      <c r="F7" s="760"/>
      <c r="G7" s="760"/>
      <c r="H7" s="760"/>
      <c r="I7" s="761"/>
      <c r="J7" s="233" t="str">
        <f>IF(AND('Mapa R. Fiscal'!$Y$16="Muy Alta",'Mapa R. Fiscal'!$AA$16="Leve"),CONCATENATE("R2C",'Mapa R. Fiscal'!$O$16),"")</f>
        <v/>
      </c>
      <c r="K7" s="234" t="str">
        <f>IF(AND('Mapa R. Fiscal'!$Y$17="Muy Alta",'Mapa R. Fiscal'!$AA$17="Leve"),CONCATENATE("R2C",'Mapa R. Fiscal'!$O$17),"")</f>
        <v/>
      </c>
      <c r="L7" s="234" t="str">
        <f>IF(AND('Mapa R. Fiscal'!$Y$18="Muy Alta",'Mapa R. Fiscal'!$AA$18="Leve"),CONCATENATE("R2C",'Mapa R. Fiscal'!$O$18),"")</f>
        <v/>
      </c>
      <c r="M7" s="234" t="str">
        <f>IF(AND('Mapa R. Fiscal'!$Y$19="Muy Alta",'Mapa R. Fiscal'!$AA$19="Leve"),CONCATENATE("R2C",'Mapa R. Fiscal'!$O$19),"")</f>
        <v/>
      </c>
      <c r="N7" s="234" t="str">
        <f>IF(AND('Mapa R. Fiscal'!$Y$20="Muy Alta",'Mapa R. Fiscal'!$AA$20="Leve"),CONCATENATE("R2C",'Mapa R. Fiscal'!$O$20),"")</f>
        <v/>
      </c>
      <c r="O7" s="235" t="str">
        <f>IF(AND('Mapa R. Fiscal'!$Y$21="Muy Alta",'Mapa R. Fiscal'!$AA$21="Leve"),CONCATENATE("R2C",'Mapa R. Fiscal'!$O$21),"")</f>
        <v/>
      </c>
      <c r="P7" s="233" t="str">
        <f>IF(AND('Mapa R. Fiscal'!$Y$16="Muy Alta",'Mapa R. Fiscal'!$AA$16="Menor"),CONCATENATE("R2C",'Mapa R. Fiscal'!$O$16),"")</f>
        <v/>
      </c>
      <c r="Q7" s="234" t="str">
        <f>IF(AND('Mapa R. Fiscal'!$Y$17="Muy Alta",'Mapa R. Fiscal'!$AA$17="Menor"),CONCATENATE("R2C",'Mapa R. Fiscal'!$O$17),"")</f>
        <v/>
      </c>
      <c r="R7" s="234" t="str">
        <f>IF(AND('Mapa R. Fiscal'!$Y$18="Muy Alta",'Mapa R. Fiscal'!$AA$18="Menor"),CONCATENATE("R2C",'Mapa R. Fiscal'!$O$18),"")</f>
        <v/>
      </c>
      <c r="S7" s="234" t="str">
        <f>IF(AND('Mapa R. Fiscal'!$Y$19="Muy Alta",'Mapa R. Fiscal'!$AA$19="Menor"),CONCATENATE("R2C",'Mapa R. Fiscal'!$O$19),"")</f>
        <v/>
      </c>
      <c r="T7" s="234" t="str">
        <f>IF(AND('Mapa R. Fiscal'!$Y$20="Muy Alta",'Mapa R. Fiscal'!$AA$20="Menor"),CONCATENATE("R2C",'Mapa R. Fiscal'!$O$20),"")</f>
        <v/>
      </c>
      <c r="U7" s="235" t="str">
        <f>IF(AND('Mapa R. Fiscal'!$Y$21="Muy Alta",'Mapa R. Fiscal'!$AA$21="Menor"),CONCATENATE("R2C",'Mapa R. Fiscal'!$O$21),"")</f>
        <v/>
      </c>
      <c r="V7" s="233" t="str">
        <f>IF(AND('Mapa R. Fiscal'!$Y$16="Muy Alta",'Mapa R. Fiscal'!$AA$16="Moderado"),CONCATENATE("R2C",'Mapa R. Fiscal'!$O$16),"")</f>
        <v/>
      </c>
      <c r="W7" s="234" t="str">
        <f>IF(AND('Mapa R. Fiscal'!$Y$17="Muy Alta",'Mapa R. Fiscal'!$AA$17="Moderado"),CONCATENATE("R2C",'Mapa R. Fiscal'!$O$17),"")</f>
        <v/>
      </c>
      <c r="X7" s="234" t="str">
        <f>IF(AND('Mapa R. Fiscal'!$Y$18="Muy Alta",'Mapa R. Fiscal'!$AA$18="Moderado"),CONCATENATE("R2C",'Mapa R. Fiscal'!$O$18),"")</f>
        <v/>
      </c>
      <c r="Y7" s="234" t="str">
        <f>IF(AND('Mapa R. Fiscal'!$Y$19="Muy Alta",'Mapa R. Fiscal'!$AA$19="Moderado"),CONCATENATE("R2C",'Mapa R. Fiscal'!$O$19),"")</f>
        <v/>
      </c>
      <c r="Z7" s="234" t="str">
        <f>IF(AND('Mapa R. Fiscal'!$Y$20="Muy Alta",'Mapa R. Fiscal'!$AA$20="Moderado"),CONCATENATE("R2C",'Mapa R. Fiscal'!$O$20),"")</f>
        <v/>
      </c>
      <c r="AA7" s="235" t="str">
        <f>IF(AND('Mapa R. Fiscal'!$Y$21="Muy Alta",'Mapa R. Fiscal'!$AA$21="Moderado"),CONCATENATE("R2C",'Mapa R. Fiscal'!$O$21),"")</f>
        <v/>
      </c>
      <c r="AB7" s="233" t="str">
        <f>IF(AND('Mapa R. Fiscal'!$Y$16="Muy Alta",'Mapa R. Fiscal'!$AA$16="Mayor"),CONCATENATE("R2C",'Mapa R. Fiscal'!$O$16),"")</f>
        <v/>
      </c>
      <c r="AC7" s="234" t="str">
        <f>IF(AND('Mapa R. Fiscal'!$Y$17="Muy Alta",'Mapa R. Fiscal'!$AA$17="Mayor"),CONCATENATE("R2C",'Mapa R. Fiscal'!$O$17),"")</f>
        <v/>
      </c>
      <c r="AD7" s="234" t="str">
        <f>IF(AND('Mapa R. Fiscal'!$Y$18="Muy Alta",'Mapa R. Fiscal'!$AA$18="Mayor"),CONCATENATE("R2C",'Mapa R. Fiscal'!$O$18),"")</f>
        <v/>
      </c>
      <c r="AE7" s="234" t="str">
        <f>IF(AND('Mapa R. Fiscal'!$Y$19="Muy Alta",'Mapa R. Fiscal'!$AA$19="Mayor"),CONCATENATE("R2C",'Mapa R. Fiscal'!$O$19),"")</f>
        <v/>
      </c>
      <c r="AF7" s="234" t="str">
        <f>IF(AND('Mapa R. Fiscal'!$Y$20="Muy Alta",'Mapa R. Fiscal'!$AA$20="Mayor"),CONCATENATE("R2C",'Mapa R. Fiscal'!$O$20),"")</f>
        <v/>
      </c>
      <c r="AG7" s="235" t="str">
        <f>IF(AND('Mapa R. Fiscal'!$Y$21="Muy Alta",'Mapa R. Fiscal'!$AA$21="Mayor"),CONCATENATE("R2C",'Mapa R. Fiscal'!$O$21),"")</f>
        <v/>
      </c>
      <c r="AH7" s="236" t="str">
        <f>IF(AND('Mapa R. Fiscal'!$Y$16="Muy Alta",'Mapa R. Fiscal'!$AA$16="Catastrófico"),CONCATENATE("R2C",'Mapa R. Fiscal'!$O$16),"")</f>
        <v/>
      </c>
      <c r="AI7" s="237" t="str">
        <f>IF(AND('Mapa R. Fiscal'!$Y$17="Muy Alta",'Mapa R. Fiscal'!$AA$17="Catastrófico"),CONCATENATE("R2C",'Mapa R. Fiscal'!$O$17),"")</f>
        <v/>
      </c>
      <c r="AJ7" s="237" t="str">
        <f>IF(AND('Mapa R. Fiscal'!$Y$18="Muy Alta",'Mapa R. Fiscal'!$AA$18="Catastrófico"),CONCATENATE("R2C",'Mapa R. Fiscal'!$O$18),"")</f>
        <v/>
      </c>
      <c r="AK7" s="237" t="str">
        <f>IF(AND('Mapa R. Fiscal'!$Y$19="Muy Alta",'Mapa R. Fiscal'!$AA$19="Catastrófico"),CONCATENATE("R2C",'Mapa R. Fiscal'!$O$19),"")</f>
        <v/>
      </c>
      <c r="AL7" s="237" t="str">
        <f>IF(AND('Mapa R. Fiscal'!$Y$20="Muy Alta",'Mapa R. Fiscal'!$AA$20="Catastrófico"),CONCATENATE("R2C",'Mapa R. Fiscal'!$O$20),"")</f>
        <v/>
      </c>
      <c r="AM7" s="238" t="str">
        <f>IF(AND('Mapa R. Fiscal'!$Y$21="Muy Alta",'Mapa R. Fiscal'!$AA$21="Catastrófico"),CONCATENATE("R2C",'Mapa R. Fiscal'!$O$21),"")</f>
        <v/>
      </c>
      <c r="AN7" s="14"/>
      <c r="AO7" s="768"/>
      <c r="AP7" s="769"/>
      <c r="AQ7" s="769"/>
      <c r="AR7" s="769"/>
      <c r="AS7" s="769"/>
      <c r="AT7" s="770"/>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670"/>
      <c r="C8" s="670"/>
      <c r="D8" s="671"/>
      <c r="E8" s="759"/>
      <c r="F8" s="760"/>
      <c r="G8" s="760"/>
      <c r="H8" s="760"/>
      <c r="I8" s="761"/>
      <c r="J8" s="233" t="str">
        <f>IF(AND('Mapa R. Fiscal'!$Y$22="Muy Alta",'Mapa R. Fiscal'!$AA$22="Leve"),CONCATENATE("R3C",'Mapa R. Fiscal'!$O$22),"")</f>
        <v/>
      </c>
      <c r="K8" s="234" t="str">
        <f>IF(AND('Mapa R. Fiscal'!$Y$23="Muy Alta",'Mapa R. Fiscal'!$AA$23="Leve"),CONCATENATE("R3C",'Mapa R. Fiscal'!$O$23),"")</f>
        <v/>
      </c>
      <c r="L8" s="234" t="str">
        <f>IF(AND('Mapa R. Fiscal'!$Y$24="Muy Alta",'Mapa R. Fiscal'!$AA$24="Leve"),CONCATENATE("R3C",'Mapa R. Fiscal'!$O$24),"")</f>
        <v/>
      </c>
      <c r="M8" s="234" t="str">
        <f>IF(AND('Mapa R. Fiscal'!$Y$25="Muy Alta",'Mapa R. Fiscal'!$AA$25="Leve"),CONCATENATE("R3C",'Mapa R. Fiscal'!$O$25),"")</f>
        <v/>
      </c>
      <c r="N8" s="234" t="str">
        <f>IF(AND('Mapa R. Fiscal'!$Y$26="Muy Alta",'Mapa R. Fiscal'!$AA$26="Leve"),CONCATENATE("R3C",'Mapa R. Fiscal'!$O$26),"")</f>
        <v/>
      </c>
      <c r="O8" s="235" t="str">
        <f>IF(AND('Mapa R. Fiscal'!$Y$27="Muy Alta",'Mapa R. Fiscal'!$AA$27="Leve"),CONCATENATE("R3C",'Mapa R. Fiscal'!$O$27),"")</f>
        <v/>
      </c>
      <c r="P8" s="233" t="str">
        <f>IF(AND('Mapa R. Fiscal'!$Y$22="Muy Alta",'Mapa R. Fiscal'!$AA$22="Menor"),CONCATENATE("R3C",'Mapa R. Fiscal'!$O$22),"")</f>
        <v/>
      </c>
      <c r="Q8" s="234" t="str">
        <f>IF(AND('Mapa R. Fiscal'!$Y$23="Muy Alta",'Mapa R. Fiscal'!$AA$23="Menor"),CONCATENATE("R3C",'Mapa R. Fiscal'!$O$23),"")</f>
        <v/>
      </c>
      <c r="R8" s="234" t="str">
        <f>IF(AND('Mapa R. Fiscal'!$Y$24="Muy Alta",'Mapa R. Fiscal'!$AA$24="Menor"),CONCATENATE("R3C",'Mapa R. Fiscal'!$O$24),"")</f>
        <v/>
      </c>
      <c r="S8" s="234" t="str">
        <f>IF(AND('Mapa R. Fiscal'!$Y$25="Muy Alta",'Mapa R. Fiscal'!$AA$25="Menor"),CONCATENATE("R3C",'Mapa R. Fiscal'!$O$25),"")</f>
        <v/>
      </c>
      <c r="T8" s="234" t="str">
        <f>IF(AND('Mapa R. Fiscal'!$Y$26="Muy Alta",'Mapa R. Fiscal'!$AA$26="Menor"),CONCATENATE("R3C",'Mapa R. Fiscal'!$O$26),"")</f>
        <v/>
      </c>
      <c r="U8" s="235" t="str">
        <f>IF(AND('Mapa R. Fiscal'!$Y$27="Muy Alta",'Mapa R. Fiscal'!$AA$27="Menor"),CONCATENATE("R3C",'Mapa R. Fiscal'!$O$27),"")</f>
        <v/>
      </c>
      <c r="V8" s="233" t="str">
        <f>IF(AND('Mapa R. Fiscal'!$Y$22="Muy Alta",'Mapa R. Fiscal'!$AA$22="Moderado"),CONCATENATE("R3C",'Mapa R. Fiscal'!$O$22),"")</f>
        <v/>
      </c>
      <c r="W8" s="234" t="str">
        <f>IF(AND('Mapa R. Fiscal'!$Y$23="Muy Alta",'Mapa R. Fiscal'!$AA$23="Moderado"),CONCATENATE("R3C",'Mapa R. Fiscal'!$O$23),"")</f>
        <v/>
      </c>
      <c r="X8" s="234" t="str">
        <f>IF(AND('Mapa R. Fiscal'!$Y$24="Muy Alta",'Mapa R. Fiscal'!$AA$24="Moderado"),CONCATENATE("R3C",'Mapa R. Fiscal'!$O$24),"")</f>
        <v/>
      </c>
      <c r="Y8" s="234" t="str">
        <f>IF(AND('Mapa R. Fiscal'!$Y$25="Muy Alta",'Mapa R. Fiscal'!$AA$25="Moderado"),CONCATENATE("R3C",'Mapa R. Fiscal'!$O$25),"")</f>
        <v/>
      </c>
      <c r="Z8" s="234" t="str">
        <f>IF(AND('Mapa R. Fiscal'!$Y$26="Muy Alta",'Mapa R. Fiscal'!$AA$26="Moderado"),CONCATENATE("R3C",'Mapa R. Fiscal'!$O$26),"")</f>
        <v/>
      </c>
      <c r="AA8" s="235" t="str">
        <f>IF(AND('Mapa R. Fiscal'!$Y$27="Muy Alta",'Mapa R. Fiscal'!$AA$27="Moderado"),CONCATENATE("R3C",'Mapa R. Fiscal'!$O$27),"")</f>
        <v/>
      </c>
      <c r="AB8" s="233" t="str">
        <f>IF(AND('Mapa R. Fiscal'!$Y$22="Muy Alta",'Mapa R. Fiscal'!$AA$22="Mayor"),CONCATENATE("R3C",'Mapa R. Fiscal'!$O$22),"")</f>
        <v/>
      </c>
      <c r="AC8" s="234" t="str">
        <f>IF(AND('Mapa R. Fiscal'!$Y$23="Muy Alta",'Mapa R. Fiscal'!$AA$23="Mayor"),CONCATENATE("R3C",'Mapa R. Fiscal'!$O$23),"")</f>
        <v/>
      </c>
      <c r="AD8" s="234" t="str">
        <f>IF(AND('Mapa R. Fiscal'!$Y$24="Muy Alta",'Mapa R. Fiscal'!$AA$24="Mayor"),CONCATENATE("R3C",'Mapa R. Fiscal'!$O$24),"")</f>
        <v/>
      </c>
      <c r="AE8" s="234" t="str">
        <f>IF(AND('Mapa R. Fiscal'!$Y$25="Muy Alta",'Mapa R. Fiscal'!$AA$25="Mayor"),CONCATENATE("R3C",'Mapa R. Fiscal'!$O$25),"")</f>
        <v/>
      </c>
      <c r="AF8" s="234" t="str">
        <f>IF(AND('Mapa R. Fiscal'!$Y$26="Muy Alta",'Mapa R. Fiscal'!$AA$26="Mayor"),CONCATENATE("R3C",'Mapa R. Fiscal'!$O$26),"")</f>
        <v/>
      </c>
      <c r="AG8" s="235" t="str">
        <f>IF(AND('Mapa R. Fiscal'!$Y$27="Muy Alta",'Mapa R. Fiscal'!$AA$27="Mayor"),CONCATENATE("R3C",'Mapa R. Fiscal'!$O$27),"")</f>
        <v/>
      </c>
      <c r="AH8" s="236" t="str">
        <f>IF(AND('Mapa R. Fiscal'!$Y$22="Muy Alta",'Mapa R. Fiscal'!$AA$22="Catastrófico"),CONCATENATE("R3C",'Mapa R. Fiscal'!$O$22),"")</f>
        <v/>
      </c>
      <c r="AI8" s="237" t="str">
        <f>IF(AND('Mapa R. Fiscal'!$Y$23="Muy Alta",'Mapa R. Fiscal'!$AA$23="Catastrófico"),CONCATENATE("R3C",'Mapa R. Fiscal'!$O$23),"")</f>
        <v/>
      </c>
      <c r="AJ8" s="237" t="str">
        <f>IF(AND('Mapa R. Fiscal'!$Y$24="Muy Alta",'Mapa R. Fiscal'!$AA$24="Catastrófico"),CONCATENATE("R3C",'Mapa R. Fiscal'!$O$24),"")</f>
        <v/>
      </c>
      <c r="AK8" s="237" t="str">
        <f>IF(AND('Mapa R. Fiscal'!$Y$25="Muy Alta",'Mapa R. Fiscal'!$AA$25="Catastrófico"),CONCATENATE("R3C",'Mapa R. Fiscal'!$O$25),"")</f>
        <v/>
      </c>
      <c r="AL8" s="237" t="str">
        <f>IF(AND('Mapa R. Fiscal'!$Y$26="Muy Alta",'Mapa R. Fiscal'!$AA$26="Catastrófico"),CONCATENATE("R3C",'Mapa R. Fiscal'!$O$26),"")</f>
        <v/>
      </c>
      <c r="AM8" s="238" t="str">
        <f>IF(AND('Mapa R. Fiscal'!$Y$27="Muy Alta",'Mapa R. Fiscal'!$AA$27="Catastrófico"),CONCATENATE("R3C",'Mapa R. Fiscal'!$O$27),"")</f>
        <v/>
      </c>
      <c r="AN8" s="14"/>
      <c r="AO8" s="768"/>
      <c r="AP8" s="769"/>
      <c r="AQ8" s="769"/>
      <c r="AR8" s="769"/>
      <c r="AS8" s="769"/>
      <c r="AT8" s="770"/>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670"/>
      <c r="C9" s="670"/>
      <c r="D9" s="671"/>
      <c r="E9" s="759"/>
      <c r="F9" s="760"/>
      <c r="G9" s="760"/>
      <c r="H9" s="760"/>
      <c r="I9" s="761"/>
      <c r="J9" s="233" t="str">
        <f>IF(AND('Mapa R. Fiscal'!$Y$28="Muy Alta",'Mapa R. Fiscal'!$AA$28="Leve"),CONCATENATE("R4C",'Mapa R. Fiscal'!$O$28),"")</f>
        <v/>
      </c>
      <c r="K9" s="234" t="str">
        <f>IF(AND('Mapa R. Fiscal'!$Y$29="Muy Alta",'Mapa R. Fiscal'!$AA$29="Leve"),CONCATENATE("R4C",'Mapa R. Fiscal'!$O$29),"")</f>
        <v/>
      </c>
      <c r="L9" s="234" t="str">
        <f>IF(AND('Mapa R. Fiscal'!$Y$30="Muy Alta",'Mapa R. Fiscal'!$AA$30="Leve"),CONCATENATE("R4C",'Mapa R. Fiscal'!$O$30),"")</f>
        <v/>
      </c>
      <c r="M9" s="234" t="str">
        <f>IF(AND('Mapa R. Fiscal'!$Y$31="Muy Alta",'Mapa R. Fiscal'!$AA$31="Leve"),CONCATENATE("R4C",'Mapa R. Fiscal'!$O$31),"")</f>
        <v/>
      </c>
      <c r="N9" s="234" t="str">
        <f>IF(AND('Mapa R. Fiscal'!$Y$32="Muy Alta",'Mapa R. Fiscal'!$AA$32="Leve"),CONCATENATE("R4C",'Mapa R. Fiscal'!$O$32),"")</f>
        <v/>
      </c>
      <c r="O9" s="235" t="str">
        <f>IF(AND('Mapa R. Fiscal'!$Y$33="Muy Alta",'Mapa R. Fiscal'!$AA$33="Leve"),CONCATENATE("R4C",'Mapa R. Fiscal'!$O$33),"")</f>
        <v/>
      </c>
      <c r="P9" s="233" t="str">
        <f>IF(AND('Mapa R. Fiscal'!$Y$28="Muy Alta",'Mapa R. Fiscal'!$AA$28="Menor"),CONCATENATE("R4C",'Mapa R. Fiscal'!$O$28),"")</f>
        <v/>
      </c>
      <c r="Q9" s="234" t="str">
        <f>IF(AND('Mapa R. Fiscal'!$Y$29="Muy Alta",'Mapa R. Fiscal'!$AA$29="Menor"),CONCATENATE("R4C",'Mapa R. Fiscal'!$O$29),"")</f>
        <v/>
      </c>
      <c r="R9" s="234" t="str">
        <f>IF(AND('Mapa R. Fiscal'!$Y$30="Muy Alta",'Mapa R. Fiscal'!$AA$30="Menor"),CONCATENATE("R4C",'Mapa R. Fiscal'!$O$30),"")</f>
        <v/>
      </c>
      <c r="S9" s="234" t="str">
        <f>IF(AND('Mapa R. Fiscal'!$Y$31="Muy Alta",'Mapa R. Fiscal'!$AA$31="Menor"),CONCATENATE("R4C",'Mapa R. Fiscal'!$O$31),"")</f>
        <v/>
      </c>
      <c r="T9" s="234" t="str">
        <f>IF(AND('Mapa R. Fiscal'!$Y$32="Muy Alta",'Mapa R. Fiscal'!$AA$32="Menor"),CONCATENATE("R4C",'Mapa R. Fiscal'!$O$32),"")</f>
        <v/>
      </c>
      <c r="U9" s="235" t="str">
        <f>IF(AND('Mapa R. Fiscal'!$Y$33="Muy Alta",'Mapa R. Fiscal'!$AA$33="Menor"),CONCATENATE("R4C",'Mapa R. Fiscal'!$O$33),"")</f>
        <v/>
      </c>
      <c r="V9" s="233" t="str">
        <f>IF(AND('Mapa R. Fiscal'!$Y$28="Muy Alta",'Mapa R. Fiscal'!$AA$28="Moderado"),CONCATENATE("R4C",'Mapa R. Fiscal'!$O$28),"")</f>
        <v/>
      </c>
      <c r="W9" s="234" t="str">
        <f>IF(AND('Mapa R. Fiscal'!$Y$29="Muy Alta",'Mapa R. Fiscal'!$AA$29="Moderado"),CONCATENATE("R4C",'Mapa R. Fiscal'!$O$29),"")</f>
        <v/>
      </c>
      <c r="X9" s="234" t="str">
        <f>IF(AND('Mapa R. Fiscal'!$Y$30="Muy Alta",'Mapa R. Fiscal'!$AA$30="Moderado"),CONCATENATE("R4C",'Mapa R. Fiscal'!$O$30),"")</f>
        <v/>
      </c>
      <c r="Y9" s="234" t="str">
        <f>IF(AND('Mapa R. Fiscal'!$Y$31="Muy Alta",'Mapa R. Fiscal'!$AA$31="Moderado"),CONCATENATE("R4C",'Mapa R. Fiscal'!$O$31),"")</f>
        <v/>
      </c>
      <c r="Z9" s="234" t="str">
        <f>IF(AND('Mapa R. Fiscal'!$Y$32="Muy Alta",'Mapa R. Fiscal'!$AA$32="Moderado"),CONCATENATE("R4C",'Mapa R. Fiscal'!$O$32),"")</f>
        <v/>
      </c>
      <c r="AA9" s="235" t="str">
        <f>IF(AND('Mapa R. Fiscal'!$Y$33="Muy Alta",'Mapa R. Fiscal'!$AA$33="Moderado"),CONCATENATE("R4C",'Mapa R. Fiscal'!$O$33),"")</f>
        <v/>
      </c>
      <c r="AB9" s="233" t="str">
        <f>IF(AND('Mapa R. Fiscal'!$Y$28="Muy Alta",'Mapa R. Fiscal'!$AA$28="Mayor"),CONCATENATE("R4C",'Mapa R. Fiscal'!$O$28),"")</f>
        <v/>
      </c>
      <c r="AC9" s="234" t="str">
        <f>IF(AND('Mapa R. Fiscal'!$Y$29="Muy Alta",'Mapa R. Fiscal'!$AA$29="Mayor"),CONCATENATE("R4C",'Mapa R. Fiscal'!$O$29),"")</f>
        <v/>
      </c>
      <c r="AD9" s="234" t="str">
        <f>IF(AND('Mapa R. Fiscal'!$Y$30="Muy Alta",'Mapa R. Fiscal'!$AA$30="Mayor"),CONCATENATE("R4C",'Mapa R. Fiscal'!$O$30),"")</f>
        <v/>
      </c>
      <c r="AE9" s="234" t="str">
        <f>IF(AND('Mapa R. Fiscal'!$Y$31="Muy Alta",'Mapa R. Fiscal'!$AA$31="Mayor"),CONCATENATE("R4C",'Mapa R. Fiscal'!$O$31),"")</f>
        <v/>
      </c>
      <c r="AF9" s="234" t="str">
        <f>IF(AND('Mapa R. Fiscal'!$Y$32="Muy Alta",'Mapa R. Fiscal'!$AA$32="Mayor"),CONCATENATE("R4C",'Mapa R. Fiscal'!$O$32),"")</f>
        <v/>
      </c>
      <c r="AG9" s="235" t="str">
        <f>IF(AND('Mapa R. Fiscal'!$Y$33="Muy Alta",'Mapa R. Fiscal'!$AA$33="Mayor"),CONCATENATE("R4C",'Mapa R. Fiscal'!$O$33),"")</f>
        <v/>
      </c>
      <c r="AH9" s="236" t="str">
        <f>IF(AND('Mapa R. Fiscal'!$Y$28="Muy Alta",'Mapa R. Fiscal'!$AA$28="Catastrófico"),CONCATENATE("R4C",'Mapa R. Fiscal'!$O$28),"")</f>
        <v/>
      </c>
      <c r="AI9" s="237" t="str">
        <f>IF(AND('Mapa R. Fiscal'!$Y$29="Muy Alta",'Mapa R. Fiscal'!$AA$29="Catastrófico"),CONCATENATE("R4C",'Mapa R. Fiscal'!$O$29),"")</f>
        <v/>
      </c>
      <c r="AJ9" s="237" t="str">
        <f>IF(AND('Mapa R. Fiscal'!$Y$30="Muy Alta",'Mapa R. Fiscal'!$AA$30="Catastrófico"),CONCATENATE("R4C",'Mapa R. Fiscal'!$O$30),"")</f>
        <v/>
      </c>
      <c r="AK9" s="237" t="str">
        <f>IF(AND('Mapa R. Fiscal'!$Y$31="Muy Alta",'Mapa R. Fiscal'!$AA$31="Catastrófico"),CONCATENATE("R4C",'Mapa R. Fiscal'!$O$31),"")</f>
        <v/>
      </c>
      <c r="AL9" s="237" t="str">
        <f>IF(AND('Mapa R. Fiscal'!$Y$32="Muy Alta",'Mapa R. Fiscal'!$AA$32="Catastrófico"),CONCATENATE("R4C",'Mapa R. Fiscal'!$O$32),"")</f>
        <v/>
      </c>
      <c r="AM9" s="238" t="str">
        <f>IF(AND('Mapa R. Fiscal'!$Y$33="Muy Alta",'Mapa R. Fiscal'!$AA$33="Catastrófico"),CONCATENATE("R4C",'Mapa R. Fiscal'!$O$33),"")</f>
        <v/>
      </c>
      <c r="AN9" s="14"/>
      <c r="AO9" s="768"/>
      <c r="AP9" s="769"/>
      <c r="AQ9" s="769"/>
      <c r="AR9" s="769"/>
      <c r="AS9" s="769"/>
      <c r="AT9" s="770"/>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670"/>
      <c r="C10" s="670"/>
      <c r="D10" s="671"/>
      <c r="E10" s="759"/>
      <c r="F10" s="760"/>
      <c r="G10" s="760"/>
      <c r="H10" s="760"/>
      <c r="I10" s="761"/>
      <c r="J10" s="233" t="str">
        <f>IF(AND('Mapa R. Fiscal'!$Y$34="Muy Alta",'Mapa R. Fiscal'!$AA$34="Leve"),CONCATENATE("R5C",'Mapa R. Fiscal'!$O$34),"")</f>
        <v/>
      </c>
      <c r="K10" s="234" t="str">
        <f>IF(AND('Mapa R. Fiscal'!$Y$35="Muy Alta",'Mapa R. Fiscal'!$AA$35="Leve"),CONCATENATE("R5C",'Mapa R. Fiscal'!$O$35),"")</f>
        <v/>
      </c>
      <c r="L10" s="234" t="str">
        <f>IF(AND('Mapa R. Fiscal'!$Y$36="Muy Alta",'Mapa R. Fiscal'!$AA$36="Leve"),CONCATENATE("R5C",'Mapa R. Fiscal'!$O$36),"")</f>
        <v/>
      </c>
      <c r="M10" s="234" t="str">
        <f>IF(AND('Mapa R. Fiscal'!$Y$37="Muy Alta",'Mapa R. Fiscal'!$AA$37="Leve"),CONCATENATE("R5C",'Mapa R. Fiscal'!$O$37),"")</f>
        <v/>
      </c>
      <c r="N10" s="234" t="str">
        <f>IF(AND('Mapa R. Fiscal'!$Y$38="Muy Alta",'Mapa R. Fiscal'!$AA$38="Leve"),CONCATENATE("R5C",'Mapa R. Fiscal'!$O$38),"")</f>
        <v/>
      </c>
      <c r="O10" s="235" t="str">
        <f>IF(AND('Mapa R. Fiscal'!$Y$39="Muy Alta",'Mapa R. Fiscal'!$AA$39="Leve"),CONCATENATE("R5C",'Mapa R. Fiscal'!$O$39),"")</f>
        <v/>
      </c>
      <c r="P10" s="233" t="str">
        <f>IF(AND('Mapa R. Fiscal'!$Y$34="Muy Alta",'Mapa R. Fiscal'!$AA$34="Menor"),CONCATENATE("R5C",'Mapa R. Fiscal'!$O$34),"")</f>
        <v/>
      </c>
      <c r="Q10" s="234" t="str">
        <f>IF(AND('Mapa R. Fiscal'!$Y$35="Muy Alta",'Mapa R. Fiscal'!$AA$35="Menor"),CONCATENATE("R5C",'Mapa R. Fiscal'!$O$35),"")</f>
        <v/>
      </c>
      <c r="R10" s="234" t="str">
        <f>IF(AND('Mapa R. Fiscal'!$Y$36="Muy Alta",'Mapa R. Fiscal'!$AA$36="Menor"),CONCATENATE("R5C",'Mapa R. Fiscal'!$O$36),"")</f>
        <v/>
      </c>
      <c r="S10" s="234" t="str">
        <f>IF(AND('Mapa R. Fiscal'!$Y$37="Muy Alta",'Mapa R. Fiscal'!$AA$37="Menor"),CONCATENATE("R5C",'Mapa R. Fiscal'!$O$37),"")</f>
        <v/>
      </c>
      <c r="T10" s="234" t="str">
        <f>IF(AND('Mapa R. Fiscal'!$Y$38="Muy Alta",'Mapa R. Fiscal'!$AA$38="Menor"),CONCATENATE("R5C",'Mapa R. Fiscal'!$O$38),"")</f>
        <v/>
      </c>
      <c r="U10" s="235" t="str">
        <f>IF(AND('Mapa R. Fiscal'!$Y$39="Muy Alta",'Mapa R. Fiscal'!$AA$39="Menor"),CONCATENATE("R5C",'Mapa R. Fiscal'!$O$39),"")</f>
        <v/>
      </c>
      <c r="V10" s="233" t="str">
        <f>IF(AND('Mapa R. Fiscal'!$Y$34="Muy Alta",'Mapa R. Fiscal'!$AA$34="Moderado"),CONCATENATE("R5C",'Mapa R. Fiscal'!$O$34),"")</f>
        <v/>
      </c>
      <c r="W10" s="234" t="str">
        <f>IF(AND('Mapa R. Fiscal'!$Y$35="Muy Alta",'Mapa R. Fiscal'!$AA$35="Moderado"),CONCATENATE("R5C",'Mapa R. Fiscal'!$O$35),"")</f>
        <v/>
      </c>
      <c r="X10" s="234" t="str">
        <f>IF(AND('Mapa R. Fiscal'!$Y$36="Muy Alta",'Mapa R. Fiscal'!$AA$36="Moderado"),CONCATENATE("R5C",'Mapa R. Fiscal'!$O$36),"")</f>
        <v/>
      </c>
      <c r="Y10" s="234" t="str">
        <f>IF(AND('Mapa R. Fiscal'!$Y$37="Muy Alta",'Mapa R. Fiscal'!$AA$37="Moderado"),CONCATENATE("R5C",'Mapa R. Fiscal'!$O$37),"")</f>
        <v/>
      </c>
      <c r="Z10" s="234" t="str">
        <f>IF(AND('Mapa R. Fiscal'!$Y$38="Muy Alta",'Mapa R. Fiscal'!$AA$38="Moderado"),CONCATENATE("R5C",'Mapa R. Fiscal'!$O$38),"")</f>
        <v/>
      </c>
      <c r="AA10" s="235" t="str">
        <f>IF(AND('Mapa R. Fiscal'!$Y$39="Muy Alta",'Mapa R. Fiscal'!$AA$39="Moderado"),CONCATENATE("R5C",'Mapa R. Fiscal'!$O$39),"")</f>
        <v/>
      </c>
      <c r="AB10" s="233" t="str">
        <f>IF(AND('Mapa R. Fiscal'!$Y$34="Muy Alta",'Mapa R. Fiscal'!$AA$34="Mayor"),CONCATENATE("R5C",'Mapa R. Fiscal'!$O$34),"")</f>
        <v/>
      </c>
      <c r="AC10" s="234" t="str">
        <f>IF(AND('Mapa R. Fiscal'!$Y$35="Muy Alta",'Mapa R. Fiscal'!$AA$35="Mayor"),CONCATENATE("R5C",'Mapa R. Fiscal'!$O$35),"")</f>
        <v/>
      </c>
      <c r="AD10" s="234" t="str">
        <f>IF(AND('Mapa R. Fiscal'!$Y$36="Muy Alta",'Mapa R. Fiscal'!$AA$36="Mayor"),CONCATENATE("R5C",'Mapa R. Fiscal'!$O$36),"")</f>
        <v/>
      </c>
      <c r="AE10" s="234" t="str">
        <f>IF(AND('Mapa R. Fiscal'!$Y$37="Muy Alta",'Mapa R. Fiscal'!$AA$37="Mayor"),CONCATENATE("R5C",'Mapa R. Fiscal'!$O$37),"")</f>
        <v/>
      </c>
      <c r="AF10" s="234" t="str">
        <f>IF(AND('Mapa R. Fiscal'!$Y$38="Muy Alta",'Mapa R. Fiscal'!$AA$38="Mayor"),CONCATENATE("R5C",'Mapa R. Fiscal'!$O$38),"")</f>
        <v/>
      </c>
      <c r="AG10" s="235" t="str">
        <f>IF(AND('Mapa R. Fiscal'!$Y$39="Muy Alta",'Mapa R. Fiscal'!$AA$39="Mayor"),CONCATENATE("R5C",'Mapa R. Fiscal'!$O$39),"")</f>
        <v/>
      </c>
      <c r="AH10" s="236" t="str">
        <f>IF(AND('Mapa R. Fiscal'!$Y$34="Muy Alta",'Mapa R. Fiscal'!$AA$34="Catastrófico"),CONCATENATE("R5C",'Mapa R. Fiscal'!$O$34),"")</f>
        <v/>
      </c>
      <c r="AI10" s="237" t="str">
        <f>IF(AND('Mapa R. Fiscal'!$Y$35="Muy Alta",'Mapa R. Fiscal'!$AA$35="Catastrófico"),CONCATENATE("R5C",'Mapa R. Fiscal'!$O$35),"")</f>
        <v/>
      </c>
      <c r="AJ10" s="237" t="str">
        <f>IF(AND('Mapa R. Fiscal'!$Y$36="Muy Alta",'Mapa R. Fiscal'!$AA$36="Catastrófico"),CONCATENATE("R5C",'Mapa R. Fiscal'!$O$36),"")</f>
        <v/>
      </c>
      <c r="AK10" s="237" t="str">
        <f>IF(AND('Mapa R. Fiscal'!$Y$37="Muy Alta",'Mapa R. Fiscal'!$AA$37="Catastrófico"),CONCATENATE("R5C",'Mapa R. Fiscal'!$O$37),"")</f>
        <v/>
      </c>
      <c r="AL10" s="237" t="str">
        <f>IF(AND('Mapa R. Fiscal'!$Y$38="Muy Alta",'Mapa R. Fiscal'!$AA$38="Catastrófico"),CONCATENATE("R5C",'Mapa R. Fiscal'!$O$38),"")</f>
        <v/>
      </c>
      <c r="AM10" s="238" t="str">
        <f>IF(AND('Mapa R. Fiscal'!$Y$39="Muy Alta",'Mapa R. Fiscal'!$AA$39="Catastrófico"),CONCATENATE("R5C",'Mapa R. Fiscal'!$O$39),"")</f>
        <v/>
      </c>
      <c r="AN10" s="14"/>
      <c r="AO10" s="768"/>
      <c r="AP10" s="769"/>
      <c r="AQ10" s="769"/>
      <c r="AR10" s="769"/>
      <c r="AS10" s="769"/>
      <c r="AT10" s="770"/>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670"/>
      <c r="C11" s="670"/>
      <c r="D11" s="671"/>
      <c r="E11" s="759"/>
      <c r="F11" s="760"/>
      <c r="G11" s="760"/>
      <c r="H11" s="760"/>
      <c r="I11" s="761"/>
      <c r="J11" s="233" t="str">
        <f>IF(AND('Mapa R. Fiscal'!$Y$40="Muy Alta",'Mapa R. Fiscal'!$AA$40="Leve"),CONCATENATE("R6C",'Mapa R. Fiscal'!$O$40),"")</f>
        <v/>
      </c>
      <c r="K11" s="234" t="str">
        <f>IF(AND('Mapa R. Fiscal'!$Y$41="Muy Alta",'Mapa R. Fiscal'!$AA$41="Leve"),CONCATENATE("R6C",'Mapa R. Fiscal'!$O$41),"")</f>
        <v/>
      </c>
      <c r="L11" s="234" t="str">
        <f>IF(AND('Mapa R. Fiscal'!$Y$42="Muy Alta",'Mapa R. Fiscal'!$AA$42="Leve"),CONCATENATE("R6C",'Mapa R. Fiscal'!$O$42),"")</f>
        <v/>
      </c>
      <c r="M11" s="234" t="str">
        <f>IF(AND('Mapa R. Fiscal'!$Y$43="Muy Alta",'Mapa R. Fiscal'!$AA$43="Leve"),CONCATENATE("R6C",'Mapa R. Fiscal'!$O$43),"")</f>
        <v/>
      </c>
      <c r="N11" s="234" t="str">
        <f>IF(AND('Mapa R. Fiscal'!$Y$44="Muy Alta",'Mapa R. Fiscal'!$AA$44="Leve"),CONCATENATE("R6C",'Mapa R. Fiscal'!$O$44),"")</f>
        <v/>
      </c>
      <c r="O11" s="235" t="str">
        <f>IF(AND('Mapa R. Fiscal'!$Y$45="Muy Alta",'Mapa R. Fiscal'!$AA$45="Leve"),CONCATENATE("R6C",'Mapa R. Fiscal'!$O$45),"")</f>
        <v/>
      </c>
      <c r="P11" s="233" t="str">
        <f>IF(AND('Mapa R. Fiscal'!$Y$40="Muy Alta",'Mapa R. Fiscal'!$AA$40="Menor"),CONCATENATE("R6C",'Mapa R. Fiscal'!$O$40),"")</f>
        <v/>
      </c>
      <c r="Q11" s="234" t="str">
        <f>IF(AND('Mapa R. Fiscal'!$Y$41="Muy Alta",'Mapa R. Fiscal'!$AA$41="Menor"),CONCATENATE("R6C",'Mapa R. Fiscal'!$O$41),"")</f>
        <v/>
      </c>
      <c r="R11" s="234" t="str">
        <f>IF(AND('Mapa R. Fiscal'!$Y$42="Muy Alta",'Mapa R. Fiscal'!$AA$42="Menor"),CONCATENATE("R6C",'Mapa R. Fiscal'!$O$42),"")</f>
        <v/>
      </c>
      <c r="S11" s="234" t="str">
        <f>IF(AND('Mapa R. Fiscal'!$Y$43="Muy Alta",'Mapa R. Fiscal'!$AA$43="Menor"),CONCATENATE("R6C",'Mapa R. Fiscal'!$O$43),"")</f>
        <v/>
      </c>
      <c r="T11" s="234" t="str">
        <f>IF(AND('Mapa R. Fiscal'!$Y$44="Muy Alta",'Mapa R. Fiscal'!$AA$44="Menor"),CONCATENATE("R6C",'Mapa R. Fiscal'!$O$44),"")</f>
        <v/>
      </c>
      <c r="U11" s="235" t="str">
        <f>IF(AND('Mapa R. Fiscal'!$Y$45="Muy Alta",'Mapa R. Fiscal'!$AA$45="Menor"),CONCATENATE("R6C",'Mapa R. Fiscal'!$O$45),"")</f>
        <v/>
      </c>
      <c r="V11" s="233" t="str">
        <f>IF(AND('Mapa R. Fiscal'!$Y$40="Muy Alta",'Mapa R. Fiscal'!$AA$40="Moderado"),CONCATENATE("R6C",'Mapa R. Fiscal'!$O$40),"")</f>
        <v/>
      </c>
      <c r="W11" s="234" t="str">
        <f>IF(AND('Mapa R. Fiscal'!$Y$41="Muy Alta",'Mapa R. Fiscal'!$AA$41="Moderado"),CONCATENATE("R6C",'Mapa R. Fiscal'!$O$41),"")</f>
        <v/>
      </c>
      <c r="X11" s="234" t="str">
        <f>IF(AND('Mapa R. Fiscal'!$Y$42="Muy Alta",'Mapa R. Fiscal'!$AA$42="Moderado"),CONCATENATE("R6C",'Mapa R. Fiscal'!$O$42),"")</f>
        <v/>
      </c>
      <c r="Y11" s="234" t="str">
        <f>IF(AND('Mapa R. Fiscal'!$Y$43="Muy Alta",'Mapa R. Fiscal'!$AA$43="Moderado"),CONCATENATE("R6C",'Mapa R. Fiscal'!$O$43),"")</f>
        <v/>
      </c>
      <c r="Z11" s="234" t="str">
        <f>IF(AND('Mapa R. Fiscal'!$Y$44="Muy Alta",'Mapa R. Fiscal'!$AA$44="Moderado"),CONCATENATE("R6C",'Mapa R. Fiscal'!$O$44),"")</f>
        <v/>
      </c>
      <c r="AA11" s="235" t="str">
        <f>IF(AND('Mapa R. Fiscal'!$Y$45="Muy Alta",'Mapa R. Fiscal'!$AA$45="Moderado"),CONCATENATE("R6C",'Mapa R. Fiscal'!$O$45),"")</f>
        <v/>
      </c>
      <c r="AB11" s="233" t="str">
        <f>IF(AND('Mapa R. Fiscal'!$Y$40="Muy Alta",'Mapa R. Fiscal'!$AA$40="Mayor"),CONCATENATE("R6C",'Mapa R. Fiscal'!$O$40),"")</f>
        <v/>
      </c>
      <c r="AC11" s="234" t="str">
        <f>IF(AND('Mapa R. Fiscal'!$Y$41="Muy Alta",'Mapa R. Fiscal'!$AA$41="Mayor"),CONCATENATE("R6C",'Mapa R. Fiscal'!$O$41),"")</f>
        <v/>
      </c>
      <c r="AD11" s="234" t="str">
        <f>IF(AND('Mapa R. Fiscal'!$Y$42="Muy Alta",'Mapa R. Fiscal'!$AA$42="Mayor"),CONCATENATE("R6C",'Mapa R. Fiscal'!$O$42),"")</f>
        <v/>
      </c>
      <c r="AE11" s="234" t="str">
        <f>IF(AND('Mapa R. Fiscal'!$Y$43="Muy Alta",'Mapa R. Fiscal'!$AA$43="Mayor"),CONCATENATE("R6C",'Mapa R. Fiscal'!$O$43),"")</f>
        <v/>
      </c>
      <c r="AF11" s="234" t="str">
        <f>IF(AND('Mapa R. Fiscal'!$Y$44="Muy Alta",'Mapa R. Fiscal'!$AA$44="Mayor"),CONCATENATE("R6C",'Mapa R. Fiscal'!$O$44),"")</f>
        <v/>
      </c>
      <c r="AG11" s="235" t="str">
        <f>IF(AND('Mapa R. Fiscal'!$Y$45="Muy Alta",'Mapa R. Fiscal'!$AA$45="Mayor"),CONCATENATE("R6C",'Mapa R. Fiscal'!$O$45),"")</f>
        <v/>
      </c>
      <c r="AH11" s="236" t="str">
        <f>IF(AND('Mapa R. Fiscal'!$Y$40="Muy Alta",'Mapa R. Fiscal'!$AA$40="Catastrófico"),CONCATENATE("R6C",'Mapa R. Fiscal'!$O$40),"")</f>
        <v/>
      </c>
      <c r="AI11" s="237" t="str">
        <f>IF(AND('Mapa R. Fiscal'!$Y$41="Muy Alta",'Mapa R. Fiscal'!$AA$41="Catastrófico"),CONCATENATE("R6C",'Mapa R. Fiscal'!$O$41),"")</f>
        <v/>
      </c>
      <c r="AJ11" s="237" t="str">
        <f>IF(AND('Mapa R. Fiscal'!$Y$42="Muy Alta",'Mapa R. Fiscal'!$AA$42="Catastrófico"),CONCATENATE("R6C",'Mapa R. Fiscal'!$O$42),"")</f>
        <v/>
      </c>
      <c r="AK11" s="237" t="str">
        <f>IF(AND('Mapa R. Fiscal'!$Y$43="Muy Alta",'Mapa R. Fiscal'!$AA$43="Catastrófico"),CONCATENATE("R6C",'Mapa R. Fiscal'!$O$43),"")</f>
        <v/>
      </c>
      <c r="AL11" s="237" t="str">
        <f>IF(AND('Mapa R. Fiscal'!$Y$44="Muy Alta",'Mapa R. Fiscal'!$AA$44="Catastrófico"),CONCATENATE("R6C",'Mapa R. Fiscal'!$O$44),"")</f>
        <v/>
      </c>
      <c r="AM11" s="238" t="str">
        <f>IF(AND('Mapa R. Fiscal'!$Y$45="Muy Alta",'Mapa R. Fiscal'!$AA$45="Catastrófico"),CONCATENATE("R6C",'Mapa R. Fiscal'!$O$45),"")</f>
        <v/>
      </c>
      <c r="AN11" s="14"/>
      <c r="AO11" s="768"/>
      <c r="AP11" s="769"/>
      <c r="AQ11" s="769"/>
      <c r="AR11" s="769"/>
      <c r="AS11" s="769"/>
      <c r="AT11" s="770"/>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670"/>
      <c r="C12" s="670"/>
      <c r="D12" s="671"/>
      <c r="E12" s="759"/>
      <c r="F12" s="760"/>
      <c r="G12" s="760"/>
      <c r="H12" s="760"/>
      <c r="I12" s="761"/>
      <c r="J12" s="233" t="str">
        <f>IF(AND('Mapa R. Fiscal'!$Y$46="Muy Alta",'Mapa R. Fiscal'!$AA$46="Leve"),CONCATENATE("R7C",'Mapa R. Fiscal'!$O$46),"")</f>
        <v/>
      </c>
      <c r="K12" s="234" t="str">
        <f>IF(AND('Mapa R. Fiscal'!$Y$47="Muy Alta",'Mapa R. Fiscal'!$AA$47="Leve"),CONCATENATE("R7C",'Mapa R. Fiscal'!$O$47),"")</f>
        <v/>
      </c>
      <c r="L12" s="234" t="str">
        <f>IF(AND('Mapa R. Fiscal'!$Y$48="Muy Alta",'Mapa R. Fiscal'!$AA$48="Leve"),CONCATENATE("R7C",'Mapa R. Fiscal'!$O$48),"")</f>
        <v/>
      </c>
      <c r="M12" s="234" t="str">
        <f>IF(AND('Mapa R. Fiscal'!$Y$49="Muy Alta",'Mapa R. Fiscal'!$AA$49="Leve"),CONCATENATE("R7C",'Mapa R. Fiscal'!$O$49),"")</f>
        <v/>
      </c>
      <c r="N12" s="234" t="str">
        <f>IF(AND('Mapa R. Fiscal'!$Y$50="Muy Alta",'Mapa R. Fiscal'!$AA$50="Leve"),CONCATENATE("R7C",'Mapa R. Fiscal'!$O$50),"")</f>
        <v/>
      </c>
      <c r="O12" s="235" t="str">
        <f>IF(AND('Mapa R. Fiscal'!$Y$51="Muy Alta",'Mapa R. Fiscal'!$AA$51="Leve"),CONCATENATE("R7C",'Mapa R. Fiscal'!$O$51),"")</f>
        <v/>
      </c>
      <c r="P12" s="233" t="str">
        <f>IF(AND('Mapa R. Fiscal'!$Y$46="Muy Alta",'Mapa R. Fiscal'!$AA$46="Menor"),CONCATENATE("R7C",'Mapa R. Fiscal'!$O$46),"")</f>
        <v/>
      </c>
      <c r="Q12" s="234" t="str">
        <f>IF(AND('Mapa R. Fiscal'!$Y$47="Muy Alta",'Mapa R. Fiscal'!$AA$47="Menor"),CONCATENATE("R7C",'Mapa R. Fiscal'!$O$47),"")</f>
        <v/>
      </c>
      <c r="R12" s="234" t="str">
        <f>IF(AND('Mapa R. Fiscal'!$Y$48="Muy Alta",'Mapa R. Fiscal'!$AA$48="Menor"),CONCATENATE("R7C",'Mapa R. Fiscal'!$O$48),"")</f>
        <v/>
      </c>
      <c r="S12" s="234" t="str">
        <f>IF(AND('Mapa R. Fiscal'!$Y$49="Muy Alta",'Mapa R. Fiscal'!$AA$49="Menor"),CONCATENATE("R7C",'Mapa R. Fiscal'!$O$49),"")</f>
        <v/>
      </c>
      <c r="T12" s="234" t="str">
        <f>IF(AND('Mapa R. Fiscal'!$Y$50="Muy Alta",'Mapa R. Fiscal'!$AA$50="Menor"),CONCATENATE("R7C",'Mapa R. Fiscal'!$O$50),"")</f>
        <v/>
      </c>
      <c r="U12" s="235" t="str">
        <f>IF(AND('Mapa R. Fiscal'!$Y$51="Muy Alta",'Mapa R. Fiscal'!$AA$51="Menor"),CONCATENATE("R7C",'Mapa R. Fiscal'!$O$51),"")</f>
        <v/>
      </c>
      <c r="V12" s="233" t="str">
        <f>IF(AND('Mapa R. Fiscal'!$Y$46="Muy Alta",'Mapa R. Fiscal'!$AA$46="Moderado"),CONCATENATE("R7C",'Mapa R. Fiscal'!$O$46),"")</f>
        <v/>
      </c>
      <c r="W12" s="234" t="str">
        <f>IF(AND('Mapa R. Fiscal'!$Y$47="Muy Alta",'Mapa R. Fiscal'!$AA$47="Moderado"),CONCATENATE("R7C",'Mapa R. Fiscal'!$O$47),"")</f>
        <v/>
      </c>
      <c r="X12" s="234" t="str">
        <f>IF(AND('Mapa R. Fiscal'!$Y$48="Muy Alta",'Mapa R. Fiscal'!$AA$48="Moderado"),CONCATENATE("R7C",'Mapa R. Fiscal'!$O$48),"")</f>
        <v/>
      </c>
      <c r="Y12" s="234" t="str">
        <f>IF(AND('Mapa R. Fiscal'!$Y$49="Muy Alta",'Mapa R. Fiscal'!$AA$49="Moderado"),CONCATENATE("R7C",'Mapa R. Fiscal'!$O$49),"")</f>
        <v/>
      </c>
      <c r="Z12" s="234" t="str">
        <f>IF(AND('Mapa R. Fiscal'!$Y$50="Muy Alta",'Mapa R. Fiscal'!$AA$50="Moderado"),CONCATENATE("R7C",'Mapa R. Fiscal'!$O$50),"")</f>
        <v/>
      </c>
      <c r="AA12" s="235" t="str">
        <f>IF(AND('Mapa R. Fiscal'!$Y$51="Muy Alta",'Mapa R. Fiscal'!$AA$51="Moderado"),CONCATENATE("R7C",'Mapa R. Fiscal'!$O$51),"")</f>
        <v/>
      </c>
      <c r="AB12" s="233" t="str">
        <f>IF(AND('Mapa R. Fiscal'!$Y$46="Muy Alta",'Mapa R. Fiscal'!$AA$46="Mayor"),CONCATENATE("R7C",'Mapa R. Fiscal'!$O$46),"")</f>
        <v/>
      </c>
      <c r="AC12" s="234" t="str">
        <f>IF(AND('Mapa R. Fiscal'!$Y$47="Muy Alta",'Mapa R. Fiscal'!$AA$47="Mayor"),CONCATENATE("R7C",'Mapa R. Fiscal'!$O$47),"")</f>
        <v/>
      </c>
      <c r="AD12" s="234" t="str">
        <f>IF(AND('Mapa R. Fiscal'!$Y$48="Muy Alta",'Mapa R. Fiscal'!$AA$48="Mayor"),CONCATENATE("R7C",'Mapa R. Fiscal'!$O$48),"")</f>
        <v/>
      </c>
      <c r="AE12" s="234" t="str">
        <f>IF(AND('Mapa R. Fiscal'!$Y$49="Muy Alta",'Mapa R. Fiscal'!$AA$49="Mayor"),CONCATENATE("R7C",'Mapa R. Fiscal'!$O$49),"")</f>
        <v/>
      </c>
      <c r="AF12" s="234" t="str">
        <f>IF(AND('Mapa R. Fiscal'!$Y$50="Muy Alta",'Mapa R. Fiscal'!$AA$50="Mayor"),CONCATENATE("R7C",'Mapa R. Fiscal'!$O$50),"")</f>
        <v/>
      </c>
      <c r="AG12" s="235" t="str">
        <f>IF(AND('Mapa R. Fiscal'!$Y$51="Muy Alta",'Mapa R. Fiscal'!$AA$51="Mayor"),CONCATENATE("R7C",'Mapa R. Fiscal'!$O$51),"")</f>
        <v/>
      </c>
      <c r="AH12" s="236" t="str">
        <f>IF(AND('Mapa R. Fiscal'!$Y$46="Muy Alta",'Mapa R. Fiscal'!$AA$46="Catastrófico"),CONCATENATE("R7C",'Mapa R. Fiscal'!$O$46),"")</f>
        <v/>
      </c>
      <c r="AI12" s="237" t="str">
        <f>IF(AND('Mapa R. Fiscal'!$Y$47="Muy Alta",'Mapa R. Fiscal'!$AA$47="Catastrófico"),CONCATENATE("R7C",'Mapa R. Fiscal'!$O$47),"")</f>
        <v/>
      </c>
      <c r="AJ12" s="237" t="str">
        <f>IF(AND('Mapa R. Fiscal'!$Y$48="Muy Alta",'Mapa R. Fiscal'!$AA$48="Catastrófico"),CONCATENATE("R7C",'Mapa R. Fiscal'!$O$48),"")</f>
        <v/>
      </c>
      <c r="AK12" s="237" t="str">
        <f>IF(AND('Mapa R. Fiscal'!$Y$49="Muy Alta",'Mapa R. Fiscal'!$AA$49="Catastrófico"),CONCATENATE("R7C",'Mapa R. Fiscal'!$O$49),"")</f>
        <v/>
      </c>
      <c r="AL12" s="237" t="str">
        <f>IF(AND('Mapa R. Fiscal'!$Y$50="Muy Alta",'Mapa R. Fiscal'!$AA$50="Catastrófico"),CONCATENATE("R7C",'Mapa R. Fiscal'!$O$50),"")</f>
        <v/>
      </c>
      <c r="AM12" s="238" t="str">
        <f>IF(AND('Mapa R. Fiscal'!$Y$51="Muy Alta",'Mapa R. Fiscal'!$AA$51="Catastrófico"),CONCATENATE("R7C",'Mapa R. Fiscal'!$O$51),"")</f>
        <v/>
      </c>
      <c r="AN12" s="14"/>
      <c r="AO12" s="768"/>
      <c r="AP12" s="769"/>
      <c r="AQ12" s="769"/>
      <c r="AR12" s="769"/>
      <c r="AS12" s="769"/>
      <c r="AT12" s="770"/>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670"/>
      <c r="C13" s="670"/>
      <c r="D13" s="671"/>
      <c r="E13" s="759"/>
      <c r="F13" s="760"/>
      <c r="G13" s="760"/>
      <c r="H13" s="760"/>
      <c r="I13" s="761"/>
      <c r="J13" s="233" t="str">
        <f>IF(AND('Mapa R. Fiscal'!$Y$52="Muy Alta",'Mapa R. Fiscal'!$AA$52="Leve"),CONCATENATE("R8C",'Mapa R. Fiscal'!$O$52),"")</f>
        <v/>
      </c>
      <c r="K13" s="234" t="str">
        <f>IF(AND('Mapa R. Fiscal'!$Y$53="Muy Alta",'Mapa R. Fiscal'!$AA$53="Leve"),CONCATENATE("R8C",'Mapa R. Fiscal'!$O$53),"")</f>
        <v/>
      </c>
      <c r="L13" s="234" t="str">
        <f>IF(AND('Mapa R. Fiscal'!$Y$54="Muy Alta",'Mapa R. Fiscal'!$AA$54="Leve"),CONCATENATE("R8C",'Mapa R. Fiscal'!$O$54),"")</f>
        <v/>
      </c>
      <c r="M13" s="234" t="str">
        <f>IF(AND('Mapa R. Fiscal'!$Y$55="Muy Alta",'Mapa R. Fiscal'!$AA$55="Leve"),CONCATENATE("R8C",'Mapa R. Fiscal'!$O$55),"")</f>
        <v/>
      </c>
      <c r="N13" s="234" t="str">
        <f>IF(AND('Mapa R. Fiscal'!$Y$56="Muy Alta",'Mapa R. Fiscal'!$AA$56="Leve"),CONCATENATE("R8C",'Mapa R. Fiscal'!$O$56),"")</f>
        <v/>
      </c>
      <c r="O13" s="235" t="str">
        <f>IF(AND('Mapa R. Fiscal'!$Y$57="Muy Alta",'Mapa R. Fiscal'!$AA$57="Leve"),CONCATENATE("R8C",'Mapa R. Fiscal'!$O$57),"")</f>
        <v/>
      </c>
      <c r="P13" s="233" t="str">
        <f>IF(AND('Mapa R. Fiscal'!$Y$52="Muy Alta",'Mapa R. Fiscal'!$AA$52="Menor"),CONCATENATE("R8C",'Mapa R. Fiscal'!$O$52),"")</f>
        <v/>
      </c>
      <c r="Q13" s="234" t="str">
        <f>IF(AND('Mapa R. Fiscal'!$Y$53="Muy Alta",'Mapa R. Fiscal'!$AA$53="Menor"),CONCATENATE("R8C",'Mapa R. Fiscal'!$O$53),"")</f>
        <v/>
      </c>
      <c r="R13" s="234" t="str">
        <f>IF(AND('Mapa R. Fiscal'!$Y$54="Muy Alta",'Mapa R. Fiscal'!$AA$54="Menor"),CONCATENATE("R8C",'Mapa R. Fiscal'!$O$54),"")</f>
        <v/>
      </c>
      <c r="S13" s="234" t="str">
        <f>IF(AND('Mapa R. Fiscal'!$Y$55="Muy Alta",'Mapa R. Fiscal'!$AA$55="Menor"),CONCATENATE("R8C",'Mapa R. Fiscal'!$O$55),"")</f>
        <v/>
      </c>
      <c r="T13" s="234" t="str">
        <f>IF(AND('Mapa R. Fiscal'!$Y$56="Muy Alta",'Mapa R. Fiscal'!$AA$56="Menor"),CONCATENATE("R8C",'Mapa R. Fiscal'!$O$56),"")</f>
        <v/>
      </c>
      <c r="U13" s="235" t="str">
        <f>IF(AND('Mapa R. Fiscal'!$Y$57="Muy Alta",'Mapa R. Fiscal'!$AA$57="Menor"),CONCATENATE("R8C",'Mapa R. Fiscal'!$O$57),"")</f>
        <v/>
      </c>
      <c r="V13" s="233" t="str">
        <f>IF(AND('Mapa R. Fiscal'!$Y$52="Muy Alta",'Mapa R. Fiscal'!$AA$52="Moderado"),CONCATENATE("R8C",'Mapa R. Fiscal'!$O$52),"")</f>
        <v/>
      </c>
      <c r="W13" s="234" t="str">
        <f>IF(AND('Mapa R. Fiscal'!$Y$53="Muy Alta",'Mapa R. Fiscal'!$AA$53="Moderado"),CONCATENATE("R8C",'Mapa R. Fiscal'!$O$53),"")</f>
        <v/>
      </c>
      <c r="X13" s="234" t="str">
        <f>IF(AND('Mapa R. Fiscal'!$Y$54="Muy Alta",'Mapa R. Fiscal'!$AA$54="Moderado"),CONCATENATE("R8C",'Mapa R. Fiscal'!$O$54),"")</f>
        <v/>
      </c>
      <c r="Y13" s="234" t="str">
        <f>IF(AND('Mapa R. Fiscal'!$Y$55="Muy Alta",'Mapa R. Fiscal'!$AA$55="Moderado"),CONCATENATE("R8C",'Mapa R. Fiscal'!$O$55),"")</f>
        <v/>
      </c>
      <c r="Z13" s="234" t="str">
        <f>IF(AND('Mapa R. Fiscal'!$Y$56="Muy Alta",'Mapa R. Fiscal'!$AA$56="Moderado"),CONCATENATE("R8C",'Mapa R. Fiscal'!$O$56),"")</f>
        <v/>
      </c>
      <c r="AA13" s="235" t="str">
        <f>IF(AND('Mapa R. Fiscal'!$Y$57="Muy Alta",'Mapa R. Fiscal'!$AA$57="Moderado"),CONCATENATE("R8C",'Mapa R. Fiscal'!$O$57),"")</f>
        <v/>
      </c>
      <c r="AB13" s="233" t="str">
        <f>IF(AND('Mapa R. Fiscal'!$Y$52="Muy Alta",'Mapa R. Fiscal'!$AA$52="Mayor"),CONCATENATE("R8C",'Mapa R. Fiscal'!$O$52),"")</f>
        <v/>
      </c>
      <c r="AC13" s="234" t="str">
        <f>IF(AND('Mapa R. Fiscal'!$Y$53="Muy Alta",'Mapa R. Fiscal'!$AA$53="Mayor"),CONCATENATE("R8C",'Mapa R. Fiscal'!$O$53),"")</f>
        <v/>
      </c>
      <c r="AD13" s="234" t="str">
        <f>IF(AND('Mapa R. Fiscal'!$Y$54="Muy Alta",'Mapa R. Fiscal'!$AA$54="Mayor"),CONCATENATE("R8C",'Mapa R. Fiscal'!$O$54),"")</f>
        <v/>
      </c>
      <c r="AE13" s="234" t="str">
        <f>IF(AND('Mapa R. Fiscal'!$Y$55="Muy Alta",'Mapa R. Fiscal'!$AA$55="Mayor"),CONCATENATE("R8C",'Mapa R. Fiscal'!$O$55),"")</f>
        <v/>
      </c>
      <c r="AF13" s="234" t="str">
        <f>IF(AND('Mapa R. Fiscal'!$Y$56="Muy Alta",'Mapa R. Fiscal'!$AA$56="Mayor"),CONCATENATE("R8C",'Mapa R. Fiscal'!$O$56),"")</f>
        <v/>
      </c>
      <c r="AG13" s="235" t="str">
        <f>IF(AND('Mapa R. Fiscal'!$Y$57="Muy Alta",'Mapa R. Fiscal'!$AA$57="Mayor"),CONCATENATE("R8C",'Mapa R. Fiscal'!$O$57),"")</f>
        <v/>
      </c>
      <c r="AH13" s="236" t="str">
        <f>IF(AND('Mapa R. Fiscal'!$Y$52="Muy Alta",'Mapa R. Fiscal'!$AA$52="Catastrófico"),CONCATENATE("R8C",'Mapa R. Fiscal'!$O$52),"")</f>
        <v/>
      </c>
      <c r="AI13" s="237" t="str">
        <f>IF(AND('Mapa R. Fiscal'!$Y$53="Muy Alta",'Mapa R. Fiscal'!$AA$53="Catastrófico"),CONCATENATE("R8C",'Mapa R. Fiscal'!$O$53),"")</f>
        <v/>
      </c>
      <c r="AJ13" s="237" t="str">
        <f>IF(AND('Mapa R. Fiscal'!$Y$54="Muy Alta",'Mapa R. Fiscal'!$AA$54="Catastrófico"),CONCATENATE("R8C",'Mapa R. Fiscal'!$O$54),"")</f>
        <v/>
      </c>
      <c r="AK13" s="237" t="str">
        <f>IF(AND('Mapa R. Fiscal'!$Y$55="Muy Alta",'Mapa R. Fiscal'!$AA$55="Catastrófico"),CONCATENATE("R8C",'Mapa R. Fiscal'!$O$55),"")</f>
        <v/>
      </c>
      <c r="AL13" s="237" t="str">
        <f>IF(AND('Mapa R. Fiscal'!$Y$56="Muy Alta",'Mapa R. Fiscal'!$AA$56="Catastrófico"),CONCATENATE("R8C",'Mapa R. Fiscal'!$O$56),"")</f>
        <v/>
      </c>
      <c r="AM13" s="238" t="str">
        <f>IF(AND('Mapa R. Fiscal'!$Y$57="Muy Alta",'Mapa R. Fiscal'!$AA$57="Catastrófico"),CONCATENATE("R8C",'Mapa R. Fiscal'!$O$57),"")</f>
        <v/>
      </c>
      <c r="AN13" s="14"/>
      <c r="AO13" s="768"/>
      <c r="AP13" s="769"/>
      <c r="AQ13" s="769"/>
      <c r="AR13" s="769"/>
      <c r="AS13" s="769"/>
      <c r="AT13" s="770"/>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670"/>
      <c r="C14" s="670"/>
      <c r="D14" s="671"/>
      <c r="E14" s="759"/>
      <c r="F14" s="760"/>
      <c r="G14" s="760"/>
      <c r="H14" s="760"/>
      <c r="I14" s="761"/>
      <c r="J14" s="233" t="str">
        <f>IF(AND('Mapa R. Fiscal'!$Y$58="Muy Alta",'Mapa R. Fiscal'!$AA$58="Leve"),CONCATENATE("R9C",'Mapa R. Fiscal'!$O$58),"")</f>
        <v/>
      </c>
      <c r="K14" s="234" t="str">
        <f>IF(AND('Mapa R. Fiscal'!$Y$59="Muy Alta",'Mapa R. Fiscal'!$AA$59="Leve"),CONCATENATE("R9C",'Mapa R. Fiscal'!$O$59),"")</f>
        <v/>
      </c>
      <c r="L14" s="234" t="str">
        <f>IF(AND('Mapa R. Fiscal'!$Y$60="Muy Alta",'Mapa R. Fiscal'!$AA$60="Leve"),CONCATENATE("R9C",'Mapa R. Fiscal'!$O$60),"")</f>
        <v/>
      </c>
      <c r="M14" s="234" t="str">
        <f>IF(AND('Mapa R. Fiscal'!$Y$61="Muy Alta",'Mapa R. Fiscal'!$AA$61="Leve"),CONCATENATE("R9C",'Mapa R. Fiscal'!$O$61),"")</f>
        <v/>
      </c>
      <c r="N14" s="234" t="str">
        <f>IF(AND('Mapa R. Fiscal'!$Y$62="Muy Alta",'Mapa R. Fiscal'!$AA$62="Leve"),CONCATENATE("R9C",'Mapa R. Fiscal'!$O$62),"")</f>
        <v/>
      </c>
      <c r="O14" s="235" t="str">
        <f>IF(AND('Mapa R. Fiscal'!$Y$63="Muy Alta",'Mapa R. Fiscal'!$AA$63="Leve"),CONCATENATE("R9C",'Mapa R. Fiscal'!$O$63),"")</f>
        <v/>
      </c>
      <c r="P14" s="233" t="str">
        <f>IF(AND('Mapa R. Fiscal'!$Y$58="Muy Alta",'Mapa R. Fiscal'!$AA$58="Menor"),CONCATENATE("R9C",'Mapa R. Fiscal'!$O$58),"")</f>
        <v/>
      </c>
      <c r="Q14" s="234" t="str">
        <f>IF(AND('Mapa R. Fiscal'!$Y$59="Muy Alta",'Mapa R. Fiscal'!$AA$59="Menor"),CONCATENATE("R9C",'Mapa R. Fiscal'!$O$59),"")</f>
        <v/>
      </c>
      <c r="R14" s="234" t="str">
        <f>IF(AND('Mapa R. Fiscal'!$Y$60="Muy Alta",'Mapa R. Fiscal'!$AA$60="Menor"),CONCATENATE("R9C",'Mapa R. Fiscal'!$O$60),"")</f>
        <v/>
      </c>
      <c r="S14" s="234" t="str">
        <f>IF(AND('Mapa R. Fiscal'!$Y$61="Muy Alta",'Mapa R. Fiscal'!$AA$61="Menor"),CONCATENATE("R9C",'Mapa R. Fiscal'!$O$61),"")</f>
        <v/>
      </c>
      <c r="T14" s="234" t="str">
        <f>IF(AND('Mapa R. Fiscal'!$Y$62="Muy Alta",'Mapa R. Fiscal'!$AA$62="Menor"),CONCATENATE("R9C",'Mapa R. Fiscal'!$O$62),"")</f>
        <v/>
      </c>
      <c r="U14" s="235" t="str">
        <f>IF(AND('Mapa R. Fiscal'!$Y$63="Muy Alta",'Mapa R. Fiscal'!$AA$63="Menor"),CONCATENATE("R9C",'Mapa R. Fiscal'!$O$63),"")</f>
        <v/>
      </c>
      <c r="V14" s="233" t="str">
        <f>IF(AND('Mapa R. Fiscal'!$Y$58="Muy Alta",'Mapa R. Fiscal'!$AA$58="Moderado"),CONCATENATE("R9C",'Mapa R. Fiscal'!$O$58),"")</f>
        <v/>
      </c>
      <c r="W14" s="234" t="str">
        <f>IF(AND('Mapa R. Fiscal'!$Y$59="Muy Alta",'Mapa R. Fiscal'!$AA$59="Moderado"),CONCATENATE("R9C",'Mapa R. Fiscal'!$O$59),"")</f>
        <v/>
      </c>
      <c r="X14" s="234" t="str">
        <f>IF(AND('Mapa R. Fiscal'!$Y$60="Muy Alta",'Mapa R. Fiscal'!$AA$60="Moderado"),CONCATENATE("R9C",'Mapa R. Fiscal'!$O$60),"")</f>
        <v/>
      </c>
      <c r="Y14" s="234" t="str">
        <f>IF(AND('Mapa R. Fiscal'!$Y$61="Muy Alta",'Mapa R. Fiscal'!$AA$61="Moderado"),CONCATENATE("R9C",'Mapa R. Fiscal'!$O$61),"")</f>
        <v/>
      </c>
      <c r="Z14" s="234" t="str">
        <f>IF(AND('Mapa R. Fiscal'!$Y$62="Muy Alta",'Mapa R. Fiscal'!$AA$62="Moderado"),CONCATENATE("R9C",'Mapa R. Fiscal'!$O$62),"")</f>
        <v/>
      </c>
      <c r="AA14" s="235" t="str">
        <f>IF(AND('Mapa R. Fiscal'!$Y$63="Muy Alta",'Mapa R. Fiscal'!$AA$63="Moderado"),CONCATENATE("R9C",'Mapa R. Fiscal'!$O$63),"")</f>
        <v/>
      </c>
      <c r="AB14" s="233" t="str">
        <f>IF(AND('Mapa R. Fiscal'!$Y$58="Muy Alta",'Mapa R. Fiscal'!$AA$58="Mayor"),CONCATENATE("R9C",'Mapa R. Fiscal'!$O$58),"")</f>
        <v/>
      </c>
      <c r="AC14" s="234" t="str">
        <f>IF(AND('Mapa R. Fiscal'!$Y$59="Muy Alta",'Mapa R. Fiscal'!$AA$59="Mayor"),CONCATENATE("R9C",'Mapa R. Fiscal'!$O$59),"")</f>
        <v/>
      </c>
      <c r="AD14" s="234" t="str">
        <f>IF(AND('Mapa R. Fiscal'!$Y$60="Muy Alta",'Mapa R. Fiscal'!$AA$60="Mayor"),CONCATENATE("R9C",'Mapa R. Fiscal'!$O$60),"")</f>
        <v/>
      </c>
      <c r="AE14" s="234" t="str">
        <f>IF(AND('Mapa R. Fiscal'!$Y$61="Muy Alta",'Mapa R. Fiscal'!$AA$61="Mayor"),CONCATENATE("R9C",'Mapa R. Fiscal'!$O$61),"")</f>
        <v/>
      </c>
      <c r="AF14" s="234" t="str">
        <f>IF(AND('Mapa R. Fiscal'!$Y$62="Muy Alta",'Mapa R. Fiscal'!$AA$62="Mayor"),CONCATENATE("R9C",'Mapa R. Fiscal'!$O$62),"")</f>
        <v/>
      </c>
      <c r="AG14" s="235" t="str">
        <f>IF(AND('Mapa R. Fiscal'!$Y$63="Muy Alta",'Mapa R. Fiscal'!$AA$63="Mayor"),CONCATENATE("R9C",'Mapa R. Fiscal'!$O$63),"")</f>
        <v/>
      </c>
      <c r="AH14" s="236" t="str">
        <f>IF(AND('Mapa R. Fiscal'!$Y$58="Muy Alta",'Mapa R. Fiscal'!$AA$58="Catastrófico"),CONCATENATE("R9C",'Mapa R. Fiscal'!$O$58),"")</f>
        <v/>
      </c>
      <c r="AI14" s="237" t="str">
        <f>IF(AND('Mapa R. Fiscal'!$Y$59="Muy Alta",'Mapa R. Fiscal'!$AA$59="Catastrófico"),CONCATENATE("R9C",'Mapa R. Fiscal'!$O$59),"")</f>
        <v/>
      </c>
      <c r="AJ14" s="237" t="str">
        <f>IF(AND('Mapa R. Fiscal'!$Y$60="Muy Alta",'Mapa R. Fiscal'!$AA$60="Catastrófico"),CONCATENATE("R9C",'Mapa R. Fiscal'!$O$60),"")</f>
        <v/>
      </c>
      <c r="AK14" s="237" t="str">
        <f>IF(AND('Mapa R. Fiscal'!$Y$61="Muy Alta",'Mapa R. Fiscal'!$AA$61="Catastrófico"),CONCATENATE("R9C",'Mapa R. Fiscal'!$O$61),"")</f>
        <v/>
      </c>
      <c r="AL14" s="237" t="str">
        <f>IF(AND('Mapa R. Fiscal'!$Y$62="Muy Alta",'Mapa R. Fiscal'!$AA$62="Catastrófico"),CONCATENATE("R9C",'Mapa R. Fiscal'!$O$62),"")</f>
        <v/>
      </c>
      <c r="AM14" s="238" t="str">
        <f>IF(AND('Mapa R. Fiscal'!$Y$63="Muy Alta",'Mapa R. Fiscal'!$AA$63="Catastrófico"),CONCATENATE("R9C",'Mapa R. Fiscal'!$O$63),"")</f>
        <v/>
      </c>
      <c r="AN14" s="14"/>
      <c r="AO14" s="768"/>
      <c r="AP14" s="769"/>
      <c r="AQ14" s="769"/>
      <c r="AR14" s="769"/>
      <c r="AS14" s="769"/>
      <c r="AT14" s="770"/>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670"/>
      <c r="C15" s="670"/>
      <c r="D15" s="671"/>
      <c r="E15" s="762"/>
      <c r="F15" s="763"/>
      <c r="G15" s="763"/>
      <c r="H15" s="763"/>
      <c r="I15" s="764"/>
      <c r="J15" s="239" t="str">
        <f>IF(AND('Mapa R. Fiscal'!$Y$64="Muy Alta",'Mapa R. Fiscal'!$AA$64="Leve"),CONCATENATE("R10C",'Mapa R. Fiscal'!$O$64),"")</f>
        <v/>
      </c>
      <c r="K15" s="240" t="str">
        <f>IF(AND('Mapa R. Fiscal'!$Y$65="Muy Alta",'Mapa R. Fiscal'!$AA$65="Leve"),CONCATENATE("R10C",'Mapa R. Fiscal'!$O$65),"")</f>
        <v/>
      </c>
      <c r="L15" s="240" t="str">
        <f>IF(AND('Mapa R. Fiscal'!$Y$66="Muy Alta",'Mapa R. Fiscal'!$AA$66="Leve"),CONCATENATE("R10C",'Mapa R. Fiscal'!$O$66),"")</f>
        <v/>
      </c>
      <c r="M15" s="240" t="str">
        <f>IF(AND('Mapa R. Fiscal'!$Y$67="Muy Alta",'Mapa R. Fiscal'!$AA$67="Leve"),CONCATENATE("R10C",'Mapa R. Fiscal'!$O$67),"")</f>
        <v/>
      </c>
      <c r="N15" s="240" t="str">
        <f>IF(AND('Mapa R. Fiscal'!$Y$68="Muy Alta",'Mapa R. Fiscal'!$AA$68="Leve"),CONCATENATE("R10C",'Mapa R. Fiscal'!$O$68),"")</f>
        <v/>
      </c>
      <c r="O15" s="241" t="str">
        <f>IF(AND('Mapa R. Fiscal'!$Y$69="Muy Alta",'Mapa R. Fiscal'!$AA$69="Leve"),CONCATENATE("R10C",'Mapa R. Fiscal'!$O$69),"")</f>
        <v/>
      </c>
      <c r="P15" s="233" t="str">
        <f>IF(AND('Mapa R. Fiscal'!$Y$64="Muy Alta",'Mapa R. Fiscal'!$AA$64="Menor"),CONCATENATE("R10C",'Mapa R. Fiscal'!$O$64),"")</f>
        <v/>
      </c>
      <c r="Q15" s="234" t="str">
        <f>IF(AND('Mapa R. Fiscal'!$Y$65="Muy Alta",'Mapa R. Fiscal'!$AA$65="Menor"),CONCATENATE("R10C",'Mapa R. Fiscal'!$O$65),"")</f>
        <v/>
      </c>
      <c r="R15" s="234" t="str">
        <f>IF(AND('Mapa R. Fiscal'!$Y$66="Muy Alta",'Mapa R. Fiscal'!$AA$66="Menor"),CONCATENATE("R10C",'Mapa R. Fiscal'!$O$66),"")</f>
        <v/>
      </c>
      <c r="S15" s="234" t="str">
        <f>IF(AND('Mapa R. Fiscal'!$Y$67="Muy Alta",'Mapa R. Fiscal'!$AA$67="Menor"),CONCATENATE("R10C",'Mapa R. Fiscal'!$O$67),"")</f>
        <v/>
      </c>
      <c r="T15" s="234" t="str">
        <f>IF(AND('Mapa R. Fiscal'!$Y$68="Muy Alta",'Mapa R. Fiscal'!$AA$68="Menor"),CONCATENATE("R10C",'Mapa R. Fiscal'!$O$68),"")</f>
        <v/>
      </c>
      <c r="U15" s="235" t="str">
        <f>IF(AND('Mapa R. Fiscal'!$Y$69="Muy Alta",'Mapa R. Fiscal'!$AA$69="Menor"),CONCATENATE("R10C",'Mapa R. Fiscal'!$O$69),"")</f>
        <v/>
      </c>
      <c r="V15" s="239" t="str">
        <f>IF(AND('Mapa R. Fiscal'!$Y$64="Muy Alta",'Mapa R. Fiscal'!$AA$64="Moderado"),CONCATENATE("R10C",'Mapa R. Fiscal'!$O$64),"")</f>
        <v/>
      </c>
      <c r="W15" s="240" t="str">
        <f>IF(AND('Mapa R. Fiscal'!$Y$65="Muy Alta",'Mapa R. Fiscal'!$AA$65="Moderado"),CONCATENATE("R10C",'Mapa R. Fiscal'!$O$65),"")</f>
        <v/>
      </c>
      <c r="X15" s="240" t="str">
        <f>IF(AND('Mapa R. Fiscal'!$Y$66="Muy Alta",'Mapa R. Fiscal'!$AA$66="Moderado"),CONCATENATE("R10C",'Mapa R. Fiscal'!$O$66),"")</f>
        <v/>
      </c>
      <c r="Y15" s="240" t="str">
        <f>IF(AND('Mapa R. Fiscal'!$Y$67="Muy Alta",'Mapa R. Fiscal'!$AA$67="Moderado"),CONCATENATE("R10C",'Mapa R. Fiscal'!$O$67),"")</f>
        <v/>
      </c>
      <c r="Z15" s="240" t="str">
        <f>IF(AND('Mapa R. Fiscal'!$Y$68="Muy Alta",'Mapa R. Fiscal'!$AA$68="Moderado"),CONCATENATE("R10C",'Mapa R. Fiscal'!$O$68),"")</f>
        <v/>
      </c>
      <c r="AA15" s="241" t="str">
        <f>IF(AND('Mapa R. Fiscal'!$Y$69="Muy Alta",'Mapa R. Fiscal'!$AA$69="Moderado"),CONCATENATE("R10C",'Mapa R. Fiscal'!$O$69),"")</f>
        <v/>
      </c>
      <c r="AB15" s="233" t="str">
        <f>IF(AND('Mapa R. Fiscal'!$Y$64="Muy Alta",'Mapa R. Fiscal'!$AA$64="Mayor"),CONCATENATE("R10C",'Mapa R. Fiscal'!$O$64),"")</f>
        <v/>
      </c>
      <c r="AC15" s="234" t="str">
        <f>IF(AND('Mapa R. Fiscal'!$Y$65="Muy Alta",'Mapa R. Fiscal'!$AA$65="Mayor"),CONCATENATE("R10C",'Mapa R. Fiscal'!$O$65),"")</f>
        <v/>
      </c>
      <c r="AD15" s="234" t="str">
        <f>IF(AND('Mapa R. Fiscal'!$Y$66="Muy Alta",'Mapa R. Fiscal'!$AA$66="Mayor"),CONCATENATE("R10C",'Mapa R. Fiscal'!$O$66),"")</f>
        <v/>
      </c>
      <c r="AE15" s="234" t="str">
        <f>IF(AND('Mapa R. Fiscal'!$Y$67="Muy Alta",'Mapa R. Fiscal'!$AA$67="Mayor"),CONCATENATE("R10C",'Mapa R. Fiscal'!$O$67),"")</f>
        <v/>
      </c>
      <c r="AF15" s="234" t="str">
        <f>IF(AND('Mapa R. Fiscal'!$Y$68="Muy Alta",'Mapa R. Fiscal'!$AA$68="Mayor"),CONCATENATE("R10C",'Mapa R. Fiscal'!$O$68),"")</f>
        <v/>
      </c>
      <c r="AG15" s="235" t="str">
        <f>IF(AND('Mapa R. Fiscal'!$Y$69="Muy Alta",'Mapa R. Fiscal'!$AA$69="Mayor"),CONCATENATE("R10C",'Mapa R. Fiscal'!$O$69),"")</f>
        <v/>
      </c>
      <c r="AH15" s="242" t="str">
        <f>IF(AND('Mapa R. Fiscal'!$Y$64="Muy Alta",'Mapa R. Fiscal'!$AA$64="Catastrófico"),CONCATENATE("R10C",'Mapa R. Fiscal'!$O$64),"")</f>
        <v/>
      </c>
      <c r="AI15" s="243" t="str">
        <f>IF(AND('Mapa R. Fiscal'!$Y$65="Muy Alta",'Mapa R. Fiscal'!$AA$65="Catastrófico"),CONCATENATE("R10C",'Mapa R. Fiscal'!$O$65),"")</f>
        <v/>
      </c>
      <c r="AJ15" s="243" t="str">
        <f>IF(AND('Mapa R. Fiscal'!$Y$66="Muy Alta",'Mapa R. Fiscal'!$AA$66="Catastrófico"),CONCATENATE("R10C",'Mapa R. Fiscal'!$O$66),"")</f>
        <v/>
      </c>
      <c r="AK15" s="243" t="str">
        <f>IF(AND('Mapa R. Fiscal'!$Y$67="Muy Alta",'Mapa R. Fiscal'!$AA$67="Catastrófico"),CONCATENATE("R10C",'Mapa R. Fiscal'!$O$67),"")</f>
        <v/>
      </c>
      <c r="AL15" s="243" t="str">
        <f>IF(AND('Mapa R. Fiscal'!$Y$68="Muy Alta",'Mapa R. Fiscal'!$AA$68="Catastrófico"),CONCATENATE("R10C",'Mapa R. Fiscal'!$O$68),"")</f>
        <v/>
      </c>
      <c r="AM15" s="244" t="str">
        <f>IF(AND('Mapa R. Fiscal'!$Y$69="Muy Alta",'Mapa R. Fiscal'!$AA$69="Catastrófico"),CONCATENATE("R10C",'Mapa R. Fiscal'!$O$69),"")</f>
        <v/>
      </c>
      <c r="AN15" s="14"/>
      <c r="AO15" s="771"/>
      <c r="AP15" s="772"/>
      <c r="AQ15" s="772"/>
      <c r="AR15" s="772"/>
      <c r="AS15" s="772"/>
      <c r="AT15" s="773"/>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670"/>
      <c r="C16" s="670"/>
      <c r="D16" s="671"/>
      <c r="E16" s="756" t="s">
        <v>579</v>
      </c>
      <c r="F16" s="757"/>
      <c r="G16" s="757"/>
      <c r="H16" s="757"/>
      <c r="I16" s="757"/>
      <c r="J16" s="245" t="str">
        <f>IF(AND('Mapa R. Fiscal'!$Y$10="Alta",'Mapa R. Fiscal'!$AA$10="Leve"),CONCATENATE("R1C",'Mapa R. Fiscal'!$O$10),"")</f>
        <v/>
      </c>
      <c r="K16" s="246" t="str">
        <f>IF(AND('Mapa R. Fiscal'!$Y$11="Alta",'Mapa R. Fiscal'!$AA$11="Leve"),CONCATENATE("R1C",'Mapa R. Fiscal'!$O$11),"")</f>
        <v/>
      </c>
      <c r="L16" s="246" t="str">
        <f>IF(AND('Mapa R. Fiscal'!$Y$12="Alta",'Mapa R. Fiscal'!$AA$12="Leve"),CONCATENATE("R1C",'Mapa R. Fiscal'!$O$12),"")</f>
        <v/>
      </c>
      <c r="M16" s="246" t="str">
        <f>IF(AND('Mapa R. Fiscal'!$Y$13="Alta",'Mapa R. Fiscal'!$AA$13="Leve"),CONCATENATE("R1C",'Mapa R. Fiscal'!$O$13),"")</f>
        <v/>
      </c>
      <c r="N16" s="246" t="str">
        <f>IF(AND('Mapa R. Fiscal'!$Y$14="Alta",'Mapa R. Fiscal'!$AA$14="Leve"),CONCATENATE("R1C",'Mapa R. Fiscal'!$O$14),"")</f>
        <v/>
      </c>
      <c r="O16" s="247" t="str">
        <f>IF(AND('Mapa R. Fiscal'!$Y$15="Alta",'Mapa R. Fiscal'!$AA$15="Leve"),CONCATENATE("R1C",'Mapa R. Fiscal'!$O$15),"")</f>
        <v/>
      </c>
      <c r="P16" s="245" t="str">
        <f>IF(AND('Mapa R. Fiscal'!$Y$10="Alta",'Mapa R. Fiscal'!$AA$10="Menor"),CONCATENATE("R1C",'Mapa R. Fiscal'!$O$10),"")</f>
        <v/>
      </c>
      <c r="Q16" s="246" t="str">
        <f>IF(AND('Mapa R. Fiscal'!$Y$11="Alta",'Mapa R. Fiscal'!$AA$11="Menor"),CONCATENATE("R1C",'Mapa R. Fiscal'!$O$11),"")</f>
        <v/>
      </c>
      <c r="R16" s="246" t="str">
        <f>IF(AND('Mapa R. Fiscal'!$Y$12="Alta",'Mapa R. Fiscal'!$AA$12="Menor"),CONCATENATE("R1C",'Mapa R. Fiscal'!$O$12),"")</f>
        <v/>
      </c>
      <c r="S16" s="246" t="str">
        <f>IF(AND('Mapa R. Fiscal'!$Y$13="Alta",'Mapa R. Fiscal'!$AA$13="Menor"),CONCATENATE("R1C",'Mapa R. Fiscal'!$O$13),"")</f>
        <v/>
      </c>
      <c r="T16" s="246" t="str">
        <f>IF(AND('Mapa R. Fiscal'!$Y$14="Alta",'Mapa R. Fiscal'!$AA$14="Menor"),CONCATENATE("R1C",'Mapa R. Fiscal'!$O$14),"")</f>
        <v/>
      </c>
      <c r="U16" s="247" t="str">
        <f>IF(AND('Mapa R. Fiscal'!$Y$15="Alta",'Mapa R. Fiscal'!$AA$15="Menor"),CONCATENATE("R1C",'Mapa R. Fiscal'!$O$15),"")</f>
        <v/>
      </c>
      <c r="V16" s="227" t="str">
        <f>IF(AND('Mapa R. Fiscal'!$Y$10="Alta",'Mapa R. Fiscal'!$AA$10="Moderado"),CONCATENATE("R1C",'Mapa R. Fiscal'!$O$10),"")</f>
        <v/>
      </c>
      <c r="W16" s="228" t="str">
        <f>IF(AND('Mapa R. Fiscal'!$Y$11="Alta",'Mapa R. Fiscal'!$AA$11="Moderado"),CONCATENATE("R1C",'Mapa R. Fiscal'!$O$11),"")</f>
        <v/>
      </c>
      <c r="X16" s="228" t="str">
        <f>IF(AND('Mapa R. Fiscal'!$Y$12="Alta",'Mapa R. Fiscal'!$AA$12="Moderado"),CONCATENATE("R1C",'Mapa R. Fiscal'!$O$12),"")</f>
        <v/>
      </c>
      <c r="Y16" s="228" t="str">
        <f>IF(AND('Mapa R. Fiscal'!$Y$13="Alta",'Mapa R. Fiscal'!$AA$13="Moderado"),CONCATENATE("R1C",'Mapa R. Fiscal'!$O$13),"")</f>
        <v/>
      </c>
      <c r="Z16" s="228" t="str">
        <f>IF(AND('Mapa R. Fiscal'!$Y$14="Alta",'Mapa R. Fiscal'!$AA$14="Moderado"),CONCATENATE("R1C",'Mapa R. Fiscal'!$O$14),"")</f>
        <v/>
      </c>
      <c r="AA16" s="229" t="str">
        <f>IF(AND('Mapa R. Fiscal'!$Y$15="Alta",'Mapa R. Fiscal'!$AA$15="Moderado"),CONCATENATE("R1C",'Mapa R. Fiscal'!$O$15),"")</f>
        <v/>
      </c>
      <c r="AB16" s="227" t="str">
        <f>IF(AND('Mapa R. Fiscal'!$Y$10="Alta",'Mapa R. Fiscal'!$AA$10="Mayor"),CONCATENATE("R1C",'Mapa R. Fiscal'!$O$10),"")</f>
        <v/>
      </c>
      <c r="AC16" s="228" t="str">
        <f>IF(AND('Mapa R. Fiscal'!$Y$11="Alta",'Mapa R. Fiscal'!$AA$11="Mayor"),CONCATENATE("R1C",'Mapa R. Fiscal'!$O$11),"")</f>
        <v/>
      </c>
      <c r="AD16" s="228" t="str">
        <f>IF(AND('Mapa R. Fiscal'!$Y$12="Alta",'Mapa R. Fiscal'!$AA$12="Mayor"),CONCATENATE("R1C",'Mapa R. Fiscal'!$O$12),"")</f>
        <v/>
      </c>
      <c r="AE16" s="228" t="str">
        <f>IF(AND('Mapa R. Fiscal'!$Y$13="Alta",'Mapa R. Fiscal'!$AA$13="Mayor"),CONCATENATE("R1C",'Mapa R. Fiscal'!$O$13),"")</f>
        <v/>
      </c>
      <c r="AF16" s="228" t="str">
        <f>IF(AND('Mapa R. Fiscal'!$Y$14="Alta",'Mapa R. Fiscal'!$AA$14="Mayor"),CONCATENATE("R1C",'Mapa R. Fiscal'!$O$14),"")</f>
        <v/>
      </c>
      <c r="AG16" s="229" t="str">
        <f>IF(AND('Mapa R. Fiscal'!$Y$15="Alta",'Mapa R. Fiscal'!$AA$15="Mayor"),CONCATENATE("R1C",'Mapa R. Fiscal'!$O$15),"")</f>
        <v/>
      </c>
      <c r="AH16" s="230" t="str">
        <f>IF(AND('Mapa R. Fiscal'!$Y$10="Alta",'Mapa R. Fiscal'!$AA$10="Catastrófico"),CONCATENATE("R1C",'Mapa R. Fiscal'!$O$10),"")</f>
        <v/>
      </c>
      <c r="AI16" s="231" t="str">
        <f>IF(AND('Mapa R. Fiscal'!$Y$11="Alta",'Mapa R. Fiscal'!$AA$11="Catastrófico"),CONCATENATE("R1C",'Mapa R. Fiscal'!$O$11),"")</f>
        <v/>
      </c>
      <c r="AJ16" s="231" t="str">
        <f>IF(AND('Mapa R. Fiscal'!$Y$12="Alta",'Mapa R. Fiscal'!$AA$12="Catastrófico"),CONCATENATE("R1C",'Mapa R. Fiscal'!$O$12),"")</f>
        <v/>
      </c>
      <c r="AK16" s="231" t="str">
        <f>IF(AND('Mapa R. Fiscal'!$Y$13="Alta",'Mapa R. Fiscal'!$AA$13="Catastrófico"),CONCATENATE("R1C",'Mapa R. Fiscal'!$O$13),"")</f>
        <v/>
      </c>
      <c r="AL16" s="231" t="str">
        <f>IF(AND('Mapa R. Fiscal'!$Y$14="Alta",'Mapa R. Fiscal'!$AA$14="Catastrófico"),CONCATENATE("R1C",'Mapa R. Fiscal'!$O$14),"")</f>
        <v/>
      </c>
      <c r="AM16" s="232" t="str">
        <f>IF(AND('Mapa R. Fiscal'!$Y$15="Alta",'Mapa R. Fiscal'!$AA$15="Catastrófico"),CONCATENATE("R1C",'Mapa R. Fiscal'!$O$15),"")</f>
        <v/>
      </c>
      <c r="AN16" s="14"/>
      <c r="AO16" s="775" t="s">
        <v>580</v>
      </c>
      <c r="AP16" s="776"/>
      <c r="AQ16" s="776"/>
      <c r="AR16" s="776"/>
      <c r="AS16" s="776"/>
      <c r="AT16" s="777"/>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670"/>
      <c r="C17" s="670"/>
      <c r="D17" s="671"/>
      <c r="E17" s="774"/>
      <c r="F17" s="760"/>
      <c r="G17" s="760"/>
      <c r="H17" s="760"/>
      <c r="I17" s="760"/>
      <c r="J17" s="248" t="str">
        <f>IF(AND('Mapa R. Fiscal'!$Y$16="Alta",'Mapa R. Fiscal'!$AA$16="Leve"),CONCATENATE("R2C",'Mapa R. Fiscal'!$O$16),"")</f>
        <v/>
      </c>
      <c r="K17" s="249" t="str">
        <f>IF(AND('Mapa R. Fiscal'!$Y$17="Alta",'Mapa R. Fiscal'!$AA$17="Leve"),CONCATENATE("R2C",'Mapa R. Fiscal'!$O$17),"")</f>
        <v/>
      </c>
      <c r="L17" s="249" t="str">
        <f>IF(AND('Mapa R. Fiscal'!$Y$18="Alta",'Mapa R. Fiscal'!$AA$18="Leve"),CONCATENATE("R2C",'Mapa R. Fiscal'!$O$18),"")</f>
        <v/>
      </c>
      <c r="M17" s="249" t="str">
        <f>IF(AND('Mapa R. Fiscal'!$Y$19="Alta",'Mapa R. Fiscal'!$AA$19="Leve"),CONCATENATE("R2C",'Mapa R. Fiscal'!$O$19),"")</f>
        <v/>
      </c>
      <c r="N17" s="249" t="str">
        <f>IF(AND('Mapa R. Fiscal'!$Y$20="Alta",'Mapa R. Fiscal'!$AA$20="Leve"),CONCATENATE("R2C",'Mapa R. Fiscal'!$O$20),"")</f>
        <v/>
      </c>
      <c r="O17" s="250" t="str">
        <f>IF(AND('Mapa R. Fiscal'!$Y$21="Alta",'Mapa R. Fiscal'!$AA$21="Leve"),CONCATENATE("R2C",'Mapa R. Fiscal'!$O$21),"")</f>
        <v/>
      </c>
      <c r="P17" s="248" t="str">
        <f>IF(AND('Mapa R. Fiscal'!$Y$16="Alta",'Mapa R. Fiscal'!$AA$16="Menor"),CONCATENATE("R2C",'Mapa R. Fiscal'!$O$16),"")</f>
        <v/>
      </c>
      <c r="Q17" s="249" t="str">
        <f>IF(AND('Mapa R. Fiscal'!$Y$17="Alta",'Mapa R. Fiscal'!$AA$17="Menor"),CONCATENATE("R2C",'Mapa R. Fiscal'!$O$17),"")</f>
        <v/>
      </c>
      <c r="R17" s="249" t="str">
        <f>IF(AND('Mapa R. Fiscal'!$Y$18="Alta",'Mapa R. Fiscal'!$AA$18="Menor"),CONCATENATE("R2C",'Mapa R. Fiscal'!$O$18),"")</f>
        <v/>
      </c>
      <c r="S17" s="249" t="str">
        <f>IF(AND('Mapa R. Fiscal'!$Y$19="Alta",'Mapa R. Fiscal'!$AA$19="Menor"),CONCATENATE("R2C",'Mapa R. Fiscal'!$O$19),"")</f>
        <v/>
      </c>
      <c r="T17" s="249" t="str">
        <f>IF(AND('Mapa R. Fiscal'!$Y$20="Alta",'Mapa R. Fiscal'!$AA$20="Menor"),CONCATENATE("R2C",'Mapa R. Fiscal'!$O$20),"")</f>
        <v/>
      </c>
      <c r="U17" s="250" t="str">
        <f>IF(AND('Mapa R. Fiscal'!$Y$21="Alta",'Mapa R. Fiscal'!$AA$21="Menor"),CONCATENATE("R2C",'Mapa R. Fiscal'!$O$21),"")</f>
        <v/>
      </c>
      <c r="V17" s="233" t="str">
        <f>IF(AND('Mapa R. Fiscal'!$Y$16="Alta",'Mapa R. Fiscal'!$AA$16="Moderado"),CONCATENATE("R2C",'Mapa R. Fiscal'!$O$16),"")</f>
        <v/>
      </c>
      <c r="W17" s="234" t="str">
        <f>IF(AND('Mapa R. Fiscal'!$Y$17="Alta",'Mapa R. Fiscal'!$AA$17="Moderado"),CONCATENATE("R2C",'Mapa R. Fiscal'!$O$17),"")</f>
        <v/>
      </c>
      <c r="X17" s="234" t="str">
        <f>IF(AND('Mapa R. Fiscal'!$Y$18="Alta",'Mapa R. Fiscal'!$AA$18="Moderado"),CONCATENATE("R2C",'Mapa R. Fiscal'!$O$18),"")</f>
        <v/>
      </c>
      <c r="Y17" s="234" t="str">
        <f>IF(AND('Mapa R. Fiscal'!$Y$19="Alta",'Mapa R. Fiscal'!$AA$19="Moderado"),CONCATENATE("R2C",'Mapa R. Fiscal'!$O$19),"")</f>
        <v/>
      </c>
      <c r="Z17" s="234" t="str">
        <f>IF(AND('Mapa R. Fiscal'!$Y$20="Alta",'Mapa R. Fiscal'!$AA$20="Moderado"),CONCATENATE("R2C",'Mapa R. Fiscal'!$O$20),"")</f>
        <v/>
      </c>
      <c r="AA17" s="235" t="str">
        <f>IF(AND('Mapa R. Fiscal'!$Y$21="Alta",'Mapa R. Fiscal'!$AA$21="Moderado"),CONCATENATE("R2C",'Mapa R. Fiscal'!$O$21),"")</f>
        <v/>
      </c>
      <c r="AB17" s="233" t="str">
        <f>IF(AND('Mapa R. Fiscal'!$Y$16="Alta",'Mapa R. Fiscal'!$AA$16="Mayor"),CONCATENATE("R2C",'Mapa R. Fiscal'!$O$16),"")</f>
        <v/>
      </c>
      <c r="AC17" s="234" t="str">
        <f>IF(AND('Mapa R. Fiscal'!$Y$17="Alta",'Mapa R. Fiscal'!$AA$17="Mayor"),CONCATENATE("R2C",'Mapa R. Fiscal'!$O$17),"")</f>
        <v/>
      </c>
      <c r="AD17" s="234" t="str">
        <f>IF(AND('Mapa R. Fiscal'!$Y$18="Alta",'Mapa R. Fiscal'!$AA$18="Mayor"),CONCATENATE("R2C",'Mapa R. Fiscal'!$O$18),"")</f>
        <v/>
      </c>
      <c r="AE17" s="234" t="str">
        <f>IF(AND('Mapa R. Fiscal'!$Y$19="Alta",'Mapa R. Fiscal'!$AA$19="Mayor"),CONCATENATE("R2C",'Mapa R. Fiscal'!$O$19),"")</f>
        <v/>
      </c>
      <c r="AF17" s="234" t="str">
        <f>IF(AND('Mapa R. Fiscal'!$Y$20="Alta",'Mapa R. Fiscal'!$AA$20="Mayor"),CONCATENATE("R2C",'Mapa R. Fiscal'!$O$20),"")</f>
        <v/>
      </c>
      <c r="AG17" s="235" t="str">
        <f>IF(AND('Mapa R. Fiscal'!$Y$21="Alta",'Mapa R. Fiscal'!$AA$21="Mayor"),CONCATENATE("R2C",'Mapa R. Fiscal'!$O$21),"")</f>
        <v/>
      </c>
      <c r="AH17" s="236" t="str">
        <f>IF(AND('Mapa R. Fiscal'!$Y$16="Alta",'Mapa R. Fiscal'!$AA$16="Catastrófico"),CONCATENATE("R2C",'Mapa R. Fiscal'!$O$16),"")</f>
        <v/>
      </c>
      <c r="AI17" s="237" t="str">
        <f>IF(AND('Mapa R. Fiscal'!$Y$17="Alta",'Mapa R. Fiscal'!$AA$17="Catastrófico"),CONCATENATE("R2C",'Mapa R. Fiscal'!$O$17),"")</f>
        <v/>
      </c>
      <c r="AJ17" s="237" t="str">
        <f>IF(AND('Mapa R. Fiscal'!$Y$18="Alta",'Mapa R. Fiscal'!$AA$18="Catastrófico"),CONCATENATE("R2C",'Mapa R. Fiscal'!$O$18),"")</f>
        <v/>
      </c>
      <c r="AK17" s="237" t="str">
        <f>IF(AND('Mapa R. Fiscal'!$Y$19="Alta",'Mapa R. Fiscal'!$AA$19="Catastrófico"),CONCATENATE("R2C",'Mapa R. Fiscal'!$O$19),"")</f>
        <v/>
      </c>
      <c r="AL17" s="237" t="str">
        <f>IF(AND('Mapa R. Fiscal'!$Y$20="Alta",'Mapa R. Fiscal'!$AA$20="Catastrófico"),CONCATENATE("R2C",'Mapa R. Fiscal'!$O$20),"")</f>
        <v/>
      </c>
      <c r="AM17" s="238" t="str">
        <f>IF(AND('Mapa R. Fiscal'!$Y$21="Alta",'Mapa R. Fiscal'!$AA$21="Catastrófico"),CONCATENATE("R2C",'Mapa R. Fiscal'!$O$21),"")</f>
        <v/>
      </c>
      <c r="AN17" s="14"/>
      <c r="AO17" s="778"/>
      <c r="AP17" s="779"/>
      <c r="AQ17" s="779"/>
      <c r="AR17" s="779"/>
      <c r="AS17" s="779"/>
      <c r="AT17" s="780"/>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670"/>
      <c r="C18" s="670"/>
      <c r="D18" s="671"/>
      <c r="E18" s="759"/>
      <c r="F18" s="760"/>
      <c r="G18" s="760"/>
      <c r="H18" s="760"/>
      <c r="I18" s="760"/>
      <c r="J18" s="248" t="str">
        <f>IF(AND('Mapa R. Fiscal'!$Y$22="Alta",'Mapa R. Fiscal'!$AA$22="Leve"),CONCATENATE("R3C",'Mapa R. Fiscal'!$O$22),"")</f>
        <v/>
      </c>
      <c r="K18" s="249" t="str">
        <f>IF(AND('Mapa R. Fiscal'!$Y$23="Alta",'Mapa R. Fiscal'!$AA$23="Leve"),CONCATENATE("R3C",'Mapa R. Fiscal'!$O$23),"")</f>
        <v/>
      </c>
      <c r="L18" s="249" t="str">
        <f>IF(AND('Mapa R. Fiscal'!$Y$24="Alta",'Mapa R. Fiscal'!$AA$24="Leve"),CONCATENATE("R3C",'Mapa R. Fiscal'!$O$24),"")</f>
        <v/>
      </c>
      <c r="M18" s="249" t="str">
        <f>IF(AND('Mapa R. Fiscal'!$Y$25="Alta",'Mapa R. Fiscal'!$AA$25="Leve"),CONCATENATE("R3C",'Mapa R. Fiscal'!$O$25),"")</f>
        <v/>
      </c>
      <c r="N18" s="249" t="str">
        <f>IF(AND('Mapa R. Fiscal'!$Y$26="Alta",'Mapa R. Fiscal'!$AA$26="Leve"),CONCATENATE("R3C",'Mapa R. Fiscal'!$O$26),"")</f>
        <v/>
      </c>
      <c r="O18" s="250" t="str">
        <f>IF(AND('Mapa R. Fiscal'!$Y$27="Alta",'Mapa R. Fiscal'!$AA$27="Leve"),CONCATENATE("R3C",'Mapa R. Fiscal'!$O$27),"")</f>
        <v/>
      </c>
      <c r="P18" s="248" t="str">
        <f>IF(AND('Mapa R. Fiscal'!$Y$22="Alta",'Mapa R. Fiscal'!$AA$22="Menor"),CONCATENATE("R3C",'Mapa R. Fiscal'!$O$22),"")</f>
        <v/>
      </c>
      <c r="Q18" s="249" t="str">
        <f>IF(AND('Mapa R. Fiscal'!$Y$23="Alta",'Mapa R. Fiscal'!$AA$23="Menor"),CONCATENATE("R3C",'Mapa R. Fiscal'!$O$23),"")</f>
        <v/>
      </c>
      <c r="R18" s="249" t="str">
        <f>IF(AND('Mapa R. Fiscal'!$Y$24="Alta",'Mapa R. Fiscal'!$AA$24="Menor"),CONCATENATE("R3C",'Mapa R. Fiscal'!$O$24),"")</f>
        <v/>
      </c>
      <c r="S18" s="249" t="str">
        <f>IF(AND('Mapa R. Fiscal'!$Y$25="Alta",'Mapa R. Fiscal'!$AA$25="Menor"),CONCATENATE("R3C",'Mapa R. Fiscal'!$O$25),"")</f>
        <v/>
      </c>
      <c r="T18" s="249" t="str">
        <f>IF(AND('Mapa R. Fiscal'!$Y$26="Alta",'Mapa R. Fiscal'!$AA$26="Menor"),CONCATENATE("R3C",'Mapa R. Fiscal'!$O$26),"")</f>
        <v/>
      </c>
      <c r="U18" s="250" t="str">
        <f>IF(AND('Mapa R. Fiscal'!$Y$27="Alta",'Mapa R. Fiscal'!$AA$27="Menor"),CONCATENATE("R3C",'Mapa R. Fiscal'!$O$27),"")</f>
        <v/>
      </c>
      <c r="V18" s="233" t="str">
        <f>IF(AND('Mapa R. Fiscal'!$Y$22="Alta",'Mapa R. Fiscal'!$AA$22="Moderado"),CONCATENATE("R3C",'Mapa R. Fiscal'!$O$22),"")</f>
        <v/>
      </c>
      <c r="W18" s="234" t="str">
        <f>IF(AND('Mapa R. Fiscal'!$Y$23="Alta",'Mapa R. Fiscal'!$AA$23="Moderado"),CONCATENATE("R3C",'Mapa R. Fiscal'!$O$23),"")</f>
        <v/>
      </c>
      <c r="X18" s="234" t="str">
        <f>IF(AND('Mapa R. Fiscal'!$Y$24="Alta",'Mapa R. Fiscal'!$AA$24="Moderado"),CONCATENATE("R3C",'Mapa R. Fiscal'!$O$24),"")</f>
        <v/>
      </c>
      <c r="Y18" s="234" t="str">
        <f>IF(AND('Mapa R. Fiscal'!$Y$25="Alta",'Mapa R. Fiscal'!$AA$25="Moderado"),CONCATENATE("R3C",'Mapa R. Fiscal'!$O$25),"")</f>
        <v/>
      </c>
      <c r="Z18" s="234" t="str">
        <f>IF(AND('Mapa R. Fiscal'!$Y$26="Alta",'Mapa R. Fiscal'!$AA$26="Moderado"),CONCATENATE("R3C",'Mapa R. Fiscal'!$O$26),"")</f>
        <v/>
      </c>
      <c r="AA18" s="235" t="str">
        <f>IF(AND('Mapa R. Fiscal'!$Y$27="Alta",'Mapa R. Fiscal'!$AA$27="Moderado"),CONCATENATE("R3C",'Mapa R. Fiscal'!$O$27),"")</f>
        <v/>
      </c>
      <c r="AB18" s="233" t="str">
        <f>IF(AND('Mapa R. Fiscal'!$Y$22="Alta",'Mapa R. Fiscal'!$AA$22="Mayor"),CONCATENATE("R3C",'Mapa R. Fiscal'!$O$22),"")</f>
        <v/>
      </c>
      <c r="AC18" s="234" t="str">
        <f>IF(AND('Mapa R. Fiscal'!$Y$23="Alta",'Mapa R. Fiscal'!$AA$23="Mayor"),CONCATENATE("R3C",'Mapa R. Fiscal'!$O$23),"")</f>
        <v/>
      </c>
      <c r="AD18" s="234" t="str">
        <f>IF(AND('Mapa R. Fiscal'!$Y$24="Alta",'Mapa R. Fiscal'!$AA$24="Mayor"),CONCATENATE("R3C",'Mapa R. Fiscal'!$O$24),"")</f>
        <v/>
      </c>
      <c r="AE18" s="234" t="str">
        <f>IF(AND('Mapa R. Fiscal'!$Y$25="Alta",'Mapa R. Fiscal'!$AA$25="Mayor"),CONCATENATE("R3C",'Mapa R. Fiscal'!$O$25),"")</f>
        <v/>
      </c>
      <c r="AF18" s="234" t="str">
        <f>IF(AND('Mapa R. Fiscal'!$Y$26="Alta",'Mapa R. Fiscal'!$AA$26="Mayor"),CONCATENATE("R3C",'Mapa R. Fiscal'!$O$26),"")</f>
        <v/>
      </c>
      <c r="AG18" s="235" t="str">
        <f>IF(AND('Mapa R. Fiscal'!$Y$27="Alta",'Mapa R. Fiscal'!$AA$27="Mayor"),CONCATENATE("R3C",'Mapa R. Fiscal'!$O$27),"")</f>
        <v/>
      </c>
      <c r="AH18" s="236" t="str">
        <f>IF(AND('Mapa R. Fiscal'!$Y$22="Alta",'Mapa R. Fiscal'!$AA$22="Catastrófico"),CONCATENATE("R3C",'Mapa R. Fiscal'!$O$22),"")</f>
        <v/>
      </c>
      <c r="AI18" s="237" t="str">
        <f>IF(AND('Mapa R. Fiscal'!$Y$23="Alta",'Mapa R. Fiscal'!$AA$23="Catastrófico"),CONCATENATE("R3C",'Mapa R. Fiscal'!$O$23),"")</f>
        <v/>
      </c>
      <c r="AJ18" s="237" t="str">
        <f>IF(AND('Mapa R. Fiscal'!$Y$24="Alta",'Mapa R. Fiscal'!$AA$24="Catastrófico"),CONCATENATE("R3C",'Mapa R. Fiscal'!$O$24),"")</f>
        <v/>
      </c>
      <c r="AK18" s="237" t="str">
        <f>IF(AND('Mapa R. Fiscal'!$Y$25="Alta",'Mapa R. Fiscal'!$AA$25="Catastrófico"),CONCATENATE("R3C",'Mapa R. Fiscal'!$O$25),"")</f>
        <v/>
      </c>
      <c r="AL18" s="237" t="str">
        <f>IF(AND('Mapa R. Fiscal'!$Y$26="Alta",'Mapa R. Fiscal'!$AA$26="Catastrófico"),CONCATENATE("R3C",'Mapa R. Fiscal'!$O$26),"")</f>
        <v/>
      </c>
      <c r="AM18" s="238" t="str">
        <f>IF(AND('Mapa R. Fiscal'!$Y$27="Alta",'Mapa R. Fiscal'!$AA$27="Catastrófico"),CONCATENATE("R3C",'Mapa R. Fiscal'!$O$27),"")</f>
        <v/>
      </c>
      <c r="AN18" s="14"/>
      <c r="AO18" s="778"/>
      <c r="AP18" s="779"/>
      <c r="AQ18" s="779"/>
      <c r="AR18" s="779"/>
      <c r="AS18" s="779"/>
      <c r="AT18" s="780"/>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670"/>
      <c r="C19" s="670"/>
      <c r="D19" s="671"/>
      <c r="E19" s="759"/>
      <c r="F19" s="760"/>
      <c r="G19" s="760"/>
      <c r="H19" s="760"/>
      <c r="I19" s="760"/>
      <c r="J19" s="248" t="str">
        <f>IF(AND('Mapa R. Fiscal'!$Y$28="Alta",'Mapa R. Fiscal'!$AA$28="Leve"),CONCATENATE("R4C",'Mapa R. Fiscal'!$O$28),"")</f>
        <v/>
      </c>
      <c r="K19" s="249" t="str">
        <f>IF(AND('Mapa R. Fiscal'!$Y$29="Alta",'Mapa R. Fiscal'!$AA$29="Leve"),CONCATENATE("R4C",'Mapa R. Fiscal'!$O$29),"")</f>
        <v/>
      </c>
      <c r="L19" s="249" t="str">
        <f>IF(AND('Mapa R. Fiscal'!$Y$30="Alta",'Mapa R. Fiscal'!$AA$30="Leve"),CONCATENATE("R4C",'Mapa R. Fiscal'!$O$30),"")</f>
        <v/>
      </c>
      <c r="M19" s="249" t="str">
        <f>IF(AND('Mapa R. Fiscal'!$Y$31="Alta",'Mapa R. Fiscal'!$AA$31="Leve"),CONCATENATE("R4C",'Mapa R. Fiscal'!$O$31),"")</f>
        <v/>
      </c>
      <c r="N19" s="249" t="str">
        <f>IF(AND('Mapa R. Fiscal'!$Y$32="Alta",'Mapa R. Fiscal'!$AA$32="Leve"),CONCATENATE("R4C",'Mapa R. Fiscal'!$O$32),"")</f>
        <v/>
      </c>
      <c r="O19" s="250" t="str">
        <f>IF(AND('Mapa R. Fiscal'!$Y$33="Alta",'Mapa R. Fiscal'!$AA$33="Leve"),CONCATENATE("R4C",'Mapa R. Fiscal'!$O$33),"")</f>
        <v/>
      </c>
      <c r="P19" s="248" t="str">
        <f>IF(AND('Mapa R. Fiscal'!$Y$28="Alta",'Mapa R. Fiscal'!$AA$28="Menor"),CONCATENATE("R4C",'Mapa R. Fiscal'!$O$28),"")</f>
        <v/>
      </c>
      <c r="Q19" s="249" t="str">
        <f>IF(AND('Mapa R. Fiscal'!$Y$29="Alta",'Mapa R. Fiscal'!$AA$29="Menor"),CONCATENATE("R4C",'Mapa R. Fiscal'!$O$29),"")</f>
        <v/>
      </c>
      <c r="R19" s="249" t="str">
        <f>IF(AND('Mapa R. Fiscal'!$Y$30="Alta",'Mapa R. Fiscal'!$AA$30="Menor"),CONCATENATE("R4C",'Mapa R. Fiscal'!$O$30),"")</f>
        <v/>
      </c>
      <c r="S19" s="249" t="str">
        <f>IF(AND('Mapa R. Fiscal'!$Y$31="Alta",'Mapa R. Fiscal'!$AA$31="Menor"),CONCATENATE("R4C",'Mapa R. Fiscal'!$O$31),"")</f>
        <v/>
      </c>
      <c r="T19" s="249" t="str">
        <f>IF(AND('Mapa R. Fiscal'!$Y$32="Alta",'Mapa R. Fiscal'!$AA$32="Menor"),CONCATENATE("R4C",'Mapa R. Fiscal'!$O$32),"")</f>
        <v/>
      </c>
      <c r="U19" s="250" t="str">
        <f>IF(AND('Mapa R. Fiscal'!$Y$33="Alta",'Mapa R. Fiscal'!$AA$33="Menor"),CONCATENATE("R4C",'Mapa R. Fiscal'!$O$33),"")</f>
        <v/>
      </c>
      <c r="V19" s="233" t="str">
        <f>IF(AND('Mapa R. Fiscal'!$Y$28="Alta",'Mapa R. Fiscal'!$AA$28="Moderado"),CONCATENATE("R4C",'Mapa R. Fiscal'!$O$28),"")</f>
        <v/>
      </c>
      <c r="W19" s="234" t="str">
        <f>IF(AND('Mapa R. Fiscal'!$Y$29="Alta",'Mapa R. Fiscal'!$AA$29="Moderado"),CONCATENATE("R4C",'Mapa R. Fiscal'!$O$29),"")</f>
        <v/>
      </c>
      <c r="X19" s="234" t="str">
        <f>IF(AND('Mapa R. Fiscal'!$Y$30="Alta",'Mapa R. Fiscal'!$AA$30="Moderado"),CONCATENATE("R4C",'Mapa R. Fiscal'!$O$30),"")</f>
        <v/>
      </c>
      <c r="Y19" s="234" t="str">
        <f>IF(AND('Mapa R. Fiscal'!$Y$31="Alta",'Mapa R. Fiscal'!$AA$31="Moderado"),CONCATENATE("R4C",'Mapa R. Fiscal'!$O$31),"")</f>
        <v/>
      </c>
      <c r="Z19" s="234" t="str">
        <f>IF(AND('Mapa R. Fiscal'!$Y$32="Alta",'Mapa R. Fiscal'!$AA$32="Moderado"),CONCATENATE("R4C",'Mapa R. Fiscal'!$O$32),"")</f>
        <v/>
      </c>
      <c r="AA19" s="235" t="str">
        <f>IF(AND('Mapa R. Fiscal'!$Y$33="Alta",'Mapa R. Fiscal'!$AA$33="Moderado"),CONCATENATE("R4C",'Mapa R. Fiscal'!$O$33),"")</f>
        <v/>
      </c>
      <c r="AB19" s="233" t="str">
        <f>IF(AND('Mapa R. Fiscal'!$Y$28="Alta",'Mapa R. Fiscal'!$AA$28="Mayor"),CONCATENATE("R4C",'Mapa R. Fiscal'!$O$28),"")</f>
        <v/>
      </c>
      <c r="AC19" s="234" t="str">
        <f>IF(AND('Mapa R. Fiscal'!$Y$29="Alta",'Mapa R. Fiscal'!$AA$29="Mayor"),CONCATENATE("R4C",'Mapa R. Fiscal'!$O$29),"")</f>
        <v/>
      </c>
      <c r="AD19" s="234" t="str">
        <f>IF(AND('Mapa R. Fiscal'!$Y$30="Alta",'Mapa R. Fiscal'!$AA$30="Mayor"),CONCATENATE("R4C",'Mapa R. Fiscal'!$O$30),"")</f>
        <v/>
      </c>
      <c r="AE19" s="234" t="str">
        <f>IF(AND('Mapa R. Fiscal'!$Y$31="Alta",'Mapa R. Fiscal'!$AA$31="Mayor"),CONCATENATE("R4C",'Mapa R. Fiscal'!$O$31),"")</f>
        <v/>
      </c>
      <c r="AF19" s="234" t="str">
        <f>IF(AND('Mapa R. Fiscal'!$Y$32="Alta",'Mapa R. Fiscal'!$AA$32="Mayor"),CONCATENATE("R4C",'Mapa R. Fiscal'!$O$32),"")</f>
        <v/>
      </c>
      <c r="AG19" s="235" t="str">
        <f>IF(AND('Mapa R. Fiscal'!$Y$33="Alta",'Mapa R. Fiscal'!$AA$33="Mayor"),CONCATENATE("R4C",'Mapa R. Fiscal'!$O$33),"")</f>
        <v/>
      </c>
      <c r="AH19" s="236" t="str">
        <f>IF(AND('Mapa R. Fiscal'!$Y$28="Alta",'Mapa R. Fiscal'!$AA$28="Catastrófico"),CONCATENATE("R4C",'Mapa R. Fiscal'!$O$28),"")</f>
        <v/>
      </c>
      <c r="AI19" s="237" t="str">
        <f>IF(AND('Mapa R. Fiscal'!$Y$29="Alta",'Mapa R. Fiscal'!$AA$29="Catastrófico"),CONCATENATE("R4C",'Mapa R. Fiscal'!$O$29),"")</f>
        <v/>
      </c>
      <c r="AJ19" s="237" t="str">
        <f>IF(AND('Mapa R. Fiscal'!$Y$30="Alta",'Mapa R. Fiscal'!$AA$30="Catastrófico"),CONCATENATE("R4C",'Mapa R. Fiscal'!$O$30),"")</f>
        <v/>
      </c>
      <c r="AK19" s="237" t="str">
        <f>IF(AND('Mapa R. Fiscal'!$Y$31="Alta",'Mapa R. Fiscal'!$AA$31="Catastrófico"),CONCATENATE("R4C",'Mapa R. Fiscal'!$O$31),"")</f>
        <v/>
      </c>
      <c r="AL19" s="237" t="str">
        <f>IF(AND('Mapa R. Fiscal'!$Y$32="Alta",'Mapa R. Fiscal'!$AA$32="Catastrófico"),CONCATENATE("R4C",'Mapa R. Fiscal'!$O$32),"")</f>
        <v/>
      </c>
      <c r="AM19" s="238" t="str">
        <f>IF(AND('Mapa R. Fiscal'!$Y$33="Alta",'Mapa R. Fiscal'!$AA$33="Catastrófico"),CONCATENATE("R4C",'Mapa R. Fiscal'!$O$33),"")</f>
        <v/>
      </c>
      <c r="AN19" s="14"/>
      <c r="AO19" s="778"/>
      <c r="AP19" s="779"/>
      <c r="AQ19" s="779"/>
      <c r="AR19" s="779"/>
      <c r="AS19" s="779"/>
      <c r="AT19" s="780"/>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670"/>
      <c r="C20" s="670"/>
      <c r="D20" s="671"/>
      <c r="E20" s="759"/>
      <c r="F20" s="760"/>
      <c r="G20" s="760"/>
      <c r="H20" s="760"/>
      <c r="I20" s="760"/>
      <c r="J20" s="248" t="str">
        <f>IF(AND('Mapa R. Fiscal'!$Y$34="Alta",'Mapa R. Fiscal'!$AA$34="Leve"),CONCATENATE("R5C",'Mapa R. Fiscal'!$O$34),"")</f>
        <v/>
      </c>
      <c r="K20" s="249" t="str">
        <f>IF(AND('Mapa R. Fiscal'!$Y$35="Alta",'Mapa R. Fiscal'!$AA$35="Leve"),CONCATENATE("R5C",'Mapa R. Fiscal'!$O$35),"")</f>
        <v/>
      </c>
      <c r="L20" s="249" t="str">
        <f>IF(AND('Mapa R. Fiscal'!$Y$36="Alta",'Mapa R. Fiscal'!$AA$36="Leve"),CONCATENATE("R5C",'Mapa R. Fiscal'!$O$36),"")</f>
        <v/>
      </c>
      <c r="M20" s="249" t="str">
        <f>IF(AND('Mapa R. Fiscal'!$Y$37="Alta",'Mapa R. Fiscal'!$AA$37="Leve"),CONCATENATE("R5C",'Mapa R. Fiscal'!$O$37),"")</f>
        <v/>
      </c>
      <c r="N20" s="249" t="str">
        <f>IF(AND('Mapa R. Fiscal'!$Y$38="Alta",'Mapa R. Fiscal'!$AA$38="Leve"),CONCATENATE("R5C",'Mapa R. Fiscal'!$O$38),"")</f>
        <v/>
      </c>
      <c r="O20" s="250" t="str">
        <f>IF(AND('Mapa R. Fiscal'!$Y$39="Alta",'Mapa R. Fiscal'!$AA$39="Leve"),CONCATENATE("R5C",'Mapa R. Fiscal'!$O$39),"")</f>
        <v/>
      </c>
      <c r="P20" s="248" t="str">
        <f>IF(AND('Mapa R. Fiscal'!$Y$34="Alta",'Mapa R. Fiscal'!$AA$34="Menor"),CONCATENATE("R5C",'Mapa R. Fiscal'!$O$34),"")</f>
        <v/>
      </c>
      <c r="Q20" s="249" t="str">
        <f>IF(AND('Mapa R. Fiscal'!$Y$35="Alta",'Mapa R. Fiscal'!$AA$35="Menor"),CONCATENATE("R5C",'Mapa R. Fiscal'!$O$35),"")</f>
        <v/>
      </c>
      <c r="R20" s="249" t="str">
        <f>IF(AND('Mapa R. Fiscal'!$Y$36="Alta",'Mapa R. Fiscal'!$AA$36="Menor"),CONCATENATE("R5C",'Mapa R. Fiscal'!$O$36),"")</f>
        <v/>
      </c>
      <c r="S20" s="249" t="str">
        <f>IF(AND('Mapa R. Fiscal'!$Y$37="Alta",'Mapa R. Fiscal'!$AA$37="Menor"),CONCATENATE("R5C",'Mapa R. Fiscal'!$O$37),"")</f>
        <v/>
      </c>
      <c r="T20" s="249" t="str">
        <f>IF(AND('Mapa R. Fiscal'!$Y$38="Alta",'Mapa R. Fiscal'!$AA$38="Menor"),CONCATENATE("R5C",'Mapa R. Fiscal'!$O$38),"")</f>
        <v/>
      </c>
      <c r="U20" s="250" t="str">
        <f>IF(AND('Mapa R. Fiscal'!$Y$39="Alta",'Mapa R. Fiscal'!$AA$39="Menor"),CONCATENATE("R5C",'Mapa R. Fiscal'!$O$39),"")</f>
        <v/>
      </c>
      <c r="V20" s="233" t="str">
        <f>IF(AND('Mapa R. Fiscal'!$Y$34="Alta",'Mapa R. Fiscal'!$AA$34="Moderado"),CONCATENATE("R5C",'Mapa R. Fiscal'!$O$34),"")</f>
        <v/>
      </c>
      <c r="W20" s="234" t="str">
        <f>IF(AND('Mapa R. Fiscal'!$Y$35="Alta",'Mapa R. Fiscal'!$AA$35="Moderado"),CONCATENATE("R5C",'Mapa R. Fiscal'!$O$35),"")</f>
        <v/>
      </c>
      <c r="X20" s="234" t="str">
        <f>IF(AND('Mapa R. Fiscal'!$Y$36="Alta",'Mapa R. Fiscal'!$AA$36="Moderado"),CONCATENATE("R5C",'Mapa R. Fiscal'!$O$36),"")</f>
        <v/>
      </c>
      <c r="Y20" s="234" t="str">
        <f>IF(AND('Mapa R. Fiscal'!$Y$37="Alta",'Mapa R. Fiscal'!$AA$37="Moderado"),CONCATENATE("R5C",'Mapa R. Fiscal'!$O$37),"")</f>
        <v/>
      </c>
      <c r="Z20" s="234" t="str">
        <f>IF(AND('Mapa R. Fiscal'!$Y$38="Alta",'Mapa R. Fiscal'!$AA$38="Moderado"),CONCATENATE("R5C",'Mapa R. Fiscal'!$O$38),"")</f>
        <v/>
      </c>
      <c r="AA20" s="235" t="str">
        <f>IF(AND('Mapa R. Fiscal'!$Y$39="Alta",'Mapa R. Fiscal'!$AA$39="Moderado"),CONCATENATE("R5C",'Mapa R. Fiscal'!$O$39),"")</f>
        <v/>
      </c>
      <c r="AB20" s="233" t="str">
        <f>IF(AND('Mapa R. Fiscal'!$Y$34="Alta",'Mapa R. Fiscal'!$AA$34="Mayor"),CONCATENATE("R5C",'Mapa R. Fiscal'!$O$34),"")</f>
        <v/>
      </c>
      <c r="AC20" s="234" t="str">
        <f>IF(AND('Mapa R. Fiscal'!$Y$35="Alta",'Mapa R. Fiscal'!$AA$35="Mayor"),CONCATENATE("R5C",'Mapa R. Fiscal'!$O$35),"")</f>
        <v/>
      </c>
      <c r="AD20" s="234" t="str">
        <f>IF(AND('Mapa R. Fiscal'!$Y$36="Alta",'Mapa R. Fiscal'!$AA$36="Mayor"),CONCATENATE("R5C",'Mapa R. Fiscal'!$O$36),"")</f>
        <v/>
      </c>
      <c r="AE20" s="234" t="str">
        <f>IF(AND('Mapa R. Fiscal'!$Y$37="Alta",'Mapa R. Fiscal'!$AA$37="Mayor"),CONCATENATE("R5C",'Mapa R. Fiscal'!$O$37),"")</f>
        <v/>
      </c>
      <c r="AF20" s="234" t="str">
        <f>IF(AND('Mapa R. Fiscal'!$Y$38="Alta",'Mapa R. Fiscal'!$AA$38="Mayor"),CONCATENATE("R5C",'Mapa R. Fiscal'!$O$38),"")</f>
        <v/>
      </c>
      <c r="AG20" s="235" t="str">
        <f>IF(AND('Mapa R. Fiscal'!$Y$39="Alta",'Mapa R. Fiscal'!$AA$39="Mayor"),CONCATENATE("R5C",'Mapa R. Fiscal'!$O$39),"")</f>
        <v/>
      </c>
      <c r="AH20" s="236" t="str">
        <f>IF(AND('Mapa R. Fiscal'!$Y$34="Alta",'Mapa R. Fiscal'!$AA$34="Catastrófico"),CONCATENATE("R5C",'Mapa R. Fiscal'!$O$34),"")</f>
        <v/>
      </c>
      <c r="AI20" s="237" t="str">
        <f>IF(AND('Mapa R. Fiscal'!$Y$35="Alta",'Mapa R. Fiscal'!$AA$35="Catastrófico"),CONCATENATE("R5C",'Mapa R. Fiscal'!$O$35),"")</f>
        <v/>
      </c>
      <c r="AJ20" s="237" t="str">
        <f>IF(AND('Mapa R. Fiscal'!$Y$36="Alta",'Mapa R. Fiscal'!$AA$36="Catastrófico"),CONCATENATE("R5C",'Mapa R. Fiscal'!$O$36),"")</f>
        <v/>
      </c>
      <c r="AK20" s="237" t="str">
        <f>IF(AND('Mapa R. Fiscal'!$Y$37="Alta",'Mapa R. Fiscal'!$AA$37="Catastrófico"),CONCATENATE("R5C",'Mapa R. Fiscal'!$O$37),"")</f>
        <v/>
      </c>
      <c r="AL20" s="237" t="str">
        <f>IF(AND('Mapa R. Fiscal'!$Y$38="Alta",'Mapa R. Fiscal'!$AA$38="Catastrófico"),CONCATENATE("R5C",'Mapa R. Fiscal'!$O$38),"")</f>
        <v/>
      </c>
      <c r="AM20" s="238" t="str">
        <f>IF(AND('Mapa R. Fiscal'!$Y$39="Alta",'Mapa R. Fiscal'!$AA$39="Catastrófico"),CONCATENATE("R5C",'Mapa R. Fiscal'!$O$39),"")</f>
        <v/>
      </c>
      <c r="AN20" s="14"/>
      <c r="AO20" s="778"/>
      <c r="AP20" s="779"/>
      <c r="AQ20" s="779"/>
      <c r="AR20" s="779"/>
      <c r="AS20" s="779"/>
      <c r="AT20" s="780"/>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670"/>
      <c r="C21" s="670"/>
      <c r="D21" s="671"/>
      <c r="E21" s="759"/>
      <c r="F21" s="760"/>
      <c r="G21" s="760"/>
      <c r="H21" s="760"/>
      <c r="I21" s="760"/>
      <c r="J21" s="248" t="str">
        <f>IF(AND('Mapa R. Fiscal'!$Y$40="Alta",'Mapa R. Fiscal'!$AA$40="Leve"),CONCATENATE("R6C",'Mapa R. Fiscal'!$O$40),"")</f>
        <v/>
      </c>
      <c r="K21" s="249" t="str">
        <f>IF(AND('Mapa R. Fiscal'!$Y$41="Alta",'Mapa R. Fiscal'!$AA$41="Leve"),CONCATENATE("R6C",'Mapa R. Fiscal'!$O$41),"")</f>
        <v/>
      </c>
      <c r="L21" s="249" t="str">
        <f>IF(AND('Mapa R. Fiscal'!$Y$42="Alta",'Mapa R. Fiscal'!$AA$42="Leve"),CONCATENATE("R6C",'Mapa R. Fiscal'!$O$42),"")</f>
        <v/>
      </c>
      <c r="M21" s="249" t="str">
        <f>IF(AND('Mapa R. Fiscal'!$Y$43="Alta",'Mapa R. Fiscal'!$AA$43="Leve"),CONCATENATE("R6C",'Mapa R. Fiscal'!$O$43),"")</f>
        <v/>
      </c>
      <c r="N21" s="249" t="str">
        <f>IF(AND('Mapa R. Fiscal'!$Y$44="Alta",'Mapa R. Fiscal'!$AA$44="Leve"),CONCATENATE("R6C",'Mapa R. Fiscal'!$O$44),"")</f>
        <v/>
      </c>
      <c r="O21" s="250" t="str">
        <f>IF(AND('Mapa R. Fiscal'!$Y$45="Alta",'Mapa R. Fiscal'!$AA$45="Leve"),CONCATENATE("R6C",'Mapa R. Fiscal'!$O$45),"")</f>
        <v/>
      </c>
      <c r="P21" s="248" t="str">
        <f>IF(AND('Mapa R. Fiscal'!$Y$40="Alta",'Mapa R. Fiscal'!$AA$40="Menor"),CONCATENATE("R6C",'Mapa R. Fiscal'!$O$40),"")</f>
        <v/>
      </c>
      <c r="Q21" s="249" t="str">
        <f>IF(AND('Mapa R. Fiscal'!$Y$41="Alta",'Mapa R. Fiscal'!$AA$41="Menor"),CONCATENATE("R6C",'Mapa R. Fiscal'!$O$41),"")</f>
        <v/>
      </c>
      <c r="R21" s="249" t="str">
        <f>IF(AND('Mapa R. Fiscal'!$Y$42="Alta",'Mapa R. Fiscal'!$AA$42="Menor"),CONCATENATE("R6C",'Mapa R. Fiscal'!$O$42),"")</f>
        <v/>
      </c>
      <c r="S21" s="249" t="str">
        <f>IF(AND('Mapa R. Fiscal'!$Y$43="Alta",'Mapa R. Fiscal'!$AA$43="Menor"),CONCATENATE("R6C",'Mapa R. Fiscal'!$O$43),"")</f>
        <v/>
      </c>
      <c r="T21" s="249" t="str">
        <f>IF(AND('Mapa R. Fiscal'!$Y$44="Alta",'Mapa R. Fiscal'!$AA$44="Menor"),CONCATENATE("R6C",'Mapa R. Fiscal'!$O$44),"")</f>
        <v/>
      </c>
      <c r="U21" s="250" t="str">
        <f>IF(AND('Mapa R. Fiscal'!$Y$45="Alta",'Mapa R. Fiscal'!$AA$45="Menor"),CONCATENATE("R6C",'Mapa R. Fiscal'!$O$45),"")</f>
        <v/>
      </c>
      <c r="V21" s="233" t="str">
        <f>IF(AND('Mapa R. Fiscal'!$Y$40="Alta",'Mapa R. Fiscal'!$AA$40="Moderado"),CONCATENATE("R6C",'Mapa R. Fiscal'!$O$40),"")</f>
        <v/>
      </c>
      <c r="W21" s="234" t="str">
        <f>IF(AND('Mapa R. Fiscal'!$Y$41="Alta",'Mapa R. Fiscal'!$AA$41="Moderado"),CONCATENATE("R6C",'Mapa R. Fiscal'!$O$41),"")</f>
        <v/>
      </c>
      <c r="X21" s="234" t="str">
        <f>IF(AND('Mapa R. Fiscal'!$Y$42="Alta",'Mapa R. Fiscal'!$AA$42="Moderado"),CONCATENATE("R6C",'Mapa R. Fiscal'!$O$42),"")</f>
        <v/>
      </c>
      <c r="Y21" s="234" t="str">
        <f>IF(AND('Mapa R. Fiscal'!$Y$43="Alta",'Mapa R. Fiscal'!$AA$43="Moderado"),CONCATENATE("R6C",'Mapa R. Fiscal'!$O$43),"")</f>
        <v/>
      </c>
      <c r="Z21" s="234" t="str">
        <f>IF(AND('Mapa R. Fiscal'!$Y$44="Alta",'Mapa R. Fiscal'!$AA$44="Moderado"),CONCATENATE("R6C",'Mapa R. Fiscal'!$O$44),"")</f>
        <v/>
      </c>
      <c r="AA21" s="235" t="str">
        <f>IF(AND('Mapa R. Fiscal'!$Y$45="Alta",'Mapa R. Fiscal'!$AA$45="Moderado"),CONCATENATE("R6C",'Mapa R. Fiscal'!$O$45),"")</f>
        <v/>
      </c>
      <c r="AB21" s="233" t="str">
        <f>IF(AND('Mapa R. Fiscal'!$Y$40="Alta",'Mapa R. Fiscal'!$AA$40="Mayor"),CONCATENATE("R6C",'Mapa R. Fiscal'!$O$40),"")</f>
        <v/>
      </c>
      <c r="AC21" s="234" t="str">
        <f>IF(AND('Mapa R. Fiscal'!$Y$41="Alta",'Mapa R. Fiscal'!$AA$41="Mayor"),CONCATENATE("R6C",'Mapa R. Fiscal'!$O$41),"")</f>
        <v/>
      </c>
      <c r="AD21" s="234" t="str">
        <f>IF(AND('Mapa R. Fiscal'!$Y$42="Alta",'Mapa R. Fiscal'!$AA$42="Mayor"),CONCATENATE("R6C",'Mapa R. Fiscal'!$O$42),"")</f>
        <v/>
      </c>
      <c r="AE21" s="234" t="str">
        <f>IF(AND('Mapa R. Fiscal'!$Y$43="Alta",'Mapa R. Fiscal'!$AA$43="Mayor"),CONCATENATE("R6C",'Mapa R. Fiscal'!$O$43),"")</f>
        <v/>
      </c>
      <c r="AF21" s="234" t="str">
        <f>IF(AND('Mapa R. Fiscal'!$Y$44="Alta",'Mapa R. Fiscal'!$AA$44="Mayor"),CONCATENATE("R6C",'Mapa R. Fiscal'!$O$44),"")</f>
        <v/>
      </c>
      <c r="AG21" s="235" t="str">
        <f>IF(AND('Mapa R. Fiscal'!$Y$45="Alta",'Mapa R. Fiscal'!$AA$45="Mayor"),CONCATENATE("R6C",'Mapa R. Fiscal'!$O$45),"")</f>
        <v/>
      </c>
      <c r="AH21" s="236" t="str">
        <f>IF(AND('Mapa R. Fiscal'!$Y$40="Alta",'Mapa R. Fiscal'!$AA$40="Catastrófico"),CONCATENATE("R6C",'Mapa R. Fiscal'!$O$40),"")</f>
        <v/>
      </c>
      <c r="AI21" s="237" t="str">
        <f>IF(AND('Mapa R. Fiscal'!$Y$41="Alta",'Mapa R. Fiscal'!$AA$41="Catastrófico"),CONCATENATE("R6C",'Mapa R. Fiscal'!$O$41),"")</f>
        <v/>
      </c>
      <c r="AJ21" s="237" t="str">
        <f>IF(AND('Mapa R. Fiscal'!$Y$42="Alta",'Mapa R. Fiscal'!$AA$42="Catastrófico"),CONCATENATE("R6C",'Mapa R. Fiscal'!$O$42),"")</f>
        <v/>
      </c>
      <c r="AK21" s="237" t="str">
        <f>IF(AND('Mapa R. Fiscal'!$Y$43="Alta",'Mapa R. Fiscal'!$AA$43="Catastrófico"),CONCATENATE("R6C",'Mapa R. Fiscal'!$O$43),"")</f>
        <v/>
      </c>
      <c r="AL21" s="237" t="str">
        <f>IF(AND('Mapa R. Fiscal'!$Y$44="Alta",'Mapa R. Fiscal'!$AA$44="Catastrófico"),CONCATENATE("R6C",'Mapa R. Fiscal'!$O$44),"")</f>
        <v/>
      </c>
      <c r="AM21" s="238" t="str">
        <f>IF(AND('Mapa R. Fiscal'!$Y$45="Alta",'Mapa R. Fiscal'!$AA$45="Catastrófico"),CONCATENATE("R6C",'Mapa R. Fiscal'!$O$45),"")</f>
        <v/>
      </c>
      <c r="AN21" s="14"/>
      <c r="AO21" s="778"/>
      <c r="AP21" s="779"/>
      <c r="AQ21" s="779"/>
      <c r="AR21" s="779"/>
      <c r="AS21" s="779"/>
      <c r="AT21" s="780"/>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670"/>
      <c r="C22" s="670"/>
      <c r="D22" s="671"/>
      <c r="E22" s="759"/>
      <c r="F22" s="760"/>
      <c r="G22" s="760"/>
      <c r="H22" s="760"/>
      <c r="I22" s="760"/>
      <c r="J22" s="248" t="str">
        <f>IF(AND('Mapa R. Fiscal'!$Y$46="Alta",'Mapa R. Fiscal'!$AA$46="Leve"),CONCATENATE("R7C",'Mapa R. Fiscal'!$O$46),"")</f>
        <v/>
      </c>
      <c r="K22" s="249" t="str">
        <f>IF(AND('Mapa R. Fiscal'!$Y$47="Alta",'Mapa R. Fiscal'!$AA$47="Leve"),CONCATENATE("R7C",'Mapa R. Fiscal'!$O$47),"")</f>
        <v/>
      </c>
      <c r="L22" s="249" t="str">
        <f>IF(AND('Mapa R. Fiscal'!$Y$48="Alta",'Mapa R. Fiscal'!$AA$48="Leve"),CONCATENATE("R7C",'Mapa R. Fiscal'!$O$48),"")</f>
        <v/>
      </c>
      <c r="M22" s="249" t="str">
        <f>IF(AND('Mapa R. Fiscal'!$Y$49="Alta",'Mapa R. Fiscal'!$AA$49="Leve"),CONCATENATE("R7C",'Mapa R. Fiscal'!$O$49),"")</f>
        <v/>
      </c>
      <c r="N22" s="249" t="str">
        <f>IF(AND('Mapa R. Fiscal'!$Y$50="Alta",'Mapa R. Fiscal'!$AA$50="Leve"),CONCATENATE("R7C",'Mapa R. Fiscal'!$O$50),"")</f>
        <v/>
      </c>
      <c r="O22" s="250" t="str">
        <f>IF(AND('Mapa R. Fiscal'!$Y$51="Alta",'Mapa R. Fiscal'!$AA$51="Leve"),CONCATENATE("R7C",'Mapa R. Fiscal'!$O$51),"")</f>
        <v/>
      </c>
      <c r="P22" s="248" t="str">
        <f>IF(AND('Mapa R. Fiscal'!$Y$46="Alta",'Mapa R. Fiscal'!$AA$46="Menor"),CONCATENATE("R7C",'Mapa R. Fiscal'!$O$46),"")</f>
        <v/>
      </c>
      <c r="Q22" s="249" t="str">
        <f>IF(AND('Mapa R. Fiscal'!$Y$47="Alta",'Mapa R. Fiscal'!$AA$47="Menor"),CONCATENATE("R7C",'Mapa R. Fiscal'!$O$47),"")</f>
        <v/>
      </c>
      <c r="R22" s="249" t="str">
        <f>IF(AND('Mapa R. Fiscal'!$Y$48="Alta",'Mapa R. Fiscal'!$AA$48="Menor"),CONCATENATE("R7C",'Mapa R. Fiscal'!$O$48),"")</f>
        <v/>
      </c>
      <c r="S22" s="249" t="str">
        <f>IF(AND('Mapa R. Fiscal'!$Y$49="Alta",'Mapa R. Fiscal'!$AA$49="Menor"),CONCATENATE("R7C",'Mapa R. Fiscal'!$O$49),"")</f>
        <v/>
      </c>
      <c r="T22" s="249" t="str">
        <f>IF(AND('Mapa R. Fiscal'!$Y$50="Alta",'Mapa R. Fiscal'!$AA$50="Menor"),CONCATENATE("R7C",'Mapa R. Fiscal'!$O$50),"")</f>
        <v/>
      </c>
      <c r="U22" s="250" t="str">
        <f>IF(AND('Mapa R. Fiscal'!$Y$51="Alta",'Mapa R. Fiscal'!$AA$51="Menor"),CONCATENATE("R7C",'Mapa R. Fiscal'!$O$51),"")</f>
        <v/>
      </c>
      <c r="V22" s="233" t="str">
        <f>IF(AND('Mapa R. Fiscal'!$Y$46="Alta",'Mapa R. Fiscal'!$AA$46="Moderado"),CONCATENATE("R7C",'Mapa R. Fiscal'!$O$46),"")</f>
        <v/>
      </c>
      <c r="W22" s="234" t="str">
        <f>IF(AND('Mapa R. Fiscal'!$Y$47="Alta",'Mapa R. Fiscal'!$AA$47="Moderado"),CONCATENATE("R7C",'Mapa R. Fiscal'!$O$47),"")</f>
        <v/>
      </c>
      <c r="X22" s="234" t="str">
        <f>IF(AND('Mapa R. Fiscal'!$Y$48="Alta",'Mapa R. Fiscal'!$AA$48="Moderado"),CONCATENATE("R7C",'Mapa R. Fiscal'!$O$48),"")</f>
        <v/>
      </c>
      <c r="Y22" s="234" t="str">
        <f>IF(AND('Mapa R. Fiscal'!$Y$49="Alta",'Mapa R. Fiscal'!$AA$49="Moderado"),CONCATENATE("R7C",'Mapa R. Fiscal'!$O$49),"")</f>
        <v/>
      </c>
      <c r="Z22" s="234" t="str">
        <f>IF(AND('Mapa R. Fiscal'!$Y$50="Alta",'Mapa R. Fiscal'!$AA$50="Moderado"),CONCATENATE("R7C",'Mapa R. Fiscal'!$O$50),"")</f>
        <v/>
      </c>
      <c r="AA22" s="235" t="str">
        <f>IF(AND('Mapa R. Fiscal'!$Y$51="Alta",'Mapa R. Fiscal'!$AA$51="Moderado"),CONCATENATE("R7C",'Mapa R. Fiscal'!$O$51),"")</f>
        <v/>
      </c>
      <c r="AB22" s="233" t="str">
        <f>IF(AND('Mapa R. Fiscal'!$Y$46="Alta",'Mapa R. Fiscal'!$AA$46="Mayor"),CONCATENATE("R7C",'Mapa R. Fiscal'!$O$46),"")</f>
        <v/>
      </c>
      <c r="AC22" s="234" t="str">
        <f>IF(AND('Mapa R. Fiscal'!$Y$47="Alta",'Mapa R. Fiscal'!$AA$47="Mayor"),CONCATENATE("R7C",'Mapa R. Fiscal'!$O$47),"")</f>
        <v/>
      </c>
      <c r="AD22" s="234" t="str">
        <f>IF(AND('Mapa R. Fiscal'!$Y$48="Alta",'Mapa R. Fiscal'!$AA$48="Mayor"),CONCATENATE("R7C",'Mapa R. Fiscal'!$O$48),"")</f>
        <v/>
      </c>
      <c r="AE22" s="234" t="str">
        <f>IF(AND('Mapa R. Fiscal'!$Y$49="Alta",'Mapa R. Fiscal'!$AA$49="Mayor"),CONCATENATE("R7C",'Mapa R. Fiscal'!$O$49),"")</f>
        <v/>
      </c>
      <c r="AF22" s="234" t="str">
        <f>IF(AND('Mapa R. Fiscal'!$Y$50="Alta",'Mapa R. Fiscal'!$AA$50="Mayor"),CONCATENATE("R7C",'Mapa R. Fiscal'!$O$50),"")</f>
        <v/>
      </c>
      <c r="AG22" s="235" t="str">
        <f>IF(AND('Mapa R. Fiscal'!$Y$51="Alta",'Mapa R. Fiscal'!$AA$51="Mayor"),CONCATENATE("R7C",'Mapa R. Fiscal'!$O$51),"")</f>
        <v/>
      </c>
      <c r="AH22" s="236" t="str">
        <f>IF(AND('Mapa R. Fiscal'!$Y$46="Alta",'Mapa R. Fiscal'!$AA$46="Catastrófico"),CONCATENATE("R7C",'Mapa R. Fiscal'!$O$46),"")</f>
        <v/>
      </c>
      <c r="AI22" s="237" t="str">
        <f>IF(AND('Mapa R. Fiscal'!$Y$47="Alta",'Mapa R. Fiscal'!$AA$47="Catastrófico"),CONCATENATE("R7C",'Mapa R. Fiscal'!$O$47),"")</f>
        <v/>
      </c>
      <c r="AJ22" s="237" t="str">
        <f>IF(AND('Mapa R. Fiscal'!$Y$48="Alta",'Mapa R. Fiscal'!$AA$48="Catastrófico"),CONCATENATE("R7C",'Mapa R. Fiscal'!$O$48),"")</f>
        <v/>
      </c>
      <c r="AK22" s="237" t="str">
        <f>IF(AND('Mapa R. Fiscal'!$Y$49="Alta",'Mapa R. Fiscal'!$AA$49="Catastrófico"),CONCATENATE("R7C",'Mapa R. Fiscal'!$O$49),"")</f>
        <v/>
      </c>
      <c r="AL22" s="237" t="str">
        <f>IF(AND('Mapa R. Fiscal'!$Y$50="Alta",'Mapa R. Fiscal'!$AA$50="Catastrófico"),CONCATENATE("R7C",'Mapa R. Fiscal'!$O$50),"")</f>
        <v/>
      </c>
      <c r="AM22" s="238" t="str">
        <f>IF(AND('Mapa R. Fiscal'!$Y$51="Alta",'Mapa R. Fiscal'!$AA$51="Catastrófico"),CONCATENATE("R7C",'Mapa R. Fiscal'!$O$51),"")</f>
        <v/>
      </c>
      <c r="AN22" s="14"/>
      <c r="AO22" s="778"/>
      <c r="AP22" s="779"/>
      <c r="AQ22" s="779"/>
      <c r="AR22" s="779"/>
      <c r="AS22" s="779"/>
      <c r="AT22" s="780"/>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670"/>
      <c r="C23" s="670"/>
      <c r="D23" s="671"/>
      <c r="E23" s="759"/>
      <c r="F23" s="760"/>
      <c r="G23" s="760"/>
      <c r="H23" s="760"/>
      <c r="I23" s="760"/>
      <c r="J23" s="248" t="str">
        <f>IF(AND('Mapa R. Fiscal'!$Y$52="Alta",'Mapa R. Fiscal'!$AA$52="Leve"),CONCATENATE("R8C",'Mapa R. Fiscal'!$O$52),"")</f>
        <v/>
      </c>
      <c r="K23" s="249" t="str">
        <f>IF(AND('Mapa R. Fiscal'!$Y$53="Alta",'Mapa R. Fiscal'!$AA$53="Leve"),CONCATENATE("R8C",'Mapa R. Fiscal'!$O$53),"")</f>
        <v/>
      </c>
      <c r="L23" s="249" t="str">
        <f>IF(AND('Mapa R. Fiscal'!$Y$54="Alta",'Mapa R. Fiscal'!$AA$54="Leve"),CONCATENATE("R8C",'Mapa R. Fiscal'!$O$54),"")</f>
        <v/>
      </c>
      <c r="M23" s="249" t="str">
        <f>IF(AND('Mapa R. Fiscal'!$Y$55="Alta",'Mapa R. Fiscal'!$AA$55="Leve"),CONCATENATE("R8C",'Mapa R. Fiscal'!$O$55),"")</f>
        <v/>
      </c>
      <c r="N23" s="249" t="str">
        <f>IF(AND('Mapa R. Fiscal'!$Y$56="Alta",'Mapa R. Fiscal'!$AA$56="Leve"),CONCATENATE("R8C",'Mapa R. Fiscal'!$O$56),"")</f>
        <v/>
      </c>
      <c r="O23" s="250" t="str">
        <f>IF(AND('Mapa R. Fiscal'!$Y$57="Alta",'Mapa R. Fiscal'!$AA$57="Leve"),CONCATENATE("R8C",'Mapa R. Fiscal'!$O$57),"")</f>
        <v/>
      </c>
      <c r="P23" s="248" t="str">
        <f>IF(AND('Mapa R. Fiscal'!$Y$52="Alta",'Mapa R. Fiscal'!$AA$52="Menor"),CONCATENATE("R8C",'Mapa R. Fiscal'!$O$52),"")</f>
        <v/>
      </c>
      <c r="Q23" s="249" t="str">
        <f>IF(AND('Mapa R. Fiscal'!$Y$53="Alta",'Mapa R. Fiscal'!$AA$53="Menor"),CONCATENATE("R8C",'Mapa R. Fiscal'!$O$53),"")</f>
        <v/>
      </c>
      <c r="R23" s="249" t="str">
        <f>IF(AND('Mapa R. Fiscal'!$Y$54="Alta",'Mapa R. Fiscal'!$AA$54="Menor"),CONCATENATE("R8C",'Mapa R. Fiscal'!$O$54),"")</f>
        <v/>
      </c>
      <c r="S23" s="249" t="str">
        <f>IF(AND('Mapa R. Fiscal'!$Y$55="Alta",'Mapa R. Fiscal'!$AA$55="Menor"),CONCATENATE("R8C",'Mapa R. Fiscal'!$O$55),"")</f>
        <v/>
      </c>
      <c r="T23" s="249" t="str">
        <f>IF(AND('Mapa R. Fiscal'!$Y$56="Alta",'Mapa R. Fiscal'!$AA$56="Menor"),CONCATENATE("R8C",'Mapa R. Fiscal'!$O$56),"")</f>
        <v/>
      </c>
      <c r="U23" s="250" t="str">
        <f>IF(AND('Mapa R. Fiscal'!$Y$57="Alta",'Mapa R. Fiscal'!$AA$57="Menor"),CONCATENATE("R8C",'Mapa R. Fiscal'!$O$57),"")</f>
        <v/>
      </c>
      <c r="V23" s="233" t="str">
        <f>IF(AND('Mapa R. Fiscal'!$Y$52="Alta",'Mapa R. Fiscal'!$AA$52="Moderado"),CONCATENATE("R8C",'Mapa R. Fiscal'!$O$52),"")</f>
        <v/>
      </c>
      <c r="W23" s="234" t="str">
        <f>IF(AND('Mapa R. Fiscal'!$Y$53="Alta",'Mapa R. Fiscal'!$AA$53="Moderado"),CONCATENATE("R8C",'Mapa R. Fiscal'!$O$53),"")</f>
        <v/>
      </c>
      <c r="X23" s="234" t="str">
        <f>IF(AND('Mapa R. Fiscal'!$Y$54="Alta",'Mapa R. Fiscal'!$AA$54="Moderado"),CONCATENATE("R8C",'Mapa R. Fiscal'!$O$54),"")</f>
        <v/>
      </c>
      <c r="Y23" s="234" t="str">
        <f>IF(AND('Mapa R. Fiscal'!$Y$55="Alta",'Mapa R. Fiscal'!$AA$55="Moderado"),CONCATENATE("R8C",'Mapa R. Fiscal'!$O$55),"")</f>
        <v/>
      </c>
      <c r="Z23" s="234" t="str">
        <f>IF(AND('Mapa R. Fiscal'!$Y$56="Alta",'Mapa R. Fiscal'!$AA$56="Moderado"),CONCATENATE("R8C",'Mapa R. Fiscal'!$O$56),"")</f>
        <v/>
      </c>
      <c r="AA23" s="235" t="str">
        <f>IF(AND('Mapa R. Fiscal'!$Y$57="Alta",'Mapa R. Fiscal'!$AA$57="Moderado"),CONCATENATE("R8C",'Mapa R. Fiscal'!$O$57),"")</f>
        <v/>
      </c>
      <c r="AB23" s="233" t="str">
        <f>IF(AND('Mapa R. Fiscal'!$Y$52="Alta",'Mapa R. Fiscal'!$AA$52="Mayor"),CONCATENATE("R8C",'Mapa R. Fiscal'!$O$52),"")</f>
        <v/>
      </c>
      <c r="AC23" s="234" t="str">
        <f>IF(AND('Mapa R. Fiscal'!$Y$53="Alta",'Mapa R. Fiscal'!$AA$53="Mayor"),CONCATENATE("R8C",'Mapa R. Fiscal'!$O$53),"")</f>
        <v/>
      </c>
      <c r="AD23" s="234" t="str">
        <f>IF(AND('Mapa R. Fiscal'!$Y$54="Alta",'Mapa R. Fiscal'!$AA$54="Mayor"),CONCATENATE("R8C",'Mapa R. Fiscal'!$O$54),"")</f>
        <v/>
      </c>
      <c r="AE23" s="234" t="str">
        <f>IF(AND('Mapa R. Fiscal'!$Y$55="Alta",'Mapa R. Fiscal'!$AA$55="Mayor"),CONCATENATE("R8C",'Mapa R. Fiscal'!$O$55),"")</f>
        <v/>
      </c>
      <c r="AF23" s="234" t="str">
        <f>IF(AND('Mapa R. Fiscal'!$Y$56="Alta",'Mapa R. Fiscal'!$AA$56="Mayor"),CONCATENATE("R8C",'Mapa R. Fiscal'!$O$56),"")</f>
        <v/>
      </c>
      <c r="AG23" s="235" t="str">
        <f>IF(AND('Mapa R. Fiscal'!$Y$57="Alta",'Mapa R. Fiscal'!$AA$57="Mayor"),CONCATENATE("R8C",'Mapa R. Fiscal'!$O$57),"")</f>
        <v/>
      </c>
      <c r="AH23" s="236" t="str">
        <f>IF(AND('Mapa R. Fiscal'!$Y$52="Alta",'Mapa R. Fiscal'!$AA$52="Catastrófico"),CONCATENATE("R8C",'Mapa R. Fiscal'!$O$52),"")</f>
        <v/>
      </c>
      <c r="AI23" s="237" t="str">
        <f>IF(AND('Mapa R. Fiscal'!$Y$53="Alta",'Mapa R. Fiscal'!$AA$53="Catastrófico"),CONCATENATE("R8C",'Mapa R. Fiscal'!$O$53),"")</f>
        <v/>
      </c>
      <c r="AJ23" s="237" t="str">
        <f>IF(AND('Mapa R. Fiscal'!$Y$54="Alta",'Mapa R. Fiscal'!$AA$54="Catastrófico"),CONCATENATE("R8C",'Mapa R. Fiscal'!$O$54),"")</f>
        <v/>
      </c>
      <c r="AK23" s="237" t="str">
        <f>IF(AND('Mapa R. Fiscal'!$Y$55="Alta",'Mapa R. Fiscal'!$AA$55="Catastrófico"),CONCATENATE("R8C",'Mapa R. Fiscal'!$O$55),"")</f>
        <v/>
      </c>
      <c r="AL23" s="237" t="str">
        <f>IF(AND('Mapa R. Fiscal'!$Y$56="Alta",'Mapa R. Fiscal'!$AA$56="Catastrófico"),CONCATENATE("R8C",'Mapa R. Fiscal'!$O$56),"")</f>
        <v/>
      </c>
      <c r="AM23" s="238" t="str">
        <f>IF(AND('Mapa R. Fiscal'!$Y$57="Alta",'Mapa R. Fiscal'!$AA$57="Catastrófico"),CONCATENATE("R8C",'Mapa R. Fiscal'!$O$57),"")</f>
        <v/>
      </c>
      <c r="AN23" s="14"/>
      <c r="AO23" s="778"/>
      <c r="AP23" s="779"/>
      <c r="AQ23" s="779"/>
      <c r="AR23" s="779"/>
      <c r="AS23" s="779"/>
      <c r="AT23" s="780"/>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670"/>
      <c r="C24" s="670"/>
      <c r="D24" s="671"/>
      <c r="E24" s="759"/>
      <c r="F24" s="760"/>
      <c r="G24" s="760"/>
      <c r="H24" s="760"/>
      <c r="I24" s="760"/>
      <c r="J24" s="248" t="str">
        <f>IF(AND('Mapa R. Fiscal'!$Y$58="Alta",'Mapa R. Fiscal'!$AA$58="Leve"),CONCATENATE("R9C",'Mapa R. Fiscal'!$O$58),"")</f>
        <v/>
      </c>
      <c r="K24" s="249" t="str">
        <f>IF(AND('Mapa R. Fiscal'!$Y$59="Alta",'Mapa R. Fiscal'!$AA$59="Leve"),CONCATENATE("R9C",'Mapa R. Fiscal'!$O$59),"")</f>
        <v/>
      </c>
      <c r="L24" s="249" t="str">
        <f>IF(AND('Mapa R. Fiscal'!$Y$60="Alta",'Mapa R. Fiscal'!$AA$60="Leve"),CONCATENATE("R9C",'Mapa R. Fiscal'!$O$60),"")</f>
        <v/>
      </c>
      <c r="M24" s="249" t="str">
        <f>IF(AND('Mapa R. Fiscal'!$Y$61="Alta",'Mapa R. Fiscal'!$AA$61="Leve"),CONCATENATE("R9C",'Mapa R. Fiscal'!$O$61),"")</f>
        <v/>
      </c>
      <c r="N24" s="249" t="str">
        <f>IF(AND('Mapa R. Fiscal'!$Y$62="Alta",'Mapa R. Fiscal'!$AA$62="Leve"),CONCATENATE("R9C",'Mapa R. Fiscal'!$O$62),"")</f>
        <v/>
      </c>
      <c r="O24" s="250" t="str">
        <f>IF(AND('Mapa R. Fiscal'!$Y$63="Alta",'Mapa R. Fiscal'!$AA$63="Leve"),CONCATENATE("R9C",'Mapa R. Fiscal'!$O$63),"")</f>
        <v/>
      </c>
      <c r="P24" s="248" t="str">
        <f>IF(AND('Mapa R. Fiscal'!$Y$58="Alta",'Mapa R. Fiscal'!$AA$58="Menor"),CONCATENATE("R9C",'Mapa R. Fiscal'!$O$58),"")</f>
        <v/>
      </c>
      <c r="Q24" s="249" t="str">
        <f>IF(AND('Mapa R. Fiscal'!$Y$59="Alta",'Mapa R. Fiscal'!$AA$59="Menor"),CONCATENATE("R9C",'Mapa R. Fiscal'!$O$59),"")</f>
        <v/>
      </c>
      <c r="R24" s="249" t="str">
        <f>IF(AND('Mapa R. Fiscal'!$Y$60="Alta",'Mapa R. Fiscal'!$AA$60="Menor"),CONCATENATE("R9C",'Mapa R. Fiscal'!$O$60),"")</f>
        <v/>
      </c>
      <c r="S24" s="249" t="str">
        <f>IF(AND('Mapa R. Fiscal'!$Y$61="Alta",'Mapa R. Fiscal'!$AA$61="Menor"),CONCATENATE("R9C",'Mapa R. Fiscal'!$O$61),"")</f>
        <v/>
      </c>
      <c r="T24" s="249" t="str">
        <f>IF(AND('Mapa R. Fiscal'!$Y$62="Alta",'Mapa R. Fiscal'!$AA$62="Menor"),CONCATENATE("R9C",'Mapa R. Fiscal'!$O$62),"")</f>
        <v/>
      </c>
      <c r="U24" s="250" t="str">
        <f>IF(AND('Mapa R. Fiscal'!$Y$63="Alta",'Mapa R. Fiscal'!$AA$63="Menor"),CONCATENATE("R9C",'Mapa R. Fiscal'!$O$63),"")</f>
        <v/>
      </c>
      <c r="V24" s="233" t="str">
        <f>IF(AND('Mapa R. Fiscal'!$Y$58="Alta",'Mapa R. Fiscal'!$AA$58="Moderado"),CONCATENATE("R9C",'Mapa R. Fiscal'!$O$58),"")</f>
        <v/>
      </c>
      <c r="W24" s="234" t="str">
        <f>IF(AND('Mapa R. Fiscal'!$Y$59="Alta",'Mapa R. Fiscal'!$AA$59="Moderado"),CONCATENATE("R9C",'Mapa R. Fiscal'!$O$59),"")</f>
        <v/>
      </c>
      <c r="X24" s="234" t="str">
        <f>IF(AND('Mapa R. Fiscal'!$Y$60="Alta",'Mapa R. Fiscal'!$AA$60="Moderado"),CONCATENATE("R9C",'Mapa R. Fiscal'!$O$60),"")</f>
        <v/>
      </c>
      <c r="Y24" s="234" t="str">
        <f>IF(AND('Mapa R. Fiscal'!$Y$61="Alta",'Mapa R. Fiscal'!$AA$61="Moderado"),CONCATENATE("R9C",'Mapa R. Fiscal'!$O$61),"")</f>
        <v/>
      </c>
      <c r="Z24" s="234" t="str">
        <f>IF(AND('Mapa R. Fiscal'!$Y$62="Alta",'Mapa R. Fiscal'!$AA$62="Moderado"),CONCATENATE("R9C",'Mapa R. Fiscal'!$O$62),"")</f>
        <v/>
      </c>
      <c r="AA24" s="235" t="str">
        <f>IF(AND('Mapa R. Fiscal'!$Y$63="Alta",'Mapa R. Fiscal'!$AA$63="Moderado"),CONCATENATE("R9C",'Mapa R. Fiscal'!$O$63),"")</f>
        <v/>
      </c>
      <c r="AB24" s="233" t="str">
        <f>IF(AND('Mapa R. Fiscal'!$Y$58="Alta",'Mapa R. Fiscal'!$AA$58="Mayor"),CONCATENATE("R9C",'Mapa R. Fiscal'!$O$58),"")</f>
        <v/>
      </c>
      <c r="AC24" s="234" t="str">
        <f>IF(AND('Mapa R. Fiscal'!$Y$59="Alta",'Mapa R. Fiscal'!$AA$59="Mayor"),CONCATENATE("R9C",'Mapa R. Fiscal'!$O$59),"")</f>
        <v/>
      </c>
      <c r="AD24" s="234" t="str">
        <f>IF(AND('Mapa R. Fiscal'!$Y$60="Alta",'Mapa R. Fiscal'!$AA$60="Mayor"),CONCATENATE("R9C",'Mapa R. Fiscal'!$O$60),"")</f>
        <v/>
      </c>
      <c r="AE24" s="234" t="str">
        <f>IF(AND('Mapa R. Fiscal'!$Y$61="Alta",'Mapa R. Fiscal'!$AA$61="Mayor"),CONCATENATE("R9C",'Mapa R. Fiscal'!$O$61),"")</f>
        <v/>
      </c>
      <c r="AF24" s="234" t="str">
        <f>IF(AND('Mapa R. Fiscal'!$Y$62="Alta",'Mapa R. Fiscal'!$AA$62="Mayor"),CONCATENATE("R9C",'Mapa R. Fiscal'!$O$62),"")</f>
        <v/>
      </c>
      <c r="AG24" s="235" t="str">
        <f>IF(AND('Mapa R. Fiscal'!$Y$63="Alta",'Mapa R. Fiscal'!$AA$63="Mayor"),CONCATENATE("R9C",'Mapa R. Fiscal'!$O$63),"")</f>
        <v/>
      </c>
      <c r="AH24" s="236" t="str">
        <f>IF(AND('Mapa R. Fiscal'!$Y$58="Alta",'Mapa R. Fiscal'!$AA$58="Catastrófico"),CONCATENATE("R9C",'Mapa R. Fiscal'!$O$58),"")</f>
        <v/>
      </c>
      <c r="AI24" s="237" t="str">
        <f>IF(AND('Mapa R. Fiscal'!$Y$59="Alta",'Mapa R. Fiscal'!$AA$59="Catastrófico"),CONCATENATE("R9C",'Mapa R. Fiscal'!$O$59),"")</f>
        <v/>
      </c>
      <c r="AJ24" s="237" t="str">
        <f>IF(AND('Mapa R. Fiscal'!$Y$60="Alta",'Mapa R. Fiscal'!$AA$60="Catastrófico"),CONCATENATE("R9C",'Mapa R. Fiscal'!$O$60),"")</f>
        <v/>
      </c>
      <c r="AK24" s="237" t="str">
        <f>IF(AND('Mapa R. Fiscal'!$Y$61="Alta",'Mapa R. Fiscal'!$AA$61="Catastrófico"),CONCATENATE("R9C",'Mapa R. Fiscal'!$O$61),"")</f>
        <v/>
      </c>
      <c r="AL24" s="237" t="str">
        <f>IF(AND('Mapa R. Fiscal'!$Y$62="Alta",'Mapa R. Fiscal'!$AA$62="Catastrófico"),CONCATENATE("R9C",'Mapa R. Fiscal'!$O$62),"")</f>
        <v/>
      </c>
      <c r="AM24" s="238" t="str">
        <f>IF(AND('Mapa R. Fiscal'!$Y$63="Alta",'Mapa R. Fiscal'!$AA$63="Catastrófico"),CONCATENATE("R9C",'Mapa R. Fiscal'!$O$63),"")</f>
        <v/>
      </c>
      <c r="AN24" s="14"/>
      <c r="AO24" s="778"/>
      <c r="AP24" s="779"/>
      <c r="AQ24" s="779"/>
      <c r="AR24" s="779"/>
      <c r="AS24" s="779"/>
      <c r="AT24" s="780"/>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670"/>
      <c r="C25" s="670"/>
      <c r="D25" s="671"/>
      <c r="E25" s="762"/>
      <c r="F25" s="763"/>
      <c r="G25" s="763"/>
      <c r="H25" s="763"/>
      <c r="I25" s="763"/>
      <c r="J25" s="251" t="str">
        <f>IF(AND('Mapa R. Fiscal'!$Y$64="Alta",'Mapa R. Fiscal'!$AA$64="Leve"),CONCATENATE("R10C",'Mapa R. Fiscal'!$O$64),"")</f>
        <v/>
      </c>
      <c r="K25" s="252" t="str">
        <f>IF(AND('Mapa R. Fiscal'!$Y$65="Alta",'Mapa R. Fiscal'!$AA$65="Leve"),CONCATENATE("R10C",'Mapa R. Fiscal'!$O$65),"")</f>
        <v/>
      </c>
      <c r="L25" s="252" t="str">
        <f>IF(AND('Mapa R. Fiscal'!$Y$66="Alta",'Mapa R. Fiscal'!$AA$66="Leve"),CONCATENATE("R10C",'Mapa R. Fiscal'!$O$66),"")</f>
        <v/>
      </c>
      <c r="M25" s="252" t="str">
        <f>IF(AND('Mapa R. Fiscal'!$Y$67="Alta",'Mapa R. Fiscal'!$AA$67="Leve"),CONCATENATE("R10C",'Mapa R. Fiscal'!$O$67),"")</f>
        <v/>
      </c>
      <c r="N25" s="252" t="str">
        <f>IF(AND('Mapa R. Fiscal'!$Y$68="Alta",'Mapa R. Fiscal'!$AA$68="Leve"),CONCATENATE("R10C",'Mapa R. Fiscal'!$O$68),"")</f>
        <v/>
      </c>
      <c r="O25" s="253" t="str">
        <f>IF(AND('Mapa R. Fiscal'!$Y$69="Alta",'Mapa R. Fiscal'!$AA$69="Leve"),CONCATENATE("R10C",'Mapa R. Fiscal'!$O$69),"")</f>
        <v/>
      </c>
      <c r="P25" s="251" t="str">
        <f>IF(AND('Mapa R. Fiscal'!$Y$64="Alta",'Mapa R. Fiscal'!$AA$64="Menor"),CONCATENATE("R10C",'Mapa R. Fiscal'!$O$64),"")</f>
        <v/>
      </c>
      <c r="Q25" s="252" t="str">
        <f>IF(AND('Mapa R. Fiscal'!$Y$65="Alta",'Mapa R. Fiscal'!$AA$65="Menor"),CONCATENATE("R10C",'Mapa R. Fiscal'!$O$65),"")</f>
        <v/>
      </c>
      <c r="R25" s="252" t="str">
        <f>IF(AND('Mapa R. Fiscal'!$Y$66="Alta",'Mapa R. Fiscal'!$AA$66="Menor"),CONCATENATE("R10C",'Mapa R. Fiscal'!$O$66),"")</f>
        <v/>
      </c>
      <c r="S25" s="252" t="str">
        <f>IF(AND('Mapa R. Fiscal'!$Y$67="Alta",'Mapa R. Fiscal'!$AA$67="Menor"),CONCATENATE("R10C",'Mapa R. Fiscal'!$O$67),"")</f>
        <v/>
      </c>
      <c r="T25" s="252" t="str">
        <f>IF(AND('Mapa R. Fiscal'!$Y$68="Alta",'Mapa R. Fiscal'!$AA$68="Menor"),CONCATENATE("R10C",'Mapa R. Fiscal'!$O$68),"")</f>
        <v/>
      </c>
      <c r="U25" s="253" t="str">
        <f>IF(AND('Mapa R. Fiscal'!$Y$69="Alta",'Mapa R. Fiscal'!$AA$69="Menor"),CONCATENATE("R10C",'Mapa R. Fiscal'!$O$69),"")</f>
        <v/>
      </c>
      <c r="V25" s="239" t="str">
        <f>IF(AND('Mapa R. Fiscal'!$Y$64="Alta",'Mapa R. Fiscal'!$AA$64="Moderado"),CONCATENATE("R10C",'Mapa R. Fiscal'!$O$64),"")</f>
        <v/>
      </c>
      <c r="W25" s="240" t="str">
        <f>IF(AND('Mapa R. Fiscal'!$Y$65="Alta",'Mapa R. Fiscal'!$AA$65="Moderado"),CONCATENATE("R10C",'Mapa R. Fiscal'!$O$65),"")</f>
        <v/>
      </c>
      <c r="X25" s="240" t="str">
        <f>IF(AND('Mapa R. Fiscal'!$Y$66="Alta",'Mapa R. Fiscal'!$AA$66="Moderado"),CONCATENATE("R10C",'Mapa R. Fiscal'!$O$66),"")</f>
        <v/>
      </c>
      <c r="Y25" s="240" t="str">
        <f>IF(AND('Mapa R. Fiscal'!$Y$67="Alta",'Mapa R. Fiscal'!$AA$67="Moderado"),CONCATENATE("R10C",'Mapa R. Fiscal'!$O$67),"")</f>
        <v/>
      </c>
      <c r="Z25" s="240" t="str">
        <f>IF(AND('Mapa R. Fiscal'!$Y$68="Alta",'Mapa R. Fiscal'!$AA$68="Moderado"),CONCATENATE("R10C",'Mapa R. Fiscal'!$O$68),"")</f>
        <v/>
      </c>
      <c r="AA25" s="241" t="str">
        <f>IF(AND('Mapa R. Fiscal'!$Y$69="Alta",'Mapa R. Fiscal'!$AA$69="Moderado"),CONCATENATE("R10C",'Mapa R. Fiscal'!$O$69),"")</f>
        <v/>
      </c>
      <c r="AB25" s="239" t="str">
        <f>IF(AND('Mapa R. Fiscal'!$Y$64="Alta",'Mapa R. Fiscal'!$AA$64="Mayor"),CONCATENATE("R10C",'Mapa R. Fiscal'!$O$64),"")</f>
        <v/>
      </c>
      <c r="AC25" s="240" t="str">
        <f>IF(AND('Mapa R. Fiscal'!$Y$65="Alta",'Mapa R. Fiscal'!$AA$65="Mayor"),CONCATENATE("R10C",'Mapa R. Fiscal'!$O$65),"")</f>
        <v/>
      </c>
      <c r="AD25" s="240" t="str">
        <f>IF(AND('Mapa R. Fiscal'!$Y$66="Alta",'Mapa R. Fiscal'!$AA$66="Mayor"),CONCATENATE("R10C",'Mapa R. Fiscal'!$O$66),"")</f>
        <v/>
      </c>
      <c r="AE25" s="240" t="str">
        <f>IF(AND('Mapa R. Fiscal'!$Y$67="Alta",'Mapa R. Fiscal'!$AA$67="Mayor"),CONCATENATE("R10C",'Mapa R. Fiscal'!$O$67),"")</f>
        <v/>
      </c>
      <c r="AF25" s="240" t="str">
        <f>IF(AND('Mapa R. Fiscal'!$Y$68="Alta",'Mapa R. Fiscal'!$AA$68="Mayor"),CONCATENATE("R10C",'Mapa R. Fiscal'!$O$68),"")</f>
        <v/>
      </c>
      <c r="AG25" s="241" t="str">
        <f>IF(AND('Mapa R. Fiscal'!$Y$69="Alta",'Mapa R. Fiscal'!$AA$69="Mayor"),CONCATENATE("R10C",'Mapa R. Fiscal'!$O$69),"")</f>
        <v/>
      </c>
      <c r="AH25" s="242" t="str">
        <f>IF(AND('Mapa R. Fiscal'!$Y$64="Alta",'Mapa R. Fiscal'!$AA$64="Catastrófico"),CONCATENATE("R10C",'Mapa R. Fiscal'!$O$64),"")</f>
        <v/>
      </c>
      <c r="AI25" s="243" t="str">
        <f>IF(AND('Mapa R. Fiscal'!$Y$65="Alta",'Mapa R. Fiscal'!$AA$65="Catastrófico"),CONCATENATE("R10C",'Mapa R. Fiscal'!$O$65),"")</f>
        <v/>
      </c>
      <c r="AJ25" s="243" t="str">
        <f>IF(AND('Mapa R. Fiscal'!$Y$66="Alta",'Mapa R. Fiscal'!$AA$66="Catastrófico"),CONCATENATE("R10C",'Mapa R. Fiscal'!$O$66),"")</f>
        <v/>
      </c>
      <c r="AK25" s="243" t="str">
        <f>IF(AND('Mapa R. Fiscal'!$Y$67="Alta",'Mapa R. Fiscal'!$AA$67="Catastrófico"),CONCATENATE("R10C",'Mapa R. Fiscal'!$O$67),"")</f>
        <v/>
      </c>
      <c r="AL25" s="243" t="str">
        <f>IF(AND('Mapa R. Fiscal'!$Y$68="Alta",'Mapa R. Fiscal'!$AA$68="Catastrófico"),CONCATENATE("R10C",'Mapa R. Fiscal'!$O$68),"")</f>
        <v/>
      </c>
      <c r="AM25" s="244" t="str">
        <f>IF(AND('Mapa R. Fiscal'!$Y$69="Alta",'Mapa R. Fiscal'!$AA$69="Catastrófico"),CONCATENATE("R10C",'Mapa R. Fiscal'!$O$69),"")</f>
        <v/>
      </c>
      <c r="AN25" s="14"/>
      <c r="AO25" s="781"/>
      <c r="AP25" s="782"/>
      <c r="AQ25" s="782"/>
      <c r="AR25" s="782"/>
      <c r="AS25" s="782"/>
      <c r="AT25" s="783"/>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670"/>
      <c r="C26" s="670"/>
      <c r="D26" s="671"/>
      <c r="E26" s="756" t="s">
        <v>581</v>
      </c>
      <c r="F26" s="757"/>
      <c r="G26" s="757"/>
      <c r="H26" s="757"/>
      <c r="I26" s="758"/>
      <c r="J26" s="245" t="str">
        <f>IF(AND('Mapa R. Fiscal'!$Y$10="Media",'Mapa R. Fiscal'!$AA$10="Leve"),CONCATENATE("R1C",'Mapa R. Fiscal'!$O$10),"")</f>
        <v/>
      </c>
      <c r="K26" s="246" t="str">
        <f>IF(AND('Mapa R. Fiscal'!$Y$11="Media",'Mapa R. Fiscal'!$AA$11="Leve"),CONCATENATE("R1C",'Mapa R. Fiscal'!$O$11),"")</f>
        <v/>
      </c>
      <c r="L26" s="246" t="str">
        <f>IF(AND('Mapa R. Fiscal'!$Y$12="Media",'Mapa R. Fiscal'!$AA$12="Leve"),CONCATENATE("R1C",'Mapa R. Fiscal'!$O$12),"")</f>
        <v/>
      </c>
      <c r="M26" s="246" t="str">
        <f>IF(AND('Mapa R. Fiscal'!$Y$13="Media",'Mapa R. Fiscal'!$AA$13="Leve"),CONCATENATE("R1C",'Mapa R. Fiscal'!$O$13),"")</f>
        <v/>
      </c>
      <c r="N26" s="246" t="str">
        <f>IF(AND('Mapa R. Fiscal'!$Y$14="Media",'Mapa R. Fiscal'!$AA$14="Leve"),CONCATENATE("R1C",'Mapa R. Fiscal'!$O$14),"")</f>
        <v/>
      </c>
      <c r="O26" s="247" t="str">
        <f>IF(AND('Mapa R. Fiscal'!$Y$15="Media",'Mapa R. Fiscal'!$AA$15="Leve"),CONCATENATE("R1C",'Mapa R. Fiscal'!$O$15),"")</f>
        <v/>
      </c>
      <c r="P26" s="245" t="str">
        <f>IF(AND('Mapa R. Fiscal'!$Y$10="Media",'Mapa R. Fiscal'!$AA$10="Menor"),CONCATENATE("R1C",'Mapa R. Fiscal'!$O$10),"")</f>
        <v/>
      </c>
      <c r="Q26" s="246" t="str">
        <f>IF(AND('Mapa R. Fiscal'!$Y$11="Media",'Mapa R. Fiscal'!$AA$11="Menor"),CONCATENATE("R1C",'Mapa R. Fiscal'!$O$11),"")</f>
        <v/>
      </c>
      <c r="R26" s="246" t="str">
        <f>IF(AND('Mapa R. Fiscal'!$Y$12="Media",'Mapa R. Fiscal'!$AA$12="Menor"),CONCATENATE("R1C",'Mapa R. Fiscal'!$O$12),"")</f>
        <v/>
      </c>
      <c r="S26" s="246" t="str">
        <f>IF(AND('Mapa R. Fiscal'!$Y$13="Media",'Mapa R. Fiscal'!$AA$13="Menor"),CONCATENATE("R1C",'Mapa R. Fiscal'!$O$13),"")</f>
        <v/>
      </c>
      <c r="T26" s="246" t="str">
        <f>IF(AND('Mapa R. Fiscal'!$Y$14="Media",'Mapa R. Fiscal'!$AA$14="Menor"),CONCATENATE("R1C",'Mapa R. Fiscal'!$O$14),"")</f>
        <v/>
      </c>
      <c r="U26" s="247" t="str">
        <f>IF(AND('Mapa R. Fiscal'!$Y$15="Media",'Mapa R. Fiscal'!$AA$15="Menor"),CONCATENATE("R1C",'Mapa R. Fiscal'!$O$15),"")</f>
        <v/>
      </c>
      <c r="V26" s="245" t="str">
        <f>IF(AND('Mapa R. Fiscal'!$Y$10="Media",'Mapa R. Fiscal'!$AA$10="Moderado"),CONCATENATE("R1C",'Mapa R. Fiscal'!$O$10),"")</f>
        <v/>
      </c>
      <c r="W26" s="246" t="str">
        <f>IF(AND('Mapa R. Fiscal'!$Y$11="Media",'Mapa R. Fiscal'!$AA$11="Moderado"),CONCATENATE("R1C",'Mapa R. Fiscal'!$O$11),"")</f>
        <v/>
      </c>
      <c r="X26" s="246" t="str">
        <f>IF(AND('Mapa R. Fiscal'!$Y$12="Media",'Mapa R. Fiscal'!$AA$12="Moderado"),CONCATENATE("R1C",'Mapa R. Fiscal'!$O$12),"")</f>
        <v/>
      </c>
      <c r="Y26" s="246" t="str">
        <f>IF(AND('Mapa R. Fiscal'!$Y$13="Media",'Mapa R. Fiscal'!$AA$13="Moderado"),CONCATENATE("R1C",'Mapa R. Fiscal'!$O$13),"")</f>
        <v/>
      </c>
      <c r="Z26" s="246" t="str">
        <f>IF(AND('Mapa R. Fiscal'!$Y$14="Media",'Mapa R. Fiscal'!$AA$14="Moderado"),CONCATENATE("R1C",'Mapa R. Fiscal'!$O$14),"")</f>
        <v/>
      </c>
      <c r="AA26" s="247" t="str">
        <f>IF(AND('Mapa R. Fiscal'!$Y$15="Media",'Mapa R. Fiscal'!$AA$15="Moderado"),CONCATENATE("R1C",'Mapa R. Fiscal'!$O$15),"")</f>
        <v/>
      </c>
      <c r="AB26" s="227" t="str">
        <f>IF(AND('Mapa R. Fiscal'!$Y$10="Media",'Mapa R. Fiscal'!$AA$10="Mayor"),CONCATENATE("R1C",'Mapa R. Fiscal'!$O$10),"")</f>
        <v/>
      </c>
      <c r="AC26" s="228" t="str">
        <f>IF(AND('Mapa R. Fiscal'!$Y$11="Media",'Mapa R. Fiscal'!$AA$11="Mayor"),CONCATENATE("R1C",'Mapa R. Fiscal'!$O$11),"")</f>
        <v/>
      </c>
      <c r="AD26" s="228" t="str">
        <f>IF(AND('Mapa R. Fiscal'!$Y$12="Media",'Mapa R. Fiscal'!$AA$12="Mayor"),CONCATENATE("R1C",'Mapa R. Fiscal'!$O$12),"")</f>
        <v/>
      </c>
      <c r="AE26" s="228" t="str">
        <f>IF(AND('Mapa R. Fiscal'!$Y$13="Media",'Mapa R. Fiscal'!$AA$13="Mayor"),CONCATENATE("R1C",'Mapa R. Fiscal'!$O$13),"")</f>
        <v/>
      </c>
      <c r="AF26" s="228" t="str">
        <f>IF(AND('Mapa R. Fiscal'!$Y$14="Media",'Mapa R. Fiscal'!$AA$14="Mayor"),CONCATENATE("R1C",'Mapa R. Fiscal'!$O$14),"")</f>
        <v/>
      </c>
      <c r="AG26" s="229" t="str">
        <f>IF(AND('Mapa R. Fiscal'!$Y$15="Media",'Mapa R. Fiscal'!$AA$15="Mayor"),CONCATENATE("R1C",'Mapa R. Fiscal'!$O$15),"")</f>
        <v/>
      </c>
      <c r="AH26" s="230" t="str">
        <f>IF(AND('Mapa R. Fiscal'!$Y$10="Media",'Mapa R. Fiscal'!$AA$10="Catastrófico"),CONCATENATE("R1C",'Mapa R. Fiscal'!$O$10),"")</f>
        <v/>
      </c>
      <c r="AI26" s="231" t="str">
        <f>IF(AND('Mapa R. Fiscal'!$Y$11="Media",'Mapa R. Fiscal'!$AA$11="Catastrófico"),CONCATENATE("R1C",'Mapa R. Fiscal'!$O$11),"")</f>
        <v/>
      </c>
      <c r="AJ26" s="231" t="str">
        <f>IF(AND('Mapa R. Fiscal'!$Y$12="Media",'Mapa R. Fiscal'!$AA$12="Catastrófico"),CONCATENATE("R1C",'Mapa R. Fiscal'!$O$12),"")</f>
        <v/>
      </c>
      <c r="AK26" s="231" t="str">
        <f>IF(AND('Mapa R. Fiscal'!$Y$13="Media",'Mapa R. Fiscal'!$AA$13="Catastrófico"),CONCATENATE("R1C",'Mapa R. Fiscal'!$O$13),"")</f>
        <v/>
      </c>
      <c r="AL26" s="231" t="str">
        <f>IF(AND('Mapa R. Fiscal'!$Y$14="Media",'Mapa R. Fiscal'!$AA$14="Catastrófico"),CONCATENATE("R1C",'Mapa R. Fiscal'!$O$14),"")</f>
        <v/>
      </c>
      <c r="AM26" s="232" t="str">
        <f>IF(AND('Mapa R. Fiscal'!$Y$15="Media",'Mapa R. Fiscal'!$AA$15="Catastrófico"),CONCATENATE("R1C",'Mapa R. Fiscal'!$O$15),"")</f>
        <v/>
      </c>
      <c r="AN26" s="14"/>
      <c r="AO26" s="784" t="s">
        <v>90</v>
      </c>
      <c r="AP26" s="785"/>
      <c r="AQ26" s="785"/>
      <c r="AR26" s="785"/>
      <c r="AS26" s="785"/>
      <c r="AT26" s="786"/>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670"/>
      <c r="C27" s="670"/>
      <c r="D27" s="671"/>
      <c r="E27" s="774"/>
      <c r="F27" s="760"/>
      <c r="G27" s="760"/>
      <c r="H27" s="760"/>
      <c r="I27" s="761"/>
      <c r="J27" s="248" t="str">
        <f>IF(AND('Mapa R. Fiscal'!$Y$16="Media",'Mapa R. Fiscal'!$AA$16="Leve"),CONCATENATE("R2C",'Mapa R. Fiscal'!$O$16),"")</f>
        <v/>
      </c>
      <c r="K27" s="249" t="str">
        <f>IF(AND('Mapa R. Fiscal'!$Y$17="Media",'Mapa R. Fiscal'!$AA$17="Leve"),CONCATENATE("R2C",'Mapa R. Fiscal'!$O$17),"")</f>
        <v/>
      </c>
      <c r="L27" s="249" t="str">
        <f>IF(AND('Mapa R. Fiscal'!$Y$18="Media",'Mapa R. Fiscal'!$AA$18="Leve"),CONCATENATE("R2C",'Mapa R. Fiscal'!$O$18),"")</f>
        <v/>
      </c>
      <c r="M27" s="249" t="str">
        <f>IF(AND('Mapa R. Fiscal'!$Y$19="Media",'Mapa R. Fiscal'!$AA$19="Leve"),CONCATENATE("R2C",'Mapa R. Fiscal'!$O$19),"")</f>
        <v/>
      </c>
      <c r="N27" s="249" t="str">
        <f>IF(AND('Mapa R. Fiscal'!$Y$20="Media",'Mapa R. Fiscal'!$AA$20="Leve"),CONCATENATE("R2C",'Mapa R. Fiscal'!$O$20),"")</f>
        <v/>
      </c>
      <c r="O27" s="250" t="str">
        <f>IF(AND('Mapa R. Fiscal'!$Y$21="Media",'Mapa R. Fiscal'!$AA$21="Leve"),CONCATENATE("R2C",'Mapa R. Fiscal'!$O$21),"")</f>
        <v/>
      </c>
      <c r="P27" s="248" t="str">
        <f>IF(AND('Mapa R. Fiscal'!$Y$16="Media",'Mapa R. Fiscal'!$AA$16="Menor"),CONCATENATE("R2C",'Mapa R. Fiscal'!$O$16),"")</f>
        <v/>
      </c>
      <c r="Q27" s="249" t="str">
        <f>IF(AND('Mapa R. Fiscal'!$Y$17="Media",'Mapa R. Fiscal'!$AA$17="Menor"),CONCATENATE("R2C",'Mapa R. Fiscal'!$O$17),"")</f>
        <v/>
      </c>
      <c r="R27" s="249" t="str">
        <f>IF(AND('Mapa R. Fiscal'!$Y$18="Media",'Mapa R. Fiscal'!$AA$18="Menor"),CONCATENATE("R2C",'Mapa R. Fiscal'!$O$18),"")</f>
        <v/>
      </c>
      <c r="S27" s="249" t="str">
        <f>IF(AND('Mapa R. Fiscal'!$Y$19="Media",'Mapa R. Fiscal'!$AA$19="Menor"),CONCATENATE("R2C",'Mapa R. Fiscal'!$O$19),"")</f>
        <v/>
      </c>
      <c r="T27" s="249" t="str">
        <f>IF(AND('Mapa R. Fiscal'!$Y$20="Media",'Mapa R. Fiscal'!$AA$20="Menor"),CONCATENATE("R2C",'Mapa R. Fiscal'!$O$20),"")</f>
        <v/>
      </c>
      <c r="U27" s="250" t="str">
        <f>IF(AND('Mapa R. Fiscal'!$Y$21="Media",'Mapa R. Fiscal'!$AA$21="Menor"),CONCATENATE("R2C",'Mapa R. Fiscal'!$O$21),"")</f>
        <v/>
      </c>
      <c r="V27" s="248" t="str">
        <f>IF(AND('Mapa R. Fiscal'!$Y$16="Media",'Mapa R. Fiscal'!$AA$16="Moderado"),CONCATENATE("R2C",'Mapa R. Fiscal'!$O$16),"")</f>
        <v/>
      </c>
      <c r="W27" s="249" t="str">
        <f>IF(AND('Mapa R. Fiscal'!$Y$17="Media",'Mapa R. Fiscal'!$AA$17="Moderado"),CONCATENATE("R2C",'Mapa R. Fiscal'!$O$17),"")</f>
        <v/>
      </c>
      <c r="X27" s="249" t="str">
        <f>IF(AND('Mapa R. Fiscal'!$Y$18="Media",'Mapa R. Fiscal'!$AA$18="Moderado"),CONCATENATE("R2C",'Mapa R. Fiscal'!$O$18),"")</f>
        <v/>
      </c>
      <c r="Y27" s="249" t="str">
        <f>IF(AND('Mapa R. Fiscal'!$Y$19="Media",'Mapa R. Fiscal'!$AA$19="Moderado"),CONCATENATE("R2C",'Mapa R. Fiscal'!$O$19),"")</f>
        <v/>
      </c>
      <c r="Z27" s="249" t="str">
        <f>IF(AND('Mapa R. Fiscal'!$Y$20="Media",'Mapa R. Fiscal'!$AA$20="Moderado"),CONCATENATE("R2C",'Mapa R. Fiscal'!$O$20),"")</f>
        <v/>
      </c>
      <c r="AA27" s="250" t="str">
        <f>IF(AND('Mapa R. Fiscal'!$Y$21="Media",'Mapa R. Fiscal'!$AA$21="Moderado"),CONCATENATE("R2C",'Mapa R. Fiscal'!$O$21),"")</f>
        <v/>
      </c>
      <c r="AB27" s="233" t="str">
        <f>IF(AND('Mapa R. Fiscal'!$Y$16="Media",'Mapa R. Fiscal'!$AA$16="Mayor"),CONCATENATE("R2C",'Mapa R. Fiscal'!$O$16),"")</f>
        <v/>
      </c>
      <c r="AC27" s="234" t="str">
        <f>IF(AND('Mapa R. Fiscal'!$Y$17="Media",'Mapa R. Fiscal'!$AA$17="Mayor"),CONCATENATE("R2C",'Mapa R. Fiscal'!$O$17),"")</f>
        <v/>
      </c>
      <c r="AD27" s="234" t="str">
        <f>IF(AND('Mapa R. Fiscal'!$Y$18="Media",'Mapa R. Fiscal'!$AA$18="Mayor"),CONCATENATE("R2C",'Mapa R. Fiscal'!$O$18),"")</f>
        <v/>
      </c>
      <c r="AE27" s="234" t="str">
        <f>IF(AND('Mapa R. Fiscal'!$Y$19="Media",'Mapa R. Fiscal'!$AA$19="Mayor"),CONCATENATE("R2C",'Mapa R. Fiscal'!$O$19),"")</f>
        <v/>
      </c>
      <c r="AF27" s="234" t="str">
        <f>IF(AND('Mapa R. Fiscal'!$Y$20="Media",'Mapa R. Fiscal'!$AA$20="Mayor"),CONCATENATE("R2C",'Mapa R. Fiscal'!$O$20),"")</f>
        <v/>
      </c>
      <c r="AG27" s="235" t="str">
        <f>IF(AND('Mapa R. Fiscal'!$Y$21="Media",'Mapa R. Fiscal'!$AA$21="Mayor"),CONCATENATE("R2C",'Mapa R. Fiscal'!$O$21),"")</f>
        <v/>
      </c>
      <c r="AH27" s="236" t="str">
        <f>IF(AND('Mapa R. Fiscal'!$Y$16="Media",'Mapa R. Fiscal'!$AA$16="Catastrófico"),CONCATENATE("R2C",'Mapa R. Fiscal'!$O$16),"")</f>
        <v/>
      </c>
      <c r="AI27" s="237" t="str">
        <f>IF(AND('Mapa R. Fiscal'!$Y$17="Media",'Mapa R. Fiscal'!$AA$17="Catastrófico"),CONCATENATE("R2C",'Mapa R. Fiscal'!$O$17),"")</f>
        <v/>
      </c>
      <c r="AJ27" s="237" t="str">
        <f>IF(AND('Mapa R. Fiscal'!$Y$18="Media",'Mapa R. Fiscal'!$AA$18="Catastrófico"),CONCATENATE("R2C",'Mapa R. Fiscal'!$O$18),"")</f>
        <v/>
      </c>
      <c r="AK27" s="237" t="str">
        <f>IF(AND('Mapa R. Fiscal'!$Y$19="Media",'Mapa R. Fiscal'!$AA$19="Catastrófico"),CONCATENATE("R2C",'Mapa R. Fiscal'!$O$19),"")</f>
        <v/>
      </c>
      <c r="AL27" s="237" t="str">
        <f>IF(AND('Mapa R. Fiscal'!$Y$20="Media",'Mapa R. Fiscal'!$AA$20="Catastrófico"),CONCATENATE("R2C",'Mapa R. Fiscal'!$O$20),"")</f>
        <v/>
      </c>
      <c r="AM27" s="238" t="str">
        <f>IF(AND('Mapa R. Fiscal'!$Y$21="Media",'Mapa R. Fiscal'!$AA$21="Catastrófico"),CONCATENATE("R2C",'Mapa R. Fiscal'!$O$21),"")</f>
        <v/>
      </c>
      <c r="AN27" s="14"/>
      <c r="AO27" s="787"/>
      <c r="AP27" s="788"/>
      <c r="AQ27" s="788"/>
      <c r="AR27" s="788"/>
      <c r="AS27" s="788"/>
      <c r="AT27" s="789"/>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670"/>
      <c r="C28" s="670"/>
      <c r="D28" s="671"/>
      <c r="E28" s="759"/>
      <c r="F28" s="760"/>
      <c r="G28" s="760"/>
      <c r="H28" s="760"/>
      <c r="I28" s="761"/>
      <c r="J28" s="248" t="str">
        <f>IF(AND('Mapa R. Fiscal'!$Y$22="Media",'Mapa R. Fiscal'!$AA$22="Leve"),CONCATENATE("R3C",'Mapa R. Fiscal'!$O$22),"")</f>
        <v/>
      </c>
      <c r="K28" s="249" t="str">
        <f>IF(AND('Mapa R. Fiscal'!$Y$23="Media",'Mapa R. Fiscal'!$AA$23="Leve"),CONCATENATE("R3C",'Mapa R. Fiscal'!$O$23),"")</f>
        <v/>
      </c>
      <c r="L28" s="249" t="str">
        <f>IF(AND('Mapa R. Fiscal'!$Y$24="Media",'Mapa R. Fiscal'!$AA$24="Leve"),CONCATENATE("R3C",'Mapa R. Fiscal'!$O$24),"")</f>
        <v/>
      </c>
      <c r="M28" s="249" t="str">
        <f>IF(AND('Mapa R. Fiscal'!$Y$25="Media",'Mapa R. Fiscal'!$AA$25="Leve"),CONCATENATE("R3C",'Mapa R. Fiscal'!$O$25),"")</f>
        <v/>
      </c>
      <c r="N28" s="249" t="str">
        <f>IF(AND('Mapa R. Fiscal'!$Y$26="Media",'Mapa R. Fiscal'!$AA$26="Leve"),CONCATENATE("R3C",'Mapa R. Fiscal'!$O$26),"")</f>
        <v/>
      </c>
      <c r="O28" s="250" t="str">
        <f>IF(AND('Mapa R. Fiscal'!$Y$27="Media",'Mapa R. Fiscal'!$AA$27="Leve"),CONCATENATE("R3C",'Mapa R. Fiscal'!$O$27),"")</f>
        <v/>
      </c>
      <c r="P28" s="248" t="str">
        <f>IF(AND('Mapa R. Fiscal'!$Y$22="Media",'Mapa R. Fiscal'!$AA$22="Menor"),CONCATENATE("R3C",'Mapa R. Fiscal'!$O$22),"")</f>
        <v/>
      </c>
      <c r="Q28" s="249" t="str">
        <f>IF(AND('Mapa R. Fiscal'!$Y$23="Media",'Mapa R. Fiscal'!$AA$23="Menor"),CONCATENATE("R3C",'Mapa R. Fiscal'!$O$23),"")</f>
        <v/>
      </c>
      <c r="R28" s="249" t="str">
        <f>IF(AND('Mapa R. Fiscal'!$Y$24="Media",'Mapa R. Fiscal'!$AA$24="Menor"),CONCATENATE("R3C",'Mapa R. Fiscal'!$O$24),"")</f>
        <v/>
      </c>
      <c r="S28" s="249" t="str">
        <f>IF(AND('Mapa R. Fiscal'!$Y$25="Media",'Mapa R. Fiscal'!$AA$25="Menor"),CONCATENATE("R3C",'Mapa R. Fiscal'!$O$25),"")</f>
        <v/>
      </c>
      <c r="T28" s="249" t="str">
        <f>IF(AND('Mapa R. Fiscal'!$Y$26="Media",'Mapa R. Fiscal'!$AA$26="Menor"),CONCATENATE("R3C",'Mapa R. Fiscal'!$O$26),"")</f>
        <v/>
      </c>
      <c r="U28" s="250" t="str">
        <f>IF(AND('Mapa R. Fiscal'!$Y$27="Media",'Mapa R. Fiscal'!$AA$27="Menor"),CONCATENATE("R3C",'Mapa R. Fiscal'!$O$27),"")</f>
        <v/>
      </c>
      <c r="V28" s="248" t="str">
        <f>IF(AND('Mapa R. Fiscal'!$Y$22="Media",'Mapa R. Fiscal'!$AA$22="Moderado"),CONCATENATE("R3C",'Mapa R. Fiscal'!$O$22),"")</f>
        <v/>
      </c>
      <c r="W28" s="249" t="str">
        <f>IF(AND('Mapa R. Fiscal'!$Y$23="Media",'Mapa R. Fiscal'!$AA$23="Moderado"),CONCATENATE("R3C",'Mapa R. Fiscal'!$O$23),"")</f>
        <v/>
      </c>
      <c r="X28" s="249" t="str">
        <f>IF(AND('Mapa R. Fiscal'!$Y$24="Media",'Mapa R. Fiscal'!$AA$24="Moderado"),CONCATENATE("R3C",'Mapa R. Fiscal'!$O$24),"")</f>
        <v/>
      </c>
      <c r="Y28" s="249" t="str">
        <f>IF(AND('Mapa R. Fiscal'!$Y$25="Media",'Mapa R. Fiscal'!$AA$25="Moderado"),CONCATENATE("R3C",'Mapa R. Fiscal'!$O$25),"")</f>
        <v/>
      </c>
      <c r="Z28" s="249" t="str">
        <f>IF(AND('Mapa R. Fiscal'!$Y$26="Media",'Mapa R. Fiscal'!$AA$26="Moderado"),CONCATENATE("R3C",'Mapa R. Fiscal'!$O$26),"")</f>
        <v/>
      </c>
      <c r="AA28" s="250" t="str">
        <f>IF(AND('Mapa R. Fiscal'!$Y$27="Media",'Mapa R. Fiscal'!$AA$27="Moderado"),CONCATENATE("R3C",'Mapa R. Fiscal'!$O$27),"")</f>
        <v/>
      </c>
      <c r="AB28" s="233" t="str">
        <f>IF(AND('Mapa R. Fiscal'!$Y$22="Media",'Mapa R. Fiscal'!$AA$22="Mayor"),CONCATENATE("R3C",'Mapa R. Fiscal'!$O$22),"")</f>
        <v/>
      </c>
      <c r="AC28" s="234" t="str">
        <f>IF(AND('Mapa R. Fiscal'!$Y$23="Media",'Mapa R. Fiscal'!$AA$23="Mayor"),CONCATENATE("R3C",'Mapa R. Fiscal'!$O$23),"")</f>
        <v/>
      </c>
      <c r="AD28" s="234" t="str">
        <f>IF(AND('Mapa R. Fiscal'!$Y$24="Media",'Mapa R. Fiscal'!$AA$24="Mayor"),CONCATENATE("R3C",'Mapa R. Fiscal'!$O$24),"")</f>
        <v/>
      </c>
      <c r="AE28" s="234" t="str">
        <f>IF(AND('Mapa R. Fiscal'!$Y$25="Media",'Mapa R. Fiscal'!$AA$25="Mayor"),CONCATENATE("R3C",'Mapa R. Fiscal'!$O$25),"")</f>
        <v/>
      </c>
      <c r="AF28" s="234" t="str">
        <f>IF(AND('Mapa R. Fiscal'!$Y$26="Media",'Mapa R. Fiscal'!$AA$26="Mayor"),CONCATENATE("R3C",'Mapa R. Fiscal'!$O$26),"")</f>
        <v/>
      </c>
      <c r="AG28" s="235" t="str">
        <f>IF(AND('Mapa R. Fiscal'!$Y$27="Media",'Mapa R. Fiscal'!$AA$27="Mayor"),CONCATENATE("R3C",'Mapa R. Fiscal'!$O$27),"")</f>
        <v/>
      </c>
      <c r="AH28" s="236" t="str">
        <f>IF(AND('Mapa R. Fiscal'!$Y$22="Media",'Mapa R. Fiscal'!$AA$22="Catastrófico"),CONCATENATE("R3C",'Mapa R. Fiscal'!$O$22),"")</f>
        <v/>
      </c>
      <c r="AI28" s="237" t="str">
        <f>IF(AND('Mapa R. Fiscal'!$Y$23="Media",'Mapa R. Fiscal'!$AA$23="Catastrófico"),CONCATENATE("R3C",'Mapa R. Fiscal'!$O$23),"")</f>
        <v/>
      </c>
      <c r="AJ28" s="237" t="str">
        <f>IF(AND('Mapa R. Fiscal'!$Y$24="Media",'Mapa R. Fiscal'!$AA$24="Catastrófico"),CONCATENATE("R3C",'Mapa R. Fiscal'!$O$24),"")</f>
        <v/>
      </c>
      <c r="AK28" s="237" t="str">
        <f>IF(AND('Mapa R. Fiscal'!$Y$25="Media",'Mapa R. Fiscal'!$AA$25="Catastrófico"),CONCATENATE("R3C",'Mapa R. Fiscal'!$O$25),"")</f>
        <v/>
      </c>
      <c r="AL28" s="237" t="str">
        <f>IF(AND('Mapa R. Fiscal'!$Y$26="Media",'Mapa R. Fiscal'!$AA$26="Catastrófico"),CONCATENATE("R3C",'Mapa R. Fiscal'!$O$26),"")</f>
        <v/>
      </c>
      <c r="AM28" s="238" t="str">
        <f>IF(AND('Mapa R. Fiscal'!$Y$27="Media",'Mapa R. Fiscal'!$AA$27="Catastrófico"),CONCATENATE("R3C",'Mapa R. Fiscal'!$O$27),"")</f>
        <v/>
      </c>
      <c r="AN28" s="14"/>
      <c r="AO28" s="787"/>
      <c r="AP28" s="788"/>
      <c r="AQ28" s="788"/>
      <c r="AR28" s="788"/>
      <c r="AS28" s="788"/>
      <c r="AT28" s="789"/>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670"/>
      <c r="C29" s="670"/>
      <c r="D29" s="671"/>
      <c r="E29" s="759"/>
      <c r="F29" s="760"/>
      <c r="G29" s="760"/>
      <c r="H29" s="760"/>
      <c r="I29" s="761"/>
      <c r="J29" s="248" t="str">
        <f>IF(AND('Mapa R. Fiscal'!$Y$28="Media",'Mapa R. Fiscal'!$AA$28="Leve"),CONCATENATE("R4C",'Mapa R. Fiscal'!$O$28),"")</f>
        <v/>
      </c>
      <c r="K29" s="249" t="str">
        <f>IF(AND('Mapa R. Fiscal'!$Y$29="Media",'Mapa R. Fiscal'!$AA$29="Leve"),CONCATENATE("R4C",'Mapa R. Fiscal'!$O$29),"")</f>
        <v/>
      </c>
      <c r="L29" s="249" t="str">
        <f>IF(AND('Mapa R. Fiscal'!$Y$30="Media",'Mapa R. Fiscal'!$AA$30="Leve"),CONCATENATE("R4C",'Mapa R. Fiscal'!$O$30),"")</f>
        <v/>
      </c>
      <c r="M29" s="249" t="str">
        <f>IF(AND('Mapa R. Fiscal'!$Y$31="Media",'Mapa R. Fiscal'!$AA$31="Leve"),CONCATENATE("R4C",'Mapa R. Fiscal'!$O$31),"")</f>
        <v/>
      </c>
      <c r="N29" s="249" t="str">
        <f>IF(AND('Mapa R. Fiscal'!$Y$32="Media",'Mapa R. Fiscal'!$AA$32="Leve"),CONCATENATE("R4C",'Mapa R. Fiscal'!$O$32),"")</f>
        <v/>
      </c>
      <c r="O29" s="250" t="str">
        <f>IF(AND('Mapa R. Fiscal'!$Y$33="Media",'Mapa R. Fiscal'!$AA$33="Leve"),CONCATENATE("R4C",'Mapa R. Fiscal'!$O$33),"")</f>
        <v/>
      </c>
      <c r="P29" s="248" t="str">
        <f>IF(AND('Mapa R. Fiscal'!$Y$28="Media",'Mapa R. Fiscal'!$AA$28="Menor"),CONCATENATE("R4C",'Mapa R. Fiscal'!$O$28),"")</f>
        <v/>
      </c>
      <c r="Q29" s="249" t="str">
        <f>IF(AND('Mapa R. Fiscal'!$Y$29="Media",'Mapa R. Fiscal'!$AA$29="Menor"),CONCATENATE("R4C",'Mapa R. Fiscal'!$O$29),"")</f>
        <v/>
      </c>
      <c r="R29" s="249" t="str">
        <f>IF(AND('Mapa R. Fiscal'!$Y$30="Media",'Mapa R. Fiscal'!$AA$30="Menor"),CONCATENATE("R4C",'Mapa R. Fiscal'!$O$30),"")</f>
        <v/>
      </c>
      <c r="S29" s="249" t="str">
        <f>IF(AND('Mapa R. Fiscal'!$Y$31="Media",'Mapa R. Fiscal'!$AA$31="Menor"),CONCATENATE("R4C",'Mapa R. Fiscal'!$O$31),"")</f>
        <v/>
      </c>
      <c r="T29" s="249" t="str">
        <f>IF(AND('Mapa R. Fiscal'!$Y$32="Media",'Mapa R. Fiscal'!$AA$32="Menor"),CONCATENATE("R4C",'Mapa R. Fiscal'!$O$32),"")</f>
        <v/>
      </c>
      <c r="U29" s="250" t="str">
        <f>IF(AND('Mapa R. Fiscal'!$Y$33="Media",'Mapa R. Fiscal'!$AA$33="Menor"),CONCATENATE("R4C",'Mapa R. Fiscal'!$O$33),"")</f>
        <v/>
      </c>
      <c r="V29" s="248" t="str">
        <f>IF(AND('Mapa R. Fiscal'!$Y$28="Media",'Mapa R. Fiscal'!$AA$28="Moderado"),CONCATENATE("R4C",'Mapa R. Fiscal'!$O$28),"")</f>
        <v/>
      </c>
      <c r="W29" s="249" t="str">
        <f>IF(AND('Mapa R. Fiscal'!$Y$29="Media",'Mapa R. Fiscal'!$AA$29="Moderado"),CONCATENATE("R4C",'Mapa R. Fiscal'!$O$29),"")</f>
        <v/>
      </c>
      <c r="X29" s="249" t="str">
        <f>IF(AND('Mapa R. Fiscal'!$Y$30="Media",'Mapa R. Fiscal'!$AA$30="Moderado"),CONCATENATE("R4C",'Mapa R. Fiscal'!$O$30),"")</f>
        <v/>
      </c>
      <c r="Y29" s="249" t="str">
        <f>IF(AND('Mapa R. Fiscal'!$Y$31="Media",'Mapa R. Fiscal'!$AA$31="Moderado"),CONCATENATE("R4C",'Mapa R. Fiscal'!$O$31),"")</f>
        <v/>
      </c>
      <c r="Z29" s="249" t="str">
        <f>IF(AND('Mapa R. Fiscal'!$Y$32="Media",'Mapa R. Fiscal'!$AA$32="Moderado"),CONCATENATE("R4C",'Mapa R. Fiscal'!$O$32),"")</f>
        <v/>
      </c>
      <c r="AA29" s="250" t="str">
        <f>IF(AND('Mapa R. Fiscal'!$Y$33="Media",'Mapa R. Fiscal'!$AA$33="Moderado"),CONCATENATE("R4C",'Mapa R. Fiscal'!$O$33),"")</f>
        <v/>
      </c>
      <c r="AB29" s="233" t="str">
        <f>IF(AND('Mapa R. Fiscal'!$Y$28="Media",'Mapa R. Fiscal'!$AA$28="Mayor"),CONCATENATE("R4C",'Mapa R. Fiscal'!$O$28),"")</f>
        <v/>
      </c>
      <c r="AC29" s="234" t="str">
        <f>IF(AND('Mapa R. Fiscal'!$Y$29="Media",'Mapa R. Fiscal'!$AA$29="Mayor"),CONCATENATE("R4C",'Mapa R. Fiscal'!$O$29),"")</f>
        <v/>
      </c>
      <c r="AD29" s="234" t="str">
        <f>IF(AND('Mapa R. Fiscal'!$Y$30="Media",'Mapa R. Fiscal'!$AA$30="Mayor"),CONCATENATE("R4C",'Mapa R. Fiscal'!$O$30),"")</f>
        <v/>
      </c>
      <c r="AE29" s="234" t="str">
        <f>IF(AND('Mapa R. Fiscal'!$Y$31="Media",'Mapa R. Fiscal'!$AA$31="Mayor"),CONCATENATE("R4C",'Mapa R. Fiscal'!$O$31),"")</f>
        <v/>
      </c>
      <c r="AF29" s="234" t="str">
        <f>IF(AND('Mapa R. Fiscal'!$Y$32="Media",'Mapa R. Fiscal'!$AA$32="Mayor"),CONCATENATE("R4C",'Mapa R. Fiscal'!$O$32),"")</f>
        <v/>
      </c>
      <c r="AG29" s="235" t="str">
        <f>IF(AND('Mapa R. Fiscal'!$Y$33="Media",'Mapa R. Fiscal'!$AA$33="Mayor"),CONCATENATE("R4C",'Mapa R. Fiscal'!$O$33),"")</f>
        <v/>
      </c>
      <c r="AH29" s="236" t="str">
        <f>IF(AND('Mapa R. Fiscal'!$Y$28="Media",'Mapa R. Fiscal'!$AA$28="Catastrófico"),CONCATENATE("R4C",'Mapa R. Fiscal'!$O$28),"")</f>
        <v/>
      </c>
      <c r="AI29" s="237" t="str">
        <f>IF(AND('Mapa R. Fiscal'!$Y$29="Media",'Mapa R. Fiscal'!$AA$29="Catastrófico"),CONCATENATE("R4C",'Mapa R. Fiscal'!$O$29),"")</f>
        <v/>
      </c>
      <c r="AJ29" s="237" t="str">
        <f>IF(AND('Mapa R. Fiscal'!$Y$30="Media",'Mapa R. Fiscal'!$AA$30="Catastrófico"),CONCATENATE("R4C",'Mapa R. Fiscal'!$O$30),"")</f>
        <v/>
      </c>
      <c r="AK29" s="237" t="str">
        <f>IF(AND('Mapa R. Fiscal'!$Y$31="Media",'Mapa R. Fiscal'!$AA$31="Catastrófico"),CONCATENATE("R4C",'Mapa R. Fiscal'!$O$31),"")</f>
        <v/>
      </c>
      <c r="AL29" s="237" t="str">
        <f>IF(AND('Mapa R. Fiscal'!$Y$32="Media",'Mapa R. Fiscal'!$AA$32="Catastrófico"),CONCATENATE("R4C",'Mapa R. Fiscal'!$O$32),"")</f>
        <v/>
      </c>
      <c r="AM29" s="238" t="str">
        <f>IF(AND('Mapa R. Fiscal'!$Y$33="Media",'Mapa R. Fiscal'!$AA$33="Catastrófico"),CONCATENATE("R4C",'Mapa R. Fiscal'!$O$33),"")</f>
        <v/>
      </c>
      <c r="AN29" s="14"/>
      <c r="AO29" s="787"/>
      <c r="AP29" s="788"/>
      <c r="AQ29" s="788"/>
      <c r="AR29" s="788"/>
      <c r="AS29" s="788"/>
      <c r="AT29" s="789"/>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670"/>
      <c r="C30" s="670"/>
      <c r="D30" s="671"/>
      <c r="E30" s="759"/>
      <c r="F30" s="760"/>
      <c r="G30" s="760"/>
      <c r="H30" s="760"/>
      <c r="I30" s="761"/>
      <c r="J30" s="248" t="str">
        <f>IF(AND('Mapa R. Fiscal'!$Y$34="Media",'Mapa R. Fiscal'!$AA$34="Leve"),CONCATENATE("R5C",'Mapa R. Fiscal'!$O$34),"")</f>
        <v/>
      </c>
      <c r="K30" s="249" t="str">
        <f>IF(AND('Mapa R. Fiscal'!$Y$35="Media",'Mapa R. Fiscal'!$AA$35="Leve"),CONCATENATE("R5C",'Mapa R. Fiscal'!$O$35),"")</f>
        <v/>
      </c>
      <c r="L30" s="249" t="str">
        <f>IF(AND('Mapa R. Fiscal'!$Y$36="Media",'Mapa R. Fiscal'!$AA$36="Leve"),CONCATENATE("R5C",'Mapa R. Fiscal'!$O$36),"")</f>
        <v/>
      </c>
      <c r="M30" s="249" t="str">
        <f>IF(AND('Mapa R. Fiscal'!$Y$37="Media",'Mapa R. Fiscal'!$AA$37="Leve"),CONCATENATE("R5C",'Mapa R. Fiscal'!$O$37),"")</f>
        <v/>
      </c>
      <c r="N30" s="249" t="str">
        <f>IF(AND('Mapa R. Fiscal'!$Y$38="Media",'Mapa R. Fiscal'!$AA$38="Leve"),CONCATENATE("R5C",'Mapa R. Fiscal'!$O$38),"")</f>
        <v/>
      </c>
      <c r="O30" s="250" t="str">
        <f>IF(AND('Mapa R. Fiscal'!$Y$39="Media",'Mapa R. Fiscal'!$AA$39="Leve"),CONCATENATE("R5C",'Mapa R. Fiscal'!$O$39),"")</f>
        <v/>
      </c>
      <c r="P30" s="248" t="str">
        <f>IF(AND('Mapa R. Fiscal'!$Y$34="Media",'Mapa R. Fiscal'!$AA$34="Menor"),CONCATENATE("R5C",'Mapa R. Fiscal'!$O$34),"")</f>
        <v/>
      </c>
      <c r="Q30" s="249" t="str">
        <f>IF(AND('Mapa R. Fiscal'!$Y$35="Media",'Mapa R. Fiscal'!$AA$35="Menor"),CONCATENATE("R5C",'Mapa R. Fiscal'!$O$35),"")</f>
        <v/>
      </c>
      <c r="R30" s="249" t="str">
        <f>IF(AND('Mapa R. Fiscal'!$Y$36="Media",'Mapa R. Fiscal'!$AA$36="Menor"),CONCATENATE("R5C",'Mapa R. Fiscal'!$O$36),"")</f>
        <v/>
      </c>
      <c r="S30" s="249" t="str">
        <f>IF(AND('Mapa R. Fiscal'!$Y$37="Media",'Mapa R. Fiscal'!$AA$37="Menor"),CONCATENATE("R5C",'Mapa R. Fiscal'!$O$37),"")</f>
        <v/>
      </c>
      <c r="T30" s="249" t="str">
        <f>IF(AND('Mapa R. Fiscal'!$Y$38="Media",'Mapa R. Fiscal'!$AA$38="Menor"),CONCATENATE("R5C",'Mapa R. Fiscal'!$O$38),"")</f>
        <v/>
      </c>
      <c r="U30" s="250" t="str">
        <f>IF(AND('Mapa R. Fiscal'!$Y$39="Media",'Mapa R. Fiscal'!$AA$39="Menor"),CONCATENATE("R5C",'Mapa R. Fiscal'!$O$39),"")</f>
        <v/>
      </c>
      <c r="V30" s="248" t="str">
        <f>IF(AND('Mapa R. Fiscal'!$Y$34="Media",'Mapa R. Fiscal'!$AA$34="Moderado"),CONCATENATE("R5C",'Mapa R. Fiscal'!$O$34),"")</f>
        <v/>
      </c>
      <c r="W30" s="249" t="str">
        <f>IF(AND('Mapa R. Fiscal'!$Y$35="Media",'Mapa R. Fiscal'!$AA$35="Moderado"),CONCATENATE("R5C",'Mapa R. Fiscal'!$O$35),"")</f>
        <v/>
      </c>
      <c r="X30" s="249" t="str">
        <f>IF(AND('Mapa R. Fiscal'!$Y$36="Media",'Mapa R. Fiscal'!$AA$36="Moderado"),CONCATENATE("R5C",'Mapa R. Fiscal'!$O$36),"")</f>
        <v/>
      </c>
      <c r="Y30" s="249" t="str">
        <f>IF(AND('Mapa R. Fiscal'!$Y$37="Media",'Mapa R. Fiscal'!$AA$37="Moderado"),CONCATENATE("R5C",'Mapa R. Fiscal'!$O$37),"")</f>
        <v/>
      </c>
      <c r="Z30" s="249" t="str">
        <f>IF(AND('Mapa R. Fiscal'!$Y$38="Media",'Mapa R. Fiscal'!$AA$38="Moderado"),CONCATENATE("R5C",'Mapa R. Fiscal'!$O$38),"")</f>
        <v/>
      </c>
      <c r="AA30" s="250" t="str">
        <f>IF(AND('Mapa R. Fiscal'!$Y$39="Media",'Mapa R. Fiscal'!$AA$39="Moderado"),CONCATENATE("R5C",'Mapa R. Fiscal'!$O$39),"")</f>
        <v/>
      </c>
      <c r="AB30" s="233" t="str">
        <f>IF(AND('Mapa R. Fiscal'!$Y$34="Media",'Mapa R. Fiscal'!$AA$34="Mayor"),CONCATENATE("R5C",'Mapa R. Fiscal'!$O$34),"")</f>
        <v/>
      </c>
      <c r="AC30" s="234" t="str">
        <f>IF(AND('Mapa R. Fiscal'!$Y$35="Media",'Mapa R. Fiscal'!$AA$35="Mayor"),CONCATENATE("R5C",'Mapa R. Fiscal'!$O$35),"")</f>
        <v/>
      </c>
      <c r="AD30" s="234" t="str">
        <f>IF(AND('Mapa R. Fiscal'!$Y$36="Media",'Mapa R. Fiscal'!$AA$36="Mayor"),CONCATENATE("R5C",'Mapa R. Fiscal'!$O$36),"")</f>
        <v/>
      </c>
      <c r="AE30" s="234" t="str">
        <f>IF(AND('Mapa R. Fiscal'!$Y$37="Media",'Mapa R. Fiscal'!$AA$37="Mayor"),CONCATENATE("R5C",'Mapa R. Fiscal'!$O$37),"")</f>
        <v/>
      </c>
      <c r="AF30" s="234" t="str">
        <f>IF(AND('Mapa R. Fiscal'!$Y$38="Media",'Mapa R. Fiscal'!$AA$38="Mayor"),CONCATENATE("R5C",'Mapa R. Fiscal'!$O$38),"")</f>
        <v/>
      </c>
      <c r="AG30" s="235" t="str">
        <f>IF(AND('Mapa R. Fiscal'!$Y$39="Media",'Mapa R. Fiscal'!$AA$39="Mayor"),CONCATENATE("R5C",'Mapa R. Fiscal'!$O$39),"")</f>
        <v/>
      </c>
      <c r="AH30" s="236" t="str">
        <f>IF(AND('Mapa R. Fiscal'!$Y$34="Media",'Mapa R. Fiscal'!$AA$34="Catastrófico"),CONCATENATE("R5C",'Mapa R. Fiscal'!$O$34),"")</f>
        <v/>
      </c>
      <c r="AI30" s="237" t="str">
        <f>IF(AND('Mapa R. Fiscal'!$Y$35="Media",'Mapa R. Fiscal'!$AA$35="Catastrófico"),CONCATENATE("R5C",'Mapa R. Fiscal'!$O$35),"")</f>
        <v/>
      </c>
      <c r="AJ30" s="237" t="str">
        <f>IF(AND('Mapa R. Fiscal'!$Y$36="Media",'Mapa R. Fiscal'!$AA$36="Catastrófico"),CONCATENATE("R5C",'Mapa R. Fiscal'!$O$36),"")</f>
        <v/>
      </c>
      <c r="AK30" s="237" t="str">
        <f>IF(AND('Mapa R. Fiscal'!$Y$37="Media",'Mapa R. Fiscal'!$AA$37="Catastrófico"),CONCATENATE("R5C",'Mapa R. Fiscal'!$O$37),"")</f>
        <v/>
      </c>
      <c r="AL30" s="237" t="str">
        <f>IF(AND('Mapa R. Fiscal'!$Y$38="Media",'Mapa R. Fiscal'!$AA$38="Catastrófico"),CONCATENATE("R5C",'Mapa R. Fiscal'!$O$38),"")</f>
        <v/>
      </c>
      <c r="AM30" s="238" t="str">
        <f>IF(AND('Mapa R. Fiscal'!$Y$39="Media",'Mapa R. Fiscal'!$AA$39="Catastrófico"),CONCATENATE("R5C",'Mapa R. Fiscal'!$O$39),"")</f>
        <v/>
      </c>
      <c r="AN30" s="14"/>
      <c r="AO30" s="787"/>
      <c r="AP30" s="788"/>
      <c r="AQ30" s="788"/>
      <c r="AR30" s="788"/>
      <c r="AS30" s="788"/>
      <c r="AT30" s="789"/>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670"/>
      <c r="C31" s="670"/>
      <c r="D31" s="671"/>
      <c r="E31" s="759"/>
      <c r="F31" s="760"/>
      <c r="G31" s="760"/>
      <c r="H31" s="760"/>
      <c r="I31" s="761"/>
      <c r="J31" s="248" t="str">
        <f>IF(AND('Mapa R. Fiscal'!$Y$40="Media",'Mapa R. Fiscal'!$AA$40="Leve"),CONCATENATE("R6C",'Mapa R. Fiscal'!$O$40),"")</f>
        <v/>
      </c>
      <c r="K31" s="249" t="str">
        <f>IF(AND('Mapa R. Fiscal'!$Y$41="Media",'Mapa R. Fiscal'!$AA$41="Leve"),CONCATENATE("R6C",'Mapa R. Fiscal'!$O$41),"")</f>
        <v/>
      </c>
      <c r="L31" s="249" t="str">
        <f>IF(AND('Mapa R. Fiscal'!$Y$42="Media",'Mapa R. Fiscal'!$AA$42="Leve"),CONCATENATE("R6C",'Mapa R. Fiscal'!$O$42),"")</f>
        <v/>
      </c>
      <c r="M31" s="249" t="str">
        <f>IF(AND('Mapa R. Fiscal'!$Y$43="Media",'Mapa R. Fiscal'!$AA$43="Leve"),CONCATENATE("R6C",'Mapa R. Fiscal'!$O$43),"")</f>
        <v/>
      </c>
      <c r="N31" s="249" t="str">
        <f>IF(AND('Mapa R. Fiscal'!$Y$44="Media",'Mapa R. Fiscal'!$AA$44="Leve"),CONCATENATE("R6C",'Mapa R. Fiscal'!$O$44),"")</f>
        <v/>
      </c>
      <c r="O31" s="250" t="str">
        <f>IF(AND('Mapa R. Fiscal'!$Y$45="Media",'Mapa R. Fiscal'!$AA$45="Leve"),CONCATENATE("R6C",'Mapa R. Fiscal'!$O$45),"")</f>
        <v/>
      </c>
      <c r="P31" s="248" t="str">
        <f>IF(AND('Mapa R. Fiscal'!$Y$40="Media",'Mapa R. Fiscal'!$AA$40="Menor"),CONCATENATE("R6C",'Mapa R. Fiscal'!$O$40),"")</f>
        <v/>
      </c>
      <c r="Q31" s="249" t="str">
        <f>IF(AND('Mapa R. Fiscal'!$Y$41="Media",'Mapa R. Fiscal'!$AA$41="Menor"),CONCATENATE("R6C",'Mapa R. Fiscal'!$O$41),"")</f>
        <v/>
      </c>
      <c r="R31" s="249" t="str">
        <f>IF(AND('Mapa R. Fiscal'!$Y$42="Media",'Mapa R. Fiscal'!$AA$42="Menor"),CONCATENATE("R6C",'Mapa R. Fiscal'!$O$42),"")</f>
        <v/>
      </c>
      <c r="S31" s="249" t="str">
        <f>IF(AND('Mapa R. Fiscal'!$Y$43="Media",'Mapa R. Fiscal'!$AA$43="Menor"),CONCATENATE("R6C",'Mapa R. Fiscal'!$O$43),"")</f>
        <v/>
      </c>
      <c r="T31" s="249" t="str">
        <f>IF(AND('Mapa R. Fiscal'!$Y$44="Media",'Mapa R. Fiscal'!$AA$44="Menor"),CONCATENATE("R6C",'Mapa R. Fiscal'!$O$44),"")</f>
        <v/>
      </c>
      <c r="U31" s="250" t="str">
        <f>IF(AND('Mapa R. Fiscal'!$Y$45="Media",'Mapa R. Fiscal'!$AA$45="Menor"),CONCATENATE("R6C",'Mapa R. Fiscal'!$O$45),"")</f>
        <v/>
      </c>
      <c r="V31" s="248" t="str">
        <f>IF(AND('Mapa R. Fiscal'!$Y$40="Media",'Mapa R. Fiscal'!$AA$40="Moderado"),CONCATENATE("R6C",'Mapa R. Fiscal'!$O$40),"")</f>
        <v/>
      </c>
      <c r="W31" s="249" t="str">
        <f>IF(AND('Mapa R. Fiscal'!$Y$41="Media",'Mapa R. Fiscal'!$AA$41="Moderado"),CONCATENATE("R6C",'Mapa R. Fiscal'!$O$41),"")</f>
        <v/>
      </c>
      <c r="X31" s="249" t="str">
        <f>IF(AND('Mapa R. Fiscal'!$Y$42="Media",'Mapa R. Fiscal'!$AA$42="Moderado"),CONCATENATE("R6C",'Mapa R. Fiscal'!$O$42),"")</f>
        <v/>
      </c>
      <c r="Y31" s="249" t="str">
        <f>IF(AND('Mapa R. Fiscal'!$Y$43="Media",'Mapa R. Fiscal'!$AA$43="Moderado"),CONCATENATE("R6C",'Mapa R. Fiscal'!$O$43),"")</f>
        <v/>
      </c>
      <c r="Z31" s="249" t="str">
        <f>IF(AND('Mapa R. Fiscal'!$Y$44="Media",'Mapa R. Fiscal'!$AA$44="Moderado"),CONCATENATE("R6C",'Mapa R. Fiscal'!$O$44),"")</f>
        <v/>
      </c>
      <c r="AA31" s="250" t="str">
        <f>IF(AND('Mapa R. Fiscal'!$Y$45="Media",'Mapa R. Fiscal'!$AA$45="Moderado"),CONCATENATE("R6C",'Mapa R. Fiscal'!$O$45),"")</f>
        <v/>
      </c>
      <c r="AB31" s="233" t="str">
        <f>IF(AND('Mapa R. Fiscal'!$Y$40="Media",'Mapa R. Fiscal'!$AA$40="Mayor"),CONCATENATE("R6C",'Mapa R. Fiscal'!$O$40),"")</f>
        <v/>
      </c>
      <c r="AC31" s="234" t="str">
        <f>IF(AND('Mapa R. Fiscal'!$Y$41="Media",'Mapa R. Fiscal'!$AA$41="Mayor"),CONCATENATE("R6C",'Mapa R. Fiscal'!$O$41),"")</f>
        <v/>
      </c>
      <c r="AD31" s="234" t="str">
        <f>IF(AND('Mapa R. Fiscal'!$Y$42="Media",'Mapa R. Fiscal'!$AA$42="Mayor"),CONCATENATE("R6C",'Mapa R. Fiscal'!$O$42),"")</f>
        <v/>
      </c>
      <c r="AE31" s="234" t="str">
        <f>IF(AND('Mapa R. Fiscal'!$Y$43="Media",'Mapa R. Fiscal'!$AA$43="Mayor"),CONCATENATE("R6C",'Mapa R. Fiscal'!$O$43),"")</f>
        <v/>
      </c>
      <c r="AF31" s="234" t="str">
        <f>IF(AND('Mapa R. Fiscal'!$Y$44="Media",'Mapa R. Fiscal'!$AA$44="Mayor"),CONCATENATE("R6C",'Mapa R. Fiscal'!$O$44),"")</f>
        <v/>
      </c>
      <c r="AG31" s="235" t="str">
        <f>IF(AND('Mapa R. Fiscal'!$Y$45="Media",'Mapa R. Fiscal'!$AA$45="Mayor"),CONCATENATE("R6C",'Mapa R. Fiscal'!$O$45),"")</f>
        <v/>
      </c>
      <c r="AH31" s="236" t="str">
        <f>IF(AND('Mapa R. Fiscal'!$Y$40="Media",'Mapa R. Fiscal'!$AA$40="Catastrófico"),CONCATENATE("R6C",'Mapa R. Fiscal'!$O$40),"")</f>
        <v/>
      </c>
      <c r="AI31" s="237" t="str">
        <f>IF(AND('Mapa R. Fiscal'!$Y$41="Media",'Mapa R. Fiscal'!$AA$41="Catastrófico"),CONCATENATE("R6C",'Mapa R. Fiscal'!$O$41),"")</f>
        <v/>
      </c>
      <c r="AJ31" s="237" t="str">
        <f>IF(AND('Mapa R. Fiscal'!$Y$42="Media",'Mapa R. Fiscal'!$AA$42="Catastrófico"),CONCATENATE("R6C",'Mapa R. Fiscal'!$O$42),"")</f>
        <v/>
      </c>
      <c r="AK31" s="237" t="str">
        <f>IF(AND('Mapa R. Fiscal'!$Y$43="Media",'Mapa R. Fiscal'!$AA$43="Catastrófico"),CONCATENATE("R6C",'Mapa R. Fiscal'!$O$43),"")</f>
        <v/>
      </c>
      <c r="AL31" s="237" t="str">
        <f>IF(AND('Mapa R. Fiscal'!$Y$44="Media",'Mapa R. Fiscal'!$AA$44="Catastrófico"),CONCATENATE("R6C",'Mapa R. Fiscal'!$O$44),"")</f>
        <v/>
      </c>
      <c r="AM31" s="238" t="str">
        <f>IF(AND('Mapa R. Fiscal'!$Y$45="Media",'Mapa R. Fiscal'!$AA$45="Catastrófico"),CONCATENATE("R6C",'Mapa R. Fiscal'!$O$45),"")</f>
        <v/>
      </c>
      <c r="AN31" s="14"/>
      <c r="AO31" s="787"/>
      <c r="AP31" s="788"/>
      <c r="AQ31" s="788"/>
      <c r="AR31" s="788"/>
      <c r="AS31" s="788"/>
      <c r="AT31" s="789"/>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670"/>
      <c r="C32" s="670"/>
      <c r="D32" s="671"/>
      <c r="E32" s="759"/>
      <c r="F32" s="760"/>
      <c r="G32" s="760"/>
      <c r="H32" s="760"/>
      <c r="I32" s="761"/>
      <c r="J32" s="248" t="str">
        <f>IF(AND('Mapa R. Fiscal'!$Y$46="Media",'Mapa R. Fiscal'!$AA$46="Leve"),CONCATENATE("R7C",'Mapa R. Fiscal'!$O$46),"")</f>
        <v/>
      </c>
      <c r="K32" s="249" t="str">
        <f>IF(AND('Mapa R. Fiscal'!$Y$47="Media",'Mapa R. Fiscal'!$AA$47="Leve"),CONCATENATE("R7C",'Mapa R. Fiscal'!$O$47),"")</f>
        <v/>
      </c>
      <c r="L32" s="249" t="str">
        <f>IF(AND('Mapa R. Fiscal'!$Y$48="Media",'Mapa R. Fiscal'!$AA$48="Leve"),CONCATENATE("R7C",'Mapa R. Fiscal'!$O$48),"")</f>
        <v/>
      </c>
      <c r="M32" s="249" t="str">
        <f>IF(AND('Mapa R. Fiscal'!$Y$49="Media",'Mapa R. Fiscal'!$AA$49="Leve"),CONCATENATE("R7C",'Mapa R. Fiscal'!$O$49),"")</f>
        <v/>
      </c>
      <c r="N32" s="249" t="str">
        <f>IF(AND('Mapa R. Fiscal'!$Y$50="Media",'Mapa R. Fiscal'!$AA$50="Leve"),CONCATENATE("R7C",'Mapa R. Fiscal'!$O$50),"")</f>
        <v/>
      </c>
      <c r="O32" s="250" t="str">
        <f>IF(AND('Mapa R. Fiscal'!$Y$51="Media",'Mapa R. Fiscal'!$AA$51="Leve"),CONCATENATE("R7C",'Mapa R. Fiscal'!$O$51),"")</f>
        <v/>
      </c>
      <c r="P32" s="248" t="str">
        <f>IF(AND('Mapa R. Fiscal'!$Y$46="Media",'Mapa R. Fiscal'!$AA$46="Menor"),CONCATENATE("R7C",'Mapa R. Fiscal'!$O$46),"")</f>
        <v/>
      </c>
      <c r="Q32" s="249" t="str">
        <f>IF(AND('Mapa R. Fiscal'!$Y$47="Media",'Mapa R. Fiscal'!$AA$47="Menor"),CONCATENATE("R7C",'Mapa R. Fiscal'!$O$47),"")</f>
        <v/>
      </c>
      <c r="R32" s="249" t="str">
        <f>IF(AND('Mapa R. Fiscal'!$Y$48="Media",'Mapa R. Fiscal'!$AA$48="Menor"),CONCATENATE("R7C",'Mapa R. Fiscal'!$O$48),"")</f>
        <v/>
      </c>
      <c r="S32" s="249" t="str">
        <f>IF(AND('Mapa R. Fiscal'!$Y$49="Media",'Mapa R. Fiscal'!$AA$49="Menor"),CONCATENATE("R7C",'Mapa R. Fiscal'!$O$49),"")</f>
        <v/>
      </c>
      <c r="T32" s="249" t="str">
        <f>IF(AND('Mapa R. Fiscal'!$Y$50="Media",'Mapa R. Fiscal'!$AA$50="Menor"),CONCATENATE("R7C",'Mapa R. Fiscal'!$O$50),"")</f>
        <v/>
      </c>
      <c r="U32" s="250" t="str">
        <f>IF(AND('Mapa R. Fiscal'!$Y$51="Media",'Mapa R. Fiscal'!$AA$51="Menor"),CONCATENATE("R7C",'Mapa R. Fiscal'!$O$51),"")</f>
        <v/>
      </c>
      <c r="V32" s="248" t="str">
        <f>IF(AND('Mapa R. Fiscal'!$Y$46="Media",'Mapa R. Fiscal'!$AA$46="Moderado"),CONCATENATE("R7C",'Mapa R. Fiscal'!$O$46),"")</f>
        <v/>
      </c>
      <c r="W32" s="249" t="str">
        <f>IF(AND('Mapa R. Fiscal'!$Y$47="Media",'Mapa R. Fiscal'!$AA$47="Moderado"),CONCATENATE("R7C",'Mapa R. Fiscal'!$O$47),"")</f>
        <v/>
      </c>
      <c r="X32" s="249" t="str">
        <f>IF(AND('Mapa R. Fiscal'!$Y$48="Media",'Mapa R. Fiscal'!$AA$48="Moderado"),CONCATENATE("R7C",'Mapa R. Fiscal'!$O$48),"")</f>
        <v/>
      </c>
      <c r="Y32" s="249" t="str">
        <f>IF(AND('Mapa R. Fiscal'!$Y$49="Media",'Mapa R. Fiscal'!$AA$49="Moderado"),CONCATENATE("R7C",'Mapa R. Fiscal'!$O$49),"")</f>
        <v/>
      </c>
      <c r="Z32" s="249" t="str">
        <f>IF(AND('Mapa R. Fiscal'!$Y$50="Media",'Mapa R. Fiscal'!$AA$50="Moderado"),CONCATENATE("R7C",'Mapa R. Fiscal'!$O$50),"")</f>
        <v/>
      </c>
      <c r="AA32" s="250" t="str">
        <f>IF(AND('Mapa R. Fiscal'!$Y$51="Media",'Mapa R. Fiscal'!$AA$51="Moderado"),CONCATENATE("R7C",'Mapa R. Fiscal'!$O$51),"")</f>
        <v/>
      </c>
      <c r="AB32" s="233" t="str">
        <f>IF(AND('Mapa R. Fiscal'!$Y$46="Media",'Mapa R. Fiscal'!$AA$46="Mayor"),CONCATENATE("R7C",'Mapa R. Fiscal'!$O$46),"")</f>
        <v/>
      </c>
      <c r="AC32" s="234" t="str">
        <f>IF(AND('Mapa R. Fiscal'!$Y$47="Media",'Mapa R. Fiscal'!$AA$47="Mayor"),CONCATENATE("R7C",'Mapa R. Fiscal'!$O$47),"")</f>
        <v/>
      </c>
      <c r="AD32" s="234" t="str">
        <f>IF(AND('Mapa R. Fiscal'!$Y$48="Media",'Mapa R. Fiscal'!$AA$48="Mayor"),CONCATENATE("R7C",'Mapa R. Fiscal'!$O$48),"")</f>
        <v/>
      </c>
      <c r="AE32" s="234" t="str">
        <f>IF(AND('Mapa R. Fiscal'!$Y$49="Media",'Mapa R. Fiscal'!$AA$49="Mayor"),CONCATENATE("R7C",'Mapa R. Fiscal'!$O$49),"")</f>
        <v/>
      </c>
      <c r="AF32" s="234" t="str">
        <f>IF(AND('Mapa R. Fiscal'!$Y$50="Media",'Mapa R. Fiscal'!$AA$50="Mayor"),CONCATENATE("R7C",'Mapa R. Fiscal'!$O$50),"")</f>
        <v/>
      </c>
      <c r="AG32" s="235" t="str">
        <f>IF(AND('Mapa R. Fiscal'!$Y$51="Media",'Mapa R. Fiscal'!$AA$51="Mayor"),CONCATENATE("R7C",'Mapa R. Fiscal'!$O$51),"")</f>
        <v/>
      </c>
      <c r="AH32" s="236" t="str">
        <f>IF(AND('Mapa R. Fiscal'!$Y$46="Media",'Mapa R. Fiscal'!$AA$46="Catastrófico"),CONCATENATE("R7C",'Mapa R. Fiscal'!$O$46),"")</f>
        <v/>
      </c>
      <c r="AI32" s="237" t="str">
        <f>IF(AND('Mapa R. Fiscal'!$Y$47="Media",'Mapa R. Fiscal'!$AA$47="Catastrófico"),CONCATENATE("R7C",'Mapa R. Fiscal'!$O$47),"")</f>
        <v/>
      </c>
      <c r="AJ32" s="237" t="str">
        <f>IF(AND('Mapa R. Fiscal'!$Y$48="Media",'Mapa R. Fiscal'!$AA$48="Catastrófico"),CONCATENATE("R7C",'Mapa R. Fiscal'!$O$48),"")</f>
        <v/>
      </c>
      <c r="AK32" s="237" t="str">
        <f>IF(AND('Mapa R. Fiscal'!$Y$49="Media",'Mapa R. Fiscal'!$AA$49="Catastrófico"),CONCATENATE("R7C",'Mapa R. Fiscal'!$O$49),"")</f>
        <v/>
      </c>
      <c r="AL32" s="237" t="str">
        <f>IF(AND('Mapa R. Fiscal'!$Y$50="Media",'Mapa R. Fiscal'!$AA$50="Catastrófico"),CONCATENATE("R7C",'Mapa R. Fiscal'!$O$50),"")</f>
        <v/>
      </c>
      <c r="AM32" s="238" t="str">
        <f>IF(AND('Mapa R. Fiscal'!$Y$51="Media",'Mapa R. Fiscal'!$AA$51="Catastrófico"),CONCATENATE("R7C",'Mapa R. Fiscal'!$O$51),"")</f>
        <v/>
      </c>
      <c r="AN32" s="14"/>
      <c r="AO32" s="787"/>
      <c r="AP32" s="788"/>
      <c r="AQ32" s="788"/>
      <c r="AR32" s="788"/>
      <c r="AS32" s="788"/>
      <c r="AT32" s="789"/>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670"/>
      <c r="C33" s="670"/>
      <c r="D33" s="671"/>
      <c r="E33" s="759"/>
      <c r="F33" s="760"/>
      <c r="G33" s="760"/>
      <c r="H33" s="760"/>
      <c r="I33" s="761"/>
      <c r="J33" s="248" t="str">
        <f>IF(AND('Mapa R. Fiscal'!$Y$52="Media",'Mapa R. Fiscal'!$AA$52="Leve"),CONCATENATE("R8C",'Mapa R. Fiscal'!$O$52),"")</f>
        <v/>
      </c>
      <c r="K33" s="249" t="str">
        <f>IF(AND('Mapa R. Fiscal'!$Y$53="Media",'Mapa R. Fiscal'!$AA$53="Leve"),CONCATENATE("R8C",'Mapa R. Fiscal'!$O$53),"")</f>
        <v/>
      </c>
      <c r="L33" s="249" t="str">
        <f>IF(AND('Mapa R. Fiscal'!$Y$54="Media",'Mapa R. Fiscal'!$AA$54="Leve"),CONCATENATE("R8C",'Mapa R. Fiscal'!$O$54),"")</f>
        <v/>
      </c>
      <c r="M33" s="249" t="str">
        <f>IF(AND('Mapa R. Fiscal'!$Y$55="Media",'Mapa R. Fiscal'!$AA$55="Leve"),CONCATENATE("R8C",'Mapa R. Fiscal'!$O$55),"")</f>
        <v/>
      </c>
      <c r="N33" s="249" t="str">
        <f>IF(AND('Mapa R. Fiscal'!$Y$56="Media",'Mapa R. Fiscal'!$AA$56="Leve"),CONCATENATE("R8C",'Mapa R. Fiscal'!$O$56),"")</f>
        <v/>
      </c>
      <c r="O33" s="250" t="str">
        <f>IF(AND('Mapa R. Fiscal'!$Y$57="Media",'Mapa R. Fiscal'!$AA$57="Leve"),CONCATENATE("R8C",'Mapa R. Fiscal'!$O$57),"")</f>
        <v/>
      </c>
      <c r="P33" s="248" t="str">
        <f>IF(AND('Mapa R. Fiscal'!$Y$52="Media",'Mapa R. Fiscal'!$AA$52="Menor"),CONCATENATE("R8C",'Mapa R. Fiscal'!$O$52),"")</f>
        <v/>
      </c>
      <c r="Q33" s="249" t="str">
        <f>IF(AND('Mapa R. Fiscal'!$Y$53="Media",'Mapa R. Fiscal'!$AA$53="Menor"),CONCATENATE("R8C",'Mapa R. Fiscal'!$O$53),"")</f>
        <v/>
      </c>
      <c r="R33" s="249" t="str">
        <f>IF(AND('Mapa R. Fiscal'!$Y$54="Media",'Mapa R. Fiscal'!$AA$54="Menor"),CONCATENATE("R8C",'Mapa R. Fiscal'!$O$54),"")</f>
        <v/>
      </c>
      <c r="S33" s="249" t="str">
        <f>IF(AND('Mapa R. Fiscal'!$Y$55="Media",'Mapa R. Fiscal'!$AA$55="Menor"),CONCATENATE("R8C",'Mapa R. Fiscal'!$O$55),"")</f>
        <v/>
      </c>
      <c r="T33" s="249" t="str">
        <f>IF(AND('Mapa R. Fiscal'!$Y$56="Media",'Mapa R. Fiscal'!$AA$56="Menor"),CONCATENATE("R8C",'Mapa R. Fiscal'!$O$56),"")</f>
        <v/>
      </c>
      <c r="U33" s="250" t="str">
        <f>IF(AND('Mapa R. Fiscal'!$Y$57="Media",'Mapa R. Fiscal'!$AA$57="Menor"),CONCATENATE("R8C",'Mapa R. Fiscal'!$O$57),"")</f>
        <v/>
      </c>
      <c r="V33" s="248" t="str">
        <f>IF(AND('Mapa R. Fiscal'!$Y$52="Media",'Mapa R. Fiscal'!$AA$52="Moderado"),CONCATENATE("R8C",'Mapa R. Fiscal'!$O$52),"")</f>
        <v/>
      </c>
      <c r="W33" s="249" t="str">
        <f>IF(AND('Mapa R. Fiscal'!$Y$53="Media",'Mapa R. Fiscal'!$AA$53="Moderado"),CONCATENATE("R8C",'Mapa R. Fiscal'!$O$53),"")</f>
        <v/>
      </c>
      <c r="X33" s="249" t="str">
        <f>IF(AND('Mapa R. Fiscal'!$Y$54="Media",'Mapa R. Fiscal'!$AA$54="Moderado"),CONCATENATE("R8C",'Mapa R. Fiscal'!$O$54),"")</f>
        <v/>
      </c>
      <c r="Y33" s="249" t="str">
        <f>IF(AND('Mapa R. Fiscal'!$Y$55="Media",'Mapa R. Fiscal'!$AA$55="Moderado"),CONCATENATE("R8C",'Mapa R. Fiscal'!$O$55),"")</f>
        <v/>
      </c>
      <c r="Z33" s="249" t="str">
        <f>IF(AND('Mapa R. Fiscal'!$Y$56="Media",'Mapa R. Fiscal'!$AA$56="Moderado"),CONCATENATE("R8C",'Mapa R. Fiscal'!$O$56),"")</f>
        <v/>
      </c>
      <c r="AA33" s="250" t="str">
        <f>IF(AND('Mapa R. Fiscal'!$Y$57="Media",'Mapa R. Fiscal'!$AA$57="Moderado"),CONCATENATE("R8C",'Mapa R. Fiscal'!$O$57),"")</f>
        <v/>
      </c>
      <c r="AB33" s="233" t="str">
        <f>IF(AND('Mapa R. Fiscal'!$Y$52="Media",'Mapa R. Fiscal'!$AA$52="Mayor"),CONCATENATE("R8C",'Mapa R. Fiscal'!$O$52),"")</f>
        <v/>
      </c>
      <c r="AC33" s="234" t="str">
        <f>IF(AND('Mapa R. Fiscal'!$Y$53="Media",'Mapa R. Fiscal'!$AA$53="Mayor"),CONCATENATE("R8C",'Mapa R. Fiscal'!$O$53),"")</f>
        <v/>
      </c>
      <c r="AD33" s="234" t="str">
        <f>IF(AND('Mapa R. Fiscal'!$Y$54="Media",'Mapa R. Fiscal'!$AA$54="Mayor"),CONCATENATE("R8C",'Mapa R. Fiscal'!$O$54),"")</f>
        <v/>
      </c>
      <c r="AE33" s="234" t="str">
        <f>IF(AND('Mapa R. Fiscal'!$Y$55="Media",'Mapa R. Fiscal'!$AA$55="Mayor"),CONCATENATE("R8C",'Mapa R. Fiscal'!$O$55),"")</f>
        <v/>
      </c>
      <c r="AF33" s="234" t="str">
        <f>IF(AND('Mapa R. Fiscal'!$Y$56="Media",'Mapa R. Fiscal'!$AA$56="Mayor"),CONCATENATE("R8C",'Mapa R. Fiscal'!$O$56),"")</f>
        <v/>
      </c>
      <c r="AG33" s="235" t="str">
        <f>IF(AND('Mapa R. Fiscal'!$Y$57="Media",'Mapa R. Fiscal'!$AA$57="Mayor"),CONCATENATE("R8C",'Mapa R. Fiscal'!$O$57),"")</f>
        <v/>
      </c>
      <c r="AH33" s="236" t="str">
        <f>IF(AND('Mapa R. Fiscal'!$Y$52="Media",'Mapa R. Fiscal'!$AA$52="Catastrófico"),CONCATENATE("R8C",'Mapa R. Fiscal'!$O$52),"")</f>
        <v/>
      </c>
      <c r="AI33" s="237" t="str">
        <f>IF(AND('Mapa R. Fiscal'!$Y$53="Media",'Mapa R. Fiscal'!$AA$53="Catastrófico"),CONCATENATE("R8C",'Mapa R. Fiscal'!$O$53),"")</f>
        <v/>
      </c>
      <c r="AJ33" s="237" t="str">
        <f>IF(AND('Mapa R. Fiscal'!$Y$54="Media",'Mapa R. Fiscal'!$AA$54="Catastrófico"),CONCATENATE("R8C",'Mapa R. Fiscal'!$O$54),"")</f>
        <v/>
      </c>
      <c r="AK33" s="237" t="str">
        <f>IF(AND('Mapa R. Fiscal'!$Y$55="Media",'Mapa R. Fiscal'!$AA$55="Catastrófico"),CONCATENATE("R8C",'Mapa R. Fiscal'!$O$55),"")</f>
        <v/>
      </c>
      <c r="AL33" s="237" t="str">
        <f>IF(AND('Mapa R. Fiscal'!$Y$56="Media",'Mapa R. Fiscal'!$AA$56="Catastrófico"),CONCATENATE("R8C",'Mapa R. Fiscal'!$O$56),"")</f>
        <v/>
      </c>
      <c r="AM33" s="238" t="str">
        <f>IF(AND('Mapa R. Fiscal'!$Y$57="Media",'Mapa R. Fiscal'!$AA$57="Catastrófico"),CONCATENATE("R8C",'Mapa R. Fiscal'!$O$57),"")</f>
        <v/>
      </c>
      <c r="AN33" s="14"/>
      <c r="AO33" s="787"/>
      <c r="AP33" s="788"/>
      <c r="AQ33" s="788"/>
      <c r="AR33" s="788"/>
      <c r="AS33" s="788"/>
      <c r="AT33" s="789"/>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670"/>
      <c r="C34" s="670"/>
      <c r="D34" s="671"/>
      <c r="E34" s="759"/>
      <c r="F34" s="760"/>
      <c r="G34" s="760"/>
      <c r="H34" s="760"/>
      <c r="I34" s="761"/>
      <c r="J34" s="248" t="str">
        <f>IF(AND('Mapa R. Fiscal'!$Y$58="Media",'Mapa R. Fiscal'!$AA$58="Leve"),CONCATENATE("R9C",'Mapa R. Fiscal'!$O$58),"")</f>
        <v/>
      </c>
      <c r="K34" s="249" t="str">
        <f>IF(AND('Mapa R. Fiscal'!$Y$59="Media",'Mapa R. Fiscal'!$AA$59="Leve"),CONCATENATE("R9C",'Mapa R. Fiscal'!$O$59),"")</f>
        <v/>
      </c>
      <c r="L34" s="249" t="str">
        <f>IF(AND('Mapa R. Fiscal'!$Y$60="Media",'Mapa R. Fiscal'!$AA$60="Leve"),CONCATENATE("R9C",'Mapa R. Fiscal'!$O$60),"")</f>
        <v/>
      </c>
      <c r="M34" s="249" t="str">
        <f>IF(AND('Mapa R. Fiscal'!$Y$61="Media",'Mapa R. Fiscal'!$AA$61="Leve"),CONCATENATE("R9C",'Mapa R. Fiscal'!$O$61),"")</f>
        <v/>
      </c>
      <c r="N34" s="249" t="str">
        <f>IF(AND('Mapa R. Fiscal'!$Y$62="Media",'Mapa R. Fiscal'!$AA$62="Leve"),CONCATENATE("R9C",'Mapa R. Fiscal'!$O$62),"")</f>
        <v/>
      </c>
      <c r="O34" s="250" t="str">
        <f>IF(AND('Mapa R. Fiscal'!$Y$63="Media",'Mapa R. Fiscal'!$AA$63="Leve"),CONCATENATE("R9C",'Mapa R. Fiscal'!$O$63),"")</f>
        <v/>
      </c>
      <c r="P34" s="248" t="str">
        <f>IF(AND('Mapa R. Fiscal'!$Y$58="Media",'Mapa R. Fiscal'!$AA$58="Menor"),CONCATENATE("R9C",'Mapa R. Fiscal'!$O$58),"")</f>
        <v/>
      </c>
      <c r="Q34" s="249" t="str">
        <f>IF(AND('Mapa R. Fiscal'!$Y$59="Media",'Mapa R. Fiscal'!$AA$59="Menor"),CONCATENATE("R9C",'Mapa R. Fiscal'!$O$59),"")</f>
        <v/>
      </c>
      <c r="R34" s="249" t="str">
        <f>IF(AND('Mapa R. Fiscal'!$Y$60="Media",'Mapa R. Fiscal'!$AA$60="Menor"),CONCATENATE("R9C",'Mapa R. Fiscal'!$O$60),"")</f>
        <v/>
      </c>
      <c r="S34" s="249" t="str">
        <f>IF(AND('Mapa R. Fiscal'!$Y$61="Media",'Mapa R. Fiscal'!$AA$61="Menor"),CONCATENATE("R9C",'Mapa R. Fiscal'!$O$61),"")</f>
        <v/>
      </c>
      <c r="T34" s="249" t="str">
        <f>IF(AND('Mapa R. Fiscal'!$Y$62="Media",'Mapa R. Fiscal'!$AA$62="Menor"),CONCATENATE("R9C",'Mapa R. Fiscal'!$O$62),"")</f>
        <v/>
      </c>
      <c r="U34" s="250" t="str">
        <f>IF(AND('Mapa R. Fiscal'!$Y$63="Media",'Mapa R. Fiscal'!$AA$63="Menor"),CONCATENATE("R9C",'Mapa R. Fiscal'!$O$63),"")</f>
        <v/>
      </c>
      <c r="V34" s="248" t="str">
        <f>IF(AND('Mapa R. Fiscal'!$Y$58="Media",'Mapa R. Fiscal'!$AA$58="Moderado"),CONCATENATE("R9C",'Mapa R. Fiscal'!$O$58),"")</f>
        <v/>
      </c>
      <c r="W34" s="249" t="str">
        <f>IF(AND('Mapa R. Fiscal'!$Y$59="Media",'Mapa R. Fiscal'!$AA$59="Moderado"),CONCATENATE("R9C",'Mapa R. Fiscal'!$O$59),"")</f>
        <v/>
      </c>
      <c r="X34" s="249" t="str">
        <f>IF(AND('Mapa R. Fiscal'!$Y$60="Media",'Mapa R. Fiscal'!$AA$60="Moderado"),CONCATENATE("R9C",'Mapa R. Fiscal'!$O$60),"")</f>
        <v/>
      </c>
      <c r="Y34" s="249" t="str">
        <f>IF(AND('Mapa R. Fiscal'!$Y$61="Media",'Mapa R. Fiscal'!$AA$61="Moderado"),CONCATENATE("R9C",'Mapa R. Fiscal'!$O$61),"")</f>
        <v/>
      </c>
      <c r="Z34" s="249" t="str">
        <f>IF(AND('Mapa R. Fiscal'!$Y$62="Media",'Mapa R. Fiscal'!$AA$62="Moderado"),CONCATENATE("R9C",'Mapa R. Fiscal'!$O$62),"")</f>
        <v/>
      </c>
      <c r="AA34" s="250" t="str">
        <f>IF(AND('Mapa R. Fiscal'!$Y$63="Media",'Mapa R. Fiscal'!$AA$63="Moderado"),CONCATENATE("R9C",'Mapa R. Fiscal'!$O$63),"")</f>
        <v/>
      </c>
      <c r="AB34" s="233" t="str">
        <f>IF(AND('Mapa R. Fiscal'!$Y$58="Media",'Mapa R. Fiscal'!$AA$58="Mayor"),CONCATENATE("R9C",'Mapa R. Fiscal'!$O$58),"")</f>
        <v/>
      </c>
      <c r="AC34" s="234" t="str">
        <f>IF(AND('Mapa R. Fiscal'!$Y$59="Media",'Mapa R. Fiscal'!$AA$59="Mayor"),CONCATENATE("R9C",'Mapa R. Fiscal'!$O$59),"")</f>
        <v/>
      </c>
      <c r="AD34" s="234" t="str">
        <f>IF(AND('Mapa R. Fiscal'!$Y$60="Media",'Mapa R. Fiscal'!$AA$60="Mayor"),CONCATENATE("R9C",'Mapa R. Fiscal'!$O$60),"")</f>
        <v/>
      </c>
      <c r="AE34" s="234" t="str">
        <f>IF(AND('Mapa R. Fiscal'!$Y$61="Media",'Mapa R. Fiscal'!$AA$61="Mayor"),CONCATENATE("R9C",'Mapa R. Fiscal'!$O$61),"")</f>
        <v/>
      </c>
      <c r="AF34" s="234" t="str">
        <f>IF(AND('Mapa R. Fiscal'!$Y$62="Media",'Mapa R. Fiscal'!$AA$62="Mayor"),CONCATENATE("R9C",'Mapa R. Fiscal'!$O$62),"")</f>
        <v/>
      </c>
      <c r="AG34" s="235" t="str">
        <f>IF(AND('Mapa R. Fiscal'!$Y$63="Media",'Mapa R. Fiscal'!$AA$63="Mayor"),CONCATENATE("R9C",'Mapa R. Fiscal'!$O$63),"")</f>
        <v/>
      </c>
      <c r="AH34" s="236" t="str">
        <f>IF(AND('Mapa R. Fiscal'!$Y$58="Media",'Mapa R. Fiscal'!$AA$58="Catastrófico"),CONCATENATE("R9C",'Mapa R. Fiscal'!$O$58),"")</f>
        <v/>
      </c>
      <c r="AI34" s="237" t="str">
        <f>IF(AND('Mapa R. Fiscal'!$Y$59="Media",'Mapa R. Fiscal'!$AA$59="Catastrófico"),CONCATENATE("R9C",'Mapa R. Fiscal'!$O$59),"")</f>
        <v/>
      </c>
      <c r="AJ34" s="237" t="str">
        <f>IF(AND('Mapa R. Fiscal'!$Y$60="Media",'Mapa R. Fiscal'!$AA$60="Catastrófico"),CONCATENATE("R9C",'Mapa R. Fiscal'!$O$60),"")</f>
        <v/>
      </c>
      <c r="AK34" s="237" t="str">
        <f>IF(AND('Mapa R. Fiscal'!$Y$61="Media",'Mapa R. Fiscal'!$AA$61="Catastrófico"),CONCATENATE("R9C",'Mapa R. Fiscal'!$O$61),"")</f>
        <v/>
      </c>
      <c r="AL34" s="237" t="str">
        <f>IF(AND('Mapa R. Fiscal'!$Y$62="Media",'Mapa R. Fiscal'!$AA$62="Catastrófico"),CONCATENATE("R9C",'Mapa R. Fiscal'!$O$62),"")</f>
        <v/>
      </c>
      <c r="AM34" s="238" t="str">
        <f>IF(AND('Mapa R. Fiscal'!$Y$63="Media",'Mapa R. Fiscal'!$AA$63="Catastrófico"),CONCATENATE("R9C",'Mapa R. Fiscal'!$O$63),"")</f>
        <v/>
      </c>
      <c r="AN34" s="14"/>
      <c r="AO34" s="787"/>
      <c r="AP34" s="788"/>
      <c r="AQ34" s="788"/>
      <c r="AR34" s="788"/>
      <c r="AS34" s="788"/>
      <c r="AT34" s="789"/>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670"/>
      <c r="C35" s="670"/>
      <c r="D35" s="671"/>
      <c r="E35" s="762"/>
      <c r="F35" s="763"/>
      <c r="G35" s="763"/>
      <c r="H35" s="763"/>
      <c r="I35" s="764"/>
      <c r="J35" s="248" t="str">
        <f>IF(AND('Mapa R. Fiscal'!$Y$64="Media",'Mapa R. Fiscal'!$AA$64="Leve"),CONCATENATE("R10C",'Mapa R. Fiscal'!$O$64),"")</f>
        <v/>
      </c>
      <c r="K35" s="249" t="str">
        <f>IF(AND('Mapa R. Fiscal'!$Y$65="Media",'Mapa R. Fiscal'!$AA$65="Leve"),CONCATENATE("R10C",'Mapa R. Fiscal'!$O$65),"")</f>
        <v/>
      </c>
      <c r="L35" s="249" t="str">
        <f>IF(AND('Mapa R. Fiscal'!$Y$66="Media",'Mapa R. Fiscal'!$AA$66="Leve"),CONCATENATE("R10C",'Mapa R. Fiscal'!$O$66),"")</f>
        <v/>
      </c>
      <c r="M35" s="249" t="str">
        <f>IF(AND('Mapa R. Fiscal'!$Y$67="Media",'Mapa R. Fiscal'!$AA$67="Leve"),CONCATENATE("R10C",'Mapa R. Fiscal'!$O$67),"")</f>
        <v/>
      </c>
      <c r="N35" s="249" t="str">
        <f>IF(AND('Mapa R. Fiscal'!$Y$68="Media",'Mapa R. Fiscal'!$AA$68="Leve"),CONCATENATE("R10C",'Mapa R. Fiscal'!$O$68),"")</f>
        <v/>
      </c>
      <c r="O35" s="250" t="str">
        <f>IF(AND('Mapa R. Fiscal'!$Y$69="Media",'Mapa R. Fiscal'!$AA$69="Leve"),CONCATENATE("R10C",'Mapa R. Fiscal'!$O$69),"")</f>
        <v/>
      </c>
      <c r="P35" s="248" t="str">
        <f>IF(AND('Mapa R. Fiscal'!$Y$64="Media",'Mapa R. Fiscal'!$AA$64="Menor"),CONCATENATE("R10C",'Mapa R. Fiscal'!$O$64),"")</f>
        <v/>
      </c>
      <c r="Q35" s="249" t="str">
        <f>IF(AND('Mapa R. Fiscal'!$Y$65="Media",'Mapa R. Fiscal'!$AA$65="Menor"),CONCATENATE("R10C",'Mapa R. Fiscal'!$O$65),"")</f>
        <v/>
      </c>
      <c r="R35" s="249" t="str">
        <f>IF(AND('Mapa R. Fiscal'!$Y$66="Media",'Mapa R. Fiscal'!$AA$66="Menor"),CONCATENATE("R10C",'Mapa R. Fiscal'!$O$66),"")</f>
        <v/>
      </c>
      <c r="S35" s="249" t="str">
        <f>IF(AND('Mapa R. Fiscal'!$Y$67="Media",'Mapa R. Fiscal'!$AA$67="Menor"),CONCATENATE("R10C",'Mapa R. Fiscal'!$O$67),"")</f>
        <v/>
      </c>
      <c r="T35" s="249" t="str">
        <f>IF(AND('Mapa R. Fiscal'!$Y$68="Media",'Mapa R. Fiscal'!$AA$68="Menor"),CONCATENATE("R10C",'Mapa R. Fiscal'!$O$68),"")</f>
        <v/>
      </c>
      <c r="U35" s="250" t="str">
        <f>IF(AND('Mapa R. Fiscal'!$Y$69="Media",'Mapa R. Fiscal'!$AA$69="Menor"),CONCATENATE("R10C",'Mapa R. Fiscal'!$O$69),"")</f>
        <v/>
      </c>
      <c r="V35" s="248" t="str">
        <f>IF(AND('Mapa R. Fiscal'!$Y$64="Media",'Mapa R. Fiscal'!$AA$64="Moderado"),CONCATENATE("R10C",'Mapa R. Fiscal'!$O$64),"")</f>
        <v/>
      </c>
      <c r="W35" s="249" t="str">
        <f>IF(AND('Mapa R. Fiscal'!$Y$65="Media",'Mapa R. Fiscal'!$AA$65="Moderado"),CONCATENATE("R10C",'Mapa R. Fiscal'!$O$65),"")</f>
        <v/>
      </c>
      <c r="X35" s="249" t="str">
        <f>IF(AND('Mapa R. Fiscal'!$Y$66="Media",'Mapa R. Fiscal'!$AA$66="Moderado"),CONCATENATE("R10C",'Mapa R. Fiscal'!$O$66),"")</f>
        <v/>
      </c>
      <c r="Y35" s="249" t="str">
        <f>IF(AND('Mapa R. Fiscal'!$Y$67="Media",'Mapa R. Fiscal'!$AA$67="Moderado"),CONCATENATE("R10C",'Mapa R. Fiscal'!$O$67),"")</f>
        <v/>
      </c>
      <c r="Z35" s="249" t="str">
        <f>IF(AND('Mapa R. Fiscal'!$Y$68="Media",'Mapa R. Fiscal'!$AA$68="Moderado"),CONCATENATE("R10C",'Mapa R. Fiscal'!$O$68),"")</f>
        <v/>
      </c>
      <c r="AA35" s="250" t="str">
        <f>IF(AND('Mapa R. Fiscal'!$Y$69="Media",'Mapa R. Fiscal'!$AA$69="Moderado"),CONCATENATE("R10C",'Mapa R. Fiscal'!$O$69),"")</f>
        <v/>
      </c>
      <c r="AB35" s="239" t="str">
        <f>IF(AND('Mapa R. Fiscal'!$Y$64="Media",'Mapa R. Fiscal'!$AA$64="Mayor"),CONCATENATE("R10C",'Mapa R. Fiscal'!$O$64),"")</f>
        <v/>
      </c>
      <c r="AC35" s="240" t="str">
        <f>IF(AND('Mapa R. Fiscal'!$Y$65="Media",'Mapa R. Fiscal'!$AA$65="Mayor"),CONCATENATE("R10C",'Mapa R. Fiscal'!$O$65),"")</f>
        <v/>
      </c>
      <c r="AD35" s="240" t="str">
        <f>IF(AND('Mapa R. Fiscal'!$Y$66="Media",'Mapa R. Fiscal'!$AA$66="Mayor"),CONCATENATE("R10C",'Mapa R. Fiscal'!$O$66),"")</f>
        <v/>
      </c>
      <c r="AE35" s="240" t="str">
        <f>IF(AND('Mapa R. Fiscal'!$Y$67="Media",'Mapa R. Fiscal'!$AA$67="Mayor"),CONCATENATE("R10C",'Mapa R. Fiscal'!$O$67),"")</f>
        <v/>
      </c>
      <c r="AF35" s="240" t="str">
        <f>IF(AND('Mapa R. Fiscal'!$Y$68="Media",'Mapa R. Fiscal'!$AA$68="Mayor"),CONCATENATE("R10C",'Mapa R. Fiscal'!$O$68),"")</f>
        <v/>
      </c>
      <c r="AG35" s="241" t="str">
        <f>IF(AND('Mapa R. Fiscal'!$Y$69="Media",'Mapa R. Fiscal'!$AA$69="Mayor"),CONCATENATE("R10C",'Mapa R. Fiscal'!$O$69),"")</f>
        <v/>
      </c>
      <c r="AH35" s="242" t="str">
        <f>IF(AND('Mapa R. Fiscal'!$Y$64="Media",'Mapa R. Fiscal'!$AA$64="Catastrófico"),CONCATENATE("R10C",'Mapa R. Fiscal'!$O$64),"")</f>
        <v/>
      </c>
      <c r="AI35" s="243" t="str">
        <f>IF(AND('Mapa R. Fiscal'!$Y$65="Media",'Mapa R. Fiscal'!$AA$65="Catastrófico"),CONCATENATE("R10C",'Mapa R. Fiscal'!$O$65),"")</f>
        <v/>
      </c>
      <c r="AJ35" s="243" t="str">
        <f>IF(AND('Mapa R. Fiscal'!$Y$66="Media",'Mapa R. Fiscal'!$AA$66="Catastrófico"),CONCATENATE("R10C",'Mapa R. Fiscal'!$O$66),"")</f>
        <v/>
      </c>
      <c r="AK35" s="243" t="str">
        <f>IF(AND('Mapa R. Fiscal'!$Y$67="Media",'Mapa R. Fiscal'!$AA$67="Catastrófico"),CONCATENATE("R10C",'Mapa R. Fiscal'!$O$67),"")</f>
        <v/>
      </c>
      <c r="AL35" s="243" t="str">
        <f>IF(AND('Mapa R. Fiscal'!$Y$68="Media",'Mapa R. Fiscal'!$AA$68="Catastrófico"),CONCATENATE("R10C",'Mapa R. Fiscal'!$O$68),"")</f>
        <v/>
      </c>
      <c r="AM35" s="244" t="str">
        <f>IF(AND('Mapa R. Fiscal'!$Y$69="Media",'Mapa R. Fiscal'!$AA$69="Catastrófico"),CONCATENATE("R10C",'Mapa R. Fiscal'!$O$69),"")</f>
        <v/>
      </c>
      <c r="AN35" s="14"/>
      <c r="AO35" s="790"/>
      <c r="AP35" s="791"/>
      <c r="AQ35" s="791"/>
      <c r="AR35" s="791"/>
      <c r="AS35" s="791"/>
      <c r="AT35" s="792"/>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670"/>
      <c r="C36" s="670"/>
      <c r="D36" s="671"/>
      <c r="E36" s="756" t="s">
        <v>582</v>
      </c>
      <c r="F36" s="757"/>
      <c r="G36" s="757"/>
      <c r="H36" s="757"/>
      <c r="I36" s="757"/>
      <c r="J36" s="254" t="str">
        <f>IF(AND('Mapa R. Fiscal'!$Y$10="Baja",'Mapa R. Fiscal'!$AA$10="Leve"),CONCATENATE("R1C",'Mapa R. Fiscal'!$O$10),"")</f>
        <v/>
      </c>
      <c r="K36" s="255" t="str">
        <f>IF(AND('Mapa R. Fiscal'!$Y$11="Baja",'Mapa R. Fiscal'!$AA$11="Leve"),CONCATENATE("R1C",'Mapa R. Fiscal'!$O$11),"")</f>
        <v/>
      </c>
      <c r="L36" s="255" t="str">
        <f>IF(AND('Mapa R. Fiscal'!$Y$12="Baja",'Mapa R. Fiscal'!$AA$12="Leve"),CONCATENATE("R1C",'Mapa R. Fiscal'!$O$12),"")</f>
        <v/>
      </c>
      <c r="M36" s="255" t="str">
        <f>IF(AND('Mapa R. Fiscal'!$Y$13="Baja",'Mapa R. Fiscal'!$AA$13="Leve"),CONCATENATE("R1C",'Mapa R. Fiscal'!$O$13),"")</f>
        <v/>
      </c>
      <c r="N36" s="255" t="str">
        <f>IF(AND('Mapa R. Fiscal'!$Y$14="Baja",'Mapa R. Fiscal'!$AA$14="Leve"),CONCATENATE("R1C",'Mapa R. Fiscal'!$O$14),"")</f>
        <v/>
      </c>
      <c r="O36" s="256" t="str">
        <f>IF(AND('Mapa R. Fiscal'!$Y$15="Baja",'Mapa R. Fiscal'!$AA$15="Leve"),CONCATENATE("R1C",'Mapa R. Fiscal'!$O$15),"")</f>
        <v/>
      </c>
      <c r="P36" s="245" t="str">
        <f>IF(AND('Mapa R. Fiscal'!$Y$10="Baja",'Mapa R. Fiscal'!$AA$10="Menor"),CONCATENATE("R1C",'Mapa R. Fiscal'!$O$10),"")</f>
        <v/>
      </c>
      <c r="Q36" s="246" t="str">
        <f>IF(AND('Mapa R. Fiscal'!$Y$11="Baja",'Mapa R. Fiscal'!$AA$11="Menor"),CONCATENATE("R1C",'Mapa R. Fiscal'!$O$11),"")</f>
        <v/>
      </c>
      <c r="R36" s="246" t="str">
        <f>IF(AND('Mapa R. Fiscal'!$Y$12="Baja",'Mapa R. Fiscal'!$AA$12="Menor"),CONCATENATE("R1C",'Mapa R. Fiscal'!$O$12),"")</f>
        <v/>
      </c>
      <c r="S36" s="246" t="str">
        <f>IF(AND('Mapa R. Fiscal'!$Y$13="Baja",'Mapa R. Fiscal'!$AA$13="Menor"),CONCATENATE("R1C",'Mapa R. Fiscal'!$O$13),"")</f>
        <v/>
      </c>
      <c r="T36" s="246" t="str">
        <f>IF(AND('Mapa R. Fiscal'!$Y$14="Baja",'Mapa R. Fiscal'!$AA$14="Menor"),CONCATENATE("R1C",'Mapa R. Fiscal'!$O$14),"")</f>
        <v/>
      </c>
      <c r="U36" s="247" t="str">
        <f>IF(AND('Mapa R. Fiscal'!$Y$15="Baja",'Mapa R. Fiscal'!$AA$15="Menor"),CONCATENATE("R1C",'Mapa R. Fiscal'!$O$15),"")</f>
        <v/>
      </c>
      <c r="V36" s="245" t="str">
        <f>IF(AND('Mapa R. Fiscal'!$Y$10="Baja",'Mapa R. Fiscal'!$AA$10="Moderado"),CONCATENATE("R1C",'Mapa R. Fiscal'!$O$10),"")</f>
        <v/>
      </c>
      <c r="W36" s="246" t="str">
        <f>IF(AND('Mapa R. Fiscal'!$Y$11="Baja",'Mapa R. Fiscal'!$AA$11="Moderado"),CONCATENATE("R1C",'Mapa R. Fiscal'!$O$11),"")</f>
        <v/>
      </c>
      <c r="X36" s="246" t="str">
        <f>IF(AND('Mapa R. Fiscal'!$Y$12="Baja",'Mapa R. Fiscal'!$AA$12="Moderado"),CONCATENATE("R1C",'Mapa R. Fiscal'!$O$12),"")</f>
        <v/>
      </c>
      <c r="Y36" s="246" t="str">
        <f>IF(AND('Mapa R. Fiscal'!$Y$13="Baja",'Mapa R. Fiscal'!$AA$13="Moderado"),CONCATENATE("R1C",'Mapa R. Fiscal'!$O$13),"")</f>
        <v/>
      </c>
      <c r="Z36" s="246" t="str">
        <f>IF(AND('Mapa R. Fiscal'!$Y$14="Baja",'Mapa R. Fiscal'!$AA$14="Moderado"),CONCATENATE("R1C",'Mapa R. Fiscal'!$O$14),"")</f>
        <v/>
      </c>
      <c r="AA36" s="247" t="str">
        <f>IF(AND('Mapa R. Fiscal'!$Y$15="Baja",'Mapa R. Fiscal'!$AA$15="Moderado"),CONCATENATE("R1C",'Mapa R. Fiscal'!$O$15),"")</f>
        <v/>
      </c>
      <c r="AB36" s="227" t="str">
        <f>IF(AND('Mapa R. Fiscal'!$Y$10="Baja",'Mapa R. Fiscal'!$AA$10="Mayor"),CONCATENATE("R1C",'Mapa R. Fiscal'!$O$10),"")</f>
        <v/>
      </c>
      <c r="AC36" s="228" t="str">
        <f>IF(AND('Mapa R. Fiscal'!$Y$11="Baja",'Mapa R. Fiscal'!$AA$11="Mayor"),CONCATENATE("R1C",'Mapa R. Fiscal'!$O$11),"")</f>
        <v/>
      </c>
      <c r="AD36" s="228" t="str">
        <f>IF(AND('Mapa R. Fiscal'!$Y$12="Baja",'Mapa R. Fiscal'!$AA$12="Mayor"),CONCATENATE("R1C",'Mapa R. Fiscal'!$O$12),"")</f>
        <v/>
      </c>
      <c r="AE36" s="228" t="str">
        <f>IF(AND('Mapa R. Fiscal'!$Y$13="Baja",'Mapa R. Fiscal'!$AA$13="Mayor"),CONCATENATE("R1C",'Mapa R. Fiscal'!$O$13),"")</f>
        <v/>
      </c>
      <c r="AF36" s="228" t="str">
        <f>IF(AND('Mapa R. Fiscal'!$Y$14="Baja",'Mapa R. Fiscal'!$AA$14="Mayor"),CONCATENATE("R1C",'Mapa R. Fiscal'!$O$14),"")</f>
        <v/>
      </c>
      <c r="AG36" s="229" t="str">
        <f>IF(AND('Mapa R. Fiscal'!$Y$15="Baja",'Mapa R. Fiscal'!$AA$15="Mayor"),CONCATENATE("R1C",'Mapa R. Fiscal'!$O$15),"")</f>
        <v/>
      </c>
      <c r="AH36" s="230" t="str">
        <f>IF(AND('Mapa R. Fiscal'!$Y$10="Baja",'Mapa R. Fiscal'!$AA$10="Catastrófico"),CONCATENATE("R1C",'Mapa R. Fiscal'!$O$10),"")</f>
        <v>R1C1</v>
      </c>
      <c r="AI36" s="231" t="str">
        <f>IF(AND('Mapa R. Fiscal'!$Y$11="Baja",'Mapa R. Fiscal'!$AA$11="Catastrófico"),CONCATENATE("R1C",'Mapa R. Fiscal'!$O$11),"")</f>
        <v>R1C2</v>
      </c>
      <c r="AJ36" s="231" t="str">
        <f>IF(AND('Mapa R. Fiscal'!$Y$12="Baja",'Mapa R. Fiscal'!$AA$12="Catastrófico"),CONCATENATE("R1C",'Mapa R. Fiscal'!$O$12),"")</f>
        <v/>
      </c>
      <c r="AK36" s="231" t="str">
        <f>IF(AND('Mapa R. Fiscal'!$Y$13="Baja",'Mapa R. Fiscal'!$AA$13="Catastrófico"),CONCATENATE("R1C",'Mapa R. Fiscal'!$O$13),"")</f>
        <v/>
      </c>
      <c r="AL36" s="231" t="str">
        <f>IF(AND('Mapa R. Fiscal'!$Y$14="Baja",'Mapa R. Fiscal'!$AA$14="Catastrófico"),CONCATENATE("R1C",'Mapa R. Fiscal'!$O$14),"")</f>
        <v/>
      </c>
      <c r="AM36" s="232" t="str">
        <f>IF(AND('Mapa R. Fiscal'!$Y$15="Baja",'Mapa R. Fiscal'!$AA$15="Catastrófico"),CONCATENATE("R1C",'Mapa R. Fiscal'!$O$15),"")</f>
        <v/>
      </c>
      <c r="AN36" s="14"/>
      <c r="AO36" s="793" t="s">
        <v>583</v>
      </c>
      <c r="AP36" s="794"/>
      <c r="AQ36" s="794"/>
      <c r="AR36" s="794"/>
      <c r="AS36" s="794"/>
      <c r="AT36" s="795"/>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670"/>
      <c r="C37" s="670"/>
      <c r="D37" s="671"/>
      <c r="E37" s="774"/>
      <c r="F37" s="760"/>
      <c r="G37" s="760"/>
      <c r="H37" s="760"/>
      <c r="I37" s="760"/>
      <c r="J37" s="257" t="str">
        <f>IF(AND('Mapa R. Fiscal'!$Y$16="Baja",'Mapa R. Fiscal'!$AA$16="Leve"),CONCATENATE("R2C",'Mapa R. Fiscal'!$O$16),"")</f>
        <v/>
      </c>
      <c r="K37" s="258" t="str">
        <f>IF(AND('Mapa R. Fiscal'!$Y$17="Baja",'Mapa R. Fiscal'!$AA$17="Leve"),CONCATENATE("R2C",'Mapa R. Fiscal'!$O$17),"")</f>
        <v/>
      </c>
      <c r="L37" s="258" t="str">
        <f>IF(AND('Mapa R. Fiscal'!$Y$18="Baja",'Mapa R. Fiscal'!$AA$18="Leve"),CONCATENATE("R2C",'Mapa R. Fiscal'!$O$18),"")</f>
        <v/>
      </c>
      <c r="M37" s="258" t="str">
        <f>IF(AND('Mapa R. Fiscal'!$Y$19="Baja",'Mapa R. Fiscal'!$AA$19="Leve"),CONCATENATE("R2C",'Mapa R. Fiscal'!$O$19),"")</f>
        <v/>
      </c>
      <c r="N37" s="258" t="str">
        <f>IF(AND('Mapa R. Fiscal'!$Y$20="Baja",'Mapa R. Fiscal'!$AA$20="Leve"),CONCATENATE("R2C",'Mapa R. Fiscal'!$O$20),"")</f>
        <v/>
      </c>
      <c r="O37" s="259" t="str">
        <f>IF(AND('Mapa R. Fiscal'!$Y$21="Baja",'Mapa R. Fiscal'!$AA$21="Leve"),CONCATENATE("R2C",'Mapa R. Fiscal'!$O$21),"")</f>
        <v/>
      </c>
      <c r="P37" s="248" t="str">
        <f>IF(AND('Mapa R. Fiscal'!$Y$16="Baja",'Mapa R. Fiscal'!$AA$16="Menor"),CONCATENATE("R2C",'Mapa R. Fiscal'!$O$16),"")</f>
        <v/>
      </c>
      <c r="Q37" s="249" t="str">
        <f>IF(AND('Mapa R. Fiscal'!$Y$17="Baja",'Mapa R. Fiscal'!$AA$17="Menor"),CONCATENATE("R2C",'Mapa R. Fiscal'!$O$17),"")</f>
        <v/>
      </c>
      <c r="R37" s="249" t="str">
        <f>IF(AND('Mapa R. Fiscal'!$Y$18="Baja",'Mapa R. Fiscal'!$AA$18="Menor"),CONCATENATE("R2C",'Mapa R. Fiscal'!$O$18),"")</f>
        <v/>
      </c>
      <c r="S37" s="249" t="str">
        <f>IF(AND('Mapa R. Fiscal'!$Y$19="Baja",'Mapa R. Fiscal'!$AA$19="Menor"),CONCATENATE("R2C",'Mapa R. Fiscal'!$O$19),"")</f>
        <v/>
      </c>
      <c r="T37" s="249" t="str">
        <f>IF(AND('Mapa R. Fiscal'!$Y$20="Baja",'Mapa R. Fiscal'!$AA$20="Menor"),CONCATENATE("R2C",'Mapa R. Fiscal'!$O$20),"")</f>
        <v/>
      </c>
      <c r="U37" s="250" t="str">
        <f>IF(AND('Mapa R. Fiscal'!$Y$21="Baja",'Mapa R. Fiscal'!$AA$21="Menor"),CONCATENATE("R2C",'Mapa R. Fiscal'!$O$21),"")</f>
        <v/>
      </c>
      <c r="V37" s="248" t="str">
        <f>IF(AND('Mapa R. Fiscal'!$Y$16="Baja",'Mapa R. Fiscal'!$AA$16="Moderado"),CONCATENATE("R2C",'Mapa R. Fiscal'!$O$16),"")</f>
        <v/>
      </c>
      <c r="W37" s="249" t="str">
        <f>IF(AND('Mapa R. Fiscal'!$Y$17="Baja",'Mapa R. Fiscal'!$AA$17="Moderado"),CONCATENATE("R2C",'Mapa R. Fiscal'!$O$17),"")</f>
        <v/>
      </c>
      <c r="X37" s="249" t="str">
        <f>IF(AND('Mapa R. Fiscal'!$Y$18="Baja",'Mapa R. Fiscal'!$AA$18="Moderado"),CONCATENATE("R2C",'Mapa R. Fiscal'!$O$18),"")</f>
        <v/>
      </c>
      <c r="Y37" s="249" t="str">
        <f>IF(AND('Mapa R. Fiscal'!$Y$19="Baja",'Mapa R. Fiscal'!$AA$19="Moderado"),CONCATENATE("R2C",'Mapa R. Fiscal'!$O$19),"")</f>
        <v/>
      </c>
      <c r="Z37" s="249" t="str">
        <f>IF(AND('Mapa R. Fiscal'!$Y$20="Baja",'Mapa R. Fiscal'!$AA$20="Moderado"),CONCATENATE("R2C",'Mapa R. Fiscal'!$O$20),"")</f>
        <v/>
      </c>
      <c r="AA37" s="250" t="str">
        <f>IF(AND('Mapa R. Fiscal'!$Y$21="Baja",'Mapa R. Fiscal'!$AA$21="Moderado"),CONCATENATE("R2C",'Mapa R. Fiscal'!$O$21),"")</f>
        <v/>
      </c>
      <c r="AB37" s="233" t="str">
        <f>IF(AND('Mapa R. Fiscal'!$Y$16="Baja",'Mapa R. Fiscal'!$AA$16="Mayor"),CONCATENATE("R2C",'Mapa R. Fiscal'!$O$16),"")</f>
        <v>R2C1</v>
      </c>
      <c r="AC37" s="234" t="str">
        <f>IF(AND('Mapa R. Fiscal'!$Y$17="Baja",'Mapa R. Fiscal'!$AA$17="Mayor"),CONCATENATE("R2C",'Mapa R. Fiscal'!$O$17),"")</f>
        <v>R2C2</v>
      </c>
      <c r="AD37" s="234" t="str">
        <f>IF(AND('Mapa R. Fiscal'!$Y$18="Baja",'Mapa R. Fiscal'!$AA$18="Mayor"),CONCATENATE("R2C",'Mapa R. Fiscal'!$O$18),"")</f>
        <v/>
      </c>
      <c r="AE37" s="234" t="str">
        <f>IF(AND('Mapa R. Fiscal'!$Y$19="Baja",'Mapa R. Fiscal'!$AA$19="Mayor"),CONCATENATE("R2C",'Mapa R. Fiscal'!$O$19),"")</f>
        <v/>
      </c>
      <c r="AF37" s="234" t="str">
        <f>IF(AND('Mapa R. Fiscal'!$Y$20="Baja",'Mapa R. Fiscal'!$AA$20="Mayor"),CONCATENATE("R2C",'Mapa R. Fiscal'!$O$20),"")</f>
        <v/>
      </c>
      <c r="AG37" s="235" t="str">
        <f>IF(AND('Mapa R. Fiscal'!$Y$21="Baja",'Mapa R. Fiscal'!$AA$21="Mayor"),CONCATENATE("R2C",'Mapa R. Fiscal'!$O$21),"")</f>
        <v/>
      </c>
      <c r="AH37" s="236" t="str">
        <f>IF(AND('Mapa R. Fiscal'!$Y$16="Baja",'Mapa R. Fiscal'!$AA$16="Catastrófico"),CONCATENATE("R2C",'Mapa R. Fiscal'!$O$16),"")</f>
        <v/>
      </c>
      <c r="AI37" s="237" t="str">
        <f>IF(AND('Mapa R. Fiscal'!$Y$17="Baja",'Mapa R. Fiscal'!$AA$17="Catastrófico"),CONCATENATE("R2C",'Mapa R. Fiscal'!$O$17),"")</f>
        <v/>
      </c>
      <c r="AJ37" s="237" t="str">
        <f>IF(AND('Mapa R. Fiscal'!$Y$18="Baja",'Mapa R. Fiscal'!$AA$18="Catastrófico"),CONCATENATE("R2C",'Mapa R. Fiscal'!$O$18),"")</f>
        <v/>
      </c>
      <c r="AK37" s="237" t="str">
        <f>IF(AND('Mapa R. Fiscal'!$Y$19="Baja",'Mapa R. Fiscal'!$AA$19="Catastrófico"),CONCATENATE("R2C",'Mapa R. Fiscal'!$O$19),"")</f>
        <v/>
      </c>
      <c r="AL37" s="237" t="str">
        <f>IF(AND('Mapa R. Fiscal'!$Y$20="Baja",'Mapa R. Fiscal'!$AA$20="Catastrófico"),CONCATENATE("R2C",'Mapa R. Fiscal'!$O$20),"")</f>
        <v/>
      </c>
      <c r="AM37" s="238" t="str">
        <f>IF(AND('Mapa R. Fiscal'!$Y$21="Baja",'Mapa R. Fiscal'!$AA$21="Catastrófico"),CONCATENATE("R2C",'Mapa R. Fiscal'!$O$21),"")</f>
        <v/>
      </c>
      <c r="AN37" s="14"/>
      <c r="AO37" s="796"/>
      <c r="AP37" s="797"/>
      <c r="AQ37" s="797"/>
      <c r="AR37" s="797"/>
      <c r="AS37" s="797"/>
      <c r="AT37" s="798"/>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670"/>
      <c r="C38" s="670"/>
      <c r="D38" s="671"/>
      <c r="E38" s="759"/>
      <c r="F38" s="760"/>
      <c r="G38" s="760"/>
      <c r="H38" s="760"/>
      <c r="I38" s="760"/>
      <c r="J38" s="257" t="str">
        <f>IF(AND('Mapa R. Fiscal'!$Y$22="Baja",'Mapa R. Fiscal'!$AA$22="Leve"),CONCATENATE("R3C",'Mapa R. Fiscal'!$O$22),"")</f>
        <v/>
      </c>
      <c r="K38" s="258" t="str">
        <f>IF(AND('Mapa R. Fiscal'!$Y$23="Baja",'Mapa R. Fiscal'!$AA$23="Leve"),CONCATENATE("R3C",'Mapa R. Fiscal'!$O$23),"")</f>
        <v/>
      </c>
      <c r="L38" s="258" t="str">
        <f>IF(AND('Mapa R. Fiscal'!$Y$24="Baja",'Mapa R. Fiscal'!$AA$24="Leve"),CONCATENATE("R3C",'Mapa R. Fiscal'!$O$24),"")</f>
        <v/>
      </c>
      <c r="M38" s="258" t="str">
        <f>IF(AND('Mapa R. Fiscal'!$Y$25="Baja",'Mapa R. Fiscal'!$AA$25="Leve"),CONCATENATE("R3C",'Mapa R. Fiscal'!$O$25),"")</f>
        <v/>
      </c>
      <c r="N38" s="258" t="str">
        <f>IF(AND('Mapa R. Fiscal'!$Y$26="Baja",'Mapa R. Fiscal'!$AA$26="Leve"),CONCATENATE("R3C",'Mapa R. Fiscal'!$O$26),"")</f>
        <v/>
      </c>
      <c r="O38" s="259" t="str">
        <f>IF(AND('Mapa R. Fiscal'!$Y$27="Baja",'Mapa R. Fiscal'!$AA$27="Leve"),CONCATENATE("R3C",'Mapa R. Fiscal'!$O$27),"")</f>
        <v/>
      </c>
      <c r="P38" s="248" t="str">
        <f>IF(AND('Mapa R. Fiscal'!$Y$22="Baja",'Mapa R. Fiscal'!$AA$22="Menor"),CONCATENATE("R3C",'Mapa R. Fiscal'!$O$22),"")</f>
        <v/>
      </c>
      <c r="Q38" s="249" t="str">
        <f>IF(AND('Mapa R. Fiscal'!$Y$23="Baja",'Mapa R. Fiscal'!$AA$23="Menor"),CONCATENATE("R3C",'Mapa R. Fiscal'!$O$23),"")</f>
        <v/>
      </c>
      <c r="R38" s="249" t="str">
        <f>IF(AND('Mapa R. Fiscal'!$Y$24="Baja",'Mapa R. Fiscal'!$AA$24="Menor"),CONCATENATE("R3C",'Mapa R. Fiscal'!$O$24),"")</f>
        <v/>
      </c>
      <c r="S38" s="249" t="str">
        <f>IF(AND('Mapa R. Fiscal'!$Y$25="Baja",'Mapa R. Fiscal'!$AA$25="Menor"),CONCATENATE("R3C",'Mapa R. Fiscal'!$O$25),"")</f>
        <v/>
      </c>
      <c r="T38" s="249" t="str">
        <f>IF(AND('Mapa R. Fiscal'!$Y$26="Baja",'Mapa R. Fiscal'!$AA$26="Menor"),CONCATENATE("R3C",'Mapa R. Fiscal'!$O$26),"")</f>
        <v/>
      </c>
      <c r="U38" s="250" t="str">
        <f>IF(AND('Mapa R. Fiscal'!$Y$27="Baja",'Mapa R. Fiscal'!$AA$27="Menor"),CONCATENATE("R3C",'Mapa R. Fiscal'!$O$27),"")</f>
        <v/>
      </c>
      <c r="V38" s="248" t="str">
        <f>IF(AND('Mapa R. Fiscal'!$Y$22="Baja",'Mapa R. Fiscal'!$AA$22="Moderado"),CONCATENATE("R3C",'Mapa R. Fiscal'!$O$22),"")</f>
        <v/>
      </c>
      <c r="W38" s="249" t="str">
        <f>IF(AND('Mapa R. Fiscal'!$Y$23="Baja",'Mapa R. Fiscal'!$AA$23="Moderado"),CONCATENATE("R3C",'Mapa R. Fiscal'!$O$23),"")</f>
        <v/>
      </c>
      <c r="X38" s="249" t="str">
        <f>IF(AND('Mapa R. Fiscal'!$Y$24="Baja",'Mapa R. Fiscal'!$AA$24="Moderado"),CONCATENATE("R3C",'Mapa R. Fiscal'!$O$24),"")</f>
        <v/>
      </c>
      <c r="Y38" s="249" t="str">
        <f>IF(AND('Mapa R. Fiscal'!$Y$25="Baja",'Mapa R. Fiscal'!$AA$25="Moderado"),CONCATENATE("R3C",'Mapa R. Fiscal'!$O$25),"")</f>
        <v/>
      </c>
      <c r="Z38" s="249" t="str">
        <f>IF(AND('Mapa R. Fiscal'!$Y$26="Baja",'Mapa R. Fiscal'!$AA$26="Moderado"),CONCATENATE("R3C",'Mapa R. Fiscal'!$O$26),"")</f>
        <v/>
      </c>
      <c r="AA38" s="250" t="str">
        <f>IF(AND('Mapa R. Fiscal'!$Y$27="Baja",'Mapa R. Fiscal'!$AA$27="Moderado"),CONCATENATE("R3C",'Mapa R. Fiscal'!$O$27),"")</f>
        <v/>
      </c>
      <c r="AB38" s="233" t="str">
        <f>IF(AND('Mapa R. Fiscal'!$Y$22="Baja",'Mapa R. Fiscal'!$AA$22="Mayor"),CONCATENATE("R3C",'Mapa R. Fiscal'!$O$22),"")</f>
        <v/>
      </c>
      <c r="AC38" s="234" t="str">
        <f>IF(AND('Mapa R. Fiscal'!$Y$23="Baja",'Mapa R. Fiscal'!$AA$23="Mayor"),CONCATENATE("R3C",'Mapa R. Fiscal'!$O$23),"")</f>
        <v/>
      </c>
      <c r="AD38" s="234" t="str">
        <f>IF(AND('Mapa R. Fiscal'!$Y$24="Baja",'Mapa R. Fiscal'!$AA$24="Mayor"),CONCATENATE("R3C",'Mapa R. Fiscal'!$O$24),"")</f>
        <v/>
      </c>
      <c r="AE38" s="234" t="str">
        <f>IF(AND('Mapa R. Fiscal'!$Y$25="Baja",'Mapa R. Fiscal'!$AA$25="Mayor"),CONCATENATE("R3C",'Mapa R. Fiscal'!$O$25),"")</f>
        <v/>
      </c>
      <c r="AF38" s="234" t="str">
        <f>IF(AND('Mapa R. Fiscal'!$Y$26="Baja",'Mapa R. Fiscal'!$AA$26="Mayor"),CONCATENATE("R3C",'Mapa R. Fiscal'!$O$26),"")</f>
        <v/>
      </c>
      <c r="AG38" s="235" t="str">
        <f>IF(AND('Mapa R. Fiscal'!$Y$27="Baja",'Mapa R. Fiscal'!$AA$27="Mayor"),CONCATENATE("R3C",'Mapa R. Fiscal'!$O$27),"")</f>
        <v/>
      </c>
      <c r="AH38" s="236" t="str">
        <f>IF(AND('Mapa R. Fiscal'!$Y$22="Baja",'Mapa R. Fiscal'!$AA$22="Catastrófico"),CONCATENATE("R3C",'Mapa R. Fiscal'!$O$22),"")</f>
        <v/>
      </c>
      <c r="AI38" s="237" t="str">
        <f>IF(AND('Mapa R. Fiscal'!$Y$23="Baja",'Mapa R. Fiscal'!$AA$23="Catastrófico"),CONCATENATE("R3C",'Mapa R. Fiscal'!$O$23),"")</f>
        <v/>
      </c>
      <c r="AJ38" s="237" t="str">
        <f>IF(AND('Mapa R. Fiscal'!$Y$24="Baja",'Mapa R. Fiscal'!$AA$24="Catastrófico"),CONCATENATE("R3C",'Mapa R. Fiscal'!$O$24),"")</f>
        <v/>
      </c>
      <c r="AK38" s="237" t="str">
        <f>IF(AND('Mapa R. Fiscal'!$Y$25="Baja",'Mapa R. Fiscal'!$AA$25="Catastrófico"),CONCATENATE("R3C",'Mapa R. Fiscal'!$O$25),"")</f>
        <v/>
      </c>
      <c r="AL38" s="237" t="str">
        <f>IF(AND('Mapa R. Fiscal'!$Y$26="Baja",'Mapa R. Fiscal'!$AA$26="Catastrófico"),CONCATENATE("R3C",'Mapa R. Fiscal'!$O$26),"")</f>
        <v/>
      </c>
      <c r="AM38" s="238" t="str">
        <f>IF(AND('Mapa R. Fiscal'!$Y$27="Baja",'Mapa R. Fiscal'!$AA$27="Catastrófico"),CONCATENATE("R3C",'Mapa R. Fiscal'!$O$27),"")</f>
        <v/>
      </c>
      <c r="AN38" s="14"/>
      <c r="AO38" s="796"/>
      <c r="AP38" s="797"/>
      <c r="AQ38" s="797"/>
      <c r="AR38" s="797"/>
      <c r="AS38" s="797"/>
      <c r="AT38" s="798"/>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670"/>
      <c r="C39" s="670"/>
      <c r="D39" s="671"/>
      <c r="E39" s="759"/>
      <c r="F39" s="760"/>
      <c r="G39" s="760"/>
      <c r="H39" s="760"/>
      <c r="I39" s="760"/>
      <c r="J39" s="257" t="str">
        <f>IF(AND('Mapa R. Fiscal'!$Y$28="Baja",'Mapa R. Fiscal'!$AA$28="Leve"),CONCATENATE("R4C",'Mapa R. Fiscal'!$O$28),"")</f>
        <v/>
      </c>
      <c r="K39" s="258" t="str">
        <f>IF(AND('Mapa R. Fiscal'!$Y$29="Baja",'Mapa R. Fiscal'!$AA$29="Leve"),CONCATENATE("R4C",'Mapa R. Fiscal'!$O$29),"")</f>
        <v/>
      </c>
      <c r="L39" s="258" t="str">
        <f>IF(AND('Mapa R. Fiscal'!$Y$30="Baja",'Mapa R. Fiscal'!$AA$30="Leve"),CONCATENATE("R4C",'Mapa R. Fiscal'!$O$30),"")</f>
        <v/>
      </c>
      <c r="M39" s="258" t="str">
        <f>IF(AND('Mapa R. Fiscal'!$Y$31="Baja",'Mapa R. Fiscal'!$AA$31="Leve"),CONCATENATE("R4C",'Mapa R. Fiscal'!$O$31),"")</f>
        <v/>
      </c>
      <c r="N39" s="258" t="str">
        <f>IF(AND('Mapa R. Fiscal'!$Y$32="Baja",'Mapa R. Fiscal'!$AA$32="Leve"),CONCATENATE("R4C",'Mapa R. Fiscal'!$O$32),"")</f>
        <v/>
      </c>
      <c r="O39" s="259" t="str">
        <f>IF(AND('Mapa R. Fiscal'!$Y$33="Baja",'Mapa R. Fiscal'!$AA$33="Leve"),CONCATENATE("R4C",'Mapa R. Fiscal'!$O$33),"")</f>
        <v/>
      </c>
      <c r="P39" s="248" t="str">
        <f>IF(AND('Mapa R. Fiscal'!$Y$28="Baja",'Mapa R. Fiscal'!$AA$28="Menor"),CONCATENATE("R4C",'Mapa R. Fiscal'!$O$28),"")</f>
        <v/>
      </c>
      <c r="Q39" s="249" t="str">
        <f>IF(AND('Mapa R. Fiscal'!$Y$29="Baja",'Mapa R. Fiscal'!$AA$29="Menor"),CONCATENATE("R4C",'Mapa R. Fiscal'!$O$29),"")</f>
        <v/>
      </c>
      <c r="R39" s="249" t="str">
        <f>IF(AND('Mapa R. Fiscal'!$Y$30="Baja",'Mapa R. Fiscal'!$AA$30="Menor"),CONCATENATE("R4C",'Mapa R. Fiscal'!$O$30),"")</f>
        <v/>
      </c>
      <c r="S39" s="249" t="str">
        <f>IF(AND('Mapa R. Fiscal'!$Y$31="Baja",'Mapa R. Fiscal'!$AA$31="Menor"),CONCATENATE("R4C",'Mapa R. Fiscal'!$O$31),"")</f>
        <v/>
      </c>
      <c r="T39" s="249" t="str">
        <f>IF(AND('Mapa R. Fiscal'!$Y$32="Baja",'Mapa R. Fiscal'!$AA$32="Menor"),CONCATENATE("R4C",'Mapa R. Fiscal'!$O$32),"")</f>
        <v/>
      </c>
      <c r="U39" s="250" t="str">
        <f>IF(AND('Mapa R. Fiscal'!$Y$33="Baja",'Mapa R. Fiscal'!$AA$33="Menor"),CONCATENATE("R4C",'Mapa R. Fiscal'!$O$33),"")</f>
        <v/>
      </c>
      <c r="V39" s="248" t="str">
        <f>IF(AND('Mapa R. Fiscal'!$Y$28="Baja",'Mapa R. Fiscal'!$AA$28="Moderado"),CONCATENATE("R4C",'Mapa R. Fiscal'!$O$28),"")</f>
        <v/>
      </c>
      <c r="W39" s="249" t="str">
        <f>IF(AND('Mapa R. Fiscal'!$Y$29="Baja",'Mapa R. Fiscal'!$AA$29="Moderado"),CONCATENATE("R4C",'Mapa R. Fiscal'!$O$29),"")</f>
        <v/>
      </c>
      <c r="X39" s="249" t="str">
        <f>IF(AND('Mapa R. Fiscal'!$Y$30="Baja",'Mapa R. Fiscal'!$AA$30="Moderado"),CONCATENATE("R4C",'Mapa R. Fiscal'!$O$30),"")</f>
        <v/>
      </c>
      <c r="Y39" s="249" t="str">
        <f>IF(AND('Mapa R. Fiscal'!$Y$31="Baja",'Mapa R. Fiscal'!$AA$31="Moderado"),CONCATENATE("R4C",'Mapa R. Fiscal'!$O$31),"")</f>
        <v/>
      </c>
      <c r="Z39" s="249" t="str">
        <f>IF(AND('Mapa R. Fiscal'!$Y$32="Baja",'Mapa R. Fiscal'!$AA$32="Moderado"),CONCATENATE("R4C",'Mapa R. Fiscal'!$O$32),"")</f>
        <v/>
      </c>
      <c r="AA39" s="250" t="str">
        <f>IF(AND('Mapa R. Fiscal'!$Y$33="Baja",'Mapa R. Fiscal'!$AA$33="Moderado"),CONCATENATE("R4C",'Mapa R. Fiscal'!$O$33),"")</f>
        <v/>
      </c>
      <c r="AB39" s="233" t="str">
        <f>IF(AND('Mapa R. Fiscal'!$Y$28="Baja",'Mapa R. Fiscal'!$AA$28="Mayor"),CONCATENATE("R4C",'Mapa R. Fiscal'!$O$28),"")</f>
        <v/>
      </c>
      <c r="AC39" s="234" t="str">
        <f>IF(AND('Mapa R. Fiscal'!$Y$29="Baja",'Mapa R. Fiscal'!$AA$29="Mayor"),CONCATENATE("R4C",'Mapa R. Fiscal'!$O$29),"")</f>
        <v/>
      </c>
      <c r="AD39" s="234" t="str">
        <f>IF(AND('Mapa R. Fiscal'!$Y$30="Baja",'Mapa R. Fiscal'!$AA$30="Mayor"),CONCATENATE("R4C",'Mapa R. Fiscal'!$O$30),"")</f>
        <v/>
      </c>
      <c r="AE39" s="234" t="str">
        <f>IF(AND('Mapa R. Fiscal'!$Y$31="Baja",'Mapa R. Fiscal'!$AA$31="Mayor"),CONCATENATE("R4C",'Mapa R. Fiscal'!$O$31),"")</f>
        <v/>
      </c>
      <c r="AF39" s="234" t="str">
        <f>IF(AND('Mapa R. Fiscal'!$Y$32="Baja",'Mapa R. Fiscal'!$AA$32="Mayor"),CONCATENATE("R4C",'Mapa R. Fiscal'!$O$32),"")</f>
        <v/>
      </c>
      <c r="AG39" s="235" t="str">
        <f>IF(AND('Mapa R. Fiscal'!$Y$33="Baja",'Mapa R. Fiscal'!$AA$33="Mayor"),CONCATENATE("R4C",'Mapa R. Fiscal'!$O$33),"")</f>
        <v/>
      </c>
      <c r="AH39" s="236" t="str">
        <f>IF(AND('Mapa R. Fiscal'!$Y$28="Baja",'Mapa R. Fiscal'!$AA$28="Catastrófico"),CONCATENATE("R4C",'Mapa R. Fiscal'!$O$28),"")</f>
        <v/>
      </c>
      <c r="AI39" s="237" t="str">
        <f>IF(AND('Mapa R. Fiscal'!$Y$29="Baja",'Mapa R. Fiscal'!$AA$29="Catastrófico"),CONCATENATE("R4C",'Mapa R. Fiscal'!$O$29),"")</f>
        <v/>
      </c>
      <c r="AJ39" s="237" t="str">
        <f>IF(AND('Mapa R. Fiscal'!$Y$30="Baja",'Mapa R. Fiscal'!$AA$30="Catastrófico"),CONCATENATE("R4C",'Mapa R. Fiscal'!$O$30),"")</f>
        <v/>
      </c>
      <c r="AK39" s="237" t="str">
        <f>IF(AND('Mapa R. Fiscal'!$Y$31="Baja",'Mapa R. Fiscal'!$AA$31="Catastrófico"),CONCATENATE("R4C",'Mapa R. Fiscal'!$O$31),"")</f>
        <v/>
      </c>
      <c r="AL39" s="237" t="str">
        <f>IF(AND('Mapa R. Fiscal'!$Y$32="Baja",'Mapa R. Fiscal'!$AA$32="Catastrófico"),CONCATENATE("R4C",'Mapa R. Fiscal'!$O$32),"")</f>
        <v/>
      </c>
      <c r="AM39" s="238" t="str">
        <f>IF(AND('Mapa R. Fiscal'!$Y$33="Baja",'Mapa R. Fiscal'!$AA$33="Catastrófico"),CONCATENATE("R4C",'Mapa R. Fiscal'!$O$33),"")</f>
        <v/>
      </c>
      <c r="AN39" s="14"/>
      <c r="AO39" s="796"/>
      <c r="AP39" s="797"/>
      <c r="AQ39" s="797"/>
      <c r="AR39" s="797"/>
      <c r="AS39" s="797"/>
      <c r="AT39" s="798"/>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670"/>
      <c r="C40" s="670"/>
      <c r="D40" s="671"/>
      <c r="E40" s="759"/>
      <c r="F40" s="760"/>
      <c r="G40" s="760"/>
      <c r="H40" s="760"/>
      <c r="I40" s="760"/>
      <c r="J40" s="257" t="str">
        <f>IF(AND('Mapa R. Fiscal'!$Y$34="Baja",'Mapa R. Fiscal'!$AA$34="Leve"),CONCATENATE("R5C",'Mapa R. Fiscal'!$O$34),"")</f>
        <v/>
      </c>
      <c r="K40" s="258" t="str">
        <f>IF(AND('Mapa R. Fiscal'!$Y$35="Baja",'Mapa R. Fiscal'!$AA$35="Leve"),CONCATENATE("R5C",'Mapa R. Fiscal'!$O$35),"")</f>
        <v/>
      </c>
      <c r="L40" s="258" t="str">
        <f>IF(AND('Mapa R. Fiscal'!$Y$36="Baja",'Mapa R. Fiscal'!$AA$36="Leve"),CONCATENATE("R5C",'Mapa R. Fiscal'!$O$36),"")</f>
        <v/>
      </c>
      <c r="M40" s="258" t="str">
        <f>IF(AND('Mapa R. Fiscal'!$Y$37="Baja",'Mapa R. Fiscal'!$AA$37="Leve"),CONCATENATE("R5C",'Mapa R. Fiscal'!$O$37),"")</f>
        <v/>
      </c>
      <c r="N40" s="258" t="str">
        <f>IF(AND('Mapa R. Fiscal'!$Y$38="Baja",'Mapa R. Fiscal'!$AA$38="Leve"),CONCATENATE("R5C",'Mapa R. Fiscal'!$O$38),"")</f>
        <v/>
      </c>
      <c r="O40" s="259" t="str">
        <f>IF(AND('Mapa R. Fiscal'!$Y$39="Baja",'Mapa R. Fiscal'!$AA$39="Leve"),CONCATENATE("R5C",'Mapa R. Fiscal'!$O$39),"")</f>
        <v/>
      </c>
      <c r="P40" s="248" t="str">
        <f>IF(AND('Mapa R. Fiscal'!$Y$34="Baja",'Mapa R. Fiscal'!$AA$34="Menor"),CONCATENATE("R5C",'Mapa R. Fiscal'!$O$34),"")</f>
        <v/>
      </c>
      <c r="Q40" s="249" t="str">
        <f>IF(AND('Mapa R. Fiscal'!$Y$35="Baja",'Mapa R. Fiscal'!$AA$35="Menor"),CONCATENATE("R5C",'Mapa R. Fiscal'!$O$35),"")</f>
        <v/>
      </c>
      <c r="R40" s="249" t="str">
        <f>IF(AND('Mapa R. Fiscal'!$Y$36="Baja",'Mapa R. Fiscal'!$AA$36="Menor"),CONCATENATE("R5C",'Mapa R. Fiscal'!$O$36),"")</f>
        <v/>
      </c>
      <c r="S40" s="249" t="str">
        <f>IF(AND('Mapa R. Fiscal'!$Y$37="Baja",'Mapa R. Fiscal'!$AA$37="Menor"),CONCATENATE("R5C",'Mapa R. Fiscal'!$O$37),"")</f>
        <v/>
      </c>
      <c r="T40" s="249" t="str">
        <f>IF(AND('Mapa R. Fiscal'!$Y$38="Baja",'Mapa R. Fiscal'!$AA$38="Menor"),CONCATENATE("R5C",'Mapa R. Fiscal'!$O$38),"")</f>
        <v/>
      </c>
      <c r="U40" s="250" t="str">
        <f>IF(AND('Mapa R. Fiscal'!$Y$39="Baja",'Mapa R. Fiscal'!$AA$39="Menor"),CONCATENATE("R5C",'Mapa R. Fiscal'!$O$39),"")</f>
        <v/>
      </c>
      <c r="V40" s="248" t="str">
        <f>IF(AND('Mapa R. Fiscal'!$Y$34="Baja",'Mapa R. Fiscal'!$AA$34="Moderado"),CONCATENATE("R5C",'Mapa R. Fiscal'!$O$34),"")</f>
        <v/>
      </c>
      <c r="W40" s="249" t="str">
        <f>IF(AND('Mapa R. Fiscal'!$Y$35="Baja",'Mapa R. Fiscal'!$AA$35="Moderado"),CONCATENATE("R5C",'Mapa R. Fiscal'!$O$35),"")</f>
        <v/>
      </c>
      <c r="X40" s="249" t="str">
        <f>IF(AND('Mapa R. Fiscal'!$Y$36="Baja",'Mapa R. Fiscal'!$AA$36="Moderado"),CONCATENATE("R5C",'Mapa R. Fiscal'!$O$36),"")</f>
        <v/>
      </c>
      <c r="Y40" s="249" t="str">
        <f>IF(AND('Mapa R. Fiscal'!$Y$37="Baja",'Mapa R. Fiscal'!$AA$37="Moderado"),CONCATENATE("R5C",'Mapa R. Fiscal'!$O$37),"")</f>
        <v/>
      </c>
      <c r="Z40" s="249" t="str">
        <f>IF(AND('Mapa R. Fiscal'!$Y$38="Baja",'Mapa R. Fiscal'!$AA$38="Moderado"),CONCATENATE("R5C",'Mapa R. Fiscal'!$O$38),"")</f>
        <v/>
      </c>
      <c r="AA40" s="250" t="str">
        <f>IF(AND('Mapa R. Fiscal'!$Y$39="Baja",'Mapa R. Fiscal'!$AA$39="Moderado"),CONCATENATE("R5C",'Mapa R. Fiscal'!$O$39),"")</f>
        <v/>
      </c>
      <c r="AB40" s="233" t="str">
        <f>IF(AND('Mapa R. Fiscal'!$Y$34="Baja",'Mapa R. Fiscal'!$AA$34="Mayor"),CONCATENATE("R5C",'Mapa R. Fiscal'!$O$34),"")</f>
        <v/>
      </c>
      <c r="AC40" s="234" t="str">
        <f>IF(AND('Mapa R. Fiscal'!$Y$35="Baja",'Mapa R. Fiscal'!$AA$35="Mayor"),CONCATENATE("R5C",'Mapa R. Fiscal'!$O$35),"")</f>
        <v/>
      </c>
      <c r="AD40" s="234" t="str">
        <f>IF(AND('Mapa R. Fiscal'!$Y$36="Baja",'Mapa R. Fiscal'!$AA$36="Mayor"),CONCATENATE("R5C",'Mapa R. Fiscal'!$O$36),"")</f>
        <v/>
      </c>
      <c r="AE40" s="234" t="str">
        <f>IF(AND('Mapa R. Fiscal'!$Y$37="Baja",'Mapa R. Fiscal'!$AA$37="Mayor"),CONCATENATE("R5C",'Mapa R. Fiscal'!$O$37),"")</f>
        <v/>
      </c>
      <c r="AF40" s="234" t="str">
        <f>IF(AND('Mapa R. Fiscal'!$Y$38="Baja",'Mapa R. Fiscal'!$AA$38="Mayor"),CONCATENATE("R5C",'Mapa R. Fiscal'!$O$38),"")</f>
        <v/>
      </c>
      <c r="AG40" s="235" t="str">
        <f>IF(AND('Mapa R. Fiscal'!$Y$39="Baja",'Mapa R. Fiscal'!$AA$39="Mayor"),CONCATENATE("R5C",'Mapa R. Fiscal'!$O$39),"")</f>
        <v/>
      </c>
      <c r="AH40" s="236" t="str">
        <f>IF(AND('Mapa R. Fiscal'!$Y$34="Baja",'Mapa R. Fiscal'!$AA$34="Catastrófico"),CONCATENATE("R5C",'Mapa R. Fiscal'!$O$34),"")</f>
        <v/>
      </c>
      <c r="AI40" s="237" t="str">
        <f>IF(AND('Mapa R. Fiscal'!$Y$35="Baja",'Mapa R. Fiscal'!$AA$35="Catastrófico"),CONCATENATE("R5C",'Mapa R. Fiscal'!$O$35),"")</f>
        <v/>
      </c>
      <c r="AJ40" s="237" t="str">
        <f>IF(AND('Mapa R. Fiscal'!$Y$36="Baja",'Mapa R. Fiscal'!$AA$36="Catastrófico"),CONCATENATE("R5C",'Mapa R. Fiscal'!$O$36),"")</f>
        <v/>
      </c>
      <c r="AK40" s="237" t="str">
        <f>IF(AND('Mapa R. Fiscal'!$Y$37="Baja",'Mapa R. Fiscal'!$AA$37="Catastrófico"),CONCATENATE("R5C",'Mapa R. Fiscal'!$O$37),"")</f>
        <v/>
      </c>
      <c r="AL40" s="237" t="str">
        <f>IF(AND('Mapa R. Fiscal'!$Y$38="Baja",'Mapa R. Fiscal'!$AA$38="Catastrófico"),CONCATENATE("R5C",'Mapa R. Fiscal'!$O$38),"")</f>
        <v/>
      </c>
      <c r="AM40" s="238" t="str">
        <f>IF(AND('Mapa R. Fiscal'!$Y$39="Baja",'Mapa R. Fiscal'!$AA$39="Catastrófico"),CONCATENATE("R5C",'Mapa R. Fiscal'!$O$39),"")</f>
        <v/>
      </c>
      <c r="AN40" s="14"/>
      <c r="AO40" s="796"/>
      <c r="AP40" s="797"/>
      <c r="AQ40" s="797"/>
      <c r="AR40" s="797"/>
      <c r="AS40" s="797"/>
      <c r="AT40" s="798"/>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670"/>
      <c r="C41" s="670"/>
      <c r="D41" s="671"/>
      <c r="E41" s="759"/>
      <c r="F41" s="760"/>
      <c r="G41" s="760"/>
      <c r="H41" s="760"/>
      <c r="I41" s="760"/>
      <c r="J41" s="257" t="str">
        <f>IF(AND('Mapa R. Fiscal'!$Y$40="Baja",'Mapa R. Fiscal'!$AA$40="Leve"),CONCATENATE("R6C",'Mapa R. Fiscal'!$O$40),"")</f>
        <v/>
      </c>
      <c r="K41" s="258" t="str">
        <f>IF(AND('Mapa R. Fiscal'!$Y$41="Baja",'Mapa R. Fiscal'!$AA$41="Leve"),CONCATENATE("R6C",'Mapa R. Fiscal'!$O$41),"")</f>
        <v/>
      </c>
      <c r="L41" s="258" t="str">
        <f>IF(AND('Mapa R. Fiscal'!$Y$42="Baja",'Mapa R. Fiscal'!$AA$42="Leve"),CONCATENATE("R6C",'Mapa R. Fiscal'!$O$42),"")</f>
        <v/>
      </c>
      <c r="M41" s="258" t="str">
        <f>IF(AND('Mapa R. Fiscal'!$Y$43="Baja",'Mapa R. Fiscal'!$AA$43="Leve"),CONCATENATE("R6C",'Mapa R. Fiscal'!$O$43),"")</f>
        <v/>
      </c>
      <c r="N41" s="258" t="str">
        <f>IF(AND('Mapa R. Fiscal'!$Y$44="Baja",'Mapa R. Fiscal'!$AA$44="Leve"),CONCATENATE("R6C",'Mapa R. Fiscal'!$O$44),"")</f>
        <v/>
      </c>
      <c r="O41" s="259" t="str">
        <f>IF(AND('Mapa R. Fiscal'!$Y$45="Baja",'Mapa R. Fiscal'!$AA$45="Leve"),CONCATENATE("R6C",'Mapa R. Fiscal'!$O$45),"")</f>
        <v/>
      </c>
      <c r="P41" s="248" t="str">
        <f>IF(AND('Mapa R. Fiscal'!$Y$40="Baja",'Mapa R. Fiscal'!$AA$40="Menor"),CONCATENATE("R6C",'Mapa R. Fiscal'!$O$40),"")</f>
        <v/>
      </c>
      <c r="Q41" s="249" t="str">
        <f>IF(AND('Mapa R. Fiscal'!$Y$41="Baja",'Mapa R. Fiscal'!$AA$41="Menor"),CONCATENATE("R6C",'Mapa R. Fiscal'!$O$41),"")</f>
        <v/>
      </c>
      <c r="R41" s="249" t="str">
        <f>IF(AND('Mapa R. Fiscal'!$Y$42="Baja",'Mapa R. Fiscal'!$AA$42="Menor"),CONCATENATE("R6C",'Mapa R. Fiscal'!$O$42),"")</f>
        <v/>
      </c>
      <c r="S41" s="249" t="str">
        <f>IF(AND('Mapa R. Fiscal'!$Y$43="Baja",'Mapa R. Fiscal'!$AA$43="Menor"),CONCATENATE("R6C",'Mapa R. Fiscal'!$O$43),"")</f>
        <v/>
      </c>
      <c r="T41" s="249" t="str">
        <f>IF(AND('Mapa R. Fiscal'!$Y$44="Baja",'Mapa R. Fiscal'!$AA$44="Menor"),CONCATENATE("R6C",'Mapa R. Fiscal'!$O$44),"")</f>
        <v/>
      </c>
      <c r="U41" s="250" t="str">
        <f>IF(AND('Mapa R. Fiscal'!$Y$45="Baja",'Mapa R. Fiscal'!$AA$45="Menor"),CONCATENATE("R6C",'Mapa R. Fiscal'!$O$45),"")</f>
        <v/>
      </c>
      <c r="V41" s="248" t="str">
        <f>IF(AND('Mapa R. Fiscal'!$Y$40="Baja",'Mapa R. Fiscal'!$AA$40="Moderado"),CONCATENATE("R6C",'Mapa R. Fiscal'!$O$40),"")</f>
        <v/>
      </c>
      <c r="W41" s="249" t="str">
        <f>IF(AND('Mapa R. Fiscal'!$Y$41="Baja",'Mapa R. Fiscal'!$AA$41="Moderado"),CONCATENATE("R6C",'Mapa R. Fiscal'!$O$41),"")</f>
        <v/>
      </c>
      <c r="X41" s="249" t="str">
        <f>IF(AND('Mapa R. Fiscal'!$Y$42="Baja",'Mapa R. Fiscal'!$AA$42="Moderado"),CONCATENATE("R6C",'Mapa R. Fiscal'!$O$42),"")</f>
        <v/>
      </c>
      <c r="Y41" s="249" t="str">
        <f>IF(AND('Mapa R. Fiscal'!$Y$43="Baja",'Mapa R. Fiscal'!$AA$43="Moderado"),CONCATENATE("R6C",'Mapa R. Fiscal'!$O$43),"")</f>
        <v/>
      </c>
      <c r="Z41" s="249" t="str">
        <f>IF(AND('Mapa R. Fiscal'!$Y$44="Baja",'Mapa R. Fiscal'!$AA$44="Moderado"),CONCATENATE("R6C",'Mapa R. Fiscal'!$O$44),"")</f>
        <v/>
      </c>
      <c r="AA41" s="250" t="str">
        <f>IF(AND('Mapa R. Fiscal'!$Y$45="Baja",'Mapa R. Fiscal'!$AA$45="Moderado"),CONCATENATE("R6C",'Mapa R. Fiscal'!$O$45),"")</f>
        <v/>
      </c>
      <c r="AB41" s="233" t="str">
        <f>IF(AND('Mapa R. Fiscal'!$Y$40="Baja",'Mapa R. Fiscal'!$AA$40="Mayor"),CONCATENATE("R6C",'Mapa R. Fiscal'!$O$40),"")</f>
        <v/>
      </c>
      <c r="AC41" s="234" t="str">
        <f>IF(AND('Mapa R. Fiscal'!$Y$41="Baja",'Mapa R. Fiscal'!$AA$41="Mayor"),CONCATENATE("R6C",'Mapa R. Fiscal'!$O$41),"")</f>
        <v/>
      </c>
      <c r="AD41" s="234" t="str">
        <f>IF(AND('Mapa R. Fiscal'!$Y$42="Baja",'Mapa R. Fiscal'!$AA$42="Mayor"),CONCATENATE("R6C",'Mapa R. Fiscal'!$O$42),"")</f>
        <v/>
      </c>
      <c r="AE41" s="234" t="str">
        <f>IF(AND('Mapa R. Fiscal'!$Y$43="Baja",'Mapa R. Fiscal'!$AA$43="Mayor"),CONCATENATE("R6C",'Mapa R. Fiscal'!$O$43),"")</f>
        <v/>
      </c>
      <c r="AF41" s="234" t="str">
        <f>IF(AND('Mapa R. Fiscal'!$Y$44="Baja",'Mapa R. Fiscal'!$AA$44="Mayor"),CONCATENATE("R6C",'Mapa R. Fiscal'!$O$44),"")</f>
        <v/>
      </c>
      <c r="AG41" s="235" t="str">
        <f>IF(AND('Mapa R. Fiscal'!$Y$45="Baja",'Mapa R. Fiscal'!$AA$45="Mayor"),CONCATENATE("R6C",'Mapa R. Fiscal'!$O$45),"")</f>
        <v/>
      </c>
      <c r="AH41" s="236" t="str">
        <f>IF(AND('Mapa R. Fiscal'!$Y$40="Baja",'Mapa R. Fiscal'!$AA$40="Catastrófico"),CONCATENATE("R6C",'Mapa R. Fiscal'!$O$40),"")</f>
        <v/>
      </c>
      <c r="AI41" s="237" t="str">
        <f>IF(AND('Mapa R. Fiscal'!$Y$41="Baja",'Mapa R. Fiscal'!$AA$41="Catastrófico"),CONCATENATE("R6C",'Mapa R. Fiscal'!$O$41),"")</f>
        <v/>
      </c>
      <c r="AJ41" s="237" t="str">
        <f>IF(AND('Mapa R. Fiscal'!$Y$42="Baja",'Mapa R. Fiscal'!$AA$42="Catastrófico"),CONCATENATE("R6C",'Mapa R. Fiscal'!$O$42),"")</f>
        <v/>
      </c>
      <c r="AK41" s="237" t="str">
        <f>IF(AND('Mapa R. Fiscal'!$Y$43="Baja",'Mapa R. Fiscal'!$AA$43="Catastrófico"),CONCATENATE("R6C",'Mapa R. Fiscal'!$O$43),"")</f>
        <v/>
      </c>
      <c r="AL41" s="237" t="str">
        <f>IF(AND('Mapa R. Fiscal'!$Y$44="Baja",'Mapa R. Fiscal'!$AA$44="Catastrófico"),CONCATENATE("R6C",'Mapa R. Fiscal'!$O$44),"")</f>
        <v/>
      </c>
      <c r="AM41" s="238" t="str">
        <f>IF(AND('Mapa R. Fiscal'!$Y$45="Baja",'Mapa R. Fiscal'!$AA$45="Catastrófico"),CONCATENATE("R6C",'Mapa R. Fiscal'!$O$45),"")</f>
        <v/>
      </c>
      <c r="AN41" s="14"/>
      <c r="AO41" s="796"/>
      <c r="AP41" s="797"/>
      <c r="AQ41" s="797"/>
      <c r="AR41" s="797"/>
      <c r="AS41" s="797"/>
      <c r="AT41" s="798"/>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670"/>
      <c r="C42" s="670"/>
      <c r="D42" s="671"/>
      <c r="E42" s="759"/>
      <c r="F42" s="760"/>
      <c r="G42" s="760"/>
      <c r="H42" s="760"/>
      <c r="I42" s="760"/>
      <c r="J42" s="257" t="str">
        <f>IF(AND('Mapa R. Fiscal'!$Y$46="Baja",'Mapa R. Fiscal'!$AA$46="Leve"),CONCATENATE("R7C",'Mapa R. Fiscal'!$O$46),"")</f>
        <v/>
      </c>
      <c r="K42" s="258" t="str">
        <f>IF(AND('Mapa R. Fiscal'!$Y$47="Baja",'Mapa R. Fiscal'!$AA$47="Leve"),CONCATENATE("R7C",'Mapa R. Fiscal'!$O$47),"")</f>
        <v/>
      </c>
      <c r="L42" s="258" t="str">
        <f>IF(AND('Mapa R. Fiscal'!$Y$48="Baja",'Mapa R. Fiscal'!$AA$48="Leve"),CONCATENATE("R7C",'Mapa R. Fiscal'!$O$48),"")</f>
        <v/>
      </c>
      <c r="M42" s="258" t="str">
        <f>IF(AND('Mapa R. Fiscal'!$Y$49="Baja",'Mapa R. Fiscal'!$AA$49="Leve"),CONCATENATE("R7C",'Mapa R. Fiscal'!$O$49),"")</f>
        <v/>
      </c>
      <c r="N42" s="258" t="str">
        <f>IF(AND('Mapa R. Fiscal'!$Y$50="Baja",'Mapa R. Fiscal'!$AA$50="Leve"),CONCATENATE("R7C",'Mapa R. Fiscal'!$O$50),"")</f>
        <v/>
      </c>
      <c r="O42" s="259" t="str">
        <f>IF(AND('Mapa R. Fiscal'!$Y$51="Baja",'Mapa R. Fiscal'!$AA$51="Leve"),CONCATENATE("R7C",'Mapa R. Fiscal'!$O$51),"")</f>
        <v/>
      </c>
      <c r="P42" s="248" t="str">
        <f>IF(AND('Mapa R. Fiscal'!$Y$46="Baja",'Mapa R. Fiscal'!$AA$46="Menor"),CONCATENATE("R7C",'Mapa R. Fiscal'!$O$46),"")</f>
        <v/>
      </c>
      <c r="Q42" s="249" t="str">
        <f>IF(AND('Mapa R. Fiscal'!$Y$47="Baja",'Mapa R. Fiscal'!$AA$47="Menor"),CONCATENATE("R7C",'Mapa R. Fiscal'!$O$47),"")</f>
        <v/>
      </c>
      <c r="R42" s="249" t="str">
        <f>IF(AND('Mapa R. Fiscal'!$Y$48="Baja",'Mapa R. Fiscal'!$AA$48="Menor"),CONCATENATE("R7C",'Mapa R. Fiscal'!$O$48),"")</f>
        <v/>
      </c>
      <c r="S42" s="249" t="str">
        <f>IF(AND('Mapa R. Fiscal'!$Y$49="Baja",'Mapa R. Fiscal'!$AA$49="Menor"),CONCATENATE("R7C",'Mapa R. Fiscal'!$O$49),"")</f>
        <v/>
      </c>
      <c r="T42" s="249" t="str">
        <f>IF(AND('Mapa R. Fiscal'!$Y$50="Baja",'Mapa R. Fiscal'!$AA$50="Menor"),CONCATENATE("R7C",'Mapa R. Fiscal'!$O$50),"")</f>
        <v/>
      </c>
      <c r="U42" s="250" t="str">
        <f>IF(AND('Mapa R. Fiscal'!$Y$51="Baja",'Mapa R. Fiscal'!$AA$51="Menor"),CONCATENATE("R7C",'Mapa R. Fiscal'!$O$51),"")</f>
        <v/>
      </c>
      <c r="V42" s="248" t="str">
        <f>IF(AND('Mapa R. Fiscal'!$Y$46="Baja",'Mapa R. Fiscal'!$AA$46="Moderado"),CONCATENATE("R7C",'Mapa R. Fiscal'!$O$46),"")</f>
        <v/>
      </c>
      <c r="W42" s="249" t="str">
        <f>IF(AND('Mapa R. Fiscal'!$Y$47="Baja",'Mapa R. Fiscal'!$AA$47="Moderado"),CONCATENATE("R7C",'Mapa R. Fiscal'!$O$47),"")</f>
        <v/>
      </c>
      <c r="X42" s="249" t="str">
        <f>IF(AND('Mapa R. Fiscal'!$Y$48="Baja",'Mapa R. Fiscal'!$AA$48="Moderado"),CONCATENATE("R7C",'Mapa R. Fiscal'!$O$48),"")</f>
        <v/>
      </c>
      <c r="Y42" s="249" t="str">
        <f>IF(AND('Mapa R. Fiscal'!$Y$49="Baja",'Mapa R. Fiscal'!$AA$49="Moderado"),CONCATENATE("R7C",'Mapa R. Fiscal'!$O$49),"")</f>
        <v/>
      </c>
      <c r="Z42" s="249" t="str">
        <f>IF(AND('Mapa R. Fiscal'!$Y$50="Baja",'Mapa R. Fiscal'!$AA$50="Moderado"),CONCATENATE("R7C",'Mapa R. Fiscal'!$O$50),"")</f>
        <v/>
      </c>
      <c r="AA42" s="250" t="str">
        <f>IF(AND('Mapa R. Fiscal'!$Y$51="Baja",'Mapa R. Fiscal'!$AA$51="Moderado"),CONCATENATE("R7C",'Mapa R. Fiscal'!$O$51),"")</f>
        <v/>
      </c>
      <c r="AB42" s="233" t="str">
        <f>IF(AND('Mapa R. Fiscal'!$Y$46="Baja",'Mapa R. Fiscal'!$AA$46="Mayor"),CONCATENATE("R7C",'Mapa R. Fiscal'!$O$46),"")</f>
        <v/>
      </c>
      <c r="AC42" s="234" t="str">
        <f>IF(AND('Mapa R. Fiscal'!$Y$47="Baja",'Mapa R. Fiscal'!$AA$47="Mayor"),CONCATENATE("R7C",'Mapa R. Fiscal'!$O$47),"")</f>
        <v/>
      </c>
      <c r="AD42" s="234" t="str">
        <f>IF(AND('Mapa R. Fiscal'!$Y$48="Baja",'Mapa R. Fiscal'!$AA$48="Mayor"),CONCATENATE("R7C",'Mapa R. Fiscal'!$O$48),"")</f>
        <v/>
      </c>
      <c r="AE42" s="234" t="str">
        <f>IF(AND('Mapa R. Fiscal'!$Y$49="Baja",'Mapa R. Fiscal'!$AA$49="Mayor"),CONCATENATE("R7C",'Mapa R. Fiscal'!$O$49),"")</f>
        <v/>
      </c>
      <c r="AF42" s="234" t="str">
        <f>IF(AND('Mapa R. Fiscal'!$Y$50="Baja",'Mapa R. Fiscal'!$AA$50="Mayor"),CONCATENATE("R7C",'Mapa R. Fiscal'!$O$50),"")</f>
        <v/>
      </c>
      <c r="AG42" s="235" t="str">
        <f>IF(AND('Mapa R. Fiscal'!$Y$51="Baja",'Mapa R. Fiscal'!$AA$51="Mayor"),CONCATENATE("R7C",'Mapa R. Fiscal'!$O$51),"")</f>
        <v/>
      </c>
      <c r="AH42" s="236" t="str">
        <f>IF(AND('Mapa R. Fiscal'!$Y$46="Baja",'Mapa R. Fiscal'!$AA$46="Catastrófico"),CONCATENATE("R7C",'Mapa R. Fiscal'!$O$46),"")</f>
        <v/>
      </c>
      <c r="AI42" s="237" t="str">
        <f>IF(AND('Mapa R. Fiscal'!$Y$47="Baja",'Mapa R. Fiscal'!$AA$47="Catastrófico"),CONCATENATE("R7C",'Mapa R. Fiscal'!$O$47),"")</f>
        <v/>
      </c>
      <c r="AJ42" s="237" t="str">
        <f>IF(AND('Mapa R. Fiscal'!$Y$48="Baja",'Mapa R. Fiscal'!$AA$48="Catastrófico"),CONCATENATE("R7C",'Mapa R. Fiscal'!$O$48),"")</f>
        <v/>
      </c>
      <c r="AK42" s="237" t="str">
        <f>IF(AND('Mapa R. Fiscal'!$Y$49="Baja",'Mapa R. Fiscal'!$AA$49="Catastrófico"),CONCATENATE("R7C",'Mapa R. Fiscal'!$O$49),"")</f>
        <v/>
      </c>
      <c r="AL42" s="237" t="str">
        <f>IF(AND('Mapa R. Fiscal'!$Y$50="Baja",'Mapa R. Fiscal'!$AA$50="Catastrófico"),CONCATENATE("R7C",'Mapa R. Fiscal'!$O$50),"")</f>
        <v/>
      </c>
      <c r="AM42" s="238" t="str">
        <f>IF(AND('Mapa R. Fiscal'!$Y$51="Baja",'Mapa R. Fiscal'!$AA$51="Catastrófico"),CONCATENATE("R7C",'Mapa R. Fiscal'!$O$51),"")</f>
        <v/>
      </c>
      <c r="AN42" s="14"/>
      <c r="AO42" s="796"/>
      <c r="AP42" s="797"/>
      <c r="AQ42" s="797"/>
      <c r="AR42" s="797"/>
      <c r="AS42" s="797"/>
      <c r="AT42" s="798"/>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670"/>
      <c r="C43" s="670"/>
      <c r="D43" s="671"/>
      <c r="E43" s="759"/>
      <c r="F43" s="760"/>
      <c r="G43" s="760"/>
      <c r="H43" s="760"/>
      <c r="I43" s="760"/>
      <c r="J43" s="257" t="str">
        <f>IF(AND('Mapa R. Fiscal'!$Y$52="Baja",'Mapa R. Fiscal'!$AA$52="Leve"),CONCATENATE("R8C",'Mapa R. Fiscal'!$O$52),"")</f>
        <v/>
      </c>
      <c r="K43" s="258" t="str">
        <f>IF(AND('Mapa R. Fiscal'!$Y$53="Baja",'Mapa R. Fiscal'!$AA$53="Leve"),CONCATENATE("R8C",'Mapa R. Fiscal'!$O$53),"")</f>
        <v/>
      </c>
      <c r="L43" s="258" t="str">
        <f>IF(AND('Mapa R. Fiscal'!$Y$54="Baja",'Mapa R. Fiscal'!$AA$54="Leve"),CONCATENATE("R8C",'Mapa R. Fiscal'!$O$54),"")</f>
        <v/>
      </c>
      <c r="M43" s="258" t="str">
        <f>IF(AND('Mapa R. Fiscal'!$Y$55="Baja",'Mapa R. Fiscal'!$AA$55="Leve"),CONCATENATE("R8C",'Mapa R. Fiscal'!$O$55),"")</f>
        <v/>
      </c>
      <c r="N43" s="258" t="str">
        <f>IF(AND('Mapa R. Fiscal'!$Y$56="Baja",'Mapa R. Fiscal'!$AA$56="Leve"),CONCATENATE("R8C",'Mapa R. Fiscal'!$O$56),"")</f>
        <v/>
      </c>
      <c r="O43" s="259" t="str">
        <f>IF(AND('Mapa R. Fiscal'!$Y$57="Baja",'Mapa R. Fiscal'!$AA$57="Leve"),CONCATENATE("R8C",'Mapa R. Fiscal'!$O$57),"")</f>
        <v/>
      </c>
      <c r="P43" s="248" t="str">
        <f>IF(AND('Mapa R. Fiscal'!$Y$52="Baja",'Mapa R. Fiscal'!$AA$52="Menor"),CONCATENATE("R8C",'Mapa R. Fiscal'!$O$52),"")</f>
        <v/>
      </c>
      <c r="Q43" s="249" t="str">
        <f>IF(AND('Mapa R. Fiscal'!$Y$53="Baja",'Mapa R. Fiscal'!$AA$53="Menor"),CONCATENATE("R8C",'Mapa R. Fiscal'!$O$53),"")</f>
        <v/>
      </c>
      <c r="R43" s="249" t="str">
        <f>IF(AND('Mapa R. Fiscal'!$Y$54="Baja",'Mapa R. Fiscal'!$AA$54="Menor"),CONCATENATE("R8C",'Mapa R. Fiscal'!$O$54),"")</f>
        <v/>
      </c>
      <c r="S43" s="249" t="str">
        <f>IF(AND('Mapa R. Fiscal'!$Y$55="Baja",'Mapa R. Fiscal'!$AA$55="Menor"),CONCATENATE("R8C",'Mapa R. Fiscal'!$O$55),"")</f>
        <v/>
      </c>
      <c r="T43" s="249" t="str">
        <f>IF(AND('Mapa R. Fiscal'!$Y$56="Baja",'Mapa R. Fiscal'!$AA$56="Menor"),CONCATENATE("R8C",'Mapa R. Fiscal'!$O$56),"")</f>
        <v/>
      </c>
      <c r="U43" s="250" t="str">
        <f>IF(AND('Mapa R. Fiscal'!$Y$57="Baja",'Mapa R. Fiscal'!$AA$57="Menor"),CONCATENATE("R8C",'Mapa R. Fiscal'!$O$57),"")</f>
        <v/>
      </c>
      <c r="V43" s="248" t="str">
        <f>IF(AND('Mapa R. Fiscal'!$Y$52="Baja",'Mapa R. Fiscal'!$AA$52="Moderado"),CONCATENATE("R8C",'Mapa R. Fiscal'!$O$52),"")</f>
        <v/>
      </c>
      <c r="W43" s="249" t="str">
        <f>IF(AND('Mapa R. Fiscal'!$Y$53="Baja",'Mapa R. Fiscal'!$AA$53="Moderado"),CONCATENATE("R8C",'Mapa R. Fiscal'!$O$53),"")</f>
        <v/>
      </c>
      <c r="X43" s="249" t="str">
        <f>IF(AND('Mapa R. Fiscal'!$Y$54="Baja",'Mapa R. Fiscal'!$AA$54="Moderado"),CONCATENATE("R8C",'Mapa R. Fiscal'!$O$54),"")</f>
        <v/>
      </c>
      <c r="Y43" s="249" t="str">
        <f>IF(AND('Mapa R. Fiscal'!$Y$55="Baja",'Mapa R. Fiscal'!$AA$55="Moderado"),CONCATENATE("R8C",'Mapa R. Fiscal'!$O$55),"")</f>
        <v/>
      </c>
      <c r="Z43" s="249" t="str">
        <f>IF(AND('Mapa R. Fiscal'!$Y$56="Baja",'Mapa R. Fiscal'!$AA$56="Moderado"),CONCATENATE("R8C",'Mapa R. Fiscal'!$O$56),"")</f>
        <v/>
      </c>
      <c r="AA43" s="250" t="str">
        <f>IF(AND('Mapa R. Fiscal'!$Y$57="Baja",'Mapa R. Fiscal'!$AA$57="Moderado"),CONCATENATE("R8C",'Mapa R. Fiscal'!$O$57),"")</f>
        <v/>
      </c>
      <c r="AB43" s="233" t="str">
        <f>IF(AND('Mapa R. Fiscal'!$Y$52="Baja",'Mapa R. Fiscal'!$AA$52="Mayor"),CONCATENATE("R8C",'Mapa R. Fiscal'!$O$52),"")</f>
        <v/>
      </c>
      <c r="AC43" s="234" t="str">
        <f>IF(AND('Mapa R. Fiscal'!$Y$53="Baja",'Mapa R. Fiscal'!$AA$53="Mayor"),CONCATENATE("R8C",'Mapa R. Fiscal'!$O$53),"")</f>
        <v/>
      </c>
      <c r="AD43" s="234" t="str">
        <f>IF(AND('Mapa R. Fiscal'!$Y$54="Baja",'Mapa R. Fiscal'!$AA$54="Mayor"),CONCATENATE("R8C",'Mapa R. Fiscal'!$O$54),"")</f>
        <v/>
      </c>
      <c r="AE43" s="234" t="str">
        <f>IF(AND('Mapa R. Fiscal'!$Y$55="Baja",'Mapa R. Fiscal'!$AA$55="Mayor"),CONCATENATE("R8C",'Mapa R. Fiscal'!$O$55),"")</f>
        <v/>
      </c>
      <c r="AF43" s="234" t="str">
        <f>IF(AND('Mapa R. Fiscal'!$Y$56="Baja",'Mapa R. Fiscal'!$AA$56="Mayor"),CONCATENATE("R8C",'Mapa R. Fiscal'!$O$56),"")</f>
        <v/>
      </c>
      <c r="AG43" s="235" t="str">
        <f>IF(AND('Mapa R. Fiscal'!$Y$57="Baja",'Mapa R. Fiscal'!$AA$57="Mayor"),CONCATENATE("R8C",'Mapa R. Fiscal'!$O$57),"")</f>
        <v/>
      </c>
      <c r="AH43" s="236" t="str">
        <f>IF(AND('Mapa R. Fiscal'!$Y$52="Baja",'Mapa R. Fiscal'!$AA$52="Catastrófico"),CONCATENATE("R8C",'Mapa R. Fiscal'!$O$52),"")</f>
        <v/>
      </c>
      <c r="AI43" s="237" t="str">
        <f>IF(AND('Mapa R. Fiscal'!$Y$53="Baja",'Mapa R. Fiscal'!$AA$53="Catastrófico"),CONCATENATE("R8C",'Mapa R. Fiscal'!$O$53),"")</f>
        <v/>
      </c>
      <c r="AJ43" s="237" t="str">
        <f>IF(AND('Mapa R. Fiscal'!$Y$54="Baja",'Mapa R. Fiscal'!$AA$54="Catastrófico"),CONCATENATE("R8C",'Mapa R. Fiscal'!$O$54),"")</f>
        <v/>
      </c>
      <c r="AK43" s="237" t="str">
        <f>IF(AND('Mapa R. Fiscal'!$Y$55="Baja",'Mapa R. Fiscal'!$AA$55="Catastrófico"),CONCATENATE("R8C",'Mapa R. Fiscal'!$O$55),"")</f>
        <v/>
      </c>
      <c r="AL43" s="237" t="str">
        <f>IF(AND('Mapa R. Fiscal'!$Y$56="Baja",'Mapa R. Fiscal'!$AA$56="Catastrófico"),CONCATENATE("R8C",'Mapa R. Fiscal'!$O$56),"")</f>
        <v/>
      </c>
      <c r="AM43" s="238" t="str">
        <f>IF(AND('Mapa R. Fiscal'!$Y$57="Baja",'Mapa R. Fiscal'!$AA$57="Catastrófico"),CONCATENATE("R8C",'Mapa R. Fiscal'!$O$57),"")</f>
        <v/>
      </c>
      <c r="AN43" s="14"/>
      <c r="AO43" s="796"/>
      <c r="AP43" s="797"/>
      <c r="AQ43" s="797"/>
      <c r="AR43" s="797"/>
      <c r="AS43" s="797"/>
      <c r="AT43" s="798"/>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670"/>
      <c r="C44" s="670"/>
      <c r="D44" s="671"/>
      <c r="E44" s="759"/>
      <c r="F44" s="760"/>
      <c r="G44" s="760"/>
      <c r="H44" s="760"/>
      <c r="I44" s="760"/>
      <c r="J44" s="257" t="str">
        <f>IF(AND('Mapa R. Fiscal'!$Y$58="Baja",'Mapa R. Fiscal'!$AA$58="Leve"),CONCATENATE("R9C",'Mapa R. Fiscal'!$O$58),"")</f>
        <v/>
      </c>
      <c r="K44" s="258" t="str">
        <f>IF(AND('Mapa R. Fiscal'!$Y$59="Baja",'Mapa R. Fiscal'!$AA$59="Leve"),CONCATENATE("R9C",'Mapa R. Fiscal'!$O$59),"")</f>
        <v/>
      </c>
      <c r="L44" s="258" t="str">
        <f>IF(AND('Mapa R. Fiscal'!$Y$60="Baja",'Mapa R. Fiscal'!$AA$60="Leve"),CONCATENATE("R9C",'Mapa R. Fiscal'!$O$60),"")</f>
        <v/>
      </c>
      <c r="M44" s="258" t="str">
        <f>IF(AND('Mapa R. Fiscal'!$Y$61="Baja",'Mapa R. Fiscal'!$AA$61="Leve"),CONCATENATE("R9C",'Mapa R. Fiscal'!$O$61),"")</f>
        <v/>
      </c>
      <c r="N44" s="258" t="str">
        <f>IF(AND('Mapa R. Fiscal'!$Y$62="Baja",'Mapa R. Fiscal'!$AA$62="Leve"),CONCATENATE("R9C",'Mapa R. Fiscal'!$O$62),"")</f>
        <v/>
      </c>
      <c r="O44" s="259" t="str">
        <f>IF(AND('Mapa R. Fiscal'!$Y$63="Baja",'Mapa R. Fiscal'!$AA$63="Leve"),CONCATENATE("R9C",'Mapa R. Fiscal'!$O$63),"")</f>
        <v/>
      </c>
      <c r="P44" s="248" t="str">
        <f>IF(AND('Mapa R. Fiscal'!$Y$58="Baja",'Mapa R. Fiscal'!$AA$58="Menor"),CONCATENATE("R9C",'Mapa R. Fiscal'!$O$58),"")</f>
        <v/>
      </c>
      <c r="Q44" s="249" t="str">
        <f>IF(AND('Mapa R. Fiscal'!$Y$59="Baja",'Mapa R. Fiscal'!$AA$59="Menor"),CONCATENATE("R9C",'Mapa R. Fiscal'!$O$59),"")</f>
        <v/>
      </c>
      <c r="R44" s="249" t="str">
        <f>IF(AND('Mapa R. Fiscal'!$Y$60="Baja",'Mapa R. Fiscal'!$AA$60="Menor"),CONCATENATE("R9C",'Mapa R. Fiscal'!$O$60),"")</f>
        <v/>
      </c>
      <c r="S44" s="249" t="str">
        <f>IF(AND('Mapa R. Fiscal'!$Y$61="Baja",'Mapa R. Fiscal'!$AA$61="Menor"),CONCATENATE("R9C",'Mapa R. Fiscal'!$O$61),"")</f>
        <v/>
      </c>
      <c r="T44" s="249" t="str">
        <f>IF(AND('Mapa R. Fiscal'!$Y$62="Baja",'Mapa R. Fiscal'!$AA$62="Menor"),CONCATENATE("R9C",'Mapa R. Fiscal'!$O$62),"")</f>
        <v/>
      </c>
      <c r="U44" s="250" t="str">
        <f>IF(AND('Mapa R. Fiscal'!$Y$63="Baja",'Mapa R. Fiscal'!$AA$63="Menor"),CONCATENATE("R9C",'Mapa R. Fiscal'!$O$63),"")</f>
        <v/>
      </c>
      <c r="V44" s="248" t="str">
        <f>IF(AND('Mapa R. Fiscal'!$Y$58="Baja",'Mapa R. Fiscal'!$AA$58="Moderado"),CONCATENATE("R9C",'Mapa R. Fiscal'!$O$58),"")</f>
        <v/>
      </c>
      <c r="W44" s="249" t="str">
        <f>IF(AND('Mapa R. Fiscal'!$Y$59="Baja",'Mapa R. Fiscal'!$AA$59="Moderado"),CONCATENATE("R9C",'Mapa R. Fiscal'!$O$59),"")</f>
        <v/>
      </c>
      <c r="X44" s="249" t="str">
        <f>IF(AND('Mapa R. Fiscal'!$Y$60="Baja",'Mapa R. Fiscal'!$AA$60="Moderado"),CONCATENATE("R9C",'Mapa R. Fiscal'!$O$60),"")</f>
        <v/>
      </c>
      <c r="Y44" s="249" t="str">
        <f>IF(AND('Mapa R. Fiscal'!$Y$61="Baja",'Mapa R. Fiscal'!$AA$61="Moderado"),CONCATENATE("R9C",'Mapa R. Fiscal'!$O$61),"")</f>
        <v/>
      </c>
      <c r="Z44" s="249" t="str">
        <f>IF(AND('Mapa R. Fiscal'!$Y$62="Baja",'Mapa R. Fiscal'!$AA$62="Moderado"),CONCATENATE("R9C",'Mapa R. Fiscal'!$O$62),"")</f>
        <v/>
      </c>
      <c r="AA44" s="250" t="str">
        <f>IF(AND('Mapa R. Fiscal'!$Y$63="Baja",'Mapa R. Fiscal'!$AA$63="Moderado"),CONCATENATE("R9C",'Mapa R. Fiscal'!$O$63),"")</f>
        <v/>
      </c>
      <c r="AB44" s="233" t="str">
        <f>IF(AND('Mapa R. Fiscal'!$Y$58="Baja",'Mapa R. Fiscal'!$AA$58="Mayor"),CONCATENATE("R9C",'Mapa R. Fiscal'!$O$58),"")</f>
        <v/>
      </c>
      <c r="AC44" s="234" t="str">
        <f>IF(AND('Mapa R. Fiscal'!$Y$59="Baja",'Mapa R. Fiscal'!$AA$59="Mayor"),CONCATENATE("R9C",'Mapa R. Fiscal'!$O$59),"")</f>
        <v/>
      </c>
      <c r="AD44" s="234" t="str">
        <f>IF(AND('Mapa R. Fiscal'!$Y$60="Baja",'Mapa R. Fiscal'!$AA$60="Mayor"),CONCATENATE("R9C",'Mapa R. Fiscal'!$O$60),"")</f>
        <v/>
      </c>
      <c r="AE44" s="234" t="str">
        <f>IF(AND('Mapa R. Fiscal'!$Y$61="Baja",'Mapa R. Fiscal'!$AA$61="Mayor"),CONCATENATE("R9C",'Mapa R. Fiscal'!$O$61),"")</f>
        <v/>
      </c>
      <c r="AF44" s="234" t="str">
        <f>IF(AND('Mapa R. Fiscal'!$Y$62="Baja",'Mapa R. Fiscal'!$AA$62="Mayor"),CONCATENATE("R9C",'Mapa R. Fiscal'!$O$62),"")</f>
        <v/>
      </c>
      <c r="AG44" s="235" t="str">
        <f>IF(AND('Mapa R. Fiscal'!$Y$63="Baja",'Mapa R. Fiscal'!$AA$63="Mayor"),CONCATENATE("R9C",'Mapa R. Fiscal'!$O$63),"")</f>
        <v/>
      </c>
      <c r="AH44" s="236" t="str">
        <f>IF(AND('Mapa R. Fiscal'!$Y$58="Baja",'Mapa R. Fiscal'!$AA$58="Catastrófico"),CONCATENATE("R9C",'Mapa R. Fiscal'!$O$58),"")</f>
        <v/>
      </c>
      <c r="AI44" s="237" t="str">
        <f>IF(AND('Mapa R. Fiscal'!$Y$59="Baja",'Mapa R. Fiscal'!$AA$59="Catastrófico"),CONCATENATE("R9C",'Mapa R. Fiscal'!$O$59),"")</f>
        <v/>
      </c>
      <c r="AJ44" s="237" t="str">
        <f>IF(AND('Mapa R. Fiscal'!$Y$60="Baja",'Mapa R. Fiscal'!$AA$60="Catastrófico"),CONCATENATE("R9C",'Mapa R. Fiscal'!$O$60),"")</f>
        <v/>
      </c>
      <c r="AK44" s="237" t="str">
        <f>IF(AND('Mapa R. Fiscal'!$Y$61="Baja",'Mapa R. Fiscal'!$AA$61="Catastrófico"),CONCATENATE("R9C",'Mapa R. Fiscal'!$O$61),"")</f>
        <v/>
      </c>
      <c r="AL44" s="237" t="str">
        <f>IF(AND('Mapa R. Fiscal'!$Y$62="Baja",'Mapa R. Fiscal'!$AA$62="Catastrófico"),CONCATENATE("R9C",'Mapa R. Fiscal'!$O$62),"")</f>
        <v/>
      </c>
      <c r="AM44" s="238" t="str">
        <f>IF(AND('Mapa R. Fiscal'!$Y$63="Baja",'Mapa R. Fiscal'!$AA$63="Catastrófico"),CONCATENATE("R9C",'Mapa R. Fiscal'!$O$63),"")</f>
        <v/>
      </c>
      <c r="AN44" s="14"/>
      <c r="AO44" s="796"/>
      <c r="AP44" s="797"/>
      <c r="AQ44" s="797"/>
      <c r="AR44" s="797"/>
      <c r="AS44" s="797"/>
      <c r="AT44" s="798"/>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670"/>
      <c r="C45" s="670"/>
      <c r="D45" s="671"/>
      <c r="E45" s="762"/>
      <c r="F45" s="763"/>
      <c r="G45" s="763"/>
      <c r="H45" s="763"/>
      <c r="I45" s="763"/>
      <c r="J45" s="260" t="str">
        <f>IF(AND('Mapa R. Fiscal'!$Y$64="Baja",'Mapa R. Fiscal'!$AA$64="Leve"),CONCATENATE("R10C",'Mapa R. Fiscal'!$O$64),"")</f>
        <v/>
      </c>
      <c r="K45" s="261" t="str">
        <f>IF(AND('Mapa R. Fiscal'!$Y$65="Baja",'Mapa R. Fiscal'!$AA$65="Leve"),CONCATENATE("R10C",'Mapa R. Fiscal'!$O$65),"")</f>
        <v/>
      </c>
      <c r="L45" s="261" t="str">
        <f>IF(AND('Mapa R. Fiscal'!$Y$66="Baja",'Mapa R. Fiscal'!$AA$66="Leve"),CONCATENATE("R10C",'Mapa R. Fiscal'!$O$66),"")</f>
        <v/>
      </c>
      <c r="M45" s="261" t="str">
        <f>IF(AND('Mapa R. Fiscal'!$Y$67="Baja",'Mapa R. Fiscal'!$AA$67="Leve"),CONCATENATE("R10C",'Mapa R. Fiscal'!$O$67),"")</f>
        <v/>
      </c>
      <c r="N45" s="261" t="str">
        <f>IF(AND('Mapa R. Fiscal'!$Y$68="Baja",'Mapa R. Fiscal'!$AA$68="Leve"),CONCATENATE("R10C",'Mapa R. Fiscal'!$O$68),"")</f>
        <v/>
      </c>
      <c r="O45" s="262" t="str">
        <f>IF(AND('Mapa R. Fiscal'!$Y$69="Baja",'Mapa R. Fiscal'!$AA$69="Leve"),CONCATENATE("R10C",'Mapa R. Fiscal'!$O$69),"")</f>
        <v/>
      </c>
      <c r="P45" s="248" t="str">
        <f>IF(AND('Mapa R. Fiscal'!$Y$64="Baja",'Mapa R. Fiscal'!$AA$64="Menor"),CONCATENATE("R10C",'Mapa R. Fiscal'!$O$64),"")</f>
        <v/>
      </c>
      <c r="Q45" s="249" t="str">
        <f>IF(AND('Mapa R. Fiscal'!$Y$65="Baja",'Mapa R. Fiscal'!$AA$65="Menor"),CONCATENATE("R10C",'Mapa R. Fiscal'!$O$65),"")</f>
        <v/>
      </c>
      <c r="R45" s="249" t="str">
        <f>IF(AND('Mapa R. Fiscal'!$Y$66="Baja",'Mapa R. Fiscal'!$AA$66="Menor"),CONCATENATE("R10C",'Mapa R. Fiscal'!$O$66),"")</f>
        <v/>
      </c>
      <c r="S45" s="249" t="str">
        <f>IF(AND('Mapa R. Fiscal'!$Y$67="Baja",'Mapa R. Fiscal'!$AA$67="Menor"),CONCATENATE("R10C",'Mapa R. Fiscal'!$O$67),"")</f>
        <v/>
      </c>
      <c r="T45" s="249" t="str">
        <f>IF(AND('Mapa R. Fiscal'!$Y$68="Baja",'Mapa R. Fiscal'!$AA$68="Menor"),CONCATENATE("R10C",'Mapa R. Fiscal'!$O$68),"")</f>
        <v/>
      </c>
      <c r="U45" s="250" t="str">
        <f>IF(AND('Mapa R. Fiscal'!$Y$69="Baja",'Mapa R. Fiscal'!$AA$69="Menor"),CONCATENATE("R10C",'Mapa R. Fiscal'!$O$69),"")</f>
        <v/>
      </c>
      <c r="V45" s="251" t="str">
        <f>IF(AND('Mapa R. Fiscal'!$Y$64="Baja",'Mapa R. Fiscal'!$AA$64="Moderado"),CONCATENATE("R10C",'Mapa R. Fiscal'!$O$64),"")</f>
        <v/>
      </c>
      <c r="W45" s="252" t="str">
        <f>IF(AND('Mapa R. Fiscal'!$Y$65="Baja",'Mapa R. Fiscal'!$AA$65="Moderado"),CONCATENATE("R10C",'Mapa R. Fiscal'!$O$65),"")</f>
        <v/>
      </c>
      <c r="X45" s="252" t="str">
        <f>IF(AND('Mapa R. Fiscal'!$Y$66="Baja",'Mapa R. Fiscal'!$AA$66="Moderado"),CONCATENATE("R10C",'Mapa R. Fiscal'!$O$66),"")</f>
        <v/>
      </c>
      <c r="Y45" s="252" t="str">
        <f>IF(AND('Mapa R. Fiscal'!$Y$67="Baja",'Mapa R. Fiscal'!$AA$67="Moderado"),CONCATENATE("R10C",'Mapa R. Fiscal'!$O$67),"")</f>
        <v/>
      </c>
      <c r="Z45" s="252" t="str">
        <f>IF(AND('Mapa R. Fiscal'!$Y$68="Baja",'Mapa R. Fiscal'!$AA$68="Moderado"),CONCATENATE("R10C",'Mapa R. Fiscal'!$O$68),"")</f>
        <v/>
      </c>
      <c r="AA45" s="253" t="str">
        <f>IF(AND('Mapa R. Fiscal'!$Y$69="Baja",'Mapa R. Fiscal'!$AA$69="Moderado"),CONCATENATE("R10C",'Mapa R. Fiscal'!$O$69),"")</f>
        <v/>
      </c>
      <c r="AB45" s="239" t="str">
        <f>IF(AND('Mapa R. Fiscal'!$Y$64="Baja",'Mapa R. Fiscal'!$AA$64="Mayor"),CONCATENATE("R10C",'Mapa R. Fiscal'!$O$64),"")</f>
        <v/>
      </c>
      <c r="AC45" s="240" t="str">
        <f>IF(AND('Mapa R. Fiscal'!$Y$65="Baja",'Mapa R. Fiscal'!$AA$65="Mayor"),CONCATENATE("R10C",'Mapa R. Fiscal'!$O$65),"")</f>
        <v/>
      </c>
      <c r="AD45" s="240" t="str">
        <f>IF(AND('Mapa R. Fiscal'!$Y$66="Baja",'Mapa R. Fiscal'!$AA$66="Mayor"),CONCATENATE("R10C",'Mapa R. Fiscal'!$O$66),"")</f>
        <v/>
      </c>
      <c r="AE45" s="240" t="str">
        <f>IF(AND('Mapa R. Fiscal'!$Y$67="Baja",'Mapa R. Fiscal'!$AA$67="Mayor"),CONCATENATE("R10C",'Mapa R. Fiscal'!$O$67),"")</f>
        <v/>
      </c>
      <c r="AF45" s="240" t="str">
        <f>IF(AND('Mapa R. Fiscal'!$Y$68="Baja",'Mapa R. Fiscal'!$AA$68="Mayor"),CONCATENATE("R10C",'Mapa R. Fiscal'!$O$68),"")</f>
        <v/>
      </c>
      <c r="AG45" s="241" t="str">
        <f>IF(AND('Mapa R. Fiscal'!$Y$69="Baja",'Mapa R. Fiscal'!$AA$69="Mayor"),CONCATENATE("R10C",'Mapa R. Fiscal'!$O$69),"")</f>
        <v/>
      </c>
      <c r="AH45" s="242" t="str">
        <f>IF(AND('Mapa R. Fiscal'!$Y$64="Baja",'Mapa R. Fiscal'!$AA$64="Catastrófico"),CONCATENATE("R10C",'Mapa R. Fiscal'!$O$64),"")</f>
        <v/>
      </c>
      <c r="AI45" s="243" t="str">
        <f>IF(AND('Mapa R. Fiscal'!$Y$65="Baja",'Mapa R. Fiscal'!$AA$65="Catastrófico"),CONCATENATE("R10C",'Mapa R. Fiscal'!$O$65),"")</f>
        <v/>
      </c>
      <c r="AJ45" s="243" t="str">
        <f>IF(AND('Mapa R. Fiscal'!$Y$66="Baja",'Mapa R. Fiscal'!$AA$66="Catastrófico"),CONCATENATE("R10C",'Mapa R. Fiscal'!$O$66),"")</f>
        <v/>
      </c>
      <c r="AK45" s="243" t="str">
        <f>IF(AND('Mapa R. Fiscal'!$Y$67="Baja",'Mapa R. Fiscal'!$AA$67="Catastrófico"),CONCATENATE("R10C",'Mapa R. Fiscal'!$O$67),"")</f>
        <v/>
      </c>
      <c r="AL45" s="243" t="str">
        <f>IF(AND('Mapa R. Fiscal'!$Y$68="Baja",'Mapa R. Fiscal'!$AA$68="Catastrófico"),CONCATENATE("R10C",'Mapa R. Fiscal'!$O$68),"")</f>
        <v/>
      </c>
      <c r="AM45" s="244" t="str">
        <f>IF(AND('Mapa R. Fiscal'!$Y$69="Baja",'Mapa R. Fiscal'!$AA$69="Catastrófico"),CONCATENATE("R10C",'Mapa R. Fiscal'!$O$69),"")</f>
        <v/>
      </c>
      <c r="AN45" s="14"/>
      <c r="AO45" s="799"/>
      <c r="AP45" s="800"/>
      <c r="AQ45" s="800"/>
      <c r="AR45" s="800"/>
      <c r="AS45" s="800"/>
      <c r="AT45" s="801"/>
    </row>
    <row r="46" spans="1:80" ht="46.5" customHeight="1" x14ac:dyDescent="0.35">
      <c r="A46" s="14"/>
      <c r="B46" s="670"/>
      <c r="C46" s="670"/>
      <c r="D46" s="671"/>
      <c r="E46" s="756" t="s">
        <v>584</v>
      </c>
      <c r="F46" s="757"/>
      <c r="G46" s="757"/>
      <c r="H46" s="757"/>
      <c r="I46" s="758"/>
      <c r="J46" s="254" t="str">
        <f>IF(AND('Mapa R. Fiscal'!$Y$10="Muy Baja",'Mapa R. Fiscal'!$AA$10="Leve"),CONCATENATE("R1C",'Mapa R. Fiscal'!$O$10),"")</f>
        <v/>
      </c>
      <c r="K46" s="255" t="str">
        <f>IF(AND('Mapa R. Fiscal'!$Y$11="Muy Baja",'Mapa R. Fiscal'!$AA$11="Leve"),CONCATENATE("R1C",'Mapa R. Fiscal'!$O$11),"")</f>
        <v/>
      </c>
      <c r="L46" s="255" t="str">
        <f>IF(AND('Mapa R. Fiscal'!$Y$12="Muy Baja",'Mapa R. Fiscal'!$AA$12="Leve"),CONCATENATE("R1C",'Mapa R. Fiscal'!$O$12),"")</f>
        <v/>
      </c>
      <c r="M46" s="255" t="str">
        <f>IF(AND('Mapa R. Fiscal'!$Y$13="Muy Baja",'Mapa R. Fiscal'!$AA$13="Leve"),CONCATENATE("R1C",'Mapa R. Fiscal'!$O$13),"")</f>
        <v/>
      </c>
      <c r="N46" s="255" t="str">
        <f>IF(AND('Mapa R. Fiscal'!$Y$14="Muy Baja",'Mapa R. Fiscal'!$AA$14="Leve"),CONCATENATE("R1C",'Mapa R. Fiscal'!$O$14),"")</f>
        <v/>
      </c>
      <c r="O46" s="256" t="str">
        <f>IF(AND('Mapa R. Fiscal'!$Y$15="Muy Baja",'Mapa R. Fiscal'!$AA$15="Leve"),CONCATENATE("R1C",'Mapa R. Fiscal'!$O$15),"")</f>
        <v/>
      </c>
      <c r="P46" s="254" t="str">
        <f>IF(AND('Mapa R. Fiscal'!$Y$10="Muy Baja",'Mapa R. Fiscal'!$AA$10="Menor"),CONCATENATE("R1C",'Mapa R. Fiscal'!$O$10),"")</f>
        <v/>
      </c>
      <c r="Q46" s="255" t="str">
        <f>IF(AND('Mapa R. Fiscal'!$Y$11="Muy Baja",'Mapa R. Fiscal'!$AA$11="Menor"),CONCATENATE("R1C",'Mapa R. Fiscal'!$O$11),"")</f>
        <v/>
      </c>
      <c r="R46" s="255" t="str">
        <f>IF(AND('Mapa R. Fiscal'!$Y$12="Muy Baja",'Mapa R. Fiscal'!$AA$12="Menor"),CONCATENATE("R1C",'Mapa R. Fiscal'!$O$12),"")</f>
        <v/>
      </c>
      <c r="S46" s="255" t="str">
        <f>IF(AND('Mapa R. Fiscal'!$Y$13="Muy Baja",'Mapa R. Fiscal'!$AA$13="Menor"),CONCATENATE("R1C",'Mapa R. Fiscal'!$O$13),"")</f>
        <v/>
      </c>
      <c r="T46" s="255" t="str">
        <f>IF(AND('Mapa R. Fiscal'!$Y$14="Muy Baja",'Mapa R. Fiscal'!$AA$14="Menor"),CONCATENATE("R1C",'Mapa R. Fiscal'!$O$14),"")</f>
        <v/>
      </c>
      <c r="U46" s="256" t="str">
        <f>IF(AND('Mapa R. Fiscal'!$Y$15="Muy Baja",'Mapa R. Fiscal'!$AA$15="Menor"),CONCATENATE("R1C",'Mapa R. Fiscal'!$O$15),"")</f>
        <v/>
      </c>
      <c r="V46" s="245" t="str">
        <f>IF(AND('Mapa R. Fiscal'!$Y$10="Muy Baja",'Mapa R. Fiscal'!$AA$10="Moderado"),CONCATENATE("R1C",'Mapa R. Fiscal'!$O$10),"")</f>
        <v/>
      </c>
      <c r="W46" s="263" t="str">
        <f>IF(AND('Mapa R. Fiscal'!$Y$11="Muy Baja",'Mapa R. Fiscal'!$AA$11="Moderado"),CONCATENATE("R1C",'Mapa R. Fiscal'!$O$11),"")</f>
        <v/>
      </c>
      <c r="X46" s="246" t="str">
        <f>IF(AND('Mapa R. Fiscal'!$Y$12="Muy Baja",'Mapa R. Fiscal'!$AA$12="Moderado"),CONCATENATE("R1C",'Mapa R. Fiscal'!$O$12),"")</f>
        <v/>
      </c>
      <c r="Y46" s="246" t="str">
        <f>IF(AND('Mapa R. Fiscal'!$Y$13="Muy Baja",'Mapa R. Fiscal'!$AA$13="Moderado"),CONCATENATE("R1C",'Mapa R. Fiscal'!$O$13),"")</f>
        <v/>
      </c>
      <c r="Z46" s="246" t="str">
        <f>IF(AND('Mapa R. Fiscal'!$Y$14="Muy Baja",'Mapa R. Fiscal'!$AA$14="Moderado"),CONCATENATE("R1C",'Mapa R. Fiscal'!$O$14),"")</f>
        <v/>
      </c>
      <c r="AA46" s="247" t="str">
        <f>IF(AND('Mapa R. Fiscal'!$Y$15="Muy Baja",'Mapa R. Fiscal'!$AA$15="Moderado"),CONCATENATE("R1C",'Mapa R. Fiscal'!$O$15),"")</f>
        <v/>
      </c>
      <c r="AB46" s="227" t="str">
        <f>IF(AND('Mapa R. Fiscal'!$Y$10="Muy Baja",'Mapa R. Fiscal'!$AA$10="Mayor"),CONCATENATE("R1C",'Mapa R. Fiscal'!$O$10),"")</f>
        <v/>
      </c>
      <c r="AC46" s="228" t="str">
        <f>IF(AND('Mapa R. Fiscal'!$Y$11="Muy Baja",'Mapa R. Fiscal'!$AA$11="Mayor"),CONCATENATE("R1C",'Mapa R. Fiscal'!$O$11),"")</f>
        <v/>
      </c>
      <c r="AD46" s="228" t="str">
        <f>IF(AND('Mapa R. Fiscal'!$Y$12="Muy Baja",'Mapa R. Fiscal'!$AA$12="Mayor"),CONCATENATE("R1C",'Mapa R. Fiscal'!$O$12),"")</f>
        <v/>
      </c>
      <c r="AE46" s="228" t="str">
        <f>IF(AND('Mapa R. Fiscal'!$Y$13="Muy Baja",'Mapa R. Fiscal'!$AA$13="Mayor"),CONCATENATE("R1C",'Mapa R. Fiscal'!$O$13),"")</f>
        <v/>
      </c>
      <c r="AF46" s="228" t="str">
        <f>IF(AND('Mapa R. Fiscal'!$Y$14="Muy Baja",'Mapa R. Fiscal'!$AA$14="Mayor"),CONCATENATE("R1C",'Mapa R. Fiscal'!$O$14),"")</f>
        <v/>
      </c>
      <c r="AG46" s="229" t="str">
        <f>IF(AND('Mapa R. Fiscal'!$Y$15="Muy Baja",'Mapa R. Fiscal'!$AA$15="Mayor"),CONCATENATE("R1C",'Mapa R. Fiscal'!$O$15),"")</f>
        <v/>
      </c>
      <c r="AH46" s="230" t="str">
        <f>IF(AND('Mapa R. Fiscal'!$Y$10="Muy Baja",'Mapa R. Fiscal'!$AA$10="Catastrófico"),CONCATENATE("R1C",'Mapa R. Fiscal'!$O$10),"")</f>
        <v/>
      </c>
      <c r="AI46" s="231" t="str">
        <f>IF(AND('Mapa R. Fiscal'!$Y$11="Muy Baja",'Mapa R. Fiscal'!$AA$11="Catastrófico"),CONCATENATE("R1C",'Mapa R. Fiscal'!$O$11),"")</f>
        <v/>
      </c>
      <c r="AJ46" s="231" t="str">
        <f>IF(AND('Mapa R. Fiscal'!$Y$12="Muy Baja",'Mapa R. Fiscal'!$AA$12="Catastrófico"),CONCATENATE("R1C",'Mapa R. Fiscal'!$O$12),"")</f>
        <v>R1C3</v>
      </c>
      <c r="AK46" s="231" t="str">
        <f>IF(AND('Mapa R. Fiscal'!$Y$13="Muy Baja",'Mapa R. Fiscal'!$AA$13="Catastrófico"),CONCATENATE("R1C",'Mapa R. Fiscal'!$O$13),"")</f>
        <v/>
      </c>
      <c r="AL46" s="231" t="str">
        <f>IF(AND('Mapa R. Fiscal'!$Y$14="Muy Baja",'Mapa R. Fiscal'!$AA$14="Catastrófico"),CONCATENATE("R1C",'Mapa R. Fiscal'!$O$14),"")</f>
        <v/>
      </c>
      <c r="AM46" s="232" t="str">
        <f>IF(AND('Mapa R. Fiscal'!$Y$15="Muy Baja",'Mapa R. Fiscal'!$AA$15="Catastrófico"),CONCATENATE("R1C",'Mapa R. Fiscal'!$O$15),"")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670"/>
      <c r="C47" s="670"/>
      <c r="D47" s="671"/>
      <c r="E47" s="774"/>
      <c r="F47" s="760"/>
      <c r="G47" s="760"/>
      <c r="H47" s="760"/>
      <c r="I47" s="761"/>
      <c r="J47" s="257" t="str">
        <f>IF(AND('Mapa R. Fiscal'!$Y$16="Muy Baja",'Mapa R. Fiscal'!$AA$16="Leve"),CONCATENATE("R2C",'Mapa R. Fiscal'!$O$16),"")</f>
        <v/>
      </c>
      <c r="K47" s="258" t="str">
        <f>IF(AND('Mapa R. Fiscal'!$Y$17="Muy Baja",'Mapa R. Fiscal'!$AA$17="Leve"),CONCATENATE("R2C",'Mapa R. Fiscal'!$O$17),"")</f>
        <v/>
      </c>
      <c r="L47" s="258" t="str">
        <f>IF(AND('Mapa R. Fiscal'!$Y$18="Muy Baja",'Mapa R. Fiscal'!$AA$18="Leve"),CONCATENATE("R2C",'Mapa R. Fiscal'!$O$18),"")</f>
        <v/>
      </c>
      <c r="M47" s="258" t="str">
        <f>IF(AND('Mapa R. Fiscal'!$Y$19="Muy Baja",'Mapa R. Fiscal'!$AA$19="Leve"),CONCATENATE("R2C",'Mapa R. Fiscal'!$O$19),"")</f>
        <v/>
      </c>
      <c r="N47" s="258" t="str">
        <f>IF(AND('Mapa R. Fiscal'!$Y$20="Muy Baja",'Mapa R. Fiscal'!$AA$20="Leve"),CONCATENATE("R2C",'Mapa R. Fiscal'!$O$20),"")</f>
        <v/>
      </c>
      <c r="O47" s="259" t="str">
        <f>IF(AND('Mapa R. Fiscal'!$Y$21="Muy Baja",'Mapa R. Fiscal'!$AA$21="Leve"),CONCATENATE("R2C",'Mapa R. Fiscal'!$O$21),"")</f>
        <v/>
      </c>
      <c r="P47" s="257" t="str">
        <f>IF(AND('Mapa R. Fiscal'!$Y$16="Muy Baja",'Mapa R. Fiscal'!$AA$16="Menor"),CONCATENATE("R2C",'Mapa R. Fiscal'!$O$16),"")</f>
        <v/>
      </c>
      <c r="Q47" s="258" t="str">
        <f>IF(AND('Mapa R. Fiscal'!$Y$17="Muy Baja",'Mapa R. Fiscal'!$AA$17="Menor"),CONCATENATE("R2C",'Mapa R. Fiscal'!$O$17),"")</f>
        <v/>
      </c>
      <c r="R47" s="258" t="str">
        <f>IF(AND('Mapa R. Fiscal'!$Y$18="Muy Baja",'Mapa R. Fiscal'!$AA$18="Menor"),CONCATENATE("R2C",'Mapa R. Fiscal'!$O$18),"")</f>
        <v/>
      </c>
      <c r="S47" s="258" t="str">
        <f>IF(AND('Mapa R. Fiscal'!$Y$19="Muy Baja",'Mapa R. Fiscal'!$AA$19="Menor"),CONCATENATE("R2C",'Mapa R. Fiscal'!$O$19),"")</f>
        <v/>
      </c>
      <c r="T47" s="258" t="str">
        <f>IF(AND('Mapa R. Fiscal'!$Y$20="Muy Baja",'Mapa R. Fiscal'!$AA$20="Menor"),CONCATENATE("R2C",'Mapa R. Fiscal'!$O$20),"")</f>
        <v/>
      </c>
      <c r="U47" s="259" t="str">
        <f>IF(AND('Mapa R. Fiscal'!$Y$21="Muy Baja",'Mapa R. Fiscal'!$AA$21="Menor"),CONCATENATE("R2C",'Mapa R. Fiscal'!$O$21),"")</f>
        <v/>
      </c>
      <c r="V47" s="248" t="str">
        <f>IF(AND('Mapa R. Fiscal'!$Y$16="Muy Baja",'Mapa R. Fiscal'!$AA$16="Moderado"),CONCATENATE("R2C",'Mapa R. Fiscal'!$O$16),"")</f>
        <v/>
      </c>
      <c r="W47" s="249" t="str">
        <f>IF(AND('Mapa R. Fiscal'!$Y$17="Muy Baja",'Mapa R. Fiscal'!$AA$17="Moderado"),CONCATENATE("R2C",'Mapa R. Fiscal'!$O$17),"")</f>
        <v/>
      </c>
      <c r="X47" s="249" t="str">
        <f>IF(AND('Mapa R. Fiscal'!$Y$18="Muy Baja",'Mapa R. Fiscal'!$AA$18="Moderado"),CONCATENATE("R2C",'Mapa R. Fiscal'!$O$18),"")</f>
        <v/>
      </c>
      <c r="Y47" s="249" t="str">
        <f>IF(AND('Mapa R. Fiscal'!$Y$19="Muy Baja",'Mapa R. Fiscal'!$AA$19="Moderado"),CONCATENATE("R2C",'Mapa R. Fiscal'!$O$19),"")</f>
        <v/>
      </c>
      <c r="Z47" s="249" t="str">
        <f>IF(AND('Mapa R. Fiscal'!$Y$20="Muy Baja",'Mapa R. Fiscal'!$AA$20="Moderado"),CONCATENATE("R2C",'Mapa R. Fiscal'!$O$20),"")</f>
        <v/>
      </c>
      <c r="AA47" s="250" t="str">
        <f>IF(AND('Mapa R. Fiscal'!$Y$21="Muy Baja",'Mapa R. Fiscal'!$AA$21="Moderado"),CONCATENATE("R2C",'Mapa R. Fiscal'!$O$21),"")</f>
        <v/>
      </c>
      <c r="AB47" s="233" t="str">
        <f>IF(AND('Mapa R. Fiscal'!$Y$16="Muy Baja",'Mapa R. Fiscal'!$AA$16="Mayor"),CONCATENATE("R2C",'Mapa R. Fiscal'!$O$16),"")</f>
        <v/>
      </c>
      <c r="AC47" s="234" t="str">
        <f>IF(AND('Mapa R. Fiscal'!$Y$17="Muy Baja",'Mapa R. Fiscal'!$AA$17="Mayor"),CONCATENATE("R2C",'Mapa R. Fiscal'!$O$17),"")</f>
        <v/>
      </c>
      <c r="AD47" s="234" t="str">
        <f>IF(AND('Mapa R. Fiscal'!$Y$18="Muy Baja",'Mapa R. Fiscal'!$AA$18="Mayor"),CONCATENATE("R2C",'Mapa R. Fiscal'!$O$18),"")</f>
        <v/>
      </c>
      <c r="AE47" s="234" t="str">
        <f>IF(AND('Mapa R. Fiscal'!$Y$19="Muy Baja",'Mapa R. Fiscal'!$AA$19="Mayor"),CONCATENATE("R2C",'Mapa R. Fiscal'!$O$19),"")</f>
        <v/>
      </c>
      <c r="AF47" s="234" t="str">
        <f>IF(AND('Mapa R. Fiscal'!$Y$20="Muy Baja",'Mapa R. Fiscal'!$AA$20="Mayor"),CONCATENATE("R2C",'Mapa R. Fiscal'!$O$20),"")</f>
        <v/>
      </c>
      <c r="AG47" s="235" t="str">
        <f>IF(AND('Mapa R. Fiscal'!$Y$21="Muy Baja",'Mapa R. Fiscal'!$AA$21="Mayor"),CONCATENATE("R2C",'Mapa R. Fiscal'!$O$21),"")</f>
        <v/>
      </c>
      <c r="AH47" s="236" t="str">
        <f>IF(AND('Mapa R. Fiscal'!$Y$16="Muy Baja",'Mapa R. Fiscal'!$AA$16="Catastrófico"),CONCATENATE("R2C",'Mapa R. Fiscal'!$O$16),"")</f>
        <v/>
      </c>
      <c r="AI47" s="237" t="str">
        <f>IF(AND('Mapa R. Fiscal'!$Y$17="Muy Baja",'Mapa R. Fiscal'!$AA$17="Catastrófico"),CONCATENATE("R2C",'Mapa R. Fiscal'!$O$17),"")</f>
        <v/>
      </c>
      <c r="AJ47" s="237" t="str">
        <f>IF(AND('Mapa R. Fiscal'!$Y$18="Muy Baja",'Mapa R. Fiscal'!$AA$18="Catastrófico"),CONCATENATE("R2C",'Mapa R. Fiscal'!$O$18),"")</f>
        <v/>
      </c>
      <c r="AK47" s="237" t="str">
        <f>IF(AND('Mapa R. Fiscal'!$Y$19="Muy Baja",'Mapa R. Fiscal'!$AA$19="Catastrófico"),CONCATENATE("R2C",'Mapa R. Fiscal'!$O$19),"")</f>
        <v/>
      </c>
      <c r="AL47" s="237" t="str">
        <f>IF(AND('Mapa R. Fiscal'!$Y$20="Muy Baja",'Mapa R. Fiscal'!$AA$20="Catastrófico"),CONCATENATE("R2C",'Mapa R. Fiscal'!$O$20),"")</f>
        <v/>
      </c>
      <c r="AM47" s="238" t="str">
        <f>IF(AND('Mapa R. Fiscal'!$Y$21="Muy Baja",'Mapa R. Fiscal'!$AA$21="Catastrófico"),CONCATENATE("R2C",'Mapa R. Fiscal'!$O$21),"")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670"/>
      <c r="C48" s="670"/>
      <c r="D48" s="671"/>
      <c r="E48" s="774"/>
      <c r="F48" s="760"/>
      <c r="G48" s="760"/>
      <c r="H48" s="760"/>
      <c r="I48" s="761"/>
      <c r="J48" s="257" t="str">
        <f>IF(AND('Mapa R. Fiscal'!$Y$22="Muy Baja",'Mapa R. Fiscal'!$AA$22="Leve"),CONCATENATE("R3C",'Mapa R. Fiscal'!$O$22),"")</f>
        <v/>
      </c>
      <c r="K48" s="258" t="str">
        <f>IF(AND('Mapa R. Fiscal'!$Y$23="Muy Baja",'Mapa R. Fiscal'!$AA$23="Leve"),CONCATENATE("R3C",'Mapa R. Fiscal'!$O$23),"")</f>
        <v/>
      </c>
      <c r="L48" s="258" t="str">
        <f>IF(AND('Mapa R. Fiscal'!$Y$24="Muy Baja",'Mapa R. Fiscal'!$AA$24="Leve"),CONCATENATE("R3C",'Mapa R. Fiscal'!$O$24),"")</f>
        <v/>
      </c>
      <c r="M48" s="258" t="str">
        <f>IF(AND('Mapa R. Fiscal'!$Y$25="Muy Baja",'Mapa R. Fiscal'!$AA$25="Leve"),CONCATENATE("R3C",'Mapa R. Fiscal'!$O$25),"")</f>
        <v/>
      </c>
      <c r="N48" s="258" t="str">
        <f>IF(AND('Mapa R. Fiscal'!$Y$26="Muy Baja",'Mapa R. Fiscal'!$AA$26="Leve"),CONCATENATE("R3C",'Mapa R. Fiscal'!$O$26),"")</f>
        <v/>
      </c>
      <c r="O48" s="259" t="str">
        <f>IF(AND('Mapa R. Fiscal'!$Y$27="Muy Baja",'Mapa R. Fiscal'!$AA$27="Leve"),CONCATENATE("R3C",'Mapa R. Fiscal'!$O$27),"")</f>
        <v/>
      </c>
      <c r="P48" s="257" t="str">
        <f>IF(AND('Mapa R. Fiscal'!$Y$22="Muy Baja",'Mapa R. Fiscal'!$AA$22="Menor"),CONCATENATE("R3C",'Mapa R. Fiscal'!$O$22),"")</f>
        <v/>
      </c>
      <c r="Q48" s="258" t="str">
        <f>IF(AND('Mapa R. Fiscal'!$Y$23="Muy Baja",'Mapa R. Fiscal'!$AA$23="Menor"),CONCATENATE("R3C",'Mapa R. Fiscal'!$O$23),"")</f>
        <v/>
      </c>
      <c r="R48" s="258" t="str">
        <f>IF(AND('Mapa R. Fiscal'!$Y$24="Muy Baja",'Mapa R. Fiscal'!$AA$24="Menor"),CONCATENATE("R3C",'Mapa R. Fiscal'!$O$24),"")</f>
        <v/>
      </c>
      <c r="S48" s="258" t="str">
        <f>IF(AND('Mapa R. Fiscal'!$Y$25="Muy Baja",'Mapa R. Fiscal'!$AA$25="Menor"),CONCATENATE("R3C",'Mapa R. Fiscal'!$O$25),"")</f>
        <v/>
      </c>
      <c r="T48" s="258" t="str">
        <f>IF(AND('Mapa R. Fiscal'!$Y$26="Muy Baja",'Mapa R. Fiscal'!$AA$26="Menor"),CONCATENATE("R3C",'Mapa R. Fiscal'!$O$26),"")</f>
        <v/>
      </c>
      <c r="U48" s="259" t="str">
        <f>IF(AND('Mapa R. Fiscal'!$Y$27="Muy Baja",'Mapa R. Fiscal'!$AA$27="Menor"),CONCATENATE("R3C",'Mapa R. Fiscal'!$O$27),"")</f>
        <v/>
      </c>
      <c r="V48" s="248" t="str">
        <f>IF(AND('Mapa R. Fiscal'!$Y$22="Muy Baja",'Mapa R. Fiscal'!$AA$22="Moderado"),CONCATENATE("R3C",'Mapa R. Fiscal'!$O$22),"")</f>
        <v/>
      </c>
      <c r="W48" s="249" t="str">
        <f>IF(AND('Mapa R. Fiscal'!$Y$23="Muy Baja",'Mapa R. Fiscal'!$AA$23="Moderado"),CONCATENATE("R3C",'Mapa R. Fiscal'!$O$23),"")</f>
        <v/>
      </c>
      <c r="X48" s="249" t="str">
        <f>IF(AND('Mapa R. Fiscal'!$Y$24="Muy Baja",'Mapa R. Fiscal'!$AA$24="Moderado"),CONCATENATE("R3C",'Mapa R. Fiscal'!$O$24),"")</f>
        <v/>
      </c>
      <c r="Y48" s="249" t="str">
        <f>IF(AND('Mapa R. Fiscal'!$Y$25="Muy Baja",'Mapa R. Fiscal'!$AA$25="Moderado"),CONCATENATE("R3C",'Mapa R. Fiscal'!$O$25),"")</f>
        <v/>
      </c>
      <c r="Z48" s="249" t="str">
        <f>IF(AND('Mapa R. Fiscal'!$Y$26="Muy Baja",'Mapa R. Fiscal'!$AA$26="Moderado"),CONCATENATE("R3C",'Mapa R. Fiscal'!$O$26),"")</f>
        <v/>
      </c>
      <c r="AA48" s="250" t="str">
        <f>IF(AND('Mapa R. Fiscal'!$Y$27="Muy Baja",'Mapa R. Fiscal'!$AA$27="Moderado"),CONCATENATE("R3C",'Mapa R. Fiscal'!$O$27),"")</f>
        <v/>
      </c>
      <c r="AB48" s="233" t="str">
        <f>IF(AND('Mapa R. Fiscal'!$Y$22="Muy Baja",'Mapa R. Fiscal'!$AA$22="Mayor"),CONCATENATE("R3C",'Mapa R. Fiscal'!$O$22),"")</f>
        <v/>
      </c>
      <c r="AC48" s="234" t="str">
        <f>IF(AND('Mapa R. Fiscal'!$Y$23="Muy Baja",'Mapa R. Fiscal'!$AA$23="Mayor"),CONCATENATE("R3C",'Mapa R. Fiscal'!$O$23),"")</f>
        <v/>
      </c>
      <c r="AD48" s="234" t="str">
        <f>IF(AND('Mapa R. Fiscal'!$Y$24="Muy Baja",'Mapa R. Fiscal'!$AA$24="Mayor"),CONCATENATE("R3C",'Mapa R. Fiscal'!$O$24),"")</f>
        <v/>
      </c>
      <c r="AE48" s="234" t="str">
        <f>IF(AND('Mapa R. Fiscal'!$Y$25="Muy Baja",'Mapa R. Fiscal'!$AA$25="Mayor"),CONCATENATE("R3C",'Mapa R. Fiscal'!$O$25),"")</f>
        <v/>
      </c>
      <c r="AF48" s="234" t="str">
        <f>IF(AND('Mapa R. Fiscal'!$Y$26="Muy Baja",'Mapa R. Fiscal'!$AA$26="Mayor"),CONCATENATE("R3C",'Mapa R. Fiscal'!$O$26),"")</f>
        <v/>
      </c>
      <c r="AG48" s="235" t="str">
        <f>IF(AND('Mapa R. Fiscal'!$Y$27="Muy Baja",'Mapa R. Fiscal'!$AA$27="Mayor"),CONCATENATE("R3C",'Mapa R. Fiscal'!$O$27),"")</f>
        <v/>
      </c>
      <c r="AH48" s="236" t="str">
        <f>IF(AND('Mapa R. Fiscal'!$Y$22="Muy Baja",'Mapa R. Fiscal'!$AA$22="Catastrófico"),CONCATENATE("R3C",'Mapa R. Fiscal'!$O$22),"")</f>
        <v/>
      </c>
      <c r="AI48" s="237" t="str">
        <f>IF(AND('Mapa R. Fiscal'!$Y$23="Muy Baja",'Mapa R. Fiscal'!$AA$23="Catastrófico"),CONCATENATE("R3C",'Mapa R. Fiscal'!$O$23),"")</f>
        <v/>
      </c>
      <c r="AJ48" s="237" t="str">
        <f>IF(AND('Mapa R. Fiscal'!$Y$24="Muy Baja",'Mapa R. Fiscal'!$AA$24="Catastrófico"),CONCATENATE("R3C",'Mapa R. Fiscal'!$O$24),"")</f>
        <v/>
      </c>
      <c r="AK48" s="237" t="str">
        <f>IF(AND('Mapa R. Fiscal'!$Y$25="Muy Baja",'Mapa R. Fiscal'!$AA$25="Catastrófico"),CONCATENATE("R3C",'Mapa R. Fiscal'!$O$25),"")</f>
        <v/>
      </c>
      <c r="AL48" s="237" t="str">
        <f>IF(AND('Mapa R. Fiscal'!$Y$26="Muy Baja",'Mapa R. Fiscal'!$AA$26="Catastrófico"),CONCATENATE("R3C",'Mapa R. Fiscal'!$O$26),"")</f>
        <v/>
      </c>
      <c r="AM48" s="238" t="str">
        <f>IF(AND('Mapa R. Fiscal'!$Y$27="Muy Baja",'Mapa R. Fiscal'!$AA$27="Catastrófico"),CONCATENATE("R3C",'Mapa R. Fiscal'!$O$27),"")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670"/>
      <c r="C49" s="670"/>
      <c r="D49" s="671"/>
      <c r="E49" s="759"/>
      <c r="F49" s="760"/>
      <c r="G49" s="760"/>
      <c r="H49" s="760"/>
      <c r="I49" s="761"/>
      <c r="J49" s="257" t="str">
        <f>IF(AND('Mapa R. Fiscal'!$Y$28="Muy Baja",'Mapa R. Fiscal'!$AA$28="Leve"),CONCATENATE("R4C",'Mapa R. Fiscal'!$O$28),"")</f>
        <v/>
      </c>
      <c r="K49" s="258" t="str">
        <f>IF(AND('Mapa R. Fiscal'!$Y$29="Muy Baja",'Mapa R. Fiscal'!$AA$29="Leve"),CONCATENATE("R4C",'Mapa R. Fiscal'!$O$29),"")</f>
        <v/>
      </c>
      <c r="L49" s="258" t="str">
        <f>IF(AND('Mapa R. Fiscal'!$Y$30="Muy Baja",'Mapa R. Fiscal'!$AA$30="Leve"),CONCATENATE("R4C",'Mapa R. Fiscal'!$O$30),"")</f>
        <v/>
      </c>
      <c r="M49" s="258" t="str">
        <f>IF(AND('Mapa R. Fiscal'!$Y$31="Muy Baja",'Mapa R. Fiscal'!$AA$31="Leve"),CONCATENATE("R4C",'Mapa R. Fiscal'!$O$31),"")</f>
        <v/>
      </c>
      <c r="N49" s="258" t="str">
        <f>IF(AND('Mapa R. Fiscal'!$Y$32="Muy Baja",'Mapa R. Fiscal'!$AA$32="Leve"),CONCATENATE("R4C",'Mapa R. Fiscal'!$O$32),"")</f>
        <v/>
      </c>
      <c r="O49" s="259" t="str">
        <f>IF(AND('Mapa R. Fiscal'!$Y$33="Muy Baja",'Mapa R. Fiscal'!$AA$33="Leve"),CONCATENATE("R4C",'Mapa R. Fiscal'!$O$33),"")</f>
        <v/>
      </c>
      <c r="P49" s="257" t="str">
        <f>IF(AND('Mapa R. Fiscal'!$Y$28="Muy Baja",'Mapa R. Fiscal'!$AA$28="Menor"),CONCATENATE("R4C",'Mapa R. Fiscal'!$O$28),"")</f>
        <v/>
      </c>
      <c r="Q49" s="258" t="str">
        <f>IF(AND('Mapa R. Fiscal'!$Y$29="Muy Baja",'Mapa R. Fiscal'!$AA$29="Menor"),CONCATENATE("R4C",'Mapa R. Fiscal'!$O$29),"")</f>
        <v/>
      </c>
      <c r="R49" s="258" t="str">
        <f>IF(AND('Mapa R. Fiscal'!$Y$30="Muy Baja",'Mapa R. Fiscal'!$AA$30="Menor"),CONCATENATE("R4C",'Mapa R. Fiscal'!$O$30),"")</f>
        <v/>
      </c>
      <c r="S49" s="258" t="str">
        <f>IF(AND('Mapa R. Fiscal'!$Y$31="Muy Baja",'Mapa R. Fiscal'!$AA$31="Menor"),CONCATENATE("R4C",'Mapa R. Fiscal'!$O$31),"")</f>
        <v/>
      </c>
      <c r="T49" s="258" t="str">
        <f>IF(AND('Mapa R. Fiscal'!$Y$32="Muy Baja",'Mapa R. Fiscal'!$AA$32="Menor"),CONCATENATE("R4C",'Mapa R. Fiscal'!$O$32),"")</f>
        <v/>
      </c>
      <c r="U49" s="259" t="str">
        <f>IF(AND('Mapa R. Fiscal'!$Y$33="Muy Baja",'Mapa R. Fiscal'!$AA$33="Menor"),CONCATENATE("R4C",'Mapa R. Fiscal'!$O$33),"")</f>
        <v/>
      </c>
      <c r="V49" s="248" t="str">
        <f>IF(AND('Mapa R. Fiscal'!$Y$28="Muy Baja",'Mapa R. Fiscal'!$AA$28="Moderado"),CONCATENATE("R4C",'Mapa R. Fiscal'!$O$28),"")</f>
        <v/>
      </c>
      <c r="W49" s="249" t="str">
        <f>IF(AND('Mapa R. Fiscal'!$Y$29="Muy Baja",'Mapa R. Fiscal'!$AA$29="Moderado"),CONCATENATE("R4C",'Mapa R. Fiscal'!$O$29),"")</f>
        <v/>
      </c>
      <c r="X49" s="249" t="str">
        <f>IF(AND('Mapa R. Fiscal'!$Y$30="Muy Baja",'Mapa R. Fiscal'!$AA$30="Moderado"),CONCATENATE("R4C",'Mapa R. Fiscal'!$O$30),"")</f>
        <v/>
      </c>
      <c r="Y49" s="249" t="str">
        <f>IF(AND('Mapa R. Fiscal'!$Y$31="Muy Baja",'Mapa R. Fiscal'!$AA$31="Moderado"),CONCATENATE("R4C",'Mapa R. Fiscal'!$O$31),"")</f>
        <v/>
      </c>
      <c r="Z49" s="249" t="str">
        <f>IF(AND('Mapa R. Fiscal'!$Y$32="Muy Baja",'Mapa R. Fiscal'!$AA$32="Moderado"),CONCATENATE("R4C",'Mapa R. Fiscal'!$O$32),"")</f>
        <v/>
      </c>
      <c r="AA49" s="250" t="str">
        <f>IF(AND('Mapa R. Fiscal'!$Y$33="Muy Baja",'Mapa R. Fiscal'!$AA$33="Moderado"),CONCATENATE("R4C",'Mapa R. Fiscal'!$O$33),"")</f>
        <v/>
      </c>
      <c r="AB49" s="233" t="str">
        <f>IF(AND('Mapa R. Fiscal'!$Y$28="Muy Baja",'Mapa R. Fiscal'!$AA$28="Mayor"),CONCATENATE("R4C",'Mapa R. Fiscal'!$O$28),"")</f>
        <v/>
      </c>
      <c r="AC49" s="234" t="str">
        <f>IF(AND('Mapa R. Fiscal'!$Y$29="Muy Baja",'Mapa R. Fiscal'!$AA$29="Mayor"),CONCATENATE("R4C",'Mapa R. Fiscal'!$O$29),"")</f>
        <v/>
      </c>
      <c r="AD49" s="234" t="str">
        <f>IF(AND('Mapa R. Fiscal'!$Y$30="Muy Baja",'Mapa R. Fiscal'!$AA$30="Mayor"),CONCATENATE("R4C",'Mapa R. Fiscal'!$O$30),"")</f>
        <v/>
      </c>
      <c r="AE49" s="234" t="str">
        <f>IF(AND('Mapa R. Fiscal'!$Y$31="Muy Baja",'Mapa R. Fiscal'!$AA$31="Mayor"),CONCATENATE("R4C",'Mapa R. Fiscal'!$O$31),"")</f>
        <v/>
      </c>
      <c r="AF49" s="234" t="str">
        <f>IF(AND('Mapa R. Fiscal'!$Y$32="Muy Baja",'Mapa R. Fiscal'!$AA$32="Mayor"),CONCATENATE("R4C",'Mapa R. Fiscal'!$O$32),"")</f>
        <v/>
      </c>
      <c r="AG49" s="235" t="str">
        <f>IF(AND('Mapa R. Fiscal'!$Y$33="Muy Baja",'Mapa R. Fiscal'!$AA$33="Mayor"),CONCATENATE("R4C",'Mapa R. Fiscal'!$O$33),"")</f>
        <v/>
      </c>
      <c r="AH49" s="236" t="str">
        <f>IF(AND('Mapa R. Fiscal'!$Y$28="Muy Baja",'Mapa R. Fiscal'!$AA$28="Catastrófico"),CONCATENATE("R4C",'Mapa R. Fiscal'!$O$28),"")</f>
        <v/>
      </c>
      <c r="AI49" s="237" t="str">
        <f>IF(AND('Mapa R. Fiscal'!$Y$29="Muy Baja",'Mapa R. Fiscal'!$AA$29="Catastrófico"),CONCATENATE("R4C",'Mapa R. Fiscal'!$O$29),"")</f>
        <v/>
      </c>
      <c r="AJ49" s="237" t="str">
        <f>IF(AND('Mapa R. Fiscal'!$Y$30="Muy Baja",'Mapa R. Fiscal'!$AA$30="Catastrófico"),CONCATENATE("R4C",'Mapa R. Fiscal'!$O$30),"")</f>
        <v/>
      </c>
      <c r="AK49" s="237" t="str">
        <f>IF(AND('Mapa R. Fiscal'!$Y$31="Muy Baja",'Mapa R. Fiscal'!$AA$31="Catastrófico"),CONCATENATE("R4C",'Mapa R. Fiscal'!$O$31),"")</f>
        <v/>
      </c>
      <c r="AL49" s="237" t="str">
        <f>IF(AND('Mapa R. Fiscal'!$Y$32="Muy Baja",'Mapa R. Fiscal'!$AA$32="Catastrófico"),CONCATENATE("R4C",'Mapa R. Fiscal'!$O$32),"")</f>
        <v/>
      </c>
      <c r="AM49" s="238" t="str">
        <f>IF(AND('Mapa R. Fiscal'!$Y$33="Muy Baja",'Mapa R. Fiscal'!$AA$33="Catastrófico"),CONCATENATE("R4C",'Mapa R. Fiscal'!$O$33),"")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670"/>
      <c r="C50" s="670"/>
      <c r="D50" s="671"/>
      <c r="E50" s="759"/>
      <c r="F50" s="760"/>
      <c r="G50" s="760"/>
      <c r="H50" s="760"/>
      <c r="I50" s="761"/>
      <c r="J50" s="257" t="str">
        <f>IF(AND('Mapa R. Fiscal'!$Y$34="Muy Baja",'Mapa R. Fiscal'!$AA$34="Leve"),CONCATENATE("R5C",'Mapa R. Fiscal'!$O$34),"")</f>
        <v/>
      </c>
      <c r="K50" s="258" t="str">
        <f>IF(AND('Mapa R. Fiscal'!$Y$35="Muy Baja",'Mapa R. Fiscal'!$AA$35="Leve"),CONCATENATE("R5C",'Mapa R. Fiscal'!$O$35),"")</f>
        <v/>
      </c>
      <c r="L50" s="258" t="str">
        <f>IF(AND('Mapa R. Fiscal'!$Y$36="Muy Baja",'Mapa R. Fiscal'!$AA$36="Leve"),CONCATENATE("R5C",'Mapa R. Fiscal'!$O$36),"")</f>
        <v/>
      </c>
      <c r="M50" s="258" t="str">
        <f>IF(AND('Mapa R. Fiscal'!$Y$37="Muy Baja",'Mapa R. Fiscal'!$AA$37="Leve"),CONCATENATE("R5C",'Mapa R. Fiscal'!$O$37),"")</f>
        <v/>
      </c>
      <c r="N50" s="258" t="str">
        <f>IF(AND('Mapa R. Fiscal'!$Y$38="Muy Baja",'Mapa R. Fiscal'!$AA$38="Leve"),CONCATENATE("R5C",'Mapa R. Fiscal'!$O$38),"")</f>
        <v/>
      </c>
      <c r="O50" s="259" t="str">
        <f>IF(AND('Mapa R. Fiscal'!$Y$39="Muy Baja",'Mapa R. Fiscal'!$AA$39="Leve"),CONCATENATE("R5C",'Mapa R. Fiscal'!$O$39),"")</f>
        <v/>
      </c>
      <c r="P50" s="257" t="str">
        <f>IF(AND('Mapa R. Fiscal'!$Y$34="Muy Baja",'Mapa R. Fiscal'!$AA$34="Menor"),CONCATENATE("R5C",'Mapa R. Fiscal'!$O$34),"")</f>
        <v/>
      </c>
      <c r="Q50" s="258" t="str">
        <f>IF(AND('Mapa R. Fiscal'!$Y$35="Muy Baja",'Mapa R. Fiscal'!$AA$35="Menor"),CONCATENATE("R5C",'Mapa R. Fiscal'!$O$35),"")</f>
        <v/>
      </c>
      <c r="R50" s="258" t="str">
        <f>IF(AND('Mapa R. Fiscal'!$Y$36="Muy Baja",'Mapa R. Fiscal'!$AA$36="Menor"),CONCATENATE("R5C",'Mapa R. Fiscal'!$O$36),"")</f>
        <v/>
      </c>
      <c r="S50" s="258" t="str">
        <f>IF(AND('Mapa R. Fiscal'!$Y$37="Muy Baja",'Mapa R. Fiscal'!$AA$37="Menor"),CONCATENATE("R5C",'Mapa R. Fiscal'!$O$37),"")</f>
        <v/>
      </c>
      <c r="T50" s="258" t="str">
        <f>IF(AND('Mapa R. Fiscal'!$Y$38="Muy Baja",'Mapa R. Fiscal'!$AA$38="Menor"),CONCATENATE("R5C",'Mapa R. Fiscal'!$O$38),"")</f>
        <v/>
      </c>
      <c r="U50" s="259" t="str">
        <f>IF(AND('Mapa R. Fiscal'!$Y$39="Muy Baja",'Mapa R. Fiscal'!$AA$39="Menor"),CONCATENATE("R5C",'Mapa R. Fiscal'!$O$39),"")</f>
        <v/>
      </c>
      <c r="V50" s="248" t="str">
        <f>IF(AND('Mapa R. Fiscal'!$Y$34="Muy Baja",'Mapa R. Fiscal'!$AA$34="Moderado"),CONCATENATE("R5C",'Mapa R. Fiscal'!$O$34),"")</f>
        <v/>
      </c>
      <c r="W50" s="249" t="str">
        <f>IF(AND('Mapa R. Fiscal'!$Y$35="Muy Baja",'Mapa R. Fiscal'!$AA$35="Moderado"),CONCATENATE("R5C",'Mapa R. Fiscal'!$O$35),"")</f>
        <v/>
      </c>
      <c r="X50" s="249" t="str">
        <f>IF(AND('Mapa R. Fiscal'!$Y$36="Muy Baja",'Mapa R. Fiscal'!$AA$36="Moderado"),CONCATENATE("R5C",'Mapa R. Fiscal'!$O$36),"")</f>
        <v/>
      </c>
      <c r="Y50" s="249" t="str">
        <f>IF(AND('Mapa R. Fiscal'!$Y$37="Muy Baja",'Mapa R. Fiscal'!$AA$37="Moderado"),CONCATENATE("R5C",'Mapa R. Fiscal'!$O$37),"")</f>
        <v/>
      </c>
      <c r="Z50" s="249" t="str">
        <f>IF(AND('Mapa R. Fiscal'!$Y$38="Muy Baja",'Mapa R. Fiscal'!$AA$38="Moderado"),CONCATENATE("R5C",'Mapa R. Fiscal'!$O$38),"")</f>
        <v/>
      </c>
      <c r="AA50" s="250" t="str">
        <f>IF(AND('Mapa R. Fiscal'!$Y$39="Muy Baja",'Mapa R. Fiscal'!$AA$39="Moderado"),CONCATENATE("R5C",'Mapa R. Fiscal'!$O$39),"")</f>
        <v/>
      </c>
      <c r="AB50" s="233" t="str">
        <f>IF(AND('Mapa R. Fiscal'!$Y$34="Muy Baja",'Mapa R. Fiscal'!$AA$34="Mayor"),CONCATENATE("R5C",'Mapa R. Fiscal'!$O$34),"")</f>
        <v/>
      </c>
      <c r="AC50" s="234" t="str">
        <f>IF(AND('Mapa R. Fiscal'!$Y$35="Muy Baja",'Mapa R. Fiscal'!$AA$35="Mayor"),CONCATENATE("R5C",'Mapa R. Fiscal'!$O$35),"")</f>
        <v/>
      </c>
      <c r="AD50" s="234" t="str">
        <f>IF(AND('Mapa R. Fiscal'!$Y$36="Muy Baja",'Mapa R. Fiscal'!$AA$36="Mayor"),CONCATENATE("R5C",'Mapa R. Fiscal'!$O$36),"")</f>
        <v/>
      </c>
      <c r="AE50" s="234" t="str">
        <f>IF(AND('Mapa R. Fiscal'!$Y$37="Muy Baja",'Mapa R. Fiscal'!$AA$37="Mayor"),CONCATENATE("R5C",'Mapa R. Fiscal'!$O$37),"")</f>
        <v/>
      </c>
      <c r="AF50" s="234" t="str">
        <f>IF(AND('Mapa R. Fiscal'!$Y$38="Muy Baja",'Mapa R. Fiscal'!$AA$38="Mayor"),CONCATENATE("R5C",'Mapa R. Fiscal'!$O$38),"")</f>
        <v/>
      </c>
      <c r="AG50" s="235" t="str">
        <f>IF(AND('Mapa R. Fiscal'!$Y$39="Muy Baja",'Mapa R. Fiscal'!$AA$39="Mayor"),CONCATENATE("R5C",'Mapa R. Fiscal'!$O$39),"")</f>
        <v/>
      </c>
      <c r="AH50" s="236" t="str">
        <f>IF(AND('Mapa R. Fiscal'!$Y$34="Muy Baja",'Mapa R. Fiscal'!$AA$34="Catastrófico"),CONCATENATE("R5C",'Mapa R. Fiscal'!$O$34),"")</f>
        <v/>
      </c>
      <c r="AI50" s="237" t="str">
        <f>IF(AND('Mapa R. Fiscal'!$Y$35="Muy Baja",'Mapa R. Fiscal'!$AA$35="Catastrófico"),CONCATENATE("R5C",'Mapa R. Fiscal'!$O$35),"")</f>
        <v/>
      </c>
      <c r="AJ50" s="237" t="str">
        <f>IF(AND('Mapa R. Fiscal'!$Y$36="Muy Baja",'Mapa R. Fiscal'!$AA$36="Catastrófico"),CONCATENATE("R5C",'Mapa R. Fiscal'!$O$36),"")</f>
        <v/>
      </c>
      <c r="AK50" s="237" t="str">
        <f>IF(AND('Mapa R. Fiscal'!$Y$37="Muy Baja",'Mapa R. Fiscal'!$AA$37="Catastrófico"),CONCATENATE("R5C",'Mapa R. Fiscal'!$O$37),"")</f>
        <v/>
      </c>
      <c r="AL50" s="237" t="str">
        <f>IF(AND('Mapa R. Fiscal'!$Y$38="Muy Baja",'Mapa R. Fiscal'!$AA$38="Catastrófico"),CONCATENATE("R5C",'Mapa R. Fiscal'!$O$38),"")</f>
        <v/>
      </c>
      <c r="AM50" s="238" t="str">
        <f>IF(AND('Mapa R. Fiscal'!$Y$39="Muy Baja",'Mapa R. Fiscal'!$AA$39="Catastrófico"),CONCATENATE("R5C",'Mapa R. Fiscal'!$O$39),"")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670"/>
      <c r="C51" s="670"/>
      <c r="D51" s="671"/>
      <c r="E51" s="759"/>
      <c r="F51" s="760"/>
      <c r="G51" s="760"/>
      <c r="H51" s="760"/>
      <c r="I51" s="761"/>
      <c r="J51" s="257" t="str">
        <f>IF(AND('Mapa R. Fiscal'!$Y$40="Muy Baja",'Mapa R. Fiscal'!$AA$40="Leve"),CONCATENATE("R6C",'Mapa R. Fiscal'!$O$40),"")</f>
        <v/>
      </c>
      <c r="K51" s="258" t="str">
        <f>IF(AND('Mapa R. Fiscal'!$Y$41="Muy Baja",'Mapa R. Fiscal'!$AA$41="Leve"),CONCATENATE("R6C",'Mapa R. Fiscal'!$O$41),"")</f>
        <v/>
      </c>
      <c r="L51" s="258" t="str">
        <f>IF(AND('Mapa R. Fiscal'!$Y$42="Muy Baja",'Mapa R. Fiscal'!$AA$42="Leve"),CONCATENATE("R6C",'Mapa R. Fiscal'!$O$42),"")</f>
        <v/>
      </c>
      <c r="M51" s="258" t="str">
        <f>IF(AND('Mapa R. Fiscal'!$Y$43="Muy Baja",'Mapa R. Fiscal'!$AA$43="Leve"),CONCATENATE("R6C",'Mapa R. Fiscal'!$O$43),"")</f>
        <v/>
      </c>
      <c r="N51" s="258" t="str">
        <f>IF(AND('Mapa R. Fiscal'!$Y$44="Muy Baja",'Mapa R. Fiscal'!$AA$44="Leve"),CONCATENATE("R6C",'Mapa R. Fiscal'!$O$44),"")</f>
        <v/>
      </c>
      <c r="O51" s="259" t="str">
        <f>IF(AND('Mapa R. Fiscal'!$Y$45="Muy Baja",'Mapa R. Fiscal'!$AA$45="Leve"),CONCATENATE("R6C",'Mapa R. Fiscal'!$O$45),"")</f>
        <v/>
      </c>
      <c r="P51" s="257" t="str">
        <f>IF(AND('Mapa R. Fiscal'!$Y$40="Muy Baja",'Mapa R. Fiscal'!$AA$40="Menor"),CONCATENATE("R6C",'Mapa R. Fiscal'!$O$40),"")</f>
        <v/>
      </c>
      <c r="Q51" s="258" t="str">
        <f>IF(AND('Mapa R. Fiscal'!$Y$41="Muy Baja",'Mapa R. Fiscal'!$AA$41="Menor"),CONCATENATE("R6C",'Mapa R. Fiscal'!$O$41),"")</f>
        <v/>
      </c>
      <c r="R51" s="258" t="str">
        <f>IF(AND('Mapa R. Fiscal'!$Y$42="Muy Baja",'Mapa R. Fiscal'!$AA$42="Menor"),CONCATENATE("R6C",'Mapa R. Fiscal'!$O$42),"")</f>
        <v/>
      </c>
      <c r="S51" s="258" t="str">
        <f>IF(AND('Mapa R. Fiscal'!$Y$43="Muy Baja",'Mapa R. Fiscal'!$AA$43="Menor"),CONCATENATE("R6C",'Mapa R. Fiscal'!$O$43),"")</f>
        <v/>
      </c>
      <c r="T51" s="258" t="str">
        <f>IF(AND('Mapa R. Fiscal'!$Y$44="Muy Baja",'Mapa R. Fiscal'!$AA$44="Menor"),CONCATENATE("R6C",'Mapa R. Fiscal'!$O$44),"")</f>
        <v/>
      </c>
      <c r="U51" s="259" t="str">
        <f>IF(AND('Mapa R. Fiscal'!$Y$45="Muy Baja",'Mapa R. Fiscal'!$AA$45="Menor"),CONCATENATE("R6C",'Mapa R. Fiscal'!$O$45),"")</f>
        <v/>
      </c>
      <c r="V51" s="248" t="str">
        <f>IF(AND('Mapa R. Fiscal'!$Y$40="Muy Baja",'Mapa R. Fiscal'!$AA$40="Moderado"),CONCATENATE("R6C",'Mapa R. Fiscal'!$O$40),"")</f>
        <v/>
      </c>
      <c r="W51" s="249" t="str">
        <f>IF(AND('Mapa R. Fiscal'!$Y$41="Muy Baja",'Mapa R. Fiscal'!$AA$41="Moderado"),CONCATENATE("R6C",'Mapa R. Fiscal'!$O$41),"")</f>
        <v/>
      </c>
      <c r="X51" s="249" t="str">
        <f>IF(AND('Mapa R. Fiscal'!$Y$42="Muy Baja",'Mapa R. Fiscal'!$AA$42="Moderado"),CONCATENATE("R6C",'Mapa R. Fiscal'!$O$42),"")</f>
        <v/>
      </c>
      <c r="Y51" s="249" t="str">
        <f>IF(AND('Mapa R. Fiscal'!$Y$43="Muy Baja",'Mapa R. Fiscal'!$AA$43="Moderado"),CONCATENATE("R6C",'Mapa R. Fiscal'!$O$43),"")</f>
        <v/>
      </c>
      <c r="Z51" s="249" t="str">
        <f>IF(AND('Mapa R. Fiscal'!$Y$44="Muy Baja",'Mapa R. Fiscal'!$AA$44="Moderado"),CONCATENATE("R6C",'Mapa R. Fiscal'!$O$44),"")</f>
        <v/>
      </c>
      <c r="AA51" s="250" t="str">
        <f>IF(AND('Mapa R. Fiscal'!$Y$45="Muy Baja",'Mapa R. Fiscal'!$AA$45="Moderado"),CONCATENATE("R6C",'Mapa R. Fiscal'!$O$45),"")</f>
        <v/>
      </c>
      <c r="AB51" s="233" t="str">
        <f>IF(AND('Mapa R. Fiscal'!$Y$40="Muy Baja",'Mapa R. Fiscal'!$AA$40="Mayor"),CONCATENATE("R6C",'Mapa R. Fiscal'!$O$40),"")</f>
        <v/>
      </c>
      <c r="AC51" s="234" t="str">
        <f>IF(AND('Mapa R. Fiscal'!$Y$41="Muy Baja",'Mapa R. Fiscal'!$AA$41="Mayor"),CONCATENATE("R6C",'Mapa R. Fiscal'!$O$41),"")</f>
        <v/>
      </c>
      <c r="AD51" s="234" t="str">
        <f>IF(AND('Mapa R. Fiscal'!$Y$42="Muy Baja",'Mapa R. Fiscal'!$AA$42="Mayor"),CONCATENATE("R6C",'Mapa R. Fiscal'!$O$42),"")</f>
        <v/>
      </c>
      <c r="AE51" s="234" t="str">
        <f>IF(AND('Mapa R. Fiscal'!$Y$43="Muy Baja",'Mapa R. Fiscal'!$AA$43="Mayor"),CONCATENATE("R6C",'Mapa R. Fiscal'!$O$43),"")</f>
        <v/>
      </c>
      <c r="AF51" s="234" t="str">
        <f>IF(AND('Mapa R. Fiscal'!$Y$44="Muy Baja",'Mapa R. Fiscal'!$AA$44="Mayor"),CONCATENATE("R6C",'Mapa R. Fiscal'!$O$44),"")</f>
        <v/>
      </c>
      <c r="AG51" s="235" t="str">
        <f>IF(AND('Mapa R. Fiscal'!$Y$45="Muy Baja",'Mapa R. Fiscal'!$AA$45="Mayor"),CONCATENATE("R6C",'Mapa R. Fiscal'!$O$45),"")</f>
        <v/>
      </c>
      <c r="AH51" s="236" t="str">
        <f>IF(AND('Mapa R. Fiscal'!$Y$40="Muy Baja",'Mapa R. Fiscal'!$AA$40="Catastrófico"),CONCATENATE("R6C",'Mapa R. Fiscal'!$O$40),"")</f>
        <v/>
      </c>
      <c r="AI51" s="237" t="str">
        <f>IF(AND('Mapa R. Fiscal'!$Y$41="Muy Baja",'Mapa R. Fiscal'!$AA$41="Catastrófico"),CONCATENATE("R6C",'Mapa R. Fiscal'!$O$41),"")</f>
        <v/>
      </c>
      <c r="AJ51" s="237" t="str">
        <f>IF(AND('Mapa R. Fiscal'!$Y$42="Muy Baja",'Mapa R. Fiscal'!$AA$42="Catastrófico"),CONCATENATE("R6C",'Mapa R. Fiscal'!$O$42),"")</f>
        <v/>
      </c>
      <c r="AK51" s="237" t="str">
        <f>IF(AND('Mapa R. Fiscal'!$Y$43="Muy Baja",'Mapa R. Fiscal'!$AA$43="Catastrófico"),CONCATENATE("R6C",'Mapa R. Fiscal'!$O$43),"")</f>
        <v/>
      </c>
      <c r="AL51" s="237" t="str">
        <f>IF(AND('Mapa R. Fiscal'!$Y$44="Muy Baja",'Mapa R. Fiscal'!$AA$44="Catastrófico"),CONCATENATE("R6C",'Mapa R. Fiscal'!$O$44),"")</f>
        <v/>
      </c>
      <c r="AM51" s="238" t="str">
        <f>IF(AND('Mapa R. Fiscal'!$Y$45="Muy Baja",'Mapa R. Fiscal'!$AA$45="Catastrófico"),CONCATENATE("R6C",'Mapa R. Fiscal'!$O$45),"")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670"/>
      <c r="C52" s="670"/>
      <c r="D52" s="671"/>
      <c r="E52" s="759"/>
      <c r="F52" s="760"/>
      <c r="G52" s="760"/>
      <c r="H52" s="760"/>
      <c r="I52" s="761"/>
      <c r="J52" s="257" t="str">
        <f>IF(AND('Mapa R. Fiscal'!$Y$46="Muy Baja",'Mapa R. Fiscal'!$AA$46="Leve"),CONCATENATE("R7C",'Mapa R. Fiscal'!$O$46),"")</f>
        <v/>
      </c>
      <c r="K52" s="258" t="str">
        <f>IF(AND('Mapa R. Fiscal'!$Y$47="Muy Baja",'Mapa R. Fiscal'!$AA$47="Leve"),CONCATENATE("R7C",'Mapa R. Fiscal'!$O$47),"")</f>
        <v/>
      </c>
      <c r="L52" s="258" t="str">
        <f>IF(AND('Mapa R. Fiscal'!$Y$48="Muy Baja",'Mapa R. Fiscal'!$AA$48="Leve"),CONCATENATE("R7C",'Mapa R. Fiscal'!$O$48),"")</f>
        <v/>
      </c>
      <c r="M52" s="258" t="str">
        <f>IF(AND('Mapa R. Fiscal'!$Y$49="Muy Baja",'Mapa R. Fiscal'!$AA$49="Leve"),CONCATENATE("R7C",'Mapa R. Fiscal'!$O$49),"")</f>
        <v/>
      </c>
      <c r="N52" s="258" t="str">
        <f>IF(AND('Mapa R. Fiscal'!$Y$50="Muy Baja",'Mapa R. Fiscal'!$AA$50="Leve"),CONCATENATE("R7C",'Mapa R. Fiscal'!$O$50),"")</f>
        <v/>
      </c>
      <c r="O52" s="259" t="str">
        <f>IF(AND('Mapa R. Fiscal'!$Y$51="Muy Baja",'Mapa R. Fiscal'!$AA$51="Leve"),CONCATENATE("R7C",'Mapa R. Fiscal'!$O$51),"")</f>
        <v/>
      </c>
      <c r="P52" s="257" t="str">
        <f>IF(AND('Mapa R. Fiscal'!$Y$46="Muy Baja",'Mapa R. Fiscal'!$AA$46="Menor"),CONCATENATE("R7C",'Mapa R. Fiscal'!$O$46),"")</f>
        <v/>
      </c>
      <c r="Q52" s="258" t="str">
        <f>IF(AND('Mapa R. Fiscal'!$Y$47="Muy Baja",'Mapa R. Fiscal'!$AA$47="Menor"),CONCATENATE("R7C",'Mapa R. Fiscal'!$O$47),"")</f>
        <v/>
      </c>
      <c r="R52" s="258" t="str">
        <f>IF(AND('Mapa R. Fiscal'!$Y$48="Muy Baja",'Mapa R. Fiscal'!$AA$48="Menor"),CONCATENATE("R7C",'Mapa R. Fiscal'!$O$48),"")</f>
        <v/>
      </c>
      <c r="S52" s="258" t="str">
        <f>IF(AND('Mapa R. Fiscal'!$Y$49="Muy Baja",'Mapa R. Fiscal'!$AA$49="Menor"),CONCATENATE("R7C",'Mapa R. Fiscal'!$O$49),"")</f>
        <v/>
      </c>
      <c r="T52" s="258" t="str">
        <f>IF(AND('Mapa R. Fiscal'!$Y$50="Muy Baja",'Mapa R. Fiscal'!$AA$50="Menor"),CONCATENATE("R7C",'Mapa R. Fiscal'!$O$50),"")</f>
        <v/>
      </c>
      <c r="U52" s="259" t="str">
        <f>IF(AND('Mapa R. Fiscal'!$Y$51="Muy Baja",'Mapa R. Fiscal'!$AA$51="Menor"),CONCATENATE("R7C",'Mapa R. Fiscal'!$O$51),"")</f>
        <v/>
      </c>
      <c r="V52" s="248" t="str">
        <f>IF(AND('Mapa R. Fiscal'!$Y$46="Muy Baja",'Mapa R. Fiscal'!$AA$46="Moderado"),CONCATENATE("R7C",'Mapa R. Fiscal'!$O$46),"")</f>
        <v/>
      </c>
      <c r="W52" s="249" t="str">
        <f>IF(AND('Mapa R. Fiscal'!$Y$47="Muy Baja",'Mapa R. Fiscal'!$AA$47="Moderado"),CONCATENATE("R7C",'Mapa R. Fiscal'!$O$47),"")</f>
        <v/>
      </c>
      <c r="X52" s="249" t="str">
        <f>IF(AND('Mapa R. Fiscal'!$Y$48="Muy Baja",'Mapa R. Fiscal'!$AA$48="Moderado"),CONCATENATE("R7C",'Mapa R. Fiscal'!$O$48),"")</f>
        <v/>
      </c>
      <c r="Y52" s="249" t="str">
        <f>IF(AND('Mapa R. Fiscal'!$Y$49="Muy Baja",'Mapa R. Fiscal'!$AA$49="Moderado"),CONCATENATE("R7C",'Mapa R. Fiscal'!$O$49),"")</f>
        <v/>
      </c>
      <c r="Z52" s="249" t="str">
        <f>IF(AND('Mapa R. Fiscal'!$Y$50="Muy Baja",'Mapa R. Fiscal'!$AA$50="Moderado"),CONCATENATE("R7C",'Mapa R. Fiscal'!$O$50),"")</f>
        <v/>
      </c>
      <c r="AA52" s="250" t="str">
        <f>IF(AND('Mapa R. Fiscal'!$Y$51="Muy Baja",'Mapa R. Fiscal'!$AA$51="Moderado"),CONCATENATE("R7C",'Mapa R. Fiscal'!$O$51),"")</f>
        <v/>
      </c>
      <c r="AB52" s="233" t="str">
        <f>IF(AND('Mapa R. Fiscal'!$Y$46="Muy Baja",'Mapa R. Fiscal'!$AA$46="Mayor"),CONCATENATE("R7C",'Mapa R. Fiscal'!$O$46),"")</f>
        <v/>
      </c>
      <c r="AC52" s="234" t="str">
        <f>IF(AND('Mapa R. Fiscal'!$Y$47="Muy Baja",'Mapa R. Fiscal'!$AA$47="Mayor"),CONCATENATE("R7C",'Mapa R. Fiscal'!$O$47),"")</f>
        <v/>
      </c>
      <c r="AD52" s="234" t="str">
        <f>IF(AND('Mapa R. Fiscal'!$Y$48="Muy Baja",'Mapa R. Fiscal'!$AA$48="Mayor"),CONCATENATE("R7C",'Mapa R. Fiscal'!$O$48),"")</f>
        <v/>
      </c>
      <c r="AE52" s="234" t="str">
        <f>IF(AND('Mapa R. Fiscal'!$Y$49="Muy Baja",'Mapa R. Fiscal'!$AA$49="Mayor"),CONCATENATE("R7C",'Mapa R. Fiscal'!$O$49),"")</f>
        <v/>
      </c>
      <c r="AF52" s="234" t="str">
        <f>IF(AND('Mapa R. Fiscal'!$Y$50="Muy Baja",'Mapa R. Fiscal'!$AA$50="Mayor"),CONCATENATE("R7C",'Mapa R. Fiscal'!$O$50),"")</f>
        <v/>
      </c>
      <c r="AG52" s="235" t="str">
        <f>IF(AND('Mapa R. Fiscal'!$Y$51="Muy Baja",'Mapa R. Fiscal'!$AA$51="Mayor"),CONCATENATE("R7C",'Mapa R. Fiscal'!$O$51),"")</f>
        <v/>
      </c>
      <c r="AH52" s="236" t="str">
        <f>IF(AND('Mapa R. Fiscal'!$Y$46="Muy Baja",'Mapa R. Fiscal'!$AA$46="Catastrófico"),CONCATENATE("R7C",'Mapa R. Fiscal'!$O$46),"")</f>
        <v/>
      </c>
      <c r="AI52" s="237" t="str">
        <f>IF(AND('Mapa R. Fiscal'!$Y$47="Muy Baja",'Mapa R. Fiscal'!$AA$47="Catastrófico"),CONCATENATE("R7C",'Mapa R. Fiscal'!$O$47),"")</f>
        <v/>
      </c>
      <c r="AJ52" s="237" t="str">
        <f>IF(AND('Mapa R. Fiscal'!$Y$48="Muy Baja",'Mapa R. Fiscal'!$AA$48="Catastrófico"),CONCATENATE("R7C",'Mapa R. Fiscal'!$O$48),"")</f>
        <v/>
      </c>
      <c r="AK52" s="237" t="str">
        <f>IF(AND('Mapa R. Fiscal'!$Y$49="Muy Baja",'Mapa R. Fiscal'!$AA$49="Catastrófico"),CONCATENATE("R7C",'Mapa R. Fiscal'!$O$49),"")</f>
        <v/>
      </c>
      <c r="AL52" s="237" t="str">
        <f>IF(AND('Mapa R. Fiscal'!$Y$50="Muy Baja",'Mapa R. Fiscal'!$AA$50="Catastrófico"),CONCATENATE("R7C",'Mapa R. Fiscal'!$O$50),"")</f>
        <v/>
      </c>
      <c r="AM52" s="238" t="str">
        <f>IF(AND('Mapa R. Fiscal'!$Y$51="Muy Baja",'Mapa R. Fiscal'!$AA$51="Catastrófico"),CONCATENATE("R7C",'Mapa R. Fiscal'!$O$51),"")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670"/>
      <c r="C53" s="670"/>
      <c r="D53" s="671"/>
      <c r="E53" s="759"/>
      <c r="F53" s="760"/>
      <c r="G53" s="760"/>
      <c r="H53" s="760"/>
      <c r="I53" s="761"/>
      <c r="J53" s="257" t="str">
        <f>IF(AND('Mapa R. Fiscal'!$Y$52="Muy Baja",'Mapa R. Fiscal'!$AA$52="Leve"),CONCATENATE("R8C",'Mapa R. Fiscal'!$O$52),"")</f>
        <v/>
      </c>
      <c r="K53" s="258" t="str">
        <f>IF(AND('Mapa R. Fiscal'!$Y$53="Muy Baja",'Mapa R. Fiscal'!$AA$53="Leve"),CONCATENATE("R8C",'Mapa R. Fiscal'!$O$53),"")</f>
        <v/>
      </c>
      <c r="L53" s="258" t="str">
        <f>IF(AND('Mapa R. Fiscal'!$Y$54="Muy Baja",'Mapa R. Fiscal'!$AA$54="Leve"),CONCATENATE("R8C",'Mapa R. Fiscal'!$O$54),"")</f>
        <v/>
      </c>
      <c r="M53" s="258" t="str">
        <f>IF(AND('Mapa R. Fiscal'!$Y$55="Muy Baja",'Mapa R. Fiscal'!$AA$55="Leve"),CONCATENATE("R8C",'Mapa R. Fiscal'!$O$55),"")</f>
        <v/>
      </c>
      <c r="N53" s="258" t="str">
        <f>IF(AND('Mapa R. Fiscal'!$Y$56="Muy Baja",'Mapa R. Fiscal'!$AA$56="Leve"),CONCATENATE("R8C",'Mapa R. Fiscal'!$O$56),"")</f>
        <v/>
      </c>
      <c r="O53" s="259" t="str">
        <f>IF(AND('Mapa R. Fiscal'!$Y$57="Muy Baja",'Mapa R. Fiscal'!$AA$57="Leve"),CONCATENATE("R8C",'Mapa R. Fiscal'!$O$57),"")</f>
        <v/>
      </c>
      <c r="P53" s="257" t="str">
        <f>IF(AND('Mapa R. Fiscal'!$Y$52="Muy Baja",'Mapa R. Fiscal'!$AA$52="Menor"),CONCATENATE("R8C",'Mapa R. Fiscal'!$O$52),"")</f>
        <v/>
      </c>
      <c r="Q53" s="258" t="str">
        <f>IF(AND('Mapa R. Fiscal'!$Y$53="Muy Baja",'Mapa R. Fiscal'!$AA$53="Menor"),CONCATENATE("R8C",'Mapa R. Fiscal'!$O$53),"")</f>
        <v/>
      </c>
      <c r="R53" s="258" t="str">
        <f>IF(AND('Mapa R. Fiscal'!$Y$54="Muy Baja",'Mapa R. Fiscal'!$AA$54="Menor"),CONCATENATE("R8C",'Mapa R. Fiscal'!$O$54),"")</f>
        <v/>
      </c>
      <c r="S53" s="258" t="str">
        <f>IF(AND('Mapa R. Fiscal'!$Y$55="Muy Baja",'Mapa R. Fiscal'!$AA$55="Menor"),CONCATENATE("R8C",'Mapa R. Fiscal'!$O$55),"")</f>
        <v/>
      </c>
      <c r="T53" s="258" t="str">
        <f>IF(AND('Mapa R. Fiscal'!$Y$56="Muy Baja",'Mapa R. Fiscal'!$AA$56="Menor"),CONCATENATE("R8C",'Mapa R. Fiscal'!$O$56),"")</f>
        <v/>
      </c>
      <c r="U53" s="259" t="str">
        <f>IF(AND('Mapa R. Fiscal'!$Y$57="Muy Baja",'Mapa R. Fiscal'!$AA$57="Menor"),CONCATENATE("R8C",'Mapa R. Fiscal'!$O$57),"")</f>
        <v/>
      </c>
      <c r="V53" s="248" t="str">
        <f>IF(AND('Mapa R. Fiscal'!$Y$52="Muy Baja",'Mapa R. Fiscal'!$AA$52="Moderado"),CONCATENATE("R8C",'Mapa R. Fiscal'!$O$52),"")</f>
        <v/>
      </c>
      <c r="W53" s="249" t="str">
        <f>IF(AND('Mapa R. Fiscal'!$Y$53="Muy Baja",'Mapa R. Fiscal'!$AA$53="Moderado"),CONCATENATE("R8C",'Mapa R. Fiscal'!$O$53),"")</f>
        <v/>
      </c>
      <c r="X53" s="249" t="str">
        <f>IF(AND('Mapa R. Fiscal'!$Y$54="Muy Baja",'Mapa R. Fiscal'!$AA$54="Moderado"),CONCATENATE("R8C",'Mapa R. Fiscal'!$O$54),"")</f>
        <v/>
      </c>
      <c r="Y53" s="249" t="str">
        <f>IF(AND('Mapa R. Fiscal'!$Y$55="Muy Baja",'Mapa R. Fiscal'!$AA$55="Moderado"),CONCATENATE("R8C",'Mapa R. Fiscal'!$O$55),"")</f>
        <v/>
      </c>
      <c r="Z53" s="249" t="str">
        <f>IF(AND('Mapa R. Fiscal'!$Y$56="Muy Baja",'Mapa R. Fiscal'!$AA$56="Moderado"),CONCATENATE("R8C",'Mapa R. Fiscal'!$O$56),"")</f>
        <v/>
      </c>
      <c r="AA53" s="250" t="str">
        <f>IF(AND('Mapa R. Fiscal'!$Y$57="Muy Baja",'Mapa R. Fiscal'!$AA$57="Moderado"),CONCATENATE("R8C",'Mapa R. Fiscal'!$O$57),"")</f>
        <v/>
      </c>
      <c r="AB53" s="233" t="str">
        <f>IF(AND('Mapa R. Fiscal'!$Y$52="Muy Baja",'Mapa R. Fiscal'!$AA$52="Mayor"),CONCATENATE("R8C",'Mapa R. Fiscal'!$O$52),"")</f>
        <v/>
      </c>
      <c r="AC53" s="234" t="str">
        <f>IF(AND('Mapa R. Fiscal'!$Y$53="Muy Baja",'Mapa R. Fiscal'!$AA$53="Mayor"),CONCATENATE("R8C",'Mapa R. Fiscal'!$O$53),"")</f>
        <v/>
      </c>
      <c r="AD53" s="234" t="str">
        <f>IF(AND('Mapa R. Fiscal'!$Y$54="Muy Baja",'Mapa R. Fiscal'!$AA$54="Mayor"),CONCATENATE("R8C",'Mapa R. Fiscal'!$O$54),"")</f>
        <v/>
      </c>
      <c r="AE53" s="234" t="str">
        <f>IF(AND('Mapa R. Fiscal'!$Y$55="Muy Baja",'Mapa R. Fiscal'!$AA$55="Mayor"),CONCATENATE("R8C",'Mapa R. Fiscal'!$O$55),"")</f>
        <v/>
      </c>
      <c r="AF53" s="234" t="str">
        <f>IF(AND('Mapa R. Fiscal'!$Y$56="Muy Baja",'Mapa R. Fiscal'!$AA$56="Mayor"),CONCATENATE("R8C",'Mapa R. Fiscal'!$O$56),"")</f>
        <v/>
      </c>
      <c r="AG53" s="235" t="str">
        <f>IF(AND('Mapa R. Fiscal'!$Y$57="Muy Baja",'Mapa R. Fiscal'!$AA$57="Mayor"),CONCATENATE("R8C",'Mapa R. Fiscal'!$O$57),"")</f>
        <v/>
      </c>
      <c r="AH53" s="236" t="str">
        <f>IF(AND('Mapa R. Fiscal'!$Y$52="Muy Baja",'Mapa R. Fiscal'!$AA$52="Catastrófico"),CONCATENATE("R8C",'Mapa R. Fiscal'!$O$52),"")</f>
        <v/>
      </c>
      <c r="AI53" s="237" t="str">
        <f>IF(AND('Mapa R. Fiscal'!$Y$53="Muy Baja",'Mapa R. Fiscal'!$AA$53="Catastrófico"),CONCATENATE("R8C",'Mapa R. Fiscal'!$O$53),"")</f>
        <v/>
      </c>
      <c r="AJ53" s="237" t="str">
        <f>IF(AND('Mapa R. Fiscal'!$Y$54="Muy Baja",'Mapa R. Fiscal'!$AA$54="Catastrófico"),CONCATENATE("R8C",'Mapa R. Fiscal'!$O$54),"")</f>
        <v/>
      </c>
      <c r="AK53" s="237" t="str">
        <f>IF(AND('Mapa R. Fiscal'!$Y$55="Muy Baja",'Mapa R. Fiscal'!$AA$55="Catastrófico"),CONCATENATE("R8C",'Mapa R. Fiscal'!$O$55),"")</f>
        <v/>
      </c>
      <c r="AL53" s="237" t="str">
        <f>IF(AND('Mapa R. Fiscal'!$Y$56="Muy Baja",'Mapa R. Fiscal'!$AA$56="Catastrófico"),CONCATENATE("R8C",'Mapa R. Fiscal'!$O$56),"")</f>
        <v/>
      </c>
      <c r="AM53" s="238" t="str">
        <f>IF(AND('Mapa R. Fiscal'!$Y$57="Muy Baja",'Mapa R. Fiscal'!$AA$57="Catastrófico"),CONCATENATE("R8C",'Mapa R. Fiscal'!$O$57),"")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670"/>
      <c r="C54" s="670"/>
      <c r="D54" s="671"/>
      <c r="E54" s="759"/>
      <c r="F54" s="760"/>
      <c r="G54" s="760"/>
      <c r="H54" s="760"/>
      <c r="I54" s="761"/>
      <c r="J54" s="257" t="str">
        <f>IF(AND('Mapa R. Fiscal'!$Y$58="Muy Baja",'Mapa R. Fiscal'!$AA$58="Leve"),CONCATENATE("R9C",'Mapa R. Fiscal'!$O$58),"")</f>
        <v/>
      </c>
      <c r="K54" s="258" t="str">
        <f>IF(AND('Mapa R. Fiscal'!$Y$59="Muy Baja",'Mapa R. Fiscal'!$AA$59="Leve"),CONCATENATE("R9C",'Mapa R. Fiscal'!$O$59),"")</f>
        <v/>
      </c>
      <c r="L54" s="258" t="str">
        <f>IF(AND('Mapa R. Fiscal'!$Y$60="Muy Baja",'Mapa R. Fiscal'!$AA$60="Leve"),CONCATENATE("R9C",'Mapa R. Fiscal'!$O$60),"")</f>
        <v/>
      </c>
      <c r="M54" s="258" t="str">
        <f>IF(AND('Mapa R. Fiscal'!$Y$61="Muy Baja",'Mapa R. Fiscal'!$AA$61="Leve"),CONCATENATE("R9C",'Mapa R. Fiscal'!$O$61),"")</f>
        <v/>
      </c>
      <c r="N54" s="258" t="str">
        <f>IF(AND('Mapa R. Fiscal'!$Y$62="Muy Baja",'Mapa R. Fiscal'!$AA$62="Leve"),CONCATENATE("R9C",'Mapa R. Fiscal'!$O$62),"")</f>
        <v/>
      </c>
      <c r="O54" s="259" t="str">
        <f>IF(AND('Mapa R. Fiscal'!$Y$63="Muy Baja",'Mapa R. Fiscal'!$AA$63="Leve"),CONCATENATE("R9C",'Mapa R. Fiscal'!$O$63),"")</f>
        <v/>
      </c>
      <c r="P54" s="257" t="str">
        <f>IF(AND('Mapa R. Fiscal'!$Y$58="Muy Baja",'Mapa R. Fiscal'!$AA$58="Menor"),CONCATENATE("R9C",'Mapa R. Fiscal'!$O$58),"")</f>
        <v/>
      </c>
      <c r="Q54" s="258" t="str">
        <f>IF(AND('Mapa R. Fiscal'!$Y$59="Muy Baja",'Mapa R. Fiscal'!$AA$59="Menor"),CONCATENATE("R9C",'Mapa R. Fiscal'!$O$59),"")</f>
        <v/>
      </c>
      <c r="R54" s="258" t="str">
        <f>IF(AND('Mapa R. Fiscal'!$Y$60="Muy Baja",'Mapa R. Fiscal'!$AA$60="Menor"),CONCATENATE("R9C",'Mapa R. Fiscal'!$O$60),"")</f>
        <v/>
      </c>
      <c r="S54" s="258" t="str">
        <f>IF(AND('Mapa R. Fiscal'!$Y$61="Muy Baja",'Mapa R. Fiscal'!$AA$61="Menor"),CONCATENATE("R9C",'Mapa R. Fiscal'!$O$61),"")</f>
        <v/>
      </c>
      <c r="T54" s="258" t="str">
        <f>IF(AND('Mapa R. Fiscal'!$Y$62="Muy Baja",'Mapa R. Fiscal'!$AA$62="Menor"),CONCATENATE("R9C",'Mapa R. Fiscal'!$O$62),"")</f>
        <v/>
      </c>
      <c r="U54" s="259" t="str">
        <f>IF(AND('Mapa R. Fiscal'!$Y$63="Muy Baja",'Mapa R. Fiscal'!$AA$63="Menor"),CONCATENATE("R9C",'Mapa R. Fiscal'!$O$63),"")</f>
        <v/>
      </c>
      <c r="V54" s="248" t="str">
        <f>IF(AND('Mapa R. Fiscal'!$Y$58="Muy Baja",'Mapa R. Fiscal'!$AA$58="Moderado"),CONCATENATE("R9C",'Mapa R. Fiscal'!$O$58),"")</f>
        <v/>
      </c>
      <c r="W54" s="249" t="str">
        <f>IF(AND('Mapa R. Fiscal'!$Y$59="Muy Baja",'Mapa R. Fiscal'!$AA$59="Moderado"),CONCATENATE("R9C",'Mapa R. Fiscal'!$O$59),"")</f>
        <v/>
      </c>
      <c r="X54" s="249" t="str">
        <f>IF(AND('Mapa R. Fiscal'!$Y$60="Muy Baja",'Mapa R. Fiscal'!$AA$60="Moderado"),CONCATENATE("R9C",'Mapa R. Fiscal'!$O$60),"")</f>
        <v/>
      </c>
      <c r="Y54" s="249" t="str">
        <f>IF(AND('Mapa R. Fiscal'!$Y$61="Muy Baja",'Mapa R. Fiscal'!$AA$61="Moderado"),CONCATENATE("R9C",'Mapa R. Fiscal'!$O$61),"")</f>
        <v/>
      </c>
      <c r="Z54" s="249" t="str">
        <f>IF(AND('Mapa R. Fiscal'!$Y$62="Muy Baja",'Mapa R. Fiscal'!$AA$62="Moderado"),CONCATENATE("R9C",'Mapa R. Fiscal'!$O$62),"")</f>
        <v/>
      </c>
      <c r="AA54" s="250" t="str">
        <f>IF(AND('Mapa R. Fiscal'!$Y$63="Muy Baja",'Mapa R. Fiscal'!$AA$63="Moderado"),CONCATENATE("R9C",'Mapa R. Fiscal'!$O$63),"")</f>
        <v/>
      </c>
      <c r="AB54" s="233" t="str">
        <f>IF(AND('Mapa R. Fiscal'!$Y$58="Muy Baja",'Mapa R. Fiscal'!$AA$58="Mayor"),CONCATENATE("R9C",'Mapa R. Fiscal'!$O$58),"")</f>
        <v/>
      </c>
      <c r="AC54" s="234" t="str">
        <f>IF(AND('Mapa R. Fiscal'!$Y$59="Muy Baja",'Mapa R. Fiscal'!$AA$59="Mayor"),CONCATENATE("R9C",'Mapa R. Fiscal'!$O$59),"")</f>
        <v/>
      </c>
      <c r="AD54" s="234" t="str">
        <f>IF(AND('Mapa R. Fiscal'!$Y$60="Muy Baja",'Mapa R. Fiscal'!$AA$60="Mayor"),CONCATENATE("R9C",'Mapa R. Fiscal'!$O$60),"")</f>
        <v/>
      </c>
      <c r="AE54" s="234" t="str">
        <f>IF(AND('Mapa R. Fiscal'!$Y$61="Muy Baja",'Mapa R. Fiscal'!$AA$61="Mayor"),CONCATENATE("R9C",'Mapa R. Fiscal'!$O$61),"")</f>
        <v/>
      </c>
      <c r="AF54" s="234" t="str">
        <f>IF(AND('Mapa R. Fiscal'!$Y$62="Muy Baja",'Mapa R. Fiscal'!$AA$62="Mayor"),CONCATENATE("R9C",'Mapa R. Fiscal'!$O$62),"")</f>
        <v/>
      </c>
      <c r="AG54" s="235" t="str">
        <f>IF(AND('Mapa R. Fiscal'!$Y$63="Muy Baja",'Mapa R. Fiscal'!$AA$63="Mayor"),CONCATENATE("R9C",'Mapa R. Fiscal'!$O$63),"")</f>
        <v/>
      </c>
      <c r="AH54" s="236" t="str">
        <f>IF(AND('Mapa R. Fiscal'!$Y$58="Muy Baja",'Mapa R. Fiscal'!$AA$58="Catastrófico"),CONCATENATE("R9C",'Mapa R. Fiscal'!$O$58),"")</f>
        <v/>
      </c>
      <c r="AI54" s="237" t="str">
        <f>IF(AND('Mapa R. Fiscal'!$Y$59="Muy Baja",'Mapa R. Fiscal'!$AA$59="Catastrófico"),CONCATENATE("R9C",'Mapa R. Fiscal'!$O$59),"")</f>
        <v/>
      </c>
      <c r="AJ54" s="237" t="str">
        <f>IF(AND('Mapa R. Fiscal'!$Y$60="Muy Baja",'Mapa R. Fiscal'!$AA$60="Catastrófico"),CONCATENATE("R9C",'Mapa R. Fiscal'!$O$60),"")</f>
        <v/>
      </c>
      <c r="AK54" s="237" t="str">
        <f>IF(AND('Mapa R. Fiscal'!$Y$61="Muy Baja",'Mapa R. Fiscal'!$AA$61="Catastrófico"),CONCATENATE("R9C",'Mapa R. Fiscal'!$O$61),"")</f>
        <v/>
      </c>
      <c r="AL54" s="237" t="str">
        <f>IF(AND('Mapa R. Fiscal'!$Y$62="Muy Baja",'Mapa R. Fiscal'!$AA$62="Catastrófico"),CONCATENATE("R9C",'Mapa R. Fiscal'!$O$62),"")</f>
        <v/>
      </c>
      <c r="AM54" s="238" t="str">
        <f>IF(AND('Mapa R. Fiscal'!$Y$63="Muy Baja",'Mapa R. Fiscal'!$AA$63="Catastrófico"),CONCATENATE("R9C",'Mapa R. Fiscal'!$O$63),"")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670"/>
      <c r="C55" s="670"/>
      <c r="D55" s="671"/>
      <c r="E55" s="762"/>
      <c r="F55" s="763"/>
      <c r="G55" s="763"/>
      <c r="H55" s="763"/>
      <c r="I55" s="764"/>
      <c r="J55" s="260" t="str">
        <f>IF(AND('Mapa R. Fiscal'!$Y$64="Muy Baja",'Mapa R. Fiscal'!$AA$64="Leve"),CONCATENATE("R10C",'Mapa R. Fiscal'!$O$64),"")</f>
        <v/>
      </c>
      <c r="K55" s="261" t="str">
        <f>IF(AND('Mapa R. Fiscal'!$Y$65="Muy Baja",'Mapa R. Fiscal'!$AA$65="Leve"),CONCATENATE("R10C",'Mapa R. Fiscal'!$O$65),"")</f>
        <v/>
      </c>
      <c r="L55" s="261" t="str">
        <f>IF(AND('Mapa R. Fiscal'!$Y$66="Muy Baja",'Mapa R. Fiscal'!$AA$66="Leve"),CONCATENATE("R10C",'Mapa R. Fiscal'!$O$66),"")</f>
        <v/>
      </c>
      <c r="M55" s="261" t="str">
        <f>IF(AND('Mapa R. Fiscal'!$Y$67="Muy Baja",'Mapa R. Fiscal'!$AA$67="Leve"),CONCATENATE("R10C",'Mapa R. Fiscal'!$O$67),"")</f>
        <v/>
      </c>
      <c r="N55" s="261" t="str">
        <f>IF(AND('Mapa R. Fiscal'!$Y$68="Muy Baja",'Mapa R. Fiscal'!$AA$68="Leve"),CONCATENATE("R10C",'Mapa R. Fiscal'!$O$68),"")</f>
        <v/>
      </c>
      <c r="O55" s="262" t="str">
        <f>IF(AND('Mapa R. Fiscal'!$Y$69="Muy Baja",'Mapa R. Fiscal'!$AA$69="Leve"),CONCATENATE("R10C",'Mapa R. Fiscal'!$O$69),"")</f>
        <v/>
      </c>
      <c r="P55" s="260" t="str">
        <f>IF(AND('Mapa R. Fiscal'!$Y$64="Muy Baja",'Mapa R. Fiscal'!$AA$64="Menor"),CONCATENATE("R10C",'Mapa R. Fiscal'!$O$64),"")</f>
        <v/>
      </c>
      <c r="Q55" s="261" t="str">
        <f>IF(AND('Mapa R. Fiscal'!$Y$65="Muy Baja",'Mapa R. Fiscal'!$AA$65="Menor"),CONCATENATE("R10C",'Mapa R. Fiscal'!$O$65),"")</f>
        <v/>
      </c>
      <c r="R55" s="261" t="str">
        <f>IF(AND('Mapa R. Fiscal'!$Y$66="Muy Baja",'Mapa R. Fiscal'!$AA$66="Menor"),CONCATENATE("R10C",'Mapa R. Fiscal'!$O$66),"")</f>
        <v/>
      </c>
      <c r="S55" s="261" t="str">
        <f>IF(AND('Mapa R. Fiscal'!$Y$67="Muy Baja",'Mapa R. Fiscal'!$AA$67="Menor"),CONCATENATE("R10C",'Mapa R. Fiscal'!$O$67),"")</f>
        <v/>
      </c>
      <c r="T55" s="261" t="str">
        <f>IF(AND('Mapa R. Fiscal'!$Y$68="Muy Baja",'Mapa R. Fiscal'!$AA$68="Menor"),CONCATENATE("R10C",'Mapa R. Fiscal'!$O$68),"")</f>
        <v/>
      </c>
      <c r="U55" s="262" t="str">
        <f>IF(AND('Mapa R. Fiscal'!$Y$69="Muy Baja",'Mapa R. Fiscal'!$AA$69="Menor"),CONCATENATE("R10C",'Mapa R. Fiscal'!$O$69),"")</f>
        <v/>
      </c>
      <c r="V55" s="251" t="str">
        <f>IF(AND('Mapa R. Fiscal'!$Y$64="Muy Baja",'Mapa R. Fiscal'!$AA$64="Moderado"),CONCATENATE("R10C",'Mapa R. Fiscal'!$O$64),"")</f>
        <v/>
      </c>
      <c r="W55" s="252" t="str">
        <f>IF(AND('Mapa R. Fiscal'!$Y$65="Muy Baja",'Mapa R. Fiscal'!$AA$65="Moderado"),CONCATENATE("R10C",'Mapa R. Fiscal'!$O$65),"")</f>
        <v/>
      </c>
      <c r="X55" s="252" t="str">
        <f>IF(AND('Mapa R. Fiscal'!$Y$66="Muy Baja",'Mapa R. Fiscal'!$AA$66="Moderado"),CONCATENATE("R10C",'Mapa R. Fiscal'!$O$66),"")</f>
        <v/>
      </c>
      <c r="Y55" s="252" t="str">
        <f>IF(AND('Mapa R. Fiscal'!$Y$67="Muy Baja",'Mapa R. Fiscal'!$AA$67="Moderado"),CONCATENATE("R10C",'Mapa R. Fiscal'!$O$67),"")</f>
        <v/>
      </c>
      <c r="Z55" s="252" t="str">
        <f>IF(AND('Mapa R. Fiscal'!$Y$68="Muy Baja",'Mapa R. Fiscal'!$AA$68="Moderado"),CONCATENATE("R10C",'Mapa R. Fiscal'!$O$68),"")</f>
        <v/>
      </c>
      <c r="AA55" s="253" t="str">
        <f>IF(AND('Mapa R. Fiscal'!$Y$69="Muy Baja",'Mapa R. Fiscal'!$AA$69="Moderado"),CONCATENATE("R10C",'Mapa R. Fiscal'!$O$69),"")</f>
        <v/>
      </c>
      <c r="AB55" s="239" t="str">
        <f>IF(AND('Mapa R. Fiscal'!$Y$64="Muy Baja",'Mapa R. Fiscal'!$AA$64="Mayor"),CONCATENATE("R10C",'Mapa R. Fiscal'!$O$64),"")</f>
        <v/>
      </c>
      <c r="AC55" s="240" t="str">
        <f>IF(AND('Mapa R. Fiscal'!$Y$65="Muy Baja",'Mapa R. Fiscal'!$AA$65="Mayor"),CONCATENATE("R10C",'Mapa R. Fiscal'!$O$65),"")</f>
        <v/>
      </c>
      <c r="AD55" s="240" t="str">
        <f>IF(AND('Mapa R. Fiscal'!$Y$66="Muy Baja",'Mapa R. Fiscal'!$AA$66="Mayor"),CONCATENATE("R10C",'Mapa R. Fiscal'!$O$66),"")</f>
        <v/>
      </c>
      <c r="AE55" s="240" t="str">
        <f>IF(AND('Mapa R. Fiscal'!$Y$67="Muy Baja",'Mapa R. Fiscal'!$AA$67="Mayor"),CONCATENATE("R10C",'Mapa R. Fiscal'!$O$67),"")</f>
        <v/>
      </c>
      <c r="AF55" s="240" t="str">
        <f>IF(AND('Mapa R. Fiscal'!$Y$68="Muy Baja",'Mapa R. Fiscal'!$AA$68="Mayor"),CONCATENATE("R10C",'Mapa R. Fiscal'!$O$68),"")</f>
        <v/>
      </c>
      <c r="AG55" s="241" t="str">
        <f>IF(AND('Mapa R. Fiscal'!$Y$69="Muy Baja",'Mapa R. Fiscal'!$AA$69="Mayor"),CONCATENATE("R10C",'Mapa R. Fiscal'!$O$69),"")</f>
        <v/>
      </c>
      <c r="AH55" s="242" t="str">
        <f>IF(AND('Mapa R. Fiscal'!$Y$64="Muy Baja",'Mapa R. Fiscal'!$AA$64="Catastrófico"),CONCATENATE("R10C",'Mapa R. Fiscal'!$O$64),"")</f>
        <v/>
      </c>
      <c r="AI55" s="243" t="str">
        <f>IF(AND('Mapa R. Fiscal'!$Y$65="Muy Baja",'Mapa R. Fiscal'!$AA$65="Catastrófico"),CONCATENATE("R10C",'Mapa R. Fiscal'!$O$65),"")</f>
        <v/>
      </c>
      <c r="AJ55" s="243" t="str">
        <f>IF(AND('Mapa R. Fiscal'!$Y$66="Muy Baja",'Mapa R. Fiscal'!$AA$66="Catastrófico"),CONCATENATE("R10C",'Mapa R. Fiscal'!$O$66),"")</f>
        <v/>
      </c>
      <c r="AK55" s="243" t="str">
        <f>IF(AND('Mapa R. Fiscal'!$Y$67="Muy Baja",'Mapa R. Fiscal'!$AA$67="Catastrófico"),CONCATENATE("R10C",'Mapa R. Fiscal'!$O$67),"")</f>
        <v/>
      </c>
      <c r="AL55" s="243" t="str">
        <f>IF(AND('Mapa R. Fiscal'!$Y$68="Muy Baja",'Mapa R. Fiscal'!$AA$68="Catastrófico"),CONCATENATE("R10C",'Mapa R. Fiscal'!$O$68),"")</f>
        <v/>
      </c>
      <c r="AM55" s="244" t="str">
        <f>IF(AND('Mapa R. Fiscal'!$Y$69="Muy Baja",'Mapa R. Fiscal'!$AA$69="Catastrófico"),CONCATENATE("R10C",'Mapa R. Fiscal'!$O$69),"")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756" t="s">
        <v>585</v>
      </c>
      <c r="K56" s="757"/>
      <c r="L56" s="757"/>
      <c r="M56" s="757"/>
      <c r="N56" s="757"/>
      <c r="O56" s="758"/>
      <c r="P56" s="756" t="s">
        <v>586</v>
      </c>
      <c r="Q56" s="757"/>
      <c r="R56" s="757"/>
      <c r="S56" s="757"/>
      <c r="T56" s="757"/>
      <c r="U56" s="758"/>
      <c r="V56" s="756" t="s">
        <v>587</v>
      </c>
      <c r="W56" s="757"/>
      <c r="X56" s="757"/>
      <c r="Y56" s="757"/>
      <c r="Z56" s="757"/>
      <c r="AA56" s="758"/>
      <c r="AB56" s="756" t="s">
        <v>588</v>
      </c>
      <c r="AC56" s="802"/>
      <c r="AD56" s="757"/>
      <c r="AE56" s="757"/>
      <c r="AF56" s="757"/>
      <c r="AG56" s="758"/>
      <c r="AH56" s="756" t="s">
        <v>589</v>
      </c>
      <c r="AI56" s="757"/>
      <c r="AJ56" s="757"/>
      <c r="AK56" s="757"/>
      <c r="AL56" s="757"/>
      <c r="AM56" s="758"/>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59"/>
      <c r="K57" s="760"/>
      <c r="L57" s="760"/>
      <c r="M57" s="760"/>
      <c r="N57" s="760"/>
      <c r="O57" s="761"/>
      <c r="P57" s="759"/>
      <c r="Q57" s="760"/>
      <c r="R57" s="760"/>
      <c r="S57" s="760"/>
      <c r="T57" s="760"/>
      <c r="U57" s="761"/>
      <c r="V57" s="759"/>
      <c r="W57" s="760"/>
      <c r="X57" s="760"/>
      <c r="Y57" s="760"/>
      <c r="Z57" s="760"/>
      <c r="AA57" s="761"/>
      <c r="AB57" s="759"/>
      <c r="AC57" s="760"/>
      <c r="AD57" s="760"/>
      <c r="AE57" s="760"/>
      <c r="AF57" s="760"/>
      <c r="AG57" s="761"/>
      <c r="AH57" s="759"/>
      <c r="AI57" s="760"/>
      <c r="AJ57" s="760"/>
      <c r="AK57" s="760"/>
      <c r="AL57" s="760"/>
      <c r="AM57" s="761"/>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59"/>
      <c r="K58" s="760"/>
      <c r="L58" s="760"/>
      <c r="M58" s="760"/>
      <c r="N58" s="760"/>
      <c r="O58" s="761"/>
      <c r="P58" s="759"/>
      <c r="Q58" s="760"/>
      <c r="R58" s="760"/>
      <c r="S58" s="760"/>
      <c r="T58" s="760"/>
      <c r="U58" s="761"/>
      <c r="V58" s="759"/>
      <c r="W58" s="760"/>
      <c r="X58" s="760"/>
      <c r="Y58" s="760"/>
      <c r="Z58" s="760"/>
      <c r="AA58" s="761"/>
      <c r="AB58" s="759"/>
      <c r="AC58" s="760"/>
      <c r="AD58" s="760"/>
      <c r="AE58" s="760"/>
      <c r="AF58" s="760"/>
      <c r="AG58" s="761"/>
      <c r="AH58" s="759"/>
      <c r="AI58" s="760"/>
      <c r="AJ58" s="760"/>
      <c r="AK58" s="760"/>
      <c r="AL58" s="760"/>
      <c r="AM58" s="761"/>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59"/>
      <c r="K59" s="760"/>
      <c r="L59" s="760"/>
      <c r="M59" s="760"/>
      <c r="N59" s="760"/>
      <c r="O59" s="761"/>
      <c r="P59" s="759"/>
      <c r="Q59" s="760"/>
      <c r="R59" s="760"/>
      <c r="S59" s="760"/>
      <c r="T59" s="760"/>
      <c r="U59" s="761"/>
      <c r="V59" s="759"/>
      <c r="W59" s="760"/>
      <c r="X59" s="760"/>
      <c r="Y59" s="760"/>
      <c r="Z59" s="760"/>
      <c r="AA59" s="761"/>
      <c r="AB59" s="759"/>
      <c r="AC59" s="760"/>
      <c r="AD59" s="760"/>
      <c r="AE59" s="760"/>
      <c r="AF59" s="760"/>
      <c r="AG59" s="761"/>
      <c r="AH59" s="759"/>
      <c r="AI59" s="760"/>
      <c r="AJ59" s="760"/>
      <c r="AK59" s="760"/>
      <c r="AL59" s="760"/>
      <c r="AM59" s="761"/>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59"/>
      <c r="K60" s="760"/>
      <c r="L60" s="760"/>
      <c r="M60" s="760"/>
      <c r="N60" s="760"/>
      <c r="O60" s="761"/>
      <c r="P60" s="759"/>
      <c r="Q60" s="760"/>
      <c r="R60" s="760"/>
      <c r="S60" s="760"/>
      <c r="T60" s="760"/>
      <c r="U60" s="761"/>
      <c r="V60" s="759"/>
      <c r="W60" s="760"/>
      <c r="X60" s="760"/>
      <c r="Y60" s="760"/>
      <c r="Z60" s="760"/>
      <c r="AA60" s="761"/>
      <c r="AB60" s="759"/>
      <c r="AC60" s="760"/>
      <c r="AD60" s="760"/>
      <c r="AE60" s="760"/>
      <c r="AF60" s="760"/>
      <c r="AG60" s="761"/>
      <c r="AH60" s="759"/>
      <c r="AI60" s="760"/>
      <c r="AJ60" s="760"/>
      <c r="AK60" s="760"/>
      <c r="AL60" s="760"/>
      <c r="AM60" s="761"/>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62"/>
      <c r="K61" s="763"/>
      <c r="L61" s="763"/>
      <c r="M61" s="763"/>
      <c r="N61" s="763"/>
      <c r="O61" s="764"/>
      <c r="P61" s="762"/>
      <c r="Q61" s="763"/>
      <c r="R61" s="763"/>
      <c r="S61" s="763"/>
      <c r="T61" s="763"/>
      <c r="U61" s="764"/>
      <c r="V61" s="762"/>
      <c r="W61" s="763"/>
      <c r="X61" s="763"/>
      <c r="Y61" s="763"/>
      <c r="Z61" s="763"/>
      <c r="AA61" s="764"/>
      <c r="AB61" s="762"/>
      <c r="AC61" s="763"/>
      <c r="AD61" s="763"/>
      <c r="AE61" s="763"/>
      <c r="AF61" s="763"/>
      <c r="AG61" s="764"/>
      <c r="AH61" s="762"/>
      <c r="AI61" s="763"/>
      <c r="AJ61" s="763"/>
      <c r="AK61" s="763"/>
      <c r="AL61" s="763"/>
      <c r="AM61" s="76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14"/>
      <c r="AV63" s="14"/>
      <c r="AW63" s="14"/>
      <c r="AX63" s="14"/>
      <c r="AY63" s="14"/>
      <c r="AZ63" s="14"/>
      <c r="BA63" s="14"/>
      <c r="BB63" s="14"/>
      <c r="BC63" s="14"/>
      <c r="BD63" s="14"/>
      <c r="BE63" s="14"/>
      <c r="BF63" s="14"/>
      <c r="BG63" s="14"/>
      <c r="BH63" s="14"/>
    </row>
    <row r="64" spans="1:80" ht="15" customHeight="1" x14ac:dyDescent="0.25">
      <c r="A64" s="14"/>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sIOMXYUUGW9WgJHVIfB7+GE3YPtMKzkIffND9i/e//xtHnYUFHAab6AaFum09q35nUBdIfgqBAyZOjMjZ/ANug==" saltValue="/JPcUyBYHBKdBC8zQN4Rlg=="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C-9A76-40A6-851E-5CC1B5512615}">
  <sheetPr>
    <tabColor theme="5" tint="-0.249977111117893"/>
  </sheetPr>
  <dimension ref="A1:CL430"/>
  <sheetViews>
    <sheetView showGridLines="0" zoomScale="70" zoomScaleNormal="70" workbookViewId="0">
      <pane xSplit="4" ySplit="6" topLeftCell="F8" activePane="bottomRight" state="frozen"/>
      <selection activeCell="A4" sqref="A2:AM63"/>
      <selection pane="topRight" activeCell="A4" sqref="A2:AM63"/>
      <selection pane="bottomLeft" activeCell="A4" sqref="A2:AM63"/>
      <selection pane="bottomRight" activeCell="A4" sqref="A1:AM66"/>
    </sheetView>
  </sheetViews>
  <sheetFormatPr baseColWidth="10" defaultColWidth="11.42578125" defaultRowHeight="15" x14ac:dyDescent="0.25"/>
  <cols>
    <col min="1" max="1" width="4.140625" style="108" customWidth="1"/>
    <col min="2" max="2" width="21.28515625" style="39" customWidth="1"/>
    <col min="3" max="3" width="43.140625" style="39" customWidth="1"/>
    <col min="4" max="5" width="30.85546875" style="39" customWidth="1"/>
    <col min="6" max="6" width="11.7109375" style="78" customWidth="1"/>
    <col min="7" max="8" width="10.28515625" style="78" customWidth="1"/>
    <col min="9" max="11" width="10.28515625" style="404" customWidth="1"/>
    <col min="12" max="12" width="13.140625" style="78" customWidth="1"/>
    <col min="13" max="13" width="79.5703125" style="39" customWidth="1"/>
    <col min="14" max="14" width="33.140625" style="39" customWidth="1"/>
    <col min="15" max="15" width="29.140625" style="39" customWidth="1"/>
    <col min="16" max="16" width="24.42578125" style="39" customWidth="1"/>
    <col min="17" max="17" width="41.85546875" style="39" customWidth="1"/>
    <col min="18" max="16384" width="11.42578125" style="39"/>
  </cols>
  <sheetData>
    <row r="1" spans="1:90" ht="33.75" customHeight="1" thickBot="1" x14ac:dyDescent="0.3">
      <c r="A1" s="107"/>
      <c r="B1" s="138"/>
      <c r="C1" s="147"/>
      <c r="D1" s="818" t="s">
        <v>591</v>
      </c>
      <c r="E1" s="806" t="s">
        <v>592</v>
      </c>
      <c r="F1" s="820"/>
      <c r="G1" s="820"/>
      <c r="H1" s="820"/>
      <c r="I1" s="820"/>
      <c r="J1" s="820"/>
      <c r="K1" s="820"/>
      <c r="L1" s="820"/>
      <c r="M1" s="820"/>
      <c r="N1" s="820"/>
      <c r="O1" s="820"/>
      <c r="P1" s="152" t="s">
        <v>593</v>
      </c>
      <c r="Q1" s="151">
        <v>9</v>
      </c>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1"/>
      <c r="CK1" s="803" t="s">
        <v>594</v>
      </c>
      <c r="CL1" s="804"/>
    </row>
    <row r="2" spans="1:90" ht="24" customHeight="1" thickBot="1" x14ac:dyDescent="0.3">
      <c r="A2" s="107"/>
      <c r="B2" s="137"/>
      <c r="C2" s="148"/>
      <c r="D2" s="819"/>
      <c r="E2" s="806"/>
      <c r="F2" s="820"/>
      <c r="G2" s="820"/>
      <c r="H2" s="820"/>
      <c r="I2" s="820"/>
      <c r="J2" s="820"/>
      <c r="K2" s="820"/>
      <c r="L2" s="820"/>
      <c r="M2" s="820"/>
      <c r="N2" s="820"/>
      <c r="O2" s="820"/>
      <c r="P2" s="152" t="s">
        <v>595</v>
      </c>
      <c r="Q2" s="152" t="s">
        <v>1171</v>
      </c>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1"/>
      <c r="CK2" s="803" t="s">
        <v>597</v>
      </c>
      <c r="CL2" s="804"/>
    </row>
    <row r="3" spans="1:90" s="102" customFormat="1" ht="36.75" customHeight="1" thickBot="1" x14ac:dyDescent="0.3">
      <c r="A3" s="107"/>
      <c r="B3" s="137"/>
      <c r="C3" s="149"/>
      <c r="D3" s="155" t="s">
        <v>598</v>
      </c>
      <c r="E3" s="805" t="s">
        <v>1172</v>
      </c>
      <c r="F3" s="805"/>
      <c r="G3" s="805"/>
      <c r="H3" s="805"/>
      <c r="I3" s="805"/>
      <c r="J3" s="805"/>
      <c r="K3" s="805"/>
      <c r="L3" s="805"/>
      <c r="M3" s="805"/>
      <c r="N3" s="805"/>
      <c r="O3" s="806"/>
      <c r="P3" s="152" t="s">
        <v>600</v>
      </c>
      <c r="Q3" s="153">
        <v>45817</v>
      </c>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1"/>
      <c r="CK3" s="807" t="s">
        <v>601</v>
      </c>
      <c r="CL3" s="808"/>
    </row>
    <row r="4" spans="1:90" ht="27" customHeight="1" x14ac:dyDescent="0.25">
      <c r="A4" s="107"/>
      <c r="B4" s="420"/>
      <c r="C4" s="419"/>
      <c r="D4" s="418"/>
      <c r="E4" s="417" t="s">
        <v>602</v>
      </c>
      <c r="F4" s="417"/>
      <c r="G4" s="417"/>
      <c r="H4" s="417"/>
      <c r="I4" s="433"/>
      <c r="J4" s="433"/>
      <c r="K4" s="433"/>
      <c r="L4" s="417"/>
      <c r="M4" s="417"/>
      <c r="N4" s="417"/>
      <c r="O4" s="417"/>
      <c r="P4" s="416"/>
      <c r="Q4" s="415"/>
    </row>
    <row r="5" spans="1:90" ht="41.25" customHeight="1" thickBot="1" x14ac:dyDescent="0.3">
      <c r="B5" s="58" t="s">
        <v>603</v>
      </c>
      <c r="C5" s="180" t="str">
        <f>'Mapa R. Fiscal'!C4:V4</f>
        <v>Gestión de Bienes y Servicios</v>
      </c>
      <c r="D5" s="60"/>
      <c r="F5" s="39"/>
      <c r="G5" s="39"/>
      <c r="H5" s="39"/>
      <c r="I5" s="403"/>
      <c r="J5" s="403"/>
      <c r="K5" s="403"/>
      <c r="L5" s="39"/>
      <c r="Q5" s="103"/>
    </row>
    <row r="6" spans="1:90" s="105" customFormat="1" ht="115.5" customHeight="1" x14ac:dyDescent="0.25">
      <c r="A6" s="109" t="s">
        <v>604</v>
      </c>
      <c r="B6" s="414" t="s">
        <v>254</v>
      </c>
      <c r="C6" s="402" t="s">
        <v>255</v>
      </c>
      <c r="D6" s="413" t="s">
        <v>535</v>
      </c>
      <c r="E6" s="412" t="s">
        <v>605</v>
      </c>
      <c r="F6" s="411" t="s">
        <v>576</v>
      </c>
      <c r="G6" s="411" t="s">
        <v>463</v>
      </c>
      <c r="H6" s="411" t="s">
        <v>606</v>
      </c>
      <c r="I6" s="411" t="s">
        <v>576</v>
      </c>
      <c r="J6" s="411" t="s">
        <v>463</v>
      </c>
      <c r="K6" s="411" t="s">
        <v>607</v>
      </c>
      <c r="L6" s="411" t="s">
        <v>608</v>
      </c>
      <c r="M6" s="402" t="s">
        <v>609</v>
      </c>
      <c r="N6" s="402" t="s">
        <v>610</v>
      </c>
      <c r="O6" s="402" t="s">
        <v>530</v>
      </c>
      <c r="P6" s="402" t="s">
        <v>611</v>
      </c>
      <c r="Q6" s="402" t="s">
        <v>612</v>
      </c>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row>
    <row r="7" spans="1:90" ht="69" customHeight="1" x14ac:dyDescent="0.25">
      <c r="A7" s="110" t="s">
        <v>613</v>
      </c>
      <c r="B7" s="810">
        <v>1</v>
      </c>
      <c r="C7" s="812" t="str">
        <f>IF('Mapa R. Fiscal'!E10="","",'Mapa R. Fiscal'!E10)</f>
        <v xml:space="preserve">Posibilidad de efecto dañoso sobre intereses patrimoniales de naturaleza pública durante el lapso de terminación del contrato y la suscripción de la liquidación contractual por no exigir garantía única de cumplimiento contractual con un cubrimiento inferior a la liquidación del contrato debido al desconocimiento del supervisor durante la ejecución y la liquidación del contrato </v>
      </c>
      <c r="D7" s="886" t="s">
        <v>1173</v>
      </c>
      <c r="E7" s="812" t="str">
        <f>IF('Mapa R. Fiscal'!D10="","",'Mapa R. Fiscal'!D10)</f>
        <v xml:space="preserve">Desconocimiento del supervisor durante la ejecución y la liquidación del contrato </v>
      </c>
      <c r="F7" s="816" t="str">
        <f>IF('Mapa R. Fiscal'!H10="","",'Mapa R. Fiscal'!H10)</f>
        <v>Media</v>
      </c>
      <c r="G7" s="816" t="str">
        <f>IF('Mapa R. Fiscal'!L10="","",'Mapa R. Fiscal'!L10)</f>
        <v>Catastrófico</v>
      </c>
      <c r="H7" s="88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377" t="str">
        <f>IF('Mapa R. Fiscal'!Y10="","",'Mapa R. Fiscal'!Y10)</f>
        <v>Baja</v>
      </c>
      <c r="J7" s="377" t="str">
        <f>IF('Mapa R. Fiscal'!AA10="","",'Mapa R. Fiscal'!AA10)</f>
        <v>Catastrófico</v>
      </c>
      <c r="K7" s="377"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377" t="str">
        <f>IF('Mapa R. Fiscal'!AD10="","",'Mapa R. Fiscal'!AD10)</f>
        <v/>
      </c>
      <c r="M7" s="321" t="str">
        <f>IF('Mapa R. Fiscal'!P10="","",'Mapa R. Fiscal'!P10)</f>
        <v xml:space="preserve">El profesional designado por la Subdirección de Gestión Contractual, realizará capacitaciones a los supervisores trimestralmente a fin de recordarles la necesidad de exigir las garantías. Lo anterior se evidencia en las listas de asistencia de las respectivas capacitaciones. </v>
      </c>
      <c r="N7" s="65" t="s">
        <v>1174</v>
      </c>
      <c r="O7" s="65" t="s">
        <v>1175</v>
      </c>
      <c r="P7" s="65" t="s">
        <v>1176</v>
      </c>
      <c r="Q7" s="171" t="s">
        <v>1177</v>
      </c>
    </row>
    <row r="8" spans="1:90" ht="91.5" customHeight="1" x14ac:dyDescent="0.25">
      <c r="A8" s="110" t="s">
        <v>618</v>
      </c>
      <c r="B8" s="811"/>
      <c r="C8" s="813"/>
      <c r="D8" s="815"/>
      <c r="E8" s="813"/>
      <c r="F8" s="817"/>
      <c r="G8" s="817"/>
      <c r="H8" s="821"/>
      <c r="I8" s="377" t="str">
        <f>IF('Mapa R. Fiscal'!Y11="","",'Mapa R. Fiscal'!Y11)</f>
        <v>Baja</v>
      </c>
      <c r="J8" s="377" t="str">
        <f>IF('Mapa R. Fiscal'!AA11="","",'Mapa R. Fiscal'!AA11)</f>
        <v>Catastrófico</v>
      </c>
      <c r="K8" s="377" t="str">
        <f t="shared" si="0"/>
        <v>Extremo</v>
      </c>
      <c r="L8" s="377" t="str">
        <f>IF('Mapa R. Fiscal'!AD11="","",'Mapa R. Fiscal'!AD11)</f>
        <v/>
      </c>
      <c r="M8" s="321" t="str">
        <f>IF('Mapa R. Fiscal'!P11="","",'Mapa R. Fiscal'!P11)</f>
        <v xml:space="preserve">El profesional a cargo de adelantar la liquidación por parte de la Subdirección de Gestión Contractual exigirá al supervisor dentro de los documentos de la liquidación que las garantías se encuentren vigentes hasta la fecha. Lo anterior se evidencia en los documentos soportes de la liquidación contractual suscrita, la cual se puede consultar en el reporte mensual del grupo de liquidaciones adelantado mediante la base de Excel donde se consulta el expediente con el link de SECOP. </v>
      </c>
      <c r="N8" s="65" t="s">
        <v>1178</v>
      </c>
      <c r="O8" s="65" t="s">
        <v>1175</v>
      </c>
      <c r="P8" s="65" t="s">
        <v>1179</v>
      </c>
      <c r="Q8" s="171" t="s">
        <v>1180</v>
      </c>
    </row>
    <row r="9" spans="1:90" ht="69" customHeight="1" x14ac:dyDescent="0.25">
      <c r="A9" s="110" t="s">
        <v>622</v>
      </c>
      <c r="B9" s="811"/>
      <c r="C9" s="813"/>
      <c r="D9" s="815"/>
      <c r="E9" s="813"/>
      <c r="F9" s="817"/>
      <c r="G9" s="817"/>
      <c r="H9" s="821"/>
      <c r="I9" s="421" t="str">
        <f>IF('Mapa R. Fiscal'!Y12="","",'Mapa R. Fiscal'!Y12)</f>
        <v>Muy Baja</v>
      </c>
      <c r="J9" s="421" t="str">
        <f>IF('Mapa R. Fiscal'!AA12="","",'Mapa R. Fiscal'!AA12)</f>
        <v>Catastrófico</v>
      </c>
      <c r="K9" s="421" t="str">
        <f t="shared" si="0"/>
        <v>Extremo</v>
      </c>
      <c r="L9" s="421" t="str">
        <f>IF('Mapa R. Fiscal'!AD12="","",'Mapa R. Fiscal'!AD12)</f>
        <v>Reducir (mitigar)</v>
      </c>
      <c r="M9" s="422" t="str">
        <f>IF('Mapa R. Fiscal'!P12="","",'Mapa R. Fiscal'!P12)</f>
        <v>El profesional designado remitirá comunicación mensual a los supervisores recordándole los procesos pendientes por liquidar y la importancia de que las garantías continúen vigentes. Lo anterior se evidencia en las comunicaciones remitidas por la Subdirección de Gestión Contractual.</v>
      </c>
      <c r="N9" s="65" t="s">
        <v>1181</v>
      </c>
      <c r="O9" s="65" t="s">
        <v>1175</v>
      </c>
      <c r="P9" s="65" t="s">
        <v>1179</v>
      </c>
      <c r="Q9" s="423" t="s">
        <v>1182</v>
      </c>
    </row>
    <row r="10" spans="1:90" ht="43.5" customHeight="1" x14ac:dyDescent="0.25">
      <c r="A10" s="110" t="s">
        <v>626</v>
      </c>
      <c r="B10" s="811"/>
      <c r="C10" s="813"/>
      <c r="D10" s="815"/>
      <c r="E10" s="813"/>
      <c r="F10" s="817"/>
      <c r="G10" s="817"/>
      <c r="H10" s="821"/>
      <c r="I10" s="421"/>
      <c r="J10" s="421"/>
      <c r="K10" s="377"/>
      <c r="L10" s="421"/>
      <c r="M10" s="422"/>
      <c r="N10" s="65"/>
      <c r="O10" s="65"/>
      <c r="P10" s="65"/>
      <c r="Q10" s="171"/>
    </row>
    <row r="11" spans="1:90" ht="43.5" customHeight="1" x14ac:dyDescent="0.25">
      <c r="A11" s="110" t="s">
        <v>627</v>
      </c>
      <c r="B11" s="811"/>
      <c r="C11" s="813"/>
      <c r="D11" s="815"/>
      <c r="E11" s="813"/>
      <c r="F11" s="817"/>
      <c r="G11" s="817"/>
      <c r="H11" s="821"/>
      <c r="I11" s="421"/>
      <c r="J11" s="421"/>
      <c r="K11" s="377"/>
      <c r="L11" s="421"/>
      <c r="M11" s="422"/>
      <c r="N11" s="65"/>
      <c r="O11" s="65"/>
      <c r="P11" s="65"/>
      <c r="Q11" s="171"/>
    </row>
    <row r="12" spans="1:90" ht="43.5" customHeight="1" x14ac:dyDescent="0.25">
      <c r="A12" s="110" t="s">
        <v>628</v>
      </c>
      <c r="B12" s="811"/>
      <c r="C12" s="813"/>
      <c r="D12" s="815"/>
      <c r="E12" s="813"/>
      <c r="F12" s="817"/>
      <c r="G12" s="817"/>
      <c r="H12" s="821"/>
      <c r="I12" s="421" t="str">
        <f>IF('Mapa R. Fiscal'!Y18="","",'Mapa R. Fiscal'!Y18)</f>
        <v/>
      </c>
      <c r="J12" s="421" t="str">
        <f>IF('Mapa R. Fiscal'!AA18="","",'Mapa R. Fiscal'!AA18)</f>
        <v/>
      </c>
      <c r="K12" s="377" t="str">
        <f t="shared" si="0"/>
        <v/>
      </c>
      <c r="L12" s="421" t="str">
        <f>IF('Mapa R. Fiscal'!AD18="","",'Mapa R. Fiscal'!AD18)</f>
        <v/>
      </c>
      <c r="M12" s="422" t="str">
        <f>IF('Mapa R. Fiscal'!P18="","",'Mapa R. Fiscal'!P18)</f>
        <v/>
      </c>
      <c r="N12" s="65"/>
      <c r="O12" s="65"/>
      <c r="P12" s="65"/>
      <c r="Q12" s="171"/>
    </row>
    <row r="13" spans="1:90" ht="51" x14ac:dyDescent="0.25">
      <c r="A13" s="110" t="s">
        <v>629</v>
      </c>
      <c r="B13" s="810"/>
      <c r="C13" s="812" t="str">
        <f>IF('Mapa R. Fiscal'!E16="","",'Mapa R. Fiscal'!E16)</f>
        <v>Posibilidad de efecto dañoso sobre recursos públicos por el pago de bienes, servicios u obras que difieren con lo indicado en el contrato, por desconocimiento del supervisor de los documentos precontractuales y contractuales</v>
      </c>
      <c r="D13" s="815" t="s">
        <v>1173</v>
      </c>
      <c r="E13" s="812" t="str">
        <f>IF('Mapa R. Fiscal'!D16="","",'Mapa R. Fiscal'!D16)</f>
        <v xml:space="preserve">Desconocimiento del supervisor de los docuementos precontractuales y contractuales </v>
      </c>
      <c r="F13" s="816" t="str">
        <f>IF('Mapa R. Fiscal'!H16="","",'Mapa R. Fiscal'!H16)</f>
        <v>Media</v>
      </c>
      <c r="G13" s="816" t="str">
        <f>IF('Mapa R. Fiscal'!L16="","",'Mapa R. Fiscal'!L16)</f>
        <v>Mayor</v>
      </c>
      <c r="H13" s="885"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377" t="str">
        <f>IF('Mapa R. Fiscal'!Y16="","",'Mapa R. Fiscal'!Y16)</f>
        <v>Baja</v>
      </c>
      <c r="J13" s="377" t="str">
        <f>IF('Mapa R. Fiscal'!AA16="","",'Mapa R. Fiscal'!AA16)</f>
        <v>Mayor</v>
      </c>
      <c r="K13" s="377" t="str">
        <f t="shared" si="0"/>
        <v>Alto</v>
      </c>
      <c r="L13" s="377" t="str">
        <f>IF('Mapa R. Fiscal'!AD16="","",'Mapa R. Fiscal'!AD16)</f>
        <v/>
      </c>
      <c r="M13" s="321" t="str">
        <f>IF('Mapa R. Fiscal'!P16="","",'Mapa R. Fiscal'!P16)</f>
        <v xml:space="preserve">El profesional designado por la Subdirección de Gestión Contractual comunicará mensualmente  a tiempo al supervisor una vez el contrato inicie ejecución a fin de que este conozca los documentos contractuales a tiempo. De lo dicho anteriormente se  aportara como evidencia una  muestra con las comunicaciones de designación de supervisión. </v>
      </c>
      <c r="N13" s="65" t="s">
        <v>1183</v>
      </c>
      <c r="O13" s="65" t="s">
        <v>1184</v>
      </c>
      <c r="P13" s="65" t="s">
        <v>1179</v>
      </c>
      <c r="Q13" s="171" t="s">
        <v>1185</v>
      </c>
    </row>
    <row r="14" spans="1:90" ht="63.75" x14ac:dyDescent="0.25">
      <c r="A14" s="110" t="s">
        <v>634</v>
      </c>
      <c r="B14" s="811"/>
      <c r="C14" s="813"/>
      <c r="D14" s="815"/>
      <c r="E14" s="813"/>
      <c r="F14" s="817"/>
      <c r="G14" s="817"/>
      <c r="H14" s="821"/>
      <c r="I14" s="377" t="str">
        <f>IF('Mapa R. Fiscal'!Y17="","",'Mapa R. Fiscal'!Y17)</f>
        <v>Baja</v>
      </c>
      <c r="J14" s="377" t="str">
        <f>IF('Mapa R. Fiscal'!AA17="","",'Mapa R. Fiscal'!AA17)</f>
        <v>Mayor</v>
      </c>
      <c r="K14" s="377" t="str">
        <f t="shared" si="0"/>
        <v>Alto</v>
      </c>
      <c r="L14" s="377" t="str">
        <f>IF('Mapa R. Fiscal'!AD17="","",'Mapa R. Fiscal'!AD17)</f>
        <v>Reducir (mitigar)</v>
      </c>
      <c r="M14" s="321" t="str">
        <f>IF('Mapa R. Fiscal'!P17="","",'Mapa R. Fiscal'!P17)</f>
        <v xml:space="preserve">El profesional designado por la Subdirección de Gestión Contractual, realizará capacitaciones a los supervisores trimestralmente a fin de recordarles la importancia de verificar los documentos previos y realizar pagos durante la ejecución del contrato con estricto cumplimiento a lo descrito en el contrato . Lo anterior se evidencia en las listas de asistencia de las respectivas capacitaciones. </v>
      </c>
      <c r="N14" s="65" t="s">
        <v>1186</v>
      </c>
      <c r="O14" s="65" t="s">
        <v>1184</v>
      </c>
      <c r="P14" s="65" t="s">
        <v>1187</v>
      </c>
      <c r="Q14" s="171" t="s">
        <v>1177</v>
      </c>
    </row>
    <row r="15" spans="1:90" ht="43.5" customHeight="1" x14ac:dyDescent="0.25">
      <c r="A15" s="110" t="s">
        <v>637</v>
      </c>
      <c r="B15" s="811"/>
      <c r="C15" s="813"/>
      <c r="D15" s="815"/>
      <c r="E15" s="813"/>
      <c r="F15" s="817"/>
      <c r="G15" s="817"/>
      <c r="H15" s="821"/>
      <c r="I15" s="377" t="str">
        <f>IF('Mapa R. Fiscal'!Y18="","",'Mapa R. Fiscal'!Y18)</f>
        <v/>
      </c>
      <c r="J15" s="377" t="str">
        <f>IF('Mapa R. Fiscal'!AA18="","",'Mapa R. Fiscal'!AA18)</f>
        <v/>
      </c>
      <c r="K15" s="377" t="str">
        <f t="shared" si="0"/>
        <v/>
      </c>
      <c r="L15" s="377" t="str">
        <f>IF('Mapa R. Fiscal'!AD18="","",'Mapa R. Fiscal'!AD18)</f>
        <v/>
      </c>
      <c r="M15" s="321" t="str">
        <f>IF('Mapa R. Fiscal'!P18="","",'Mapa R. Fiscal'!P18)</f>
        <v/>
      </c>
      <c r="N15" s="65"/>
      <c r="O15" s="65"/>
      <c r="P15" s="65"/>
      <c r="Q15" s="171"/>
    </row>
    <row r="16" spans="1:90" ht="43.5" customHeight="1" x14ac:dyDescent="0.25">
      <c r="A16" s="110" t="s">
        <v>638</v>
      </c>
      <c r="B16" s="811"/>
      <c r="C16" s="813"/>
      <c r="D16" s="815"/>
      <c r="E16" s="813"/>
      <c r="F16" s="817"/>
      <c r="G16" s="817"/>
      <c r="H16" s="821"/>
      <c r="I16" s="377" t="str">
        <f>IF('Mapa R. Fiscal'!Y19="","",'Mapa R. Fiscal'!Y19)</f>
        <v/>
      </c>
      <c r="J16" s="377" t="str">
        <f>IF('Mapa R. Fiscal'!AA19="","",'Mapa R. Fiscal'!AA19)</f>
        <v/>
      </c>
      <c r="K16" s="377" t="str">
        <f t="shared" si="0"/>
        <v/>
      </c>
      <c r="L16" s="377" t="str">
        <f>IF('Mapa R. Fiscal'!AD19="","",'Mapa R. Fiscal'!AD19)</f>
        <v/>
      </c>
      <c r="M16" s="321" t="str">
        <f>IF('Mapa R. Fiscal'!P19="","",'Mapa R. Fiscal'!P19)</f>
        <v/>
      </c>
      <c r="N16" s="65"/>
      <c r="O16" s="65"/>
      <c r="P16" s="65"/>
      <c r="Q16" s="171"/>
    </row>
    <row r="17" spans="1:17" ht="43.5" customHeight="1" x14ac:dyDescent="0.25">
      <c r="A17" s="110" t="s">
        <v>639</v>
      </c>
      <c r="B17" s="811"/>
      <c r="C17" s="813"/>
      <c r="D17" s="815"/>
      <c r="E17" s="813"/>
      <c r="F17" s="817"/>
      <c r="G17" s="817"/>
      <c r="H17" s="821"/>
      <c r="I17" s="377" t="str">
        <f>IF('Mapa R. Fiscal'!Y20="","",'Mapa R. Fiscal'!Y20)</f>
        <v/>
      </c>
      <c r="J17" s="377" t="str">
        <f>IF('Mapa R. Fiscal'!AA20="","",'Mapa R. Fiscal'!AA20)</f>
        <v/>
      </c>
      <c r="K17" s="377" t="str">
        <f t="shared" si="0"/>
        <v/>
      </c>
      <c r="L17" s="377" t="str">
        <f>IF('Mapa R. Fiscal'!AD20="","",'Mapa R. Fiscal'!AD20)</f>
        <v/>
      </c>
      <c r="M17" s="321" t="str">
        <f>IF('Mapa R. Fiscal'!P20="","",'Mapa R. Fiscal'!P20)</f>
        <v/>
      </c>
      <c r="N17" s="65"/>
      <c r="O17" s="65"/>
      <c r="P17" s="65"/>
      <c r="Q17" s="171"/>
    </row>
    <row r="18" spans="1:17" ht="43.5" customHeight="1" x14ac:dyDescent="0.25">
      <c r="A18" s="110" t="s">
        <v>640</v>
      </c>
      <c r="B18" s="811"/>
      <c r="C18" s="813"/>
      <c r="D18" s="815"/>
      <c r="E18" s="813"/>
      <c r="F18" s="817"/>
      <c r="G18" s="817"/>
      <c r="H18" s="821"/>
      <c r="I18" s="377" t="str">
        <f>IF('Mapa R. Fiscal'!Y21="","",'Mapa R. Fiscal'!Y21)</f>
        <v/>
      </c>
      <c r="J18" s="377" t="str">
        <f>IF('Mapa R. Fiscal'!AA21="","",'Mapa R. Fiscal'!AA21)</f>
        <v/>
      </c>
      <c r="K18" s="377" t="str">
        <f t="shared" si="0"/>
        <v/>
      </c>
      <c r="L18" s="377" t="str">
        <f>IF('Mapa R. Fiscal'!AD21="","",'Mapa R. Fiscal'!AD21)</f>
        <v/>
      </c>
      <c r="M18" s="321" t="str">
        <f>IF('Mapa R. Fiscal'!P21="","",'Mapa R. Fiscal'!P21)</f>
        <v/>
      </c>
      <c r="N18" s="65"/>
      <c r="O18" s="65"/>
      <c r="P18" s="65"/>
      <c r="Q18" s="171"/>
    </row>
    <row r="19" spans="1:17" ht="43.5" customHeight="1" x14ac:dyDescent="0.25">
      <c r="A19" s="110" t="s">
        <v>641</v>
      </c>
      <c r="B19" s="810"/>
      <c r="C19" s="812" t="str">
        <f>IF('Mapa R. Fiscal'!E22="","",'Mapa R. Fiscal'!E22)</f>
        <v/>
      </c>
      <c r="D19" s="815"/>
      <c r="E19" s="812" t="str">
        <f>IF('Mapa R. Fiscal'!D22="","",'Mapa R. Fiscal'!D22)</f>
        <v/>
      </c>
      <c r="F19" s="816" t="str">
        <f>IF('Mapa R. Fiscal'!H22="","",'Mapa R. Fiscal'!H22)</f>
        <v/>
      </c>
      <c r="G19" s="816" t="str">
        <f>IF('Mapa R. Fiscal'!L22="","",'Mapa R. Fiscal'!L22)</f>
        <v/>
      </c>
      <c r="H19" s="885"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77" t="str">
        <f>IF('Mapa R. Fiscal'!Y22="","",'Mapa R. Fiscal'!Y22)</f>
        <v/>
      </c>
      <c r="J19" s="377" t="str">
        <f>IF('Mapa R. Fiscal'!AA22="","",'Mapa R. Fiscal'!AA22)</f>
        <v/>
      </c>
      <c r="K19" s="377" t="str">
        <f t="shared" si="0"/>
        <v/>
      </c>
      <c r="L19" s="377" t="str">
        <f>IF('Mapa R. Fiscal'!AD22="","",'Mapa R. Fiscal'!AD22)</f>
        <v/>
      </c>
      <c r="M19" s="321" t="str">
        <f>IF('Mapa R. Fiscal'!P22="","",'Mapa R. Fiscal'!P22)</f>
        <v/>
      </c>
      <c r="N19" s="65"/>
      <c r="O19" s="65"/>
      <c r="P19" s="65"/>
      <c r="Q19" s="171"/>
    </row>
    <row r="20" spans="1:17" ht="43.5" customHeight="1" x14ac:dyDescent="0.25">
      <c r="A20" s="110" t="s">
        <v>642</v>
      </c>
      <c r="B20" s="811"/>
      <c r="C20" s="813"/>
      <c r="D20" s="815"/>
      <c r="E20" s="813"/>
      <c r="F20" s="817"/>
      <c r="G20" s="817"/>
      <c r="H20" s="821"/>
      <c r="I20" s="377" t="str">
        <f>IF('Mapa R. Fiscal'!Y23="","",'Mapa R. Fiscal'!Y23)</f>
        <v/>
      </c>
      <c r="J20" s="377" t="str">
        <f>IF('Mapa R. Fiscal'!AA23="","",'Mapa R. Fiscal'!AA23)</f>
        <v/>
      </c>
      <c r="K20" s="377" t="str">
        <f t="shared" si="0"/>
        <v/>
      </c>
      <c r="L20" s="377" t="str">
        <f>IF('Mapa R. Fiscal'!AD23="","",'Mapa R. Fiscal'!AD23)</f>
        <v/>
      </c>
      <c r="M20" s="321" t="str">
        <f>IF('Mapa R. Fiscal'!P23="","",'Mapa R. Fiscal'!P23)</f>
        <v/>
      </c>
      <c r="N20" s="65"/>
      <c r="O20" s="65"/>
      <c r="P20" s="65"/>
      <c r="Q20" s="171"/>
    </row>
    <row r="21" spans="1:17" ht="43.5" customHeight="1" x14ac:dyDescent="0.25">
      <c r="A21" s="110" t="s">
        <v>643</v>
      </c>
      <c r="B21" s="811"/>
      <c r="C21" s="813"/>
      <c r="D21" s="815"/>
      <c r="E21" s="813"/>
      <c r="F21" s="817"/>
      <c r="G21" s="817"/>
      <c r="H21" s="821"/>
      <c r="I21" s="377" t="str">
        <f>IF('Mapa R. Fiscal'!Y24="","",'Mapa R. Fiscal'!Y24)</f>
        <v/>
      </c>
      <c r="J21" s="377" t="str">
        <f>IF('Mapa R. Fiscal'!AA24="","",'Mapa R. Fiscal'!AA24)</f>
        <v/>
      </c>
      <c r="K21" s="377" t="str">
        <f t="shared" si="0"/>
        <v/>
      </c>
      <c r="L21" s="377" t="str">
        <f>IF('Mapa R. Fiscal'!AD24="","",'Mapa R. Fiscal'!AD24)</f>
        <v/>
      </c>
      <c r="M21" s="321" t="str">
        <f>IF('Mapa R. Fiscal'!P24="","",'Mapa R. Fiscal'!P24)</f>
        <v/>
      </c>
      <c r="N21" s="65"/>
      <c r="O21" s="65"/>
      <c r="P21" s="65"/>
      <c r="Q21" s="171"/>
    </row>
    <row r="22" spans="1:17" ht="43.5" customHeight="1" x14ac:dyDescent="0.25">
      <c r="A22" s="110" t="s">
        <v>644</v>
      </c>
      <c r="B22" s="811"/>
      <c r="C22" s="813"/>
      <c r="D22" s="815"/>
      <c r="E22" s="813"/>
      <c r="F22" s="817"/>
      <c r="G22" s="817"/>
      <c r="H22" s="821"/>
      <c r="I22" s="377" t="str">
        <f>IF('Mapa R. Fiscal'!Y25="","",'Mapa R. Fiscal'!Y25)</f>
        <v/>
      </c>
      <c r="J22" s="377" t="str">
        <f>IF('Mapa R. Fiscal'!AA25="","",'Mapa R. Fiscal'!AA25)</f>
        <v/>
      </c>
      <c r="K22" s="377" t="str">
        <f t="shared" si="0"/>
        <v/>
      </c>
      <c r="L22" s="377" t="str">
        <f>IF('Mapa R. Fiscal'!AD25="","",'Mapa R. Fiscal'!AD25)</f>
        <v/>
      </c>
      <c r="M22" s="321" t="str">
        <f>IF('Mapa R. Fiscal'!P25="","",'Mapa R. Fiscal'!P25)</f>
        <v/>
      </c>
      <c r="N22" s="65"/>
      <c r="O22" s="65"/>
      <c r="P22" s="65"/>
      <c r="Q22" s="171"/>
    </row>
    <row r="23" spans="1:17" ht="43.5" customHeight="1" x14ac:dyDescent="0.25">
      <c r="A23" s="110" t="s">
        <v>645</v>
      </c>
      <c r="B23" s="811"/>
      <c r="C23" s="813"/>
      <c r="D23" s="815"/>
      <c r="E23" s="813"/>
      <c r="F23" s="817"/>
      <c r="G23" s="817"/>
      <c r="H23" s="821"/>
      <c r="I23" s="377" t="str">
        <f>IF('Mapa R. Fiscal'!Y26="","",'Mapa R. Fiscal'!Y26)</f>
        <v/>
      </c>
      <c r="J23" s="377" t="str">
        <f>IF('Mapa R. Fiscal'!AA26="","",'Mapa R. Fiscal'!AA26)</f>
        <v/>
      </c>
      <c r="K23" s="377" t="str">
        <f t="shared" si="0"/>
        <v/>
      </c>
      <c r="L23" s="377" t="str">
        <f>IF('Mapa R. Fiscal'!AD26="","",'Mapa R. Fiscal'!AD26)</f>
        <v/>
      </c>
      <c r="M23" s="321" t="str">
        <f>IF('Mapa R. Fiscal'!P26="","",'Mapa R. Fiscal'!P26)</f>
        <v/>
      </c>
      <c r="N23" s="65"/>
      <c r="O23" s="65"/>
      <c r="P23" s="65"/>
      <c r="Q23" s="171"/>
    </row>
    <row r="24" spans="1:17" ht="43.5" customHeight="1" x14ac:dyDescent="0.25">
      <c r="A24" s="110" t="s">
        <v>646</v>
      </c>
      <c r="B24" s="811"/>
      <c r="C24" s="813"/>
      <c r="D24" s="815"/>
      <c r="E24" s="813"/>
      <c r="F24" s="817"/>
      <c r="G24" s="817"/>
      <c r="H24" s="821"/>
      <c r="I24" s="377" t="str">
        <f>IF('Mapa R. Fiscal'!Y27="","",'Mapa R. Fiscal'!Y27)</f>
        <v/>
      </c>
      <c r="J24" s="377" t="str">
        <f>IF('Mapa R. Fiscal'!AA27="","",'Mapa R. Fiscal'!AA27)</f>
        <v/>
      </c>
      <c r="K24" s="377" t="str">
        <f t="shared" si="0"/>
        <v/>
      </c>
      <c r="L24" s="377" t="str">
        <f>IF('Mapa R. Fiscal'!AD27="","",'Mapa R. Fiscal'!AD27)</f>
        <v/>
      </c>
      <c r="M24" s="321" t="str">
        <f>IF('Mapa R. Fiscal'!P27="","",'Mapa R. Fiscal'!P27)</f>
        <v/>
      </c>
      <c r="N24" s="65"/>
      <c r="O24" s="65"/>
      <c r="P24" s="65"/>
      <c r="Q24" s="171"/>
    </row>
    <row r="25" spans="1:17" ht="43.5" customHeight="1" x14ac:dyDescent="0.25">
      <c r="A25" s="110" t="s">
        <v>647</v>
      </c>
      <c r="B25" s="810"/>
      <c r="C25" s="812" t="str">
        <f>IF('Mapa R. Fiscal'!E28="","",'Mapa R. Fiscal'!E28)</f>
        <v/>
      </c>
      <c r="D25" s="815"/>
      <c r="E25" s="812" t="str">
        <f>IF('Mapa R. Fiscal'!D28="","",'Mapa R. Fiscal'!D28)</f>
        <v/>
      </c>
      <c r="F25" s="881" t="str">
        <f>IF('Mapa final'!H28="","",'Mapa final'!H28)</f>
        <v/>
      </c>
      <c r="G25" s="881" t="str">
        <f>IF('Mapa final'!L28="","",'Mapa final'!L28)</f>
        <v/>
      </c>
      <c r="H25" s="883"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77" t="str">
        <f>IF('Mapa R. Fiscal'!Y28="","",'Mapa R. Fiscal'!Y28)</f>
        <v/>
      </c>
      <c r="J25" s="377" t="str">
        <f>IF('Mapa R. Fiscal'!AA28="","",'Mapa R. Fiscal'!AA28)</f>
        <v/>
      </c>
      <c r="K25" s="377" t="str">
        <f t="shared" si="0"/>
        <v/>
      </c>
      <c r="L25" s="377" t="str">
        <f>IF('Mapa R. Fiscal'!AD28="","",'Mapa R. Fiscal'!AD28)</f>
        <v/>
      </c>
      <c r="M25" s="321" t="str">
        <f>IF('Mapa R. Fiscal'!P28="","",'Mapa R. Fiscal'!P28)</f>
        <v/>
      </c>
      <c r="N25" s="65"/>
      <c r="O25" s="65"/>
      <c r="P25" s="65"/>
      <c r="Q25" s="171"/>
    </row>
    <row r="26" spans="1:17" ht="43.5" customHeight="1" x14ac:dyDescent="0.25">
      <c r="A26" s="110" t="s">
        <v>648</v>
      </c>
      <c r="B26" s="811"/>
      <c r="C26" s="813"/>
      <c r="D26" s="815"/>
      <c r="E26" s="813"/>
      <c r="F26" s="882"/>
      <c r="G26" s="882"/>
      <c r="H26" s="884"/>
      <c r="I26" s="377" t="str">
        <f>IF('Mapa R. Fiscal'!Y29="","",'Mapa R. Fiscal'!Y29)</f>
        <v/>
      </c>
      <c r="J26" s="377" t="str">
        <f>IF('Mapa R. Fiscal'!AA29="","",'Mapa R. Fiscal'!AA29)</f>
        <v/>
      </c>
      <c r="K26" s="377" t="str">
        <f t="shared" si="0"/>
        <v/>
      </c>
      <c r="L26" s="377" t="str">
        <f>IF('Mapa R. Fiscal'!AD29="","",'Mapa R. Fiscal'!AD29)</f>
        <v/>
      </c>
      <c r="M26" s="321" t="str">
        <f>IF('Mapa R. Fiscal'!P29="","",'Mapa R. Fiscal'!P29)</f>
        <v/>
      </c>
      <c r="N26" s="65"/>
      <c r="O26" s="65"/>
      <c r="P26" s="65"/>
      <c r="Q26" s="171"/>
    </row>
    <row r="27" spans="1:17" ht="43.5" customHeight="1" x14ac:dyDescent="0.25">
      <c r="A27" s="110" t="s">
        <v>649</v>
      </c>
      <c r="B27" s="811"/>
      <c r="C27" s="813"/>
      <c r="D27" s="815"/>
      <c r="E27" s="813"/>
      <c r="F27" s="882"/>
      <c r="G27" s="882"/>
      <c r="H27" s="884"/>
      <c r="I27" s="377" t="str">
        <f>IF('Mapa R. Fiscal'!Y30="","",'Mapa R. Fiscal'!Y30)</f>
        <v/>
      </c>
      <c r="J27" s="377" t="str">
        <f>IF('Mapa R. Fiscal'!AA30="","",'Mapa R. Fiscal'!AA30)</f>
        <v/>
      </c>
      <c r="K27" s="377" t="str">
        <f t="shared" si="0"/>
        <v/>
      </c>
      <c r="L27" s="377" t="str">
        <f>IF('Mapa R. Fiscal'!AD30="","",'Mapa R. Fiscal'!AD30)</f>
        <v/>
      </c>
      <c r="M27" s="321" t="str">
        <f>IF('Mapa R. Fiscal'!P30="","",'Mapa R. Fiscal'!P30)</f>
        <v/>
      </c>
      <c r="N27" s="65"/>
      <c r="O27" s="65"/>
      <c r="P27" s="65"/>
      <c r="Q27" s="171"/>
    </row>
    <row r="28" spans="1:17" ht="43.5" customHeight="1" x14ac:dyDescent="0.25">
      <c r="A28" s="110" t="s">
        <v>650</v>
      </c>
      <c r="B28" s="811"/>
      <c r="C28" s="813"/>
      <c r="D28" s="815"/>
      <c r="E28" s="813"/>
      <c r="F28" s="882"/>
      <c r="G28" s="882"/>
      <c r="H28" s="884"/>
      <c r="I28" s="377" t="str">
        <f>IF('Mapa R. Fiscal'!Y31="","",'Mapa R. Fiscal'!Y31)</f>
        <v/>
      </c>
      <c r="J28" s="377" t="str">
        <f>IF('Mapa R. Fiscal'!AA31="","",'Mapa R. Fiscal'!AA31)</f>
        <v/>
      </c>
      <c r="K28" s="377" t="str">
        <f t="shared" si="0"/>
        <v/>
      </c>
      <c r="L28" s="377" t="str">
        <f>IF('Mapa R. Fiscal'!AD31="","",'Mapa R. Fiscal'!AD31)</f>
        <v/>
      </c>
      <c r="M28" s="321" t="str">
        <f>IF('Mapa R. Fiscal'!P31="","",'Mapa R. Fiscal'!P31)</f>
        <v/>
      </c>
      <c r="N28" s="65"/>
      <c r="O28" s="65"/>
      <c r="P28" s="65"/>
      <c r="Q28" s="171"/>
    </row>
    <row r="29" spans="1:17" ht="43.5" customHeight="1" x14ac:dyDescent="0.25">
      <c r="A29" s="110" t="s">
        <v>651</v>
      </c>
      <c r="B29" s="811"/>
      <c r="C29" s="813"/>
      <c r="D29" s="815"/>
      <c r="E29" s="813"/>
      <c r="F29" s="882"/>
      <c r="G29" s="882"/>
      <c r="H29" s="884"/>
      <c r="I29" s="377" t="str">
        <f>IF('Mapa R. Fiscal'!Y32="","",'Mapa R. Fiscal'!Y32)</f>
        <v/>
      </c>
      <c r="J29" s="377" t="str">
        <f>IF('Mapa R. Fiscal'!AA32="","",'Mapa R. Fiscal'!AA32)</f>
        <v/>
      </c>
      <c r="K29" s="377" t="str">
        <f t="shared" si="0"/>
        <v/>
      </c>
      <c r="L29" s="377" t="str">
        <f>IF('Mapa R. Fiscal'!AD32="","",'Mapa R. Fiscal'!AD32)</f>
        <v/>
      </c>
      <c r="M29" s="321" t="str">
        <f>IF('Mapa R. Fiscal'!P32="","",'Mapa R. Fiscal'!P32)</f>
        <v/>
      </c>
      <c r="N29" s="65"/>
      <c r="O29" s="65"/>
      <c r="P29" s="65"/>
      <c r="Q29" s="171"/>
    </row>
    <row r="30" spans="1:17" ht="43.5" customHeight="1" x14ac:dyDescent="0.25">
      <c r="A30" s="110" t="s">
        <v>652</v>
      </c>
      <c r="B30" s="811"/>
      <c r="C30" s="813"/>
      <c r="D30" s="815"/>
      <c r="E30" s="813"/>
      <c r="F30" s="816"/>
      <c r="G30" s="816"/>
      <c r="H30" s="885"/>
      <c r="I30" s="377" t="str">
        <f>IF('Mapa R. Fiscal'!Y33="","",'Mapa R. Fiscal'!Y33)</f>
        <v/>
      </c>
      <c r="J30" s="377" t="str">
        <f>IF('Mapa R. Fiscal'!AA33="","",'Mapa R. Fiscal'!AA33)</f>
        <v/>
      </c>
      <c r="K30" s="377" t="str">
        <f t="shared" si="0"/>
        <v/>
      </c>
      <c r="L30" s="377" t="str">
        <f>IF('Mapa R. Fiscal'!AD33="","",'Mapa R. Fiscal'!AD33)</f>
        <v/>
      </c>
      <c r="M30" s="321" t="str">
        <f>IF('Mapa R. Fiscal'!P33="","",'Mapa R. Fiscal'!P33)</f>
        <v/>
      </c>
      <c r="N30" s="65"/>
      <c r="O30" s="65"/>
      <c r="P30" s="65"/>
      <c r="Q30" s="171"/>
    </row>
    <row r="31" spans="1:17" ht="43.5" customHeight="1" x14ac:dyDescent="0.25">
      <c r="A31" s="110" t="s">
        <v>653</v>
      </c>
      <c r="B31" s="810"/>
      <c r="C31" s="812" t="str">
        <f>IF('Mapa R. Fiscal'!E34="","",'Mapa R. Fiscal'!E34)</f>
        <v/>
      </c>
      <c r="D31" s="815"/>
      <c r="E31" s="812" t="str">
        <f>IF('Mapa R. Fiscal'!D34="","",'Mapa R. Fiscal'!D34)</f>
        <v/>
      </c>
      <c r="F31" s="881" t="str">
        <f>IF('Mapa final'!H34="","",'Mapa final'!H34)</f>
        <v/>
      </c>
      <c r="G31" s="881" t="str">
        <f>IF('Mapa final'!L34="","",'Mapa final'!L34)</f>
        <v/>
      </c>
      <c r="H31" s="883"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77" t="str">
        <f>IF('Mapa R. Fiscal'!Y34="","",'Mapa R. Fiscal'!Y34)</f>
        <v/>
      </c>
      <c r="J31" s="377" t="str">
        <f>IF('Mapa R. Fiscal'!AA34="","",'Mapa R. Fiscal'!AA34)</f>
        <v/>
      </c>
      <c r="K31" s="377" t="str">
        <f t="shared" si="0"/>
        <v/>
      </c>
      <c r="L31" s="377" t="str">
        <f>IF('Mapa R. Fiscal'!AD34="","",'Mapa R. Fiscal'!AD34)</f>
        <v/>
      </c>
      <c r="M31" s="321" t="str">
        <f>IF('Mapa R. Fiscal'!P34="","",'Mapa R. Fiscal'!P34)</f>
        <v/>
      </c>
      <c r="N31" s="65"/>
      <c r="O31" s="65"/>
      <c r="P31" s="65"/>
      <c r="Q31" s="171"/>
    </row>
    <row r="32" spans="1:17" ht="43.5" customHeight="1" x14ac:dyDescent="0.25">
      <c r="A32" s="110" t="s">
        <v>654</v>
      </c>
      <c r="B32" s="811"/>
      <c r="C32" s="813"/>
      <c r="D32" s="815"/>
      <c r="E32" s="813"/>
      <c r="F32" s="882"/>
      <c r="G32" s="882"/>
      <c r="H32" s="884"/>
      <c r="I32" s="377" t="str">
        <f>IF('Mapa R. Fiscal'!Y35="","",'Mapa R. Fiscal'!Y35)</f>
        <v/>
      </c>
      <c r="J32" s="377" t="str">
        <f>IF('Mapa R. Fiscal'!AA35="","",'Mapa R. Fiscal'!AA35)</f>
        <v/>
      </c>
      <c r="K32" s="377" t="str">
        <f t="shared" si="0"/>
        <v/>
      </c>
      <c r="L32" s="377" t="str">
        <f>IF('Mapa R. Fiscal'!AD35="","",'Mapa R. Fiscal'!AD35)</f>
        <v/>
      </c>
      <c r="M32" s="321" t="str">
        <f>IF('Mapa R. Fiscal'!P35="","",'Mapa R. Fiscal'!P35)</f>
        <v/>
      </c>
      <c r="N32" s="65"/>
      <c r="O32" s="65"/>
      <c r="P32" s="65"/>
      <c r="Q32" s="171"/>
    </row>
    <row r="33" spans="1:17" ht="43.5" customHeight="1" x14ac:dyDescent="0.25">
      <c r="A33" s="110" t="s">
        <v>655</v>
      </c>
      <c r="B33" s="811"/>
      <c r="C33" s="813"/>
      <c r="D33" s="815"/>
      <c r="E33" s="813"/>
      <c r="F33" s="882"/>
      <c r="G33" s="882"/>
      <c r="H33" s="884"/>
      <c r="I33" s="377" t="str">
        <f>IF('Mapa R. Fiscal'!Y36="","",'Mapa R. Fiscal'!Y36)</f>
        <v/>
      </c>
      <c r="J33" s="377" t="str">
        <f>IF('Mapa R. Fiscal'!AA36="","",'Mapa R. Fiscal'!AA36)</f>
        <v/>
      </c>
      <c r="K33" s="377" t="str">
        <f t="shared" si="0"/>
        <v/>
      </c>
      <c r="L33" s="377" t="str">
        <f>IF('Mapa R. Fiscal'!AD36="","",'Mapa R. Fiscal'!AD36)</f>
        <v/>
      </c>
      <c r="M33" s="321" t="str">
        <f>IF('Mapa R. Fiscal'!P36="","",'Mapa R. Fiscal'!P36)</f>
        <v/>
      </c>
      <c r="N33" s="65"/>
      <c r="O33" s="65"/>
      <c r="P33" s="65"/>
      <c r="Q33" s="171"/>
    </row>
    <row r="34" spans="1:17" ht="43.5" customHeight="1" x14ac:dyDescent="0.25">
      <c r="A34" s="110" t="s">
        <v>656</v>
      </c>
      <c r="B34" s="811"/>
      <c r="C34" s="813"/>
      <c r="D34" s="815"/>
      <c r="E34" s="813"/>
      <c r="F34" s="882"/>
      <c r="G34" s="882"/>
      <c r="H34" s="884"/>
      <c r="I34" s="377" t="str">
        <f>IF('Mapa R. Fiscal'!Y37="","",'Mapa R. Fiscal'!Y37)</f>
        <v/>
      </c>
      <c r="J34" s="377" t="str">
        <f>IF('Mapa R. Fiscal'!AA37="","",'Mapa R. Fiscal'!AA37)</f>
        <v/>
      </c>
      <c r="K34" s="377" t="str">
        <f t="shared" si="0"/>
        <v/>
      </c>
      <c r="L34" s="377" t="str">
        <f>IF('Mapa R. Fiscal'!AD37="","",'Mapa R. Fiscal'!AD37)</f>
        <v/>
      </c>
      <c r="M34" s="321" t="str">
        <f>IF('Mapa R. Fiscal'!P37="","",'Mapa R. Fiscal'!P37)</f>
        <v/>
      </c>
      <c r="N34" s="65"/>
      <c r="O34" s="65"/>
      <c r="P34" s="65"/>
      <c r="Q34" s="171"/>
    </row>
    <row r="35" spans="1:17" ht="43.5" customHeight="1" x14ac:dyDescent="0.25">
      <c r="A35" s="110" t="s">
        <v>657</v>
      </c>
      <c r="B35" s="811"/>
      <c r="C35" s="813"/>
      <c r="D35" s="815"/>
      <c r="E35" s="813"/>
      <c r="F35" s="882"/>
      <c r="G35" s="882"/>
      <c r="H35" s="884"/>
      <c r="I35" s="377" t="str">
        <f>IF('Mapa R. Fiscal'!Y38="","",'Mapa R. Fiscal'!Y38)</f>
        <v/>
      </c>
      <c r="J35" s="377" t="str">
        <f>IF('Mapa R. Fiscal'!AA38="","",'Mapa R. Fiscal'!AA38)</f>
        <v/>
      </c>
      <c r="K35" s="377" t="str">
        <f t="shared" si="0"/>
        <v/>
      </c>
      <c r="L35" s="377" t="str">
        <f>IF('Mapa R. Fiscal'!AD38="","",'Mapa R. Fiscal'!AD38)</f>
        <v/>
      </c>
      <c r="M35" s="321" t="str">
        <f>IF('Mapa R. Fiscal'!P38="","",'Mapa R. Fiscal'!P38)</f>
        <v/>
      </c>
      <c r="N35" s="65"/>
      <c r="O35" s="65"/>
      <c r="P35" s="65"/>
      <c r="Q35" s="171"/>
    </row>
    <row r="36" spans="1:17" ht="43.5" customHeight="1" x14ac:dyDescent="0.25">
      <c r="A36" s="110" t="s">
        <v>658</v>
      </c>
      <c r="B36" s="811"/>
      <c r="C36" s="813"/>
      <c r="D36" s="815"/>
      <c r="E36" s="813"/>
      <c r="F36" s="816"/>
      <c r="G36" s="816"/>
      <c r="H36" s="885"/>
      <c r="I36" s="377" t="str">
        <f>IF('Mapa R. Fiscal'!Y39="","",'Mapa R. Fiscal'!Y39)</f>
        <v/>
      </c>
      <c r="J36" s="377" t="str">
        <f>IF('Mapa R. Fiscal'!AA39="","",'Mapa R. Fiscal'!AA39)</f>
        <v/>
      </c>
      <c r="K36" s="377" t="str">
        <f t="shared" si="0"/>
        <v/>
      </c>
      <c r="L36" s="377" t="str">
        <f>IF('Mapa R. Fiscal'!AD39="","",'Mapa R. Fiscal'!AD39)</f>
        <v/>
      </c>
      <c r="M36" s="321" t="str">
        <f>IF('Mapa R. Fiscal'!P39="","",'Mapa R. Fiscal'!P39)</f>
        <v/>
      </c>
      <c r="N36" s="65"/>
      <c r="O36" s="65"/>
      <c r="P36" s="65"/>
      <c r="Q36" s="171"/>
    </row>
    <row r="37" spans="1:17" ht="43.5" customHeight="1" x14ac:dyDescent="0.25">
      <c r="A37" s="110" t="s">
        <v>659</v>
      </c>
      <c r="B37" s="810"/>
      <c r="C37" s="812" t="str">
        <f>IF('Mapa R. Fiscal'!E40="","",'Mapa R. Fiscal'!E40)</f>
        <v/>
      </c>
      <c r="D37" s="815"/>
      <c r="E37" s="812" t="str">
        <f>IF('Mapa R. Fiscal'!D40="","",'Mapa R. Fiscal'!D40)</f>
        <v/>
      </c>
      <c r="F37" s="881" t="str">
        <f>IF('Mapa final'!H40="","",'Mapa final'!H40)</f>
        <v/>
      </c>
      <c r="G37" s="881" t="str">
        <f>IF('Mapa final'!L40="","",'Mapa final'!L40)</f>
        <v/>
      </c>
      <c r="H37" s="883"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77" t="str">
        <f>IF('Mapa R. Fiscal'!Y40="","",'Mapa R. Fiscal'!Y40)</f>
        <v/>
      </c>
      <c r="J37" s="377" t="str">
        <f>IF('Mapa R. Fiscal'!AA40="","",'Mapa R. Fiscal'!AA40)</f>
        <v/>
      </c>
      <c r="K37" s="377" t="str">
        <f t="shared" si="0"/>
        <v/>
      </c>
      <c r="L37" s="377" t="str">
        <f>IF('Mapa R. Fiscal'!AD40="","",'Mapa R. Fiscal'!AD40)</f>
        <v/>
      </c>
      <c r="M37" s="321" t="str">
        <f>IF('Mapa R. Fiscal'!P40="","",'Mapa R. Fiscal'!P40)</f>
        <v/>
      </c>
      <c r="N37" s="65"/>
      <c r="O37" s="65"/>
      <c r="P37" s="65"/>
      <c r="Q37" s="171"/>
    </row>
    <row r="38" spans="1:17" ht="43.5" customHeight="1" x14ac:dyDescent="0.25">
      <c r="A38" s="110" t="s">
        <v>660</v>
      </c>
      <c r="B38" s="811"/>
      <c r="C38" s="813"/>
      <c r="D38" s="815"/>
      <c r="E38" s="813"/>
      <c r="F38" s="882"/>
      <c r="G38" s="882"/>
      <c r="H38" s="884"/>
      <c r="I38" s="377" t="str">
        <f>IF('Mapa R. Fiscal'!Y41="","",'Mapa R. Fiscal'!Y41)</f>
        <v/>
      </c>
      <c r="J38" s="377" t="str">
        <f>IF('Mapa R. Fiscal'!AA41="","",'Mapa R. Fiscal'!AA41)</f>
        <v/>
      </c>
      <c r="K38" s="377" t="str">
        <f t="shared" si="0"/>
        <v/>
      </c>
      <c r="L38" s="377" t="str">
        <f>IF('Mapa R. Fiscal'!AD41="","",'Mapa R. Fiscal'!AD41)</f>
        <v/>
      </c>
      <c r="M38" s="321" t="str">
        <f>IF('Mapa R. Fiscal'!P41="","",'Mapa R. Fiscal'!P41)</f>
        <v/>
      </c>
      <c r="N38" s="65"/>
      <c r="O38" s="65"/>
      <c r="P38" s="65"/>
      <c r="Q38" s="171"/>
    </row>
    <row r="39" spans="1:17" ht="43.5" customHeight="1" x14ac:dyDescent="0.25">
      <c r="A39" s="110" t="s">
        <v>661</v>
      </c>
      <c r="B39" s="811"/>
      <c r="C39" s="813"/>
      <c r="D39" s="815"/>
      <c r="E39" s="813"/>
      <c r="F39" s="882"/>
      <c r="G39" s="882"/>
      <c r="H39" s="884"/>
      <c r="I39" s="377" t="str">
        <f>IF('Mapa R. Fiscal'!Y42="","",'Mapa R. Fiscal'!Y42)</f>
        <v/>
      </c>
      <c r="J39" s="377" t="str">
        <f>IF('Mapa R. Fiscal'!AA42="","",'Mapa R. Fiscal'!AA42)</f>
        <v/>
      </c>
      <c r="K39" s="377" t="str">
        <f t="shared" si="0"/>
        <v/>
      </c>
      <c r="L39" s="377" t="str">
        <f>IF('Mapa R. Fiscal'!AD42="","",'Mapa R. Fiscal'!AD42)</f>
        <v/>
      </c>
      <c r="M39" s="321" t="str">
        <f>IF('Mapa R. Fiscal'!P42="","",'Mapa R. Fiscal'!P42)</f>
        <v/>
      </c>
      <c r="N39" s="65"/>
      <c r="O39" s="65"/>
      <c r="P39" s="65"/>
      <c r="Q39" s="171"/>
    </row>
    <row r="40" spans="1:17" ht="43.5" customHeight="1" x14ac:dyDescent="0.25">
      <c r="A40" s="110" t="s">
        <v>662</v>
      </c>
      <c r="B40" s="811"/>
      <c r="C40" s="813"/>
      <c r="D40" s="815"/>
      <c r="E40" s="813"/>
      <c r="F40" s="882"/>
      <c r="G40" s="882"/>
      <c r="H40" s="884"/>
      <c r="I40" s="377" t="str">
        <f>IF('Mapa R. Fiscal'!Y43="","",'Mapa R. Fiscal'!Y43)</f>
        <v/>
      </c>
      <c r="J40" s="377" t="str">
        <f>IF('Mapa R. Fiscal'!AA43="","",'Mapa R. Fiscal'!AA43)</f>
        <v/>
      </c>
      <c r="K40" s="377" t="str">
        <f t="shared" si="0"/>
        <v/>
      </c>
      <c r="L40" s="377" t="str">
        <f>IF('Mapa R. Fiscal'!AD43="","",'Mapa R. Fiscal'!AD43)</f>
        <v/>
      </c>
      <c r="M40" s="321" t="str">
        <f>IF('Mapa R. Fiscal'!P43="","",'Mapa R. Fiscal'!P43)</f>
        <v/>
      </c>
      <c r="N40" s="65"/>
      <c r="O40" s="65"/>
      <c r="P40" s="65"/>
      <c r="Q40" s="171"/>
    </row>
    <row r="41" spans="1:17" ht="43.5" customHeight="1" x14ac:dyDescent="0.25">
      <c r="A41" s="110" t="s">
        <v>663</v>
      </c>
      <c r="B41" s="811"/>
      <c r="C41" s="813"/>
      <c r="D41" s="815"/>
      <c r="E41" s="813"/>
      <c r="F41" s="882"/>
      <c r="G41" s="882"/>
      <c r="H41" s="884"/>
      <c r="I41" s="377" t="str">
        <f>IF('Mapa R. Fiscal'!Y44="","",'Mapa R. Fiscal'!Y44)</f>
        <v/>
      </c>
      <c r="J41" s="377" t="str">
        <f>IF('Mapa R. Fiscal'!AA44="","",'Mapa R. Fiscal'!AA44)</f>
        <v/>
      </c>
      <c r="K41" s="377" t="str">
        <f t="shared" si="0"/>
        <v/>
      </c>
      <c r="L41" s="377" t="str">
        <f>IF('Mapa R. Fiscal'!AD44="","",'Mapa R. Fiscal'!AD44)</f>
        <v/>
      </c>
      <c r="M41" s="321" t="str">
        <f>IF('Mapa R. Fiscal'!P44="","",'Mapa R. Fiscal'!P44)</f>
        <v/>
      </c>
      <c r="N41" s="65"/>
      <c r="O41" s="65"/>
      <c r="P41" s="65"/>
      <c r="Q41" s="171"/>
    </row>
    <row r="42" spans="1:17" ht="43.5" customHeight="1" x14ac:dyDescent="0.25">
      <c r="A42" s="110" t="s">
        <v>664</v>
      </c>
      <c r="B42" s="811"/>
      <c r="C42" s="813"/>
      <c r="D42" s="815"/>
      <c r="E42" s="813"/>
      <c r="F42" s="816"/>
      <c r="G42" s="816"/>
      <c r="H42" s="885"/>
      <c r="I42" s="377" t="str">
        <f>IF('Mapa R. Fiscal'!Y45="","",'Mapa R. Fiscal'!Y45)</f>
        <v/>
      </c>
      <c r="J42" s="377" t="str">
        <f>IF('Mapa R. Fiscal'!AA45="","",'Mapa R. Fiscal'!AA45)</f>
        <v/>
      </c>
      <c r="K42" s="377" t="str">
        <f t="shared" si="0"/>
        <v/>
      </c>
      <c r="L42" s="377" t="str">
        <f>IF('Mapa R. Fiscal'!AD45="","",'Mapa R. Fiscal'!AD45)</f>
        <v/>
      </c>
      <c r="M42" s="321" t="str">
        <f>IF('Mapa R. Fiscal'!P45="","",'Mapa R. Fiscal'!P45)</f>
        <v/>
      </c>
      <c r="N42" s="65"/>
      <c r="O42" s="65"/>
      <c r="P42" s="65"/>
      <c r="Q42" s="171"/>
    </row>
    <row r="43" spans="1:17" ht="43.5" customHeight="1" x14ac:dyDescent="0.25">
      <c r="A43" s="110" t="s">
        <v>665</v>
      </c>
      <c r="B43" s="810"/>
      <c r="C43" s="812" t="str">
        <f>IF('Mapa R. Fiscal'!E46="","",'Mapa R. Fiscal'!E46)</f>
        <v/>
      </c>
      <c r="D43" s="815"/>
      <c r="E43" s="812" t="str">
        <f>IF('Mapa R. Fiscal'!D46="","",'Mapa R. Fiscal'!D46)</f>
        <v/>
      </c>
      <c r="F43" s="881" t="str">
        <f>IF('Mapa final'!H46="","",'Mapa final'!H46)</f>
        <v/>
      </c>
      <c r="G43" s="881" t="str">
        <f>IF('Mapa final'!L46="","",'Mapa final'!L46)</f>
        <v/>
      </c>
      <c r="H43" s="883"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77" t="str">
        <f>IF('Mapa R. Fiscal'!Y46="","",'Mapa R. Fiscal'!Y46)</f>
        <v/>
      </c>
      <c r="J43" s="377" t="str">
        <f>IF('Mapa R. Fiscal'!AA46="","",'Mapa R. Fiscal'!AA46)</f>
        <v/>
      </c>
      <c r="K43" s="377" t="str">
        <f t="shared" si="0"/>
        <v/>
      </c>
      <c r="L43" s="377" t="str">
        <f>IF('Mapa R. Fiscal'!AD46="","",'Mapa R. Fiscal'!AD46)</f>
        <v/>
      </c>
      <c r="M43" s="321" t="str">
        <f>IF('Mapa R. Fiscal'!P46="","",'Mapa R. Fiscal'!P46)</f>
        <v/>
      </c>
      <c r="N43" s="65"/>
      <c r="O43" s="65"/>
      <c r="P43" s="65"/>
      <c r="Q43" s="171"/>
    </row>
    <row r="44" spans="1:17" ht="43.5" customHeight="1" x14ac:dyDescent="0.25">
      <c r="A44" s="110" t="s">
        <v>666</v>
      </c>
      <c r="B44" s="811"/>
      <c r="C44" s="813"/>
      <c r="D44" s="815"/>
      <c r="E44" s="813"/>
      <c r="F44" s="882"/>
      <c r="G44" s="882"/>
      <c r="H44" s="884"/>
      <c r="I44" s="377" t="str">
        <f>IF('Mapa R. Fiscal'!Y47="","",'Mapa R. Fiscal'!Y47)</f>
        <v/>
      </c>
      <c r="J44" s="377" t="str">
        <f>IF('Mapa R. Fiscal'!AA47="","",'Mapa R. Fiscal'!AA47)</f>
        <v/>
      </c>
      <c r="K44" s="377" t="str">
        <f t="shared" si="0"/>
        <v/>
      </c>
      <c r="L44" s="377" t="str">
        <f>IF('Mapa R. Fiscal'!AD47="","",'Mapa R. Fiscal'!AD47)</f>
        <v/>
      </c>
      <c r="M44" s="321" t="str">
        <f>IF('Mapa R. Fiscal'!P47="","",'Mapa R. Fiscal'!P47)</f>
        <v/>
      </c>
      <c r="N44" s="65"/>
      <c r="O44" s="65"/>
      <c r="P44" s="65"/>
      <c r="Q44" s="171"/>
    </row>
    <row r="45" spans="1:17" ht="43.5" customHeight="1" x14ac:dyDescent="0.25">
      <c r="A45" s="110" t="s">
        <v>667</v>
      </c>
      <c r="B45" s="811"/>
      <c r="C45" s="813"/>
      <c r="D45" s="815"/>
      <c r="E45" s="813"/>
      <c r="F45" s="882"/>
      <c r="G45" s="882"/>
      <c r="H45" s="884"/>
      <c r="I45" s="377" t="str">
        <f>IF('Mapa R. Fiscal'!Y48="","",'Mapa R. Fiscal'!Y48)</f>
        <v/>
      </c>
      <c r="J45" s="377" t="str">
        <f>IF('Mapa R. Fiscal'!AA48="","",'Mapa R. Fiscal'!AA48)</f>
        <v/>
      </c>
      <c r="K45" s="377" t="str">
        <f t="shared" si="0"/>
        <v/>
      </c>
      <c r="L45" s="377" t="str">
        <f>IF('Mapa R. Fiscal'!AD48="","",'Mapa R. Fiscal'!AD48)</f>
        <v/>
      </c>
      <c r="M45" s="321" t="str">
        <f>IF('Mapa R. Fiscal'!P48="","",'Mapa R. Fiscal'!P48)</f>
        <v/>
      </c>
      <c r="N45" s="65"/>
      <c r="O45" s="65"/>
      <c r="P45" s="65"/>
      <c r="Q45" s="171"/>
    </row>
    <row r="46" spans="1:17" ht="43.5" customHeight="1" x14ac:dyDescent="0.25">
      <c r="A46" s="110" t="s">
        <v>668</v>
      </c>
      <c r="B46" s="811"/>
      <c r="C46" s="813"/>
      <c r="D46" s="815"/>
      <c r="E46" s="813"/>
      <c r="F46" s="882"/>
      <c r="G46" s="882"/>
      <c r="H46" s="884"/>
      <c r="I46" s="377" t="str">
        <f>IF('Mapa R. Fiscal'!Y49="","",'Mapa R. Fiscal'!Y49)</f>
        <v/>
      </c>
      <c r="J46" s="377" t="str">
        <f>IF('Mapa R. Fiscal'!AA49="","",'Mapa R. Fiscal'!AA49)</f>
        <v/>
      </c>
      <c r="K46" s="377" t="str">
        <f t="shared" si="0"/>
        <v/>
      </c>
      <c r="L46" s="377" t="str">
        <f>IF('Mapa R. Fiscal'!AD49="","",'Mapa R. Fiscal'!AD49)</f>
        <v/>
      </c>
      <c r="M46" s="321" t="str">
        <f>IF('Mapa R. Fiscal'!P49="","",'Mapa R. Fiscal'!P49)</f>
        <v/>
      </c>
      <c r="N46" s="65"/>
      <c r="O46" s="65"/>
      <c r="P46" s="65"/>
      <c r="Q46" s="171"/>
    </row>
    <row r="47" spans="1:17" ht="43.5" customHeight="1" x14ac:dyDescent="0.25">
      <c r="A47" s="110" t="s">
        <v>669</v>
      </c>
      <c r="B47" s="811"/>
      <c r="C47" s="813"/>
      <c r="D47" s="815"/>
      <c r="E47" s="813"/>
      <c r="F47" s="882"/>
      <c r="G47" s="882"/>
      <c r="H47" s="884"/>
      <c r="I47" s="377" t="str">
        <f>IF('Mapa R. Fiscal'!Y50="","",'Mapa R. Fiscal'!Y50)</f>
        <v/>
      </c>
      <c r="J47" s="377" t="str">
        <f>IF('Mapa R. Fiscal'!AA50="","",'Mapa R. Fiscal'!AA50)</f>
        <v/>
      </c>
      <c r="K47" s="377" t="str">
        <f t="shared" si="0"/>
        <v/>
      </c>
      <c r="L47" s="377" t="str">
        <f>IF('Mapa R. Fiscal'!AD50="","",'Mapa R. Fiscal'!AD50)</f>
        <v/>
      </c>
      <c r="M47" s="321" t="str">
        <f>IF('Mapa R. Fiscal'!P50="","",'Mapa R. Fiscal'!P50)</f>
        <v/>
      </c>
      <c r="N47" s="65"/>
      <c r="O47" s="65"/>
      <c r="P47" s="65"/>
      <c r="Q47" s="171"/>
    </row>
    <row r="48" spans="1:17" ht="43.5" customHeight="1" x14ac:dyDescent="0.25">
      <c r="A48" s="110" t="s">
        <v>670</v>
      </c>
      <c r="B48" s="811"/>
      <c r="C48" s="813"/>
      <c r="D48" s="815"/>
      <c r="E48" s="813"/>
      <c r="F48" s="816"/>
      <c r="G48" s="816"/>
      <c r="H48" s="885"/>
      <c r="I48" s="377" t="str">
        <f>IF('Mapa R. Fiscal'!Y51="","",'Mapa R. Fiscal'!Y51)</f>
        <v/>
      </c>
      <c r="J48" s="377" t="str">
        <f>IF('Mapa R. Fiscal'!AA51="","",'Mapa R. Fiscal'!AA51)</f>
        <v/>
      </c>
      <c r="K48" s="377" t="str">
        <f t="shared" si="0"/>
        <v/>
      </c>
      <c r="L48" s="377" t="str">
        <f>IF('Mapa R. Fiscal'!AD51="","",'Mapa R. Fiscal'!AD51)</f>
        <v/>
      </c>
      <c r="M48" s="321" t="str">
        <f>IF('Mapa R. Fiscal'!P51="","",'Mapa R. Fiscal'!P51)</f>
        <v/>
      </c>
      <c r="N48" s="65"/>
      <c r="O48" s="65"/>
      <c r="P48" s="65"/>
      <c r="Q48" s="171"/>
    </row>
    <row r="49" spans="1:17" ht="43.5" customHeight="1" x14ac:dyDescent="0.25">
      <c r="A49" s="110" t="s">
        <v>671</v>
      </c>
      <c r="B49" s="810"/>
      <c r="C49" s="812" t="str">
        <f>IF('Mapa R. Fiscal'!E52="","",'Mapa R. Fiscal'!E52)</f>
        <v/>
      </c>
      <c r="D49" s="815"/>
      <c r="E49" s="812" t="str">
        <f>IF('Mapa R. Fiscal'!D52="","",'Mapa R. Fiscal'!D52)</f>
        <v/>
      </c>
      <c r="F49" s="881" t="str">
        <f>IF('Mapa final'!H52="","",'Mapa final'!H52)</f>
        <v/>
      </c>
      <c r="G49" s="881" t="str">
        <f>IF('Mapa final'!L52="","",'Mapa final'!L52)</f>
        <v/>
      </c>
      <c r="H49" s="883"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77" t="str">
        <f>IF('Mapa R. Fiscal'!Y52="","",'Mapa R. Fiscal'!Y52)</f>
        <v/>
      </c>
      <c r="J49" s="377" t="str">
        <f>IF('Mapa R. Fiscal'!AA52="","",'Mapa R. Fiscal'!AA52)</f>
        <v/>
      </c>
      <c r="K49" s="377" t="str">
        <f t="shared" si="0"/>
        <v/>
      </c>
      <c r="L49" s="377" t="str">
        <f>IF('Mapa R. Fiscal'!AD52="","",'Mapa R. Fiscal'!AD52)</f>
        <v/>
      </c>
      <c r="M49" s="321" t="str">
        <f>IF('Mapa R. Fiscal'!P52="","",'Mapa R. Fiscal'!P52)</f>
        <v/>
      </c>
      <c r="N49" s="65"/>
      <c r="O49" s="65"/>
      <c r="P49" s="65"/>
      <c r="Q49" s="171"/>
    </row>
    <row r="50" spans="1:17" ht="43.5" customHeight="1" x14ac:dyDescent="0.25">
      <c r="A50" s="110" t="s">
        <v>672</v>
      </c>
      <c r="B50" s="811"/>
      <c r="C50" s="813"/>
      <c r="D50" s="815"/>
      <c r="E50" s="813"/>
      <c r="F50" s="882"/>
      <c r="G50" s="882"/>
      <c r="H50" s="884"/>
      <c r="I50" s="377" t="str">
        <f>IF('Mapa R. Fiscal'!Y53="","",'Mapa R. Fiscal'!Y53)</f>
        <v/>
      </c>
      <c r="J50" s="377" t="str">
        <f>IF('Mapa R. Fiscal'!AA53="","",'Mapa R. Fiscal'!AA53)</f>
        <v/>
      </c>
      <c r="K50" s="377" t="str">
        <f t="shared" si="0"/>
        <v/>
      </c>
      <c r="L50" s="377" t="str">
        <f>IF('Mapa R. Fiscal'!AD53="","",'Mapa R. Fiscal'!AD53)</f>
        <v/>
      </c>
      <c r="M50" s="321" t="str">
        <f>IF('Mapa R. Fiscal'!P53="","",'Mapa R. Fiscal'!P53)</f>
        <v/>
      </c>
      <c r="N50" s="65"/>
      <c r="O50" s="65"/>
      <c r="P50" s="65"/>
      <c r="Q50" s="171"/>
    </row>
    <row r="51" spans="1:17" ht="43.5" customHeight="1" x14ac:dyDescent="0.25">
      <c r="A51" s="110" t="s">
        <v>673</v>
      </c>
      <c r="B51" s="811"/>
      <c r="C51" s="813"/>
      <c r="D51" s="815"/>
      <c r="E51" s="813"/>
      <c r="F51" s="882"/>
      <c r="G51" s="882"/>
      <c r="H51" s="884"/>
      <c r="I51" s="377" t="str">
        <f>IF('Mapa R. Fiscal'!Y54="","",'Mapa R. Fiscal'!Y54)</f>
        <v/>
      </c>
      <c r="J51" s="377" t="str">
        <f>IF('Mapa R. Fiscal'!AA54="","",'Mapa R. Fiscal'!AA54)</f>
        <v/>
      </c>
      <c r="K51" s="377" t="str">
        <f t="shared" si="0"/>
        <v/>
      </c>
      <c r="L51" s="377" t="str">
        <f>IF('Mapa R. Fiscal'!AD54="","",'Mapa R. Fiscal'!AD54)</f>
        <v/>
      </c>
      <c r="M51" s="321" t="str">
        <f>IF('Mapa R. Fiscal'!P54="","",'Mapa R. Fiscal'!P54)</f>
        <v/>
      </c>
      <c r="N51" s="65"/>
      <c r="O51" s="65"/>
      <c r="P51" s="65"/>
      <c r="Q51" s="171"/>
    </row>
    <row r="52" spans="1:17" ht="43.5" customHeight="1" x14ac:dyDescent="0.25">
      <c r="A52" s="110" t="s">
        <v>674</v>
      </c>
      <c r="B52" s="811"/>
      <c r="C52" s="813"/>
      <c r="D52" s="815"/>
      <c r="E52" s="813"/>
      <c r="F52" s="882"/>
      <c r="G52" s="882"/>
      <c r="H52" s="884"/>
      <c r="I52" s="377" t="str">
        <f>IF('Mapa R. Fiscal'!Y55="","",'Mapa R. Fiscal'!Y55)</f>
        <v/>
      </c>
      <c r="J52" s="377" t="str">
        <f>IF('Mapa R. Fiscal'!AA55="","",'Mapa R. Fiscal'!AA55)</f>
        <v/>
      </c>
      <c r="K52" s="377" t="str">
        <f t="shared" si="0"/>
        <v/>
      </c>
      <c r="L52" s="377" t="str">
        <f>IF('Mapa R. Fiscal'!AD55="","",'Mapa R. Fiscal'!AD55)</f>
        <v/>
      </c>
      <c r="M52" s="321" t="str">
        <f>IF('Mapa R. Fiscal'!P55="","",'Mapa R. Fiscal'!P55)</f>
        <v/>
      </c>
      <c r="N52" s="65"/>
      <c r="O52" s="65"/>
      <c r="P52" s="65"/>
      <c r="Q52" s="171"/>
    </row>
    <row r="53" spans="1:17" ht="43.5" customHeight="1" x14ac:dyDescent="0.25">
      <c r="A53" s="110" t="s">
        <v>675</v>
      </c>
      <c r="B53" s="811"/>
      <c r="C53" s="813"/>
      <c r="D53" s="815"/>
      <c r="E53" s="813"/>
      <c r="F53" s="882"/>
      <c r="G53" s="882"/>
      <c r="H53" s="884"/>
      <c r="I53" s="377" t="str">
        <f>IF('Mapa R. Fiscal'!Y56="","",'Mapa R. Fiscal'!Y56)</f>
        <v/>
      </c>
      <c r="J53" s="377" t="str">
        <f>IF('Mapa R. Fiscal'!AA56="","",'Mapa R. Fiscal'!AA56)</f>
        <v/>
      </c>
      <c r="K53" s="377" t="str">
        <f t="shared" si="0"/>
        <v/>
      </c>
      <c r="L53" s="377" t="str">
        <f>IF('Mapa R. Fiscal'!AD56="","",'Mapa R. Fiscal'!AD56)</f>
        <v/>
      </c>
      <c r="M53" s="321" t="str">
        <f>IF('Mapa R. Fiscal'!P56="","",'Mapa R. Fiscal'!P56)</f>
        <v/>
      </c>
      <c r="N53" s="65"/>
      <c r="O53" s="65"/>
      <c r="P53" s="65"/>
      <c r="Q53" s="171"/>
    </row>
    <row r="54" spans="1:17" ht="43.5" customHeight="1" x14ac:dyDescent="0.25">
      <c r="A54" s="110" t="s">
        <v>676</v>
      </c>
      <c r="B54" s="811"/>
      <c r="C54" s="813"/>
      <c r="D54" s="815"/>
      <c r="E54" s="813"/>
      <c r="F54" s="816"/>
      <c r="G54" s="816"/>
      <c r="H54" s="885"/>
      <c r="I54" s="377" t="str">
        <f>IF('Mapa R. Fiscal'!Y57="","",'Mapa R. Fiscal'!Y57)</f>
        <v/>
      </c>
      <c r="J54" s="377" t="str">
        <f>IF('Mapa R. Fiscal'!AA57="","",'Mapa R. Fiscal'!AA57)</f>
        <v/>
      </c>
      <c r="K54" s="377" t="str">
        <f t="shared" si="0"/>
        <v/>
      </c>
      <c r="L54" s="377" t="str">
        <f>IF('Mapa R. Fiscal'!AD57="","",'Mapa R. Fiscal'!AD57)</f>
        <v/>
      </c>
      <c r="M54" s="321" t="str">
        <f>IF('Mapa R. Fiscal'!P57="","",'Mapa R. Fiscal'!P57)</f>
        <v/>
      </c>
      <c r="N54" s="65"/>
      <c r="O54" s="65"/>
      <c r="P54" s="65"/>
      <c r="Q54" s="171"/>
    </row>
    <row r="55" spans="1:17" ht="43.5" customHeight="1" x14ac:dyDescent="0.25">
      <c r="A55" s="110" t="s">
        <v>677</v>
      </c>
      <c r="B55" s="810"/>
      <c r="C55" s="812" t="str">
        <f>IF('Mapa R. Fiscal'!E58="","",'Mapa R. Fiscal'!E58)</f>
        <v/>
      </c>
      <c r="D55" s="815"/>
      <c r="E55" s="812" t="str">
        <f>IF('Mapa R. Fiscal'!D58="","",'Mapa R. Fiscal'!D58)</f>
        <v/>
      </c>
      <c r="F55" s="881" t="str">
        <f>IF('Mapa final'!H58="","",'Mapa final'!H58)</f>
        <v/>
      </c>
      <c r="G55" s="817" t="str">
        <f>IF('Mapa final'!L58="","",'Mapa final'!L58)</f>
        <v/>
      </c>
      <c r="H55" s="821"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77" t="str">
        <f>IF('Mapa R. Fiscal'!Y58="","",'Mapa R. Fiscal'!Y58)</f>
        <v/>
      </c>
      <c r="J55" s="377" t="str">
        <f>IF('Mapa R. Fiscal'!AA58="","",'Mapa R. Fiscal'!AA58)</f>
        <v/>
      </c>
      <c r="K55" s="377" t="str">
        <f t="shared" si="0"/>
        <v/>
      </c>
      <c r="L55" s="377" t="str">
        <f>IF('Mapa R. Fiscal'!AD58="","",'Mapa R. Fiscal'!AD58)</f>
        <v/>
      </c>
      <c r="M55" s="321" t="str">
        <f>IF('Mapa R. Fiscal'!P58="","",'Mapa R. Fiscal'!P58)</f>
        <v/>
      </c>
      <c r="N55" s="65"/>
      <c r="O55" s="65"/>
      <c r="P55" s="65"/>
      <c r="Q55" s="171"/>
    </row>
    <row r="56" spans="1:17" ht="43.5" customHeight="1" x14ac:dyDescent="0.25">
      <c r="A56" s="110" t="s">
        <v>678</v>
      </c>
      <c r="B56" s="811"/>
      <c r="C56" s="813"/>
      <c r="D56" s="815"/>
      <c r="E56" s="813"/>
      <c r="F56" s="882"/>
      <c r="G56" s="817"/>
      <c r="H56" s="821"/>
      <c r="I56" s="377" t="str">
        <f>IF('Mapa R. Fiscal'!Y59="","",'Mapa R. Fiscal'!Y59)</f>
        <v/>
      </c>
      <c r="J56" s="377" t="str">
        <f>IF('Mapa R. Fiscal'!AA59="","",'Mapa R. Fiscal'!AA59)</f>
        <v/>
      </c>
      <c r="K56" s="377" t="str">
        <f t="shared" si="0"/>
        <v/>
      </c>
      <c r="L56" s="377" t="str">
        <f>IF('Mapa R. Fiscal'!AD59="","",'Mapa R. Fiscal'!AD59)</f>
        <v/>
      </c>
      <c r="M56" s="321" t="str">
        <f>IF('Mapa R. Fiscal'!P59="","",'Mapa R. Fiscal'!P59)</f>
        <v/>
      </c>
      <c r="N56" s="65"/>
      <c r="O56" s="65"/>
      <c r="P56" s="65"/>
      <c r="Q56" s="171"/>
    </row>
    <row r="57" spans="1:17" ht="43.5" customHeight="1" x14ac:dyDescent="0.25">
      <c r="A57" s="110" t="s">
        <v>679</v>
      </c>
      <c r="B57" s="811"/>
      <c r="C57" s="813"/>
      <c r="D57" s="815"/>
      <c r="E57" s="813"/>
      <c r="F57" s="882"/>
      <c r="G57" s="817"/>
      <c r="H57" s="821"/>
      <c r="I57" s="377" t="str">
        <f>IF('Mapa R. Fiscal'!Y60="","",'Mapa R. Fiscal'!Y60)</f>
        <v/>
      </c>
      <c r="J57" s="377" t="str">
        <f>IF('Mapa R. Fiscal'!AA60="","",'Mapa R. Fiscal'!AA60)</f>
        <v/>
      </c>
      <c r="K57" s="377" t="str">
        <f t="shared" si="0"/>
        <v/>
      </c>
      <c r="L57" s="377" t="str">
        <f>IF('Mapa R. Fiscal'!AD60="","",'Mapa R. Fiscal'!AD60)</f>
        <v/>
      </c>
      <c r="M57" s="321" t="str">
        <f>IF('Mapa R. Fiscal'!P60="","",'Mapa R. Fiscal'!P60)</f>
        <v/>
      </c>
      <c r="N57" s="65"/>
      <c r="O57" s="65"/>
      <c r="P57" s="65"/>
      <c r="Q57" s="171"/>
    </row>
    <row r="58" spans="1:17" ht="43.5" customHeight="1" x14ac:dyDescent="0.25">
      <c r="A58" s="110" t="s">
        <v>680</v>
      </c>
      <c r="B58" s="811"/>
      <c r="C58" s="813"/>
      <c r="D58" s="815"/>
      <c r="E58" s="813"/>
      <c r="F58" s="882"/>
      <c r="G58" s="817"/>
      <c r="H58" s="821"/>
      <c r="I58" s="377" t="str">
        <f>IF('Mapa R. Fiscal'!Y61="","",'Mapa R. Fiscal'!Y61)</f>
        <v/>
      </c>
      <c r="J58" s="377" t="str">
        <f>IF('Mapa R. Fiscal'!AA61="","",'Mapa R. Fiscal'!AA61)</f>
        <v/>
      </c>
      <c r="K58" s="377" t="str">
        <f t="shared" si="0"/>
        <v/>
      </c>
      <c r="L58" s="377" t="str">
        <f>IF('Mapa R. Fiscal'!AD61="","",'Mapa R. Fiscal'!AD61)</f>
        <v/>
      </c>
      <c r="M58" s="321" t="str">
        <f>IF('Mapa R. Fiscal'!P61="","",'Mapa R. Fiscal'!P61)</f>
        <v/>
      </c>
      <c r="N58" s="65"/>
      <c r="O58" s="65"/>
      <c r="P58" s="65"/>
      <c r="Q58" s="171"/>
    </row>
    <row r="59" spans="1:17" ht="43.5" customHeight="1" x14ac:dyDescent="0.25">
      <c r="A59" s="110" t="s">
        <v>681</v>
      </c>
      <c r="B59" s="811"/>
      <c r="C59" s="813"/>
      <c r="D59" s="815"/>
      <c r="E59" s="813"/>
      <c r="F59" s="882"/>
      <c r="G59" s="817"/>
      <c r="H59" s="821"/>
      <c r="I59" s="377" t="str">
        <f>IF('Mapa R. Fiscal'!Y62="","",'Mapa R. Fiscal'!Y62)</f>
        <v/>
      </c>
      <c r="J59" s="377" t="str">
        <f>IF('Mapa R. Fiscal'!AA62="","",'Mapa R. Fiscal'!AA62)</f>
        <v/>
      </c>
      <c r="K59" s="377" t="str">
        <f t="shared" si="0"/>
        <v/>
      </c>
      <c r="L59" s="377" t="str">
        <f>IF('Mapa R. Fiscal'!AD62="","",'Mapa R. Fiscal'!AD62)</f>
        <v/>
      </c>
      <c r="M59" s="321" t="str">
        <f>IF('Mapa R. Fiscal'!P62="","",'Mapa R. Fiscal'!P62)</f>
        <v/>
      </c>
      <c r="N59" s="65"/>
      <c r="O59" s="65"/>
      <c r="P59" s="65"/>
      <c r="Q59" s="171"/>
    </row>
    <row r="60" spans="1:17" ht="43.5" customHeight="1" x14ac:dyDescent="0.25">
      <c r="A60" s="110" t="s">
        <v>682</v>
      </c>
      <c r="B60" s="811"/>
      <c r="C60" s="813"/>
      <c r="D60" s="815"/>
      <c r="E60" s="813"/>
      <c r="F60" s="816"/>
      <c r="G60" s="817"/>
      <c r="H60" s="821"/>
      <c r="I60" s="377" t="str">
        <f>IF('Mapa R. Fiscal'!Y63="","",'Mapa R. Fiscal'!Y63)</f>
        <v/>
      </c>
      <c r="J60" s="377" t="str">
        <f>IF('Mapa R. Fiscal'!AA63="","",'Mapa R. Fiscal'!AA63)</f>
        <v/>
      </c>
      <c r="K60" s="377" t="str">
        <f t="shared" si="0"/>
        <v/>
      </c>
      <c r="L60" s="377" t="str">
        <f>IF('Mapa R. Fiscal'!AD63="","",'Mapa R. Fiscal'!AD63)</f>
        <v/>
      </c>
      <c r="M60" s="321" t="str">
        <f>IF('Mapa R. Fiscal'!P63="","",'Mapa R. Fiscal'!P63)</f>
        <v/>
      </c>
      <c r="N60" s="65"/>
      <c r="O60" s="65"/>
      <c r="P60" s="65"/>
      <c r="Q60" s="171"/>
    </row>
    <row r="61" spans="1:17" ht="43.5" customHeight="1" x14ac:dyDescent="0.25">
      <c r="A61" s="110" t="s">
        <v>683</v>
      </c>
      <c r="B61" s="810"/>
      <c r="C61" s="812" t="str">
        <f>IF('Mapa R. Fiscal'!E64="","",'Mapa R. Fiscal'!E64)</f>
        <v/>
      </c>
      <c r="D61" s="814"/>
      <c r="E61" s="812" t="str">
        <f>IF('Mapa R. Fiscal'!D64="","",'Mapa R. Fiscal'!D64)</f>
        <v/>
      </c>
      <c r="F61" s="881" t="str">
        <f>IF('Mapa final'!H64="","",'Mapa final'!H64)</f>
        <v/>
      </c>
      <c r="G61" s="817" t="str">
        <f>IF('Mapa final'!L64="","",'Mapa final'!L64)</f>
        <v/>
      </c>
      <c r="H61" s="821"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77" t="str">
        <f>IF('Mapa R. Fiscal'!Y64="","",'Mapa R. Fiscal'!Y64)</f>
        <v/>
      </c>
      <c r="J61" s="377" t="str">
        <f>IF('Mapa R. Fiscal'!AA64="","",'Mapa R. Fiscal'!AA64)</f>
        <v/>
      </c>
      <c r="K61" s="377" t="str">
        <f t="shared" si="0"/>
        <v/>
      </c>
      <c r="L61" s="377" t="str">
        <f>IF('Mapa R. Fiscal'!AD64="","",'Mapa R. Fiscal'!AD64)</f>
        <v/>
      </c>
      <c r="M61" s="321" t="str">
        <f>IF('Mapa R. Fiscal'!P64="","",'Mapa R. Fiscal'!P64)</f>
        <v/>
      </c>
      <c r="N61" s="65"/>
      <c r="O61" s="65"/>
      <c r="P61" s="65"/>
      <c r="Q61" s="171"/>
    </row>
    <row r="62" spans="1:17" ht="43.5" customHeight="1" x14ac:dyDescent="0.25">
      <c r="A62" s="110" t="s">
        <v>684</v>
      </c>
      <c r="B62" s="811"/>
      <c r="C62" s="813"/>
      <c r="D62" s="815"/>
      <c r="E62" s="813"/>
      <c r="F62" s="882"/>
      <c r="G62" s="817"/>
      <c r="H62" s="821"/>
      <c r="I62" s="377" t="str">
        <f>IF('Mapa R. Fiscal'!Y65="","",'Mapa R. Fiscal'!Y65)</f>
        <v/>
      </c>
      <c r="J62" s="377" t="str">
        <f>IF('Mapa R. Fiscal'!AA65="","",'Mapa R. Fiscal'!AA65)</f>
        <v/>
      </c>
      <c r="K62" s="377" t="str">
        <f t="shared" si="0"/>
        <v/>
      </c>
      <c r="L62" s="377" t="str">
        <f>IF('Mapa R. Fiscal'!AD65="","",'Mapa R. Fiscal'!AD65)</f>
        <v/>
      </c>
      <c r="M62" s="321" t="str">
        <f>IF('Mapa R. Fiscal'!P65="","",'Mapa R. Fiscal'!P65)</f>
        <v/>
      </c>
      <c r="N62" s="65"/>
      <c r="O62" s="65"/>
      <c r="P62" s="65"/>
      <c r="Q62" s="171"/>
    </row>
    <row r="63" spans="1:17" ht="43.5" customHeight="1" x14ac:dyDescent="0.25">
      <c r="A63" s="110" t="s">
        <v>685</v>
      </c>
      <c r="B63" s="811"/>
      <c r="C63" s="813"/>
      <c r="D63" s="815"/>
      <c r="E63" s="813"/>
      <c r="F63" s="882"/>
      <c r="G63" s="817"/>
      <c r="H63" s="821"/>
      <c r="I63" s="377" t="str">
        <f>IF('Mapa R. Fiscal'!Y66="","",'Mapa R. Fiscal'!Y66)</f>
        <v/>
      </c>
      <c r="J63" s="377" t="str">
        <f>IF('Mapa R. Fiscal'!AA66="","",'Mapa R. Fiscal'!AA66)</f>
        <v/>
      </c>
      <c r="K63" s="377" t="str">
        <f t="shared" si="0"/>
        <v/>
      </c>
      <c r="L63" s="377" t="str">
        <f>IF('Mapa R. Fiscal'!AD66="","",'Mapa R. Fiscal'!AD66)</f>
        <v/>
      </c>
      <c r="M63" s="321" t="str">
        <f>IF('Mapa R. Fiscal'!P66="","",'Mapa R. Fiscal'!P66)</f>
        <v/>
      </c>
      <c r="N63" s="65"/>
      <c r="O63" s="65"/>
      <c r="P63" s="65"/>
      <c r="Q63" s="171"/>
    </row>
    <row r="64" spans="1:17" ht="43.5" customHeight="1" x14ac:dyDescent="0.25">
      <c r="A64" s="110" t="s">
        <v>686</v>
      </c>
      <c r="B64" s="811"/>
      <c r="C64" s="813"/>
      <c r="D64" s="815"/>
      <c r="E64" s="813"/>
      <c r="F64" s="882"/>
      <c r="G64" s="817"/>
      <c r="H64" s="821"/>
      <c r="I64" s="377" t="str">
        <f>IF('Mapa R. Fiscal'!Y67="","",'Mapa R. Fiscal'!Y67)</f>
        <v/>
      </c>
      <c r="J64" s="377" t="str">
        <f>IF('Mapa R. Fiscal'!AA67="","",'Mapa R. Fiscal'!AA67)</f>
        <v/>
      </c>
      <c r="K64" s="377" t="str">
        <f t="shared" si="0"/>
        <v/>
      </c>
      <c r="L64" s="377" t="str">
        <f>IF('Mapa R. Fiscal'!AD67="","",'Mapa R. Fiscal'!AD67)</f>
        <v/>
      </c>
      <c r="M64" s="321" t="str">
        <f>IF('Mapa R. Fiscal'!P67="","",'Mapa R. Fiscal'!P67)</f>
        <v/>
      </c>
      <c r="N64" s="65"/>
      <c r="O64" s="65"/>
      <c r="P64" s="65"/>
      <c r="Q64" s="171"/>
    </row>
    <row r="65" spans="1:17" ht="43.5" customHeight="1" x14ac:dyDescent="0.25">
      <c r="A65" s="110" t="s">
        <v>687</v>
      </c>
      <c r="B65" s="811"/>
      <c r="C65" s="813"/>
      <c r="D65" s="815"/>
      <c r="E65" s="813"/>
      <c r="F65" s="882"/>
      <c r="G65" s="817"/>
      <c r="H65" s="821"/>
      <c r="I65" s="377" t="str">
        <f>IF('Mapa R. Fiscal'!Y68="","",'Mapa R. Fiscal'!Y68)</f>
        <v/>
      </c>
      <c r="J65" s="377" t="str">
        <f>IF('Mapa R. Fiscal'!AA68="","",'Mapa R. Fiscal'!AA68)</f>
        <v/>
      </c>
      <c r="K65" s="377" t="str">
        <f t="shared" si="0"/>
        <v/>
      </c>
      <c r="L65" s="377" t="str">
        <f>IF('Mapa R. Fiscal'!AD68="","",'Mapa R. Fiscal'!AD68)</f>
        <v/>
      </c>
      <c r="M65" s="321" t="str">
        <f>IF('Mapa R. Fiscal'!P68="","",'Mapa R. Fiscal'!P68)</f>
        <v/>
      </c>
      <c r="N65" s="65"/>
      <c r="O65" s="65"/>
      <c r="P65" s="65"/>
      <c r="Q65" s="171"/>
    </row>
    <row r="66" spans="1:17" ht="43.5" customHeight="1" x14ac:dyDescent="0.25">
      <c r="A66" s="110" t="s">
        <v>688</v>
      </c>
      <c r="B66" s="811"/>
      <c r="C66" s="813"/>
      <c r="D66" s="815"/>
      <c r="E66" s="813"/>
      <c r="F66" s="816"/>
      <c r="G66" s="817"/>
      <c r="H66" s="821"/>
      <c r="I66" s="377" t="str">
        <f>IF('Mapa R. Fiscal'!Y69="","",'Mapa R. Fiscal'!Y69)</f>
        <v/>
      </c>
      <c r="J66" s="377" t="str">
        <f>IF('Mapa R. Fiscal'!AA69="","",'Mapa R. Fiscal'!AA69)</f>
        <v/>
      </c>
      <c r="K66" s="377" t="str">
        <f t="shared" si="0"/>
        <v/>
      </c>
      <c r="L66" s="377" t="str">
        <f>IF('Mapa R. Fiscal'!AD69="","",'Mapa R. Fiscal'!AD69)</f>
        <v/>
      </c>
      <c r="M66" s="321" t="str">
        <f>IF('Mapa R. Fiscal'!P69="","",'Mapa R. Fiscal'!P69)</f>
        <v/>
      </c>
      <c r="N66" s="65"/>
      <c r="O66" s="65"/>
      <c r="P66" s="65"/>
      <c r="Q66" s="171"/>
    </row>
    <row r="67" spans="1:17" ht="43.5" customHeight="1" x14ac:dyDescent="0.25">
      <c r="A67" s="110" t="s">
        <v>689</v>
      </c>
      <c r="B67" s="810"/>
      <c r="C67" s="812" t="str">
        <f>IF('Mapa R. Fiscal'!E70="","",'Mapa R. Fiscal'!E70)</f>
        <v/>
      </c>
      <c r="D67" s="814"/>
      <c r="E67" s="812" t="str">
        <f>IF('Mapa R. Fiscal'!D70="","",'Mapa R. Fiscal'!D70)</f>
        <v/>
      </c>
      <c r="F67" s="881" t="str">
        <f>IF('Mapa final'!H70="","",'Mapa final'!H70)</f>
        <v/>
      </c>
      <c r="G67" s="817" t="str">
        <f>IF('Mapa final'!L70="","",'Mapa final'!L70)</f>
        <v/>
      </c>
      <c r="H67" s="821"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77" t="str">
        <f>IF('Mapa R. Fiscal'!Y70="","",'Mapa R. Fiscal'!Y70)</f>
        <v/>
      </c>
      <c r="J67" s="377" t="str">
        <f>IF('Mapa R. Fiscal'!AA70="","",'Mapa R. Fiscal'!AA70)</f>
        <v/>
      </c>
      <c r="K67" s="377" t="str">
        <f t="shared" si="0"/>
        <v/>
      </c>
      <c r="L67" s="377" t="str">
        <f>IF('Mapa R. Fiscal'!AD70="","",'Mapa R. Fiscal'!AD70)</f>
        <v/>
      </c>
      <c r="M67" s="321" t="str">
        <f>IF('Mapa R. Fiscal'!P70="","",'Mapa R. Fiscal'!P70)</f>
        <v/>
      </c>
      <c r="N67" s="65"/>
      <c r="O67" s="65"/>
      <c r="P67" s="65"/>
      <c r="Q67" s="171"/>
    </row>
    <row r="68" spans="1:17" ht="43.5" customHeight="1" x14ac:dyDescent="0.25">
      <c r="A68" s="110" t="s">
        <v>690</v>
      </c>
      <c r="B68" s="811"/>
      <c r="C68" s="813"/>
      <c r="D68" s="815"/>
      <c r="E68" s="813"/>
      <c r="F68" s="882"/>
      <c r="G68" s="817"/>
      <c r="H68" s="821"/>
      <c r="I68" s="377" t="str">
        <f>IF('Mapa R. Fiscal'!Y71="","",'Mapa R. Fiscal'!Y71)</f>
        <v/>
      </c>
      <c r="J68" s="377" t="str">
        <f>IF('Mapa R. Fiscal'!AA71="","",'Mapa R. Fiscal'!AA71)</f>
        <v/>
      </c>
      <c r="K68" s="377" t="str">
        <f t="shared" si="0"/>
        <v/>
      </c>
      <c r="L68" s="377" t="str">
        <f>IF('Mapa R. Fiscal'!AD71="","",'Mapa R. Fiscal'!AD71)</f>
        <v/>
      </c>
      <c r="M68" s="321" t="str">
        <f>IF('Mapa R. Fiscal'!P71="","",'Mapa R. Fiscal'!P71)</f>
        <v/>
      </c>
      <c r="N68" s="65"/>
      <c r="O68" s="65"/>
      <c r="P68" s="65"/>
      <c r="Q68" s="171"/>
    </row>
    <row r="69" spans="1:17" ht="43.5" customHeight="1" x14ac:dyDescent="0.25">
      <c r="A69" s="110" t="s">
        <v>691</v>
      </c>
      <c r="B69" s="811"/>
      <c r="C69" s="813"/>
      <c r="D69" s="815"/>
      <c r="E69" s="813"/>
      <c r="F69" s="882"/>
      <c r="G69" s="817"/>
      <c r="H69" s="821"/>
      <c r="I69" s="377" t="str">
        <f>IF('Mapa R. Fiscal'!Y72="","",'Mapa R. Fiscal'!Y72)</f>
        <v/>
      </c>
      <c r="J69" s="377" t="str">
        <f>IF('Mapa R. Fiscal'!AA72="","",'Mapa R. Fiscal'!AA72)</f>
        <v/>
      </c>
      <c r="K69" s="377" t="str">
        <f t="shared" si="0"/>
        <v/>
      </c>
      <c r="L69" s="377" t="str">
        <f>IF('Mapa R. Fiscal'!AD72="","",'Mapa R. Fiscal'!AD72)</f>
        <v/>
      </c>
      <c r="M69" s="321" t="str">
        <f>IF('Mapa R. Fiscal'!P72="","",'Mapa R. Fiscal'!P72)</f>
        <v/>
      </c>
      <c r="N69" s="65"/>
      <c r="O69" s="65"/>
      <c r="P69" s="65"/>
      <c r="Q69" s="171"/>
    </row>
    <row r="70" spans="1:17" ht="43.5" customHeight="1" x14ac:dyDescent="0.25">
      <c r="A70" s="110" t="s">
        <v>692</v>
      </c>
      <c r="B70" s="811"/>
      <c r="C70" s="813"/>
      <c r="D70" s="815"/>
      <c r="E70" s="813"/>
      <c r="F70" s="882"/>
      <c r="G70" s="817"/>
      <c r="H70" s="821"/>
      <c r="I70" s="377" t="str">
        <f>IF('Mapa R. Fiscal'!Y73="","",'Mapa R. Fiscal'!Y73)</f>
        <v/>
      </c>
      <c r="J70" s="377" t="str">
        <f>IF('Mapa R. Fiscal'!AA73="","",'Mapa R. Fiscal'!AA73)</f>
        <v/>
      </c>
      <c r="K70" s="377" t="str">
        <f t="shared" si="0"/>
        <v/>
      </c>
      <c r="L70" s="377" t="str">
        <f>IF('Mapa R. Fiscal'!AD73="","",'Mapa R. Fiscal'!AD73)</f>
        <v/>
      </c>
      <c r="M70" s="321" t="str">
        <f>IF('Mapa R. Fiscal'!P73="","",'Mapa R. Fiscal'!P73)</f>
        <v/>
      </c>
      <c r="N70" s="65"/>
      <c r="O70" s="65"/>
      <c r="P70" s="65"/>
      <c r="Q70" s="171"/>
    </row>
    <row r="71" spans="1:17" ht="43.5" customHeight="1" x14ac:dyDescent="0.25">
      <c r="A71" s="110" t="s">
        <v>693</v>
      </c>
      <c r="B71" s="811"/>
      <c r="C71" s="813"/>
      <c r="D71" s="815"/>
      <c r="E71" s="813"/>
      <c r="F71" s="882"/>
      <c r="G71" s="817"/>
      <c r="H71" s="821"/>
      <c r="I71" s="377" t="str">
        <f>IF('Mapa R. Fiscal'!Y74="","",'Mapa R. Fiscal'!Y74)</f>
        <v/>
      </c>
      <c r="J71" s="377" t="str">
        <f>IF('Mapa R. Fiscal'!AA74="","",'Mapa R. Fiscal'!AA74)</f>
        <v/>
      </c>
      <c r="K71" s="377"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77" t="str">
        <f>IF('Mapa R. Fiscal'!AD74="","",'Mapa R. Fiscal'!AD74)</f>
        <v/>
      </c>
      <c r="M71" s="321" t="str">
        <f>IF('Mapa R. Fiscal'!P74="","",'Mapa R. Fiscal'!P74)</f>
        <v/>
      </c>
      <c r="N71" s="65"/>
      <c r="O71" s="65"/>
      <c r="P71" s="65"/>
      <c r="Q71" s="171"/>
    </row>
    <row r="72" spans="1:17" ht="43.5" customHeight="1" x14ac:dyDescent="0.25">
      <c r="A72" s="110" t="s">
        <v>694</v>
      </c>
      <c r="B72" s="811"/>
      <c r="C72" s="813"/>
      <c r="D72" s="815"/>
      <c r="E72" s="813"/>
      <c r="F72" s="816"/>
      <c r="G72" s="817"/>
      <c r="H72" s="821"/>
      <c r="I72" s="377" t="str">
        <f>IF('Mapa R. Fiscal'!Y75="","",'Mapa R. Fiscal'!Y75)</f>
        <v/>
      </c>
      <c r="J72" s="377" t="str">
        <f>IF('Mapa R. Fiscal'!AA75="","",'Mapa R. Fiscal'!AA75)</f>
        <v/>
      </c>
      <c r="K72" s="377" t="str">
        <f t="shared" si="1"/>
        <v/>
      </c>
      <c r="L72" s="377" t="str">
        <f>IF('Mapa R. Fiscal'!AD75="","",'Mapa R. Fiscal'!AD75)</f>
        <v/>
      </c>
      <c r="M72" s="321" t="str">
        <f>IF('Mapa R. Fiscal'!P75="","",'Mapa R. Fiscal'!P75)</f>
        <v/>
      </c>
      <c r="N72" s="65"/>
      <c r="O72" s="65"/>
      <c r="P72" s="65"/>
      <c r="Q72" s="171"/>
    </row>
    <row r="73" spans="1:17" ht="43.5" customHeight="1" x14ac:dyDescent="0.25">
      <c r="A73" s="110" t="s">
        <v>695</v>
      </c>
      <c r="B73" s="810"/>
      <c r="C73" s="812" t="str">
        <f>IF('Mapa R. Fiscal'!E76="","",'Mapa R. Fiscal'!E76)</f>
        <v/>
      </c>
      <c r="D73" s="814"/>
      <c r="E73" s="812" t="str">
        <f>IF('Mapa R. Fiscal'!D76="","",'Mapa R. Fiscal'!D76)</f>
        <v/>
      </c>
      <c r="F73" s="881" t="str">
        <f>IF('Mapa final'!H76="","",'Mapa final'!H76)</f>
        <v/>
      </c>
      <c r="G73" s="817" t="str">
        <f>IF('Mapa final'!L76="","",'Mapa final'!L76)</f>
        <v/>
      </c>
      <c r="H73" s="821"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77" t="str">
        <f>IF('Mapa R. Fiscal'!Y76="","",'Mapa R. Fiscal'!Y76)</f>
        <v/>
      </c>
      <c r="J73" s="377" t="str">
        <f>IF('Mapa R. Fiscal'!AA76="","",'Mapa R. Fiscal'!AA76)</f>
        <v/>
      </c>
      <c r="K73" s="377" t="str">
        <f t="shared" si="1"/>
        <v/>
      </c>
      <c r="L73" s="377" t="str">
        <f>IF('Mapa R. Fiscal'!AD76="","",'Mapa R. Fiscal'!AD76)</f>
        <v/>
      </c>
      <c r="M73" s="321" t="str">
        <f>IF('Mapa R. Fiscal'!P76="","",'Mapa R. Fiscal'!P76)</f>
        <v/>
      </c>
      <c r="N73" s="65"/>
      <c r="O73" s="65"/>
      <c r="P73" s="65"/>
      <c r="Q73" s="171"/>
    </row>
    <row r="74" spans="1:17" ht="43.5" customHeight="1" x14ac:dyDescent="0.25">
      <c r="A74" s="110" t="s">
        <v>696</v>
      </c>
      <c r="B74" s="811"/>
      <c r="C74" s="813"/>
      <c r="D74" s="815"/>
      <c r="E74" s="813"/>
      <c r="F74" s="882"/>
      <c r="G74" s="817"/>
      <c r="H74" s="821"/>
      <c r="I74" s="377" t="str">
        <f>IF('Mapa R. Fiscal'!Y77="","",'Mapa R. Fiscal'!Y77)</f>
        <v/>
      </c>
      <c r="J74" s="377" t="str">
        <f>IF('Mapa R. Fiscal'!AA77="","",'Mapa R. Fiscal'!AA77)</f>
        <v/>
      </c>
      <c r="K74" s="377" t="str">
        <f t="shared" si="1"/>
        <v/>
      </c>
      <c r="L74" s="377" t="str">
        <f>IF('Mapa R. Fiscal'!AD77="","",'Mapa R. Fiscal'!AD77)</f>
        <v/>
      </c>
      <c r="M74" s="321" t="str">
        <f>IF('Mapa R. Fiscal'!P77="","",'Mapa R. Fiscal'!P77)</f>
        <v/>
      </c>
      <c r="N74" s="65"/>
      <c r="O74" s="65"/>
      <c r="P74" s="65"/>
      <c r="Q74" s="171"/>
    </row>
    <row r="75" spans="1:17" ht="43.5" customHeight="1" x14ac:dyDescent="0.25">
      <c r="A75" s="110" t="s">
        <v>697</v>
      </c>
      <c r="B75" s="811"/>
      <c r="C75" s="813"/>
      <c r="D75" s="815"/>
      <c r="E75" s="813"/>
      <c r="F75" s="882"/>
      <c r="G75" s="817"/>
      <c r="H75" s="821"/>
      <c r="I75" s="377" t="str">
        <f>IF('Mapa R. Fiscal'!Y78="","",'Mapa R. Fiscal'!Y78)</f>
        <v/>
      </c>
      <c r="J75" s="377" t="str">
        <f>IF('Mapa R. Fiscal'!AA78="","",'Mapa R. Fiscal'!AA78)</f>
        <v/>
      </c>
      <c r="K75" s="377" t="str">
        <f t="shared" si="1"/>
        <v/>
      </c>
      <c r="L75" s="377" t="str">
        <f>IF('Mapa R. Fiscal'!AD78="","",'Mapa R. Fiscal'!AD78)</f>
        <v/>
      </c>
      <c r="M75" s="321" t="str">
        <f>IF('Mapa R. Fiscal'!P78="","",'Mapa R. Fiscal'!P78)</f>
        <v/>
      </c>
      <c r="N75" s="65"/>
      <c r="O75" s="65"/>
      <c r="P75" s="65"/>
      <c r="Q75" s="171"/>
    </row>
    <row r="76" spans="1:17" ht="43.5" customHeight="1" x14ac:dyDescent="0.25">
      <c r="A76" s="110" t="s">
        <v>698</v>
      </c>
      <c r="B76" s="811"/>
      <c r="C76" s="813"/>
      <c r="D76" s="815"/>
      <c r="E76" s="813"/>
      <c r="F76" s="882"/>
      <c r="G76" s="817"/>
      <c r="H76" s="821"/>
      <c r="I76" s="377" t="str">
        <f>IF('Mapa R. Fiscal'!Y79="","",'Mapa R. Fiscal'!Y79)</f>
        <v/>
      </c>
      <c r="J76" s="377" t="str">
        <f>IF('Mapa R. Fiscal'!AA79="","",'Mapa R. Fiscal'!AA79)</f>
        <v/>
      </c>
      <c r="K76" s="377" t="str">
        <f t="shared" si="1"/>
        <v/>
      </c>
      <c r="L76" s="377" t="str">
        <f>IF('Mapa R. Fiscal'!AD79="","",'Mapa R. Fiscal'!AD79)</f>
        <v/>
      </c>
      <c r="M76" s="321" t="str">
        <f>IF('Mapa R. Fiscal'!P79="","",'Mapa R. Fiscal'!P79)</f>
        <v/>
      </c>
      <c r="N76" s="65"/>
      <c r="O76" s="65"/>
      <c r="P76" s="65"/>
      <c r="Q76" s="171"/>
    </row>
    <row r="77" spans="1:17" ht="43.5" customHeight="1" x14ac:dyDescent="0.25">
      <c r="A77" s="110" t="s">
        <v>699</v>
      </c>
      <c r="B77" s="811"/>
      <c r="C77" s="813"/>
      <c r="D77" s="815"/>
      <c r="E77" s="813"/>
      <c r="F77" s="882"/>
      <c r="G77" s="817"/>
      <c r="H77" s="821"/>
      <c r="I77" s="377" t="str">
        <f>IF('Mapa R. Fiscal'!Y80="","",'Mapa R. Fiscal'!Y80)</f>
        <v/>
      </c>
      <c r="J77" s="377" t="str">
        <f>IF('Mapa R. Fiscal'!AA80="","",'Mapa R. Fiscal'!AA80)</f>
        <v/>
      </c>
      <c r="K77" s="377" t="str">
        <f t="shared" si="1"/>
        <v/>
      </c>
      <c r="L77" s="377" t="str">
        <f>IF('Mapa R. Fiscal'!AD80="","",'Mapa R. Fiscal'!AD80)</f>
        <v/>
      </c>
      <c r="M77" s="321" t="str">
        <f>IF('Mapa R. Fiscal'!P80="","",'Mapa R. Fiscal'!P80)</f>
        <v/>
      </c>
      <c r="N77" s="65"/>
      <c r="O77" s="65"/>
      <c r="P77" s="65"/>
      <c r="Q77" s="171"/>
    </row>
    <row r="78" spans="1:17" ht="43.5" customHeight="1" x14ac:dyDescent="0.25">
      <c r="A78" s="110" t="s">
        <v>700</v>
      </c>
      <c r="B78" s="811"/>
      <c r="C78" s="813"/>
      <c r="D78" s="815"/>
      <c r="E78" s="813"/>
      <c r="F78" s="816"/>
      <c r="G78" s="817"/>
      <c r="H78" s="821"/>
      <c r="I78" s="377" t="str">
        <f>IF('Mapa R. Fiscal'!Y81="","",'Mapa R. Fiscal'!Y81)</f>
        <v/>
      </c>
      <c r="J78" s="377" t="str">
        <f>IF('Mapa R. Fiscal'!AA81="","",'Mapa R. Fiscal'!AA81)</f>
        <v/>
      </c>
      <c r="K78" s="377" t="str">
        <f t="shared" si="1"/>
        <v/>
      </c>
      <c r="L78" s="377" t="str">
        <f>IF('Mapa R. Fiscal'!AD81="","",'Mapa R. Fiscal'!AD81)</f>
        <v/>
      </c>
      <c r="M78" s="321" t="str">
        <f>IF('Mapa R. Fiscal'!P81="","",'Mapa R. Fiscal'!P81)</f>
        <v/>
      </c>
      <c r="N78" s="65"/>
      <c r="O78" s="65"/>
      <c r="P78" s="65"/>
      <c r="Q78" s="171"/>
    </row>
    <row r="79" spans="1:17" ht="43.5" customHeight="1" x14ac:dyDescent="0.25">
      <c r="A79" s="110" t="s">
        <v>701</v>
      </c>
      <c r="B79" s="810"/>
      <c r="C79" s="812" t="str">
        <f>IF('Mapa R. Fiscal'!E82="","",'Mapa R. Fiscal'!E82)</f>
        <v/>
      </c>
      <c r="D79" s="814"/>
      <c r="E79" s="812" t="str">
        <f>IF('Mapa R. Fiscal'!D82="","",'Mapa R. Fiscal'!D82)</f>
        <v/>
      </c>
      <c r="F79" s="881" t="str">
        <f>IF('Mapa final'!H82="","",'Mapa final'!H82)</f>
        <v/>
      </c>
      <c r="G79" s="817" t="str">
        <f>IF('Mapa final'!L82="","",'Mapa final'!L82)</f>
        <v/>
      </c>
      <c r="H79" s="821"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77" t="str">
        <f>IF('Mapa R. Fiscal'!Y82="","",'Mapa R. Fiscal'!Y82)</f>
        <v/>
      </c>
      <c r="J79" s="377" t="str">
        <f>IF('Mapa R. Fiscal'!AA82="","",'Mapa R. Fiscal'!AA82)</f>
        <v/>
      </c>
      <c r="K79" s="377" t="str">
        <f t="shared" si="1"/>
        <v/>
      </c>
      <c r="L79" s="377" t="str">
        <f>IF('Mapa R. Fiscal'!AD82="","",'Mapa R. Fiscal'!AD82)</f>
        <v/>
      </c>
      <c r="M79" s="321" t="str">
        <f>IF('Mapa R. Fiscal'!P82="","",'Mapa R. Fiscal'!P82)</f>
        <v/>
      </c>
      <c r="N79" s="65"/>
      <c r="O79" s="65"/>
      <c r="P79" s="65"/>
      <c r="Q79" s="171"/>
    </row>
    <row r="80" spans="1:17" ht="43.5" customHeight="1" x14ac:dyDescent="0.25">
      <c r="A80" s="110" t="s">
        <v>702</v>
      </c>
      <c r="B80" s="811"/>
      <c r="C80" s="813"/>
      <c r="D80" s="815"/>
      <c r="E80" s="813"/>
      <c r="F80" s="882"/>
      <c r="G80" s="817"/>
      <c r="H80" s="821"/>
      <c r="I80" s="377" t="str">
        <f>IF('Mapa R. Fiscal'!Y83="","",'Mapa R. Fiscal'!Y83)</f>
        <v/>
      </c>
      <c r="J80" s="377" t="str">
        <f>IF('Mapa R. Fiscal'!AA83="","",'Mapa R. Fiscal'!AA83)</f>
        <v/>
      </c>
      <c r="K80" s="377" t="str">
        <f t="shared" si="1"/>
        <v/>
      </c>
      <c r="L80" s="377" t="str">
        <f>IF('Mapa R. Fiscal'!AD83="","",'Mapa R. Fiscal'!AD83)</f>
        <v/>
      </c>
      <c r="M80" s="321" t="str">
        <f>IF('Mapa R. Fiscal'!P83="","",'Mapa R. Fiscal'!P83)</f>
        <v/>
      </c>
      <c r="N80" s="65"/>
      <c r="O80" s="65"/>
      <c r="P80" s="65"/>
      <c r="Q80" s="171"/>
    </row>
    <row r="81" spans="1:17" ht="43.5" customHeight="1" x14ac:dyDescent="0.25">
      <c r="A81" s="110" t="s">
        <v>703</v>
      </c>
      <c r="B81" s="811"/>
      <c r="C81" s="813"/>
      <c r="D81" s="815"/>
      <c r="E81" s="813"/>
      <c r="F81" s="882"/>
      <c r="G81" s="817"/>
      <c r="H81" s="821"/>
      <c r="I81" s="377" t="str">
        <f>IF('Mapa R. Fiscal'!Y84="","",'Mapa R. Fiscal'!Y84)</f>
        <v/>
      </c>
      <c r="J81" s="377" t="str">
        <f>IF('Mapa R. Fiscal'!AA84="","",'Mapa R. Fiscal'!AA84)</f>
        <v/>
      </c>
      <c r="K81" s="377" t="str">
        <f t="shared" si="1"/>
        <v/>
      </c>
      <c r="L81" s="377" t="str">
        <f>IF('Mapa R. Fiscal'!AD84="","",'Mapa R. Fiscal'!AD84)</f>
        <v/>
      </c>
      <c r="M81" s="321" t="str">
        <f>IF('Mapa R. Fiscal'!P84="","",'Mapa R. Fiscal'!P84)</f>
        <v/>
      </c>
      <c r="N81" s="65"/>
      <c r="O81" s="65"/>
      <c r="P81" s="65"/>
      <c r="Q81" s="171"/>
    </row>
    <row r="82" spans="1:17" ht="43.5" customHeight="1" x14ac:dyDescent="0.25">
      <c r="A82" s="110" t="s">
        <v>704</v>
      </c>
      <c r="B82" s="811"/>
      <c r="C82" s="813"/>
      <c r="D82" s="815"/>
      <c r="E82" s="813"/>
      <c r="F82" s="882"/>
      <c r="G82" s="817"/>
      <c r="H82" s="821"/>
      <c r="I82" s="377" t="str">
        <f>IF('Mapa R. Fiscal'!Y85="","",'Mapa R. Fiscal'!Y85)</f>
        <v/>
      </c>
      <c r="J82" s="377" t="str">
        <f>IF('Mapa R. Fiscal'!AA85="","",'Mapa R. Fiscal'!AA85)</f>
        <v/>
      </c>
      <c r="K82" s="377" t="str">
        <f t="shared" si="1"/>
        <v/>
      </c>
      <c r="L82" s="377" t="str">
        <f>IF('Mapa R. Fiscal'!AD85="","",'Mapa R. Fiscal'!AD85)</f>
        <v/>
      </c>
      <c r="M82" s="321" t="str">
        <f>IF('Mapa R. Fiscal'!P85="","",'Mapa R. Fiscal'!P85)</f>
        <v/>
      </c>
      <c r="N82" s="65"/>
      <c r="O82" s="65"/>
      <c r="P82" s="65"/>
      <c r="Q82" s="171"/>
    </row>
    <row r="83" spans="1:17" ht="43.5" customHeight="1" x14ac:dyDescent="0.25">
      <c r="A83" s="110" t="s">
        <v>705</v>
      </c>
      <c r="B83" s="811"/>
      <c r="C83" s="813"/>
      <c r="D83" s="815"/>
      <c r="E83" s="813"/>
      <c r="F83" s="882"/>
      <c r="G83" s="817"/>
      <c r="H83" s="821"/>
      <c r="I83" s="377" t="str">
        <f>IF('Mapa R. Fiscal'!Y86="","",'Mapa R. Fiscal'!Y86)</f>
        <v/>
      </c>
      <c r="J83" s="377" t="str">
        <f>IF('Mapa R. Fiscal'!AA86="","",'Mapa R. Fiscal'!AA86)</f>
        <v/>
      </c>
      <c r="K83" s="377" t="str">
        <f t="shared" si="1"/>
        <v/>
      </c>
      <c r="L83" s="377" t="str">
        <f>IF('Mapa R. Fiscal'!AD86="","",'Mapa R. Fiscal'!AD86)</f>
        <v/>
      </c>
      <c r="M83" s="321" t="str">
        <f>IF('Mapa R. Fiscal'!P86="","",'Mapa R. Fiscal'!P86)</f>
        <v/>
      </c>
      <c r="N83" s="65"/>
      <c r="O83" s="65"/>
      <c r="P83" s="65"/>
      <c r="Q83" s="171"/>
    </row>
    <row r="84" spans="1:17" ht="43.5" customHeight="1" x14ac:dyDescent="0.25">
      <c r="A84" s="110" t="s">
        <v>706</v>
      </c>
      <c r="B84" s="811"/>
      <c r="C84" s="813"/>
      <c r="D84" s="815"/>
      <c r="E84" s="813"/>
      <c r="F84" s="816"/>
      <c r="G84" s="817"/>
      <c r="H84" s="821"/>
      <c r="I84" s="377" t="str">
        <f>IF('Mapa R. Fiscal'!Y87="","",'Mapa R. Fiscal'!Y87)</f>
        <v/>
      </c>
      <c r="J84" s="377" t="str">
        <f>IF('Mapa R. Fiscal'!AA87="","",'Mapa R. Fiscal'!AA87)</f>
        <v/>
      </c>
      <c r="K84" s="377" t="str">
        <f t="shared" si="1"/>
        <v/>
      </c>
      <c r="L84" s="377" t="str">
        <f>IF('Mapa R. Fiscal'!AD87="","",'Mapa R. Fiscal'!AD87)</f>
        <v/>
      </c>
      <c r="M84" s="321" t="str">
        <f>IF('Mapa R. Fiscal'!P87="","",'Mapa R. Fiscal'!P87)</f>
        <v/>
      </c>
      <c r="N84" s="65"/>
      <c r="O84" s="65"/>
      <c r="P84" s="65"/>
      <c r="Q84" s="171"/>
    </row>
    <row r="85" spans="1:17" ht="43.5" customHeight="1" x14ac:dyDescent="0.25">
      <c r="A85" s="110" t="s">
        <v>707</v>
      </c>
      <c r="B85" s="810"/>
      <c r="C85" s="812" t="str">
        <f>IF('Mapa R. Fiscal'!E88="","",'Mapa R. Fiscal'!E88)</f>
        <v/>
      </c>
      <c r="D85" s="814"/>
      <c r="E85" s="812" t="str">
        <f>IF('Mapa R. Fiscal'!D88="","",'Mapa R. Fiscal'!D88)</f>
        <v/>
      </c>
      <c r="F85" s="881" t="str">
        <f>IF('Mapa final'!H88="","",'Mapa final'!H88)</f>
        <v/>
      </c>
      <c r="G85" s="817" t="str">
        <f>IF('Mapa final'!L88="","",'Mapa final'!L88)</f>
        <v/>
      </c>
      <c r="H85" s="821"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77" t="str">
        <f>IF('Mapa R. Fiscal'!Y88="","",'Mapa R. Fiscal'!Y88)</f>
        <v/>
      </c>
      <c r="J85" s="377" t="str">
        <f>IF('Mapa R. Fiscal'!AA88="","",'Mapa R. Fiscal'!AA88)</f>
        <v/>
      </c>
      <c r="K85" s="377" t="str">
        <f t="shared" si="1"/>
        <v/>
      </c>
      <c r="L85" s="377" t="str">
        <f>IF('Mapa R. Fiscal'!AD88="","",'Mapa R. Fiscal'!AD88)</f>
        <v/>
      </c>
      <c r="M85" s="321" t="str">
        <f>IF('Mapa R. Fiscal'!P88="","",'Mapa R. Fiscal'!P88)</f>
        <v/>
      </c>
      <c r="N85" s="65"/>
      <c r="O85" s="65"/>
      <c r="P85" s="65"/>
      <c r="Q85" s="171"/>
    </row>
    <row r="86" spans="1:17" ht="43.5" customHeight="1" x14ac:dyDescent="0.25">
      <c r="A86" s="110" t="s">
        <v>708</v>
      </c>
      <c r="B86" s="811"/>
      <c r="C86" s="813"/>
      <c r="D86" s="815"/>
      <c r="E86" s="813"/>
      <c r="F86" s="882"/>
      <c r="G86" s="817"/>
      <c r="H86" s="821"/>
      <c r="I86" s="377" t="str">
        <f>IF('Mapa R. Fiscal'!Y89="","",'Mapa R. Fiscal'!Y89)</f>
        <v/>
      </c>
      <c r="J86" s="377" t="str">
        <f>IF('Mapa R. Fiscal'!AA89="","",'Mapa R. Fiscal'!AA89)</f>
        <v/>
      </c>
      <c r="K86" s="377" t="str">
        <f t="shared" si="1"/>
        <v/>
      </c>
      <c r="L86" s="377" t="str">
        <f>IF('Mapa R. Fiscal'!AD89="","",'Mapa R. Fiscal'!AD89)</f>
        <v/>
      </c>
      <c r="M86" s="321" t="str">
        <f>IF('Mapa R. Fiscal'!P89="","",'Mapa R. Fiscal'!P89)</f>
        <v/>
      </c>
      <c r="N86" s="65"/>
      <c r="O86" s="65"/>
      <c r="P86" s="65"/>
      <c r="Q86" s="171"/>
    </row>
    <row r="87" spans="1:17" ht="43.5" customHeight="1" x14ac:dyDescent="0.25">
      <c r="A87" s="110" t="s">
        <v>709</v>
      </c>
      <c r="B87" s="811"/>
      <c r="C87" s="813"/>
      <c r="D87" s="815"/>
      <c r="E87" s="813"/>
      <c r="F87" s="882"/>
      <c r="G87" s="817"/>
      <c r="H87" s="821"/>
      <c r="I87" s="377" t="str">
        <f>IF('Mapa R. Fiscal'!Y90="","",'Mapa R. Fiscal'!Y90)</f>
        <v/>
      </c>
      <c r="J87" s="377" t="str">
        <f>IF('Mapa R. Fiscal'!AA90="","",'Mapa R. Fiscal'!AA90)</f>
        <v/>
      </c>
      <c r="K87" s="377" t="str">
        <f t="shared" si="1"/>
        <v/>
      </c>
      <c r="L87" s="377" t="str">
        <f>IF('Mapa R. Fiscal'!AD90="","",'Mapa R. Fiscal'!AD90)</f>
        <v/>
      </c>
      <c r="M87" s="321" t="str">
        <f>IF('Mapa R. Fiscal'!P90="","",'Mapa R. Fiscal'!P90)</f>
        <v/>
      </c>
      <c r="N87" s="65"/>
      <c r="O87" s="65"/>
      <c r="P87" s="65"/>
      <c r="Q87" s="171"/>
    </row>
    <row r="88" spans="1:17" ht="43.5" customHeight="1" x14ac:dyDescent="0.25">
      <c r="A88" s="110" t="s">
        <v>710</v>
      </c>
      <c r="B88" s="811"/>
      <c r="C88" s="813"/>
      <c r="D88" s="815"/>
      <c r="E88" s="813"/>
      <c r="F88" s="882"/>
      <c r="G88" s="817"/>
      <c r="H88" s="821"/>
      <c r="I88" s="377" t="str">
        <f>IF('Mapa R. Fiscal'!Y91="","",'Mapa R. Fiscal'!Y91)</f>
        <v/>
      </c>
      <c r="J88" s="377" t="str">
        <f>IF('Mapa R. Fiscal'!AA91="","",'Mapa R. Fiscal'!AA91)</f>
        <v/>
      </c>
      <c r="K88" s="377" t="str">
        <f t="shared" si="1"/>
        <v/>
      </c>
      <c r="L88" s="377" t="str">
        <f>IF('Mapa R. Fiscal'!AD91="","",'Mapa R. Fiscal'!AD91)</f>
        <v/>
      </c>
      <c r="M88" s="321" t="str">
        <f>IF('Mapa R. Fiscal'!P91="","",'Mapa R. Fiscal'!P91)</f>
        <v/>
      </c>
      <c r="N88" s="65"/>
      <c r="O88" s="65"/>
      <c r="P88" s="65"/>
      <c r="Q88" s="171"/>
    </row>
    <row r="89" spans="1:17" ht="43.5" customHeight="1" x14ac:dyDescent="0.25">
      <c r="A89" s="110" t="s">
        <v>711</v>
      </c>
      <c r="B89" s="811"/>
      <c r="C89" s="813"/>
      <c r="D89" s="815"/>
      <c r="E89" s="813"/>
      <c r="F89" s="882"/>
      <c r="G89" s="817"/>
      <c r="H89" s="821"/>
      <c r="I89" s="377" t="str">
        <f>IF('Mapa R. Fiscal'!Y92="","",'Mapa R. Fiscal'!Y92)</f>
        <v/>
      </c>
      <c r="J89" s="377" t="str">
        <f>IF('Mapa R. Fiscal'!AA92="","",'Mapa R. Fiscal'!AA92)</f>
        <v/>
      </c>
      <c r="K89" s="377" t="str">
        <f t="shared" si="1"/>
        <v/>
      </c>
      <c r="L89" s="377" t="str">
        <f>IF('Mapa R. Fiscal'!AD92="","",'Mapa R. Fiscal'!AD92)</f>
        <v/>
      </c>
      <c r="M89" s="321" t="str">
        <f>IF('Mapa R. Fiscal'!P92="","",'Mapa R. Fiscal'!P92)</f>
        <v/>
      </c>
      <c r="N89" s="65"/>
      <c r="O89" s="65"/>
      <c r="P89" s="65"/>
      <c r="Q89" s="171"/>
    </row>
    <row r="90" spans="1:17" ht="43.5" customHeight="1" x14ac:dyDescent="0.25">
      <c r="A90" s="110" t="s">
        <v>712</v>
      </c>
      <c r="B90" s="811"/>
      <c r="C90" s="813"/>
      <c r="D90" s="815"/>
      <c r="E90" s="813"/>
      <c r="F90" s="816"/>
      <c r="G90" s="817"/>
      <c r="H90" s="821"/>
      <c r="I90" s="377" t="str">
        <f>IF('Mapa R. Fiscal'!Y93="","",'Mapa R. Fiscal'!Y93)</f>
        <v/>
      </c>
      <c r="J90" s="377" t="str">
        <f>IF('Mapa R. Fiscal'!AA93="","",'Mapa R. Fiscal'!AA93)</f>
        <v/>
      </c>
      <c r="K90" s="377" t="str">
        <f t="shared" si="1"/>
        <v/>
      </c>
      <c r="L90" s="377" t="str">
        <f>IF('Mapa R. Fiscal'!AD93="","",'Mapa R. Fiscal'!AD93)</f>
        <v/>
      </c>
      <c r="M90" s="321" t="str">
        <f>IF('Mapa R. Fiscal'!P93="","",'Mapa R. Fiscal'!P93)</f>
        <v/>
      </c>
      <c r="N90" s="65"/>
      <c r="O90" s="65"/>
      <c r="P90" s="65"/>
      <c r="Q90" s="171"/>
    </row>
    <row r="91" spans="1:17" ht="43.5" customHeight="1" x14ac:dyDescent="0.25">
      <c r="A91" s="110" t="s">
        <v>713</v>
      </c>
      <c r="B91" s="810"/>
      <c r="C91" s="812" t="str">
        <f>IF('Mapa R. Fiscal'!E94="","",'Mapa R. Fiscal'!E94)</f>
        <v/>
      </c>
      <c r="D91" s="814"/>
      <c r="E91" s="812" t="str">
        <f>IF('Mapa R. Fiscal'!D94="","",'Mapa R. Fiscal'!D94)</f>
        <v/>
      </c>
      <c r="F91" s="881" t="str">
        <f>IF('Mapa final'!H94="","",'Mapa final'!H94)</f>
        <v/>
      </c>
      <c r="G91" s="817" t="str">
        <f>IF('Mapa final'!L94="","",'Mapa final'!L94)</f>
        <v/>
      </c>
      <c r="H91" s="821"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77" t="str">
        <f>IF('Mapa R. Fiscal'!Y94="","",'Mapa R. Fiscal'!Y94)</f>
        <v/>
      </c>
      <c r="J91" s="377" t="str">
        <f>IF('Mapa R. Fiscal'!AA94="","",'Mapa R. Fiscal'!AA94)</f>
        <v/>
      </c>
      <c r="K91" s="377" t="str">
        <f t="shared" si="1"/>
        <v/>
      </c>
      <c r="L91" s="377" t="str">
        <f>IF('Mapa R. Fiscal'!AD94="","",'Mapa R. Fiscal'!AD94)</f>
        <v/>
      </c>
      <c r="M91" s="321" t="str">
        <f>IF('Mapa R. Fiscal'!P94="","",'Mapa R. Fiscal'!P94)</f>
        <v/>
      </c>
      <c r="N91" s="65"/>
      <c r="O91" s="65"/>
      <c r="P91" s="65"/>
      <c r="Q91" s="171"/>
    </row>
    <row r="92" spans="1:17" ht="43.5" customHeight="1" x14ac:dyDescent="0.25">
      <c r="A92" s="110" t="s">
        <v>714</v>
      </c>
      <c r="B92" s="811"/>
      <c r="C92" s="813"/>
      <c r="D92" s="815"/>
      <c r="E92" s="813"/>
      <c r="F92" s="882"/>
      <c r="G92" s="817"/>
      <c r="H92" s="821"/>
      <c r="I92" s="377" t="str">
        <f>IF('Mapa R. Fiscal'!Y95="","",'Mapa R. Fiscal'!Y95)</f>
        <v/>
      </c>
      <c r="J92" s="377" t="str">
        <f>IF('Mapa R. Fiscal'!AA95="","",'Mapa R. Fiscal'!AA95)</f>
        <v/>
      </c>
      <c r="K92" s="377" t="str">
        <f t="shared" si="1"/>
        <v/>
      </c>
      <c r="L92" s="377" t="str">
        <f>IF('Mapa R. Fiscal'!AD95="","",'Mapa R. Fiscal'!AD95)</f>
        <v/>
      </c>
      <c r="M92" s="321" t="str">
        <f>IF('Mapa R. Fiscal'!P95="","",'Mapa R. Fiscal'!P95)</f>
        <v/>
      </c>
      <c r="N92" s="65"/>
      <c r="O92" s="65"/>
      <c r="P92" s="65"/>
      <c r="Q92" s="171"/>
    </row>
    <row r="93" spans="1:17" ht="43.5" customHeight="1" x14ac:dyDescent="0.25">
      <c r="A93" s="110" t="s">
        <v>715</v>
      </c>
      <c r="B93" s="811"/>
      <c r="C93" s="813"/>
      <c r="D93" s="815"/>
      <c r="E93" s="813"/>
      <c r="F93" s="882"/>
      <c r="G93" s="817"/>
      <c r="H93" s="821"/>
      <c r="I93" s="377" t="str">
        <f>IF('Mapa R. Fiscal'!Y96="","",'Mapa R. Fiscal'!Y96)</f>
        <v/>
      </c>
      <c r="J93" s="377" t="str">
        <f>IF('Mapa R. Fiscal'!AA96="","",'Mapa R. Fiscal'!AA96)</f>
        <v/>
      </c>
      <c r="K93" s="377" t="str">
        <f t="shared" si="1"/>
        <v/>
      </c>
      <c r="L93" s="377" t="str">
        <f>IF('Mapa R. Fiscal'!AD96="","",'Mapa R. Fiscal'!AD96)</f>
        <v/>
      </c>
      <c r="M93" s="321" t="str">
        <f>IF('Mapa R. Fiscal'!P96="","",'Mapa R. Fiscal'!P96)</f>
        <v/>
      </c>
      <c r="N93" s="65"/>
      <c r="O93" s="65"/>
      <c r="P93" s="65"/>
      <c r="Q93" s="171"/>
    </row>
    <row r="94" spans="1:17" ht="43.5" customHeight="1" x14ac:dyDescent="0.25">
      <c r="A94" s="110" t="s">
        <v>716</v>
      </c>
      <c r="B94" s="811"/>
      <c r="C94" s="813"/>
      <c r="D94" s="815"/>
      <c r="E94" s="813"/>
      <c r="F94" s="882"/>
      <c r="G94" s="817"/>
      <c r="H94" s="821"/>
      <c r="I94" s="377" t="str">
        <f>IF('Mapa R. Fiscal'!Y97="","",'Mapa R. Fiscal'!Y97)</f>
        <v/>
      </c>
      <c r="J94" s="377" t="str">
        <f>IF('Mapa R. Fiscal'!AA97="","",'Mapa R. Fiscal'!AA97)</f>
        <v/>
      </c>
      <c r="K94" s="377" t="str">
        <f t="shared" si="1"/>
        <v/>
      </c>
      <c r="L94" s="377" t="str">
        <f>IF('Mapa R. Fiscal'!AD97="","",'Mapa R. Fiscal'!AD97)</f>
        <v/>
      </c>
      <c r="M94" s="321" t="str">
        <f>IF('Mapa R. Fiscal'!P97="","",'Mapa R. Fiscal'!P97)</f>
        <v/>
      </c>
      <c r="N94" s="65"/>
      <c r="O94" s="65"/>
      <c r="P94" s="65"/>
      <c r="Q94" s="171"/>
    </row>
    <row r="95" spans="1:17" ht="43.5" customHeight="1" x14ac:dyDescent="0.25">
      <c r="A95" s="110" t="s">
        <v>717</v>
      </c>
      <c r="B95" s="811"/>
      <c r="C95" s="813"/>
      <c r="D95" s="815"/>
      <c r="E95" s="813"/>
      <c r="F95" s="882"/>
      <c r="G95" s="817"/>
      <c r="H95" s="821"/>
      <c r="I95" s="377" t="str">
        <f>IF('Mapa R. Fiscal'!Y98="","",'Mapa R. Fiscal'!Y98)</f>
        <v/>
      </c>
      <c r="J95" s="377" t="str">
        <f>IF('Mapa R. Fiscal'!AA98="","",'Mapa R. Fiscal'!AA98)</f>
        <v/>
      </c>
      <c r="K95" s="377" t="str">
        <f t="shared" si="1"/>
        <v/>
      </c>
      <c r="L95" s="377" t="str">
        <f>IF('Mapa R. Fiscal'!AD98="","",'Mapa R. Fiscal'!AD98)</f>
        <v/>
      </c>
      <c r="M95" s="321" t="str">
        <f>IF('Mapa R. Fiscal'!P98="","",'Mapa R. Fiscal'!P98)</f>
        <v/>
      </c>
      <c r="N95" s="65"/>
      <c r="O95" s="65"/>
      <c r="P95" s="65"/>
      <c r="Q95" s="171"/>
    </row>
    <row r="96" spans="1:17" ht="43.5" customHeight="1" x14ac:dyDescent="0.25">
      <c r="A96" s="110" t="s">
        <v>718</v>
      </c>
      <c r="B96" s="811"/>
      <c r="C96" s="813"/>
      <c r="D96" s="815"/>
      <c r="E96" s="813"/>
      <c r="F96" s="816"/>
      <c r="G96" s="817"/>
      <c r="H96" s="821"/>
      <c r="I96" s="377" t="str">
        <f>IF('Mapa R. Fiscal'!Y99="","",'Mapa R. Fiscal'!Y99)</f>
        <v/>
      </c>
      <c r="J96" s="377" t="str">
        <f>IF('Mapa R. Fiscal'!AA99="","",'Mapa R. Fiscal'!AA99)</f>
        <v/>
      </c>
      <c r="K96" s="377" t="str">
        <f t="shared" si="1"/>
        <v/>
      </c>
      <c r="L96" s="377" t="str">
        <f>IF('Mapa R. Fiscal'!AD99="","",'Mapa R. Fiscal'!AD99)</f>
        <v/>
      </c>
      <c r="M96" s="321" t="str">
        <f>IF('Mapa R. Fiscal'!P99="","",'Mapa R. Fiscal'!P99)</f>
        <v/>
      </c>
      <c r="N96" s="65"/>
      <c r="O96" s="65"/>
      <c r="P96" s="65"/>
      <c r="Q96" s="171"/>
    </row>
    <row r="97" spans="1:17" ht="43.5" customHeight="1" x14ac:dyDescent="0.25">
      <c r="A97" s="110" t="s">
        <v>719</v>
      </c>
      <c r="B97" s="810"/>
      <c r="C97" s="812" t="str">
        <f>IF('Mapa R. Fiscal'!E100="","",'Mapa R. Fiscal'!E100)</f>
        <v/>
      </c>
      <c r="D97" s="814"/>
      <c r="E97" s="812" t="str">
        <f>IF('Mapa R. Fiscal'!D100="","",'Mapa R. Fiscal'!D100)</f>
        <v/>
      </c>
      <c r="F97" s="881" t="str">
        <f>IF('Mapa final'!H100="","",'Mapa final'!H100)</f>
        <v/>
      </c>
      <c r="G97" s="817" t="str">
        <f>IF('Mapa final'!L100="","",'Mapa final'!L100)</f>
        <v/>
      </c>
      <c r="H97" s="821"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77" t="str">
        <f>IF('Mapa R. Fiscal'!Y100="","",'Mapa R. Fiscal'!Y100)</f>
        <v/>
      </c>
      <c r="J97" s="377" t="str">
        <f>IF('Mapa R. Fiscal'!AA100="","",'Mapa R. Fiscal'!AA100)</f>
        <v/>
      </c>
      <c r="K97" s="377" t="str">
        <f t="shared" si="1"/>
        <v/>
      </c>
      <c r="L97" s="377" t="str">
        <f>IF('Mapa R. Fiscal'!AD100="","",'Mapa R. Fiscal'!AD100)</f>
        <v/>
      </c>
      <c r="M97" s="321" t="str">
        <f>IF('Mapa R. Fiscal'!P100="","",'Mapa R. Fiscal'!P100)</f>
        <v/>
      </c>
      <c r="N97" s="65"/>
      <c r="O97" s="65"/>
      <c r="P97" s="65"/>
      <c r="Q97" s="171"/>
    </row>
    <row r="98" spans="1:17" ht="43.5" customHeight="1" x14ac:dyDescent="0.25">
      <c r="A98" s="110" t="s">
        <v>720</v>
      </c>
      <c r="B98" s="811"/>
      <c r="C98" s="813"/>
      <c r="D98" s="815"/>
      <c r="E98" s="813"/>
      <c r="F98" s="882"/>
      <c r="G98" s="817"/>
      <c r="H98" s="821"/>
      <c r="I98" s="377" t="str">
        <f>IF('Mapa R. Fiscal'!Y101="","",'Mapa R. Fiscal'!Y101)</f>
        <v/>
      </c>
      <c r="J98" s="377" t="str">
        <f>IF('Mapa R. Fiscal'!AA101="","",'Mapa R. Fiscal'!AA101)</f>
        <v/>
      </c>
      <c r="K98" s="377" t="str">
        <f t="shared" si="1"/>
        <v/>
      </c>
      <c r="L98" s="377" t="str">
        <f>IF('Mapa R. Fiscal'!AD101="","",'Mapa R. Fiscal'!AD101)</f>
        <v/>
      </c>
      <c r="M98" s="321" t="str">
        <f>IF('Mapa R. Fiscal'!P101="","",'Mapa R. Fiscal'!P101)</f>
        <v/>
      </c>
      <c r="N98" s="65"/>
      <c r="O98" s="65"/>
      <c r="P98" s="65"/>
      <c r="Q98" s="171"/>
    </row>
    <row r="99" spans="1:17" ht="43.5" customHeight="1" x14ac:dyDescent="0.25">
      <c r="A99" s="110" t="s">
        <v>721</v>
      </c>
      <c r="B99" s="811"/>
      <c r="C99" s="813"/>
      <c r="D99" s="815"/>
      <c r="E99" s="813"/>
      <c r="F99" s="882"/>
      <c r="G99" s="817"/>
      <c r="H99" s="821"/>
      <c r="I99" s="377" t="str">
        <f>IF('Mapa R. Fiscal'!Y102="","",'Mapa R. Fiscal'!Y102)</f>
        <v/>
      </c>
      <c r="J99" s="377" t="str">
        <f>IF('Mapa R. Fiscal'!AA102="","",'Mapa R. Fiscal'!AA102)</f>
        <v/>
      </c>
      <c r="K99" s="377" t="str">
        <f t="shared" si="1"/>
        <v/>
      </c>
      <c r="L99" s="377" t="str">
        <f>IF('Mapa R. Fiscal'!AD102="","",'Mapa R. Fiscal'!AD102)</f>
        <v/>
      </c>
      <c r="M99" s="321" t="str">
        <f>IF('Mapa R. Fiscal'!P102="","",'Mapa R. Fiscal'!P102)</f>
        <v/>
      </c>
      <c r="N99" s="65"/>
      <c r="O99" s="65"/>
      <c r="P99" s="65"/>
      <c r="Q99" s="171"/>
    </row>
    <row r="100" spans="1:17" ht="43.5" customHeight="1" x14ac:dyDescent="0.25">
      <c r="A100" s="110" t="s">
        <v>722</v>
      </c>
      <c r="B100" s="811"/>
      <c r="C100" s="813"/>
      <c r="D100" s="815"/>
      <c r="E100" s="813"/>
      <c r="F100" s="882"/>
      <c r="G100" s="817"/>
      <c r="H100" s="821"/>
      <c r="I100" s="377" t="str">
        <f>IF('Mapa R. Fiscal'!Y103="","",'Mapa R. Fiscal'!Y103)</f>
        <v/>
      </c>
      <c r="J100" s="377" t="str">
        <f>IF('Mapa R. Fiscal'!AA103="","",'Mapa R. Fiscal'!AA103)</f>
        <v/>
      </c>
      <c r="K100" s="377" t="str">
        <f t="shared" si="1"/>
        <v/>
      </c>
      <c r="L100" s="377" t="str">
        <f>IF('Mapa R. Fiscal'!AD103="","",'Mapa R. Fiscal'!AD103)</f>
        <v/>
      </c>
      <c r="M100" s="321" t="str">
        <f>IF('Mapa R. Fiscal'!P103="","",'Mapa R. Fiscal'!P103)</f>
        <v/>
      </c>
      <c r="N100" s="65"/>
      <c r="O100" s="65"/>
      <c r="P100" s="65"/>
      <c r="Q100" s="171"/>
    </row>
    <row r="101" spans="1:17" ht="43.5" customHeight="1" x14ac:dyDescent="0.25">
      <c r="A101" s="110" t="s">
        <v>723</v>
      </c>
      <c r="B101" s="811"/>
      <c r="C101" s="813"/>
      <c r="D101" s="815"/>
      <c r="E101" s="813"/>
      <c r="F101" s="882"/>
      <c r="G101" s="817"/>
      <c r="H101" s="821"/>
      <c r="I101" s="377" t="str">
        <f>IF('Mapa R. Fiscal'!Y104="","",'Mapa R. Fiscal'!Y104)</f>
        <v/>
      </c>
      <c r="J101" s="377" t="str">
        <f>IF('Mapa R. Fiscal'!AA104="","",'Mapa R. Fiscal'!AA104)</f>
        <v/>
      </c>
      <c r="K101" s="377" t="str">
        <f t="shared" si="1"/>
        <v/>
      </c>
      <c r="L101" s="377" t="str">
        <f>IF('Mapa R. Fiscal'!AD104="","",'Mapa R. Fiscal'!AD104)</f>
        <v/>
      </c>
      <c r="M101" s="321" t="str">
        <f>IF('Mapa R. Fiscal'!P104="","",'Mapa R. Fiscal'!P104)</f>
        <v/>
      </c>
      <c r="N101" s="65"/>
      <c r="O101" s="65"/>
      <c r="P101" s="65"/>
      <c r="Q101" s="171"/>
    </row>
    <row r="102" spans="1:17" ht="43.5" customHeight="1" x14ac:dyDescent="0.25">
      <c r="A102" s="110" t="s">
        <v>724</v>
      </c>
      <c r="B102" s="811"/>
      <c r="C102" s="813"/>
      <c r="D102" s="815"/>
      <c r="E102" s="813"/>
      <c r="F102" s="816"/>
      <c r="G102" s="817"/>
      <c r="H102" s="821"/>
      <c r="I102" s="377" t="str">
        <f>IF('Mapa R. Fiscal'!Y105="","",'Mapa R. Fiscal'!Y105)</f>
        <v/>
      </c>
      <c r="J102" s="377" t="str">
        <f>IF('Mapa R. Fiscal'!AA105="","",'Mapa R. Fiscal'!AA105)</f>
        <v/>
      </c>
      <c r="K102" s="377" t="str">
        <f t="shared" si="1"/>
        <v/>
      </c>
      <c r="L102" s="377" t="str">
        <f>IF('Mapa R. Fiscal'!AD105="","",'Mapa R. Fiscal'!AD105)</f>
        <v/>
      </c>
      <c r="M102" s="321" t="str">
        <f>IF('Mapa R. Fiscal'!P105="","",'Mapa R. Fiscal'!P105)</f>
        <v/>
      </c>
      <c r="N102" s="65"/>
      <c r="O102" s="65"/>
      <c r="P102" s="65"/>
      <c r="Q102" s="171"/>
    </row>
    <row r="103" spans="1:17" ht="43.5" customHeight="1" x14ac:dyDescent="0.25">
      <c r="A103" s="110" t="s">
        <v>725</v>
      </c>
      <c r="B103" s="810"/>
      <c r="C103" s="812" t="str">
        <f>IF('Mapa R. Fiscal'!E106="","",'Mapa R. Fiscal'!E106)</f>
        <v/>
      </c>
      <c r="D103" s="814"/>
      <c r="E103" s="812" t="str">
        <f>IF('Mapa R. Fiscal'!D106="","",'Mapa R. Fiscal'!D106)</f>
        <v/>
      </c>
      <c r="F103" s="881" t="str">
        <f>IF('Mapa final'!H106="","",'Mapa final'!H106)</f>
        <v/>
      </c>
      <c r="G103" s="817" t="str">
        <f>IF('Mapa final'!L106="","",'Mapa final'!L106)</f>
        <v/>
      </c>
      <c r="H103" s="821"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77" t="str">
        <f>IF('Mapa R. Fiscal'!Y106="","",'Mapa R. Fiscal'!Y106)</f>
        <v/>
      </c>
      <c r="J103" s="377" t="str">
        <f>IF('Mapa R. Fiscal'!AA106="","",'Mapa R. Fiscal'!AA106)</f>
        <v/>
      </c>
      <c r="K103" s="377" t="str">
        <f t="shared" si="1"/>
        <v/>
      </c>
      <c r="L103" s="377" t="str">
        <f>IF('Mapa R. Fiscal'!AD106="","",'Mapa R. Fiscal'!AD106)</f>
        <v/>
      </c>
      <c r="M103" s="321" t="str">
        <f>IF('Mapa R. Fiscal'!P106="","",'Mapa R. Fiscal'!P106)</f>
        <v/>
      </c>
      <c r="N103" s="65"/>
      <c r="O103" s="65"/>
      <c r="P103" s="65"/>
      <c r="Q103" s="171"/>
    </row>
    <row r="104" spans="1:17" ht="43.5" customHeight="1" x14ac:dyDescent="0.25">
      <c r="A104" s="110" t="s">
        <v>726</v>
      </c>
      <c r="B104" s="811"/>
      <c r="C104" s="813"/>
      <c r="D104" s="815"/>
      <c r="E104" s="813"/>
      <c r="F104" s="882"/>
      <c r="G104" s="817"/>
      <c r="H104" s="821"/>
      <c r="I104" s="377" t="str">
        <f>IF('Mapa R. Fiscal'!Y107="","",'Mapa R. Fiscal'!Y107)</f>
        <v/>
      </c>
      <c r="J104" s="377" t="str">
        <f>IF('Mapa R. Fiscal'!AA107="","",'Mapa R. Fiscal'!AA107)</f>
        <v/>
      </c>
      <c r="K104" s="377" t="str">
        <f t="shared" si="1"/>
        <v/>
      </c>
      <c r="L104" s="377" t="str">
        <f>IF('Mapa R. Fiscal'!AD107="","",'Mapa R. Fiscal'!AD107)</f>
        <v/>
      </c>
      <c r="M104" s="321" t="str">
        <f>IF('Mapa R. Fiscal'!P107="","",'Mapa R. Fiscal'!P107)</f>
        <v/>
      </c>
      <c r="N104" s="65"/>
      <c r="O104" s="65"/>
      <c r="P104" s="65"/>
      <c r="Q104" s="171"/>
    </row>
    <row r="105" spans="1:17" ht="43.5" customHeight="1" x14ac:dyDescent="0.25">
      <c r="A105" s="110" t="s">
        <v>727</v>
      </c>
      <c r="B105" s="811"/>
      <c r="C105" s="813"/>
      <c r="D105" s="815"/>
      <c r="E105" s="813"/>
      <c r="F105" s="882"/>
      <c r="G105" s="817"/>
      <c r="H105" s="821"/>
      <c r="I105" s="377" t="str">
        <f>IF('Mapa R. Fiscal'!Y108="","",'Mapa R. Fiscal'!Y108)</f>
        <v/>
      </c>
      <c r="J105" s="377" t="str">
        <f>IF('Mapa R. Fiscal'!AA108="","",'Mapa R. Fiscal'!AA108)</f>
        <v/>
      </c>
      <c r="K105" s="377" t="str">
        <f t="shared" si="1"/>
        <v/>
      </c>
      <c r="L105" s="377" t="str">
        <f>IF('Mapa R. Fiscal'!AD108="","",'Mapa R. Fiscal'!AD108)</f>
        <v/>
      </c>
      <c r="M105" s="321" t="str">
        <f>IF('Mapa R. Fiscal'!P108="","",'Mapa R. Fiscal'!P108)</f>
        <v/>
      </c>
      <c r="N105" s="65"/>
      <c r="O105" s="65"/>
      <c r="P105" s="65"/>
      <c r="Q105" s="171"/>
    </row>
    <row r="106" spans="1:17" ht="43.5" customHeight="1" x14ac:dyDescent="0.25">
      <c r="A106" s="110" t="s">
        <v>728</v>
      </c>
      <c r="B106" s="811"/>
      <c r="C106" s="813"/>
      <c r="D106" s="815"/>
      <c r="E106" s="813"/>
      <c r="F106" s="882"/>
      <c r="G106" s="817"/>
      <c r="H106" s="821"/>
      <c r="I106" s="377" t="str">
        <f>IF('Mapa R. Fiscal'!Y109="","",'Mapa R. Fiscal'!Y109)</f>
        <v/>
      </c>
      <c r="J106" s="377" t="str">
        <f>IF('Mapa R. Fiscal'!AA109="","",'Mapa R. Fiscal'!AA109)</f>
        <v/>
      </c>
      <c r="K106" s="377" t="str">
        <f t="shared" si="1"/>
        <v/>
      </c>
      <c r="L106" s="377" t="str">
        <f>IF('Mapa R. Fiscal'!AD109="","",'Mapa R. Fiscal'!AD109)</f>
        <v/>
      </c>
      <c r="M106" s="321" t="str">
        <f>IF('Mapa R. Fiscal'!P109="","",'Mapa R. Fiscal'!P109)</f>
        <v/>
      </c>
      <c r="N106" s="65"/>
      <c r="O106" s="65"/>
      <c r="P106" s="65"/>
      <c r="Q106" s="171"/>
    </row>
    <row r="107" spans="1:17" ht="43.5" customHeight="1" x14ac:dyDescent="0.25">
      <c r="A107" s="110" t="s">
        <v>729</v>
      </c>
      <c r="B107" s="811"/>
      <c r="C107" s="813"/>
      <c r="D107" s="815"/>
      <c r="E107" s="813"/>
      <c r="F107" s="882"/>
      <c r="G107" s="817"/>
      <c r="H107" s="821"/>
      <c r="I107" s="377" t="str">
        <f>IF('Mapa R. Fiscal'!Y110="","",'Mapa R. Fiscal'!Y110)</f>
        <v/>
      </c>
      <c r="J107" s="377" t="str">
        <f>IF('Mapa R. Fiscal'!AA110="","",'Mapa R. Fiscal'!AA110)</f>
        <v/>
      </c>
      <c r="K107" s="377" t="str">
        <f t="shared" si="1"/>
        <v/>
      </c>
      <c r="L107" s="377" t="str">
        <f>IF('Mapa R. Fiscal'!AD110="","",'Mapa R. Fiscal'!AD110)</f>
        <v/>
      </c>
      <c r="M107" s="321" t="str">
        <f>IF('Mapa R. Fiscal'!P110="","",'Mapa R. Fiscal'!P110)</f>
        <v/>
      </c>
      <c r="N107" s="65"/>
      <c r="O107" s="65"/>
      <c r="P107" s="65"/>
      <c r="Q107" s="171"/>
    </row>
    <row r="108" spans="1:17" ht="43.5" customHeight="1" x14ac:dyDescent="0.25">
      <c r="A108" s="110" t="s">
        <v>730</v>
      </c>
      <c r="B108" s="811"/>
      <c r="C108" s="813"/>
      <c r="D108" s="815"/>
      <c r="E108" s="813"/>
      <c r="F108" s="816"/>
      <c r="G108" s="817"/>
      <c r="H108" s="821"/>
      <c r="I108" s="377" t="str">
        <f>IF('Mapa R. Fiscal'!Y111="","",'Mapa R. Fiscal'!Y111)</f>
        <v/>
      </c>
      <c r="J108" s="377" t="str">
        <f>IF('Mapa R. Fiscal'!AA111="","",'Mapa R. Fiscal'!AA111)</f>
        <v/>
      </c>
      <c r="K108" s="377" t="str">
        <f t="shared" si="1"/>
        <v/>
      </c>
      <c r="L108" s="377" t="str">
        <f>IF('Mapa R. Fiscal'!AD111="","",'Mapa R. Fiscal'!AD111)</f>
        <v/>
      </c>
      <c r="M108" s="321" t="str">
        <f>IF('Mapa R. Fiscal'!P111="","",'Mapa R. Fiscal'!P111)</f>
        <v/>
      </c>
      <c r="N108" s="65"/>
      <c r="O108" s="65"/>
      <c r="P108" s="65"/>
      <c r="Q108" s="171"/>
    </row>
    <row r="109" spans="1:17" ht="43.5" customHeight="1" x14ac:dyDescent="0.25">
      <c r="A109" s="110" t="s">
        <v>731</v>
      </c>
      <c r="B109" s="810"/>
      <c r="C109" s="812" t="str">
        <f>IF('Mapa R. Fiscal'!E112="","",'Mapa R. Fiscal'!E112)</f>
        <v/>
      </c>
      <c r="D109" s="814"/>
      <c r="E109" s="812" t="str">
        <f>IF('Mapa R. Fiscal'!D112="","",'Mapa R. Fiscal'!D112)</f>
        <v/>
      </c>
      <c r="F109" s="881" t="str">
        <f>IF('Mapa final'!H112="","",'Mapa final'!H112)</f>
        <v/>
      </c>
      <c r="G109" s="817" t="str">
        <f>IF('Mapa final'!L112="","",'Mapa final'!L112)</f>
        <v/>
      </c>
      <c r="H109" s="821"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77" t="str">
        <f>IF('Mapa R. Fiscal'!Y112="","",'Mapa R. Fiscal'!Y112)</f>
        <v/>
      </c>
      <c r="J109" s="377" t="str">
        <f>IF('Mapa R. Fiscal'!AA112="","",'Mapa R. Fiscal'!AA112)</f>
        <v/>
      </c>
      <c r="K109" s="377" t="str">
        <f t="shared" si="1"/>
        <v/>
      </c>
      <c r="L109" s="377" t="str">
        <f>IF('Mapa R. Fiscal'!AD112="","",'Mapa R. Fiscal'!AD112)</f>
        <v/>
      </c>
      <c r="M109" s="321" t="str">
        <f>IF('Mapa R. Fiscal'!P112="","",'Mapa R. Fiscal'!P112)</f>
        <v/>
      </c>
      <c r="N109" s="65"/>
      <c r="O109" s="65"/>
      <c r="P109" s="65"/>
      <c r="Q109" s="171"/>
    </row>
    <row r="110" spans="1:17" ht="43.5" customHeight="1" x14ac:dyDescent="0.25">
      <c r="A110" s="110" t="s">
        <v>732</v>
      </c>
      <c r="B110" s="811"/>
      <c r="C110" s="813"/>
      <c r="D110" s="815"/>
      <c r="E110" s="813"/>
      <c r="F110" s="882"/>
      <c r="G110" s="817"/>
      <c r="H110" s="821"/>
      <c r="I110" s="377" t="str">
        <f>IF('Mapa R. Fiscal'!Y113="","",'Mapa R. Fiscal'!Y113)</f>
        <v/>
      </c>
      <c r="J110" s="377" t="str">
        <f>IF('Mapa R. Fiscal'!AA113="","",'Mapa R. Fiscal'!AA113)</f>
        <v/>
      </c>
      <c r="K110" s="377" t="str">
        <f t="shared" si="1"/>
        <v/>
      </c>
      <c r="L110" s="377" t="str">
        <f>IF('Mapa R. Fiscal'!AD113="","",'Mapa R. Fiscal'!AD113)</f>
        <v/>
      </c>
      <c r="M110" s="321" t="str">
        <f>IF('Mapa R. Fiscal'!P113="","",'Mapa R. Fiscal'!P113)</f>
        <v/>
      </c>
      <c r="N110" s="65"/>
      <c r="O110" s="65"/>
      <c r="P110" s="65"/>
      <c r="Q110" s="171"/>
    </row>
    <row r="111" spans="1:17" ht="43.5" customHeight="1" x14ac:dyDescent="0.25">
      <c r="A111" s="110" t="s">
        <v>733</v>
      </c>
      <c r="B111" s="811"/>
      <c r="C111" s="813"/>
      <c r="D111" s="815"/>
      <c r="E111" s="813"/>
      <c r="F111" s="882"/>
      <c r="G111" s="817"/>
      <c r="H111" s="821"/>
      <c r="I111" s="377" t="str">
        <f>IF('Mapa R. Fiscal'!Y114="","",'Mapa R. Fiscal'!Y114)</f>
        <v/>
      </c>
      <c r="J111" s="377" t="str">
        <f>IF('Mapa R. Fiscal'!AA114="","",'Mapa R. Fiscal'!AA114)</f>
        <v/>
      </c>
      <c r="K111" s="377" t="str">
        <f t="shared" si="1"/>
        <v/>
      </c>
      <c r="L111" s="377" t="str">
        <f>IF('Mapa R. Fiscal'!AD114="","",'Mapa R. Fiscal'!AD114)</f>
        <v/>
      </c>
      <c r="M111" s="321" t="str">
        <f>IF('Mapa R. Fiscal'!P114="","",'Mapa R. Fiscal'!P114)</f>
        <v/>
      </c>
      <c r="N111" s="65"/>
      <c r="O111" s="65"/>
      <c r="P111" s="65"/>
      <c r="Q111" s="171"/>
    </row>
    <row r="112" spans="1:17" ht="43.5" customHeight="1" x14ac:dyDescent="0.25">
      <c r="A112" s="110" t="s">
        <v>734</v>
      </c>
      <c r="B112" s="811"/>
      <c r="C112" s="813"/>
      <c r="D112" s="815"/>
      <c r="E112" s="813"/>
      <c r="F112" s="882"/>
      <c r="G112" s="817"/>
      <c r="H112" s="821"/>
      <c r="I112" s="377" t="str">
        <f>IF('Mapa R. Fiscal'!Y115="","",'Mapa R. Fiscal'!Y115)</f>
        <v/>
      </c>
      <c r="J112" s="377" t="str">
        <f>IF('Mapa R. Fiscal'!AA115="","",'Mapa R. Fiscal'!AA115)</f>
        <v/>
      </c>
      <c r="K112" s="377" t="str">
        <f t="shared" si="1"/>
        <v/>
      </c>
      <c r="L112" s="377" t="str">
        <f>IF('Mapa R. Fiscal'!AD115="","",'Mapa R. Fiscal'!AD115)</f>
        <v/>
      </c>
      <c r="M112" s="321" t="str">
        <f>IF('Mapa R. Fiscal'!P115="","",'Mapa R. Fiscal'!P115)</f>
        <v/>
      </c>
      <c r="N112" s="65"/>
      <c r="O112" s="65"/>
      <c r="P112" s="65"/>
      <c r="Q112" s="171"/>
    </row>
    <row r="113" spans="1:17" ht="43.5" customHeight="1" x14ac:dyDescent="0.25">
      <c r="A113" s="110" t="s">
        <v>735</v>
      </c>
      <c r="B113" s="811"/>
      <c r="C113" s="813"/>
      <c r="D113" s="815"/>
      <c r="E113" s="813"/>
      <c r="F113" s="882"/>
      <c r="G113" s="817"/>
      <c r="H113" s="821"/>
      <c r="I113" s="377" t="str">
        <f>IF('Mapa R. Fiscal'!Y116="","",'Mapa R. Fiscal'!Y116)</f>
        <v/>
      </c>
      <c r="J113" s="377" t="str">
        <f>IF('Mapa R. Fiscal'!AA116="","",'Mapa R. Fiscal'!AA116)</f>
        <v/>
      </c>
      <c r="K113" s="377" t="str">
        <f t="shared" si="1"/>
        <v/>
      </c>
      <c r="L113" s="377" t="str">
        <f>IF('Mapa R. Fiscal'!AD116="","",'Mapa R. Fiscal'!AD116)</f>
        <v/>
      </c>
      <c r="M113" s="321" t="str">
        <f>IF('Mapa R. Fiscal'!P116="","",'Mapa R. Fiscal'!P116)</f>
        <v/>
      </c>
      <c r="N113" s="65"/>
      <c r="O113" s="65"/>
      <c r="P113" s="65"/>
      <c r="Q113" s="171"/>
    </row>
    <row r="114" spans="1:17" ht="43.5" customHeight="1" x14ac:dyDescent="0.25">
      <c r="A114" s="110" t="s">
        <v>736</v>
      </c>
      <c r="B114" s="811"/>
      <c r="C114" s="813"/>
      <c r="D114" s="815"/>
      <c r="E114" s="813"/>
      <c r="F114" s="816"/>
      <c r="G114" s="817"/>
      <c r="H114" s="821"/>
      <c r="I114" s="377" t="str">
        <f>IF('Mapa R. Fiscal'!Y117="","",'Mapa R. Fiscal'!Y117)</f>
        <v/>
      </c>
      <c r="J114" s="377" t="str">
        <f>IF('Mapa R. Fiscal'!AA117="","",'Mapa R. Fiscal'!AA117)</f>
        <v/>
      </c>
      <c r="K114" s="377" t="str">
        <f t="shared" si="1"/>
        <v/>
      </c>
      <c r="L114" s="377" t="str">
        <f>IF('Mapa R. Fiscal'!AD117="","",'Mapa R. Fiscal'!AD117)</f>
        <v/>
      </c>
      <c r="M114" s="321" t="str">
        <f>IF('Mapa R. Fiscal'!P117="","",'Mapa R. Fiscal'!P117)</f>
        <v/>
      </c>
      <c r="N114" s="65"/>
      <c r="O114" s="65"/>
      <c r="P114" s="65"/>
      <c r="Q114" s="171"/>
    </row>
    <row r="115" spans="1:17" ht="43.5" customHeight="1" x14ac:dyDescent="0.25">
      <c r="A115" s="110" t="s">
        <v>737</v>
      </c>
      <c r="B115" s="810"/>
      <c r="C115" s="812" t="str">
        <f>IF('Mapa R. Fiscal'!E118="","",'Mapa R. Fiscal'!E118)</f>
        <v/>
      </c>
      <c r="D115" s="814"/>
      <c r="E115" s="812" t="str">
        <f>IF('Mapa R. Fiscal'!D118="","",'Mapa R. Fiscal'!D118)</f>
        <v/>
      </c>
      <c r="F115" s="881" t="str">
        <f>IF('Mapa final'!H118="","",'Mapa final'!H118)</f>
        <v/>
      </c>
      <c r="G115" s="817" t="str">
        <f>IF('Mapa final'!L118="","",'Mapa final'!L118)</f>
        <v/>
      </c>
      <c r="H115" s="821"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77" t="str">
        <f>IF('Mapa R. Fiscal'!Y118="","",'Mapa R. Fiscal'!Y118)</f>
        <v/>
      </c>
      <c r="J115" s="377" t="str">
        <f>IF('Mapa R. Fiscal'!AA118="","",'Mapa R. Fiscal'!AA118)</f>
        <v/>
      </c>
      <c r="K115" s="377" t="str">
        <f t="shared" si="1"/>
        <v/>
      </c>
      <c r="L115" s="377" t="str">
        <f>IF('Mapa R. Fiscal'!AD118="","",'Mapa R. Fiscal'!AD118)</f>
        <v/>
      </c>
      <c r="M115" s="321" t="str">
        <f>IF('Mapa R. Fiscal'!P118="","",'Mapa R. Fiscal'!P118)</f>
        <v/>
      </c>
      <c r="N115" s="65"/>
      <c r="O115" s="65"/>
      <c r="P115" s="65"/>
      <c r="Q115" s="171"/>
    </row>
    <row r="116" spans="1:17" ht="43.5" customHeight="1" x14ac:dyDescent="0.25">
      <c r="A116" s="110" t="s">
        <v>738</v>
      </c>
      <c r="B116" s="811"/>
      <c r="C116" s="813"/>
      <c r="D116" s="815"/>
      <c r="E116" s="813"/>
      <c r="F116" s="882"/>
      <c r="G116" s="817"/>
      <c r="H116" s="821"/>
      <c r="I116" s="377" t="str">
        <f>IF('Mapa R. Fiscal'!Y119="","",'Mapa R. Fiscal'!Y119)</f>
        <v/>
      </c>
      <c r="J116" s="377" t="str">
        <f>IF('Mapa R. Fiscal'!AA119="","",'Mapa R. Fiscal'!AA119)</f>
        <v/>
      </c>
      <c r="K116" s="377" t="str">
        <f t="shared" si="1"/>
        <v/>
      </c>
      <c r="L116" s="377" t="str">
        <f>IF('Mapa R. Fiscal'!AD119="","",'Mapa R. Fiscal'!AD119)</f>
        <v/>
      </c>
      <c r="M116" s="321" t="str">
        <f>IF('Mapa R. Fiscal'!P119="","",'Mapa R. Fiscal'!P119)</f>
        <v/>
      </c>
      <c r="N116" s="65"/>
      <c r="O116" s="65"/>
      <c r="P116" s="65"/>
      <c r="Q116" s="171"/>
    </row>
    <row r="117" spans="1:17" ht="43.5" customHeight="1" x14ac:dyDescent="0.25">
      <c r="A117" s="110" t="s">
        <v>739</v>
      </c>
      <c r="B117" s="811"/>
      <c r="C117" s="813"/>
      <c r="D117" s="815"/>
      <c r="E117" s="813"/>
      <c r="F117" s="882"/>
      <c r="G117" s="817"/>
      <c r="H117" s="821"/>
      <c r="I117" s="377" t="str">
        <f>IF('Mapa R. Fiscal'!Y120="","",'Mapa R. Fiscal'!Y120)</f>
        <v/>
      </c>
      <c r="J117" s="377" t="str">
        <f>IF('Mapa R. Fiscal'!AA120="","",'Mapa R. Fiscal'!AA120)</f>
        <v/>
      </c>
      <c r="K117" s="377" t="str">
        <f t="shared" si="1"/>
        <v/>
      </c>
      <c r="L117" s="377" t="str">
        <f>IF('Mapa R. Fiscal'!AD120="","",'Mapa R. Fiscal'!AD120)</f>
        <v/>
      </c>
      <c r="M117" s="321" t="str">
        <f>IF('Mapa R. Fiscal'!P120="","",'Mapa R. Fiscal'!P120)</f>
        <v/>
      </c>
      <c r="N117" s="65"/>
      <c r="O117" s="65"/>
      <c r="P117" s="65"/>
      <c r="Q117" s="171"/>
    </row>
    <row r="118" spans="1:17" ht="43.5" customHeight="1" x14ac:dyDescent="0.25">
      <c r="A118" s="110" t="s">
        <v>740</v>
      </c>
      <c r="B118" s="811"/>
      <c r="C118" s="813"/>
      <c r="D118" s="815"/>
      <c r="E118" s="813"/>
      <c r="F118" s="882"/>
      <c r="G118" s="817"/>
      <c r="H118" s="821"/>
      <c r="I118" s="377" t="str">
        <f>IF('Mapa R. Fiscal'!Y121="","",'Mapa R. Fiscal'!Y121)</f>
        <v/>
      </c>
      <c r="J118" s="377" t="str">
        <f>IF('Mapa R. Fiscal'!AA121="","",'Mapa R. Fiscal'!AA121)</f>
        <v/>
      </c>
      <c r="K118" s="377" t="str">
        <f t="shared" si="1"/>
        <v/>
      </c>
      <c r="L118" s="377" t="str">
        <f>IF('Mapa R. Fiscal'!AD121="","",'Mapa R. Fiscal'!AD121)</f>
        <v/>
      </c>
      <c r="M118" s="321" t="str">
        <f>IF('Mapa R. Fiscal'!P121="","",'Mapa R. Fiscal'!P121)</f>
        <v/>
      </c>
      <c r="N118" s="65"/>
      <c r="O118" s="65"/>
      <c r="P118" s="65"/>
      <c r="Q118" s="171"/>
    </row>
    <row r="119" spans="1:17" ht="43.5" customHeight="1" x14ac:dyDescent="0.25">
      <c r="A119" s="110" t="s">
        <v>741</v>
      </c>
      <c r="B119" s="811"/>
      <c r="C119" s="813"/>
      <c r="D119" s="815"/>
      <c r="E119" s="813"/>
      <c r="F119" s="882"/>
      <c r="G119" s="817"/>
      <c r="H119" s="821"/>
      <c r="I119" s="377" t="str">
        <f>IF('Mapa R. Fiscal'!Y122="","",'Mapa R. Fiscal'!Y122)</f>
        <v/>
      </c>
      <c r="J119" s="377" t="str">
        <f>IF('Mapa R. Fiscal'!AA122="","",'Mapa R. Fiscal'!AA122)</f>
        <v/>
      </c>
      <c r="K119" s="377" t="str">
        <f t="shared" si="1"/>
        <v/>
      </c>
      <c r="L119" s="377" t="str">
        <f>IF('Mapa R. Fiscal'!AD122="","",'Mapa R. Fiscal'!AD122)</f>
        <v/>
      </c>
      <c r="M119" s="321" t="str">
        <f>IF('Mapa R. Fiscal'!P122="","",'Mapa R. Fiscal'!P122)</f>
        <v/>
      </c>
      <c r="N119" s="65"/>
      <c r="O119" s="65"/>
      <c r="P119" s="65"/>
      <c r="Q119" s="171"/>
    </row>
    <row r="120" spans="1:17" ht="43.5" customHeight="1" x14ac:dyDescent="0.25">
      <c r="A120" s="110" t="s">
        <v>742</v>
      </c>
      <c r="B120" s="811"/>
      <c r="C120" s="813"/>
      <c r="D120" s="815"/>
      <c r="E120" s="813"/>
      <c r="F120" s="816"/>
      <c r="G120" s="817"/>
      <c r="H120" s="821"/>
      <c r="I120" s="377" t="str">
        <f>IF('Mapa R. Fiscal'!Y123="","",'Mapa R. Fiscal'!Y123)</f>
        <v/>
      </c>
      <c r="J120" s="377" t="str">
        <f>IF('Mapa R. Fiscal'!AA123="","",'Mapa R. Fiscal'!AA123)</f>
        <v/>
      </c>
      <c r="K120" s="377" t="str">
        <f t="shared" si="1"/>
        <v/>
      </c>
      <c r="L120" s="377" t="str">
        <f>IF('Mapa R. Fiscal'!AD123="","",'Mapa R. Fiscal'!AD123)</f>
        <v/>
      </c>
      <c r="M120" s="321" t="str">
        <f>IF('Mapa R. Fiscal'!P123="","",'Mapa R. Fiscal'!P123)</f>
        <v/>
      </c>
      <c r="N120" s="65"/>
      <c r="O120" s="65"/>
      <c r="P120" s="65"/>
      <c r="Q120" s="171"/>
    </row>
    <row r="121" spans="1:17" ht="43.5" customHeight="1" x14ac:dyDescent="0.25">
      <c r="A121" s="110" t="s">
        <v>743</v>
      </c>
      <c r="B121" s="810"/>
      <c r="C121" s="812" t="str">
        <f>IF('Mapa R. Fiscal'!E124="","",'Mapa R. Fiscal'!E124)</f>
        <v/>
      </c>
      <c r="D121" s="814"/>
      <c r="E121" s="812" t="str">
        <f>IF('Mapa R. Fiscal'!D124="","",'Mapa R. Fiscal'!D124)</f>
        <v/>
      </c>
      <c r="F121" s="881" t="str">
        <f>IF('Mapa final'!H124="","",'Mapa final'!H124)</f>
        <v/>
      </c>
      <c r="G121" s="817" t="str">
        <f>IF('Mapa final'!L124="","",'Mapa final'!L124)</f>
        <v/>
      </c>
      <c r="H121" s="821"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77" t="str">
        <f>IF('Mapa R. Fiscal'!Y124="","",'Mapa R. Fiscal'!Y124)</f>
        <v/>
      </c>
      <c r="J121" s="377" t="str">
        <f>IF('Mapa R. Fiscal'!AA124="","",'Mapa R. Fiscal'!AA124)</f>
        <v/>
      </c>
      <c r="K121" s="377" t="str">
        <f t="shared" si="1"/>
        <v/>
      </c>
      <c r="L121" s="377" t="str">
        <f>IF('Mapa R. Fiscal'!AD124="","",'Mapa R. Fiscal'!AD124)</f>
        <v/>
      </c>
      <c r="M121" s="321" t="str">
        <f>IF('Mapa R. Fiscal'!P124="","",'Mapa R. Fiscal'!P124)</f>
        <v/>
      </c>
      <c r="N121" s="65"/>
      <c r="O121" s="65"/>
      <c r="P121" s="65"/>
      <c r="Q121" s="171"/>
    </row>
    <row r="122" spans="1:17" ht="43.5" customHeight="1" x14ac:dyDescent="0.25">
      <c r="A122" s="110" t="s">
        <v>744</v>
      </c>
      <c r="B122" s="811"/>
      <c r="C122" s="813"/>
      <c r="D122" s="815"/>
      <c r="E122" s="813"/>
      <c r="F122" s="882"/>
      <c r="G122" s="817"/>
      <c r="H122" s="821"/>
      <c r="I122" s="377" t="str">
        <f>IF('Mapa R. Fiscal'!Y125="","",'Mapa R. Fiscal'!Y125)</f>
        <v/>
      </c>
      <c r="J122" s="377" t="str">
        <f>IF('Mapa R. Fiscal'!AA125="","",'Mapa R. Fiscal'!AA125)</f>
        <v/>
      </c>
      <c r="K122" s="377" t="str">
        <f t="shared" si="1"/>
        <v/>
      </c>
      <c r="L122" s="377" t="str">
        <f>IF('Mapa R. Fiscal'!AD125="","",'Mapa R. Fiscal'!AD125)</f>
        <v/>
      </c>
      <c r="M122" s="321" t="str">
        <f>IF('Mapa R. Fiscal'!P125="","",'Mapa R. Fiscal'!P125)</f>
        <v/>
      </c>
      <c r="N122" s="65"/>
      <c r="O122" s="65"/>
      <c r="P122" s="65"/>
      <c r="Q122" s="171"/>
    </row>
    <row r="123" spans="1:17" ht="43.5" customHeight="1" x14ac:dyDescent="0.25">
      <c r="A123" s="110" t="s">
        <v>745</v>
      </c>
      <c r="B123" s="811"/>
      <c r="C123" s="813"/>
      <c r="D123" s="815"/>
      <c r="E123" s="813"/>
      <c r="F123" s="882"/>
      <c r="G123" s="817"/>
      <c r="H123" s="821"/>
      <c r="I123" s="377" t="str">
        <f>IF('Mapa R. Fiscal'!Y126="","",'Mapa R. Fiscal'!Y126)</f>
        <v/>
      </c>
      <c r="J123" s="377" t="str">
        <f>IF('Mapa R. Fiscal'!AA126="","",'Mapa R. Fiscal'!AA126)</f>
        <v/>
      </c>
      <c r="K123" s="377" t="str">
        <f t="shared" si="1"/>
        <v/>
      </c>
      <c r="L123" s="377" t="str">
        <f>IF('Mapa R. Fiscal'!AD126="","",'Mapa R. Fiscal'!AD126)</f>
        <v/>
      </c>
      <c r="M123" s="321" t="str">
        <f>IF('Mapa R. Fiscal'!P126="","",'Mapa R. Fiscal'!P126)</f>
        <v/>
      </c>
      <c r="N123" s="65"/>
      <c r="O123" s="65"/>
      <c r="P123" s="65"/>
      <c r="Q123" s="171"/>
    </row>
    <row r="124" spans="1:17" ht="43.5" customHeight="1" x14ac:dyDescent="0.25">
      <c r="A124" s="110" t="s">
        <v>746</v>
      </c>
      <c r="B124" s="811"/>
      <c r="C124" s="813"/>
      <c r="D124" s="815"/>
      <c r="E124" s="813"/>
      <c r="F124" s="882"/>
      <c r="G124" s="817"/>
      <c r="H124" s="821"/>
      <c r="I124" s="377" t="str">
        <f>IF('Mapa R. Fiscal'!Y127="","",'Mapa R. Fiscal'!Y127)</f>
        <v/>
      </c>
      <c r="J124" s="377" t="str">
        <f>IF('Mapa R. Fiscal'!AA127="","",'Mapa R. Fiscal'!AA127)</f>
        <v/>
      </c>
      <c r="K124" s="377" t="str">
        <f t="shared" si="1"/>
        <v/>
      </c>
      <c r="L124" s="377" t="str">
        <f>IF('Mapa R. Fiscal'!AD127="","",'Mapa R. Fiscal'!AD127)</f>
        <v/>
      </c>
      <c r="M124" s="321" t="str">
        <f>IF('Mapa R. Fiscal'!P127="","",'Mapa R. Fiscal'!P127)</f>
        <v/>
      </c>
      <c r="N124" s="65"/>
      <c r="O124" s="65"/>
      <c r="P124" s="65"/>
      <c r="Q124" s="171"/>
    </row>
    <row r="125" spans="1:17" ht="43.5" customHeight="1" x14ac:dyDescent="0.25">
      <c r="A125" s="110" t="s">
        <v>747</v>
      </c>
      <c r="B125" s="811"/>
      <c r="C125" s="813"/>
      <c r="D125" s="815"/>
      <c r="E125" s="813"/>
      <c r="F125" s="882"/>
      <c r="G125" s="817"/>
      <c r="H125" s="821"/>
      <c r="I125" s="377" t="str">
        <f>IF('Mapa R. Fiscal'!Y128="","",'Mapa R. Fiscal'!Y128)</f>
        <v/>
      </c>
      <c r="J125" s="377" t="str">
        <f>IF('Mapa R. Fiscal'!AA128="","",'Mapa R. Fiscal'!AA128)</f>
        <v/>
      </c>
      <c r="K125" s="377" t="str">
        <f t="shared" si="1"/>
        <v/>
      </c>
      <c r="L125" s="377" t="str">
        <f>IF('Mapa R. Fiscal'!AD128="","",'Mapa R. Fiscal'!AD128)</f>
        <v/>
      </c>
      <c r="M125" s="321" t="str">
        <f>IF('Mapa R. Fiscal'!P128="","",'Mapa R. Fiscal'!P128)</f>
        <v/>
      </c>
      <c r="N125" s="65"/>
      <c r="O125" s="65"/>
      <c r="P125" s="65"/>
      <c r="Q125" s="171"/>
    </row>
    <row r="126" spans="1:17" ht="43.5" customHeight="1" x14ac:dyDescent="0.25">
      <c r="A126" s="110" t="s">
        <v>748</v>
      </c>
      <c r="B126" s="811"/>
      <c r="C126" s="813"/>
      <c r="D126" s="815"/>
      <c r="E126" s="813"/>
      <c r="F126" s="816"/>
      <c r="G126" s="817"/>
      <c r="H126" s="821"/>
      <c r="I126" s="377" t="str">
        <f>IF('Mapa R. Fiscal'!Y129="","",'Mapa R. Fiscal'!Y129)</f>
        <v/>
      </c>
      <c r="J126" s="377" t="str">
        <f>IF('Mapa R. Fiscal'!AA129="","",'Mapa R. Fiscal'!AA129)</f>
        <v/>
      </c>
      <c r="K126" s="377" t="str">
        <f t="shared" si="1"/>
        <v/>
      </c>
      <c r="L126" s="377" t="str">
        <f>IF('Mapa R. Fiscal'!AD129="","",'Mapa R. Fiscal'!AD129)</f>
        <v/>
      </c>
      <c r="M126" s="321" t="str">
        <f>IF('Mapa R. Fiscal'!P129="","",'Mapa R. Fiscal'!P129)</f>
        <v/>
      </c>
      <c r="N126" s="65"/>
      <c r="O126" s="65"/>
      <c r="P126" s="65"/>
      <c r="Q126" s="171"/>
    </row>
    <row r="127" spans="1:17" ht="43.5" customHeight="1" x14ac:dyDescent="0.25">
      <c r="A127" s="110" t="s">
        <v>749</v>
      </c>
      <c r="B127" s="810"/>
      <c r="C127" s="812" t="str">
        <f>IF('Mapa R. Fiscal'!E130="","",'Mapa R. Fiscal'!E130)</f>
        <v/>
      </c>
      <c r="D127" s="814"/>
      <c r="E127" s="812" t="str">
        <f>IF('Mapa R. Fiscal'!D130="","",'Mapa R. Fiscal'!D130)</f>
        <v/>
      </c>
      <c r="F127" s="881" t="str">
        <f>IF('Mapa final'!H130="","",'Mapa final'!H130)</f>
        <v/>
      </c>
      <c r="G127" s="817" t="str">
        <f>IF('Mapa final'!L130="","",'Mapa final'!L130)</f>
        <v/>
      </c>
      <c r="H127" s="821"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77" t="str">
        <f>IF('Mapa R. Fiscal'!Y130="","",'Mapa R. Fiscal'!Y130)</f>
        <v/>
      </c>
      <c r="J127" s="377" t="str">
        <f>IF('Mapa R. Fiscal'!AA130="","",'Mapa R. Fiscal'!AA130)</f>
        <v/>
      </c>
      <c r="K127" s="377" t="str">
        <f t="shared" si="1"/>
        <v/>
      </c>
      <c r="L127" s="377" t="str">
        <f>IF('Mapa R. Fiscal'!AD130="","",'Mapa R. Fiscal'!AD130)</f>
        <v/>
      </c>
      <c r="M127" s="321" t="str">
        <f>IF('Mapa R. Fiscal'!P130="","",'Mapa R. Fiscal'!P130)</f>
        <v/>
      </c>
      <c r="N127" s="65"/>
      <c r="O127" s="65"/>
      <c r="P127" s="65"/>
      <c r="Q127" s="171"/>
    </row>
    <row r="128" spans="1:17" ht="43.5" customHeight="1" x14ac:dyDescent="0.25">
      <c r="A128" s="110" t="s">
        <v>750</v>
      </c>
      <c r="B128" s="811"/>
      <c r="C128" s="813"/>
      <c r="D128" s="815"/>
      <c r="E128" s="813"/>
      <c r="F128" s="882"/>
      <c r="G128" s="817"/>
      <c r="H128" s="821"/>
      <c r="I128" s="377" t="str">
        <f>IF('Mapa R. Fiscal'!Y131="","",'Mapa R. Fiscal'!Y131)</f>
        <v/>
      </c>
      <c r="J128" s="377" t="str">
        <f>IF('Mapa R. Fiscal'!AA131="","",'Mapa R. Fiscal'!AA131)</f>
        <v/>
      </c>
      <c r="K128" s="377" t="str">
        <f t="shared" si="1"/>
        <v/>
      </c>
      <c r="L128" s="377" t="str">
        <f>IF('Mapa R. Fiscal'!AD131="","",'Mapa R. Fiscal'!AD131)</f>
        <v/>
      </c>
      <c r="M128" s="321" t="str">
        <f>IF('Mapa R. Fiscal'!P131="","",'Mapa R. Fiscal'!P131)</f>
        <v/>
      </c>
      <c r="N128" s="65"/>
      <c r="O128" s="65"/>
      <c r="P128" s="65"/>
      <c r="Q128" s="171"/>
    </row>
    <row r="129" spans="1:17" ht="43.5" customHeight="1" x14ac:dyDescent="0.25">
      <c r="A129" s="110" t="s">
        <v>751</v>
      </c>
      <c r="B129" s="811"/>
      <c r="C129" s="813"/>
      <c r="D129" s="815"/>
      <c r="E129" s="813"/>
      <c r="F129" s="882"/>
      <c r="G129" s="817"/>
      <c r="H129" s="821"/>
      <c r="I129" s="377" t="str">
        <f>IF('Mapa R. Fiscal'!Y132="","",'Mapa R. Fiscal'!Y132)</f>
        <v/>
      </c>
      <c r="J129" s="377" t="str">
        <f>IF('Mapa R. Fiscal'!AA132="","",'Mapa R. Fiscal'!AA132)</f>
        <v/>
      </c>
      <c r="K129" s="377" t="str">
        <f t="shared" si="1"/>
        <v/>
      </c>
      <c r="L129" s="377" t="str">
        <f>IF('Mapa R. Fiscal'!AD132="","",'Mapa R. Fiscal'!AD132)</f>
        <v/>
      </c>
      <c r="M129" s="321" t="str">
        <f>IF('Mapa R. Fiscal'!P132="","",'Mapa R. Fiscal'!P132)</f>
        <v/>
      </c>
      <c r="N129" s="65"/>
      <c r="O129" s="65"/>
      <c r="P129" s="65"/>
      <c r="Q129" s="171"/>
    </row>
    <row r="130" spans="1:17" ht="43.5" customHeight="1" x14ac:dyDescent="0.25">
      <c r="A130" s="110" t="s">
        <v>752</v>
      </c>
      <c r="B130" s="811"/>
      <c r="C130" s="813"/>
      <c r="D130" s="815"/>
      <c r="E130" s="813"/>
      <c r="F130" s="882"/>
      <c r="G130" s="817"/>
      <c r="H130" s="821"/>
      <c r="I130" s="377" t="str">
        <f>IF('Mapa R. Fiscal'!Y133="","",'Mapa R. Fiscal'!Y133)</f>
        <v/>
      </c>
      <c r="J130" s="377" t="str">
        <f>IF('Mapa R. Fiscal'!AA133="","",'Mapa R. Fiscal'!AA133)</f>
        <v/>
      </c>
      <c r="K130" s="377" t="str">
        <f t="shared" si="1"/>
        <v/>
      </c>
      <c r="L130" s="377" t="str">
        <f>IF('Mapa R. Fiscal'!AD133="","",'Mapa R. Fiscal'!AD133)</f>
        <v/>
      </c>
      <c r="M130" s="321" t="str">
        <f>IF('Mapa R. Fiscal'!P133="","",'Mapa R. Fiscal'!P133)</f>
        <v/>
      </c>
      <c r="N130" s="65"/>
      <c r="O130" s="65"/>
      <c r="P130" s="65"/>
      <c r="Q130" s="171"/>
    </row>
    <row r="131" spans="1:17" ht="43.5" customHeight="1" x14ac:dyDescent="0.25">
      <c r="A131" s="110" t="s">
        <v>753</v>
      </c>
      <c r="B131" s="811"/>
      <c r="C131" s="813"/>
      <c r="D131" s="815"/>
      <c r="E131" s="813"/>
      <c r="F131" s="882"/>
      <c r="G131" s="817"/>
      <c r="H131" s="821"/>
      <c r="I131" s="377" t="str">
        <f>IF('Mapa R. Fiscal'!Y134="","",'Mapa R. Fiscal'!Y134)</f>
        <v/>
      </c>
      <c r="J131" s="377" t="str">
        <f>IF('Mapa R. Fiscal'!AA134="","",'Mapa R. Fiscal'!AA134)</f>
        <v/>
      </c>
      <c r="K131" s="377" t="str">
        <f t="shared" si="1"/>
        <v/>
      </c>
      <c r="L131" s="377" t="str">
        <f>IF('Mapa R. Fiscal'!AD134="","",'Mapa R. Fiscal'!AD134)</f>
        <v/>
      </c>
      <c r="M131" s="321" t="str">
        <f>IF('Mapa R. Fiscal'!P134="","",'Mapa R. Fiscal'!P134)</f>
        <v/>
      </c>
      <c r="N131" s="65"/>
      <c r="O131" s="65"/>
      <c r="P131" s="65"/>
      <c r="Q131" s="171"/>
    </row>
    <row r="132" spans="1:17" ht="43.5" customHeight="1" x14ac:dyDescent="0.25">
      <c r="A132" s="110" t="s">
        <v>754</v>
      </c>
      <c r="B132" s="811"/>
      <c r="C132" s="813"/>
      <c r="D132" s="815"/>
      <c r="E132" s="813"/>
      <c r="F132" s="816"/>
      <c r="G132" s="817"/>
      <c r="H132" s="821"/>
      <c r="I132" s="377" t="str">
        <f>IF('Mapa R. Fiscal'!Y135="","",'Mapa R. Fiscal'!Y135)</f>
        <v/>
      </c>
      <c r="J132" s="377" t="str">
        <f>IF('Mapa R. Fiscal'!AA135="","",'Mapa R. Fiscal'!AA135)</f>
        <v/>
      </c>
      <c r="K132" s="377" t="str">
        <f t="shared" si="1"/>
        <v/>
      </c>
      <c r="L132" s="377" t="str">
        <f>IF('Mapa R. Fiscal'!AD135="","",'Mapa R. Fiscal'!AD135)</f>
        <v/>
      </c>
      <c r="M132" s="321" t="str">
        <f>IF('Mapa R. Fiscal'!P135="","",'Mapa R. Fiscal'!P135)</f>
        <v/>
      </c>
      <c r="N132" s="65"/>
      <c r="O132" s="65"/>
      <c r="P132" s="65"/>
      <c r="Q132" s="171"/>
    </row>
    <row r="133" spans="1:17" ht="43.5" customHeight="1" x14ac:dyDescent="0.25">
      <c r="A133" s="110" t="s">
        <v>755</v>
      </c>
      <c r="B133" s="810"/>
      <c r="C133" s="812" t="str">
        <f>IF('Mapa R. Fiscal'!E136="","",'Mapa R. Fiscal'!E136)</f>
        <v/>
      </c>
      <c r="D133" s="814"/>
      <c r="E133" s="812" t="str">
        <f>IF('Mapa R. Fiscal'!D136="","",'Mapa R. Fiscal'!D136)</f>
        <v/>
      </c>
      <c r="F133" s="881" t="str">
        <f>IF('Mapa final'!H136="","",'Mapa final'!H136)</f>
        <v/>
      </c>
      <c r="G133" s="817" t="str">
        <f>IF('Mapa final'!L136="","",'Mapa final'!L136)</f>
        <v/>
      </c>
      <c r="H133" s="821"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77" t="str">
        <f>IF('Mapa R. Fiscal'!Y136="","",'Mapa R. Fiscal'!Y136)</f>
        <v/>
      </c>
      <c r="J133" s="377" t="str">
        <f>IF('Mapa R. Fiscal'!AA136="","",'Mapa R. Fiscal'!AA136)</f>
        <v/>
      </c>
      <c r="K133" s="377" t="str">
        <f t="shared" si="1"/>
        <v/>
      </c>
      <c r="L133" s="377" t="str">
        <f>IF('Mapa R. Fiscal'!AD136="","",'Mapa R. Fiscal'!AD136)</f>
        <v/>
      </c>
      <c r="M133" s="321" t="str">
        <f>IF('Mapa R. Fiscal'!P136="","",'Mapa R. Fiscal'!P136)</f>
        <v/>
      </c>
      <c r="N133" s="65"/>
      <c r="O133" s="65"/>
      <c r="P133" s="65"/>
      <c r="Q133" s="171"/>
    </row>
    <row r="134" spans="1:17" ht="43.5" customHeight="1" x14ac:dyDescent="0.25">
      <c r="A134" s="110" t="s">
        <v>756</v>
      </c>
      <c r="B134" s="811"/>
      <c r="C134" s="813"/>
      <c r="D134" s="815"/>
      <c r="E134" s="813"/>
      <c r="F134" s="882"/>
      <c r="G134" s="817"/>
      <c r="H134" s="821"/>
      <c r="I134" s="377" t="str">
        <f>IF('Mapa R. Fiscal'!Y137="","",'Mapa R. Fiscal'!Y137)</f>
        <v/>
      </c>
      <c r="J134" s="377" t="str">
        <f>IF('Mapa R. Fiscal'!AA137="","",'Mapa R. Fiscal'!AA137)</f>
        <v/>
      </c>
      <c r="K134" s="377" t="str">
        <f t="shared" si="1"/>
        <v/>
      </c>
      <c r="L134" s="377" t="str">
        <f>IF('Mapa R. Fiscal'!AD137="","",'Mapa R. Fiscal'!AD137)</f>
        <v/>
      </c>
      <c r="M134" s="321" t="str">
        <f>IF('Mapa R. Fiscal'!P137="","",'Mapa R. Fiscal'!P137)</f>
        <v/>
      </c>
      <c r="N134" s="65"/>
      <c r="O134" s="65"/>
      <c r="P134" s="65"/>
      <c r="Q134" s="171"/>
    </row>
    <row r="135" spans="1:17" ht="43.5" customHeight="1" x14ac:dyDescent="0.25">
      <c r="A135" s="110" t="s">
        <v>757</v>
      </c>
      <c r="B135" s="811"/>
      <c r="C135" s="813"/>
      <c r="D135" s="815"/>
      <c r="E135" s="813"/>
      <c r="F135" s="882"/>
      <c r="G135" s="817"/>
      <c r="H135" s="821"/>
      <c r="I135" s="377" t="str">
        <f>IF('Mapa R. Fiscal'!Y138="","",'Mapa R. Fiscal'!Y138)</f>
        <v/>
      </c>
      <c r="J135" s="377" t="str">
        <f>IF('Mapa R. Fiscal'!AA138="","",'Mapa R. Fiscal'!AA138)</f>
        <v/>
      </c>
      <c r="K135" s="377"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77" t="str">
        <f>IF('Mapa R. Fiscal'!AD138="","",'Mapa R. Fiscal'!AD138)</f>
        <v/>
      </c>
      <c r="M135" s="321" t="str">
        <f>IF('Mapa R. Fiscal'!P138="","",'Mapa R. Fiscal'!P138)</f>
        <v/>
      </c>
      <c r="N135" s="65"/>
      <c r="O135" s="65"/>
      <c r="P135" s="65"/>
      <c r="Q135" s="171"/>
    </row>
    <row r="136" spans="1:17" ht="43.5" customHeight="1" x14ac:dyDescent="0.25">
      <c r="A136" s="110" t="s">
        <v>758</v>
      </c>
      <c r="B136" s="811"/>
      <c r="C136" s="813"/>
      <c r="D136" s="815"/>
      <c r="E136" s="813"/>
      <c r="F136" s="882"/>
      <c r="G136" s="817"/>
      <c r="H136" s="821"/>
      <c r="I136" s="377" t="str">
        <f>IF('Mapa R. Fiscal'!Y139="","",'Mapa R. Fiscal'!Y139)</f>
        <v/>
      </c>
      <c r="J136" s="377" t="str">
        <f>IF('Mapa R. Fiscal'!AA139="","",'Mapa R. Fiscal'!AA139)</f>
        <v/>
      </c>
      <c r="K136" s="377" t="str">
        <f t="shared" si="2"/>
        <v/>
      </c>
      <c r="L136" s="377" t="str">
        <f>IF('Mapa R. Fiscal'!AD139="","",'Mapa R. Fiscal'!AD139)</f>
        <v/>
      </c>
      <c r="M136" s="321" t="str">
        <f>IF('Mapa R. Fiscal'!P139="","",'Mapa R. Fiscal'!P139)</f>
        <v/>
      </c>
      <c r="N136" s="65"/>
      <c r="O136" s="65"/>
      <c r="P136" s="65"/>
      <c r="Q136" s="171"/>
    </row>
    <row r="137" spans="1:17" ht="43.5" customHeight="1" x14ac:dyDescent="0.25">
      <c r="A137" s="110" t="s">
        <v>759</v>
      </c>
      <c r="B137" s="811"/>
      <c r="C137" s="813"/>
      <c r="D137" s="815"/>
      <c r="E137" s="813"/>
      <c r="F137" s="882"/>
      <c r="G137" s="817"/>
      <c r="H137" s="821"/>
      <c r="I137" s="377" t="str">
        <f>IF('Mapa R. Fiscal'!Y140="","",'Mapa R. Fiscal'!Y140)</f>
        <v/>
      </c>
      <c r="J137" s="377" t="str">
        <f>IF('Mapa R. Fiscal'!AA140="","",'Mapa R. Fiscal'!AA140)</f>
        <v/>
      </c>
      <c r="K137" s="377" t="str">
        <f t="shared" si="2"/>
        <v/>
      </c>
      <c r="L137" s="377" t="str">
        <f>IF('Mapa R. Fiscal'!AD140="","",'Mapa R. Fiscal'!AD140)</f>
        <v/>
      </c>
      <c r="M137" s="321" t="str">
        <f>IF('Mapa R. Fiscal'!P140="","",'Mapa R. Fiscal'!P140)</f>
        <v/>
      </c>
      <c r="N137" s="65"/>
      <c r="O137" s="65"/>
      <c r="P137" s="65"/>
      <c r="Q137" s="171"/>
    </row>
    <row r="138" spans="1:17" ht="43.5" customHeight="1" x14ac:dyDescent="0.25">
      <c r="A138" s="110" t="s">
        <v>760</v>
      </c>
      <c r="B138" s="811"/>
      <c r="C138" s="813"/>
      <c r="D138" s="815"/>
      <c r="E138" s="813"/>
      <c r="F138" s="816"/>
      <c r="G138" s="817"/>
      <c r="H138" s="821"/>
      <c r="I138" s="377" t="str">
        <f>IF('Mapa R. Fiscal'!Y141="","",'Mapa R. Fiscal'!Y141)</f>
        <v/>
      </c>
      <c r="J138" s="377" t="str">
        <f>IF('Mapa R. Fiscal'!AA141="","",'Mapa R. Fiscal'!AA141)</f>
        <v/>
      </c>
      <c r="K138" s="377" t="str">
        <f t="shared" si="2"/>
        <v/>
      </c>
      <c r="L138" s="377" t="str">
        <f>IF('Mapa R. Fiscal'!AD141="","",'Mapa R. Fiscal'!AD141)</f>
        <v/>
      </c>
      <c r="M138" s="321" t="str">
        <f>IF('Mapa R. Fiscal'!P141="","",'Mapa R. Fiscal'!P141)</f>
        <v/>
      </c>
      <c r="N138" s="65"/>
      <c r="O138" s="65"/>
      <c r="P138" s="65"/>
      <c r="Q138" s="171"/>
    </row>
    <row r="139" spans="1:17" ht="43.5" customHeight="1" x14ac:dyDescent="0.25">
      <c r="A139" s="110" t="s">
        <v>761</v>
      </c>
      <c r="B139" s="810"/>
      <c r="C139" s="812" t="str">
        <f>IF('Mapa R. Fiscal'!E142="","",'Mapa R. Fiscal'!E142)</f>
        <v/>
      </c>
      <c r="D139" s="814"/>
      <c r="E139" s="812" t="str">
        <f>IF('Mapa R. Fiscal'!D142="","",'Mapa R. Fiscal'!D142)</f>
        <v/>
      </c>
      <c r="F139" s="881" t="str">
        <f>IF('Mapa final'!H142="","",'Mapa final'!H142)</f>
        <v/>
      </c>
      <c r="G139" s="817" t="str">
        <f>IF('Mapa final'!L142="","",'Mapa final'!L142)</f>
        <v/>
      </c>
      <c r="H139" s="821"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77" t="str">
        <f>IF('Mapa R. Fiscal'!Y142="","",'Mapa R. Fiscal'!Y142)</f>
        <v/>
      </c>
      <c r="J139" s="377" t="str">
        <f>IF('Mapa R. Fiscal'!AA142="","",'Mapa R. Fiscal'!AA142)</f>
        <v/>
      </c>
      <c r="K139" s="377" t="str">
        <f t="shared" si="2"/>
        <v/>
      </c>
      <c r="L139" s="377" t="str">
        <f>IF('Mapa R. Fiscal'!AD142="","",'Mapa R. Fiscal'!AD142)</f>
        <v/>
      </c>
      <c r="M139" s="321" t="str">
        <f>IF('Mapa R. Fiscal'!P142="","",'Mapa R. Fiscal'!P142)</f>
        <v/>
      </c>
      <c r="N139" s="65"/>
      <c r="O139" s="65"/>
      <c r="P139" s="65"/>
      <c r="Q139" s="171"/>
    </row>
    <row r="140" spans="1:17" ht="43.5" customHeight="1" x14ac:dyDescent="0.25">
      <c r="A140" s="110" t="s">
        <v>762</v>
      </c>
      <c r="B140" s="811"/>
      <c r="C140" s="813"/>
      <c r="D140" s="815"/>
      <c r="E140" s="813"/>
      <c r="F140" s="882"/>
      <c r="G140" s="817"/>
      <c r="H140" s="821"/>
      <c r="I140" s="377" t="str">
        <f>IF('Mapa R. Fiscal'!Y143="","",'Mapa R. Fiscal'!Y143)</f>
        <v/>
      </c>
      <c r="J140" s="377" t="str">
        <f>IF('Mapa R. Fiscal'!AA143="","",'Mapa R. Fiscal'!AA143)</f>
        <v/>
      </c>
      <c r="K140" s="377" t="str">
        <f t="shared" si="2"/>
        <v/>
      </c>
      <c r="L140" s="377" t="str">
        <f>IF('Mapa R. Fiscal'!AD143="","",'Mapa R. Fiscal'!AD143)</f>
        <v/>
      </c>
      <c r="M140" s="321" t="str">
        <f>IF('Mapa R. Fiscal'!P143="","",'Mapa R. Fiscal'!P143)</f>
        <v/>
      </c>
      <c r="N140" s="65"/>
      <c r="O140" s="65"/>
      <c r="P140" s="65"/>
      <c r="Q140" s="171"/>
    </row>
    <row r="141" spans="1:17" ht="43.5" customHeight="1" x14ac:dyDescent="0.25">
      <c r="A141" s="110" t="s">
        <v>763</v>
      </c>
      <c r="B141" s="811"/>
      <c r="C141" s="813"/>
      <c r="D141" s="815"/>
      <c r="E141" s="813"/>
      <c r="F141" s="882"/>
      <c r="G141" s="817"/>
      <c r="H141" s="821"/>
      <c r="I141" s="377" t="str">
        <f>IF('Mapa R. Fiscal'!Y144="","",'Mapa R. Fiscal'!Y144)</f>
        <v/>
      </c>
      <c r="J141" s="377" t="str">
        <f>IF('Mapa R. Fiscal'!AA144="","",'Mapa R. Fiscal'!AA144)</f>
        <v/>
      </c>
      <c r="K141" s="377" t="str">
        <f t="shared" si="2"/>
        <v/>
      </c>
      <c r="L141" s="377" t="str">
        <f>IF('Mapa R. Fiscal'!AD144="","",'Mapa R. Fiscal'!AD144)</f>
        <v/>
      </c>
      <c r="M141" s="321" t="str">
        <f>IF('Mapa R. Fiscal'!P144="","",'Mapa R. Fiscal'!P144)</f>
        <v/>
      </c>
      <c r="N141" s="65"/>
      <c r="O141" s="65"/>
      <c r="P141" s="65"/>
      <c r="Q141" s="171"/>
    </row>
    <row r="142" spans="1:17" ht="43.5" customHeight="1" x14ac:dyDescent="0.25">
      <c r="A142" s="110" t="s">
        <v>764</v>
      </c>
      <c r="B142" s="811"/>
      <c r="C142" s="813"/>
      <c r="D142" s="815"/>
      <c r="E142" s="813"/>
      <c r="F142" s="882"/>
      <c r="G142" s="817"/>
      <c r="H142" s="821"/>
      <c r="I142" s="377" t="str">
        <f>IF('Mapa R. Fiscal'!Y145="","",'Mapa R. Fiscal'!Y145)</f>
        <v/>
      </c>
      <c r="J142" s="377" t="str">
        <f>IF('Mapa R. Fiscal'!AA145="","",'Mapa R. Fiscal'!AA145)</f>
        <v/>
      </c>
      <c r="K142" s="377" t="str">
        <f t="shared" si="2"/>
        <v/>
      </c>
      <c r="L142" s="377" t="str">
        <f>IF('Mapa R. Fiscal'!AD145="","",'Mapa R. Fiscal'!AD145)</f>
        <v/>
      </c>
      <c r="M142" s="321" t="str">
        <f>IF('Mapa R. Fiscal'!P145="","",'Mapa R. Fiscal'!P145)</f>
        <v/>
      </c>
      <c r="N142" s="65"/>
      <c r="O142" s="65"/>
      <c r="P142" s="65"/>
      <c r="Q142" s="171"/>
    </row>
    <row r="143" spans="1:17" ht="43.5" customHeight="1" x14ac:dyDescent="0.25">
      <c r="A143" s="110" t="s">
        <v>765</v>
      </c>
      <c r="B143" s="811"/>
      <c r="C143" s="813"/>
      <c r="D143" s="815"/>
      <c r="E143" s="813"/>
      <c r="F143" s="882"/>
      <c r="G143" s="817"/>
      <c r="H143" s="821"/>
      <c r="I143" s="377" t="str">
        <f>IF('Mapa R. Fiscal'!Y146="","",'Mapa R. Fiscal'!Y146)</f>
        <v/>
      </c>
      <c r="J143" s="377" t="str">
        <f>IF('Mapa R. Fiscal'!AA146="","",'Mapa R. Fiscal'!AA146)</f>
        <v/>
      </c>
      <c r="K143" s="377" t="str">
        <f t="shared" si="2"/>
        <v/>
      </c>
      <c r="L143" s="377" t="str">
        <f>IF('Mapa R. Fiscal'!AD146="","",'Mapa R. Fiscal'!AD146)</f>
        <v/>
      </c>
      <c r="M143" s="321" t="str">
        <f>IF('Mapa R. Fiscal'!P146="","",'Mapa R. Fiscal'!P146)</f>
        <v/>
      </c>
      <c r="N143" s="65"/>
      <c r="O143" s="65"/>
      <c r="P143" s="65"/>
      <c r="Q143" s="171"/>
    </row>
    <row r="144" spans="1:17" ht="43.5" customHeight="1" x14ac:dyDescent="0.25">
      <c r="A144" s="110" t="s">
        <v>766</v>
      </c>
      <c r="B144" s="811"/>
      <c r="C144" s="813"/>
      <c r="D144" s="815"/>
      <c r="E144" s="813"/>
      <c r="F144" s="816"/>
      <c r="G144" s="817"/>
      <c r="H144" s="821"/>
      <c r="I144" s="377" t="str">
        <f>IF('Mapa R. Fiscal'!Y147="","",'Mapa R. Fiscal'!Y147)</f>
        <v/>
      </c>
      <c r="J144" s="377" t="str">
        <f>IF('Mapa R. Fiscal'!AA147="","",'Mapa R. Fiscal'!AA147)</f>
        <v/>
      </c>
      <c r="K144" s="377" t="str">
        <f t="shared" si="2"/>
        <v/>
      </c>
      <c r="L144" s="377" t="str">
        <f>IF('Mapa R. Fiscal'!AD147="","",'Mapa R. Fiscal'!AD147)</f>
        <v/>
      </c>
      <c r="M144" s="321" t="str">
        <f>IF('Mapa R. Fiscal'!P147="","",'Mapa R. Fiscal'!P147)</f>
        <v/>
      </c>
      <c r="N144" s="65"/>
      <c r="O144" s="65"/>
      <c r="P144" s="65"/>
      <c r="Q144" s="171"/>
    </row>
    <row r="145" spans="1:17" ht="43.5" customHeight="1" x14ac:dyDescent="0.25">
      <c r="A145" s="110" t="s">
        <v>767</v>
      </c>
      <c r="B145" s="810"/>
      <c r="C145" s="812" t="str">
        <f>IF('Mapa R. Fiscal'!E148="","",'Mapa R. Fiscal'!E148)</f>
        <v/>
      </c>
      <c r="D145" s="814"/>
      <c r="E145" s="812" t="str">
        <f>IF('Mapa R. Fiscal'!D148="","",'Mapa R. Fiscal'!D148)</f>
        <v/>
      </c>
      <c r="F145" s="881" t="str">
        <f>IF('Mapa final'!H148="","",'Mapa final'!H148)</f>
        <v/>
      </c>
      <c r="G145" s="817" t="str">
        <f>IF('Mapa final'!L148="","",'Mapa final'!L148)</f>
        <v/>
      </c>
      <c r="H145" s="821"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77" t="str">
        <f>IF('Mapa R. Fiscal'!Y148="","",'Mapa R. Fiscal'!Y148)</f>
        <v/>
      </c>
      <c r="J145" s="377" t="str">
        <f>IF('Mapa R. Fiscal'!AA148="","",'Mapa R. Fiscal'!AA148)</f>
        <v/>
      </c>
      <c r="K145" s="377" t="str">
        <f t="shared" si="2"/>
        <v/>
      </c>
      <c r="L145" s="377" t="str">
        <f>IF('Mapa R. Fiscal'!AD148="","",'Mapa R. Fiscal'!AD148)</f>
        <v/>
      </c>
      <c r="M145" s="321" t="str">
        <f>IF('Mapa R. Fiscal'!P148="","",'Mapa R. Fiscal'!P148)</f>
        <v/>
      </c>
      <c r="N145" s="65"/>
      <c r="O145" s="65"/>
      <c r="P145" s="65"/>
      <c r="Q145" s="171"/>
    </row>
    <row r="146" spans="1:17" ht="43.5" customHeight="1" x14ac:dyDescent="0.25">
      <c r="A146" s="110" t="s">
        <v>768</v>
      </c>
      <c r="B146" s="811"/>
      <c r="C146" s="813"/>
      <c r="D146" s="815"/>
      <c r="E146" s="813"/>
      <c r="F146" s="882"/>
      <c r="G146" s="817"/>
      <c r="H146" s="821"/>
      <c r="I146" s="377" t="str">
        <f>IF('Mapa R. Fiscal'!Y149="","",'Mapa R. Fiscal'!Y149)</f>
        <v/>
      </c>
      <c r="J146" s="377" t="str">
        <f>IF('Mapa R. Fiscal'!AA149="","",'Mapa R. Fiscal'!AA149)</f>
        <v/>
      </c>
      <c r="K146" s="377" t="str">
        <f t="shared" si="2"/>
        <v/>
      </c>
      <c r="L146" s="377" t="str">
        <f>IF('Mapa R. Fiscal'!AD149="","",'Mapa R. Fiscal'!AD149)</f>
        <v/>
      </c>
      <c r="M146" s="321" t="str">
        <f>IF('Mapa R. Fiscal'!P149="","",'Mapa R. Fiscal'!P149)</f>
        <v/>
      </c>
      <c r="N146" s="65"/>
      <c r="O146" s="65"/>
      <c r="P146" s="65"/>
      <c r="Q146" s="171"/>
    </row>
    <row r="147" spans="1:17" ht="43.5" customHeight="1" x14ac:dyDescent="0.25">
      <c r="A147" s="110" t="s">
        <v>769</v>
      </c>
      <c r="B147" s="811"/>
      <c r="C147" s="813"/>
      <c r="D147" s="815"/>
      <c r="E147" s="813"/>
      <c r="F147" s="882"/>
      <c r="G147" s="817"/>
      <c r="H147" s="821"/>
      <c r="I147" s="377" t="str">
        <f>IF('Mapa R. Fiscal'!Y150="","",'Mapa R. Fiscal'!Y150)</f>
        <v/>
      </c>
      <c r="J147" s="377" t="str">
        <f>IF('Mapa R. Fiscal'!AA150="","",'Mapa R. Fiscal'!AA150)</f>
        <v/>
      </c>
      <c r="K147" s="377" t="str">
        <f t="shared" si="2"/>
        <v/>
      </c>
      <c r="L147" s="377" t="str">
        <f>IF('Mapa R. Fiscal'!AD150="","",'Mapa R. Fiscal'!AD150)</f>
        <v/>
      </c>
      <c r="M147" s="321" t="str">
        <f>IF('Mapa R. Fiscal'!P150="","",'Mapa R. Fiscal'!P150)</f>
        <v/>
      </c>
      <c r="N147" s="65"/>
      <c r="O147" s="65"/>
      <c r="P147" s="65"/>
      <c r="Q147" s="171"/>
    </row>
    <row r="148" spans="1:17" ht="43.5" customHeight="1" x14ac:dyDescent="0.25">
      <c r="A148" s="110" t="s">
        <v>770</v>
      </c>
      <c r="B148" s="811"/>
      <c r="C148" s="813"/>
      <c r="D148" s="815"/>
      <c r="E148" s="813"/>
      <c r="F148" s="882"/>
      <c r="G148" s="817"/>
      <c r="H148" s="821"/>
      <c r="I148" s="377" t="str">
        <f>IF('Mapa R. Fiscal'!Y151="","",'Mapa R. Fiscal'!Y151)</f>
        <v/>
      </c>
      <c r="J148" s="377" t="str">
        <f>IF('Mapa R. Fiscal'!AA151="","",'Mapa R. Fiscal'!AA151)</f>
        <v/>
      </c>
      <c r="K148" s="377" t="str">
        <f t="shared" si="2"/>
        <v/>
      </c>
      <c r="L148" s="377" t="str">
        <f>IF('Mapa R. Fiscal'!AD151="","",'Mapa R. Fiscal'!AD151)</f>
        <v/>
      </c>
      <c r="M148" s="321" t="str">
        <f>IF('Mapa R. Fiscal'!P151="","",'Mapa R. Fiscal'!P151)</f>
        <v/>
      </c>
      <c r="N148" s="65"/>
      <c r="O148" s="65"/>
      <c r="P148" s="65"/>
      <c r="Q148" s="171"/>
    </row>
    <row r="149" spans="1:17" ht="43.5" customHeight="1" x14ac:dyDescent="0.25">
      <c r="A149" s="110" t="s">
        <v>771</v>
      </c>
      <c r="B149" s="811"/>
      <c r="C149" s="813"/>
      <c r="D149" s="815"/>
      <c r="E149" s="813"/>
      <c r="F149" s="882"/>
      <c r="G149" s="817"/>
      <c r="H149" s="821"/>
      <c r="I149" s="377" t="str">
        <f>IF('Mapa R. Fiscal'!Y152="","",'Mapa R. Fiscal'!Y152)</f>
        <v/>
      </c>
      <c r="J149" s="377" t="str">
        <f>IF('Mapa R. Fiscal'!AA152="","",'Mapa R. Fiscal'!AA152)</f>
        <v/>
      </c>
      <c r="K149" s="377" t="str">
        <f t="shared" si="2"/>
        <v/>
      </c>
      <c r="L149" s="377" t="str">
        <f>IF('Mapa R. Fiscal'!AD152="","",'Mapa R. Fiscal'!AD152)</f>
        <v/>
      </c>
      <c r="M149" s="321" t="str">
        <f>IF('Mapa R. Fiscal'!P152="","",'Mapa R. Fiscal'!P152)</f>
        <v/>
      </c>
      <c r="N149" s="65"/>
      <c r="O149" s="65"/>
      <c r="P149" s="65"/>
      <c r="Q149" s="171"/>
    </row>
    <row r="150" spans="1:17" ht="43.5" customHeight="1" x14ac:dyDescent="0.25">
      <c r="A150" s="110" t="s">
        <v>772</v>
      </c>
      <c r="B150" s="811"/>
      <c r="C150" s="813"/>
      <c r="D150" s="815"/>
      <c r="E150" s="813"/>
      <c r="F150" s="816"/>
      <c r="G150" s="817"/>
      <c r="H150" s="821"/>
      <c r="I150" s="377" t="str">
        <f>IF('Mapa R. Fiscal'!Y153="","",'Mapa R. Fiscal'!Y153)</f>
        <v/>
      </c>
      <c r="J150" s="377" t="str">
        <f>IF('Mapa R. Fiscal'!AA153="","",'Mapa R. Fiscal'!AA153)</f>
        <v/>
      </c>
      <c r="K150" s="377" t="str">
        <f t="shared" si="2"/>
        <v/>
      </c>
      <c r="L150" s="377" t="str">
        <f>IF('Mapa R. Fiscal'!AD153="","",'Mapa R. Fiscal'!AD153)</f>
        <v/>
      </c>
      <c r="M150" s="321" t="str">
        <f>IF('Mapa R. Fiscal'!P153="","",'Mapa R. Fiscal'!P153)</f>
        <v/>
      </c>
      <c r="N150" s="65"/>
      <c r="O150" s="65"/>
      <c r="P150" s="65"/>
      <c r="Q150" s="171"/>
    </row>
    <row r="151" spans="1:17" ht="43.5" customHeight="1" x14ac:dyDescent="0.25">
      <c r="A151" s="110" t="s">
        <v>773</v>
      </c>
      <c r="B151" s="810"/>
      <c r="C151" s="812" t="str">
        <f>IF('Mapa R. Fiscal'!E154="","",'Mapa R. Fiscal'!E154)</f>
        <v/>
      </c>
      <c r="D151" s="814"/>
      <c r="E151" s="812" t="str">
        <f>IF('Mapa R. Fiscal'!D154="","",'Mapa R. Fiscal'!D154)</f>
        <v/>
      </c>
      <c r="F151" s="881" t="str">
        <f>IF('Mapa final'!H154="","",'Mapa final'!H154)</f>
        <v/>
      </c>
      <c r="G151" s="817" t="str">
        <f>IF('Mapa final'!L154="","",'Mapa final'!L154)</f>
        <v/>
      </c>
      <c r="H151" s="821"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77" t="str">
        <f>IF('Mapa R. Fiscal'!Y154="","",'Mapa R. Fiscal'!Y154)</f>
        <v/>
      </c>
      <c r="J151" s="377" t="str">
        <f>IF('Mapa R. Fiscal'!AA154="","",'Mapa R. Fiscal'!AA154)</f>
        <v/>
      </c>
      <c r="K151" s="377" t="str">
        <f t="shared" si="2"/>
        <v/>
      </c>
      <c r="L151" s="377" t="str">
        <f>IF('Mapa R. Fiscal'!AD154="","",'Mapa R. Fiscal'!AD154)</f>
        <v/>
      </c>
      <c r="M151" s="321" t="str">
        <f>IF('Mapa R. Fiscal'!P154="","",'Mapa R. Fiscal'!P154)</f>
        <v/>
      </c>
      <c r="N151" s="65"/>
      <c r="O151" s="65"/>
      <c r="P151" s="65"/>
      <c r="Q151" s="171"/>
    </row>
    <row r="152" spans="1:17" ht="43.5" customHeight="1" x14ac:dyDescent="0.25">
      <c r="A152" s="110" t="s">
        <v>774</v>
      </c>
      <c r="B152" s="811"/>
      <c r="C152" s="813"/>
      <c r="D152" s="815"/>
      <c r="E152" s="813"/>
      <c r="F152" s="882"/>
      <c r="G152" s="817"/>
      <c r="H152" s="821"/>
      <c r="I152" s="377" t="str">
        <f>IF('Mapa R. Fiscal'!Y155="","",'Mapa R. Fiscal'!Y155)</f>
        <v/>
      </c>
      <c r="J152" s="377" t="str">
        <f>IF('Mapa R. Fiscal'!AA155="","",'Mapa R. Fiscal'!AA155)</f>
        <v/>
      </c>
      <c r="K152" s="377" t="str">
        <f t="shared" si="2"/>
        <v/>
      </c>
      <c r="L152" s="377" t="str">
        <f>IF('Mapa R. Fiscal'!AD155="","",'Mapa R. Fiscal'!AD155)</f>
        <v/>
      </c>
      <c r="M152" s="321" t="str">
        <f>IF('Mapa R. Fiscal'!P155="","",'Mapa R. Fiscal'!P155)</f>
        <v/>
      </c>
      <c r="N152" s="65"/>
      <c r="O152" s="65"/>
      <c r="P152" s="65"/>
      <c r="Q152" s="171"/>
    </row>
    <row r="153" spans="1:17" ht="43.5" customHeight="1" x14ac:dyDescent="0.25">
      <c r="A153" s="110" t="s">
        <v>775</v>
      </c>
      <c r="B153" s="811"/>
      <c r="C153" s="813"/>
      <c r="D153" s="815"/>
      <c r="E153" s="813"/>
      <c r="F153" s="882"/>
      <c r="G153" s="817"/>
      <c r="H153" s="821"/>
      <c r="I153" s="377" t="str">
        <f>IF('Mapa R. Fiscal'!Y156="","",'Mapa R. Fiscal'!Y156)</f>
        <v/>
      </c>
      <c r="J153" s="377" t="str">
        <f>IF('Mapa R. Fiscal'!AA156="","",'Mapa R. Fiscal'!AA156)</f>
        <v/>
      </c>
      <c r="K153" s="377" t="str">
        <f t="shared" si="2"/>
        <v/>
      </c>
      <c r="L153" s="377" t="str">
        <f>IF('Mapa R. Fiscal'!AD156="","",'Mapa R. Fiscal'!AD156)</f>
        <v/>
      </c>
      <c r="M153" s="321" t="str">
        <f>IF('Mapa R. Fiscal'!P156="","",'Mapa R. Fiscal'!P156)</f>
        <v/>
      </c>
      <c r="N153" s="65"/>
      <c r="O153" s="65"/>
      <c r="P153" s="65"/>
      <c r="Q153" s="171"/>
    </row>
    <row r="154" spans="1:17" ht="43.5" customHeight="1" x14ac:dyDescent="0.25">
      <c r="A154" s="110" t="s">
        <v>776</v>
      </c>
      <c r="B154" s="811"/>
      <c r="C154" s="813"/>
      <c r="D154" s="815"/>
      <c r="E154" s="813"/>
      <c r="F154" s="882"/>
      <c r="G154" s="817"/>
      <c r="H154" s="821"/>
      <c r="I154" s="377" t="str">
        <f>IF('Mapa R. Fiscal'!Y157="","",'Mapa R. Fiscal'!Y157)</f>
        <v/>
      </c>
      <c r="J154" s="377" t="str">
        <f>IF('Mapa R. Fiscal'!AA157="","",'Mapa R. Fiscal'!AA157)</f>
        <v/>
      </c>
      <c r="K154" s="377" t="str">
        <f t="shared" si="2"/>
        <v/>
      </c>
      <c r="L154" s="377" t="str">
        <f>IF('Mapa R. Fiscal'!AD157="","",'Mapa R. Fiscal'!AD157)</f>
        <v/>
      </c>
      <c r="M154" s="321" t="str">
        <f>IF('Mapa R. Fiscal'!P157="","",'Mapa R. Fiscal'!P157)</f>
        <v/>
      </c>
      <c r="N154" s="65"/>
      <c r="O154" s="65"/>
      <c r="P154" s="65"/>
      <c r="Q154" s="171"/>
    </row>
    <row r="155" spans="1:17" ht="43.5" customHeight="1" x14ac:dyDescent="0.25">
      <c r="A155" s="110" t="s">
        <v>777</v>
      </c>
      <c r="B155" s="811"/>
      <c r="C155" s="813"/>
      <c r="D155" s="815"/>
      <c r="E155" s="813"/>
      <c r="F155" s="882"/>
      <c r="G155" s="817"/>
      <c r="H155" s="821"/>
      <c r="I155" s="377" t="str">
        <f>IF('Mapa R. Fiscal'!Y158="","",'Mapa R. Fiscal'!Y158)</f>
        <v/>
      </c>
      <c r="J155" s="377" t="str">
        <f>IF('Mapa R. Fiscal'!AA158="","",'Mapa R. Fiscal'!AA158)</f>
        <v/>
      </c>
      <c r="K155" s="377" t="str">
        <f t="shared" si="2"/>
        <v/>
      </c>
      <c r="L155" s="377" t="str">
        <f>IF('Mapa R. Fiscal'!AD158="","",'Mapa R. Fiscal'!AD158)</f>
        <v/>
      </c>
      <c r="M155" s="321" t="str">
        <f>IF('Mapa R. Fiscal'!P158="","",'Mapa R. Fiscal'!P158)</f>
        <v/>
      </c>
      <c r="N155" s="65"/>
      <c r="O155" s="65"/>
      <c r="P155" s="65"/>
      <c r="Q155" s="171"/>
    </row>
    <row r="156" spans="1:17" ht="43.5" customHeight="1" x14ac:dyDescent="0.25">
      <c r="A156" s="110" t="s">
        <v>778</v>
      </c>
      <c r="B156" s="811"/>
      <c r="C156" s="813"/>
      <c r="D156" s="815"/>
      <c r="E156" s="813"/>
      <c r="F156" s="816"/>
      <c r="G156" s="817"/>
      <c r="H156" s="821"/>
      <c r="I156" s="377" t="str">
        <f>IF('Mapa R. Fiscal'!Y159="","",'Mapa R. Fiscal'!Y159)</f>
        <v/>
      </c>
      <c r="J156" s="377" t="str">
        <f>IF('Mapa R. Fiscal'!AA159="","",'Mapa R. Fiscal'!AA159)</f>
        <v/>
      </c>
      <c r="K156" s="377" t="str">
        <f t="shared" si="2"/>
        <v/>
      </c>
      <c r="L156" s="377" t="str">
        <f>IF('Mapa R. Fiscal'!AD159="","",'Mapa R. Fiscal'!AD159)</f>
        <v/>
      </c>
      <c r="M156" s="321" t="str">
        <f>IF('Mapa R. Fiscal'!P159="","",'Mapa R. Fiscal'!P159)</f>
        <v/>
      </c>
      <c r="N156" s="65"/>
      <c r="O156" s="65"/>
      <c r="P156" s="65"/>
      <c r="Q156" s="171"/>
    </row>
    <row r="157" spans="1:17" ht="43.5" customHeight="1" x14ac:dyDescent="0.25">
      <c r="A157" s="110" t="s">
        <v>779</v>
      </c>
      <c r="B157" s="810"/>
      <c r="C157" s="812" t="str">
        <f>IF('Mapa R. Fiscal'!E160="","",'Mapa R. Fiscal'!E160)</f>
        <v/>
      </c>
      <c r="D157" s="814"/>
      <c r="E157" s="812" t="str">
        <f>IF('Mapa R. Fiscal'!D160="","",'Mapa R. Fiscal'!D160)</f>
        <v/>
      </c>
      <c r="F157" s="881" t="str">
        <f>IF('Mapa final'!H160="","",'Mapa final'!H160)</f>
        <v/>
      </c>
      <c r="G157" s="817" t="str">
        <f>IF('Mapa final'!L160="","",'Mapa final'!L160)</f>
        <v/>
      </c>
      <c r="H157" s="821"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77" t="str">
        <f>IF('Mapa R. Fiscal'!Y160="","",'Mapa R. Fiscal'!Y160)</f>
        <v/>
      </c>
      <c r="J157" s="377" t="str">
        <f>IF('Mapa R. Fiscal'!AA160="","",'Mapa R. Fiscal'!AA160)</f>
        <v/>
      </c>
      <c r="K157" s="377" t="str">
        <f t="shared" si="2"/>
        <v/>
      </c>
      <c r="L157" s="377" t="str">
        <f>IF('Mapa R. Fiscal'!AD160="","",'Mapa R. Fiscal'!AD160)</f>
        <v/>
      </c>
      <c r="M157" s="321" t="str">
        <f>IF('Mapa R. Fiscal'!P160="","",'Mapa R. Fiscal'!P160)</f>
        <v/>
      </c>
      <c r="N157" s="65"/>
      <c r="O157" s="65"/>
      <c r="P157" s="65"/>
      <c r="Q157" s="171"/>
    </row>
    <row r="158" spans="1:17" ht="43.5" customHeight="1" x14ac:dyDescent="0.25">
      <c r="A158" s="110" t="s">
        <v>780</v>
      </c>
      <c r="B158" s="811"/>
      <c r="C158" s="813"/>
      <c r="D158" s="815"/>
      <c r="E158" s="813"/>
      <c r="F158" s="882"/>
      <c r="G158" s="817"/>
      <c r="H158" s="821"/>
      <c r="I158" s="377" t="str">
        <f>IF('Mapa R. Fiscal'!Y161="","",'Mapa R. Fiscal'!Y161)</f>
        <v/>
      </c>
      <c r="J158" s="377" t="str">
        <f>IF('Mapa R. Fiscal'!AA161="","",'Mapa R. Fiscal'!AA161)</f>
        <v/>
      </c>
      <c r="K158" s="377" t="str">
        <f t="shared" si="2"/>
        <v/>
      </c>
      <c r="L158" s="377" t="str">
        <f>IF('Mapa R. Fiscal'!AD161="","",'Mapa R. Fiscal'!AD161)</f>
        <v/>
      </c>
      <c r="M158" s="321" t="str">
        <f>IF('Mapa R. Fiscal'!P161="","",'Mapa R. Fiscal'!P161)</f>
        <v/>
      </c>
      <c r="N158" s="65"/>
      <c r="O158" s="65"/>
      <c r="P158" s="65"/>
      <c r="Q158" s="171"/>
    </row>
    <row r="159" spans="1:17" ht="43.5" customHeight="1" x14ac:dyDescent="0.25">
      <c r="A159" s="110" t="s">
        <v>781</v>
      </c>
      <c r="B159" s="811"/>
      <c r="C159" s="813"/>
      <c r="D159" s="815"/>
      <c r="E159" s="813"/>
      <c r="F159" s="882"/>
      <c r="G159" s="817"/>
      <c r="H159" s="821"/>
      <c r="I159" s="377" t="str">
        <f>IF('Mapa R. Fiscal'!Y162="","",'Mapa R. Fiscal'!Y162)</f>
        <v/>
      </c>
      <c r="J159" s="377" t="str">
        <f>IF('Mapa R. Fiscal'!AA162="","",'Mapa R. Fiscal'!AA162)</f>
        <v/>
      </c>
      <c r="K159" s="377" t="str">
        <f t="shared" si="2"/>
        <v/>
      </c>
      <c r="L159" s="377" t="str">
        <f>IF('Mapa R. Fiscal'!AD162="","",'Mapa R. Fiscal'!AD162)</f>
        <v/>
      </c>
      <c r="M159" s="321" t="str">
        <f>IF('Mapa R. Fiscal'!P162="","",'Mapa R. Fiscal'!P162)</f>
        <v/>
      </c>
      <c r="N159" s="65"/>
      <c r="O159" s="65"/>
      <c r="P159" s="65"/>
      <c r="Q159" s="171"/>
    </row>
    <row r="160" spans="1:17" ht="43.5" customHeight="1" x14ac:dyDescent="0.25">
      <c r="A160" s="110" t="s">
        <v>782</v>
      </c>
      <c r="B160" s="811"/>
      <c r="C160" s="813"/>
      <c r="D160" s="815"/>
      <c r="E160" s="813"/>
      <c r="F160" s="882"/>
      <c r="G160" s="817"/>
      <c r="H160" s="821"/>
      <c r="I160" s="377" t="str">
        <f>IF('Mapa R. Fiscal'!Y163="","",'Mapa R. Fiscal'!Y163)</f>
        <v/>
      </c>
      <c r="J160" s="377" t="str">
        <f>IF('Mapa R. Fiscal'!AA163="","",'Mapa R. Fiscal'!AA163)</f>
        <v/>
      </c>
      <c r="K160" s="377" t="str">
        <f t="shared" si="2"/>
        <v/>
      </c>
      <c r="L160" s="377" t="str">
        <f>IF('Mapa R. Fiscal'!AD163="","",'Mapa R. Fiscal'!AD163)</f>
        <v/>
      </c>
      <c r="M160" s="321" t="str">
        <f>IF('Mapa R. Fiscal'!P163="","",'Mapa R. Fiscal'!P163)</f>
        <v/>
      </c>
      <c r="N160" s="65"/>
      <c r="O160" s="65"/>
      <c r="P160" s="65"/>
      <c r="Q160" s="171"/>
    </row>
    <row r="161" spans="1:17" ht="43.5" customHeight="1" x14ac:dyDescent="0.25">
      <c r="A161" s="110" t="s">
        <v>783</v>
      </c>
      <c r="B161" s="811"/>
      <c r="C161" s="813"/>
      <c r="D161" s="815"/>
      <c r="E161" s="813"/>
      <c r="F161" s="882"/>
      <c r="G161" s="817"/>
      <c r="H161" s="821"/>
      <c r="I161" s="377" t="str">
        <f>IF('Mapa R. Fiscal'!Y164="","",'Mapa R. Fiscal'!Y164)</f>
        <v/>
      </c>
      <c r="J161" s="377" t="str">
        <f>IF('Mapa R. Fiscal'!AA164="","",'Mapa R. Fiscal'!AA164)</f>
        <v/>
      </c>
      <c r="K161" s="377" t="str">
        <f t="shared" si="2"/>
        <v/>
      </c>
      <c r="L161" s="377" t="str">
        <f>IF('Mapa R. Fiscal'!AD164="","",'Mapa R. Fiscal'!AD164)</f>
        <v/>
      </c>
      <c r="M161" s="321" t="str">
        <f>IF('Mapa R. Fiscal'!P164="","",'Mapa R. Fiscal'!P164)</f>
        <v/>
      </c>
      <c r="N161" s="65"/>
      <c r="O161" s="65"/>
      <c r="P161" s="65"/>
      <c r="Q161" s="171"/>
    </row>
    <row r="162" spans="1:17" ht="43.5" customHeight="1" x14ac:dyDescent="0.25">
      <c r="A162" s="110" t="s">
        <v>784</v>
      </c>
      <c r="B162" s="811"/>
      <c r="C162" s="813"/>
      <c r="D162" s="815"/>
      <c r="E162" s="813"/>
      <c r="F162" s="816"/>
      <c r="G162" s="817"/>
      <c r="H162" s="821"/>
      <c r="I162" s="377" t="str">
        <f>IF('Mapa R. Fiscal'!Y165="","",'Mapa R. Fiscal'!Y165)</f>
        <v/>
      </c>
      <c r="J162" s="377" t="str">
        <f>IF('Mapa R. Fiscal'!AA165="","",'Mapa R. Fiscal'!AA165)</f>
        <v/>
      </c>
      <c r="K162" s="377" t="str">
        <f t="shared" si="2"/>
        <v/>
      </c>
      <c r="L162" s="377" t="str">
        <f>IF('Mapa R. Fiscal'!AD165="","",'Mapa R. Fiscal'!AD165)</f>
        <v/>
      </c>
      <c r="M162" s="321" t="str">
        <f>IF('Mapa R. Fiscal'!P165="","",'Mapa R. Fiscal'!P165)</f>
        <v/>
      </c>
      <c r="N162" s="65"/>
      <c r="O162" s="65"/>
      <c r="P162" s="65"/>
      <c r="Q162" s="171"/>
    </row>
    <row r="163" spans="1:17" ht="43.5" customHeight="1" x14ac:dyDescent="0.25">
      <c r="A163" s="110" t="s">
        <v>785</v>
      </c>
      <c r="B163" s="810"/>
      <c r="C163" s="812" t="str">
        <f>IF('Mapa R. Fiscal'!E166="","",'Mapa R. Fiscal'!E166)</f>
        <v/>
      </c>
      <c r="D163" s="814"/>
      <c r="E163" s="812" t="str">
        <f>IF('Mapa R. Fiscal'!D166="","",'Mapa R. Fiscal'!D166)</f>
        <v/>
      </c>
      <c r="F163" s="881" t="str">
        <f>IF('Mapa final'!H166="","",'Mapa final'!H166)</f>
        <v/>
      </c>
      <c r="G163" s="817" t="str">
        <f>IF('Mapa final'!L166="","",'Mapa final'!L166)</f>
        <v/>
      </c>
      <c r="H163" s="821"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77" t="str">
        <f>IF('Mapa R. Fiscal'!Y166="","",'Mapa R. Fiscal'!Y166)</f>
        <v/>
      </c>
      <c r="J163" s="377" t="str">
        <f>IF('Mapa R. Fiscal'!AA166="","",'Mapa R. Fiscal'!AA166)</f>
        <v/>
      </c>
      <c r="K163" s="377" t="str">
        <f t="shared" si="2"/>
        <v/>
      </c>
      <c r="L163" s="377" t="str">
        <f>IF('Mapa R. Fiscal'!AD166="","",'Mapa R. Fiscal'!AD166)</f>
        <v/>
      </c>
      <c r="M163" s="321" t="str">
        <f>IF('Mapa R. Fiscal'!P166="","",'Mapa R. Fiscal'!P166)</f>
        <v/>
      </c>
      <c r="N163" s="65"/>
      <c r="O163" s="65"/>
      <c r="P163" s="65"/>
      <c r="Q163" s="171"/>
    </row>
    <row r="164" spans="1:17" ht="43.5" customHeight="1" x14ac:dyDescent="0.25">
      <c r="A164" s="110" t="s">
        <v>786</v>
      </c>
      <c r="B164" s="811"/>
      <c r="C164" s="813"/>
      <c r="D164" s="815"/>
      <c r="E164" s="813"/>
      <c r="F164" s="882"/>
      <c r="G164" s="817"/>
      <c r="H164" s="821"/>
      <c r="I164" s="377" t="str">
        <f>IF('Mapa R. Fiscal'!Y167="","",'Mapa R. Fiscal'!Y167)</f>
        <v/>
      </c>
      <c r="J164" s="377" t="str">
        <f>IF('Mapa R. Fiscal'!AA167="","",'Mapa R. Fiscal'!AA167)</f>
        <v/>
      </c>
      <c r="K164" s="377" t="str">
        <f t="shared" si="2"/>
        <v/>
      </c>
      <c r="L164" s="377" t="str">
        <f>IF('Mapa R. Fiscal'!AD167="","",'Mapa R. Fiscal'!AD167)</f>
        <v/>
      </c>
      <c r="M164" s="321" t="str">
        <f>IF('Mapa R. Fiscal'!P167="","",'Mapa R. Fiscal'!P167)</f>
        <v/>
      </c>
      <c r="N164" s="65"/>
      <c r="O164" s="65"/>
      <c r="P164" s="65"/>
      <c r="Q164" s="171"/>
    </row>
    <row r="165" spans="1:17" ht="43.5" customHeight="1" x14ac:dyDescent="0.25">
      <c r="A165" s="110" t="s">
        <v>787</v>
      </c>
      <c r="B165" s="811"/>
      <c r="C165" s="813"/>
      <c r="D165" s="815"/>
      <c r="E165" s="813"/>
      <c r="F165" s="882"/>
      <c r="G165" s="817"/>
      <c r="H165" s="821"/>
      <c r="I165" s="377" t="str">
        <f>IF('Mapa R. Fiscal'!Y168="","",'Mapa R. Fiscal'!Y168)</f>
        <v/>
      </c>
      <c r="J165" s="377" t="str">
        <f>IF('Mapa R. Fiscal'!AA168="","",'Mapa R. Fiscal'!AA168)</f>
        <v/>
      </c>
      <c r="K165" s="377" t="str">
        <f t="shared" si="2"/>
        <v/>
      </c>
      <c r="L165" s="377" t="str">
        <f>IF('Mapa R. Fiscal'!AD168="","",'Mapa R. Fiscal'!AD168)</f>
        <v/>
      </c>
      <c r="M165" s="321" t="str">
        <f>IF('Mapa R. Fiscal'!P168="","",'Mapa R. Fiscal'!P168)</f>
        <v/>
      </c>
      <c r="N165" s="65"/>
      <c r="O165" s="65"/>
      <c r="P165" s="65"/>
      <c r="Q165" s="171"/>
    </row>
    <row r="166" spans="1:17" ht="43.5" customHeight="1" x14ac:dyDescent="0.25">
      <c r="A166" s="110" t="s">
        <v>788</v>
      </c>
      <c r="B166" s="811"/>
      <c r="C166" s="813"/>
      <c r="D166" s="815"/>
      <c r="E166" s="813"/>
      <c r="F166" s="882"/>
      <c r="G166" s="817"/>
      <c r="H166" s="821"/>
      <c r="I166" s="377" t="str">
        <f>IF('Mapa R. Fiscal'!Y169="","",'Mapa R. Fiscal'!Y169)</f>
        <v/>
      </c>
      <c r="J166" s="377" t="str">
        <f>IF('Mapa R. Fiscal'!AA169="","",'Mapa R. Fiscal'!AA169)</f>
        <v/>
      </c>
      <c r="K166" s="377" t="str">
        <f t="shared" si="2"/>
        <v/>
      </c>
      <c r="L166" s="377" t="str">
        <f>IF('Mapa R. Fiscal'!AD169="","",'Mapa R. Fiscal'!AD169)</f>
        <v/>
      </c>
      <c r="M166" s="321" t="str">
        <f>IF('Mapa R. Fiscal'!P169="","",'Mapa R. Fiscal'!P169)</f>
        <v/>
      </c>
      <c r="N166" s="65"/>
      <c r="O166" s="65"/>
      <c r="P166" s="65"/>
      <c r="Q166" s="171"/>
    </row>
    <row r="167" spans="1:17" ht="43.5" customHeight="1" x14ac:dyDescent="0.25">
      <c r="A167" s="110" t="s">
        <v>789</v>
      </c>
      <c r="B167" s="811"/>
      <c r="C167" s="813"/>
      <c r="D167" s="815"/>
      <c r="E167" s="813"/>
      <c r="F167" s="882"/>
      <c r="G167" s="817"/>
      <c r="H167" s="821"/>
      <c r="I167" s="377" t="str">
        <f>IF('Mapa R. Fiscal'!Y170="","",'Mapa R. Fiscal'!Y170)</f>
        <v/>
      </c>
      <c r="J167" s="377" t="str">
        <f>IF('Mapa R. Fiscal'!AA170="","",'Mapa R. Fiscal'!AA170)</f>
        <v/>
      </c>
      <c r="K167" s="377" t="str">
        <f t="shared" si="2"/>
        <v/>
      </c>
      <c r="L167" s="377" t="str">
        <f>IF('Mapa R. Fiscal'!AD170="","",'Mapa R. Fiscal'!AD170)</f>
        <v/>
      </c>
      <c r="M167" s="321" t="str">
        <f>IF('Mapa R. Fiscal'!P170="","",'Mapa R. Fiscal'!P170)</f>
        <v/>
      </c>
      <c r="N167" s="65"/>
      <c r="O167" s="65"/>
      <c r="P167" s="65"/>
      <c r="Q167" s="171"/>
    </row>
    <row r="168" spans="1:17" ht="43.5" customHeight="1" x14ac:dyDescent="0.25">
      <c r="A168" s="110" t="s">
        <v>790</v>
      </c>
      <c r="B168" s="811"/>
      <c r="C168" s="813"/>
      <c r="D168" s="815"/>
      <c r="E168" s="813"/>
      <c r="F168" s="816"/>
      <c r="G168" s="817"/>
      <c r="H168" s="821"/>
      <c r="I168" s="377" t="str">
        <f>IF('Mapa R. Fiscal'!Y171="","",'Mapa R. Fiscal'!Y171)</f>
        <v/>
      </c>
      <c r="J168" s="377" t="str">
        <f>IF('Mapa R. Fiscal'!AA171="","",'Mapa R. Fiscal'!AA171)</f>
        <v/>
      </c>
      <c r="K168" s="377" t="str">
        <f t="shared" si="2"/>
        <v/>
      </c>
      <c r="L168" s="377" t="str">
        <f>IF('Mapa R. Fiscal'!AD171="","",'Mapa R. Fiscal'!AD171)</f>
        <v/>
      </c>
      <c r="M168" s="321" t="str">
        <f>IF('Mapa R. Fiscal'!P171="","",'Mapa R. Fiscal'!P171)</f>
        <v/>
      </c>
      <c r="N168" s="65"/>
      <c r="O168" s="65"/>
      <c r="P168" s="65"/>
      <c r="Q168" s="171"/>
    </row>
    <row r="169" spans="1:17" ht="43.5" customHeight="1" x14ac:dyDescent="0.25">
      <c r="A169" s="110" t="s">
        <v>791</v>
      </c>
      <c r="B169" s="810"/>
      <c r="C169" s="812" t="str">
        <f>IF('Mapa R. Fiscal'!E172="","",'Mapa R. Fiscal'!E172)</f>
        <v/>
      </c>
      <c r="D169" s="814"/>
      <c r="E169" s="812" t="str">
        <f>IF('Mapa R. Fiscal'!D172="","",'Mapa R. Fiscal'!D172)</f>
        <v/>
      </c>
      <c r="F169" s="881" t="str">
        <f>IF('Mapa final'!H172="","",'Mapa final'!H172)</f>
        <v/>
      </c>
      <c r="G169" s="817" t="str">
        <f>IF('Mapa final'!L172="","",'Mapa final'!L172)</f>
        <v/>
      </c>
      <c r="H169" s="821"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77" t="str">
        <f>IF('Mapa R. Fiscal'!Y172="","",'Mapa R. Fiscal'!Y172)</f>
        <v/>
      </c>
      <c r="J169" s="377" t="str">
        <f>IF('Mapa R. Fiscal'!AA172="","",'Mapa R. Fiscal'!AA172)</f>
        <v/>
      </c>
      <c r="K169" s="377" t="str">
        <f t="shared" si="2"/>
        <v/>
      </c>
      <c r="L169" s="377" t="str">
        <f>IF('Mapa R. Fiscal'!AD172="","",'Mapa R. Fiscal'!AD172)</f>
        <v/>
      </c>
      <c r="M169" s="321" t="str">
        <f>IF('Mapa R. Fiscal'!P172="","",'Mapa R. Fiscal'!P172)</f>
        <v/>
      </c>
      <c r="N169" s="65"/>
      <c r="O169" s="65"/>
      <c r="P169" s="65"/>
      <c r="Q169" s="171"/>
    </row>
    <row r="170" spans="1:17" ht="43.5" customHeight="1" x14ac:dyDescent="0.25">
      <c r="A170" s="110" t="s">
        <v>792</v>
      </c>
      <c r="B170" s="811"/>
      <c r="C170" s="813"/>
      <c r="D170" s="815"/>
      <c r="E170" s="813"/>
      <c r="F170" s="882"/>
      <c r="G170" s="817"/>
      <c r="H170" s="821"/>
      <c r="I170" s="377" t="str">
        <f>IF('Mapa R. Fiscal'!Y173="","",'Mapa R. Fiscal'!Y173)</f>
        <v/>
      </c>
      <c r="J170" s="377" t="str">
        <f>IF('Mapa R. Fiscal'!AA173="","",'Mapa R. Fiscal'!AA173)</f>
        <v/>
      </c>
      <c r="K170" s="377" t="str">
        <f t="shared" si="2"/>
        <v/>
      </c>
      <c r="L170" s="377" t="str">
        <f>IF('Mapa R. Fiscal'!AD173="","",'Mapa R. Fiscal'!AD173)</f>
        <v/>
      </c>
      <c r="M170" s="321" t="str">
        <f>IF('Mapa R. Fiscal'!P173="","",'Mapa R. Fiscal'!P173)</f>
        <v/>
      </c>
      <c r="N170" s="65"/>
      <c r="O170" s="65"/>
      <c r="P170" s="65"/>
      <c r="Q170" s="171"/>
    </row>
    <row r="171" spans="1:17" ht="43.5" customHeight="1" x14ac:dyDescent="0.25">
      <c r="A171" s="110" t="s">
        <v>793</v>
      </c>
      <c r="B171" s="811"/>
      <c r="C171" s="813"/>
      <c r="D171" s="815"/>
      <c r="E171" s="813"/>
      <c r="F171" s="882"/>
      <c r="G171" s="817"/>
      <c r="H171" s="821"/>
      <c r="I171" s="377" t="str">
        <f>IF('Mapa R. Fiscal'!Y174="","",'Mapa R. Fiscal'!Y174)</f>
        <v/>
      </c>
      <c r="J171" s="377" t="str">
        <f>IF('Mapa R. Fiscal'!AA174="","",'Mapa R. Fiscal'!AA174)</f>
        <v/>
      </c>
      <c r="K171" s="377" t="str">
        <f t="shared" si="2"/>
        <v/>
      </c>
      <c r="L171" s="377" t="str">
        <f>IF('Mapa R. Fiscal'!AD174="","",'Mapa R. Fiscal'!AD174)</f>
        <v/>
      </c>
      <c r="M171" s="321" t="str">
        <f>IF('Mapa R. Fiscal'!P174="","",'Mapa R. Fiscal'!P174)</f>
        <v/>
      </c>
      <c r="N171" s="65"/>
      <c r="O171" s="65"/>
      <c r="P171" s="65"/>
      <c r="Q171" s="171"/>
    </row>
    <row r="172" spans="1:17" ht="43.5" customHeight="1" x14ac:dyDescent="0.25">
      <c r="A172" s="110" t="s">
        <v>794</v>
      </c>
      <c r="B172" s="811"/>
      <c r="C172" s="813"/>
      <c r="D172" s="815"/>
      <c r="E172" s="813"/>
      <c r="F172" s="882"/>
      <c r="G172" s="817"/>
      <c r="H172" s="821"/>
      <c r="I172" s="377" t="str">
        <f>IF('Mapa R. Fiscal'!Y175="","",'Mapa R. Fiscal'!Y175)</f>
        <v/>
      </c>
      <c r="J172" s="377" t="str">
        <f>IF('Mapa R. Fiscal'!AA175="","",'Mapa R. Fiscal'!AA175)</f>
        <v/>
      </c>
      <c r="K172" s="377" t="str">
        <f t="shared" si="2"/>
        <v/>
      </c>
      <c r="L172" s="377" t="str">
        <f>IF('Mapa R. Fiscal'!AD175="","",'Mapa R. Fiscal'!AD175)</f>
        <v/>
      </c>
      <c r="M172" s="321" t="str">
        <f>IF('Mapa R. Fiscal'!P175="","",'Mapa R. Fiscal'!P175)</f>
        <v/>
      </c>
      <c r="N172" s="65"/>
      <c r="O172" s="65"/>
      <c r="P172" s="65"/>
      <c r="Q172" s="171"/>
    </row>
    <row r="173" spans="1:17" ht="43.5" customHeight="1" x14ac:dyDescent="0.25">
      <c r="A173" s="110" t="s">
        <v>795</v>
      </c>
      <c r="B173" s="811"/>
      <c r="C173" s="813"/>
      <c r="D173" s="815"/>
      <c r="E173" s="813"/>
      <c r="F173" s="882"/>
      <c r="G173" s="817"/>
      <c r="H173" s="821"/>
      <c r="I173" s="377" t="str">
        <f>IF('Mapa R. Fiscal'!Y176="","",'Mapa R. Fiscal'!Y176)</f>
        <v/>
      </c>
      <c r="J173" s="377" t="str">
        <f>IF('Mapa R. Fiscal'!AA176="","",'Mapa R. Fiscal'!AA176)</f>
        <v/>
      </c>
      <c r="K173" s="377" t="str">
        <f t="shared" si="2"/>
        <v/>
      </c>
      <c r="L173" s="377" t="str">
        <f>IF('Mapa R. Fiscal'!AD176="","",'Mapa R. Fiscal'!AD176)</f>
        <v/>
      </c>
      <c r="M173" s="321" t="str">
        <f>IF('Mapa R. Fiscal'!P176="","",'Mapa R. Fiscal'!P176)</f>
        <v/>
      </c>
      <c r="N173" s="65"/>
      <c r="O173" s="65"/>
      <c r="P173" s="65"/>
      <c r="Q173" s="171"/>
    </row>
    <row r="174" spans="1:17" ht="43.5" customHeight="1" x14ac:dyDescent="0.25">
      <c r="A174" s="110" t="s">
        <v>796</v>
      </c>
      <c r="B174" s="811"/>
      <c r="C174" s="813"/>
      <c r="D174" s="815"/>
      <c r="E174" s="813"/>
      <c r="F174" s="816"/>
      <c r="G174" s="817"/>
      <c r="H174" s="821"/>
      <c r="I174" s="377" t="str">
        <f>IF('Mapa R. Fiscal'!Y177="","",'Mapa R. Fiscal'!Y177)</f>
        <v/>
      </c>
      <c r="J174" s="377" t="str">
        <f>IF('Mapa R. Fiscal'!AA177="","",'Mapa R. Fiscal'!AA177)</f>
        <v/>
      </c>
      <c r="K174" s="377" t="str">
        <f t="shared" si="2"/>
        <v/>
      </c>
      <c r="L174" s="377" t="str">
        <f>IF('Mapa R. Fiscal'!AD177="","",'Mapa R. Fiscal'!AD177)</f>
        <v/>
      </c>
      <c r="M174" s="321" t="str">
        <f>IF('Mapa R. Fiscal'!P177="","",'Mapa R. Fiscal'!P177)</f>
        <v/>
      </c>
      <c r="N174" s="65"/>
      <c r="O174" s="65"/>
      <c r="P174" s="65"/>
      <c r="Q174" s="171"/>
    </row>
    <row r="175" spans="1:17" ht="43.5" customHeight="1" x14ac:dyDescent="0.25">
      <c r="A175" s="110" t="s">
        <v>797</v>
      </c>
      <c r="B175" s="810"/>
      <c r="C175" s="812" t="str">
        <f>IF('Mapa R. Fiscal'!E178="","",'Mapa R. Fiscal'!E178)</f>
        <v/>
      </c>
      <c r="D175" s="814"/>
      <c r="E175" s="812" t="str">
        <f>IF('Mapa R. Fiscal'!D178="","",'Mapa R. Fiscal'!D178)</f>
        <v/>
      </c>
      <c r="F175" s="881" t="str">
        <f>IF('Mapa final'!H178="","",'Mapa final'!H178)</f>
        <v/>
      </c>
      <c r="G175" s="817" t="str">
        <f>IF('Mapa final'!L178="","",'Mapa final'!L178)</f>
        <v/>
      </c>
      <c r="H175" s="821"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77" t="str">
        <f>IF('Mapa R. Fiscal'!Y178="","",'Mapa R. Fiscal'!Y178)</f>
        <v/>
      </c>
      <c r="J175" s="377" t="str">
        <f>IF('Mapa R. Fiscal'!AA178="","",'Mapa R. Fiscal'!AA178)</f>
        <v/>
      </c>
      <c r="K175" s="377" t="str">
        <f t="shared" si="2"/>
        <v/>
      </c>
      <c r="L175" s="377" t="str">
        <f>IF('Mapa R. Fiscal'!AD178="","",'Mapa R. Fiscal'!AD178)</f>
        <v/>
      </c>
      <c r="M175" s="321" t="str">
        <f>IF('Mapa R. Fiscal'!P178="","",'Mapa R. Fiscal'!P178)</f>
        <v/>
      </c>
      <c r="N175" s="65"/>
      <c r="O175" s="65"/>
      <c r="P175" s="65"/>
      <c r="Q175" s="171"/>
    </row>
    <row r="176" spans="1:17" ht="43.5" customHeight="1" x14ac:dyDescent="0.25">
      <c r="A176" s="110" t="s">
        <v>798</v>
      </c>
      <c r="B176" s="811"/>
      <c r="C176" s="813"/>
      <c r="D176" s="815"/>
      <c r="E176" s="813"/>
      <c r="F176" s="882"/>
      <c r="G176" s="817"/>
      <c r="H176" s="821"/>
      <c r="I176" s="377" t="str">
        <f>IF('Mapa R. Fiscal'!Y179="","",'Mapa R. Fiscal'!Y179)</f>
        <v/>
      </c>
      <c r="J176" s="377" t="str">
        <f>IF('Mapa R. Fiscal'!AA179="","",'Mapa R. Fiscal'!AA179)</f>
        <v/>
      </c>
      <c r="K176" s="377" t="str">
        <f t="shared" si="2"/>
        <v/>
      </c>
      <c r="L176" s="377" t="str">
        <f>IF('Mapa R. Fiscal'!AD179="","",'Mapa R. Fiscal'!AD179)</f>
        <v/>
      </c>
      <c r="M176" s="321" t="str">
        <f>IF('Mapa R. Fiscal'!P179="","",'Mapa R. Fiscal'!P179)</f>
        <v/>
      </c>
      <c r="N176" s="65"/>
      <c r="O176" s="65"/>
      <c r="P176" s="65"/>
      <c r="Q176" s="171"/>
    </row>
    <row r="177" spans="1:17" ht="43.5" customHeight="1" x14ac:dyDescent="0.25">
      <c r="A177" s="110" t="s">
        <v>799</v>
      </c>
      <c r="B177" s="811"/>
      <c r="C177" s="813"/>
      <c r="D177" s="815"/>
      <c r="E177" s="813"/>
      <c r="F177" s="882"/>
      <c r="G177" s="817"/>
      <c r="H177" s="821"/>
      <c r="I177" s="377" t="str">
        <f>IF('Mapa R. Fiscal'!Y180="","",'Mapa R. Fiscal'!Y180)</f>
        <v/>
      </c>
      <c r="J177" s="377" t="str">
        <f>IF('Mapa R. Fiscal'!AA180="","",'Mapa R. Fiscal'!AA180)</f>
        <v/>
      </c>
      <c r="K177" s="377" t="str">
        <f t="shared" si="2"/>
        <v/>
      </c>
      <c r="L177" s="377" t="str">
        <f>IF('Mapa R. Fiscal'!AD180="","",'Mapa R. Fiscal'!AD180)</f>
        <v/>
      </c>
      <c r="M177" s="321" t="str">
        <f>IF('Mapa R. Fiscal'!P180="","",'Mapa R. Fiscal'!P180)</f>
        <v/>
      </c>
      <c r="N177" s="65"/>
      <c r="O177" s="65"/>
      <c r="P177" s="65"/>
      <c r="Q177" s="171"/>
    </row>
    <row r="178" spans="1:17" ht="43.5" customHeight="1" x14ac:dyDescent="0.25">
      <c r="A178" s="110" t="s">
        <v>800</v>
      </c>
      <c r="B178" s="811"/>
      <c r="C178" s="813"/>
      <c r="D178" s="815"/>
      <c r="E178" s="813"/>
      <c r="F178" s="882"/>
      <c r="G178" s="817"/>
      <c r="H178" s="821"/>
      <c r="I178" s="377" t="str">
        <f>IF('Mapa R. Fiscal'!Y181="","",'Mapa R. Fiscal'!Y181)</f>
        <v/>
      </c>
      <c r="J178" s="377" t="str">
        <f>IF('Mapa R. Fiscal'!AA181="","",'Mapa R. Fiscal'!AA181)</f>
        <v/>
      </c>
      <c r="K178" s="377" t="str">
        <f t="shared" si="2"/>
        <v/>
      </c>
      <c r="L178" s="377" t="str">
        <f>IF('Mapa R. Fiscal'!AD181="","",'Mapa R. Fiscal'!AD181)</f>
        <v/>
      </c>
      <c r="M178" s="321" t="str">
        <f>IF('Mapa R. Fiscal'!P181="","",'Mapa R. Fiscal'!P181)</f>
        <v/>
      </c>
      <c r="N178" s="65"/>
      <c r="O178" s="65"/>
      <c r="P178" s="65"/>
      <c r="Q178" s="171"/>
    </row>
    <row r="179" spans="1:17" ht="43.5" customHeight="1" x14ac:dyDescent="0.25">
      <c r="A179" s="110" t="s">
        <v>801</v>
      </c>
      <c r="B179" s="811"/>
      <c r="C179" s="813"/>
      <c r="D179" s="815"/>
      <c r="E179" s="813"/>
      <c r="F179" s="882"/>
      <c r="G179" s="817"/>
      <c r="H179" s="821"/>
      <c r="I179" s="377" t="str">
        <f>IF('Mapa R. Fiscal'!Y182="","",'Mapa R. Fiscal'!Y182)</f>
        <v/>
      </c>
      <c r="J179" s="377" t="str">
        <f>IF('Mapa R. Fiscal'!AA182="","",'Mapa R. Fiscal'!AA182)</f>
        <v/>
      </c>
      <c r="K179" s="377" t="str">
        <f t="shared" si="2"/>
        <v/>
      </c>
      <c r="L179" s="377" t="str">
        <f>IF('Mapa R. Fiscal'!AD182="","",'Mapa R. Fiscal'!AD182)</f>
        <v/>
      </c>
      <c r="M179" s="321" t="str">
        <f>IF('Mapa R. Fiscal'!P182="","",'Mapa R. Fiscal'!P182)</f>
        <v/>
      </c>
      <c r="N179" s="65"/>
      <c r="O179" s="65"/>
      <c r="P179" s="65"/>
      <c r="Q179" s="171"/>
    </row>
    <row r="180" spans="1:17" ht="43.5" customHeight="1" x14ac:dyDescent="0.25">
      <c r="A180" s="110" t="s">
        <v>802</v>
      </c>
      <c r="B180" s="811"/>
      <c r="C180" s="813"/>
      <c r="D180" s="815"/>
      <c r="E180" s="813"/>
      <c r="F180" s="816"/>
      <c r="G180" s="817"/>
      <c r="H180" s="821"/>
      <c r="I180" s="377" t="str">
        <f>IF('Mapa R. Fiscal'!Y183="","",'Mapa R. Fiscal'!Y183)</f>
        <v/>
      </c>
      <c r="J180" s="377" t="str">
        <f>IF('Mapa R. Fiscal'!AA183="","",'Mapa R. Fiscal'!AA183)</f>
        <v/>
      </c>
      <c r="K180" s="377" t="str">
        <f t="shared" si="2"/>
        <v/>
      </c>
      <c r="L180" s="377" t="str">
        <f>IF('Mapa R. Fiscal'!AD183="","",'Mapa R. Fiscal'!AD183)</f>
        <v/>
      </c>
      <c r="M180" s="321" t="str">
        <f>IF('Mapa R. Fiscal'!P183="","",'Mapa R. Fiscal'!P183)</f>
        <v/>
      </c>
      <c r="N180" s="65"/>
      <c r="O180" s="65"/>
      <c r="P180" s="65"/>
      <c r="Q180" s="171"/>
    </row>
    <row r="181" spans="1:17" ht="43.5" customHeight="1" x14ac:dyDescent="0.25">
      <c r="A181" s="110" t="s">
        <v>803</v>
      </c>
      <c r="B181" s="810"/>
      <c r="C181" s="812" t="str">
        <f>IF('Mapa R. Fiscal'!E184="","",'Mapa R. Fiscal'!E184)</f>
        <v/>
      </c>
      <c r="D181" s="814"/>
      <c r="E181" s="812" t="str">
        <f>IF('Mapa R. Fiscal'!D184="","",'Mapa R. Fiscal'!D184)</f>
        <v/>
      </c>
      <c r="F181" s="881" t="str">
        <f>IF('Mapa final'!H184="","",'Mapa final'!H184)</f>
        <v/>
      </c>
      <c r="G181" s="817" t="str">
        <f>IF('Mapa final'!L184="","",'Mapa final'!L184)</f>
        <v/>
      </c>
      <c r="H181" s="821"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77" t="str">
        <f>IF('Mapa R. Fiscal'!Y184="","",'Mapa R. Fiscal'!Y184)</f>
        <v/>
      </c>
      <c r="J181" s="377" t="str">
        <f>IF('Mapa R. Fiscal'!AA184="","",'Mapa R. Fiscal'!AA184)</f>
        <v/>
      </c>
      <c r="K181" s="377" t="str">
        <f t="shared" si="2"/>
        <v/>
      </c>
      <c r="L181" s="377" t="str">
        <f>IF('Mapa R. Fiscal'!AD184="","",'Mapa R. Fiscal'!AD184)</f>
        <v/>
      </c>
      <c r="M181" s="321" t="str">
        <f>IF('Mapa R. Fiscal'!P184="","",'Mapa R. Fiscal'!P184)</f>
        <v/>
      </c>
      <c r="N181" s="65"/>
      <c r="O181" s="65"/>
      <c r="P181" s="65"/>
      <c r="Q181" s="171"/>
    </row>
    <row r="182" spans="1:17" ht="43.5" customHeight="1" x14ac:dyDescent="0.25">
      <c r="A182" s="110" t="s">
        <v>804</v>
      </c>
      <c r="B182" s="811"/>
      <c r="C182" s="813"/>
      <c r="D182" s="815"/>
      <c r="E182" s="813"/>
      <c r="F182" s="882"/>
      <c r="G182" s="817"/>
      <c r="H182" s="821"/>
      <c r="I182" s="377" t="str">
        <f>IF('Mapa R. Fiscal'!Y185="","",'Mapa R. Fiscal'!Y185)</f>
        <v/>
      </c>
      <c r="J182" s="377" t="str">
        <f>IF('Mapa R. Fiscal'!AA185="","",'Mapa R. Fiscal'!AA185)</f>
        <v/>
      </c>
      <c r="K182" s="377" t="str">
        <f t="shared" si="2"/>
        <v/>
      </c>
      <c r="L182" s="377" t="str">
        <f>IF('Mapa R. Fiscal'!AD185="","",'Mapa R. Fiscal'!AD185)</f>
        <v/>
      </c>
      <c r="M182" s="321" t="str">
        <f>IF('Mapa R. Fiscal'!P185="","",'Mapa R. Fiscal'!P185)</f>
        <v/>
      </c>
      <c r="N182" s="65"/>
      <c r="O182" s="65"/>
      <c r="P182" s="65"/>
      <c r="Q182" s="171"/>
    </row>
    <row r="183" spans="1:17" ht="43.5" customHeight="1" x14ac:dyDescent="0.25">
      <c r="A183" s="110" t="s">
        <v>805</v>
      </c>
      <c r="B183" s="811"/>
      <c r="C183" s="813"/>
      <c r="D183" s="815"/>
      <c r="E183" s="813"/>
      <c r="F183" s="882"/>
      <c r="G183" s="817"/>
      <c r="H183" s="821"/>
      <c r="I183" s="377" t="str">
        <f>IF('Mapa R. Fiscal'!Y186="","",'Mapa R. Fiscal'!Y186)</f>
        <v/>
      </c>
      <c r="J183" s="377" t="str">
        <f>IF('Mapa R. Fiscal'!AA186="","",'Mapa R. Fiscal'!AA186)</f>
        <v/>
      </c>
      <c r="K183" s="377" t="str">
        <f t="shared" si="2"/>
        <v/>
      </c>
      <c r="L183" s="377" t="str">
        <f>IF('Mapa R. Fiscal'!AD186="","",'Mapa R. Fiscal'!AD186)</f>
        <v/>
      </c>
      <c r="M183" s="321" t="str">
        <f>IF('Mapa R. Fiscal'!P186="","",'Mapa R. Fiscal'!P186)</f>
        <v/>
      </c>
      <c r="N183" s="65"/>
      <c r="O183" s="65"/>
      <c r="P183" s="65"/>
      <c r="Q183" s="171"/>
    </row>
    <row r="184" spans="1:17" ht="43.5" customHeight="1" x14ac:dyDescent="0.25">
      <c r="A184" s="110" t="s">
        <v>806</v>
      </c>
      <c r="B184" s="811"/>
      <c r="C184" s="813"/>
      <c r="D184" s="815"/>
      <c r="E184" s="813"/>
      <c r="F184" s="882"/>
      <c r="G184" s="817"/>
      <c r="H184" s="821"/>
      <c r="I184" s="377" t="str">
        <f>IF('Mapa R. Fiscal'!Y187="","",'Mapa R. Fiscal'!Y187)</f>
        <v/>
      </c>
      <c r="J184" s="377" t="str">
        <f>IF('Mapa R. Fiscal'!AA187="","",'Mapa R. Fiscal'!AA187)</f>
        <v/>
      </c>
      <c r="K184" s="377" t="str">
        <f t="shared" si="2"/>
        <v/>
      </c>
      <c r="L184" s="377" t="str">
        <f>IF('Mapa R. Fiscal'!AD187="","",'Mapa R. Fiscal'!AD187)</f>
        <v/>
      </c>
      <c r="M184" s="321" t="str">
        <f>IF('Mapa R. Fiscal'!P187="","",'Mapa R. Fiscal'!P187)</f>
        <v/>
      </c>
      <c r="N184" s="65"/>
      <c r="O184" s="65"/>
      <c r="P184" s="65"/>
      <c r="Q184" s="171"/>
    </row>
    <row r="185" spans="1:17" ht="43.5" customHeight="1" x14ac:dyDescent="0.25">
      <c r="A185" s="110" t="s">
        <v>807</v>
      </c>
      <c r="B185" s="811"/>
      <c r="C185" s="813"/>
      <c r="D185" s="815"/>
      <c r="E185" s="813"/>
      <c r="F185" s="882"/>
      <c r="G185" s="817"/>
      <c r="H185" s="821"/>
      <c r="I185" s="377" t="str">
        <f>IF('Mapa R. Fiscal'!Y188="","",'Mapa R. Fiscal'!Y188)</f>
        <v/>
      </c>
      <c r="J185" s="377" t="str">
        <f>IF('Mapa R. Fiscal'!AA188="","",'Mapa R. Fiscal'!AA188)</f>
        <v/>
      </c>
      <c r="K185" s="377" t="str">
        <f t="shared" si="2"/>
        <v/>
      </c>
      <c r="L185" s="377" t="str">
        <f>IF('Mapa R. Fiscal'!AD188="","",'Mapa R. Fiscal'!AD188)</f>
        <v/>
      </c>
      <c r="M185" s="321" t="str">
        <f>IF('Mapa R. Fiscal'!P188="","",'Mapa R. Fiscal'!P188)</f>
        <v/>
      </c>
      <c r="N185" s="65"/>
      <c r="O185" s="65"/>
      <c r="P185" s="65"/>
      <c r="Q185" s="171"/>
    </row>
    <row r="186" spans="1:17" ht="43.5" customHeight="1" x14ac:dyDescent="0.25">
      <c r="A186" s="110" t="s">
        <v>808</v>
      </c>
      <c r="B186" s="811"/>
      <c r="C186" s="813"/>
      <c r="D186" s="815"/>
      <c r="E186" s="813"/>
      <c r="F186" s="816"/>
      <c r="G186" s="817"/>
      <c r="H186" s="821"/>
      <c r="I186" s="377" t="str">
        <f>IF('Mapa R. Fiscal'!Y189="","",'Mapa R. Fiscal'!Y189)</f>
        <v/>
      </c>
      <c r="J186" s="377" t="str">
        <f>IF('Mapa R. Fiscal'!AA189="","",'Mapa R. Fiscal'!AA189)</f>
        <v/>
      </c>
      <c r="K186" s="377" t="str">
        <f t="shared" si="2"/>
        <v/>
      </c>
      <c r="L186" s="377" t="str">
        <f>IF('Mapa R. Fiscal'!AD189="","",'Mapa R. Fiscal'!AD189)</f>
        <v/>
      </c>
      <c r="M186" s="321" t="str">
        <f>IF('Mapa R. Fiscal'!P189="","",'Mapa R. Fiscal'!P189)</f>
        <v/>
      </c>
      <c r="N186" s="65"/>
      <c r="O186" s="65"/>
      <c r="P186" s="65"/>
      <c r="Q186" s="171"/>
    </row>
    <row r="187" spans="1:17" ht="43.5" customHeight="1" x14ac:dyDescent="0.25">
      <c r="A187" s="110" t="s">
        <v>809</v>
      </c>
      <c r="B187" s="810"/>
      <c r="C187" s="812" t="str">
        <f>IF('Mapa R. Fiscal'!E190="","",'Mapa R. Fiscal'!E190)</f>
        <v/>
      </c>
      <c r="D187" s="814"/>
      <c r="E187" s="812" t="str">
        <f>IF('Mapa R. Fiscal'!D190="","",'Mapa R. Fiscal'!D190)</f>
        <v/>
      </c>
      <c r="F187" s="881" t="str">
        <f>IF('Mapa final'!H190="","",'Mapa final'!H190)</f>
        <v/>
      </c>
      <c r="G187" s="817" t="str">
        <f>IF('Mapa final'!L190="","",'Mapa final'!L190)</f>
        <v/>
      </c>
      <c r="H187" s="821"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77" t="str">
        <f>IF('Mapa R. Fiscal'!Y190="","",'Mapa R. Fiscal'!Y190)</f>
        <v/>
      </c>
      <c r="J187" s="377" t="str">
        <f>IF('Mapa R. Fiscal'!AA190="","",'Mapa R. Fiscal'!AA190)</f>
        <v/>
      </c>
      <c r="K187" s="377" t="str">
        <f t="shared" si="2"/>
        <v/>
      </c>
      <c r="L187" s="377" t="str">
        <f>IF('Mapa R. Fiscal'!AD190="","",'Mapa R. Fiscal'!AD190)</f>
        <v/>
      </c>
      <c r="M187" s="321" t="str">
        <f>IF('Mapa R. Fiscal'!P190="","",'Mapa R. Fiscal'!P190)</f>
        <v/>
      </c>
      <c r="N187" s="65"/>
      <c r="O187" s="65"/>
      <c r="P187" s="65"/>
      <c r="Q187" s="171"/>
    </row>
    <row r="188" spans="1:17" ht="43.5" customHeight="1" x14ac:dyDescent="0.25">
      <c r="A188" s="110" t="s">
        <v>810</v>
      </c>
      <c r="B188" s="811"/>
      <c r="C188" s="813"/>
      <c r="D188" s="815"/>
      <c r="E188" s="813"/>
      <c r="F188" s="882"/>
      <c r="G188" s="817"/>
      <c r="H188" s="821"/>
      <c r="I188" s="377" t="str">
        <f>IF('Mapa R. Fiscal'!Y191="","",'Mapa R. Fiscal'!Y191)</f>
        <v/>
      </c>
      <c r="J188" s="377" t="str">
        <f>IF('Mapa R. Fiscal'!AA191="","",'Mapa R. Fiscal'!AA191)</f>
        <v/>
      </c>
      <c r="K188" s="377" t="str">
        <f t="shared" si="2"/>
        <v/>
      </c>
      <c r="L188" s="377" t="str">
        <f>IF('Mapa R. Fiscal'!AD191="","",'Mapa R. Fiscal'!AD191)</f>
        <v/>
      </c>
      <c r="M188" s="321" t="str">
        <f>IF('Mapa R. Fiscal'!P191="","",'Mapa R. Fiscal'!P191)</f>
        <v/>
      </c>
      <c r="N188" s="65"/>
      <c r="O188" s="65"/>
      <c r="P188" s="65"/>
      <c r="Q188" s="171"/>
    </row>
    <row r="189" spans="1:17" ht="43.5" customHeight="1" x14ac:dyDescent="0.25">
      <c r="A189" s="110" t="s">
        <v>811</v>
      </c>
      <c r="B189" s="811"/>
      <c r="C189" s="813"/>
      <c r="D189" s="815"/>
      <c r="E189" s="813"/>
      <c r="F189" s="882"/>
      <c r="G189" s="817"/>
      <c r="H189" s="821"/>
      <c r="I189" s="377" t="str">
        <f>IF('Mapa R. Fiscal'!Y192="","",'Mapa R. Fiscal'!Y192)</f>
        <v/>
      </c>
      <c r="J189" s="377" t="str">
        <f>IF('Mapa R. Fiscal'!AA192="","",'Mapa R. Fiscal'!AA192)</f>
        <v/>
      </c>
      <c r="K189" s="377" t="str">
        <f t="shared" si="2"/>
        <v/>
      </c>
      <c r="L189" s="377" t="str">
        <f>IF('Mapa R. Fiscal'!AD192="","",'Mapa R. Fiscal'!AD192)</f>
        <v/>
      </c>
      <c r="M189" s="321" t="str">
        <f>IF('Mapa R. Fiscal'!P192="","",'Mapa R. Fiscal'!P192)</f>
        <v/>
      </c>
      <c r="N189" s="65"/>
      <c r="O189" s="65"/>
      <c r="P189" s="65"/>
      <c r="Q189" s="171"/>
    </row>
    <row r="190" spans="1:17" ht="43.5" customHeight="1" x14ac:dyDescent="0.25">
      <c r="A190" s="110" t="s">
        <v>812</v>
      </c>
      <c r="B190" s="811"/>
      <c r="C190" s="813"/>
      <c r="D190" s="815"/>
      <c r="E190" s="813"/>
      <c r="F190" s="882"/>
      <c r="G190" s="817"/>
      <c r="H190" s="821"/>
      <c r="I190" s="377" t="str">
        <f>IF('Mapa R. Fiscal'!Y193="","",'Mapa R. Fiscal'!Y193)</f>
        <v/>
      </c>
      <c r="J190" s="377" t="str">
        <f>IF('Mapa R. Fiscal'!AA193="","",'Mapa R. Fiscal'!AA193)</f>
        <v/>
      </c>
      <c r="K190" s="377" t="str">
        <f t="shared" si="2"/>
        <v/>
      </c>
      <c r="L190" s="377" t="str">
        <f>IF('Mapa R. Fiscal'!AD193="","",'Mapa R. Fiscal'!AD193)</f>
        <v/>
      </c>
      <c r="M190" s="321" t="str">
        <f>IF('Mapa R. Fiscal'!P193="","",'Mapa R. Fiscal'!P193)</f>
        <v/>
      </c>
      <c r="N190" s="65"/>
      <c r="O190" s="65"/>
      <c r="P190" s="65"/>
      <c r="Q190" s="171"/>
    </row>
    <row r="191" spans="1:17" ht="43.5" customHeight="1" x14ac:dyDescent="0.25">
      <c r="A191" s="110" t="s">
        <v>813</v>
      </c>
      <c r="B191" s="811"/>
      <c r="C191" s="813"/>
      <c r="D191" s="815"/>
      <c r="E191" s="813"/>
      <c r="F191" s="882"/>
      <c r="G191" s="817"/>
      <c r="H191" s="821"/>
      <c r="I191" s="377" t="str">
        <f>IF('Mapa R. Fiscal'!Y194="","",'Mapa R. Fiscal'!Y194)</f>
        <v/>
      </c>
      <c r="J191" s="377" t="str">
        <f>IF('Mapa R. Fiscal'!AA194="","",'Mapa R. Fiscal'!AA194)</f>
        <v/>
      </c>
      <c r="K191" s="377" t="str">
        <f t="shared" si="2"/>
        <v/>
      </c>
      <c r="L191" s="377" t="str">
        <f>IF('Mapa R. Fiscal'!AD194="","",'Mapa R. Fiscal'!AD194)</f>
        <v/>
      </c>
      <c r="M191" s="321" t="str">
        <f>IF('Mapa R. Fiscal'!P194="","",'Mapa R. Fiscal'!P194)</f>
        <v/>
      </c>
      <c r="N191" s="65"/>
      <c r="O191" s="65"/>
      <c r="P191" s="65"/>
      <c r="Q191" s="171"/>
    </row>
    <row r="192" spans="1:17" ht="43.5" customHeight="1" x14ac:dyDescent="0.25">
      <c r="A192" s="110" t="s">
        <v>814</v>
      </c>
      <c r="B192" s="811"/>
      <c r="C192" s="813"/>
      <c r="D192" s="815"/>
      <c r="E192" s="813"/>
      <c r="F192" s="816"/>
      <c r="G192" s="817"/>
      <c r="H192" s="821"/>
      <c r="I192" s="377" t="str">
        <f>IF('Mapa R. Fiscal'!Y195="","",'Mapa R. Fiscal'!Y195)</f>
        <v/>
      </c>
      <c r="J192" s="377" t="str">
        <f>IF('Mapa R. Fiscal'!AA195="","",'Mapa R. Fiscal'!AA195)</f>
        <v/>
      </c>
      <c r="K192" s="377" t="str">
        <f t="shared" si="2"/>
        <v/>
      </c>
      <c r="L192" s="377" t="str">
        <f>IF('Mapa R. Fiscal'!AD195="","",'Mapa R. Fiscal'!AD195)</f>
        <v/>
      </c>
      <c r="M192" s="321" t="str">
        <f>IF('Mapa R. Fiscal'!P195="","",'Mapa R. Fiscal'!P195)</f>
        <v/>
      </c>
      <c r="N192" s="65"/>
      <c r="O192" s="65"/>
      <c r="P192" s="65"/>
      <c r="Q192" s="171"/>
    </row>
    <row r="193" spans="1:17" ht="43.5" customHeight="1" x14ac:dyDescent="0.25">
      <c r="A193" s="110" t="s">
        <v>815</v>
      </c>
      <c r="B193" s="810"/>
      <c r="C193" s="812" t="str">
        <f>IF('Mapa R. Fiscal'!E196="","",'Mapa R. Fiscal'!E196)</f>
        <v/>
      </c>
      <c r="D193" s="814"/>
      <c r="E193" s="812" t="str">
        <f>IF('Mapa R. Fiscal'!D196="","",'Mapa R. Fiscal'!D196)</f>
        <v/>
      </c>
      <c r="F193" s="881" t="str">
        <f>IF('Mapa final'!H196="","",'Mapa final'!H196)</f>
        <v/>
      </c>
      <c r="G193" s="817" t="str">
        <f>IF('Mapa final'!L196="","",'Mapa final'!L196)</f>
        <v/>
      </c>
      <c r="H193" s="821"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77" t="str">
        <f>IF('Mapa R. Fiscal'!Y196="","",'Mapa R. Fiscal'!Y196)</f>
        <v/>
      </c>
      <c r="J193" s="377" t="str">
        <f>IF('Mapa R. Fiscal'!AA196="","",'Mapa R. Fiscal'!AA196)</f>
        <v/>
      </c>
      <c r="K193" s="377" t="str">
        <f t="shared" si="2"/>
        <v/>
      </c>
      <c r="L193" s="377" t="str">
        <f>IF('Mapa R. Fiscal'!AD196="","",'Mapa R. Fiscal'!AD196)</f>
        <v/>
      </c>
      <c r="M193" s="321" t="str">
        <f>IF('Mapa R. Fiscal'!P196="","",'Mapa R. Fiscal'!P196)</f>
        <v/>
      </c>
      <c r="N193" s="65"/>
      <c r="O193" s="65"/>
      <c r="P193" s="65"/>
      <c r="Q193" s="171"/>
    </row>
    <row r="194" spans="1:17" ht="43.5" customHeight="1" x14ac:dyDescent="0.25">
      <c r="A194" s="110" t="s">
        <v>816</v>
      </c>
      <c r="B194" s="811"/>
      <c r="C194" s="813"/>
      <c r="D194" s="815"/>
      <c r="E194" s="813"/>
      <c r="F194" s="882"/>
      <c r="G194" s="817"/>
      <c r="H194" s="821"/>
      <c r="I194" s="377" t="str">
        <f>IF('Mapa R. Fiscal'!Y197="","",'Mapa R. Fiscal'!Y197)</f>
        <v/>
      </c>
      <c r="J194" s="377" t="str">
        <f>IF('Mapa R. Fiscal'!AA197="","",'Mapa R. Fiscal'!AA197)</f>
        <v/>
      </c>
      <c r="K194" s="377" t="str">
        <f t="shared" si="2"/>
        <v/>
      </c>
      <c r="L194" s="377" t="str">
        <f>IF('Mapa R. Fiscal'!AD197="","",'Mapa R. Fiscal'!AD197)</f>
        <v/>
      </c>
      <c r="M194" s="321" t="str">
        <f>IF('Mapa R. Fiscal'!P197="","",'Mapa R. Fiscal'!P197)</f>
        <v/>
      </c>
      <c r="N194" s="65"/>
      <c r="O194" s="65"/>
      <c r="P194" s="65"/>
      <c r="Q194" s="171"/>
    </row>
    <row r="195" spans="1:17" ht="43.5" customHeight="1" x14ac:dyDescent="0.25">
      <c r="A195" s="110" t="s">
        <v>817</v>
      </c>
      <c r="B195" s="811"/>
      <c r="C195" s="813"/>
      <c r="D195" s="815"/>
      <c r="E195" s="813"/>
      <c r="F195" s="882"/>
      <c r="G195" s="817"/>
      <c r="H195" s="821"/>
      <c r="I195" s="377" t="str">
        <f>IF('Mapa R. Fiscal'!Y198="","",'Mapa R. Fiscal'!Y198)</f>
        <v/>
      </c>
      <c r="J195" s="377" t="str">
        <f>IF('Mapa R. Fiscal'!AA198="","",'Mapa R. Fiscal'!AA198)</f>
        <v/>
      </c>
      <c r="K195" s="377" t="str">
        <f t="shared" si="2"/>
        <v/>
      </c>
      <c r="L195" s="377" t="str">
        <f>IF('Mapa R. Fiscal'!AD198="","",'Mapa R. Fiscal'!AD198)</f>
        <v/>
      </c>
      <c r="M195" s="321" t="str">
        <f>IF('Mapa R. Fiscal'!P198="","",'Mapa R. Fiscal'!P198)</f>
        <v/>
      </c>
      <c r="N195" s="65"/>
      <c r="O195" s="65"/>
      <c r="P195" s="65"/>
      <c r="Q195" s="171"/>
    </row>
    <row r="196" spans="1:17" ht="43.5" customHeight="1" x14ac:dyDescent="0.25">
      <c r="A196" s="110" t="s">
        <v>818</v>
      </c>
      <c r="B196" s="811"/>
      <c r="C196" s="813"/>
      <c r="D196" s="815"/>
      <c r="E196" s="813"/>
      <c r="F196" s="882"/>
      <c r="G196" s="817"/>
      <c r="H196" s="821"/>
      <c r="I196" s="377" t="str">
        <f>IF('Mapa R. Fiscal'!Y199="","",'Mapa R. Fiscal'!Y199)</f>
        <v/>
      </c>
      <c r="J196" s="377" t="str">
        <f>IF('Mapa R. Fiscal'!AA199="","",'Mapa R. Fiscal'!AA199)</f>
        <v/>
      </c>
      <c r="K196" s="377" t="str">
        <f t="shared" si="2"/>
        <v/>
      </c>
      <c r="L196" s="377" t="str">
        <f>IF('Mapa R. Fiscal'!AD199="","",'Mapa R. Fiscal'!AD199)</f>
        <v/>
      </c>
      <c r="M196" s="321" t="str">
        <f>IF('Mapa R. Fiscal'!P199="","",'Mapa R. Fiscal'!P199)</f>
        <v/>
      </c>
      <c r="N196" s="65"/>
      <c r="O196" s="65"/>
      <c r="P196" s="65"/>
      <c r="Q196" s="171"/>
    </row>
    <row r="197" spans="1:17" ht="43.5" customHeight="1" x14ac:dyDescent="0.25">
      <c r="A197" s="110" t="s">
        <v>819</v>
      </c>
      <c r="B197" s="811"/>
      <c r="C197" s="813"/>
      <c r="D197" s="815"/>
      <c r="E197" s="813"/>
      <c r="F197" s="882"/>
      <c r="G197" s="817"/>
      <c r="H197" s="821"/>
      <c r="I197" s="377" t="str">
        <f>IF('Mapa R. Fiscal'!Y200="","",'Mapa R. Fiscal'!Y200)</f>
        <v/>
      </c>
      <c r="J197" s="377" t="str">
        <f>IF('Mapa R. Fiscal'!AA200="","",'Mapa R. Fiscal'!AA200)</f>
        <v/>
      </c>
      <c r="K197" s="377" t="str">
        <f t="shared" si="2"/>
        <v/>
      </c>
      <c r="L197" s="377" t="str">
        <f>IF('Mapa R. Fiscal'!AD200="","",'Mapa R. Fiscal'!AD200)</f>
        <v/>
      </c>
      <c r="M197" s="321" t="str">
        <f>IF('Mapa R. Fiscal'!P200="","",'Mapa R. Fiscal'!P200)</f>
        <v/>
      </c>
      <c r="N197" s="65"/>
      <c r="O197" s="65"/>
      <c r="P197" s="65"/>
      <c r="Q197" s="171"/>
    </row>
    <row r="198" spans="1:17" ht="43.5" customHeight="1" x14ac:dyDescent="0.25">
      <c r="A198" s="110" t="s">
        <v>820</v>
      </c>
      <c r="B198" s="811"/>
      <c r="C198" s="813"/>
      <c r="D198" s="815"/>
      <c r="E198" s="813"/>
      <c r="F198" s="816"/>
      <c r="G198" s="817"/>
      <c r="H198" s="821"/>
      <c r="I198" s="377" t="str">
        <f>IF('Mapa R. Fiscal'!Y201="","",'Mapa R. Fiscal'!Y201)</f>
        <v/>
      </c>
      <c r="J198" s="377" t="str">
        <f>IF('Mapa R. Fiscal'!AA201="","",'Mapa R. Fiscal'!AA201)</f>
        <v/>
      </c>
      <c r="K198" s="377" t="str">
        <f t="shared" si="2"/>
        <v/>
      </c>
      <c r="L198" s="377" t="str">
        <f>IF('Mapa R. Fiscal'!AD201="","",'Mapa R. Fiscal'!AD201)</f>
        <v/>
      </c>
      <c r="M198" s="321" t="str">
        <f>IF('Mapa R. Fiscal'!P201="","",'Mapa R. Fiscal'!P201)</f>
        <v/>
      </c>
      <c r="N198" s="65"/>
      <c r="O198" s="65"/>
      <c r="P198" s="65"/>
      <c r="Q198" s="171"/>
    </row>
    <row r="199" spans="1:17" ht="43.5" customHeight="1" x14ac:dyDescent="0.25">
      <c r="A199" s="110" t="s">
        <v>821</v>
      </c>
      <c r="B199" s="810"/>
      <c r="C199" s="812" t="str">
        <f>IF('Mapa R. Fiscal'!E202="","",'Mapa R. Fiscal'!E202)</f>
        <v/>
      </c>
      <c r="D199" s="814"/>
      <c r="E199" s="812" t="str">
        <f>IF('Mapa R. Fiscal'!D202="","",'Mapa R. Fiscal'!D202)</f>
        <v/>
      </c>
      <c r="F199" s="881" t="str">
        <f>IF('Mapa final'!H202="","",'Mapa final'!H202)</f>
        <v/>
      </c>
      <c r="G199" s="817" t="str">
        <f>IF('Mapa final'!L202="","",'Mapa final'!L202)</f>
        <v/>
      </c>
      <c r="H199" s="821"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77" t="str">
        <f>IF('Mapa R. Fiscal'!Y202="","",'Mapa R. Fiscal'!Y202)</f>
        <v/>
      </c>
      <c r="J199" s="377" t="str">
        <f>IF('Mapa R. Fiscal'!AA202="","",'Mapa R. Fiscal'!AA202)</f>
        <v/>
      </c>
      <c r="K199" s="377"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77" t="str">
        <f>IF('Mapa R. Fiscal'!AD202="","",'Mapa R. Fiscal'!AD202)</f>
        <v/>
      </c>
      <c r="M199" s="321" t="str">
        <f>IF('Mapa R. Fiscal'!P202="","",'Mapa R. Fiscal'!P202)</f>
        <v/>
      </c>
      <c r="N199" s="65"/>
      <c r="O199" s="65"/>
      <c r="P199" s="65"/>
      <c r="Q199" s="171"/>
    </row>
    <row r="200" spans="1:17" ht="43.5" customHeight="1" x14ac:dyDescent="0.25">
      <c r="A200" s="110" t="s">
        <v>822</v>
      </c>
      <c r="B200" s="811"/>
      <c r="C200" s="813"/>
      <c r="D200" s="815"/>
      <c r="E200" s="813"/>
      <c r="F200" s="882"/>
      <c r="G200" s="817"/>
      <c r="H200" s="821"/>
      <c r="I200" s="377" t="str">
        <f>IF('Mapa R. Fiscal'!Y203="","",'Mapa R. Fiscal'!Y203)</f>
        <v/>
      </c>
      <c r="J200" s="377" t="str">
        <f>IF('Mapa R. Fiscal'!AA203="","",'Mapa R. Fiscal'!AA203)</f>
        <v/>
      </c>
      <c r="K200" s="377" t="str">
        <f t="shared" si="3"/>
        <v/>
      </c>
      <c r="L200" s="377" t="str">
        <f>IF('Mapa R. Fiscal'!AD203="","",'Mapa R. Fiscal'!AD203)</f>
        <v/>
      </c>
      <c r="M200" s="321" t="str">
        <f>IF('Mapa R. Fiscal'!P203="","",'Mapa R. Fiscal'!P203)</f>
        <v/>
      </c>
      <c r="N200" s="65"/>
      <c r="O200" s="65"/>
      <c r="P200" s="65"/>
      <c r="Q200" s="171"/>
    </row>
    <row r="201" spans="1:17" ht="43.5" customHeight="1" x14ac:dyDescent="0.25">
      <c r="A201" s="110" t="s">
        <v>823</v>
      </c>
      <c r="B201" s="811"/>
      <c r="C201" s="813"/>
      <c r="D201" s="815"/>
      <c r="E201" s="813"/>
      <c r="F201" s="882"/>
      <c r="G201" s="817"/>
      <c r="H201" s="821"/>
      <c r="I201" s="377" t="str">
        <f>IF('Mapa R. Fiscal'!Y204="","",'Mapa R. Fiscal'!Y204)</f>
        <v/>
      </c>
      <c r="J201" s="377" t="str">
        <f>IF('Mapa R. Fiscal'!AA204="","",'Mapa R. Fiscal'!AA204)</f>
        <v/>
      </c>
      <c r="K201" s="377" t="str">
        <f t="shared" si="3"/>
        <v/>
      </c>
      <c r="L201" s="377" t="str">
        <f>IF('Mapa R. Fiscal'!AD204="","",'Mapa R. Fiscal'!AD204)</f>
        <v/>
      </c>
      <c r="M201" s="321" t="str">
        <f>IF('Mapa R. Fiscal'!P204="","",'Mapa R. Fiscal'!P204)</f>
        <v/>
      </c>
      <c r="N201" s="65"/>
      <c r="O201" s="65"/>
      <c r="P201" s="65"/>
      <c r="Q201" s="171"/>
    </row>
    <row r="202" spans="1:17" ht="43.5" customHeight="1" x14ac:dyDescent="0.25">
      <c r="A202" s="110" t="s">
        <v>824</v>
      </c>
      <c r="B202" s="811"/>
      <c r="C202" s="813"/>
      <c r="D202" s="815"/>
      <c r="E202" s="813"/>
      <c r="F202" s="882"/>
      <c r="G202" s="817"/>
      <c r="H202" s="821"/>
      <c r="I202" s="377" t="str">
        <f>IF('Mapa R. Fiscal'!Y205="","",'Mapa R. Fiscal'!Y205)</f>
        <v/>
      </c>
      <c r="J202" s="377" t="str">
        <f>IF('Mapa R. Fiscal'!AA205="","",'Mapa R. Fiscal'!AA205)</f>
        <v/>
      </c>
      <c r="K202" s="377" t="str">
        <f t="shared" si="3"/>
        <v/>
      </c>
      <c r="L202" s="377" t="str">
        <f>IF('Mapa R. Fiscal'!AD205="","",'Mapa R. Fiscal'!AD205)</f>
        <v/>
      </c>
      <c r="M202" s="321" t="str">
        <f>IF('Mapa R. Fiscal'!P205="","",'Mapa R. Fiscal'!P205)</f>
        <v/>
      </c>
      <c r="N202" s="65"/>
      <c r="O202" s="65"/>
      <c r="P202" s="65"/>
      <c r="Q202" s="171"/>
    </row>
    <row r="203" spans="1:17" ht="43.5" customHeight="1" x14ac:dyDescent="0.25">
      <c r="A203" s="110" t="s">
        <v>825</v>
      </c>
      <c r="B203" s="811"/>
      <c r="C203" s="813"/>
      <c r="D203" s="815"/>
      <c r="E203" s="813"/>
      <c r="F203" s="882"/>
      <c r="G203" s="817"/>
      <c r="H203" s="821"/>
      <c r="I203" s="377" t="str">
        <f>IF('Mapa R. Fiscal'!Y206="","",'Mapa R. Fiscal'!Y206)</f>
        <v/>
      </c>
      <c r="J203" s="377" t="str">
        <f>IF('Mapa R. Fiscal'!AA206="","",'Mapa R. Fiscal'!AA206)</f>
        <v/>
      </c>
      <c r="K203" s="377" t="str">
        <f t="shared" si="3"/>
        <v/>
      </c>
      <c r="L203" s="377" t="str">
        <f>IF('Mapa R. Fiscal'!AD206="","",'Mapa R. Fiscal'!AD206)</f>
        <v/>
      </c>
      <c r="M203" s="321" t="str">
        <f>IF('Mapa R. Fiscal'!P206="","",'Mapa R. Fiscal'!P206)</f>
        <v/>
      </c>
      <c r="N203" s="65"/>
      <c r="O203" s="65"/>
      <c r="P203" s="65"/>
      <c r="Q203" s="171"/>
    </row>
    <row r="204" spans="1:17" ht="43.5" customHeight="1" x14ac:dyDescent="0.25">
      <c r="A204" s="110" t="s">
        <v>826</v>
      </c>
      <c r="B204" s="811"/>
      <c r="C204" s="813"/>
      <c r="D204" s="815"/>
      <c r="E204" s="813"/>
      <c r="F204" s="816"/>
      <c r="G204" s="817"/>
      <c r="H204" s="821"/>
      <c r="I204" s="377" t="str">
        <f>IF('Mapa R. Fiscal'!Y207="","",'Mapa R. Fiscal'!Y207)</f>
        <v/>
      </c>
      <c r="J204" s="377" t="str">
        <f>IF('Mapa R. Fiscal'!AA207="","",'Mapa R. Fiscal'!AA207)</f>
        <v/>
      </c>
      <c r="K204" s="377" t="str">
        <f t="shared" si="3"/>
        <v/>
      </c>
      <c r="L204" s="377" t="str">
        <f>IF('Mapa R. Fiscal'!AD207="","",'Mapa R. Fiscal'!AD207)</f>
        <v/>
      </c>
      <c r="M204" s="321" t="str">
        <f>IF('Mapa R. Fiscal'!P207="","",'Mapa R. Fiscal'!P207)</f>
        <v/>
      </c>
      <c r="N204" s="65"/>
      <c r="O204" s="65"/>
      <c r="P204" s="65"/>
      <c r="Q204" s="171"/>
    </row>
    <row r="205" spans="1:17" ht="43.5" customHeight="1" x14ac:dyDescent="0.25">
      <c r="A205" s="110" t="s">
        <v>827</v>
      </c>
      <c r="B205" s="810"/>
      <c r="C205" s="812" t="str">
        <f>IF('Mapa R. Fiscal'!E208="","",'Mapa R. Fiscal'!E208)</f>
        <v/>
      </c>
      <c r="D205" s="814"/>
      <c r="E205" s="812" t="str">
        <f>IF('Mapa R. Fiscal'!D208="","",'Mapa R. Fiscal'!D208)</f>
        <v/>
      </c>
      <c r="F205" s="881" t="str">
        <f>IF('Mapa final'!H208="","",'Mapa final'!H208)</f>
        <v/>
      </c>
      <c r="G205" s="817" t="str">
        <f>IF('Mapa final'!L208="","",'Mapa final'!L208)</f>
        <v/>
      </c>
      <c r="H205" s="821"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77" t="str">
        <f>IF('Mapa R. Fiscal'!Y208="","",'Mapa R. Fiscal'!Y208)</f>
        <v/>
      </c>
      <c r="J205" s="377" t="str">
        <f>IF('Mapa R. Fiscal'!AA208="","",'Mapa R. Fiscal'!AA208)</f>
        <v/>
      </c>
      <c r="K205" s="377" t="str">
        <f t="shared" si="3"/>
        <v/>
      </c>
      <c r="L205" s="377" t="str">
        <f>IF('Mapa R. Fiscal'!AD208="","",'Mapa R. Fiscal'!AD208)</f>
        <v/>
      </c>
      <c r="M205" s="321" t="str">
        <f>IF('Mapa R. Fiscal'!P208="","",'Mapa R. Fiscal'!P208)</f>
        <v/>
      </c>
      <c r="N205" s="65"/>
      <c r="O205" s="65"/>
      <c r="P205" s="65"/>
      <c r="Q205" s="171"/>
    </row>
    <row r="206" spans="1:17" ht="43.5" customHeight="1" x14ac:dyDescent="0.25">
      <c r="A206" s="110" t="s">
        <v>828</v>
      </c>
      <c r="B206" s="811"/>
      <c r="C206" s="813"/>
      <c r="D206" s="815"/>
      <c r="E206" s="813"/>
      <c r="F206" s="882"/>
      <c r="G206" s="817"/>
      <c r="H206" s="821"/>
      <c r="I206" s="377" t="str">
        <f>IF('Mapa R. Fiscal'!Y209="","",'Mapa R. Fiscal'!Y209)</f>
        <v/>
      </c>
      <c r="J206" s="377" t="str">
        <f>IF('Mapa R. Fiscal'!AA209="","",'Mapa R. Fiscal'!AA209)</f>
        <v/>
      </c>
      <c r="K206" s="377" t="str">
        <f t="shared" si="3"/>
        <v/>
      </c>
      <c r="L206" s="377" t="str">
        <f>IF('Mapa R. Fiscal'!AD209="","",'Mapa R. Fiscal'!AD209)</f>
        <v/>
      </c>
      <c r="M206" s="321" t="str">
        <f>IF('Mapa R. Fiscal'!P209="","",'Mapa R. Fiscal'!P209)</f>
        <v/>
      </c>
      <c r="N206" s="65"/>
      <c r="O206" s="65"/>
      <c r="P206" s="65"/>
      <c r="Q206" s="171"/>
    </row>
    <row r="207" spans="1:17" ht="43.5" customHeight="1" x14ac:dyDescent="0.25">
      <c r="A207" s="110" t="s">
        <v>829</v>
      </c>
      <c r="B207" s="811"/>
      <c r="C207" s="813"/>
      <c r="D207" s="815"/>
      <c r="E207" s="813"/>
      <c r="F207" s="882"/>
      <c r="G207" s="817"/>
      <c r="H207" s="821"/>
      <c r="I207" s="377" t="str">
        <f>IF('Mapa R. Fiscal'!Y210="","",'Mapa R. Fiscal'!Y210)</f>
        <v/>
      </c>
      <c r="J207" s="377" t="str">
        <f>IF('Mapa R. Fiscal'!AA210="","",'Mapa R. Fiscal'!AA210)</f>
        <v/>
      </c>
      <c r="K207" s="377" t="str">
        <f t="shared" si="3"/>
        <v/>
      </c>
      <c r="L207" s="377" t="str">
        <f>IF('Mapa R. Fiscal'!AD210="","",'Mapa R. Fiscal'!AD210)</f>
        <v/>
      </c>
      <c r="M207" s="321" t="str">
        <f>IF('Mapa R. Fiscal'!P210="","",'Mapa R. Fiscal'!P210)</f>
        <v/>
      </c>
      <c r="N207" s="65"/>
      <c r="O207" s="65"/>
      <c r="P207" s="65"/>
      <c r="Q207" s="171"/>
    </row>
    <row r="208" spans="1:17" ht="43.5" customHeight="1" x14ac:dyDescent="0.25">
      <c r="A208" s="110" t="s">
        <v>830</v>
      </c>
      <c r="B208" s="811"/>
      <c r="C208" s="813"/>
      <c r="D208" s="815"/>
      <c r="E208" s="813"/>
      <c r="F208" s="882"/>
      <c r="G208" s="817"/>
      <c r="H208" s="821"/>
      <c r="I208" s="377" t="str">
        <f>IF('Mapa R. Fiscal'!Y211="","",'Mapa R. Fiscal'!Y211)</f>
        <v/>
      </c>
      <c r="J208" s="377" t="str">
        <f>IF('Mapa R. Fiscal'!AA211="","",'Mapa R. Fiscal'!AA211)</f>
        <v/>
      </c>
      <c r="K208" s="377" t="str">
        <f t="shared" si="3"/>
        <v/>
      </c>
      <c r="L208" s="377" t="str">
        <f>IF('Mapa R. Fiscal'!AD211="","",'Mapa R. Fiscal'!AD211)</f>
        <v/>
      </c>
      <c r="M208" s="321" t="str">
        <f>IF('Mapa R. Fiscal'!P211="","",'Mapa R. Fiscal'!P211)</f>
        <v/>
      </c>
      <c r="N208" s="65"/>
      <c r="O208" s="65"/>
      <c r="P208" s="65"/>
      <c r="Q208" s="171"/>
    </row>
    <row r="209" spans="1:17" ht="43.5" customHeight="1" x14ac:dyDescent="0.25">
      <c r="A209" s="110" t="s">
        <v>831</v>
      </c>
      <c r="B209" s="811"/>
      <c r="C209" s="813"/>
      <c r="D209" s="815"/>
      <c r="E209" s="813"/>
      <c r="F209" s="882"/>
      <c r="G209" s="817"/>
      <c r="H209" s="821"/>
      <c r="I209" s="377" t="str">
        <f>IF('Mapa R. Fiscal'!Y212="","",'Mapa R. Fiscal'!Y212)</f>
        <v/>
      </c>
      <c r="J209" s="377" t="str">
        <f>IF('Mapa R. Fiscal'!AA212="","",'Mapa R. Fiscal'!AA212)</f>
        <v/>
      </c>
      <c r="K209" s="377" t="str">
        <f t="shared" si="3"/>
        <v/>
      </c>
      <c r="L209" s="377" t="str">
        <f>IF('Mapa R. Fiscal'!AD212="","",'Mapa R. Fiscal'!AD212)</f>
        <v/>
      </c>
      <c r="M209" s="321" t="str">
        <f>IF('Mapa R. Fiscal'!P212="","",'Mapa R. Fiscal'!P212)</f>
        <v/>
      </c>
      <c r="N209" s="65"/>
      <c r="O209" s="65"/>
      <c r="P209" s="65"/>
      <c r="Q209" s="171"/>
    </row>
    <row r="210" spans="1:17" ht="43.5" customHeight="1" x14ac:dyDescent="0.25">
      <c r="A210" s="110" t="s">
        <v>832</v>
      </c>
      <c r="B210" s="811"/>
      <c r="C210" s="813"/>
      <c r="D210" s="815"/>
      <c r="E210" s="813"/>
      <c r="F210" s="816"/>
      <c r="G210" s="817"/>
      <c r="H210" s="821"/>
      <c r="I210" s="377" t="str">
        <f>IF('Mapa R. Fiscal'!Y213="","",'Mapa R. Fiscal'!Y213)</f>
        <v/>
      </c>
      <c r="J210" s="377" t="str">
        <f>IF('Mapa R. Fiscal'!AA213="","",'Mapa R. Fiscal'!AA213)</f>
        <v/>
      </c>
      <c r="K210" s="377" t="str">
        <f t="shared" si="3"/>
        <v/>
      </c>
      <c r="L210" s="377" t="str">
        <f>IF('Mapa R. Fiscal'!AD213="","",'Mapa R. Fiscal'!AD213)</f>
        <v/>
      </c>
      <c r="M210" s="321" t="str">
        <f>IF('Mapa R. Fiscal'!P213="","",'Mapa R. Fiscal'!P213)</f>
        <v/>
      </c>
      <c r="N210" s="65"/>
      <c r="O210" s="65"/>
      <c r="P210" s="65"/>
      <c r="Q210" s="171"/>
    </row>
    <row r="211" spans="1:17" ht="43.5" customHeight="1" x14ac:dyDescent="0.25">
      <c r="A211" s="110" t="s">
        <v>833</v>
      </c>
      <c r="B211" s="810"/>
      <c r="C211" s="812" t="str">
        <f>IF('Mapa R. Fiscal'!E214="","",'Mapa R. Fiscal'!E214)</f>
        <v/>
      </c>
      <c r="D211" s="814"/>
      <c r="E211" s="812" t="str">
        <f>IF('Mapa R. Fiscal'!D214="","",'Mapa R. Fiscal'!D214)</f>
        <v/>
      </c>
      <c r="F211" s="881" t="str">
        <f>IF('Mapa final'!H214="","",'Mapa final'!H214)</f>
        <v/>
      </c>
      <c r="G211" s="817" t="str">
        <f>IF('Mapa final'!L214="","",'Mapa final'!L214)</f>
        <v/>
      </c>
      <c r="H211" s="821"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77" t="str">
        <f>IF('Mapa R. Fiscal'!Y214="","",'Mapa R. Fiscal'!Y214)</f>
        <v/>
      </c>
      <c r="J211" s="377" t="str">
        <f>IF('Mapa R. Fiscal'!AA214="","",'Mapa R. Fiscal'!AA214)</f>
        <v/>
      </c>
      <c r="K211" s="377" t="str">
        <f t="shared" si="3"/>
        <v/>
      </c>
      <c r="L211" s="377" t="str">
        <f>IF('Mapa R. Fiscal'!AD214="","",'Mapa R. Fiscal'!AD214)</f>
        <v/>
      </c>
      <c r="M211" s="321" t="str">
        <f>IF('Mapa R. Fiscal'!P214="","",'Mapa R. Fiscal'!P214)</f>
        <v/>
      </c>
      <c r="N211" s="65"/>
      <c r="O211" s="65"/>
      <c r="P211" s="65"/>
      <c r="Q211" s="171"/>
    </row>
    <row r="212" spans="1:17" ht="43.5" customHeight="1" x14ac:dyDescent="0.25">
      <c r="A212" s="110" t="s">
        <v>834</v>
      </c>
      <c r="B212" s="811"/>
      <c r="C212" s="813"/>
      <c r="D212" s="815"/>
      <c r="E212" s="813"/>
      <c r="F212" s="882"/>
      <c r="G212" s="817"/>
      <c r="H212" s="821"/>
      <c r="I212" s="377" t="str">
        <f>IF('Mapa R. Fiscal'!Y215="","",'Mapa R. Fiscal'!Y215)</f>
        <v/>
      </c>
      <c r="J212" s="377" t="str">
        <f>IF('Mapa R. Fiscal'!AA215="","",'Mapa R. Fiscal'!AA215)</f>
        <v/>
      </c>
      <c r="K212" s="377" t="str">
        <f t="shared" si="3"/>
        <v/>
      </c>
      <c r="L212" s="377" t="str">
        <f>IF('Mapa R. Fiscal'!AD215="","",'Mapa R. Fiscal'!AD215)</f>
        <v/>
      </c>
      <c r="M212" s="321" t="str">
        <f>IF('Mapa R. Fiscal'!P215="","",'Mapa R. Fiscal'!P215)</f>
        <v/>
      </c>
      <c r="N212" s="65"/>
      <c r="O212" s="65"/>
      <c r="P212" s="65"/>
      <c r="Q212" s="171"/>
    </row>
    <row r="213" spans="1:17" ht="43.5" customHeight="1" x14ac:dyDescent="0.25">
      <c r="A213" s="110" t="s">
        <v>835</v>
      </c>
      <c r="B213" s="811"/>
      <c r="C213" s="813"/>
      <c r="D213" s="815"/>
      <c r="E213" s="813"/>
      <c r="F213" s="882"/>
      <c r="G213" s="817"/>
      <c r="H213" s="821"/>
      <c r="I213" s="377" t="str">
        <f>IF('Mapa R. Fiscal'!Y216="","",'Mapa R. Fiscal'!Y216)</f>
        <v/>
      </c>
      <c r="J213" s="377" t="str">
        <f>IF('Mapa R. Fiscal'!AA216="","",'Mapa R. Fiscal'!AA216)</f>
        <v/>
      </c>
      <c r="K213" s="377" t="str">
        <f t="shared" si="3"/>
        <v/>
      </c>
      <c r="L213" s="377" t="str">
        <f>IF('Mapa R. Fiscal'!AD216="","",'Mapa R. Fiscal'!AD216)</f>
        <v/>
      </c>
      <c r="M213" s="321" t="str">
        <f>IF('Mapa R. Fiscal'!P216="","",'Mapa R. Fiscal'!P216)</f>
        <v/>
      </c>
      <c r="N213" s="65"/>
      <c r="O213" s="65"/>
      <c r="P213" s="65"/>
      <c r="Q213" s="171"/>
    </row>
    <row r="214" spans="1:17" ht="43.5" customHeight="1" x14ac:dyDescent="0.25">
      <c r="A214" s="110" t="s">
        <v>836</v>
      </c>
      <c r="B214" s="811"/>
      <c r="C214" s="813"/>
      <c r="D214" s="815"/>
      <c r="E214" s="813"/>
      <c r="F214" s="882"/>
      <c r="G214" s="817"/>
      <c r="H214" s="821"/>
      <c r="I214" s="377" t="str">
        <f>IF('Mapa R. Fiscal'!Y217="","",'Mapa R. Fiscal'!Y217)</f>
        <v/>
      </c>
      <c r="J214" s="377" t="str">
        <f>IF('Mapa R. Fiscal'!AA217="","",'Mapa R. Fiscal'!AA217)</f>
        <v/>
      </c>
      <c r="K214" s="377" t="str">
        <f t="shared" si="3"/>
        <v/>
      </c>
      <c r="L214" s="377" t="str">
        <f>IF('Mapa R. Fiscal'!AD217="","",'Mapa R. Fiscal'!AD217)</f>
        <v/>
      </c>
      <c r="M214" s="321" t="str">
        <f>IF('Mapa R. Fiscal'!P217="","",'Mapa R. Fiscal'!P217)</f>
        <v/>
      </c>
      <c r="N214" s="65"/>
      <c r="O214" s="65"/>
      <c r="P214" s="65"/>
      <c r="Q214" s="171"/>
    </row>
    <row r="215" spans="1:17" ht="43.5" customHeight="1" x14ac:dyDescent="0.25">
      <c r="A215" s="110" t="s">
        <v>837</v>
      </c>
      <c r="B215" s="811"/>
      <c r="C215" s="813"/>
      <c r="D215" s="815"/>
      <c r="E215" s="813"/>
      <c r="F215" s="882"/>
      <c r="G215" s="817"/>
      <c r="H215" s="821"/>
      <c r="I215" s="377" t="str">
        <f>IF('Mapa R. Fiscal'!Y218="","",'Mapa R. Fiscal'!Y218)</f>
        <v/>
      </c>
      <c r="J215" s="377" t="str">
        <f>IF('Mapa R. Fiscal'!AA218="","",'Mapa R. Fiscal'!AA218)</f>
        <v/>
      </c>
      <c r="K215" s="377" t="str">
        <f t="shared" si="3"/>
        <v/>
      </c>
      <c r="L215" s="377" t="str">
        <f>IF('Mapa R. Fiscal'!AD218="","",'Mapa R. Fiscal'!AD218)</f>
        <v/>
      </c>
      <c r="M215" s="321" t="str">
        <f>IF('Mapa R. Fiscal'!P218="","",'Mapa R. Fiscal'!P218)</f>
        <v/>
      </c>
      <c r="N215" s="65"/>
      <c r="O215" s="65"/>
      <c r="P215" s="65"/>
      <c r="Q215" s="171"/>
    </row>
    <row r="216" spans="1:17" ht="43.5" customHeight="1" x14ac:dyDescent="0.25">
      <c r="A216" s="110" t="s">
        <v>838</v>
      </c>
      <c r="B216" s="811"/>
      <c r="C216" s="813"/>
      <c r="D216" s="815"/>
      <c r="E216" s="813"/>
      <c r="F216" s="816"/>
      <c r="G216" s="817"/>
      <c r="H216" s="821"/>
      <c r="I216" s="377" t="str">
        <f>IF('Mapa R. Fiscal'!Y219="","",'Mapa R. Fiscal'!Y219)</f>
        <v/>
      </c>
      <c r="J216" s="377" t="str">
        <f>IF('Mapa R. Fiscal'!AA219="","",'Mapa R. Fiscal'!AA219)</f>
        <v/>
      </c>
      <c r="K216" s="377" t="str">
        <f t="shared" si="3"/>
        <v/>
      </c>
      <c r="L216" s="377" t="str">
        <f>IF('Mapa R. Fiscal'!AD219="","",'Mapa R. Fiscal'!AD219)</f>
        <v/>
      </c>
      <c r="M216" s="321" t="str">
        <f>IF('Mapa R. Fiscal'!P219="","",'Mapa R. Fiscal'!P219)</f>
        <v/>
      </c>
      <c r="N216" s="65"/>
      <c r="O216" s="65"/>
      <c r="P216" s="65"/>
      <c r="Q216" s="171"/>
    </row>
    <row r="217" spans="1:17" ht="43.5" customHeight="1" x14ac:dyDescent="0.25">
      <c r="A217" s="110" t="s">
        <v>839</v>
      </c>
      <c r="B217" s="810"/>
      <c r="C217" s="812" t="str">
        <f>IF('Mapa R. Fiscal'!E220="","",'Mapa R. Fiscal'!E220)</f>
        <v/>
      </c>
      <c r="D217" s="814"/>
      <c r="E217" s="812" t="str">
        <f>IF('Mapa R. Fiscal'!D220="","",'Mapa R. Fiscal'!D220)</f>
        <v/>
      </c>
      <c r="F217" s="881" t="str">
        <f>IF('Mapa final'!H220="","",'Mapa final'!H220)</f>
        <v/>
      </c>
      <c r="G217" s="817" t="str">
        <f>IF('Mapa final'!L220="","",'Mapa final'!L220)</f>
        <v/>
      </c>
      <c r="H217" s="821"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77" t="str">
        <f>IF('Mapa R. Fiscal'!Y220="","",'Mapa R. Fiscal'!Y220)</f>
        <v/>
      </c>
      <c r="J217" s="377" t="str">
        <f>IF('Mapa R. Fiscal'!AA220="","",'Mapa R. Fiscal'!AA220)</f>
        <v/>
      </c>
      <c r="K217" s="377" t="str">
        <f t="shared" si="3"/>
        <v/>
      </c>
      <c r="L217" s="377" t="str">
        <f>IF('Mapa R. Fiscal'!AD220="","",'Mapa R. Fiscal'!AD220)</f>
        <v/>
      </c>
      <c r="M217" s="321" t="str">
        <f>IF('Mapa R. Fiscal'!P220="","",'Mapa R. Fiscal'!P220)</f>
        <v/>
      </c>
      <c r="N217" s="65"/>
      <c r="O217" s="65"/>
      <c r="P217" s="65"/>
      <c r="Q217" s="171"/>
    </row>
    <row r="218" spans="1:17" ht="43.5" customHeight="1" x14ac:dyDescent="0.25">
      <c r="A218" s="110" t="s">
        <v>840</v>
      </c>
      <c r="B218" s="811"/>
      <c r="C218" s="813"/>
      <c r="D218" s="815"/>
      <c r="E218" s="813"/>
      <c r="F218" s="882"/>
      <c r="G218" s="817"/>
      <c r="H218" s="821"/>
      <c r="I218" s="377" t="str">
        <f>IF('Mapa R. Fiscal'!Y221="","",'Mapa R. Fiscal'!Y221)</f>
        <v/>
      </c>
      <c r="J218" s="377" t="str">
        <f>IF('Mapa R. Fiscal'!AA221="","",'Mapa R. Fiscal'!AA221)</f>
        <v/>
      </c>
      <c r="K218" s="377" t="str">
        <f t="shared" si="3"/>
        <v/>
      </c>
      <c r="L218" s="377" t="str">
        <f>IF('Mapa R. Fiscal'!AD221="","",'Mapa R. Fiscal'!AD221)</f>
        <v/>
      </c>
      <c r="M218" s="321" t="str">
        <f>IF('Mapa R. Fiscal'!P221="","",'Mapa R. Fiscal'!P221)</f>
        <v/>
      </c>
      <c r="N218" s="65"/>
      <c r="O218" s="65"/>
      <c r="P218" s="65"/>
      <c r="Q218" s="171"/>
    </row>
    <row r="219" spans="1:17" ht="43.5" customHeight="1" x14ac:dyDescent="0.25">
      <c r="A219" s="110" t="s">
        <v>841</v>
      </c>
      <c r="B219" s="811"/>
      <c r="C219" s="813"/>
      <c r="D219" s="815"/>
      <c r="E219" s="813"/>
      <c r="F219" s="882"/>
      <c r="G219" s="817"/>
      <c r="H219" s="821"/>
      <c r="I219" s="377" t="str">
        <f>IF('Mapa R. Fiscal'!Y222="","",'Mapa R. Fiscal'!Y222)</f>
        <v/>
      </c>
      <c r="J219" s="377" t="str">
        <f>IF('Mapa R. Fiscal'!AA222="","",'Mapa R. Fiscal'!AA222)</f>
        <v/>
      </c>
      <c r="K219" s="377" t="str">
        <f t="shared" si="3"/>
        <v/>
      </c>
      <c r="L219" s="377" t="str">
        <f>IF('Mapa R. Fiscal'!AD222="","",'Mapa R. Fiscal'!AD222)</f>
        <v/>
      </c>
      <c r="M219" s="321" t="str">
        <f>IF('Mapa R. Fiscal'!P222="","",'Mapa R. Fiscal'!P222)</f>
        <v/>
      </c>
      <c r="N219" s="65"/>
      <c r="O219" s="65"/>
      <c r="P219" s="65"/>
      <c r="Q219" s="171"/>
    </row>
    <row r="220" spans="1:17" ht="43.5" customHeight="1" x14ac:dyDescent="0.25">
      <c r="A220" s="110" t="s">
        <v>842</v>
      </c>
      <c r="B220" s="811"/>
      <c r="C220" s="813"/>
      <c r="D220" s="815"/>
      <c r="E220" s="813"/>
      <c r="F220" s="882"/>
      <c r="G220" s="817"/>
      <c r="H220" s="821"/>
      <c r="I220" s="377" t="str">
        <f>IF('Mapa R. Fiscal'!Y223="","",'Mapa R. Fiscal'!Y223)</f>
        <v/>
      </c>
      <c r="J220" s="377" t="str">
        <f>IF('Mapa R. Fiscal'!AA223="","",'Mapa R. Fiscal'!AA223)</f>
        <v/>
      </c>
      <c r="K220" s="377" t="str">
        <f t="shared" si="3"/>
        <v/>
      </c>
      <c r="L220" s="377" t="str">
        <f>IF('Mapa R. Fiscal'!AD223="","",'Mapa R. Fiscal'!AD223)</f>
        <v/>
      </c>
      <c r="M220" s="321" t="str">
        <f>IF('Mapa R. Fiscal'!P223="","",'Mapa R. Fiscal'!P223)</f>
        <v/>
      </c>
      <c r="N220" s="65"/>
      <c r="O220" s="65"/>
      <c r="P220" s="65"/>
      <c r="Q220" s="171"/>
    </row>
    <row r="221" spans="1:17" ht="43.5" customHeight="1" x14ac:dyDescent="0.25">
      <c r="A221" s="110" t="s">
        <v>843</v>
      </c>
      <c r="B221" s="811"/>
      <c r="C221" s="813"/>
      <c r="D221" s="815"/>
      <c r="E221" s="813"/>
      <c r="F221" s="882"/>
      <c r="G221" s="817"/>
      <c r="H221" s="821"/>
      <c r="I221" s="377" t="str">
        <f>IF('Mapa R. Fiscal'!Y224="","",'Mapa R. Fiscal'!Y224)</f>
        <v/>
      </c>
      <c r="J221" s="377" t="str">
        <f>IF('Mapa R. Fiscal'!AA224="","",'Mapa R. Fiscal'!AA224)</f>
        <v/>
      </c>
      <c r="K221" s="377" t="str">
        <f t="shared" si="3"/>
        <v/>
      </c>
      <c r="L221" s="377" t="str">
        <f>IF('Mapa R. Fiscal'!AD224="","",'Mapa R. Fiscal'!AD224)</f>
        <v/>
      </c>
      <c r="M221" s="321" t="str">
        <f>IF('Mapa R. Fiscal'!P224="","",'Mapa R. Fiscal'!P224)</f>
        <v/>
      </c>
      <c r="N221" s="65"/>
      <c r="O221" s="65"/>
      <c r="P221" s="65"/>
      <c r="Q221" s="171"/>
    </row>
    <row r="222" spans="1:17" ht="43.5" customHeight="1" x14ac:dyDescent="0.25">
      <c r="A222" s="110" t="s">
        <v>844</v>
      </c>
      <c r="B222" s="811"/>
      <c r="C222" s="813"/>
      <c r="D222" s="815"/>
      <c r="E222" s="813"/>
      <c r="F222" s="816"/>
      <c r="G222" s="817"/>
      <c r="H222" s="821"/>
      <c r="I222" s="377" t="str">
        <f>IF('Mapa R. Fiscal'!Y225="","",'Mapa R. Fiscal'!Y225)</f>
        <v/>
      </c>
      <c r="J222" s="377" t="str">
        <f>IF('Mapa R. Fiscal'!AA225="","",'Mapa R. Fiscal'!AA225)</f>
        <v/>
      </c>
      <c r="K222" s="377" t="str">
        <f t="shared" si="3"/>
        <v/>
      </c>
      <c r="L222" s="377" t="str">
        <f>IF('Mapa R. Fiscal'!AD225="","",'Mapa R. Fiscal'!AD225)</f>
        <v/>
      </c>
      <c r="M222" s="321" t="str">
        <f>IF('Mapa R. Fiscal'!P225="","",'Mapa R. Fiscal'!P225)</f>
        <v/>
      </c>
      <c r="N222" s="65"/>
      <c r="O222" s="65"/>
      <c r="P222" s="65"/>
      <c r="Q222" s="171"/>
    </row>
    <row r="223" spans="1:17" ht="43.5" customHeight="1" x14ac:dyDescent="0.25">
      <c r="A223" s="110" t="s">
        <v>845</v>
      </c>
      <c r="B223" s="810"/>
      <c r="C223" s="812" t="str">
        <f>IF('Mapa R. Fiscal'!E226="","",'Mapa R. Fiscal'!E226)</f>
        <v/>
      </c>
      <c r="D223" s="814"/>
      <c r="E223" s="812" t="str">
        <f>IF('Mapa R. Fiscal'!D226="","",'Mapa R. Fiscal'!D226)</f>
        <v/>
      </c>
      <c r="F223" s="881" t="str">
        <f>IF('Mapa final'!H226="","",'Mapa final'!H226)</f>
        <v/>
      </c>
      <c r="G223" s="817" t="str">
        <f>IF('Mapa final'!L226="","",'Mapa final'!L226)</f>
        <v/>
      </c>
      <c r="H223" s="821"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77" t="str">
        <f>IF('Mapa R. Fiscal'!Y226="","",'Mapa R. Fiscal'!Y226)</f>
        <v/>
      </c>
      <c r="J223" s="377" t="str">
        <f>IF('Mapa R. Fiscal'!AA226="","",'Mapa R. Fiscal'!AA226)</f>
        <v/>
      </c>
      <c r="K223" s="377" t="str">
        <f t="shared" si="3"/>
        <v/>
      </c>
      <c r="L223" s="377" t="str">
        <f>IF('Mapa R. Fiscal'!AD226="","",'Mapa R. Fiscal'!AD226)</f>
        <v/>
      </c>
      <c r="M223" s="321" t="str">
        <f>IF('Mapa R. Fiscal'!P226="","",'Mapa R. Fiscal'!P226)</f>
        <v/>
      </c>
      <c r="N223" s="65"/>
      <c r="O223" s="65"/>
      <c r="P223" s="65"/>
      <c r="Q223" s="171"/>
    </row>
    <row r="224" spans="1:17" ht="43.5" customHeight="1" x14ac:dyDescent="0.25">
      <c r="A224" s="110" t="s">
        <v>846</v>
      </c>
      <c r="B224" s="811"/>
      <c r="C224" s="813"/>
      <c r="D224" s="815"/>
      <c r="E224" s="813"/>
      <c r="F224" s="882"/>
      <c r="G224" s="817"/>
      <c r="H224" s="821"/>
      <c r="I224" s="377" t="str">
        <f>IF('Mapa R. Fiscal'!Y227="","",'Mapa R. Fiscal'!Y227)</f>
        <v/>
      </c>
      <c r="J224" s="377" t="str">
        <f>IF('Mapa R. Fiscal'!AA227="","",'Mapa R. Fiscal'!AA227)</f>
        <v/>
      </c>
      <c r="K224" s="377" t="str">
        <f t="shared" si="3"/>
        <v/>
      </c>
      <c r="L224" s="377" t="str">
        <f>IF('Mapa R. Fiscal'!AD227="","",'Mapa R. Fiscal'!AD227)</f>
        <v/>
      </c>
      <c r="M224" s="321" t="str">
        <f>IF('Mapa R. Fiscal'!P227="","",'Mapa R. Fiscal'!P227)</f>
        <v/>
      </c>
      <c r="N224" s="65"/>
      <c r="O224" s="65"/>
      <c r="P224" s="65"/>
      <c r="Q224" s="171"/>
    </row>
    <row r="225" spans="1:17" ht="43.5" customHeight="1" x14ac:dyDescent="0.25">
      <c r="A225" s="110" t="s">
        <v>847</v>
      </c>
      <c r="B225" s="811"/>
      <c r="C225" s="813"/>
      <c r="D225" s="815"/>
      <c r="E225" s="813"/>
      <c r="F225" s="882"/>
      <c r="G225" s="817"/>
      <c r="H225" s="821"/>
      <c r="I225" s="377" t="str">
        <f>IF('Mapa R. Fiscal'!Y228="","",'Mapa R. Fiscal'!Y228)</f>
        <v/>
      </c>
      <c r="J225" s="377" t="str">
        <f>IF('Mapa R. Fiscal'!AA228="","",'Mapa R. Fiscal'!AA228)</f>
        <v/>
      </c>
      <c r="K225" s="377" t="str">
        <f t="shared" si="3"/>
        <v/>
      </c>
      <c r="L225" s="377" t="str">
        <f>IF('Mapa R. Fiscal'!AD228="","",'Mapa R. Fiscal'!AD228)</f>
        <v/>
      </c>
      <c r="M225" s="321" t="str">
        <f>IF('Mapa R. Fiscal'!P228="","",'Mapa R. Fiscal'!P228)</f>
        <v/>
      </c>
      <c r="N225" s="65"/>
      <c r="O225" s="65"/>
      <c r="P225" s="65"/>
      <c r="Q225" s="171"/>
    </row>
    <row r="226" spans="1:17" ht="43.5" customHeight="1" x14ac:dyDescent="0.25">
      <c r="A226" s="110" t="s">
        <v>848</v>
      </c>
      <c r="B226" s="811"/>
      <c r="C226" s="813"/>
      <c r="D226" s="815"/>
      <c r="E226" s="813"/>
      <c r="F226" s="882"/>
      <c r="G226" s="817"/>
      <c r="H226" s="821"/>
      <c r="I226" s="377" t="str">
        <f>IF('Mapa R. Fiscal'!Y229="","",'Mapa R. Fiscal'!Y229)</f>
        <v/>
      </c>
      <c r="J226" s="377" t="str">
        <f>IF('Mapa R. Fiscal'!AA229="","",'Mapa R. Fiscal'!AA229)</f>
        <v/>
      </c>
      <c r="K226" s="377" t="str">
        <f t="shared" si="3"/>
        <v/>
      </c>
      <c r="L226" s="377" t="str">
        <f>IF('Mapa R. Fiscal'!AD229="","",'Mapa R. Fiscal'!AD229)</f>
        <v/>
      </c>
      <c r="M226" s="321" t="str">
        <f>IF('Mapa R. Fiscal'!P229="","",'Mapa R. Fiscal'!P229)</f>
        <v/>
      </c>
      <c r="N226" s="65"/>
      <c r="O226" s="65"/>
      <c r="P226" s="65"/>
      <c r="Q226" s="171"/>
    </row>
    <row r="227" spans="1:17" ht="43.5" customHeight="1" x14ac:dyDescent="0.25">
      <c r="A227" s="110" t="s">
        <v>849</v>
      </c>
      <c r="B227" s="811"/>
      <c r="C227" s="813"/>
      <c r="D227" s="815"/>
      <c r="E227" s="813"/>
      <c r="F227" s="882"/>
      <c r="G227" s="817"/>
      <c r="H227" s="821"/>
      <c r="I227" s="377" t="str">
        <f>IF('Mapa R. Fiscal'!Y230="","",'Mapa R. Fiscal'!Y230)</f>
        <v/>
      </c>
      <c r="J227" s="377" t="str">
        <f>IF('Mapa R. Fiscal'!AA230="","",'Mapa R. Fiscal'!AA230)</f>
        <v/>
      </c>
      <c r="K227" s="377" t="str">
        <f t="shared" si="3"/>
        <v/>
      </c>
      <c r="L227" s="377" t="str">
        <f>IF('Mapa R. Fiscal'!AD230="","",'Mapa R. Fiscal'!AD230)</f>
        <v/>
      </c>
      <c r="M227" s="321" t="str">
        <f>IF('Mapa R. Fiscal'!P230="","",'Mapa R. Fiscal'!P230)</f>
        <v/>
      </c>
      <c r="N227" s="65"/>
      <c r="O227" s="65"/>
      <c r="P227" s="65"/>
      <c r="Q227" s="171"/>
    </row>
    <row r="228" spans="1:17" ht="43.5" customHeight="1" x14ac:dyDescent="0.25">
      <c r="A228" s="110" t="s">
        <v>850</v>
      </c>
      <c r="B228" s="811"/>
      <c r="C228" s="813"/>
      <c r="D228" s="815"/>
      <c r="E228" s="813"/>
      <c r="F228" s="816"/>
      <c r="G228" s="817"/>
      <c r="H228" s="821"/>
      <c r="I228" s="377" t="str">
        <f>IF('Mapa R. Fiscal'!Y231="","",'Mapa R. Fiscal'!Y231)</f>
        <v/>
      </c>
      <c r="J228" s="377" t="str">
        <f>IF('Mapa R. Fiscal'!AA231="","",'Mapa R. Fiscal'!AA231)</f>
        <v/>
      </c>
      <c r="K228" s="377" t="str">
        <f t="shared" si="3"/>
        <v/>
      </c>
      <c r="L228" s="377" t="str">
        <f>IF('Mapa R. Fiscal'!AD231="","",'Mapa R. Fiscal'!AD231)</f>
        <v/>
      </c>
      <c r="M228" s="321" t="str">
        <f>IF('Mapa R. Fiscal'!P231="","",'Mapa R. Fiscal'!P231)</f>
        <v/>
      </c>
      <c r="N228" s="65"/>
      <c r="O228" s="65"/>
      <c r="P228" s="65"/>
      <c r="Q228" s="171"/>
    </row>
    <row r="229" spans="1:17" ht="43.5" customHeight="1" x14ac:dyDescent="0.25">
      <c r="A229" s="110" t="s">
        <v>851</v>
      </c>
      <c r="B229" s="810"/>
      <c r="C229" s="812" t="str">
        <f>IF('Mapa R. Fiscal'!E232="","",'Mapa R. Fiscal'!E232)</f>
        <v/>
      </c>
      <c r="D229" s="814"/>
      <c r="E229" s="812" t="str">
        <f>IF('Mapa R. Fiscal'!D232="","",'Mapa R. Fiscal'!D232)</f>
        <v/>
      </c>
      <c r="F229" s="881" t="str">
        <f>IF('Mapa final'!H232="","",'Mapa final'!H232)</f>
        <v/>
      </c>
      <c r="G229" s="817" t="str">
        <f>IF('Mapa final'!L232="","",'Mapa final'!L232)</f>
        <v/>
      </c>
      <c r="H229" s="821"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77" t="str">
        <f>IF('Mapa R. Fiscal'!Y232="","",'Mapa R. Fiscal'!Y232)</f>
        <v/>
      </c>
      <c r="J229" s="377" t="str">
        <f>IF('Mapa R. Fiscal'!AA232="","",'Mapa R. Fiscal'!AA232)</f>
        <v/>
      </c>
      <c r="K229" s="377" t="str">
        <f t="shared" si="3"/>
        <v/>
      </c>
      <c r="L229" s="377" t="str">
        <f>IF('Mapa R. Fiscal'!AD232="","",'Mapa R. Fiscal'!AD232)</f>
        <v/>
      </c>
      <c r="M229" s="321" t="str">
        <f>IF('Mapa R. Fiscal'!P232="","",'Mapa R. Fiscal'!P232)</f>
        <v/>
      </c>
      <c r="N229" s="65"/>
      <c r="O229" s="65"/>
      <c r="P229" s="65"/>
      <c r="Q229" s="171"/>
    </row>
    <row r="230" spans="1:17" ht="43.5" customHeight="1" x14ac:dyDescent="0.25">
      <c r="A230" s="110" t="s">
        <v>852</v>
      </c>
      <c r="B230" s="811"/>
      <c r="C230" s="813"/>
      <c r="D230" s="815"/>
      <c r="E230" s="813"/>
      <c r="F230" s="882"/>
      <c r="G230" s="817"/>
      <c r="H230" s="821"/>
      <c r="I230" s="377" t="str">
        <f>IF('Mapa R. Fiscal'!Y233="","",'Mapa R. Fiscal'!Y233)</f>
        <v/>
      </c>
      <c r="J230" s="377" t="str">
        <f>IF('Mapa R. Fiscal'!AA233="","",'Mapa R. Fiscal'!AA233)</f>
        <v/>
      </c>
      <c r="K230" s="377" t="str">
        <f t="shared" si="3"/>
        <v/>
      </c>
      <c r="L230" s="377" t="str">
        <f>IF('Mapa R. Fiscal'!AD233="","",'Mapa R. Fiscal'!AD233)</f>
        <v/>
      </c>
      <c r="M230" s="321" t="str">
        <f>IF('Mapa R. Fiscal'!P233="","",'Mapa R. Fiscal'!P233)</f>
        <v/>
      </c>
      <c r="N230" s="65"/>
      <c r="O230" s="65"/>
      <c r="P230" s="65"/>
      <c r="Q230" s="171"/>
    </row>
    <row r="231" spans="1:17" ht="43.5" customHeight="1" x14ac:dyDescent="0.25">
      <c r="A231" s="110" t="s">
        <v>853</v>
      </c>
      <c r="B231" s="811"/>
      <c r="C231" s="813"/>
      <c r="D231" s="815"/>
      <c r="E231" s="813"/>
      <c r="F231" s="882"/>
      <c r="G231" s="817"/>
      <c r="H231" s="821"/>
      <c r="I231" s="377" t="str">
        <f>IF('Mapa R. Fiscal'!Y234="","",'Mapa R. Fiscal'!Y234)</f>
        <v/>
      </c>
      <c r="J231" s="377" t="str">
        <f>IF('Mapa R. Fiscal'!AA234="","",'Mapa R. Fiscal'!AA234)</f>
        <v/>
      </c>
      <c r="K231" s="377" t="str">
        <f t="shared" si="3"/>
        <v/>
      </c>
      <c r="L231" s="377" t="str">
        <f>IF('Mapa R. Fiscal'!AD234="","",'Mapa R. Fiscal'!AD234)</f>
        <v/>
      </c>
      <c r="M231" s="321" t="str">
        <f>IF('Mapa R. Fiscal'!P234="","",'Mapa R. Fiscal'!P234)</f>
        <v/>
      </c>
      <c r="N231" s="65"/>
      <c r="O231" s="65"/>
      <c r="P231" s="65"/>
      <c r="Q231" s="171"/>
    </row>
    <row r="232" spans="1:17" ht="43.5" customHeight="1" x14ac:dyDescent="0.25">
      <c r="A232" s="110" t="s">
        <v>854</v>
      </c>
      <c r="B232" s="811"/>
      <c r="C232" s="813"/>
      <c r="D232" s="815"/>
      <c r="E232" s="813"/>
      <c r="F232" s="882"/>
      <c r="G232" s="817"/>
      <c r="H232" s="821"/>
      <c r="I232" s="377" t="str">
        <f>IF('Mapa R. Fiscal'!Y235="","",'Mapa R. Fiscal'!Y235)</f>
        <v/>
      </c>
      <c r="J232" s="377" t="str">
        <f>IF('Mapa R. Fiscal'!AA235="","",'Mapa R. Fiscal'!AA235)</f>
        <v/>
      </c>
      <c r="K232" s="377" t="str">
        <f t="shared" si="3"/>
        <v/>
      </c>
      <c r="L232" s="377" t="str">
        <f>IF('Mapa R. Fiscal'!AD235="","",'Mapa R. Fiscal'!AD235)</f>
        <v/>
      </c>
      <c r="M232" s="321" t="str">
        <f>IF('Mapa R. Fiscal'!P235="","",'Mapa R. Fiscal'!P235)</f>
        <v/>
      </c>
      <c r="N232" s="65"/>
      <c r="O232" s="65"/>
      <c r="P232" s="65"/>
      <c r="Q232" s="171"/>
    </row>
    <row r="233" spans="1:17" ht="43.5" customHeight="1" x14ac:dyDescent="0.25">
      <c r="A233" s="110" t="s">
        <v>855</v>
      </c>
      <c r="B233" s="811"/>
      <c r="C233" s="813"/>
      <c r="D233" s="815"/>
      <c r="E233" s="813"/>
      <c r="F233" s="882"/>
      <c r="G233" s="817"/>
      <c r="H233" s="821"/>
      <c r="I233" s="377" t="str">
        <f>IF('Mapa R. Fiscal'!Y236="","",'Mapa R. Fiscal'!Y236)</f>
        <v/>
      </c>
      <c r="J233" s="377" t="str">
        <f>IF('Mapa R. Fiscal'!AA236="","",'Mapa R. Fiscal'!AA236)</f>
        <v/>
      </c>
      <c r="K233" s="377" t="str">
        <f t="shared" si="3"/>
        <v/>
      </c>
      <c r="L233" s="377" t="str">
        <f>IF('Mapa R. Fiscal'!AD236="","",'Mapa R. Fiscal'!AD236)</f>
        <v/>
      </c>
      <c r="M233" s="321" t="str">
        <f>IF('Mapa R. Fiscal'!P236="","",'Mapa R. Fiscal'!P236)</f>
        <v/>
      </c>
      <c r="N233" s="65"/>
      <c r="O233" s="65"/>
      <c r="P233" s="65"/>
      <c r="Q233" s="171"/>
    </row>
    <row r="234" spans="1:17" ht="43.5" customHeight="1" x14ac:dyDescent="0.25">
      <c r="A234" s="110" t="s">
        <v>856</v>
      </c>
      <c r="B234" s="811"/>
      <c r="C234" s="813"/>
      <c r="D234" s="815"/>
      <c r="E234" s="813"/>
      <c r="F234" s="816"/>
      <c r="G234" s="817"/>
      <c r="H234" s="821"/>
      <c r="I234" s="377" t="str">
        <f>IF('Mapa R. Fiscal'!Y237="","",'Mapa R. Fiscal'!Y237)</f>
        <v/>
      </c>
      <c r="J234" s="377" t="str">
        <f>IF('Mapa R. Fiscal'!AA237="","",'Mapa R. Fiscal'!AA237)</f>
        <v/>
      </c>
      <c r="K234" s="377" t="str">
        <f t="shared" si="3"/>
        <v/>
      </c>
      <c r="L234" s="377" t="str">
        <f>IF('Mapa R. Fiscal'!AD237="","",'Mapa R. Fiscal'!AD237)</f>
        <v/>
      </c>
      <c r="M234" s="321" t="str">
        <f>IF('Mapa R. Fiscal'!P237="","",'Mapa R. Fiscal'!P237)</f>
        <v/>
      </c>
      <c r="N234" s="65"/>
      <c r="O234" s="65"/>
      <c r="P234" s="65"/>
      <c r="Q234" s="171"/>
    </row>
    <row r="235" spans="1:17" ht="43.5" customHeight="1" x14ac:dyDescent="0.25">
      <c r="A235" s="110" t="s">
        <v>857</v>
      </c>
      <c r="B235" s="810"/>
      <c r="C235" s="812" t="str">
        <f>IF('Mapa R. Fiscal'!E238="","",'Mapa R. Fiscal'!E238)</f>
        <v/>
      </c>
      <c r="D235" s="814"/>
      <c r="E235" s="812" t="str">
        <f>IF('Mapa R. Fiscal'!D238="","",'Mapa R. Fiscal'!D238)</f>
        <v/>
      </c>
      <c r="F235" s="881" t="str">
        <f>IF('Mapa final'!H238="","",'Mapa final'!H238)</f>
        <v/>
      </c>
      <c r="G235" s="817" t="str">
        <f>IF('Mapa final'!L238="","",'Mapa final'!L238)</f>
        <v/>
      </c>
      <c r="H235" s="821"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77" t="str">
        <f>IF('Mapa R. Fiscal'!Y238="","",'Mapa R. Fiscal'!Y238)</f>
        <v/>
      </c>
      <c r="J235" s="377" t="str">
        <f>IF('Mapa R. Fiscal'!AA238="","",'Mapa R. Fiscal'!AA238)</f>
        <v/>
      </c>
      <c r="K235" s="377" t="str">
        <f t="shared" si="3"/>
        <v/>
      </c>
      <c r="L235" s="377" t="str">
        <f>IF('Mapa R. Fiscal'!AD238="","",'Mapa R. Fiscal'!AD238)</f>
        <v/>
      </c>
      <c r="M235" s="321" t="str">
        <f>IF('Mapa R. Fiscal'!P238="","",'Mapa R. Fiscal'!P238)</f>
        <v/>
      </c>
      <c r="N235" s="65"/>
      <c r="O235" s="65"/>
      <c r="P235" s="65"/>
      <c r="Q235" s="171"/>
    </row>
    <row r="236" spans="1:17" ht="43.5" customHeight="1" x14ac:dyDescent="0.25">
      <c r="A236" s="110" t="s">
        <v>858</v>
      </c>
      <c r="B236" s="811"/>
      <c r="C236" s="813"/>
      <c r="D236" s="815"/>
      <c r="E236" s="813"/>
      <c r="F236" s="882"/>
      <c r="G236" s="817"/>
      <c r="H236" s="821"/>
      <c r="I236" s="377" t="str">
        <f>IF('Mapa R. Fiscal'!Y239="","",'Mapa R. Fiscal'!Y239)</f>
        <v/>
      </c>
      <c r="J236" s="377" t="str">
        <f>IF('Mapa R. Fiscal'!AA239="","",'Mapa R. Fiscal'!AA239)</f>
        <v/>
      </c>
      <c r="K236" s="377" t="str">
        <f t="shared" si="3"/>
        <v/>
      </c>
      <c r="L236" s="377" t="str">
        <f>IF('Mapa R. Fiscal'!AD239="","",'Mapa R. Fiscal'!AD239)</f>
        <v/>
      </c>
      <c r="M236" s="321" t="str">
        <f>IF('Mapa R. Fiscal'!P239="","",'Mapa R. Fiscal'!P239)</f>
        <v/>
      </c>
      <c r="N236" s="65"/>
      <c r="O236" s="65"/>
      <c r="P236" s="65"/>
      <c r="Q236" s="171"/>
    </row>
    <row r="237" spans="1:17" ht="43.5" customHeight="1" x14ac:dyDescent="0.25">
      <c r="A237" s="110" t="s">
        <v>859</v>
      </c>
      <c r="B237" s="811"/>
      <c r="C237" s="813"/>
      <c r="D237" s="815"/>
      <c r="E237" s="813"/>
      <c r="F237" s="882"/>
      <c r="G237" s="817"/>
      <c r="H237" s="821"/>
      <c r="I237" s="377" t="str">
        <f>IF('Mapa R. Fiscal'!Y240="","",'Mapa R. Fiscal'!Y240)</f>
        <v/>
      </c>
      <c r="J237" s="377" t="str">
        <f>IF('Mapa R. Fiscal'!AA240="","",'Mapa R. Fiscal'!AA240)</f>
        <v/>
      </c>
      <c r="K237" s="377" t="str">
        <f t="shared" si="3"/>
        <v/>
      </c>
      <c r="L237" s="377" t="str">
        <f>IF('Mapa R. Fiscal'!AD240="","",'Mapa R. Fiscal'!AD240)</f>
        <v/>
      </c>
      <c r="M237" s="321" t="str">
        <f>IF('Mapa R. Fiscal'!P240="","",'Mapa R. Fiscal'!P240)</f>
        <v/>
      </c>
      <c r="N237" s="65"/>
      <c r="O237" s="65"/>
      <c r="P237" s="65"/>
      <c r="Q237" s="171"/>
    </row>
    <row r="238" spans="1:17" ht="43.5" customHeight="1" x14ac:dyDescent="0.25">
      <c r="A238" s="110" t="s">
        <v>860</v>
      </c>
      <c r="B238" s="811"/>
      <c r="C238" s="813"/>
      <c r="D238" s="815"/>
      <c r="E238" s="813"/>
      <c r="F238" s="882"/>
      <c r="G238" s="817"/>
      <c r="H238" s="821"/>
      <c r="I238" s="377" t="str">
        <f>IF('Mapa R. Fiscal'!Y241="","",'Mapa R. Fiscal'!Y241)</f>
        <v/>
      </c>
      <c r="J238" s="377" t="str">
        <f>IF('Mapa R. Fiscal'!AA241="","",'Mapa R. Fiscal'!AA241)</f>
        <v/>
      </c>
      <c r="K238" s="377" t="str">
        <f t="shared" si="3"/>
        <v/>
      </c>
      <c r="L238" s="377" t="str">
        <f>IF('Mapa R. Fiscal'!AD241="","",'Mapa R. Fiscal'!AD241)</f>
        <v/>
      </c>
      <c r="M238" s="321" t="str">
        <f>IF('Mapa R. Fiscal'!P241="","",'Mapa R. Fiscal'!P241)</f>
        <v/>
      </c>
      <c r="N238" s="65"/>
      <c r="O238" s="65"/>
      <c r="P238" s="65"/>
      <c r="Q238" s="171"/>
    </row>
    <row r="239" spans="1:17" ht="43.5" customHeight="1" x14ac:dyDescent="0.25">
      <c r="A239" s="110" t="s">
        <v>861</v>
      </c>
      <c r="B239" s="811"/>
      <c r="C239" s="813"/>
      <c r="D239" s="815"/>
      <c r="E239" s="813"/>
      <c r="F239" s="882"/>
      <c r="G239" s="817"/>
      <c r="H239" s="821"/>
      <c r="I239" s="377" t="str">
        <f>IF('Mapa R. Fiscal'!Y242="","",'Mapa R. Fiscal'!Y242)</f>
        <v/>
      </c>
      <c r="J239" s="377" t="str">
        <f>IF('Mapa R. Fiscal'!AA242="","",'Mapa R. Fiscal'!AA242)</f>
        <v/>
      </c>
      <c r="K239" s="377" t="str">
        <f t="shared" si="3"/>
        <v/>
      </c>
      <c r="L239" s="377" t="str">
        <f>IF('Mapa R. Fiscal'!AD242="","",'Mapa R. Fiscal'!AD242)</f>
        <v/>
      </c>
      <c r="M239" s="321" t="str">
        <f>IF('Mapa R. Fiscal'!P242="","",'Mapa R. Fiscal'!P242)</f>
        <v/>
      </c>
      <c r="N239" s="65"/>
      <c r="O239" s="65"/>
      <c r="P239" s="65"/>
      <c r="Q239" s="171"/>
    </row>
    <row r="240" spans="1:17" ht="43.5" customHeight="1" x14ac:dyDescent="0.25">
      <c r="A240" s="110" t="s">
        <v>862</v>
      </c>
      <c r="B240" s="811"/>
      <c r="C240" s="813"/>
      <c r="D240" s="815"/>
      <c r="E240" s="813"/>
      <c r="F240" s="816"/>
      <c r="G240" s="817"/>
      <c r="H240" s="821"/>
      <c r="I240" s="377" t="str">
        <f>IF('Mapa R. Fiscal'!Y243="","",'Mapa R. Fiscal'!Y243)</f>
        <v/>
      </c>
      <c r="J240" s="377" t="str">
        <f>IF('Mapa R. Fiscal'!AA243="","",'Mapa R. Fiscal'!AA243)</f>
        <v/>
      </c>
      <c r="K240" s="377" t="str">
        <f t="shared" si="3"/>
        <v/>
      </c>
      <c r="L240" s="377" t="str">
        <f>IF('Mapa R. Fiscal'!AD243="","",'Mapa R. Fiscal'!AD243)</f>
        <v/>
      </c>
      <c r="M240" s="321" t="str">
        <f>IF('Mapa R. Fiscal'!P243="","",'Mapa R. Fiscal'!P243)</f>
        <v/>
      </c>
      <c r="N240" s="65"/>
      <c r="O240" s="65"/>
      <c r="P240" s="65"/>
      <c r="Q240" s="171"/>
    </row>
    <row r="241" spans="1:17" ht="43.5" customHeight="1" x14ac:dyDescent="0.25">
      <c r="A241" s="110" t="s">
        <v>863</v>
      </c>
      <c r="B241" s="810"/>
      <c r="C241" s="812" t="str">
        <f>IF('Mapa R. Fiscal'!E244="","",'Mapa R. Fiscal'!E244)</f>
        <v/>
      </c>
      <c r="D241" s="814"/>
      <c r="E241" s="812" t="str">
        <f>IF('Mapa R. Fiscal'!D244="","",'Mapa R. Fiscal'!D244)</f>
        <v/>
      </c>
      <c r="F241" s="881" t="str">
        <f>IF('Mapa final'!H244="","",'Mapa final'!H244)</f>
        <v/>
      </c>
      <c r="G241" s="817" t="str">
        <f>IF('Mapa final'!L244="","",'Mapa final'!L244)</f>
        <v/>
      </c>
      <c r="H241" s="821"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77" t="str">
        <f>IF('Mapa R. Fiscal'!Y244="","",'Mapa R. Fiscal'!Y244)</f>
        <v/>
      </c>
      <c r="J241" s="377" t="str">
        <f>IF('Mapa R. Fiscal'!AA244="","",'Mapa R. Fiscal'!AA244)</f>
        <v/>
      </c>
      <c r="K241" s="377" t="str">
        <f t="shared" si="3"/>
        <v/>
      </c>
      <c r="L241" s="377" t="str">
        <f>IF('Mapa R. Fiscal'!AD244="","",'Mapa R. Fiscal'!AD244)</f>
        <v/>
      </c>
      <c r="M241" s="321" t="str">
        <f>IF('Mapa R. Fiscal'!P244="","",'Mapa R. Fiscal'!P244)</f>
        <v/>
      </c>
      <c r="N241" s="65"/>
      <c r="O241" s="65"/>
      <c r="P241" s="65"/>
      <c r="Q241" s="171"/>
    </row>
    <row r="242" spans="1:17" ht="43.5" customHeight="1" x14ac:dyDescent="0.25">
      <c r="A242" s="110" t="s">
        <v>864</v>
      </c>
      <c r="B242" s="811"/>
      <c r="C242" s="813"/>
      <c r="D242" s="815"/>
      <c r="E242" s="813"/>
      <c r="F242" s="882"/>
      <c r="G242" s="817"/>
      <c r="H242" s="821"/>
      <c r="I242" s="377" t="str">
        <f>IF('Mapa R. Fiscal'!Y245="","",'Mapa R. Fiscal'!Y245)</f>
        <v/>
      </c>
      <c r="J242" s="377" t="str">
        <f>IF('Mapa R. Fiscal'!AA245="","",'Mapa R. Fiscal'!AA245)</f>
        <v/>
      </c>
      <c r="K242" s="377" t="str">
        <f t="shared" si="3"/>
        <v/>
      </c>
      <c r="L242" s="377" t="str">
        <f>IF('Mapa R. Fiscal'!AD245="","",'Mapa R. Fiscal'!AD245)</f>
        <v/>
      </c>
      <c r="M242" s="321" t="str">
        <f>IF('Mapa R. Fiscal'!P245="","",'Mapa R. Fiscal'!P245)</f>
        <v/>
      </c>
      <c r="N242" s="65"/>
      <c r="O242" s="65"/>
      <c r="P242" s="65"/>
      <c r="Q242" s="171"/>
    </row>
    <row r="243" spans="1:17" ht="43.5" customHeight="1" x14ac:dyDescent="0.25">
      <c r="A243" s="110" t="s">
        <v>865</v>
      </c>
      <c r="B243" s="811"/>
      <c r="C243" s="813"/>
      <c r="D243" s="815"/>
      <c r="E243" s="813"/>
      <c r="F243" s="882"/>
      <c r="G243" s="817"/>
      <c r="H243" s="821"/>
      <c r="I243" s="377" t="str">
        <f>IF('Mapa R. Fiscal'!Y246="","",'Mapa R. Fiscal'!Y246)</f>
        <v/>
      </c>
      <c r="J243" s="377" t="str">
        <f>IF('Mapa R. Fiscal'!AA246="","",'Mapa R. Fiscal'!AA246)</f>
        <v/>
      </c>
      <c r="K243" s="377" t="str">
        <f t="shared" si="3"/>
        <v/>
      </c>
      <c r="L243" s="377" t="str">
        <f>IF('Mapa R. Fiscal'!AD246="","",'Mapa R. Fiscal'!AD246)</f>
        <v/>
      </c>
      <c r="M243" s="321" t="str">
        <f>IF('Mapa R. Fiscal'!P246="","",'Mapa R. Fiscal'!P246)</f>
        <v/>
      </c>
      <c r="N243" s="65"/>
      <c r="O243" s="65"/>
      <c r="P243" s="65"/>
      <c r="Q243" s="171"/>
    </row>
    <row r="244" spans="1:17" ht="43.5" customHeight="1" x14ac:dyDescent="0.25">
      <c r="A244" s="110" t="s">
        <v>866</v>
      </c>
      <c r="B244" s="811"/>
      <c r="C244" s="813"/>
      <c r="D244" s="815"/>
      <c r="E244" s="813"/>
      <c r="F244" s="882"/>
      <c r="G244" s="817"/>
      <c r="H244" s="821"/>
      <c r="I244" s="377" t="str">
        <f>IF('Mapa R. Fiscal'!Y247="","",'Mapa R. Fiscal'!Y247)</f>
        <v/>
      </c>
      <c r="J244" s="377" t="str">
        <f>IF('Mapa R. Fiscal'!AA247="","",'Mapa R. Fiscal'!AA247)</f>
        <v/>
      </c>
      <c r="K244" s="377" t="str">
        <f t="shared" si="3"/>
        <v/>
      </c>
      <c r="L244" s="377" t="str">
        <f>IF('Mapa R. Fiscal'!AD247="","",'Mapa R. Fiscal'!AD247)</f>
        <v/>
      </c>
      <c r="M244" s="321" t="str">
        <f>IF('Mapa R. Fiscal'!P247="","",'Mapa R. Fiscal'!P247)</f>
        <v/>
      </c>
      <c r="N244" s="65"/>
      <c r="O244" s="65"/>
      <c r="P244" s="65"/>
      <c r="Q244" s="171"/>
    </row>
    <row r="245" spans="1:17" ht="43.5" customHeight="1" x14ac:dyDescent="0.25">
      <c r="A245" s="110" t="s">
        <v>867</v>
      </c>
      <c r="B245" s="811"/>
      <c r="C245" s="813"/>
      <c r="D245" s="815"/>
      <c r="E245" s="813"/>
      <c r="F245" s="882"/>
      <c r="G245" s="817"/>
      <c r="H245" s="821"/>
      <c r="I245" s="377" t="str">
        <f>IF('Mapa R. Fiscal'!Y248="","",'Mapa R. Fiscal'!Y248)</f>
        <v/>
      </c>
      <c r="J245" s="377" t="str">
        <f>IF('Mapa R. Fiscal'!AA248="","",'Mapa R. Fiscal'!AA248)</f>
        <v/>
      </c>
      <c r="K245" s="377" t="str">
        <f t="shared" si="3"/>
        <v/>
      </c>
      <c r="L245" s="377" t="str">
        <f>IF('Mapa R. Fiscal'!AD248="","",'Mapa R. Fiscal'!AD248)</f>
        <v/>
      </c>
      <c r="M245" s="321" t="str">
        <f>IF('Mapa R. Fiscal'!P248="","",'Mapa R. Fiscal'!P248)</f>
        <v/>
      </c>
      <c r="N245" s="65"/>
      <c r="O245" s="65"/>
      <c r="P245" s="65"/>
      <c r="Q245" s="171"/>
    </row>
    <row r="246" spans="1:17" ht="43.5" customHeight="1" x14ac:dyDescent="0.25">
      <c r="A246" s="110" t="s">
        <v>868</v>
      </c>
      <c r="B246" s="811"/>
      <c r="C246" s="813"/>
      <c r="D246" s="815"/>
      <c r="E246" s="813"/>
      <c r="F246" s="816"/>
      <c r="G246" s="817"/>
      <c r="H246" s="821"/>
      <c r="I246" s="377" t="str">
        <f>IF('Mapa R. Fiscal'!Y249="","",'Mapa R. Fiscal'!Y249)</f>
        <v/>
      </c>
      <c r="J246" s="377" t="str">
        <f>IF('Mapa R. Fiscal'!AA249="","",'Mapa R. Fiscal'!AA249)</f>
        <v/>
      </c>
      <c r="K246" s="377" t="str">
        <f t="shared" si="3"/>
        <v/>
      </c>
      <c r="L246" s="377" t="str">
        <f>IF('Mapa R. Fiscal'!AD249="","",'Mapa R. Fiscal'!AD249)</f>
        <v/>
      </c>
      <c r="M246" s="321" t="str">
        <f>IF('Mapa R. Fiscal'!P249="","",'Mapa R. Fiscal'!P249)</f>
        <v/>
      </c>
      <c r="N246" s="65"/>
      <c r="O246" s="65"/>
      <c r="P246" s="65"/>
      <c r="Q246" s="171"/>
    </row>
    <row r="247" spans="1:17" ht="43.5" customHeight="1" x14ac:dyDescent="0.25">
      <c r="A247" s="110" t="s">
        <v>869</v>
      </c>
      <c r="B247" s="810"/>
      <c r="C247" s="812" t="str">
        <f>IF('Mapa R. Fiscal'!E250="","",'Mapa R. Fiscal'!E250)</f>
        <v/>
      </c>
      <c r="D247" s="814"/>
      <c r="E247" s="812" t="str">
        <f>IF('Mapa R. Fiscal'!D250="","",'Mapa R. Fiscal'!D250)</f>
        <v/>
      </c>
      <c r="F247" s="881" t="str">
        <f>IF('Mapa final'!H250="","",'Mapa final'!H250)</f>
        <v/>
      </c>
      <c r="G247" s="817" t="str">
        <f>IF('Mapa final'!L250="","",'Mapa final'!L250)</f>
        <v/>
      </c>
      <c r="H247" s="821"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77" t="str">
        <f>IF('Mapa R. Fiscal'!Y250="","",'Mapa R. Fiscal'!Y250)</f>
        <v/>
      </c>
      <c r="J247" s="377" t="str">
        <f>IF('Mapa R. Fiscal'!AA250="","",'Mapa R. Fiscal'!AA250)</f>
        <v/>
      </c>
      <c r="K247" s="377" t="str">
        <f t="shared" si="3"/>
        <v/>
      </c>
      <c r="L247" s="377" t="str">
        <f>IF('Mapa R. Fiscal'!AD250="","",'Mapa R. Fiscal'!AD250)</f>
        <v/>
      </c>
      <c r="M247" s="321" t="str">
        <f>IF('Mapa R. Fiscal'!P250="","",'Mapa R. Fiscal'!P250)</f>
        <v/>
      </c>
      <c r="N247" s="65"/>
      <c r="O247" s="65"/>
      <c r="P247" s="65"/>
      <c r="Q247" s="171"/>
    </row>
    <row r="248" spans="1:17" ht="43.5" customHeight="1" x14ac:dyDescent="0.25">
      <c r="A248" s="110" t="s">
        <v>870</v>
      </c>
      <c r="B248" s="811"/>
      <c r="C248" s="813"/>
      <c r="D248" s="815"/>
      <c r="E248" s="813"/>
      <c r="F248" s="882"/>
      <c r="G248" s="817"/>
      <c r="H248" s="821"/>
      <c r="I248" s="377" t="str">
        <f>IF('Mapa R. Fiscal'!Y251="","",'Mapa R. Fiscal'!Y251)</f>
        <v/>
      </c>
      <c r="J248" s="377" t="str">
        <f>IF('Mapa R. Fiscal'!AA251="","",'Mapa R. Fiscal'!AA251)</f>
        <v/>
      </c>
      <c r="K248" s="377" t="str">
        <f t="shared" si="3"/>
        <v/>
      </c>
      <c r="L248" s="377" t="str">
        <f>IF('Mapa R. Fiscal'!AD251="","",'Mapa R. Fiscal'!AD251)</f>
        <v/>
      </c>
      <c r="M248" s="321" t="str">
        <f>IF('Mapa R. Fiscal'!P251="","",'Mapa R. Fiscal'!P251)</f>
        <v/>
      </c>
      <c r="N248" s="65"/>
      <c r="O248" s="65"/>
      <c r="P248" s="65"/>
      <c r="Q248" s="171"/>
    </row>
    <row r="249" spans="1:17" ht="43.5" customHeight="1" x14ac:dyDescent="0.25">
      <c r="A249" s="110" t="s">
        <v>871</v>
      </c>
      <c r="B249" s="811"/>
      <c r="C249" s="813"/>
      <c r="D249" s="815"/>
      <c r="E249" s="813"/>
      <c r="F249" s="882"/>
      <c r="G249" s="817"/>
      <c r="H249" s="821"/>
      <c r="I249" s="377" t="str">
        <f>IF('Mapa R. Fiscal'!Y252="","",'Mapa R. Fiscal'!Y252)</f>
        <v/>
      </c>
      <c r="J249" s="377" t="str">
        <f>IF('Mapa R. Fiscal'!AA252="","",'Mapa R. Fiscal'!AA252)</f>
        <v/>
      </c>
      <c r="K249" s="377" t="str">
        <f t="shared" si="3"/>
        <v/>
      </c>
      <c r="L249" s="377" t="str">
        <f>IF('Mapa R. Fiscal'!AD252="","",'Mapa R. Fiscal'!AD252)</f>
        <v/>
      </c>
      <c r="M249" s="321" t="str">
        <f>IF('Mapa R. Fiscal'!P252="","",'Mapa R. Fiscal'!P252)</f>
        <v/>
      </c>
      <c r="N249" s="65"/>
      <c r="O249" s="65"/>
      <c r="P249" s="65"/>
      <c r="Q249" s="171"/>
    </row>
    <row r="250" spans="1:17" ht="43.5" customHeight="1" x14ac:dyDescent="0.25">
      <c r="A250" s="110" t="s">
        <v>872</v>
      </c>
      <c r="B250" s="811"/>
      <c r="C250" s="813"/>
      <c r="D250" s="815"/>
      <c r="E250" s="813"/>
      <c r="F250" s="882"/>
      <c r="G250" s="817"/>
      <c r="H250" s="821"/>
      <c r="I250" s="377" t="str">
        <f>IF('Mapa R. Fiscal'!Y253="","",'Mapa R. Fiscal'!Y253)</f>
        <v/>
      </c>
      <c r="J250" s="377" t="str">
        <f>IF('Mapa R. Fiscal'!AA253="","",'Mapa R. Fiscal'!AA253)</f>
        <v/>
      </c>
      <c r="K250" s="377" t="str">
        <f t="shared" si="3"/>
        <v/>
      </c>
      <c r="L250" s="377" t="str">
        <f>IF('Mapa R. Fiscal'!AD253="","",'Mapa R. Fiscal'!AD253)</f>
        <v/>
      </c>
      <c r="M250" s="321" t="str">
        <f>IF('Mapa R. Fiscal'!P253="","",'Mapa R. Fiscal'!P253)</f>
        <v/>
      </c>
      <c r="N250" s="65"/>
      <c r="O250" s="65"/>
      <c r="P250" s="65"/>
      <c r="Q250" s="171"/>
    </row>
    <row r="251" spans="1:17" ht="43.5" customHeight="1" x14ac:dyDescent="0.25">
      <c r="A251" s="110" t="s">
        <v>873</v>
      </c>
      <c r="B251" s="811"/>
      <c r="C251" s="813"/>
      <c r="D251" s="815"/>
      <c r="E251" s="813"/>
      <c r="F251" s="882"/>
      <c r="G251" s="817"/>
      <c r="H251" s="821"/>
      <c r="I251" s="377" t="str">
        <f>IF('Mapa R. Fiscal'!Y254="","",'Mapa R. Fiscal'!Y254)</f>
        <v/>
      </c>
      <c r="J251" s="377" t="str">
        <f>IF('Mapa R. Fiscal'!AA254="","",'Mapa R. Fiscal'!AA254)</f>
        <v/>
      </c>
      <c r="K251" s="377" t="str">
        <f t="shared" si="3"/>
        <v/>
      </c>
      <c r="L251" s="377" t="str">
        <f>IF('Mapa R. Fiscal'!AD254="","",'Mapa R. Fiscal'!AD254)</f>
        <v/>
      </c>
      <c r="M251" s="321" t="str">
        <f>IF('Mapa R. Fiscal'!P254="","",'Mapa R. Fiscal'!P254)</f>
        <v/>
      </c>
      <c r="N251" s="65"/>
      <c r="O251" s="65"/>
      <c r="P251" s="65"/>
      <c r="Q251" s="171"/>
    </row>
    <row r="252" spans="1:17" ht="43.5" customHeight="1" x14ac:dyDescent="0.25">
      <c r="A252" s="110" t="s">
        <v>874</v>
      </c>
      <c r="B252" s="811"/>
      <c r="C252" s="813"/>
      <c r="D252" s="815"/>
      <c r="E252" s="813"/>
      <c r="F252" s="816"/>
      <c r="G252" s="817"/>
      <c r="H252" s="821"/>
      <c r="I252" s="377" t="str">
        <f>IF('Mapa R. Fiscal'!Y255="","",'Mapa R. Fiscal'!Y255)</f>
        <v/>
      </c>
      <c r="J252" s="377" t="str">
        <f>IF('Mapa R. Fiscal'!AA255="","",'Mapa R. Fiscal'!AA255)</f>
        <v/>
      </c>
      <c r="K252" s="377" t="str">
        <f t="shared" si="3"/>
        <v/>
      </c>
      <c r="L252" s="377" t="str">
        <f>IF('Mapa R. Fiscal'!AD255="","",'Mapa R. Fiscal'!AD255)</f>
        <v/>
      </c>
      <c r="M252" s="321" t="str">
        <f>IF('Mapa R. Fiscal'!P255="","",'Mapa R. Fiscal'!P255)</f>
        <v/>
      </c>
      <c r="N252" s="65"/>
      <c r="O252" s="65"/>
      <c r="P252" s="65"/>
      <c r="Q252" s="171"/>
    </row>
    <row r="253" spans="1:17" ht="43.5" customHeight="1" x14ac:dyDescent="0.25">
      <c r="A253" s="110" t="s">
        <v>875</v>
      </c>
      <c r="B253" s="810"/>
      <c r="C253" s="812" t="str">
        <f>IF('Mapa R. Fiscal'!E256="","",'Mapa R. Fiscal'!E256)</f>
        <v/>
      </c>
      <c r="D253" s="814"/>
      <c r="E253" s="812" t="str">
        <f>IF('Mapa R. Fiscal'!D256="","",'Mapa R. Fiscal'!D256)</f>
        <v/>
      </c>
      <c r="F253" s="881" t="str">
        <f>IF('Mapa final'!H256="","",'Mapa final'!H256)</f>
        <v/>
      </c>
      <c r="G253" s="817" t="str">
        <f>IF('Mapa final'!L256="","",'Mapa final'!L256)</f>
        <v/>
      </c>
      <c r="H253" s="821"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77" t="str">
        <f>IF('Mapa R. Fiscal'!Y256="","",'Mapa R. Fiscal'!Y256)</f>
        <v/>
      </c>
      <c r="J253" s="377" t="str">
        <f>IF('Mapa R. Fiscal'!AA256="","",'Mapa R. Fiscal'!AA256)</f>
        <v/>
      </c>
      <c r="K253" s="377" t="str">
        <f t="shared" si="3"/>
        <v/>
      </c>
      <c r="L253" s="377" t="str">
        <f>IF('Mapa R. Fiscal'!AD256="","",'Mapa R. Fiscal'!AD256)</f>
        <v/>
      </c>
      <c r="M253" s="321" t="str">
        <f>IF('Mapa R. Fiscal'!P256="","",'Mapa R. Fiscal'!P256)</f>
        <v/>
      </c>
      <c r="N253" s="65"/>
      <c r="O253" s="65"/>
      <c r="P253" s="65"/>
      <c r="Q253" s="171"/>
    </row>
    <row r="254" spans="1:17" ht="43.5" customHeight="1" x14ac:dyDescent="0.25">
      <c r="A254" s="110" t="s">
        <v>876</v>
      </c>
      <c r="B254" s="811"/>
      <c r="C254" s="813"/>
      <c r="D254" s="815"/>
      <c r="E254" s="813"/>
      <c r="F254" s="882"/>
      <c r="G254" s="817"/>
      <c r="H254" s="821"/>
      <c r="I254" s="377" t="str">
        <f>IF('Mapa R. Fiscal'!Y257="","",'Mapa R. Fiscal'!Y257)</f>
        <v/>
      </c>
      <c r="J254" s="377" t="str">
        <f>IF('Mapa R. Fiscal'!AA257="","",'Mapa R. Fiscal'!AA257)</f>
        <v/>
      </c>
      <c r="K254" s="377" t="str">
        <f t="shared" si="3"/>
        <v/>
      </c>
      <c r="L254" s="377" t="str">
        <f>IF('Mapa R. Fiscal'!AD257="","",'Mapa R. Fiscal'!AD257)</f>
        <v/>
      </c>
      <c r="M254" s="321" t="str">
        <f>IF('Mapa R. Fiscal'!P257="","",'Mapa R. Fiscal'!P257)</f>
        <v/>
      </c>
      <c r="N254" s="65"/>
      <c r="O254" s="65"/>
      <c r="P254" s="65"/>
      <c r="Q254" s="171"/>
    </row>
    <row r="255" spans="1:17" ht="43.5" customHeight="1" x14ac:dyDescent="0.25">
      <c r="A255" s="110" t="s">
        <v>877</v>
      </c>
      <c r="B255" s="811"/>
      <c r="C255" s="813"/>
      <c r="D255" s="815"/>
      <c r="E255" s="813"/>
      <c r="F255" s="882"/>
      <c r="G255" s="817"/>
      <c r="H255" s="821"/>
      <c r="I255" s="377" t="str">
        <f>IF('Mapa R. Fiscal'!Y258="","",'Mapa R. Fiscal'!Y258)</f>
        <v/>
      </c>
      <c r="J255" s="377" t="str">
        <f>IF('Mapa R. Fiscal'!AA258="","",'Mapa R. Fiscal'!AA258)</f>
        <v/>
      </c>
      <c r="K255" s="377" t="str">
        <f t="shared" si="3"/>
        <v/>
      </c>
      <c r="L255" s="377" t="str">
        <f>IF('Mapa R. Fiscal'!AD258="","",'Mapa R. Fiscal'!AD258)</f>
        <v/>
      </c>
      <c r="M255" s="321" t="str">
        <f>IF('Mapa R. Fiscal'!P258="","",'Mapa R. Fiscal'!P258)</f>
        <v/>
      </c>
      <c r="N255" s="65"/>
      <c r="O255" s="65"/>
      <c r="P255" s="65"/>
      <c r="Q255" s="171"/>
    </row>
    <row r="256" spans="1:17" ht="43.5" customHeight="1" x14ac:dyDescent="0.25">
      <c r="A256" s="110" t="s">
        <v>878</v>
      </c>
      <c r="B256" s="811"/>
      <c r="C256" s="813"/>
      <c r="D256" s="815"/>
      <c r="E256" s="813"/>
      <c r="F256" s="882"/>
      <c r="G256" s="817"/>
      <c r="H256" s="821"/>
      <c r="I256" s="377" t="str">
        <f>IF('Mapa R. Fiscal'!Y259="","",'Mapa R. Fiscal'!Y259)</f>
        <v/>
      </c>
      <c r="J256" s="377" t="str">
        <f>IF('Mapa R. Fiscal'!AA259="","",'Mapa R. Fiscal'!AA259)</f>
        <v/>
      </c>
      <c r="K256" s="377" t="str">
        <f t="shared" si="3"/>
        <v/>
      </c>
      <c r="L256" s="377" t="str">
        <f>IF('Mapa R. Fiscal'!AD259="","",'Mapa R. Fiscal'!AD259)</f>
        <v/>
      </c>
      <c r="M256" s="321" t="str">
        <f>IF('Mapa R. Fiscal'!P259="","",'Mapa R. Fiscal'!P259)</f>
        <v/>
      </c>
      <c r="N256" s="65"/>
      <c r="O256" s="65"/>
      <c r="P256" s="65"/>
      <c r="Q256" s="171"/>
    </row>
    <row r="257" spans="1:17" ht="43.5" customHeight="1" x14ac:dyDescent="0.25">
      <c r="A257" s="110" t="s">
        <v>879</v>
      </c>
      <c r="B257" s="811"/>
      <c r="C257" s="813"/>
      <c r="D257" s="815"/>
      <c r="E257" s="813"/>
      <c r="F257" s="882"/>
      <c r="G257" s="817"/>
      <c r="H257" s="821"/>
      <c r="I257" s="377" t="str">
        <f>IF('Mapa R. Fiscal'!Y260="","",'Mapa R. Fiscal'!Y260)</f>
        <v/>
      </c>
      <c r="J257" s="377" t="str">
        <f>IF('Mapa R. Fiscal'!AA260="","",'Mapa R. Fiscal'!AA260)</f>
        <v/>
      </c>
      <c r="K257" s="377" t="str">
        <f t="shared" si="3"/>
        <v/>
      </c>
      <c r="L257" s="377" t="str">
        <f>IF('Mapa R. Fiscal'!AD260="","",'Mapa R. Fiscal'!AD260)</f>
        <v/>
      </c>
      <c r="M257" s="321" t="str">
        <f>IF('Mapa R. Fiscal'!P260="","",'Mapa R. Fiscal'!P260)</f>
        <v/>
      </c>
      <c r="N257" s="65"/>
      <c r="O257" s="65"/>
      <c r="P257" s="65"/>
      <c r="Q257" s="171"/>
    </row>
    <row r="258" spans="1:17" ht="43.5" customHeight="1" x14ac:dyDescent="0.25">
      <c r="A258" s="110" t="s">
        <v>880</v>
      </c>
      <c r="B258" s="811"/>
      <c r="C258" s="813"/>
      <c r="D258" s="815"/>
      <c r="E258" s="813"/>
      <c r="F258" s="816"/>
      <c r="G258" s="817"/>
      <c r="H258" s="821"/>
      <c r="I258" s="377" t="str">
        <f>IF('Mapa R. Fiscal'!Y261="","",'Mapa R. Fiscal'!Y261)</f>
        <v/>
      </c>
      <c r="J258" s="377" t="str">
        <f>IF('Mapa R. Fiscal'!AA261="","",'Mapa R. Fiscal'!AA261)</f>
        <v/>
      </c>
      <c r="K258" s="377" t="str">
        <f t="shared" si="3"/>
        <v/>
      </c>
      <c r="L258" s="377" t="str">
        <f>IF('Mapa R. Fiscal'!AD261="","",'Mapa R. Fiscal'!AD261)</f>
        <v/>
      </c>
      <c r="M258" s="321" t="str">
        <f>IF('Mapa R. Fiscal'!P261="","",'Mapa R. Fiscal'!P261)</f>
        <v/>
      </c>
      <c r="N258" s="65"/>
      <c r="O258" s="65"/>
      <c r="P258" s="65"/>
      <c r="Q258" s="171"/>
    </row>
    <row r="259" spans="1:17" ht="43.5" customHeight="1" x14ac:dyDescent="0.25">
      <c r="A259" s="110" t="s">
        <v>881</v>
      </c>
      <c r="B259" s="810"/>
      <c r="C259" s="812" t="str">
        <f>IF('Mapa R. Fiscal'!E262="","",'Mapa R. Fiscal'!E262)</f>
        <v/>
      </c>
      <c r="D259" s="814"/>
      <c r="E259" s="812" t="str">
        <f>IF('Mapa R. Fiscal'!D262="","",'Mapa R. Fiscal'!D262)</f>
        <v/>
      </c>
      <c r="F259" s="881" t="str">
        <f>IF('Mapa final'!H262="","",'Mapa final'!H262)</f>
        <v/>
      </c>
      <c r="G259" s="817" t="str">
        <f>IF('Mapa final'!L262="","",'Mapa final'!L262)</f>
        <v/>
      </c>
      <c r="H259" s="821"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77" t="str">
        <f>IF('Mapa R. Fiscal'!Y262="","",'Mapa R. Fiscal'!Y262)</f>
        <v/>
      </c>
      <c r="J259" s="377" t="str">
        <f>IF('Mapa R. Fiscal'!AA262="","",'Mapa R. Fiscal'!AA262)</f>
        <v/>
      </c>
      <c r="K259" s="377" t="str">
        <f t="shared" si="3"/>
        <v/>
      </c>
      <c r="L259" s="377" t="str">
        <f>IF('Mapa R. Fiscal'!AD262="","",'Mapa R. Fiscal'!AD262)</f>
        <v/>
      </c>
      <c r="M259" s="321" t="str">
        <f>IF('Mapa R. Fiscal'!P262="","",'Mapa R. Fiscal'!P262)</f>
        <v/>
      </c>
      <c r="N259" s="65"/>
      <c r="O259" s="65"/>
      <c r="P259" s="65"/>
      <c r="Q259" s="171"/>
    </row>
    <row r="260" spans="1:17" ht="43.5" customHeight="1" x14ac:dyDescent="0.25">
      <c r="A260" s="110" t="s">
        <v>882</v>
      </c>
      <c r="B260" s="811"/>
      <c r="C260" s="813"/>
      <c r="D260" s="815"/>
      <c r="E260" s="813"/>
      <c r="F260" s="882"/>
      <c r="G260" s="817"/>
      <c r="H260" s="821"/>
      <c r="I260" s="377" t="str">
        <f>IF('Mapa R. Fiscal'!Y263="","",'Mapa R. Fiscal'!Y263)</f>
        <v/>
      </c>
      <c r="J260" s="377" t="str">
        <f>IF('Mapa R. Fiscal'!AA263="","",'Mapa R. Fiscal'!AA263)</f>
        <v/>
      </c>
      <c r="K260" s="377" t="str">
        <f t="shared" si="3"/>
        <v/>
      </c>
      <c r="L260" s="377" t="str">
        <f>IF('Mapa R. Fiscal'!AD263="","",'Mapa R. Fiscal'!AD263)</f>
        <v/>
      </c>
      <c r="M260" s="321" t="str">
        <f>IF('Mapa R. Fiscal'!P263="","",'Mapa R. Fiscal'!P263)</f>
        <v/>
      </c>
      <c r="N260" s="65"/>
      <c r="O260" s="65"/>
      <c r="P260" s="65"/>
      <c r="Q260" s="171"/>
    </row>
    <row r="261" spans="1:17" ht="43.5" customHeight="1" x14ac:dyDescent="0.25">
      <c r="A261" s="110" t="s">
        <v>883</v>
      </c>
      <c r="B261" s="811"/>
      <c r="C261" s="813"/>
      <c r="D261" s="815"/>
      <c r="E261" s="813"/>
      <c r="F261" s="882"/>
      <c r="G261" s="817"/>
      <c r="H261" s="821"/>
      <c r="I261" s="377" t="str">
        <f>IF('Mapa R. Fiscal'!Y264="","",'Mapa R. Fiscal'!Y264)</f>
        <v/>
      </c>
      <c r="J261" s="377" t="str">
        <f>IF('Mapa R. Fiscal'!AA264="","",'Mapa R. Fiscal'!AA264)</f>
        <v/>
      </c>
      <c r="K261" s="377" t="str">
        <f t="shared" si="3"/>
        <v/>
      </c>
      <c r="L261" s="377" t="str">
        <f>IF('Mapa R. Fiscal'!AD264="","",'Mapa R. Fiscal'!AD264)</f>
        <v/>
      </c>
      <c r="M261" s="321" t="str">
        <f>IF('Mapa R. Fiscal'!P264="","",'Mapa R. Fiscal'!P264)</f>
        <v/>
      </c>
      <c r="N261" s="65"/>
      <c r="O261" s="65"/>
      <c r="P261" s="65"/>
      <c r="Q261" s="171"/>
    </row>
    <row r="262" spans="1:17" ht="43.5" customHeight="1" x14ac:dyDescent="0.25">
      <c r="A262" s="110" t="s">
        <v>884</v>
      </c>
      <c r="B262" s="811"/>
      <c r="C262" s="813"/>
      <c r="D262" s="815"/>
      <c r="E262" s="813"/>
      <c r="F262" s="882"/>
      <c r="G262" s="817"/>
      <c r="H262" s="821"/>
      <c r="I262" s="377" t="str">
        <f>IF('Mapa R. Fiscal'!Y265="","",'Mapa R. Fiscal'!Y265)</f>
        <v/>
      </c>
      <c r="J262" s="377" t="str">
        <f>IF('Mapa R. Fiscal'!AA265="","",'Mapa R. Fiscal'!AA265)</f>
        <v/>
      </c>
      <c r="K262" s="377" t="str">
        <f t="shared" si="3"/>
        <v/>
      </c>
      <c r="L262" s="377" t="str">
        <f>IF('Mapa R. Fiscal'!AD265="","",'Mapa R. Fiscal'!AD265)</f>
        <v/>
      </c>
      <c r="M262" s="321" t="str">
        <f>IF('Mapa R. Fiscal'!P265="","",'Mapa R. Fiscal'!P265)</f>
        <v/>
      </c>
      <c r="N262" s="65"/>
      <c r="O262" s="65"/>
      <c r="P262" s="65"/>
      <c r="Q262" s="171"/>
    </row>
    <row r="263" spans="1:17" ht="43.5" customHeight="1" x14ac:dyDescent="0.25">
      <c r="A263" s="110" t="s">
        <v>885</v>
      </c>
      <c r="B263" s="811"/>
      <c r="C263" s="813"/>
      <c r="D263" s="815"/>
      <c r="E263" s="813"/>
      <c r="F263" s="882"/>
      <c r="G263" s="817"/>
      <c r="H263" s="821"/>
      <c r="I263" s="377" t="str">
        <f>IF('Mapa R. Fiscal'!Y266="","",'Mapa R. Fiscal'!Y266)</f>
        <v/>
      </c>
      <c r="J263" s="377" t="str">
        <f>IF('Mapa R. Fiscal'!AA266="","",'Mapa R. Fiscal'!AA266)</f>
        <v/>
      </c>
      <c r="K263" s="377"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77" t="str">
        <f>IF('Mapa R. Fiscal'!AD266="","",'Mapa R. Fiscal'!AD266)</f>
        <v/>
      </c>
      <c r="M263" s="321" t="str">
        <f>IF('Mapa R. Fiscal'!P266="","",'Mapa R. Fiscal'!P266)</f>
        <v/>
      </c>
      <c r="N263" s="65"/>
      <c r="O263" s="65"/>
      <c r="P263" s="65"/>
      <c r="Q263" s="171"/>
    </row>
    <row r="264" spans="1:17" ht="43.5" customHeight="1" x14ac:dyDescent="0.25">
      <c r="A264" s="110" t="s">
        <v>886</v>
      </c>
      <c r="B264" s="811"/>
      <c r="C264" s="813"/>
      <c r="D264" s="815"/>
      <c r="E264" s="813"/>
      <c r="F264" s="816"/>
      <c r="G264" s="817"/>
      <c r="H264" s="821"/>
      <c r="I264" s="377" t="str">
        <f>IF('Mapa R. Fiscal'!Y267="","",'Mapa R. Fiscal'!Y267)</f>
        <v/>
      </c>
      <c r="J264" s="377" t="str">
        <f>IF('Mapa R. Fiscal'!AA267="","",'Mapa R. Fiscal'!AA267)</f>
        <v/>
      </c>
      <c r="K264" s="377" t="str">
        <f t="shared" si="4"/>
        <v/>
      </c>
      <c r="L264" s="377" t="str">
        <f>IF('Mapa R. Fiscal'!AD267="","",'Mapa R. Fiscal'!AD267)</f>
        <v/>
      </c>
      <c r="M264" s="321" t="str">
        <f>IF('Mapa R. Fiscal'!P267="","",'Mapa R. Fiscal'!P267)</f>
        <v/>
      </c>
      <c r="N264" s="65"/>
      <c r="O264" s="65"/>
      <c r="P264" s="65"/>
      <c r="Q264" s="171"/>
    </row>
    <row r="265" spans="1:17" ht="43.5" customHeight="1" x14ac:dyDescent="0.25">
      <c r="A265" s="110" t="s">
        <v>887</v>
      </c>
      <c r="B265" s="810"/>
      <c r="C265" s="812" t="str">
        <f>IF('Mapa R. Fiscal'!E268="","",'Mapa R. Fiscal'!E268)</f>
        <v/>
      </c>
      <c r="D265" s="814"/>
      <c r="E265" s="812" t="str">
        <f>IF('Mapa R. Fiscal'!D268="","",'Mapa R. Fiscal'!D268)</f>
        <v/>
      </c>
      <c r="F265" s="881" t="str">
        <f>IF('Mapa final'!H268="","",'Mapa final'!H268)</f>
        <v/>
      </c>
      <c r="G265" s="817" t="str">
        <f>IF('Mapa final'!L268="","",'Mapa final'!L268)</f>
        <v/>
      </c>
      <c r="H265" s="821"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77" t="str">
        <f>IF('Mapa R. Fiscal'!Y268="","",'Mapa R. Fiscal'!Y268)</f>
        <v/>
      </c>
      <c r="J265" s="377" t="str">
        <f>IF('Mapa R. Fiscal'!AA268="","",'Mapa R. Fiscal'!AA268)</f>
        <v/>
      </c>
      <c r="K265" s="377" t="str">
        <f t="shared" si="4"/>
        <v/>
      </c>
      <c r="L265" s="377" t="str">
        <f>IF('Mapa R. Fiscal'!AD268="","",'Mapa R. Fiscal'!AD268)</f>
        <v/>
      </c>
      <c r="M265" s="321" t="str">
        <f>IF('Mapa R. Fiscal'!P268="","",'Mapa R. Fiscal'!P268)</f>
        <v/>
      </c>
      <c r="N265" s="65"/>
      <c r="O265" s="65"/>
      <c r="P265" s="65"/>
      <c r="Q265" s="171"/>
    </row>
    <row r="266" spans="1:17" ht="43.5" customHeight="1" x14ac:dyDescent="0.25">
      <c r="A266" s="110" t="s">
        <v>888</v>
      </c>
      <c r="B266" s="811"/>
      <c r="C266" s="813"/>
      <c r="D266" s="815"/>
      <c r="E266" s="813"/>
      <c r="F266" s="882"/>
      <c r="G266" s="817"/>
      <c r="H266" s="821"/>
      <c r="I266" s="377" t="str">
        <f>IF('Mapa R. Fiscal'!Y269="","",'Mapa R. Fiscal'!Y269)</f>
        <v/>
      </c>
      <c r="J266" s="377" t="str">
        <f>IF('Mapa R. Fiscal'!AA269="","",'Mapa R. Fiscal'!AA269)</f>
        <v/>
      </c>
      <c r="K266" s="377" t="str">
        <f t="shared" si="4"/>
        <v/>
      </c>
      <c r="L266" s="377" t="str">
        <f>IF('Mapa R. Fiscal'!AD269="","",'Mapa R. Fiscal'!AD269)</f>
        <v/>
      </c>
      <c r="M266" s="321" t="str">
        <f>IF('Mapa R. Fiscal'!P269="","",'Mapa R. Fiscal'!P269)</f>
        <v/>
      </c>
      <c r="N266" s="65"/>
      <c r="O266" s="65"/>
      <c r="P266" s="65"/>
      <c r="Q266" s="171"/>
    </row>
    <row r="267" spans="1:17" ht="43.5" customHeight="1" x14ac:dyDescent="0.25">
      <c r="A267" s="110" t="s">
        <v>889</v>
      </c>
      <c r="B267" s="811"/>
      <c r="C267" s="813"/>
      <c r="D267" s="815"/>
      <c r="E267" s="813"/>
      <c r="F267" s="882"/>
      <c r="G267" s="817"/>
      <c r="H267" s="821"/>
      <c r="I267" s="377" t="str">
        <f>IF('Mapa R. Fiscal'!Y270="","",'Mapa R. Fiscal'!Y270)</f>
        <v/>
      </c>
      <c r="J267" s="377" t="str">
        <f>IF('Mapa R. Fiscal'!AA270="","",'Mapa R. Fiscal'!AA270)</f>
        <v/>
      </c>
      <c r="K267" s="377" t="str">
        <f t="shared" si="4"/>
        <v/>
      </c>
      <c r="L267" s="377" t="str">
        <f>IF('Mapa R. Fiscal'!AD270="","",'Mapa R. Fiscal'!AD270)</f>
        <v/>
      </c>
      <c r="M267" s="321" t="str">
        <f>IF('Mapa R. Fiscal'!P270="","",'Mapa R. Fiscal'!P270)</f>
        <v/>
      </c>
      <c r="N267" s="65"/>
      <c r="O267" s="65"/>
      <c r="P267" s="65"/>
      <c r="Q267" s="171"/>
    </row>
    <row r="268" spans="1:17" ht="43.5" customHeight="1" x14ac:dyDescent="0.25">
      <c r="A268" s="110" t="s">
        <v>890</v>
      </c>
      <c r="B268" s="811"/>
      <c r="C268" s="813"/>
      <c r="D268" s="815"/>
      <c r="E268" s="813"/>
      <c r="F268" s="882"/>
      <c r="G268" s="817"/>
      <c r="H268" s="821"/>
      <c r="I268" s="377" t="str">
        <f>IF('Mapa R. Fiscal'!Y271="","",'Mapa R. Fiscal'!Y271)</f>
        <v/>
      </c>
      <c r="J268" s="377" t="str">
        <f>IF('Mapa R. Fiscal'!AA271="","",'Mapa R. Fiscal'!AA271)</f>
        <v/>
      </c>
      <c r="K268" s="377" t="str">
        <f t="shared" si="4"/>
        <v/>
      </c>
      <c r="L268" s="377" t="str">
        <f>IF('Mapa R. Fiscal'!AD271="","",'Mapa R. Fiscal'!AD271)</f>
        <v/>
      </c>
      <c r="M268" s="321" t="str">
        <f>IF('Mapa R. Fiscal'!P271="","",'Mapa R. Fiscal'!P271)</f>
        <v/>
      </c>
      <c r="N268" s="65"/>
      <c r="O268" s="65"/>
      <c r="P268" s="65"/>
      <c r="Q268" s="171"/>
    </row>
    <row r="269" spans="1:17" ht="43.5" customHeight="1" x14ac:dyDescent="0.25">
      <c r="A269" s="110" t="s">
        <v>891</v>
      </c>
      <c r="B269" s="811"/>
      <c r="C269" s="813"/>
      <c r="D269" s="815"/>
      <c r="E269" s="813"/>
      <c r="F269" s="882"/>
      <c r="G269" s="817"/>
      <c r="H269" s="821"/>
      <c r="I269" s="377" t="str">
        <f>IF('Mapa R. Fiscal'!Y272="","",'Mapa R. Fiscal'!Y272)</f>
        <v/>
      </c>
      <c r="J269" s="377" t="str">
        <f>IF('Mapa R. Fiscal'!AA272="","",'Mapa R. Fiscal'!AA272)</f>
        <v/>
      </c>
      <c r="K269" s="377" t="str">
        <f t="shared" si="4"/>
        <v/>
      </c>
      <c r="L269" s="377" t="str">
        <f>IF('Mapa R. Fiscal'!AD272="","",'Mapa R. Fiscal'!AD272)</f>
        <v/>
      </c>
      <c r="M269" s="321" t="str">
        <f>IF('Mapa R. Fiscal'!P272="","",'Mapa R. Fiscal'!P272)</f>
        <v/>
      </c>
      <c r="N269" s="65"/>
      <c r="O269" s="65"/>
      <c r="P269" s="65"/>
      <c r="Q269" s="171"/>
    </row>
    <row r="270" spans="1:17" ht="43.5" customHeight="1" x14ac:dyDescent="0.25">
      <c r="A270" s="110" t="s">
        <v>892</v>
      </c>
      <c r="B270" s="811"/>
      <c r="C270" s="813"/>
      <c r="D270" s="815"/>
      <c r="E270" s="813"/>
      <c r="F270" s="816"/>
      <c r="G270" s="817"/>
      <c r="H270" s="821"/>
      <c r="I270" s="377" t="str">
        <f>IF('Mapa R. Fiscal'!Y273="","",'Mapa R. Fiscal'!Y273)</f>
        <v/>
      </c>
      <c r="J270" s="377" t="str">
        <f>IF('Mapa R. Fiscal'!AA273="","",'Mapa R. Fiscal'!AA273)</f>
        <v/>
      </c>
      <c r="K270" s="377" t="str">
        <f t="shared" si="4"/>
        <v/>
      </c>
      <c r="L270" s="377" t="str">
        <f>IF('Mapa R. Fiscal'!AD273="","",'Mapa R. Fiscal'!AD273)</f>
        <v/>
      </c>
      <c r="M270" s="321" t="str">
        <f>IF('Mapa R. Fiscal'!P273="","",'Mapa R. Fiscal'!P273)</f>
        <v/>
      </c>
      <c r="N270" s="65"/>
      <c r="O270" s="65"/>
      <c r="P270" s="65"/>
      <c r="Q270" s="171"/>
    </row>
    <row r="271" spans="1:17" ht="43.5" customHeight="1" x14ac:dyDescent="0.25">
      <c r="A271" s="110" t="s">
        <v>893</v>
      </c>
      <c r="B271" s="810"/>
      <c r="C271" s="812" t="str">
        <f>IF('Mapa R. Fiscal'!E274="","",'Mapa R. Fiscal'!E274)</f>
        <v/>
      </c>
      <c r="D271" s="814"/>
      <c r="E271" s="812" t="str">
        <f>IF('Mapa R. Fiscal'!D274="","",'Mapa R. Fiscal'!D274)</f>
        <v/>
      </c>
      <c r="F271" s="881" t="str">
        <f>IF('Mapa final'!H274="","",'Mapa final'!H274)</f>
        <v/>
      </c>
      <c r="G271" s="817" t="str">
        <f>IF('Mapa final'!L274="","",'Mapa final'!L274)</f>
        <v/>
      </c>
      <c r="H271" s="821"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77" t="str">
        <f>IF('Mapa R. Fiscal'!Y274="","",'Mapa R. Fiscal'!Y274)</f>
        <v/>
      </c>
      <c r="J271" s="377" t="str">
        <f>IF('Mapa R. Fiscal'!AA274="","",'Mapa R. Fiscal'!AA274)</f>
        <v/>
      </c>
      <c r="K271" s="377" t="str">
        <f t="shared" si="4"/>
        <v/>
      </c>
      <c r="L271" s="377" t="str">
        <f>IF('Mapa R. Fiscal'!AD274="","",'Mapa R. Fiscal'!AD274)</f>
        <v/>
      </c>
      <c r="M271" s="321" t="str">
        <f>IF('Mapa R. Fiscal'!P274="","",'Mapa R. Fiscal'!P274)</f>
        <v/>
      </c>
      <c r="N271" s="65"/>
      <c r="O271" s="65"/>
      <c r="P271" s="65"/>
      <c r="Q271" s="171"/>
    </row>
    <row r="272" spans="1:17" ht="43.5" customHeight="1" x14ac:dyDescent="0.25">
      <c r="A272" s="110" t="s">
        <v>894</v>
      </c>
      <c r="B272" s="811"/>
      <c r="C272" s="813"/>
      <c r="D272" s="815"/>
      <c r="E272" s="813"/>
      <c r="F272" s="882"/>
      <c r="G272" s="817"/>
      <c r="H272" s="821"/>
      <c r="I272" s="377" t="str">
        <f>IF('Mapa R. Fiscal'!Y275="","",'Mapa R. Fiscal'!Y275)</f>
        <v/>
      </c>
      <c r="J272" s="377" t="str">
        <f>IF('Mapa R. Fiscal'!AA275="","",'Mapa R. Fiscal'!AA275)</f>
        <v/>
      </c>
      <c r="K272" s="377" t="str">
        <f t="shared" si="4"/>
        <v/>
      </c>
      <c r="L272" s="377" t="str">
        <f>IF('Mapa R. Fiscal'!AD275="","",'Mapa R. Fiscal'!AD275)</f>
        <v/>
      </c>
      <c r="M272" s="321" t="str">
        <f>IF('Mapa R. Fiscal'!P275="","",'Mapa R. Fiscal'!P275)</f>
        <v/>
      </c>
      <c r="N272" s="65"/>
      <c r="O272" s="65"/>
      <c r="P272" s="65"/>
      <c r="Q272" s="171"/>
    </row>
    <row r="273" spans="1:17" ht="43.5" customHeight="1" x14ac:dyDescent="0.25">
      <c r="A273" s="110" t="s">
        <v>895</v>
      </c>
      <c r="B273" s="811"/>
      <c r="C273" s="813"/>
      <c r="D273" s="815"/>
      <c r="E273" s="813"/>
      <c r="F273" s="882"/>
      <c r="G273" s="817"/>
      <c r="H273" s="821"/>
      <c r="I273" s="377" t="str">
        <f>IF('Mapa R. Fiscal'!Y276="","",'Mapa R. Fiscal'!Y276)</f>
        <v/>
      </c>
      <c r="J273" s="377" t="str">
        <f>IF('Mapa R. Fiscal'!AA276="","",'Mapa R. Fiscal'!AA276)</f>
        <v/>
      </c>
      <c r="K273" s="377" t="str">
        <f t="shared" si="4"/>
        <v/>
      </c>
      <c r="L273" s="377" t="str">
        <f>IF('Mapa R. Fiscal'!AD276="","",'Mapa R. Fiscal'!AD276)</f>
        <v/>
      </c>
      <c r="M273" s="321" t="str">
        <f>IF('Mapa R. Fiscal'!P276="","",'Mapa R. Fiscal'!P276)</f>
        <v/>
      </c>
      <c r="N273" s="65"/>
      <c r="O273" s="65"/>
      <c r="P273" s="65"/>
      <c r="Q273" s="171"/>
    </row>
    <row r="274" spans="1:17" ht="43.5" customHeight="1" x14ac:dyDescent="0.25">
      <c r="A274" s="110" t="s">
        <v>896</v>
      </c>
      <c r="B274" s="811"/>
      <c r="C274" s="813"/>
      <c r="D274" s="815"/>
      <c r="E274" s="813"/>
      <c r="F274" s="882"/>
      <c r="G274" s="817"/>
      <c r="H274" s="821"/>
      <c r="I274" s="377" t="str">
        <f>IF('Mapa R. Fiscal'!Y277="","",'Mapa R. Fiscal'!Y277)</f>
        <v/>
      </c>
      <c r="J274" s="377" t="str">
        <f>IF('Mapa R. Fiscal'!AA277="","",'Mapa R. Fiscal'!AA277)</f>
        <v/>
      </c>
      <c r="K274" s="377" t="str">
        <f t="shared" si="4"/>
        <v/>
      </c>
      <c r="L274" s="377" t="str">
        <f>IF('Mapa R. Fiscal'!AD277="","",'Mapa R. Fiscal'!AD277)</f>
        <v/>
      </c>
      <c r="M274" s="321" t="str">
        <f>IF('Mapa R. Fiscal'!P277="","",'Mapa R. Fiscal'!P277)</f>
        <v/>
      </c>
      <c r="N274" s="65"/>
      <c r="O274" s="65"/>
      <c r="P274" s="65"/>
      <c r="Q274" s="171"/>
    </row>
    <row r="275" spans="1:17" ht="43.5" customHeight="1" x14ac:dyDescent="0.25">
      <c r="A275" s="110" t="s">
        <v>897</v>
      </c>
      <c r="B275" s="811"/>
      <c r="C275" s="813"/>
      <c r="D275" s="815"/>
      <c r="E275" s="813"/>
      <c r="F275" s="882"/>
      <c r="G275" s="817"/>
      <c r="H275" s="821"/>
      <c r="I275" s="377" t="str">
        <f>IF('Mapa R. Fiscal'!Y278="","",'Mapa R. Fiscal'!Y278)</f>
        <v/>
      </c>
      <c r="J275" s="377" t="str">
        <f>IF('Mapa R. Fiscal'!AA278="","",'Mapa R. Fiscal'!AA278)</f>
        <v/>
      </c>
      <c r="K275" s="377" t="str">
        <f t="shared" si="4"/>
        <v/>
      </c>
      <c r="L275" s="377" t="str">
        <f>IF('Mapa R. Fiscal'!AD278="","",'Mapa R. Fiscal'!AD278)</f>
        <v/>
      </c>
      <c r="M275" s="321" t="str">
        <f>IF('Mapa R. Fiscal'!P278="","",'Mapa R. Fiscal'!P278)</f>
        <v/>
      </c>
      <c r="N275" s="65"/>
      <c r="O275" s="65"/>
      <c r="P275" s="65"/>
      <c r="Q275" s="171"/>
    </row>
    <row r="276" spans="1:17" ht="43.5" customHeight="1" x14ac:dyDescent="0.25">
      <c r="A276" s="110" t="s">
        <v>898</v>
      </c>
      <c r="B276" s="811"/>
      <c r="C276" s="813"/>
      <c r="D276" s="815"/>
      <c r="E276" s="813"/>
      <c r="F276" s="816"/>
      <c r="G276" s="817"/>
      <c r="H276" s="821"/>
      <c r="I276" s="377" t="str">
        <f>IF('Mapa R. Fiscal'!Y279="","",'Mapa R. Fiscal'!Y279)</f>
        <v/>
      </c>
      <c r="J276" s="377" t="str">
        <f>IF('Mapa R. Fiscal'!AA279="","",'Mapa R. Fiscal'!AA279)</f>
        <v/>
      </c>
      <c r="K276" s="377" t="str">
        <f t="shared" si="4"/>
        <v/>
      </c>
      <c r="L276" s="377" t="str">
        <f>IF('Mapa R. Fiscal'!AD279="","",'Mapa R. Fiscal'!AD279)</f>
        <v/>
      </c>
      <c r="M276" s="321" t="str">
        <f>IF('Mapa R. Fiscal'!P279="","",'Mapa R. Fiscal'!P279)</f>
        <v/>
      </c>
      <c r="N276" s="65"/>
      <c r="O276" s="65"/>
      <c r="P276" s="65"/>
      <c r="Q276" s="171"/>
    </row>
    <row r="277" spans="1:17" ht="43.5" customHeight="1" x14ac:dyDescent="0.25">
      <c r="A277" s="110" t="s">
        <v>899</v>
      </c>
      <c r="B277" s="810"/>
      <c r="C277" s="812" t="str">
        <f>IF('Mapa R. Fiscal'!E280="","",'Mapa R. Fiscal'!E280)</f>
        <v/>
      </c>
      <c r="D277" s="814"/>
      <c r="E277" s="812" t="str">
        <f>IF('Mapa R. Fiscal'!D280="","",'Mapa R. Fiscal'!D280)</f>
        <v/>
      </c>
      <c r="F277" s="881" t="str">
        <f>IF('Mapa final'!H280="","",'Mapa final'!H280)</f>
        <v/>
      </c>
      <c r="G277" s="817" t="str">
        <f>IF('Mapa final'!L280="","",'Mapa final'!L280)</f>
        <v/>
      </c>
      <c r="H277" s="821"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77" t="str">
        <f>IF('Mapa R. Fiscal'!Y280="","",'Mapa R. Fiscal'!Y280)</f>
        <v/>
      </c>
      <c r="J277" s="377" t="str">
        <f>IF('Mapa R. Fiscal'!AA280="","",'Mapa R. Fiscal'!AA280)</f>
        <v/>
      </c>
      <c r="K277" s="377" t="str">
        <f t="shared" si="4"/>
        <v/>
      </c>
      <c r="L277" s="377" t="str">
        <f>IF('Mapa R. Fiscal'!AD280="","",'Mapa R. Fiscal'!AD280)</f>
        <v/>
      </c>
      <c r="M277" s="321" t="str">
        <f>IF('Mapa R. Fiscal'!P280="","",'Mapa R. Fiscal'!P280)</f>
        <v/>
      </c>
      <c r="N277" s="65"/>
      <c r="O277" s="65"/>
      <c r="P277" s="65"/>
      <c r="Q277" s="171"/>
    </row>
    <row r="278" spans="1:17" ht="43.5" customHeight="1" x14ac:dyDescent="0.25">
      <c r="A278" s="110" t="s">
        <v>900</v>
      </c>
      <c r="B278" s="811"/>
      <c r="C278" s="813"/>
      <c r="D278" s="815"/>
      <c r="E278" s="813"/>
      <c r="F278" s="882"/>
      <c r="G278" s="817"/>
      <c r="H278" s="821"/>
      <c r="I278" s="377" t="str">
        <f>IF('Mapa R. Fiscal'!Y281="","",'Mapa R. Fiscal'!Y281)</f>
        <v/>
      </c>
      <c r="J278" s="377" t="str">
        <f>IF('Mapa R. Fiscal'!AA281="","",'Mapa R. Fiscal'!AA281)</f>
        <v/>
      </c>
      <c r="K278" s="377" t="str">
        <f t="shared" si="4"/>
        <v/>
      </c>
      <c r="L278" s="377" t="str">
        <f>IF('Mapa R. Fiscal'!AD281="","",'Mapa R. Fiscal'!AD281)</f>
        <v/>
      </c>
      <c r="M278" s="321" t="str">
        <f>IF('Mapa R. Fiscal'!P281="","",'Mapa R. Fiscal'!P281)</f>
        <v/>
      </c>
      <c r="N278" s="65"/>
      <c r="O278" s="65"/>
      <c r="P278" s="65"/>
      <c r="Q278" s="171"/>
    </row>
    <row r="279" spans="1:17" ht="43.5" customHeight="1" x14ac:dyDescent="0.25">
      <c r="A279" s="110" t="s">
        <v>901</v>
      </c>
      <c r="B279" s="811"/>
      <c r="C279" s="813"/>
      <c r="D279" s="815"/>
      <c r="E279" s="813"/>
      <c r="F279" s="882"/>
      <c r="G279" s="817"/>
      <c r="H279" s="821"/>
      <c r="I279" s="377" t="str">
        <f>IF('Mapa R. Fiscal'!Y282="","",'Mapa R. Fiscal'!Y282)</f>
        <v/>
      </c>
      <c r="J279" s="377" t="str">
        <f>IF('Mapa R. Fiscal'!AA282="","",'Mapa R. Fiscal'!AA282)</f>
        <v/>
      </c>
      <c r="K279" s="377" t="str">
        <f t="shared" si="4"/>
        <v/>
      </c>
      <c r="L279" s="377" t="str">
        <f>IF('Mapa R. Fiscal'!AD282="","",'Mapa R. Fiscal'!AD282)</f>
        <v/>
      </c>
      <c r="M279" s="321" t="str">
        <f>IF('Mapa R. Fiscal'!P282="","",'Mapa R. Fiscal'!P282)</f>
        <v/>
      </c>
      <c r="N279" s="65"/>
      <c r="O279" s="65"/>
      <c r="P279" s="65"/>
      <c r="Q279" s="171"/>
    </row>
    <row r="280" spans="1:17" ht="43.5" customHeight="1" x14ac:dyDescent="0.25">
      <c r="A280" s="110" t="s">
        <v>902</v>
      </c>
      <c r="B280" s="811"/>
      <c r="C280" s="813"/>
      <c r="D280" s="815"/>
      <c r="E280" s="813"/>
      <c r="F280" s="882"/>
      <c r="G280" s="817"/>
      <c r="H280" s="821"/>
      <c r="I280" s="377" t="str">
        <f>IF('Mapa R. Fiscal'!Y283="","",'Mapa R. Fiscal'!Y283)</f>
        <v/>
      </c>
      <c r="J280" s="377" t="str">
        <f>IF('Mapa R. Fiscal'!AA283="","",'Mapa R. Fiscal'!AA283)</f>
        <v/>
      </c>
      <c r="K280" s="377" t="str">
        <f t="shared" si="4"/>
        <v/>
      </c>
      <c r="L280" s="377" t="str">
        <f>IF('Mapa R. Fiscal'!AD283="","",'Mapa R. Fiscal'!AD283)</f>
        <v/>
      </c>
      <c r="M280" s="321" t="str">
        <f>IF('Mapa R. Fiscal'!P283="","",'Mapa R. Fiscal'!P283)</f>
        <v/>
      </c>
      <c r="N280" s="65"/>
      <c r="O280" s="65"/>
      <c r="P280" s="65"/>
      <c r="Q280" s="171"/>
    </row>
    <row r="281" spans="1:17" ht="43.5" customHeight="1" x14ac:dyDescent="0.25">
      <c r="A281" s="110" t="s">
        <v>903</v>
      </c>
      <c r="B281" s="811"/>
      <c r="C281" s="813"/>
      <c r="D281" s="815"/>
      <c r="E281" s="813"/>
      <c r="F281" s="882"/>
      <c r="G281" s="817"/>
      <c r="H281" s="821"/>
      <c r="I281" s="377" t="str">
        <f>IF('Mapa R. Fiscal'!Y284="","",'Mapa R. Fiscal'!Y284)</f>
        <v/>
      </c>
      <c r="J281" s="377" t="str">
        <f>IF('Mapa R. Fiscal'!AA284="","",'Mapa R. Fiscal'!AA284)</f>
        <v/>
      </c>
      <c r="K281" s="377" t="str">
        <f t="shared" si="4"/>
        <v/>
      </c>
      <c r="L281" s="377" t="str">
        <f>IF('Mapa R. Fiscal'!AD284="","",'Mapa R. Fiscal'!AD284)</f>
        <v/>
      </c>
      <c r="M281" s="321" t="str">
        <f>IF('Mapa R. Fiscal'!P284="","",'Mapa R. Fiscal'!P284)</f>
        <v/>
      </c>
      <c r="N281" s="65"/>
      <c r="O281" s="65"/>
      <c r="P281" s="65"/>
      <c r="Q281" s="171"/>
    </row>
    <row r="282" spans="1:17" ht="43.5" customHeight="1" x14ac:dyDescent="0.25">
      <c r="A282" s="110" t="s">
        <v>904</v>
      </c>
      <c r="B282" s="811"/>
      <c r="C282" s="813"/>
      <c r="D282" s="815"/>
      <c r="E282" s="813"/>
      <c r="F282" s="816"/>
      <c r="G282" s="817"/>
      <c r="H282" s="821"/>
      <c r="I282" s="377" t="str">
        <f>IF('Mapa R. Fiscal'!Y285="","",'Mapa R. Fiscal'!Y285)</f>
        <v/>
      </c>
      <c r="J282" s="377" t="str">
        <f>IF('Mapa R. Fiscal'!AA285="","",'Mapa R. Fiscal'!AA285)</f>
        <v/>
      </c>
      <c r="K282" s="377" t="str">
        <f t="shared" si="4"/>
        <v/>
      </c>
      <c r="L282" s="377" t="str">
        <f>IF('Mapa R. Fiscal'!AD285="","",'Mapa R. Fiscal'!AD285)</f>
        <v/>
      </c>
      <c r="M282" s="321" t="str">
        <f>IF('Mapa R. Fiscal'!P285="","",'Mapa R. Fiscal'!P285)</f>
        <v/>
      </c>
      <c r="N282" s="65"/>
      <c r="O282" s="65"/>
      <c r="P282" s="65"/>
      <c r="Q282" s="171"/>
    </row>
    <row r="283" spans="1:17" ht="43.5" customHeight="1" x14ac:dyDescent="0.25">
      <c r="A283" s="110" t="s">
        <v>905</v>
      </c>
      <c r="B283" s="810"/>
      <c r="C283" s="812" t="str">
        <f>IF('Mapa R. Fiscal'!E286="","",'Mapa R. Fiscal'!E286)</f>
        <v/>
      </c>
      <c r="D283" s="814"/>
      <c r="E283" s="812" t="str">
        <f>IF('Mapa R. Fiscal'!D286="","",'Mapa R. Fiscal'!D286)</f>
        <v/>
      </c>
      <c r="F283" s="881" t="str">
        <f>IF('Mapa final'!H286="","",'Mapa final'!H286)</f>
        <v/>
      </c>
      <c r="G283" s="817" t="str">
        <f>IF('Mapa final'!L286="","",'Mapa final'!L286)</f>
        <v/>
      </c>
      <c r="H283" s="821"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77" t="str">
        <f>IF('Mapa R. Fiscal'!Y286="","",'Mapa R. Fiscal'!Y286)</f>
        <v/>
      </c>
      <c r="J283" s="377" t="str">
        <f>IF('Mapa R. Fiscal'!AA286="","",'Mapa R. Fiscal'!AA286)</f>
        <v/>
      </c>
      <c r="K283" s="377" t="str">
        <f t="shared" si="4"/>
        <v/>
      </c>
      <c r="L283" s="377" t="str">
        <f>IF('Mapa R. Fiscal'!AD286="","",'Mapa R. Fiscal'!AD286)</f>
        <v/>
      </c>
      <c r="M283" s="321" t="str">
        <f>IF('Mapa R. Fiscal'!P286="","",'Mapa R. Fiscal'!P286)</f>
        <v/>
      </c>
      <c r="N283" s="65"/>
      <c r="O283" s="65"/>
      <c r="P283" s="65"/>
      <c r="Q283" s="171"/>
    </row>
    <row r="284" spans="1:17" ht="43.5" customHeight="1" x14ac:dyDescent="0.25">
      <c r="A284" s="110" t="s">
        <v>906</v>
      </c>
      <c r="B284" s="811"/>
      <c r="C284" s="813"/>
      <c r="D284" s="815"/>
      <c r="E284" s="813"/>
      <c r="F284" s="882"/>
      <c r="G284" s="817"/>
      <c r="H284" s="821"/>
      <c r="I284" s="377" t="str">
        <f>IF('Mapa R. Fiscal'!Y287="","",'Mapa R. Fiscal'!Y287)</f>
        <v/>
      </c>
      <c r="J284" s="377" t="str">
        <f>IF('Mapa R. Fiscal'!AA287="","",'Mapa R. Fiscal'!AA287)</f>
        <v/>
      </c>
      <c r="K284" s="377" t="str">
        <f t="shared" si="4"/>
        <v/>
      </c>
      <c r="L284" s="377" t="str">
        <f>IF('Mapa R. Fiscal'!AD287="","",'Mapa R. Fiscal'!AD287)</f>
        <v/>
      </c>
      <c r="M284" s="321" t="str">
        <f>IF('Mapa R. Fiscal'!P287="","",'Mapa R. Fiscal'!P287)</f>
        <v/>
      </c>
      <c r="N284" s="65"/>
      <c r="O284" s="65"/>
      <c r="P284" s="65"/>
      <c r="Q284" s="171"/>
    </row>
    <row r="285" spans="1:17" ht="43.5" customHeight="1" x14ac:dyDescent="0.25">
      <c r="A285" s="110" t="s">
        <v>907</v>
      </c>
      <c r="B285" s="811"/>
      <c r="C285" s="813"/>
      <c r="D285" s="815"/>
      <c r="E285" s="813"/>
      <c r="F285" s="882"/>
      <c r="G285" s="817"/>
      <c r="H285" s="821"/>
      <c r="I285" s="377" t="str">
        <f>IF('Mapa R. Fiscal'!Y288="","",'Mapa R. Fiscal'!Y288)</f>
        <v/>
      </c>
      <c r="J285" s="377" t="str">
        <f>IF('Mapa R. Fiscal'!AA288="","",'Mapa R. Fiscal'!AA288)</f>
        <v/>
      </c>
      <c r="K285" s="377" t="str">
        <f t="shared" si="4"/>
        <v/>
      </c>
      <c r="L285" s="377" t="str">
        <f>IF('Mapa R. Fiscal'!AD288="","",'Mapa R. Fiscal'!AD288)</f>
        <v/>
      </c>
      <c r="M285" s="321" t="str">
        <f>IF('Mapa R. Fiscal'!P288="","",'Mapa R. Fiscal'!P288)</f>
        <v/>
      </c>
      <c r="N285" s="65"/>
      <c r="O285" s="65"/>
      <c r="P285" s="65"/>
      <c r="Q285" s="171"/>
    </row>
    <row r="286" spans="1:17" ht="43.5" customHeight="1" x14ac:dyDescent="0.25">
      <c r="A286" s="110" t="s">
        <v>908</v>
      </c>
      <c r="B286" s="811"/>
      <c r="C286" s="813"/>
      <c r="D286" s="815"/>
      <c r="E286" s="813"/>
      <c r="F286" s="882"/>
      <c r="G286" s="817"/>
      <c r="H286" s="821"/>
      <c r="I286" s="377" t="str">
        <f>IF('Mapa R. Fiscal'!Y289="","",'Mapa R. Fiscal'!Y289)</f>
        <v/>
      </c>
      <c r="J286" s="377" t="str">
        <f>IF('Mapa R. Fiscal'!AA289="","",'Mapa R. Fiscal'!AA289)</f>
        <v/>
      </c>
      <c r="K286" s="377" t="str">
        <f t="shared" si="4"/>
        <v/>
      </c>
      <c r="L286" s="377" t="str">
        <f>IF('Mapa R. Fiscal'!AD289="","",'Mapa R. Fiscal'!AD289)</f>
        <v/>
      </c>
      <c r="M286" s="321" t="str">
        <f>IF('Mapa R. Fiscal'!P289="","",'Mapa R. Fiscal'!P289)</f>
        <v/>
      </c>
      <c r="N286" s="65"/>
      <c r="O286" s="65"/>
      <c r="P286" s="65"/>
      <c r="Q286" s="171"/>
    </row>
    <row r="287" spans="1:17" ht="43.5" customHeight="1" x14ac:dyDescent="0.25">
      <c r="A287" s="110" t="s">
        <v>909</v>
      </c>
      <c r="B287" s="811"/>
      <c r="C287" s="813"/>
      <c r="D287" s="815"/>
      <c r="E287" s="813"/>
      <c r="F287" s="882"/>
      <c r="G287" s="817"/>
      <c r="H287" s="821"/>
      <c r="I287" s="377" t="str">
        <f>IF('Mapa R. Fiscal'!Y290="","",'Mapa R. Fiscal'!Y290)</f>
        <v/>
      </c>
      <c r="J287" s="377" t="str">
        <f>IF('Mapa R. Fiscal'!AA290="","",'Mapa R. Fiscal'!AA290)</f>
        <v/>
      </c>
      <c r="K287" s="377" t="str">
        <f t="shared" si="4"/>
        <v/>
      </c>
      <c r="L287" s="377" t="str">
        <f>IF('Mapa R. Fiscal'!AD290="","",'Mapa R. Fiscal'!AD290)</f>
        <v/>
      </c>
      <c r="M287" s="321" t="str">
        <f>IF('Mapa R. Fiscal'!P290="","",'Mapa R. Fiscal'!P290)</f>
        <v/>
      </c>
      <c r="N287" s="65"/>
      <c r="O287" s="65"/>
      <c r="P287" s="65"/>
      <c r="Q287" s="171"/>
    </row>
    <row r="288" spans="1:17" ht="43.5" customHeight="1" x14ac:dyDescent="0.25">
      <c r="A288" s="110" t="s">
        <v>910</v>
      </c>
      <c r="B288" s="811"/>
      <c r="C288" s="813"/>
      <c r="D288" s="815"/>
      <c r="E288" s="813"/>
      <c r="F288" s="816"/>
      <c r="G288" s="817"/>
      <c r="H288" s="821"/>
      <c r="I288" s="377" t="str">
        <f>IF('Mapa R. Fiscal'!Y291="","",'Mapa R. Fiscal'!Y291)</f>
        <v/>
      </c>
      <c r="J288" s="377" t="str">
        <f>IF('Mapa R. Fiscal'!AA291="","",'Mapa R. Fiscal'!AA291)</f>
        <v/>
      </c>
      <c r="K288" s="377" t="str">
        <f t="shared" si="4"/>
        <v/>
      </c>
      <c r="L288" s="377" t="str">
        <f>IF('Mapa R. Fiscal'!AD291="","",'Mapa R. Fiscal'!AD291)</f>
        <v/>
      </c>
      <c r="M288" s="321" t="str">
        <f>IF('Mapa R. Fiscal'!P291="","",'Mapa R. Fiscal'!P291)</f>
        <v/>
      </c>
      <c r="N288" s="65"/>
      <c r="O288" s="65"/>
      <c r="P288" s="65"/>
      <c r="Q288" s="171"/>
    </row>
    <row r="289" spans="1:17" ht="43.5" customHeight="1" x14ac:dyDescent="0.25">
      <c r="A289" s="110" t="s">
        <v>911</v>
      </c>
      <c r="B289" s="810"/>
      <c r="C289" s="812" t="str">
        <f>IF('Mapa R. Fiscal'!E292="","",'Mapa R. Fiscal'!E292)</f>
        <v/>
      </c>
      <c r="D289" s="814"/>
      <c r="E289" s="812" t="str">
        <f>IF('Mapa R. Fiscal'!D292="","",'Mapa R. Fiscal'!D292)</f>
        <v/>
      </c>
      <c r="F289" s="881" t="str">
        <f>IF('Mapa final'!H292="","",'Mapa final'!H292)</f>
        <v/>
      </c>
      <c r="G289" s="817" t="str">
        <f>IF('Mapa final'!L292="","",'Mapa final'!L292)</f>
        <v/>
      </c>
      <c r="H289" s="821"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77" t="str">
        <f>IF('Mapa R. Fiscal'!Y292="","",'Mapa R. Fiscal'!Y292)</f>
        <v/>
      </c>
      <c r="J289" s="377" t="str">
        <f>IF('Mapa R. Fiscal'!AA292="","",'Mapa R. Fiscal'!AA292)</f>
        <v/>
      </c>
      <c r="K289" s="377" t="str">
        <f t="shared" si="4"/>
        <v/>
      </c>
      <c r="L289" s="377" t="str">
        <f>IF('Mapa R. Fiscal'!AD292="","",'Mapa R. Fiscal'!AD292)</f>
        <v/>
      </c>
      <c r="M289" s="321" t="str">
        <f>IF('Mapa R. Fiscal'!P292="","",'Mapa R. Fiscal'!P292)</f>
        <v/>
      </c>
      <c r="N289" s="65"/>
      <c r="O289" s="65"/>
      <c r="P289" s="65"/>
      <c r="Q289" s="171"/>
    </row>
    <row r="290" spans="1:17" ht="43.5" customHeight="1" x14ac:dyDescent="0.25">
      <c r="A290" s="110" t="s">
        <v>912</v>
      </c>
      <c r="B290" s="811"/>
      <c r="C290" s="813"/>
      <c r="D290" s="815"/>
      <c r="E290" s="813"/>
      <c r="F290" s="882"/>
      <c r="G290" s="817"/>
      <c r="H290" s="821"/>
      <c r="I290" s="377" t="str">
        <f>IF('Mapa R. Fiscal'!Y293="","",'Mapa R. Fiscal'!Y293)</f>
        <v/>
      </c>
      <c r="J290" s="377" t="str">
        <f>IF('Mapa R. Fiscal'!AA293="","",'Mapa R. Fiscal'!AA293)</f>
        <v/>
      </c>
      <c r="K290" s="377" t="str">
        <f t="shared" si="4"/>
        <v/>
      </c>
      <c r="L290" s="377" t="str">
        <f>IF('Mapa R. Fiscal'!AD293="","",'Mapa R. Fiscal'!AD293)</f>
        <v/>
      </c>
      <c r="M290" s="321" t="str">
        <f>IF('Mapa R. Fiscal'!P293="","",'Mapa R. Fiscal'!P293)</f>
        <v/>
      </c>
      <c r="N290" s="65"/>
      <c r="O290" s="65"/>
      <c r="P290" s="65"/>
      <c r="Q290" s="171"/>
    </row>
    <row r="291" spans="1:17" ht="43.5" customHeight="1" x14ac:dyDescent="0.25">
      <c r="A291" s="110" t="s">
        <v>913</v>
      </c>
      <c r="B291" s="811"/>
      <c r="C291" s="813"/>
      <c r="D291" s="815"/>
      <c r="E291" s="813"/>
      <c r="F291" s="882"/>
      <c r="G291" s="817"/>
      <c r="H291" s="821"/>
      <c r="I291" s="377" t="str">
        <f>IF('Mapa R. Fiscal'!Y294="","",'Mapa R. Fiscal'!Y294)</f>
        <v/>
      </c>
      <c r="J291" s="377" t="str">
        <f>IF('Mapa R. Fiscal'!AA294="","",'Mapa R. Fiscal'!AA294)</f>
        <v/>
      </c>
      <c r="K291" s="377" t="str">
        <f t="shared" si="4"/>
        <v/>
      </c>
      <c r="L291" s="377" t="str">
        <f>IF('Mapa R. Fiscal'!AD294="","",'Mapa R. Fiscal'!AD294)</f>
        <v/>
      </c>
      <c r="M291" s="321" t="str">
        <f>IF('Mapa R. Fiscal'!P294="","",'Mapa R. Fiscal'!P294)</f>
        <v/>
      </c>
      <c r="N291" s="65"/>
      <c r="O291" s="65"/>
      <c r="P291" s="65"/>
      <c r="Q291" s="171"/>
    </row>
    <row r="292" spans="1:17" ht="43.5" customHeight="1" x14ac:dyDescent="0.25">
      <c r="A292" s="110" t="s">
        <v>914</v>
      </c>
      <c r="B292" s="811"/>
      <c r="C292" s="813"/>
      <c r="D292" s="815"/>
      <c r="E292" s="813"/>
      <c r="F292" s="882"/>
      <c r="G292" s="817"/>
      <c r="H292" s="821"/>
      <c r="I292" s="377" t="str">
        <f>IF('Mapa R. Fiscal'!Y295="","",'Mapa R. Fiscal'!Y295)</f>
        <v/>
      </c>
      <c r="J292" s="377" t="str">
        <f>IF('Mapa R. Fiscal'!AA295="","",'Mapa R. Fiscal'!AA295)</f>
        <v/>
      </c>
      <c r="K292" s="377" t="str">
        <f t="shared" si="4"/>
        <v/>
      </c>
      <c r="L292" s="377" t="str">
        <f>IF('Mapa R. Fiscal'!AD295="","",'Mapa R. Fiscal'!AD295)</f>
        <v/>
      </c>
      <c r="M292" s="321" t="str">
        <f>IF('Mapa R. Fiscal'!P295="","",'Mapa R. Fiscal'!P295)</f>
        <v/>
      </c>
      <c r="N292" s="65"/>
      <c r="O292" s="65"/>
      <c r="P292" s="65"/>
      <c r="Q292" s="171"/>
    </row>
    <row r="293" spans="1:17" ht="43.5" customHeight="1" x14ac:dyDescent="0.25">
      <c r="A293" s="110" t="s">
        <v>915</v>
      </c>
      <c r="B293" s="811"/>
      <c r="C293" s="813"/>
      <c r="D293" s="815"/>
      <c r="E293" s="813"/>
      <c r="F293" s="882"/>
      <c r="G293" s="817"/>
      <c r="H293" s="821"/>
      <c r="I293" s="377" t="str">
        <f>IF('Mapa R. Fiscal'!Y296="","",'Mapa R. Fiscal'!Y296)</f>
        <v/>
      </c>
      <c r="J293" s="377" t="str">
        <f>IF('Mapa R. Fiscal'!AA296="","",'Mapa R. Fiscal'!AA296)</f>
        <v/>
      </c>
      <c r="K293" s="377" t="str">
        <f t="shared" si="4"/>
        <v/>
      </c>
      <c r="L293" s="377" t="str">
        <f>IF('Mapa R. Fiscal'!AD296="","",'Mapa R. Fiscal'!AD296)</f>
        <v/>
      </c>
      <c r="M293" s="321" t="str">
        <f>IF('Mapa R. Fiscal'!P296="","",'Mapa R. Fiscal'!P296)</f>
        <v/>
      </c>
      <c r="N293" s="65"/>
      <c r="O293" s="65"/>
      <c r="P293" s="65"/>
      <c r="Q293" s="171"/>
    </row>
    <row r="294" spans="1:17" ht="43.5" customHeight="1" x14ac:dyDescent="0.25">
      <c r="A294" s="110" t="s">
        <v>916</v>
      </c>
      <c r="B294" s="811"/>
      <c r="C294" s="813"/>
      <c r="D294" s="815"/>
      <c r="E294" s="813"/>
      <c r="F294" s="816"/>
      <c r="G294" s="817"/>
      <c r="H294" s="821"/>
      <c r="I294" s="377" t="str">
        <f>IF('Mapa R. Fiscal'!Y297="","",'Mapa R. Fiscal'!Y297)</f>
        <v/>
      </c>
      <c r="J294" s="377" t="str">
        <f>IF('Mapa R. Fiscal'!AA297="","",'Mapa R. Fiscal'!AA297)</f>
        <v/>
      </c>
      <c r="K294" s="377" t="str">
        <f t="shared" si="4"/>
        <v/>
      </c>
      <c r="L294" s="377" t="str">
        <f>IF('Mapa R. Fiscal'!AD297="","",'Mapa R. Fiscal'!AD297)</f>
        <v/>
      </c>
      <c r="M294" s="321" t="str">
        <f>IF('Mapa R. Fiscal'!P297="","",'Mapa R. Fiscal'!P297)</f>
        <v/>
      </c>
      <c r="N294" s="65"/>
      <c r="O294" s="65"/>
      <c r="P294" s="65"/>
      <c r="Q294" s="171"/>
    </row>
    <row r="295" spans="1:17" ht="43.5" customHeight="1" x14ac:dyDescent="0.25">
      <c r="A295" s="110" t="s">
        <v>917</v>
      </c>
      <c r="B295" s="810"/>
      <c r="C295" s="812" t="str">
        <f>IF('Mapa R. Fiscal'!E298="","",'Mapa R. Fiscal'!E298)</f>
        <v/>
      </c>
      <c r="D295" s="814"/>
      <c r="E295" s="812" t="str">
        <f>IF('Mapa R. Fiscal'!D298="","",'Mapa R. Fiscal'!D298)</f>
        <v/>
      </c>
      <c r="F295" s="881" t="str">
        <f>IF('Mapa final'!H298="","",'Mapa final'!H298)</f>
        <v/>
      </c>
      <c r="G295" s="817" t="str">
        <f>IF('Mapa final'!L298="","",'Mapa final'!L298)</f>
        <v/>
      </c>
      <c r="H295" s="821"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77" t="str">
        <f>IF('Mapa R. Fiscal'!Y298="","",'Mapa R. Fiscal'!Y298)</f>
        <v/>
      </c>
      <c r="J295" s="377" t="str">
        <f>IF('Mapa R. Fiscal'!AA298="","",'Mapa R. Fiscal'!AA298)</f>
        <v/>
      </c>
      <c r="K295" s="377" t="str">
        <f t="shared" si="4"/>
        <v/>
      </c>
      <c r="L295" s="377" t="str">
        <f>IF('Mapa R. Fiscal'!AD298="","",'Mapa R. Fiscal'!AD298)</f>
        <v/>
      </c>
      <c r="M295" s="321" t="str">
        <f>IF('Mapa R. Fiscal'!P298="","",'Mapa R. Fiscal'!P298)</f>
        <v/>
      </c>
      <c r="N295" s="65"/>
      <c r="O295" s="65"/>
      <c r="P295" s="65"/>
      <c r="Q295" s="171"/>
    </row>
    <row r="296" spans="1:17" ht="43.5" customHeight="1" x14ac:dyDescent="0.25">
      <c r="A296" s="110" t="s">
        <v>918</v>
      </c>
      <c r="B296" s="811"/>
      <c r="C296" s="813"/>
      <c r="D296" s="815"/>
      <c r="E296" s="813"/>
      <c r="F296" s="882"/>
      <c r="G296" s="817"/>
      <c r="H296" s="821"/>
      <c r="I296" s="377" t="str">
        <f>IF('Mapa R. Fiscal'!Y299="","",'Mapa R. Fiscal'!Y299)</f>
        <v/>
      </c>
      <c r="J296" s="377" t="str">
        <f>IF('Mapa R. Fiscal'!AA299="","",'Mapa R. Fiscal'!AA299)</f>
        <v/>
      </c>
      <c r="K296" s="377" t="str">
        <f t="shared" si="4"/>
        <v/>
      </c>
      <c r="L296" s="377" t="str">
        <f>IF('Mapa R. Fiscal'!AD299="","",'Mapa R. Fiscal'!AD299)</f>
        <v/>
      </c>
      <c r="M296" s="321" t="str">
        <f>IF('Mapa R. Fiscal'!P299="","",'Mapa R. Fiscal'!P299)</f>
        <v/>
      </c>
      <c r="N296" s="65"/>
      <c r="O296" s="65"/>
      <c r="P296" s="65"/>
      <c r="Q296" s="171"/>
    </row>
    <row r="297" spans="1:17" ht="43.5" customHeight="1" x14ac:dyDescent="0.25">
      <c r="A297" s="110" t="s">
        <v>919</v>
      </c>
      <c r="B297" s="811"/>
      <c r="C297" s="813"/>
      <c r="D297" s="815"/>
      <c r="E297" s="813"/>
      <c r="F297" s="882"/>
      <c r="G297" s="817"/>
      <c r="H297" s="821"/>
      <c r="I297" s="377" t="str">
        <f>IF('Mapa R. Fiscal'!Y300="","",'Mapa R. Fiscal'!Y300)</f>
        <v/>
      </c>
      <c r="J297" s="377" t="str">
        <f>IF('Mapa R. Fiscal'!AA300="","",'Mapa R. Fiscal'!AA300)</f>
        <v/>
      </c>
      <c r="K297" s="377" t="str">
        <f t="shared" si="4"/>
        <v/>
      </c>
      <c r="L297" s="377" t="str">
        <f>IF('Mapa R. Fiscal'!AD300="","",'Mapa R. Fiscal'!AD300)</f>
        <v/>
      </c>
      <c r="M297" s="321" t="str">
        <f>IF('Mapa R. Fiscal'!P300="","",'Mapa R. Fiscal'!P300)</f>
        <v/>
      </c>
      <c r="N297" s="65"/>
      <c r="O297" s="65"/>
      <c r="P297" s="65"/>
      <c r="Q297" s="171"/>
    </row>
    <row r="298" spans="1:17" ht="43.5" customHeight="1" x14ac:dyDescent="0.25">
      <c r="A298" s="110" t="s">
        <v>920</v>
      </c>
      <c r="B298" s="811"/>
      <c r="C298" s="813"/>
      <c r="D298" s="815"/>
      <c r="E298" s="813"/>
      <c r="F298" s="882"/>
      <c r="G298" s="817"/>
      <c r="H298" s="821"/>
      <c r="I298" s="377" t="str">
        <f>IF('Mapa R. Fiscal'!Y301="","",'Mapa R. Fiscal'!Y301)</f>
        <v/>
      </c>
      <c r="J298" s="377" t="str">
        <f>IF('Mapa R. Fiscal'!AA301="","",'Mapa R. Fiscal'!AA301)</f>
        <v/>
      </c>
      <c r="K298" s="377" t="str">
        <f t="shared" si="4"/>
        <v/>
      </c>
      <c r="L298" s="377" t="str">
        <f>IF('Mapa R. Fiscal'!AD301="","",'Mapa R. Fiscal'!AD301)</f>
        <v/>
      </c>
      <c r="M298" s="321" t="str">
        <f>IF('Mapa R. Fiscal'!P301="","",'Mapa R. Fiscal'!P301)</f>
        <v/>
      </c>
      <c r="N298" s="65"/>
      <c r="O298" s="65"/>
      <c r="P298" s="65"/>
      <c r="Q298" s="171"/>
    </row>
    <row r="299" spans="1:17" ht="43.5" customHeight="1" x14ac:dyDescent="0.25">
      <c r="A299" s="110" t="s">
        <v>921</v>
      </c>
      <c r="B299" s="811"/>
      <c r="C299" s="813"/>
      <c r="D299" s="815"/>
      <c r="E299" s="813"/>
      <c r="F299" s="882"/>
      <c r="G299" s="817"/>
      <c r="H299" s="821"/>
      <c r="I299" s="377" t="str">
        <f>IF('Mapa R. Fiscal'!Y302="","",'Mapa R. Fiscal'!Y302)</f>
        <v/>
      </c>
      <c r="J299" s="377" t="str">
        <f>IF('Mapa R. Fiscal'!AA302="","",'Mapa R. Fiscal'!AA302)</f>
        <v/>
      </c>
      <c r="K299" s="377" t="str">
        <f t="shared" si="4"/>
        <v/>
      </c>
      <c r="L299" s="377" t="str">
        <f>IF('Mapa R. Fiscal'!AD302="","",'Mapa R. Fiscal'!AD302)</f>
        <v/>
      </c>
      <c r="M299" s="321" t="str">
        <f>IF('Mapa R. Fiscal'!P302="","",'Mapa R. Fiscal'!P302)</f>
        <v/>
      </c>
      <c r="N299" s="65"/>
      <c r="O299" s="65"/>
      <c r="P299" s="65"/>
      <c r="Q299" s="171"/>
    </row>
    <row r="300" spans="1:17" ht="43.5" customHeight="1" x14ac:dyDescent="0.25">
      <c r="A300" s="110" t="s">
        <v>922</v>
      </c>
      <c r="B300" s="811"/>
      <c r="C300" s="813"/>
      <c r="D300" s="815"/>
      <c r="E300" s="813"/>
      <c r="F300" s="816"/>
      <c r="G300" s="817"/>
      <c r="H300" s="821"/>
      <c r="I300" s="377" t="str">
        <f>IF('Mapa R. Fiscal'!Y303="","",'Mapa R. Fiscal'!Y303)</f>
        <v/>
      </c>
      <c r="J300" s="377" t="str">
        <f>IF('Mapa R. Fiscal'!AA303="","",'Mapa R. Fiscal'!AA303)</f>
        <v/>
      </c>
      <c r="K300" s="377" t="str">
        <f t="shared" si="4"/>
        <v/>
      </c>
      <c r="L300" s="377" t="str">
        <f>IF('Mapa R. Fiscal'!AD303="","",'Mapa R. Fiscal'!AD303)</f>
        <v/>
      </c>
      <c r="M300" s="321" t="str">
        <f>IF('Mapa R. Fiscal'!P303="","",'Mapa R. Fiscal'!P303)</f>
        <v/>
      </c>
      <c r="N300" s="65"/>
      <c r="O300" s="65"/>
      <c r="P300" s="65"/>
      <c r="Q300" s="171"/>
    </row>
    <row r="301" spans="1:17" ht="43.5" customHeight="1" x14ac:dyDescent="0.25">
      <c r="A301" s="110" t="s">
        <v>923</v>
      </c>
      <c r="B301" s="810"/>
      <c r="C301" s="812" t="str">
        <f>IF('Mapa R. Fiscal'!E304="","",'Mapa R. Fiscal'!E304)</f>
        <v/>
      </c>
      <c r="D301" s="814"/>
      <c r="E301" s="812" t="str">
        <f>IF('Mapa R. Fiscal'!D304="","",'Mapa R. Fiscal'!D304)</f>
        <v/>
      </c>
      <c r="F301" s="881" t="str">
        <f>IF('Mapa final'!H304="","",'Mapa final'!H304)</f>
        <v/>
      </c>
      <c r="G301" s="817" t="str">
        <f>IF('Mapa final'!L304="","",'Mapa final'!L304)</f>
        <v/>
      </c>
      <c r="H301" s="821"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77" t="str">
        <f>IF('Mapa R. Fiscal'!Y304="","",'Mapa R. Fiscal'!Y304)</f>
        <v/>
      </c>
      <c r="J301" s="377" t="str">
        <f>IF('Mapa R. Fiscal'!AA304="","",'Mapa R. Fiscal'!AA304)</f>
        <v/>
      </c>
      <c r="K301" s="377" t="str">
        <f t="shared" si="4"/>
        <v/>
      </c>
      <c r="L301" s="377" t="str">
        <f>IF('Mapa R. Fiscal'!AD304="","",'Mapa R. Fiscal'!AD304)</f>
        <v/>
      </c>
      <c r="M301" s="321" t="str">
        <f>IF('Mapa R. Fiscal'!P304="","",'Mapa R. Fiscal'!P304)</f>
        <v/>
      </c>
      <c r="N301" s="65"/>
      <c r="O301" s="65"/>
      <c r="P301" s="65"/>
      <c r="Q301" s="171"/>
    </row>
    <row r="302" spans="1:17" ht="43.5" customHeight="1" x14ac:dyDescent="0.25">
      <c r="A302" s="110" t="s">
        <v>924</v>
      </c>
      <c r="B302" s="811"/>
      <c r="C302" s="813"/>
      <c r="D302" s="815"/>
      <c r="E302" s="813"/>
      <c r="F302" s="882"/>
      <c r="G302" s="817"/>
      <c r="H302" s="821"/>
      <c r="I302" s="377" t="str">
        <f>IF('Mapa R. Fiscal'!Y305="","",'Mapa R. Fiscal'!Y305)</f>
        <v/>
      </c>
      <c r="J302" s="377" t="str">
        <f>IF('Mapa R. Fiscal'!AA305="","",'Mapa R. Fiscal'!AA305)</f>
        <v/>
      </c>
      <c r="K302" s="377" t="str">
        <f t="shared" si="4"/>
        <v/>
      </c>
      <c r="L302" s="377" t="str">
        <f>IF('Mapa R. Fiscal'!AD305="","",'Mapa R. Fiscal'!AD305)</f>
        <v/>
      </c>
      <c r="M302" s="321" t="str">
        <f>IF('Mapa R. Fiscal'!P305="","",'Mapa R. Fiscal'!P305)</f>
        <v/>
      </c>
      <c r="N302" s="65"/>
      <c r="O302" s="65"/>
      <c r="P302" s="65"/>
      <c r="Q302" s="171"/>
    </row>
    <row r="303" spans="1:17" ht="43.5" customHeight="1" x14ac:dyDescent="0.25">
      <c r="A303" s="110" t="s">
        <v>925</v>
      </c>
      <c r="B303" s="811"/>
      <c r="C303" s="813"/>
      <c r="D303" s="815"/>
      <c r="E303" s="813"/>
      <c r="F303" s="882"/>
      <c r="G303" s="817"/>
      <c r="H303" s="821"/>
      <c r="I303" s="377" t="str">
        <f>IF('Mapa R. Fiscal'!Y306="","",'Mapa R. Fiscal'!Y306)</f>
        <v/>
      </c>
      <c r="J303" s="377" t="str">
        <f>IF('Mapa R. Fiscal'!AA306="","",'Mapa R. Fiscal'!AA306)</f>
        <v/>
      </c>
      <c r="K303" s="377" t="str">
        <f t="shared" si="4"/>
        <v/>
      </c>
      <c r="L303" s="377" t="str">
        <f>IF('Mapa R. Fiscal'!AD306="","",'Mapa R. Fiscal'!AD306)</f>
        <v/>
      </c>
      <c r="M303" s="321" t="str">
        <f>IF('Mapa R. Fiscal'!P306="","",'Mapa R. Fiscal'!P306)</f>
        <v/>
      </c>
      <c r="N303" s="65"/>
      <c r="O303" s="65"/>
      <c r="P303" s="65"/>
      <c r="Q303" s="171"/>
    </row>
    <row r="304" spans="1:17" ht="43.5" customHeight="1" x14ac:dyDescent="0.25">
      <c r="A304" s="110" t="s">
        <v>926</v>
      </c>
      <c r="B304" s="811"/>
      <c r="C304" s="813"/>
      <c r="D304" s="815"/>
      <c r="E304" s="813"/>
      <c r="F304" s="882"/>
      <c r="G304" s="817"/>
      <c r="H304" s="821"/>
      <c r="I304" s="377" t="str">
        <f>IF('Mapa R. Fiscal'!Y307="","",'Mapa R. Fiscal'!Y307)</f>
        <v/>
      </c>
      <c r="J304" s="377" t="str">
        <f>IF('Mapa R. Fiscal'!AA307="","",'Mapa R. Fiscal'!AA307)</f>
        <v/>
      </c>
      <c r="K304" s="377" t="str">
        <f t="shared" si="4"/>
        <v/>
      </c>
      <c r="L304" s="377" t="str">
        <f>IF('Mapa R. Fiscal'!AD307="","",'Mapa R. Fiscal'!AD307)</f>
        <v/>
      </c>
      <c r="M304" s="321" t="str">
        <f>IF('Mapa R. Fiscal'!P307="","",'Mapa R. Fiscal'!P307)</f>
        <v/>
      </c>
      <c r="N304" s="65"/>
      <c r="O304" s="65"/>
      <c r="P304" s="65"/>
      <c r="Q304" s="171"/>
    </row>
    <row r="305" spans="1:17" ht="43.5" customHeight="1" x14ac:dyDescent="0.25">
      <c r="A305" s="110" t="s">
        <v>927</v>
      </c>
      <c r="B305" s="811"/>
      <c r="C305" s="813"/>
      <c r="D305" s="815"/>
      <c r="E305" s="813"/>
      <c r="F305" s="882"/>
      <c r="G305" s="817"/>
      <c r="H305" s="821"/>
      <c r="I305" s="377" t="str">
        <f>IF('Mapa R. Fiscal'!Y308="","",'Mapa R. Fiscal'!Y308)</f>
        <v/>
      </c>
      <c r="J305" s="377" t="str">
        <f>IF('Mapa R. Fiscal'!AA308="","",'Mapa R. Fiscal'!AA308)</f>
        <v/>
      </c>
      <c r="K305" s="377" t="str">
        <f t="shared" si="4"/>
        <v/>
      </c>
      <c r="L305" s="377" t="str">
        <f>IF('Mapa R. Fiscal'!AD308="","",'Mapa R. Fiscal'!AD308)</f>
        <v/>
      </c>
      <c r="M305" s="321" t="str">
        <f>IF('Mapa R. Fiscal'!P308="","",'Mapa R. Fiscal'!P308)</f>
        <v/>
      </c>
      <c r="N305" s="65"/>
      <c r="O305" s="65"/>
      <c r="P305" s="65"/>
      <c r="Q305" s="171"/>
    </row>
    <row r="306" spans="1:17" ht="43.5" customHeight="1" x14ac:dyDescent="0.25">
      <c r="A306" s="110" t="s">
        <v>928</v>
      </c>
      <c r="B306" s="811"/>
      <c r="C306" s="813"/>
      <c r="D306" s="815"/>
      <c r="E306" s="813"/>
      <c r="F306" s="816"/>
      <c r="G306" s="817"/>
      <c r="H306" s="821"/>
      <c r="I306" s="377" t="str">
        <f>IF('Mapa R. Fiscal'!Y309="","",'Mapa R. Fiscal'!Y309)</f>
        <v/>
      </c>
      <c r="J306" s="377" t="str">
        <f>IF('Mapa R. Fiscal'!AA309="","",'Mapa R. Fiscal'!AA309)</f>
        <v/>
      </c>
      <c r="K306" s="377" t="str">
        <f t="shared" si="4"/>
        <v/>
      </c>
      <c r="L306" s="377" t="str">
        <f>IF('Mapa R. Fiscal'!AD309="","",'Mapa R. Fiscal'!AD309)</f>
        <v/>
      </c>
      <c r="M306" s="321" t="str">
        <f>IF('Mapa R. Fiscal'!P309="","",'Mapa R. Fiscal'!P309)</f>
        <v/>
      </c>
      <c r="N306" s="65"/>
      <c r="O306" s="65"/>
      <c r="P306" s="65"/>
      <c r="Q306" s="171"/>
    </row>
    <row r="307" spans="1:17" ht="43.5" customHeight="1" x14ac:dyDescent="0.25">
      <c r="A307" s="110" t="s">
        <v>929</v>
      </c>
      <c r="B307" s="810"/>
      <c r="C307" s="812" t="str">
        <f>IF('Mapa R. Fiscal'!E310="","",'Mapa R. Fiscal'!E310)</f>
        <v/>
      </c>
      <c r="D307" s="814"/>
      <c r="E307" s="812" t="str">
        <f>IF('Mapa R. Fiscal'!D310="","",'Mapa R. Fiscal'!D310)</f>
        <v/>
      </c>
      <c r="F307" s="881" t="str">
        <f>IF('Mapa final'!H310="","",'Mapa final'!H310)</f>
        <v/>
      </c>
      <c r="G307" s="817" t="str">
        <f>IF('Mapa final'!L310="","",'Mapa final'!L310)</f>
        <v/>
      </c>
      <c r="H307" s="821"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77" t="str">
        <f>IF('Mapa R. Fiscal'!Y310="","",'Mapa R. Fiscal'!Y310)</f>
        <v/>
      </c>
      <c r="J307" s="377" t="str">
        <f>IF('Mapa R. Fiscal'!AA310="","",'Mapa R. Fiscal'!AA310)</f>
        <v/>
      </c>
      <c r="K307" s="377" t="str">
        <f t="shared" si="4"/>
        <v/>
      </c>
      <c r="L307" s="377" t="str">
        <f>IF('Mapa R. Fiscal'!AD310="","",'Mapa R. Fiscal'!AD310)</f>
        <v/>
      </c>
      <c r="M307" s="321" t="str">
        <f>IF('Mapa R. Fiscal'!P310="","",'Mapa R. Fiscal'!P310)</f>
        <v/>
      </c>
      <c r="N307" s="65"/>
      <c r="O307" s="65"/>
      <c r="P307" s="65"/>
      <c r="Q307" s="171"/>
    </row>
    <row r="308" spans="1:17" ht="43.5" customHeight="1" x14ac:dyDescent="0.25">
      <c r="A308" s="110" t="s">
        <v>930</v>
      </c>
      <c r="B308" s="811"/>
      <c r="C308" s="813"/>
      <c r="D308" s="815"/>
      <c r="E308" s="813"/>
      <c r="F308" s="882"/>
      <c r="G308" s="817"/>
      <c r="H308" s="821"/>
      <c r="I308" s="377" t="str">
        <f>IF('Mapa R. Fiscal'!Y311="","",'Mapa R. Fiscal'!Y311)</f>
        <v/>
      </c>
      <c r="J308" s="377" t="str">
        <f>IF('Mapa R. Fiscal'!AA311="","",'Mapa R. Fiscal'!AA311)</f>
        <v/>
      </c>
      <c r="K308" s="377" t="str">
        <f t="shared" si="4"/>
        <v/>
      </c>
      <c r="L308" s="377" t="str">
        <f>IF('Mapa R. Fiscal'!AD311="","",'Mapa R. Fiscal'!AD311)</f>
        <v/>
      </c>
      <c r="M308" s="321" t="str">
        <f>IF('Mapa R. Fiscal'!P311="","",'Mapa R. Fiscal'!P311)</f>
        <v/>
      </c>
      <c r="N308" s="65"/>
      <c r="O308" s="65"/>
      <c r="P308" s="65"/>
      <c r="Q308" s="171"/>
    </row>
    <row r="309" spans="1:17" ht="43.5" customHeight="1" x14ac:dyDescent="0.25">
      <c r="A309" s="110" t="s">
        <v>931</v>
      </c>
      <c r="B309" s="811"/>
      <c r="C309" s="813"/>
      <c r="D309" s="815"/>
      <c r="E309" s="813"/>
      <c r="F309" s="882"/>
      <c r="G309" s="817"/>
      <c r="H309" s="821"/>
      <c r="I309" s="377" t="str">
        <f>IF('Mapa R. Fiscal'!Y312="","",'Mapa R. Fiscal'!Y312)</f>
        <v/>
      </c>
      <c r="J309" s="377" t="str">
        <f>IF('Mapa R. Fiscal'!AA312="","",'Mapa R. Fiscal'!AA312)</f>
        <v/>
      </c>
      <c r="K309" s="377" t="str">
        <f t="shared" si="4"/>
        <v/>
      </c>
      <c r="L309" s="377" t="str">
        <f>IF('Mapa R. Fiscal'!AD312="","",'Mapa R. Fiscal'!AD312)</f>
        <v/>
      </c>
      <c r="M309" s="321" t="str">
        <f>IF('Mapa R. Fiscal'!P312="","",'Mapa R. Fiscal'!P312)</f>
        <v/>
      </c>
      <c r="N309" s="65"/>
      <c r="O309" s="65"/>
      <c r="P309" s="65"/>
      <c r="Q309" s="171"/>
    </row>
    <row r="310" spans="1:17" ht="43.5" customHeight="1" x14ac:dyDescent="0.25">
      <c r="A310" s="110" t="s">
        <v>932</v>
      </c>
      <c r="B310" s="811"/>
      <c r="C310" s="813"/>
      <c r="D310" s="815"/>
      <c r="E310" s="813"/>
      <c r="F310" s="882"/>
      <c r="G310" s="817"/>
      <c r="H310" s="821"/>
      <c r="I310" s="377" t="str">
        <f>IF('Mapa R. Fiscal'!Y313="","",'Mapa R. Fiscal'!Y313)</f>
        <v/>
      </c>
      <c r="J310" s="377" t="str">
        <f>IF('Mapa R. Fiscal'!AA313="","",'Mapa R. Fiscal'!AA313)</f>
        <v/>
      </c>
      <c r="K310" s="377" t="str">
        <f t="shared" si="4"/>
        <v/>
      </c>
      <c r="L310" s="377" t="str">
        <f>IF('Mapa R. Fiscal'!AD313="","",'Mapa R. Fiscal'!AD313)</f>
        <v/>
      </c>
      <c r="M310" s="321" t="str">
        <f>IF('Mapa R. Fiscal'!P313="","",'Mapa R. Fiscal'!P313)</f>
        <v/>
      </c>
      <c r="N310" s="65"/>
      <c r="O310" s="65"/>
      <c r="P310" s="65"/>
      <c r="Q310" s="171"/>
    </row>
    <row r="311" spans="1:17" ht="43.5" customHeight="1" x14ac:dyDescent="0.25">
      <c r="A311" s="110" t="s">
        <v>933</v>
      </c>
      <c r="B311" s="811"/>
      <c r="C311" s="813"/>
      <c r="D311" s="815"/>
      <c r="E311" s="813"/>
      <c r="F311" s="882"/>
      <c r="G311" s="817"/>
      <c r="H311" s="821"/>
      <c r="I311" s="377" t="str">
        <f>IF('Mapa R. Fiscal'!Y314="","",'Mapa R. Fiscal'!Y314)</f>
        <v/>
      </c>
      <c r="J311" s="377" t="str">
        <f>IF('Mapa R. Fiscal'!AA314="","",'Mapa R. Fiscal'!AA314)</f>
        <v/>
      </c>
      <c r="K311" s="377" t="str">
        <f t="shared" si="4"/>
        <v/>
      </c>
      <c r="L311" s="377" t="str">
        <f>IF('Mapa R. Fiscal'!AD314="","",'Mapa R. Fiscal'!AD314)</f>
        <v/>
      </c>
      <c r="M311" s="321" t="str">
        <f>IF('Mapa R. Fiscal'!P314="","",'Mapa R. Fiscal'!P314)</f>
        <v/>
      </c>
      <c r="N311" s="65"/>
      <c r="O311" s="65"/>
      <c r="P311" s="65"/>
      <c r="Q311" s="171"/>
    </row>
    <row r="312" spans="1:17" ht="43.5" customHeight="1" x14ac:dyDescent="0.25">
      <c r="A312" s="110" t="s">
        <v>934</v>
      </c>
      <c r="B312" s="811"/>
      <c r="C312" s="813"/>
      <c r="D312" s="815"/>
      <c r="E312" s="813"/>
      <c r="F312" s="816"/>
      <c r="G312" s="817"/>
      <c r="H312" s="821"/>
      <c r="I312" s="377" t="str">
        <f>IF('Mapa R. Fiscal'!Y315="","",'Mapa R. Fiscal'!Y315)</f>
        <v/>
      </c>
      <c r="J312" s="377" t="str">
        <f>IF('Mapa R. Fiscal'!AA315="","",'Mapa R. Fiscal'!AA315)</f>
        <v/>
      </c>
      <c r="K312" s="377" t="str">
        <f t="shared" si="4"/>
        <v/>
      </c>
      <c r="L312" s="377" t="str">
        <f>IF('Mapa R. Fiscal'!AD315="","",'Mapa R. Fiscal'!AD315)</f>
        <v/>
      </c>
      <c r="M312" s="321" t="str">
        <f>IF('Mapa R. Fiscal'!P315="","",'Mapa R. Fiscal'!P315)</f>
        <v/>
      </c>
      <c r="N312" s="65"/>
      <c r="O312" s="65"/>
      <c r="P312" s="65"/>
      <c r="Q312" s="171"/>
    </row>
    <row r="313" spans="1:17" ht="43.5" customHeight="1" x14ac:dyDescent="0.25">
      <c r="A313" s="110" t="s">
        <v>935</v>
      </c>
      <c r="B313" s="810"/>
      <c r="C313" s="812" t="str">
        <f>IF('Mapa R. Fiscal'!E316="","",'Mapa R. Fiscal'!E316)</f>
        <v/>
      </c>
      <c r="D313" s="814"/>
      <c r="E313" s="812" t="str">
        <f>IF('Mapa R. Fiscal'!D316="","",'Mapa R. Fiscal'!D316)</f>
        <v/>
      </c>
      <c r="F313" s="881" t="str">
        <f>IF('Mapa final'!H316="","",'Mapa final'!H316)</f>
        <v/>
      </c>
      <c r="G313" s="817" t="str">
        <f>IF('Mapa final'!L316="","",'Mapa final'!L316)</f>
        <v/>
      </c>
      <c r="H313" s="821"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77" t="str">
        <f>IF('Mapa R. Fiscal'!Y316="","",'Mapa R. Fiscal'!Y316)</f>
        <v/>
      </c>
      <c r="J313" s="377" t="str">
        <f>IF('Mapa R. Fiscal'!AA316="","",'Mapa R. Fiscal'!AA316)</f>
        <v/>
      </c>
      <c r="K313" s="377" t="str">
        <f t="shared" si="4"/>
        <v/>
      </c>
      <c r="L313" s="377" t="str">
        <f>IF('Mapa R. Fiscal'!AD316="","",'Mapa R. Fiscal'!AD316)</f>
        <v/>
      </c>
      <c r="M313" s="321" t="str">
        <f>IF('Mapa R. Fiscal'!P316="","",'Mapa R. Fiscal'!P316)</f>
        <v/>
      </c>
      <c r="N313" s="65"/>
      <c r="O313" s="65"/>
      <c r="P313" s="65"/>
      <c r="Q313" s="171"/>
    </row>
    <row r="314" spans="1:17" ht="43.5" customHeight="1" x14ac:dyDescent="0.25">
      <c r="A314" s="110" t="s">
        <v>936</v>
      </c>
      <c r="B314" s="811"/>
      <c r="C314" s="813"/>
      <c r="D314" s="815"/>
      <c r="E314" s="813"/>
      <c r="F314" s="882"/>
      <c r="G314" s="817"/>
      <c r="H314" s="821"/>
      <c r="I314" s="377" t="str">
        <f>IF('Mapa R. Fiscal'!Y317="","",'Mapa R. Fiscal'!Y317)</f>
        <v/>
      </c>
      <c r="J314" s="377" t="str">
        <f>IF('Mapa R. Fiscal'!AA317="","",'Mapa R. Fiscal'!AA317)</f>
        <v/>
      </c>
      <c r="K314" s="377" t="str">
        <f t="shared" si="4"/>
        <v/>
      </c>
      <c r="L314" s="377" t="str">
        <f>IF('Mapa R. Fiscal'!AD317="","",'Mapa R. Fiscal'!AD317)</f>
        <v/>
      </c>
      <c r="M314" s="321" t="str">
        <f>IF('Mapa R. Fiscal'!P317="","",'Mapa R. Fiscal'!P317)</f>
        <v/>
      </c>
      <c r="N314" s="65"/>
      <c r="O314" s="65"/>
      <c r="P314" s="65"/>
      <c r="Q314" s="171"/>
    </row>
    <row r="315" spans="1:17" ht="43.5" customHeight="1" x14ac:dyDescent="0.25">
      <c r="A315" s="110" t="s">
        <v>937</v>
      </c>
      <c r="B315" s="811"/>
      <c r="C315" s="813"/>
      <c r="D315" s="815"/>
      <c r="E315" s="813"/>
      <c r="F315" s="882"/>
      <c r="G315" s="817"/>
      <c r="H315" s="821"/>
      <c r="I315" s="377" t="str">
        <f>IF('Mapa R. Fiscal'!Y318="","",'Mapa R. Fiscal'!Y318)</f>
        <v/>
      </c>
      <c r="J315" s="377" t="str">
        <f>IF('Mapa R. Fiscal'!AA318="","",'Mapa R. Fiscal'!AA318)</f>
        <v/>
      </c>
      <c r="K315" s="377" t="str">
        <f t="shared" si="4"/>
        <v/>
      </c>
      <c r="L315" s="377" t="str">
        <f>IF('Mapa R. Fiscal'!AD318="","",'Mapa R. Fiscal'!AD318)</f>
        <v/>
      </c>
      <c r="M315" s="321" t="str">
        <f>IF('Mapa R. Fiscal'!P318="","",'Mapa R. Fiscal'!P318)</f>
        <v/>
      </c>
      <c r="N315" s="65"/>
      <c r="O315" s="65"/>
      <c r="P315" s="65"/>
      <c r="Q315" s="171"/>
    </row>
    <row r="316" spans="1:17" ht="43.5" customHeight="1" x14ac:dyDescent="0.25">
      <c r="A316" s="110" t="s">
        <v>938</v>
      </c>
      <c r="B316" s="811"/>
      <c r="C316" s="813"/>
      <c r="D316" s="815"/>
      <c r="E316" s="813"/>
      <c r="F316" s="882"/>
      <c r="G316" s="817"/>
      <c r="H316" s="821"/>
      <c r="I316" s="377" t="str">
        <f>IF('Mapa R. Fiscal'!Y319="","",'Mapa R. Fiscal'!Y319)</f>
        <v/>
      </c>
      <c r="J316" s="377" t="str">
        <f>IF('Mapa R. Fiscal'!AA319="","",'Mapa R. Fiscal'!AA319)</f>
        <v/>
      </c>
      <c r="K316" s="377" t="str">
        <f t="shared" si="4"/>
        <v/>
      </c>
      <c r="L316" s="377" t="str">
        <f>IF('Mapa R. Fiscal'!AD319="","",'Mapa R. Fiscal'!AD319)</f>
        <v/>
      </c>
      <c r="M316" s="321" t="str">
        <f>IF('Mapa R. Fiscal'!P319="","",'Mapa R. Fiscal'!P319)</f>
        <v/>
      </c>
      <c r="N316" s="65"/>
      <c r="O316" s="65"/>
      <c r="P316" s="65"/>
      <c r="Q316" s="171"/>
    </row>
    <row r="317" spans="1:17" ht="43.5" customHeight="1" x14ac:dyDescent="0.25">
      <c r="A317" s="110" t="s">
        <v>939</v>
      </c>
      <c r="B317" s="811"/>
      <c r="C317" s="813"/>
      <c r="D317" s="815"/>
      <c r="E317" s="813"/>
      <c r="F317" s="882"/>
      <c r="G317" s="817"/>
      <c r="H317" s="821"/>
      <c r="I317" s="377" t="str">
        <f>IF('Mapa R. Fiscal'!Y320="","",'Mapa R. Fiscal'!Y320)</f>
        <v/>
      </c>
      <c r="J317" s="377" t="str">
        <f>IF('Mapa R. Fiscal'!AA320="","",'Mapa R. Fiscal'!AA320)</f>
        <v/>
      </c>
      <c r="K317" s="377" t="str">
        <f t="shared" si="4"/>
        <v/>
      </c>
      <c r="L317" s="377" t="str">
        <f>IF('Mapa R. Fiscal'!AD320="","",'Mapa R. Fiscal'!AD320)</f>
        <v/>
      </c>
      <c r="M317" s="321" t="str">
        <f>IF('Mapa R. Fiscal'!P320="","",'Mapa R. Fiscal'!P320)</f>
        <v/>
      </c>
      <c r="N317" s="65"/>
      <c r="O317" s="65"/>
      <c r="P317" s="65"/>
      <c r="Q317" s="171"/>
    </row>
    <row r="318" spans="1:17" ht="43.5" customHeight="1" x14ac:dyDescent="0.25">
      <c r="A318" s="110" t="s">
        <v>940</v>
      </c>
      <c r="B318" s="811"/>
      <c r="C318" s="813"/>
      <c r="D318" s="815"/>
      <c r="E318" s="813"/>
      <c r="F318" s="816"/>
      <c r="G318" s="817"/>
      <c r="H318" s="821"/>
      <c r="I318" s="377" t="str">
        <f>IF('Mapa R. Fiscal'!Y321="","",'Mapa R. Fiscal'!Y321)</f>
        <v/>
      </c>
      <c r="J318" s="377" t="str">
        <f>IF('Mapa R. Fiscal'!AA321="","",'Mapa R. Fiscal'!AA321)</f>
        <v/>
      </c>
      <c r="K318" s="377" t="str">
        <f t="shared" si="4"/>
        <v/>
      </c>
      <c r="L318" s="377" t="str">
        <f>IF('Mapa R. Fiscal'!AD321="","",'Mapa R. Fiscal'!AD321)</f>
        <v/>
      </c>
      <c r="M318" s="321" t="str">
        <f>IF('Mapa R. Fiscal'!P321="","",'Mapa R. Fiscal'!P321)</f>
        <v/>
      </c>
      <c r="N318" s="65"/>
      <c r="O318" s="65"/>
      <c r="P318" s="65"/>
      <c r="Q318" s="171"/>
    </row>
    <row r="319" spans="1:17" ht="43.5" customHeight="1" x14ac:dyDescent="0.25">
      <c r="A319" s="110" t="s">
        <v>941</v>
      </c>
      <c r="B319" s="810"/>
      <c r="C319" s="812" t="str">
        <f>IF('Mapa R. Fiscal'!E322="","",'Mapa R. Fiscal'!E322)</f>
        <v/>
      </c>
      <c r="D319" s="814"/>
      <c r="E319" s="812" t="str">
        <f>IF('Mapa R. Fiscal'!D322="","",'Mapa R. Fiscal'!D322)</f>
        <v/>
      </c>
      <c r="F319" s="881" t="str">
        <f>IF('Mapa final'!H322="","",'Mapa final'!H322)</f>
        <v/>
      </c>
      <c r="G319" s="817" t="str">
        <f>IF('Mapa final'!L322="","",'Mapa final'!L322)</f>
        <v/>
      </c>
      <c r="H319" s="821"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77" t="str">
        <f>IF('Mapa R. Fiscal'!Y322="","",'Mapa R. Fiscal'!Y322)</f>
        <v/>
      </c>
      <c r="J319" s="377" t="str">
        <f>IF('Mapa R. Fiscal'!AA322="","",'Mapa R. Fiscal'!AA322)</f>
        <v/>
      </c>
      <c r="K319" s="377" t="str">
        <f t="shared" si="4"/>
        <v/>
      </c>
      <c r="L319" s="377" t="str">
        <f>IF('Mapa R. Fiscal'!AD322="","",'Mapa R. Fiscal'!AD322)</f>
        <v/>
      </c>
      <c r="M319" s="321" t="str">
        <f>IF('Mapa R. Fiscal'!P322="","",'Mapa R. Fiscal'!P322)</f>
        <v/>
      </c>
      <c r="N319" s="65"/>
      <c r="O319" s="65"/>
      <c r="P319" s="65"/>
      <c r="Q319" s="171"/>
    </row>
    <row r="320" spans="1:17" ht="43.5" customHeight="1" x14ac:dyDescent="0.25">
      <c r="A320" s="110" t="s">
        <v>942</v>
      </c>
      <c r="B320" s="811"/>
      <c r="C320" s="813"/>
      <c r="D320" s="815"/>
      <c r="E320" s="813"/>
      <c r="F320" s="882"/>
      <c r="G320" s="817"/>
      <c r="H320" s="821"/>
      <c r="I320" s="377" t="str">
        <f>IF('Mapa R. Fiscal'!Y323="","",'Mapa R. Fiscal'!Y323)</f>
        <v/>
      </c>
      <c r="J320" s="377" t="str">
        <f>IF('Mapa R. Fiscal'!AA323="","",'Mapa R. Fiscal'!AA323)</f>
        <v/>
      </c>
      <c r="K320" s="377" t="str">
        <f t="shared" si="4"/>
        <v/>
      </c>
      <c r="L320" s="377" t="str">
        <f>IF('Mapa R. Fiscal'!AD323="","",'Mapa R. Fiscal'!AD323)</f>
        <v/>
      </c>
      <c r="M320" s="321" t="str">
        <f>IF('Mapa R. Fiscal'!P323="","",'Mapa R. Fiscal'!P323)</f>
        <v/>
      </c>
      <c r="N320" s="65"/>
      <c r="O320" s="65"/>
      <c r="P320" s="65"/>
      <c r="Q320" s="171"/>
    </row>
    <row r="321" spans="1:17" ht="43.5" customHeight="1" x14ac:dyDescent="0.25">
      <c r="A321" s="110" t="s">
        <v>943</v>
      </c>
      <c r="B321" s="811"/>
      <c r="C321" s="813"/>
      <c r="D321" s="815"/>
      <c r="E321" s="813"/>
      <c r="F321" s="882"/>
      <c r="G321" s="817"/>
      <c r="H321" s="821"/>
      <c r="I321" s="377" t="str">
        <f>IF('Mapa R. Fiscal'!Y324="","",'Mapa R. Fiscal'!Y324)</f>
        <v/>
      </c>
      <c r="J321" s="377" t="str">
        <f>IF('Mapa R. Fiscal'!AA324="","",'Mapa R. Fiscal'!AA324)</f>
        <v/>
      </c>
      <c r="K321" s="377" t="str">
        <f t="shared" si="4"/>
        <v/>
      </c>
      <c r="L321" s="377" t="str">
        <f>IF('Mapa R. Fiscal'!AD324="","",'Mapa R. Fiscal'!AD324)</f>
        <v/>
      </c>
      <c r="M321" s="321" t="str">
        <f>IF('Mapa R. Fiscal'!P324="","",'Mapa R. Fiscal'!P324)</f>
        <v/>
      </c>
      <c r="N321" s="65"/>
      <c r="O321" s="65"/>
      <c r="P321" s="65"/>
      <c r="Q321" s="171"/>
    </row>
    <row r="322" spans="1:17" ht="43.5" customHeight="1" x14ac:dyDescent="0.25">
      <c r="A322" s="110" t="s">
        <v>944</v>
      </c>
      <c r="B322" s="811"/>
      <c r="C322" s="813"/>
      <c r="D322" s="815"/>
      <c r="E322" s="813"/>
      <c r="F322" s="882"/>
      <c r="G322" s="817"/>
      <c r="H322" s="821"/>
      <c r="I322" s="377" t="str">
        <f>IF('Mapa R. Fiscal'!Y325="","",'Mapa R. Fiscal'!Y325)</f>
        <v/>
      </c>
      <c r="J322" s="377" t="str">
        <f>IF('Mapa R. Fiscal'!AA325="","",'Mapa R. Fiscal'!AA325)</f>
        <v/>
      </c>
      <c r="K322" s="377" t="str">
        <f t="shared" si="4"/>
        <v/>
      </c>
      <c r="L322" s="377" t="str">
        <f>IF('Mapa R. Fiscal'!AD325="","",'Mapa R. Fiscal'!AD325)</f>
        <v/>
      </c>
      <c r="M322" s="321" t="str">
        <f>IF('Mapa R. Fiscal'!P325="","",'Mapa R. Fiscal'!P325)</f>
        <v/>
      </c>
      <c r="N322" s="65"/>
      <c r="O322" s="65"/>
      <c r="P322" s="65"/>
      <c r="Q322" s="171"/>
    </row>
    <row r="323" spans="1:17" ht="43.5" customHeight="1" x14ac:dyDescent="0.25">
      <c r="A323" s="110" t="s">
        <v>945</v>
      </c>
      <c r="B323" s="811"/>
      <c r="C323" s="813"/>
      <c r="D323" s="815"/>
      <c r="E323" s="813"/>
      <c r="F323" s="882"/>
      <c r="G323" s="817"/>
      <c r="H323" s="821"/>
      <c r="I323" s="377" t="str">
        <f>IF('Mapa R. Fiscal'!Y326="","",'Mapa R. Fiscal'!Y326)</f>
        <v/>
      </c>
      <c r="J323" s="377" t="str">
        <f>IF('Mapa R. Fiscal'!AA326="","",'Mapa R. Fiscal'!AA326)</f>
        <v/>
      </c>
      <c r="K323" s="377" t="str">
        <f t="shared" si="4"/>
        <v/>
      </c>
      <c r="L323" s="377" t="str">
        <f>IF('Mapa R. Fiscal'!AD326="","",'Mapa R. Fiscal'!AD326)</f>
        <v/>
      </c>
      <c r="M323" s="321" t="str">
        <f>IF('Mapa R. Fiscal'!P326="","",'Mapa R. Fiscal'!P326)</f>
        <v/>
      </c>
      <c r="N323" s="65"/>
      <c r="O323" s="65"/>
      <c r="P323" s="65"/>
      <c r="Q323" s="171"/>
    </row>
    <row r="324" spans="1:17" ht="43.5" customHeight="1" x14ac:dyDescent="0.25">
      <c r="A324" s="110" t="s">
        <v>946</v>
      </c>
      <c r="B324" s="811"/>
      <c r="C324" s="813"/>
      <c r="D324" s="815"/>
      <c r="E324" s="813"/>
      <c r="F324" s="816"/>
      <c r="G324" s="817"/>
      <c r="H324" s="821"/>
      <c r="I324" s="377" t="str">
        <f>IF('Mapa R. Fiscal'!Y327="","",'Mapa R. Fiscal'!Y327)</f>
        <v/>
      </c>
      <c r="J324" s="377" t="str">
        <f>IF('Mapa R. Fiscal'!AA327="","",'Mapa R. Fiscal'!AA327)</f>
        <v/>
      </c>
      <c r="K324" s="377" t="str">
        <f t="shared" si="4"/>
        <v/>
      </c>
      <c r="L324" s="377" t="str">
        <f>IF('Mapa R. Fiscal'!AD327="","",'Mapa R. Fiscal'!AD327)</f>
        <v/>
      </c>
      <c r="M324" s="321" t="str">
        <f>IF('Mapa R. Fiscal'!P327="","",'Mapa R. Fiscal'!P327)</f>
        <v/>
      </c>
      <c r="N324" s="65"/>
      <c r="O324" s="65"/>
      <c r="P324" s="65"/>
      <c r="Q324" s="171"/>
    </row>
    <row r="325" spans="1:17" ht="43.5" customHeight="1" x14ac:dyDescent="0.25">
      <c r="A325" s="110" t="s">
        <v>947</v>
      </c>
      <c r="B325" s="810"/>
      <c r="C325" s="812" t="str">
        <f>IF('Mapa R. Fiscal'!E328="","",'Mapa R. Fiscal'!E328)</f>
        <v/>
      </c>
      <c r="D325" s="814"/>
      <c r="E325" s="812" t="str">
        <f>IF('Mapa R. Fiscal'!D328="","",'Mapa R. Fiscal'!D328)</f>
        <v/>
      </c>
      <c r="F325" s="881" t="str">
        <f>IF('Mapa final'!H328="","",'Mapa final'!H328)</f>
        <v/>
      </c>
      <c r="G325" s="817" t="str">
        <f>IF('Mapa final'!L328="","",'Mapa final'!L328)</f>
        <v/>
      </c>
      <c r="H325" s="821"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77" t="str">
        <f>IF('Mapa R. Fiscal'!Y328="","",'Mapa R. Fiscal'!Y328)</f>
        <v/>
      </c>
      <c r="J325" s="377" t="str">
        <f>IF('Mapa R. Fiscal'!AA328="","",'Mapa R. Fiscal'!AA328)</f>
        <v/>
      </c>
      <c r="K325" s="377" t="str">
        <f t="shared" si="4"/>
        <v/>
      </c>
      <c r="L325" s="377" t="str">
        <f>IF('Mapa R. Fiscal'!AD328="","",'Mapa R. Fiscal'!AD328)</f>
        <v/>
      </c>
      <c r="M325" s="321" t="str">
        <f>IF('Mapa R. Fiscal'!P328="","",'Mapa R. Fiscal'!P328)</f>
        <v/>
      </c>
      <c r="N325" s="65"/>
      <c r="O325" s="65"/>
      <c r="P325" s="65"/>
      <c r="Q325" s="171"/>
    </row>
    <row r="326" spans="1:17" ht="43.5" customHeight="1" x14ac:dyDescent="0.25">
      <c r="A326" s="110" t="s">
        <v>948</v>
      </c>
      <c r="B326" s="811"/>
      <c r="C326" s="813"/>
      <c r="D326" s="815"/>
      <c r="E326" s="813"/>
      <c r="F326" s="882"/>
      <c r="G326" s="817"/>
      <c r="H326" s="821"/>
      <c r="I326" s="377" t="str">
        <f>IF('Mapa R. Fiscal'!Y329="","",'Mapa R. Fiscal'!Y329)</f>
        <v/>
      </c>
      <c r="J326" s="377" t="str">
        <f>IF('Mapa R. Fiscal'!AA329="","",'Mapa R. Fiscal'!AA329)</f>
        <v/>
      </c>
      <c r="K326" s="377" t="str">
        <f t="shared" si="4"/>
        <v/>
      </c>
      <c r="L326" s="377" t="str">
        <f>IF('Mapa R. Fiscal'!AD329="","",'Mapa R. Fiscal'!AD329)</f>
        <v/>
      </c>
      <c r="M326" s="321" t="str">
        <f>IF('Mapa R. Fiscal'!P329="","",'Mapa R. Fiscal'!P329)</f>
        <v/>
      </c>
      <c r="N326" s="65"/>
      <c r="O326" s="65"/>
      <c r="P326" s="65"/>
      <c r="Q326" s="171"/>
    </row>
    <row r="327" spans="1:17" ht="43.5" customHeight="1" x14ac:dyDescent="0.25">
      <c r="A327" s="110" t="s">
        <v>949</v>
      </c>
      <c r="B327" s="811"/>
      <c r="C327" s="813"/>
      <c r="D327" s="815"/>
      <c r="E327" s="813"/>
      <c r="F327" s="882"/>
      <c r="G327" s="817"/>
      <c r="H327" s="821"/>
      <c r="I327" s="377" t="str">
        <f>IF('Mapa R. Fiscal'!Y330="","",'Mapa R. Fiscal'!Y330)</f>
        <v/>
      </c>
      <c r="J327" s="377" t="str">
        <f>IF('Mapa R. Fiscal'!AA330="","",'Mapa R. Fiscal'!AA330)</f>
        <v/>
      </c>
      <c r="K327" s="377"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77" t="str">
        <f>IF('Mapa R. Fiscal'!AD330="","",'Mapa R. Fiscal'!AD330)</f>
        <v/>
      </c>
      <c r="M327" s="321" t="str">
        <f>IF('Mapa R. Fiscal'!P330="","",'Mapa R. Fiscal'!P330)</f>
        <v/>
      </c>
      <c r="N327" s="65"/>
      <c r="O327" s="65"/>
      <c r="P327" s="65"/>
      <c r="Q327" s="171"/>
    </row>
    <row r="328" spans="1:17" ht="43.5" customHeight="1" x14ac:dyDescent="0.25">
      <c r="A328" s="110" t="s">
        <v>950</v>
      </c>
      <c r="B328" s="811"/>
      <c r="C328" s="813"/>
      <c r="D328" s="815"/>
      <c r="E328" s="813"/>
      <c r="F328" s="882"/>
      <c r="G328" s="817"/>
      <c r="H328" s="821"/>
      <c r="I328" s="377" t="str">
        <f>IF('Mapa R. Fiscal'!Y331="","",'Mapa R. Fiscal'!Y331)</f>
        <v/>
      </c>
      <c r="J328" s="377" t="str">
        <f>IF('Mapa R. Fiscal'!AA331="","",'Mapa R. Fiscal'!AA331)</f>
        <v/>
      </c>
      <c r="K328" s="377" t="str">
        <f t="shared" si="5"/>
        <v/>
      </c>
      <c r="L328" s="377" t="str">
        <f>IF('Mapa R. Fiscal'!AD331="","",'Mapa R. Fiscal'!AD331)</f>
        <v/>
      </c>
      <c r="M328" s="321" t="str">
        <f>IF('Mapa R. Fiscal'!P331="","",'Mapa R. Fiscal'!P331)</f>
        <v/>
      </c>
      <c r="N328" s="65"/>
      <c r="O328" s="65"/>
      <c r="P328" s="65"/>
      <c r="Q328" s="171"/>
    </row>
    <row r="329" spans="1:17" ht="43.5" customHeight="1" x14ac:dyDescent="0.25">
      <c r="A329" s="110" t="s">
        <v>951</v>
      </c>
      <c r="B329" s="811"/>
      <c r="C329" s="813"/>
      <c r="D329" s="815"/>
      <c r="E329" s="813"/>
      <c r="F329" s="882"/>
      <c r="G329" s="817"/>
      <c r="H329" s="821"/>
      <c r="I329" s="377" t="str">
        <f>IF('Mapa R. Fiscal'!Y332="","",'Mapa R. Fiscal'!Y332)</f>
        <v/>
      </c>
      <c r="J329" s="377" t="str">
        <f>IF('Mapa R. Fiscal'!AA332="","",'Mapa R. Fiscal'!AA332)</f>
        <v/>
      </c>
      <c r="K329" s="377" t="str">
        <f t="shared" si="5"/>
        <v/>
      </c>
      <c r="L329" s="377" t="str">
        <f>IF('Mapa R. Fiscal'!AD332="","",'Mapa R. Fiscal'!AD332)</f>
        <v/>
      </c>
      <c r="M329" s="321" t="str">
        <f>IF('Mapa R. Fiscal'!P332="","",'Mapa R. Fiscal'!P332)</f>
        <v/>
      </c>
      <c r="N329" s="65"/>
      <c r="O329" s="65"/>
      <c r="P329" s="65"/>
      <c r="Q329" s="171"/>
    </row>
    <row r="330" spans="1:17" ht="43.5" customHeight="1" x14ac:dyDescent="0.25">
      <c r="A330" s="110" t="s">
        <v>952</v>
      </c>
      <c r="B330" s="811"/>
      <c r="C330" s="813"/>
      <c r="D330" s="815"/>
      <c r="E330" s="813"/>
      <c r="F330" s="816"/>
      <c r="G330" s="817"/>
      <c r="H330" s="821"/>
      <c r="I330" s="377" t="str">
        <f>IF('Mapa R. Fiscal'!Y333="","",'Mapa R. Fiscal'!Y333)</f>
        <v/>
      </c>
      <c r="J330" s="377" t="str">
        <f>IF('Mapa R. Fiscal'!AA333="","",'Mapa R. Fiscal'!AA333)</f>
        <v/>
      </c>
      <c r="K330" s="377" t="str">
        <f t="shared" si="5"/>
        <v/>
      </c>
      <c r="L330" s="377" t="str">
        <f>IF('Mapa R. Fiscal'!AD333="","",'Mapa R. Fiscal'!AD333)</f>
        <v/>
      </c>
      <c r="M330" s="321" t="str">
        <f>IF('Mapa R. Fiscal'!P333="","",'Mapa R. Fiscal'!P333)</f>
        <v/>
      </c>
      <c r="N330" s="65"/>
      <c r="O330" s="65"/>
      <c r="P330" s="65"/>
      <c r="Q330" s="171"/>
    </row>
    <row r="331" spans="1:17" ht="43.5" customHeight="1" x14ac:dyDescent="0.25">
      <c r="A331" s="110" t="s">
        <v>953</v>
      </c>
      <c r="B331" s="810"/>
      <c r="C331" s="812" t="str">
        <f>IF('Mapa R. Fiscal'!E334="","",'Mapa R. Fiscal'!E334)</f>
        <v/>
      </c>
      <c r="D331" s="814"/>
      <c r="E331" s="812" t="str">
        <f>IF('Mapa R. Fiscal'!D334="","",'Mapa R. Fiscal'!D334)</f>
        <v/>
      </c>
      <c r="F331" s="817" t="str">
        <f>IF('Mapa final'!H334="","",'Mapa final'!H334)</f>
        <v/>
      </c>
      <c r="G331" s="817" t="str">
        <f>IF('Mapa final'!L334="","",'Mapa final'!L334)</f>
        <v/>
      </c>
      <c r="H331" s="821"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77" t="str">
        <f>IF('Mapa R. Fiscal'!Y334="","",'Mapa R. Fiscal'!Y334)</f>
        <v/>
      </c>
      <c r="J331" s="377" t="str">
        <f>IF('Mapa R. Fiscal'!AA334="","",'Mapa R. Fiscal'!AA334)</f>
        <v/>
      </c>
      <c r="K331" s="377" t="str">
        <f t="shared" si="5"/>
        <v/>
      </c>
      <c r="L331" s="377" t="str">
        <f>IF('Mapa R. Fiscal'!AD334="","",'Mapa R. Fiscal'!AD334)</f>
        <v/>
      </c>
      <c r="M331" s="321" t="str">
        <f>IF('Mapa R. Fiscal'!P334="","",'Mapa R. Fiscal'!P334)</f>
        <v/>
      </c>
      <c r="N331" s="65"/>
      <c r="O331" s="65"/>
      <c r="P331" s="65"/>
      <c r="Q331" s="171"/>
    </row>
    <row r="332" spans="1:17" ht="43.5" customHeight="1" x14ac:dyDescent="0.25">
      <c r="A332" s="110" t="s">
        <v>954</v>
      </c>
      <c r="B332" s="811"/>
      <c r="C332" s="813"/>
      <c r="D332" s="815"/>
      <c r="E332" s="813"/>
      <c r="F332" s="817"/>
      <c r="G332" s="817"/>
      <c r="H332" s="821"/>
      <c r="I332" s="377" t="str">
        <f>IF('Mapa R. Fiscal'!Y335="","",'Mapa R. Fiscal'!Y335)</f>
        <v/>
      </c>
      <c r="J332" s="377" t="str">
        <f>IF('Mapa R. Fiscal'!AA335="","",'Mapa R. Fiscal'!AA335)</f>
        <v/>
      </c>
      <c r="K332" s="377" t="str">
        <f t="shared" si="5"/>
        <v/>
      </c>
      <c r="L332" s="377" t="str">
        <f>IF('Mapa R. Fiscal'!AD335="","",'Mapa R. Fiscal'!AD335)</f>
        <v/>
      </c>
      <c r="M332" s="321" t="str">
        <f>IF('Mapa R. Fiscal'!P335="","",'Mapa R. Fiscal'!P335)</f>
        <v/>
      </c>
      <c r="N332" s="65"/>
      <c r="O332" s="65"/>
      <c r="P332" s="65"/>
      <c r="Q332" s="171"/>
    </row>
    <row r="333" spans="1:17" ht="43.5" customHeight="1" x14ac:dyDescent="0.25">
      <c r="A333" s="110" t="s">
        <v>955</v>
      </c>
      <c r="B333" s="811"/>
      <c r="C333" s="813"/>
      <c r="D333" s="815"/>
      <c r="E333" s="813"/>
      <c r="F333" s="817"/>
      <c r="G333" s="817"/>
      <c r="H333" s="821"/>
      <c r="I333" s="377" t="str">
        <f>IF('Mapa R. Fiscal'!Y336="","",'Mapa R. Fiscal'!Y336)</f>
        <v/>
      </c>
      <c r="J333" s="377" t="str">
        <f>IF('Mapa R. Fiscal'!AA336="","",'Mapa R. Fiscal'!AA336)</f>
        <v/>
      </c>
      <c r="K333" s="377" t="str">
        <f t="shared" si="5"/>
        <v/>
      </c>
      <c r="L333" s="377" t="str">
        <f>IF('Mapa R. Fiscal'!AD336="","",'Mapa R. Fiscal'!AD336)</f>
        <v/>
      </c>
      <c r="M333" s="321" t="str">
        <f>IF('Mapa R. Fiscal'!P336="","",'Mapa R. Fiscal'!P336)</f>
        <v/>
      </c>
      <c r="N333" s="65"/>
      <c r="O333" s="65"/>
      <c r="P333" s="65"/>
      <c r="Q333" s="171"/>
    </row>
    <row r="334" spans="1:17" ht="43.5" customHeight="1" x14ac:dyDescent="0.25">
      <c r="A334" s="110" t="s">
        <v>956</v>
      </c>
      <c r="B334" s="811"/>
      <c r="C334" s="813"/>
      <c r="D334" s="815"/>
      <c r="E334" s="813"/>
      <c r="F334" s="817"/>
      <c r="G334" s="817"/>
      <c r="H334" s="821"/>
      <c r="I334" s="377" t="str">
        <f>IF('Mapa R. Fiscal'!Y337="","",'Mapa R. Fiscal'!Y337)</f>
        <v/>
      </c>
      <c r="J334" s="377" t="str">
        <f>IF('Mapa R. Fiscal'!AA337="","",'Mapa R. Fiscal'!AA337)</f>
        <v/>
      </c>
      <c r="K334" s="377" t="str">
        <f t="shared" si="5"/>
        <v/>
      </c>
      <c r="L334" s="377" t="str">
        <f>IF('Mapa R. Fiscal'!AD337="","",'Mapa R. Fiscal'!AD337)</f>
        <v/>
      </c>
      <c r="M334" s="321" t="str">
        <f>IF('Mapa R. Fiscal'!P337="","",'Mapa R. Fiscal'!P337)</f>
        <v/>
      </c>
      <c r="N334" s="65"/>
      <c r="O334" s="65"/>
      <c r="P334" s="65"/>
      <c r="Q334" s="171"/>
    </row>
    <row r="335" spans="1:17" ht="43.5" customHeight="1" x14ac:dyDescent="0.25">
      <c r="A335" s="110" t="s">
        <v>957</v>
      </c>
      <c r="B335" s="811"/>
      <c r="C335" s="813"/>
      <c r="D335" s="815"/>
      <c r="E335" s="813"/>
      <c r="F335" s="817"/>
      <c r="G335" s="817"/>
      <c r="H335" s="821"/>
      <c r="I335" s="377" t="str">
        <f>IF('Mapa R. Fiscal'!Y338="","",'Mapa R. Fiscal'!Y338)</f>
        <v/>
      </c>
      <c r="J335" s="377" t="str">
        <f>IF('Mapa R. Fiscal'!AA338="","",'Mapa R. Fiscal'!AA338)</f>
        <v/>
      </c>
      <c r="K335" s="377" t="str">
        <f t="shared" si="5"/>
        <v/>
      </c>
      <c r="L335" s="377" t="str">
        <f>IF('Mapa R. Fiscal'!AD338="","",'Mapa R. Fiscal'!AD338)</f>
        <v/>
      </c>
      <c r="M335" s="321" t="str">
        <f>IF('Mapa R. Fiscal'!P338="","",'Mapa R. Fiscal'!P338)</f>
        <v/>
      </c>
      <c r="N335" s="65"/>
      <c r="O335" s="65"/>
      <c r="P335" s="65"/>
      <c r="Q335" s="171"/>
    </row>
    <row r="336" spans="1:17" ht="43.5" customHeight="1" x14ac:dyDescent="0.25">
      <c r="A336" s="110" t="s">
        <v>958</v>
      </c>
      <c r="B336" s="811"/>
      <c r="C336" s="813"/>
      <c r="D336" s="815"/>
      <c r="E336" s="813"/>
      <c r="F336" s="817"/>
      <c r="G336" s="817"/>
      <c r="H336" s="821"/>
      <c r="I336" s="377" t="str">
        <f>IF('Mapa R. Fiscal'!Y339="","",'Mapa R. Fiscal'!Y339)</f>
        <v/>
      </c>
      <c r="J336" s="377" t="str">
        <f>IF('Mapa R. Fiscal'!AA339="","",'Mapa R. Fiscal'!AA339)</f>
        <v/>
      </c>
      <c r="K336" s="377" t="str">
        <f t="shared" si="5"/>
        <v/>
      </c>
      <c r="L336" s="377" t="str">
        <f>IF('Mapa R. Fiscal'!AD339="","",'Mapa R. Fiscal'!AD339)</f>
        <v/>
      </c>
      <c r="M336" s="321" t="str">
        <f>IF('Mapa R. Fiscal'!P339="","",'Mapa R. Fiscal'!P339)</f>
        <v/>
      </c>
      <c r="N336" s="65"/>
      <c r="O336" s="65"/>
      <c r="P336" s="65"/>
      <c r="Q336" s="171"/>
    </row>
    <row r="337" spans="1:17" ht="43.5" customHeight="1" x14ac:dyDescent="0.25">
      <c r="A337" s="110" t="s">
        <v>959</v>
      </c>
      <c r="B337" s="810"/>
      <c r="C337" s="812" t="str">
        <f>IF('Mapa R. Fiscal'!E340="","",'Mapa R. Fiscal'!E340)</f>
        <v/>
      </c>
      <c r="D337" s="814"/>
      <c r="E337" s="812" t="str">
        <f>IF('Mapa R. Fiscal'!D340="","",'Mapa R. Fiscal'!D340)</f>
        <v/>
      </c>
      <c r="F337" s="817" t="str">
        <f>IF('Mapa final'!H340="","",'Mapa final'!H340)</f>
        <v/>
      </c>
      <c r="G337" s="817" t="str">
        <f>IF('Mapa final'!L340="","",'Mapa final'!L340)</f>
        <v/>
      </c>
      <c r="H337" s="821"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77" t="str">
        <f>IF('Mapa R. Fiscal'!Y340="","",'Mapa R. Fiscal'!Y340)</f>
        <v/>
      </c>
      <c r="J337" s="377" t="str">
        <f>IF('Mapa R. Fiscal'!AA340="","",'Mapa R. Fiscal'!AA340)</f>
        <v/>
      </c>
      <c r="K337" s="377" t="str">
        <f t="shared" si="5"/>
        <v/>
      </c>
      <c r="L337" s="377" t="str">
        <f>IF('Mapa R. Fiscal'!AD340="","",'Mapa R. Fiscal'!AD340)</f>
        <v/>
      </c>
      <c r="M337" s="321" t="str">
        <f>IF('Mapa R. Fiscal'!P340="","",'Mapa R. Fiscal'!P340)</f>
        <v/>
      </c>
      <c r="N337" s="65"/>
      <c r="O337" s="65"/>
      <c r="P337" s="65"/>
      <c r="Q337" s="171"/>
    </row>
    <row r="338" spans="1:17" ht="43.5" customHeight="1" x14ac:dyDescent="0.25">
      <c r="A338" s="110" t="s">
        <v>960</v>
      </c>
      <c r="B338" s="811"/>
      <c r="C338" s="813"/>
      <c r="D338" s="815"/>
      <c r="E338" s="813"/>
      <c r="F338" s="817"/>
      <c r="G338" s="817"/>
      <c r="H338" s="821"/>
      <c r="I338" s="377" t="str">
        <f>IF('Mapa R. Fiscal'!Y341="","",'Mapa R. Fiscal'!Y341)</f>
        <v/>
      </c>
      <c r="J338" s="377" t="str">
        <f>IF('Mapa R. Fiscal'!AA341="","",'Mapa R. Fiscal'!AA341)</f>
        <v/>
      </c>
      <c r="K338" s="377" t="str">
        <f t="shared" si="5"/>
        <v/>
      </c>
      <c r="L338" s="377" t="str">
        <f>IF('Mapa R. Fiscal'!AD341="","",'Mapa R. Fiscal'!AD341)</f>
        <v/>
      </c>
      <c r="M338" s="321" t="str">
        <f>IF('Mapa R. Fiscal'!P341="","",'Mapa R. Fiscal'!P341)</f>
        <v/>
      </c>
      <c r="N338" s="65"/>
      <c r="O338" s="65"/>
      <c r="P338" s="65"/>
      <c r="Q338" s="171"/>
    </row>
    <row r="339" spans="1:17" ht="43.5" customHeight="1" x14ac:dyDescent="0.25">
      <c r="A339" s="110" t="s">
        <v>961</v>
      </c>
      <c r="B339" s="811"/>
      <c r="C339" s="813"/>
      <c r="D339" s="815"/>
      <c r="E339" s="813"/>
      <c r="F339" s="817"/>
      <c r="G339" s="817"/>
      <c r="H339" s="821"/>
      <c r="I339" s="377" t="str">
        <f>IF('Mapa R. Fiscal'!Y342="","",'Mapa R. Fiscal'!Y342)</f>
        <v/>
      </c>
      <c r="J339" s="377" t="str">
        <f>IF('Mapa R. Fiscal'!AA342="","",'Mapa R. Fiscal'!AA342)</f>
        <v/>
      </c>
      <c r="K339" s="377" t="str">
        <f t="shared" si="5"/>
        <v/>
      </c>
      <c r="L339" s="377" t="str">
        <f>IF('Mapa R. Fiscal'!AD342="","",'Mapa R. Fiscal'!AD342)</f>
        <v/>
      </c>
      <c r="M339" s="321" t="str">
        <f>IF('Mapa R. Fiscal'!P342="","",'Mapa R. Fiscal'!P342)</f>
        <v/>
      </c>
      <c r="N339" s="65"/>
      <c r="O339" s="65"/>
      <c r="P339" s="65"/>
      <c r="Q339" s="171"/>
    </row>
    <row r="340" spans="1:17" ht="43.5" customHeight="1" x14ac:dyDescent="0.25">
      <c r="A340" s="110" t="s">
        <v>962</v>
      </c>
      <c r="B340" s="811"/>
      <c r="C340" s="813"/>
      <c r="D340" s="815"/>
      <c r="E340" s="813"/>
      <c r="F340" s="817"/>
      <c r="G340" s="817"/>
      <c r="H340" s="821"/>
      <c r="I340" s="377" t="str">
        <f>IF('Mapa R. Fiscal'!Y343="","",'Mapa R. Fiscal'!Y343)</f>
        <v/>
      </c>
      <c r="J340" s="377" t="str">
        <f>IF('Mapa R. Fiscal'!AA343="","",'Mapa R. Fiscal'!AA343)</f>
        <v/>
      </c>
      <c r="K340" s="377" t="str">
        <f t="shared" si="5"/>
        <v/>
      </c>
      <c r="L340" s="377" t="str">
        <f>IF('Mapa R. Fiscal'!AD343="","",'Mapa R. Fiscal'!AD343)</f>
        <v/>
      </c>
      <c r="M340" s="321" t="str">
        <f>IF('Mapa R. Fiscal'!P343="","",'Mapa R. Fiscal'!P343)</f>
        <v/>
      </c>
      <c r="N340" s="65"/>
      <c r="O340" s="65"/>
      <c r="P340" s="65"/>
      <c r="Q340" s="171"/>
    </row>
    <row r="341" spans="1:17" ht="43.5" customHeight="1" x14ac:dyDescent="0.25">
      <c r="A341" s="110" t="s">
        <v>963</v>
      </c>
      <c r="B341" s="811"/>
      <c r="C341" s="813"/>
      <c r="D341" s="815"/>
      <c r="E341" s="813"/>
      <c r="F341" s="817"/>
      <c r="G341" s="817"/>
      <c r="H341" s="821"/>
      <c r="I341" s="377" t="str">
        <f>IF('Mapa R. Fiscal'!Y344="","",'Mapa R. Fiscal'!Y344)</f>
        <v/>
      </c>
      <c r="J341" s="377" t="str">
        <f>IF('Mapa R. Fiscal'!AA344="","",'Mapa R. Fiscal'!AA344)</f>
        <v/>
      </c>
      <c r="K341" s="377" t="str">
        <f t="shared" si="5"/>
        <v/>
      </c>
      <c r="L341" s="377" t="str">
        <f>IF('Mapa R. Fiscal'!AD344="","",'Mapa R. Fiscal'!AD344)</f>
        <v/>
      </c>
      <c r="M341" s="321" t="str">
        <f>IF('Mapa R. Fiscal'!P344="","",'Mapa R. Fiscal'!P344)</f>
        <v/>
      </c>
      <c r="N341" s="65"/>
      <c r="O341" s="65"/>
      <c r="P341" s="65"/>
      <c r="Q341" s="171"/>
    </row>
    <row r="342" spans="1:17" ht="43.5" customHeight="1" x14ac:dyDescent="0.25">
      <c r="A342" s="110" t="s">
        <v>964</v>
      </c>
      <c r="B342" s="811"/>
      <c r="C342" s="813"/>
      <c r="D342" s="815"/>
      <c r="E342" s="813"/>
      <c r="F342" s="817"/>
      <c r="G342" s="817"/>
      <c r="H342" s="821"/>
      <c r="I342" s="377" t="str">
        <f>IF('Mapa R. Fiscal'!Y345="","",'Mapa R. Fiscal'!Y345)</f>
        <v/>
      </c>
      <c r="J342" s="377" t="str">
        <f>IF('Mapa R. Fiscal'!AA345="","",'Mapa R. Fiscal'!AA345)</f>
        <v/>
      </c>
      <c r="K342" s="377" t="str">
        <f t="shared" si="5"/>
        <v/>
      </c>
      <c r="L342" s="377" t="str">
        <f>IF('Mapa R. Fiscal'!AD345="","",'Mapa R. Fiscal'!AD345)</f>
        <v/>
      </c>
      <c r="M342" s="321" t="str">
        <f>IF('Mapa R. Fiscal'!P345="","",'Mapa R. Fiscal'!P345)</f>
        <v/>
      </c>
      <c r="N342" s="65"/>
      <c r="O342" s="65"/>
      <c r="P342" s="65"/>
      <c r="Q342" s="171"/>
    </row>
    <row r="343" spans="1:17" ht="43.5" customHeight="1" x14ac:dyDescent="0.25">
      <c r="A343" s="110" t="s">
        <v>965</v>
      </c>
      <c r="B343" s="810"/>
      <c r="C343" s="812" t="str">
        <f>IF('Mapa R. Fiscal'!E346="","",'Mapa R. Fiscal'!E346)</f>
        <v/>
      </c>
      <c r="D343" s="814"/>
      <c r="E343" s="812" t="str">
        <f>IF('Mapa R. Fiscal'!D346="","",'Mapa R. Fiscal'!D346)</f>
        <v/>
      </c>
      <c r="F343" s="817" t="str">
        <f>IF('Mapa final'!H346="","",'Mapa final'!H346)</f>
        <v/>
      </c>
      <c r="G343" s="817" t="str">
        <f>IF('Mapa final'!L346="","",'Mapa final'!L346)</f>
        <v/>
      </c>
      <c r="H343" s="821"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77" t="str">
        <f>IF('Mapa R. Fiscal'!Y346="","",'Mapa R. Fiscal'!Y346)</f>
        <v/>
      </c>
      <c r="J343" s="377" t="str">
        <f>IF('Mapa R. Fiscal'!AA346="","",'Mapa R. Fiscal'!AA346)</f>
        <v/>
      </c>
      <c r="K343" s="377" t="str">
        <f t="shared" si="5"/>
        <v/>
      </c>
      <c r="L343" s="377" t="str">
        <f>IF('Mapa R. Fiscal'!AD346="","",'Mapa R. Fiscal'!AD346)</f>
        <v/>
      </c>
      <c r="M343" s="321" t="str">
        <f>IF('Mapa R. Fiscal'!P346="","",'Mapa R. Fiscal'!P346)</f>
        <v/>
      </c>
      <c r="N343" s="65"/>
      <c r="O343" s="65"/>
      <c r="P343" s="65"/>
      <c r="Q343" s="171"/>
    </row>
    <row r="344" spans="1:17" ht="43.5" customHeight="1" x14ac:dyDescent="0.25">
      <c r="A344" s="110" t="s">
        <v>966</v>
      </c>
      <c r="B344" s="811"/>
      <c r="C344" s="813"/>
      <c r="D344" s="815"/>
      <c r="E344" s="813"/>
      <c r="F344" s="817"/>
      <c r="G344" s="817"/>
      <c r="H344" s="821"/>
      <c r="I344" s="377" t="str">
        <f>IF('Mapa R. Fiscal'!Y347="","",'Mapa R. Fiscal'!Y347)</f>
        <v/>
      </c>
      <c r="J344" s="377" t="str">
        <f>IF('Mapa R. Fiscal'!AA347="","",'Mapa R. Fiscal'!AA347)</f>
        <v/>
      </c>
      <c r="K344" s="377" t="str">
        <f t="shared" si="5"/>
        <v/>
      </c>
      <c r="L344" s="377" t="str">
        <f>IF('Mapa R. Fiscal'!AD347="","",'Mapa R. Fiscal'!AD347)</f>
        <v/>
      </c>
      <c r="M344" s="321" t="str">
        <f>IF('Mapa R. Fiscal'!P347="","",'Mapa R. Fiscal'!P347)</f>
        <v/>
      </c>
      <c r="N344" s="65"/>
      <c r="O344" s="65"/>
      <c r="P344" s="65"/>
      <c r="Q344" s="171"/>
    </row>
    <row r="345" spans="1:17" ht="43.5" customHeight="1" x14ac:dyDescent="0.25">
      <c r="A345" s="110" t="s">
        <v>967</v>
      </c>
      <c r="B345" s="811"/>
      <c r="C345" s="813"/>
      <c r="D345" s="815"/>
      <c r="E345" s="813"/>
      <c r="F345" s="817"/>
      <c r="G345" s="817"/>
      <c r="H345" s="821"/>
      <c r="I345" s="377" t="str">
        <f>IF('Mapa R. Fiscal'!Y348="","",'Mapa R. Fiscal'!Y348)</f>
        <v/>
      </c>
      <c r="J345" s="377" t="str">
        <f>IF('Mapa R. Fiscal'!AA348="","",'Mapa R. Fiscal'!AA348)</f>
        <v/>
      </c>
      <c r="K345" s="377" t="str">
        <f t="shared" si="5"/>
        <v/>
      </c>
      <c r="L345" s="377" t="str">
        <f>IF('Mapa R. Fiscal'!AD348="","",'Mapa R. Fiscal'!AD348)</f>
        <v/>
      </c>
      <c r="M345" s="321" t="str">
        <f>IF('Mapa R. Fiscal'!P348="","",'Mapa R. Fiscal'!P348)</f>
        <v/>
      </c>
      <c r="N345" s="65"/>
      <c r="O345" s="65"/>
      <c r="P345" s="65"/>
      <c r="Q345" s="171"/>
    </row>
    <row r="346" spans="1:17" ht="43.5" customHeight="1" x14ac:dyDescent="0.25">
      <c r="A346" s="110" t="s">
        <v>968</v>
      </c>
      <c r="B346" s="811"/>
      <c r="C346" s="813"/>
      <c r="D346" s="815"/>
      <c r="E346" s="813"/>
      <c r="F346" s="817"/>
      <c r="G346" s="817"/>
      <c r="H346" s="821"/>
      <c r="I346" s="377" t="str">
        <f>IF('Mapa R. Fiscal'!Y349="","",'Mapa R. Fiscal'!Y349)</f>
        <v/>
      </c>
      <c r="J346" s="377" t="str">
        <f>IF('Mapa R. Fiscal'!AA349="","",'Mapa R. Fiscal'!AA349)</f>
        <v/>
      </c>
      <c r="K346" s="377" t="str">
        <f t="shared" si="5"/>
        <v/>
      </c>
      <c r="L346" s="377" t="str">
        <f>IF('Mapa R. Fiscal'!AD349="","",'Mapa R. Fiscal'!AD349)</f>
        <v/>
      </c>
      <c r="M346" s="321" t="str">
        <f>IF('Mapa R. Fiscal'!P349="","",'Mapa R. Fiscal'!P349)</f>
        <v/>
      </c>
      <c r="N346" s="65"/>
      <c r="O346" s="65"/>
      <c r="P346" s="65"/>
      <c r="Q346" s="171"/>
    </row>
    <row r="347" spans="1:17" ht="43.5" customHeight="1" x14ac:dyDescent="0.25">
      <c r="A347" s="110" t="s">
        <v>969</v>
      </c>
      <c r="B347" s="811"/>
      <c r="C347" s="813"/>
      <c r="D347" s="815"/>
      <c r="E347" s="813"/>
      <c r="F347" s="817"/>
      <c r="G347" s="817"/>
      <c r="H347" s="821"/>
      <c r="I347" s="377" t="str">
        <f>IF('Mapa R. Fiscal'!Y350="","",'Mapa R. Fiscal'!Y350)</f>
        <v/>
      </c>
      <c r="J347" s="377" t="str">
        <f>IF('Mapa R. Fiscal'!AA350="","",'Mapa R. Fiscal'!AA350)</f>
        <v/>
      </c>
      <c r="K347" s="377" t="str">
        <f t="shared" si="5"/>
        <v/>
      </c>
      <c r="L347" s="377" t="str">
        <f>IF('Mapa R. Fiscal'!AD350="","",'Mapa R. Fiscal'!AD350)</f>
        <v/>
      </c>
      <c r="M347" s="321" t="str">
        <f>IF('Mapa R. Fiscal'!P350="","",'Mapa R. Fiscal'!P350)</f>
        <v/>
      </c>
      <c r="N347" s="65"/>
      <c r="O347" s="65"/>
      <c r="P347" s="65"/>
      <c r="Q347" s="171"/>
    </row>
    <row r="348" spans="1:17" ht="43.5" customHeight="1" x14ac:dyDescent="0.25">
      <c r="A348" s="110" t="s">
        <v>970</v>
      </c>
      <c r="B348" s="811"/>
      <c r="C348" s="813"/>
      <c r="D348" s="815"/>
      <c r="E348" s="813"/>
      <c r="F348" s="817"/>
      <c r="G348" s="817"/>
      <c r="H348" s="821"/>
      <c r="I348" s="377" t="str">
        <f>IF('Mapa R. Fiscal'!Y351="","",'Mapa R. Fiscal'!Y351)</f>
        <v/>
      </c>
      <c r="J348" s="377" t="str">
        <f>IF('Mapa R. Fiscal'!AA351="","",'Mapa R. Fiscal'!AA351)</f>
        <v/>
      </c>
      <c r="K348" s="377" t="str">
        <f t="shared" si="5"/>
        <v/>
      </c>
      <c r="L348" s="377" t="str">
        <f>IF('Mapa R. Fiscal'!AD351="","",'Mapa R. Fiscal'!AD351)</f>
        <v/>
      </c>
      <c r="M348" s="321" t="str">
        <f>IF('Mapa R. Fiscal'!P351="","",'Mapa R. Fiscal'!P351)</f>
        <v/>
      </c>
      <c r="N348" s="65"/>
      <c r="O348" s="65"/>
      <c r="P348" s="65"/>
      <c r="Q348" s="171"/>
    </row>
    <row r="349" spans="1:17" ht="43.5" customHeight="1" x14ac:dyDescent="0.25">
      <c r="A349" s="110" t="s">
        <v>971</v>
      </c>
      <c r="B349" s="810"/>
      <c r="C349" s="812" t="str">
        <f>IF('Mapa R. Fiscal'!E352="","",'Mapa R. Fiscal'!E352)</f>
        <v/>
      </c>
      <c r="D349" s="814"/>
      <c r="E349" s="812" t="str">
        <f>IF('Mapa R. Fiscal'!D352="","",'Mapa R. Fiscal'!D352)</f>
        <v/>
      </c>
      <c r="F349" s="817" t="str">
        <f>IF('Mapa final'!H352="","",'Mapa final'!H352)</f>
        <v/>
      </c>
      <c r="G349" s="817" t="str">
        <f>IF('Mapa final'!L352="","",'Mapa final'!L352)</f>
        <v/>
      </c>
      <c r="H349" s="821"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77" t="str">
        <f>IF('Mapa R. Fiscal'!Y352="","",'Mapa R. Fiscal'!Y352)</f>
        <v/>
      </c>
      <c r="J349" s="377" t="str">
        <f>IF('Mapa R. Fiscal'!AA352="","",'Mapa R. Fiscal'!AA352)</f>
        <v/>
      </c>
      <c r="K349" s="377" t="str">
        <f t="shared" si="5"/>
        <v/>
      </c>
      <c r="L349" s="377" t="str">
        <f>IF('Mapa R. Fiscal'!AD352="","",'Mapa R. Fiscal'!AD352)</f>
        <v/>
      </c>
      <c r="M349" s="321" t="str">
        <f>IF('Mapa R. Fiscal'!P352="","",'Mapa R. Fiscal'!P352)</f>
        <v/>
      </c>
      <c r="N349" s="65"/>
      <c r="O349" s="65"/>
      <c r="P349" s="65"/>
      <c r="Q349" s="171"/>
    </row>
    <row r="350" spans="1:17" ht="43.5" customHeight="1" x14ac:dyDescent="0.25">
      <c r="A350" s="110" t="s">
        <v>972</v>
      </c>
      <c r="B350" s="811"/>
      <c r="C350" s="813"/>
      <c r="D350" s="815"/>
      <c r="E350" s="813"/>
      <c r="F350" s="817"/>
      <c r="G350" s="817"/>
      <c r="H350" s="821"/>
      <c r="I350" s="377" t="str">
        <f>IF('Mapa R. Fiscal'!Y353="","",'Mapa R. Fiscal'!Y353)</f>
        <v/>
      </c>
      <c r="J350" s="377" t="str">
        <f>IF('Mapa R. Fiscal'!AA353="","",'Mapa R. Fiscal'!AA353)</f>
        <v/>
      </c>
      <c r="K350" s="377" t="str">
        <f t="shared" si="5"/>
        <v/>
      </c>
      <c r="L350" s="377" t="str">
        <f>IF('Mapa R. Fiscal'!AD353="","",'Mapa R. Fiscal'!AD353)</f>
        <v/>
      </c>
      <c r="M350" s="321" t="str">
        <f>IF('Mapa R. Fiscal'!P353="","",'Mapa R. Fiscal'!P353)</f>
        <v/>
      </c>
      <c r="N350" s="65"/>
      <c r="O350" s="65"/>
      <c r="P350" s="65"/>
      <c r="Q350" s="171"/>
    </row>
    <row r="351" spans="1:17" ht="43.5" customHeight="1" x14ac:dyDescent="0.25">
      <c r="A351" s="110" t="s">
        <v>973</v>
      </c>
      <c r="B351" s="811"/>
      <c r="C351" s="813"/>
      <c r="D351" s="815"/>
      <c r="E351" s="813"/>
      <c r="F351" s="817"/>
      <c r="G351" s="817"/>
      <c r="H351" s="821"/>
      <c r="I351" s="377" t="str">
        <f>IF('Mapa R. Fiscal'!Y354="","",'Mapa R. Fiscal'!Y354)</f>
        <v/>
      </c>
      <c r="J351" s="377" t="str">
        <f>IF('Mapa R. Fiscal'!AA354="","",'Mapa R. Fiscal'!AA354)</f>
        <v/>
      </c>
      <c r="K351" s="377" t="str">
        <f t="shared" si="5"/>
        <v/>
      </c>
      <c r="L351" s="377" t="str">
        <f>IF('Mapa R. Fiscal'!AD354="","",'Mapa R. Fiscal'!AD354)</f>
        <v/>
      </c>
      <c r="M351" s="321" t="str">
        <f>IF('Mapa R. Fiscal'!P354="","",'Mapa R. Fiscal'!P354)</f>
        <v/>
      </c>
      <c r="N351" s="65"/>
      <c r="O351" s="65"/>
      <c r="P351" s="65"/>
      <c r="Q351" s="171"/>
    </row>
    <row r="352" spans="1:17" ht="43.5" customHeight="1" x14ac:dyDescent="0.25">
      <c r="A352" s="110" t="s">
        <v>974</v>
      </c>
      <c r="B352" s="811"/>
      <c r="C352" s="813"/>
      <c r="D352" s="815"/>
      <c r="E352" s="813"/>
      <c r="F352" s="817"/>
      <c r="G352" s="817"/>
      <c r="H352" s="821"/>
      <c r="I352" s="377" t="str">
        <f>IF('Mapa R. Fiscal'!Y355="","",'Mapa R. Fiscal'!Y355)</f>
        <v/>
      </c>
      <c r="J352" s="377" t="str">
        <f>IF('Mapa R. Fiscal'!AA355="","",'Mapa R. Fiscal'!AA355)</f>
        <v/>
      </c>
      <c r="K352" s="377" t="str">
        <f t="shared" si="5"/>
        <v/>
      </c>
      <c r="L352" s="377" t="str">
        <f>IF('Mapa R. Fiscal'!AD355="","",'Mapa R. Fiscal'!AD355)</f>
        <v/>
      </c>
      <c r="M352" s="321" t="str">
        <f>IF('Mapa R. Fiscal'!P355="","",'Mapa R. Fiscal'!P355)</f>
        <v/>
      </c>
      <c r="N352" s="65"/>
      <c r="O352" s="65"/>
      <c r="P352" s="65"/>
      <c r="Q352" s="171"/>
    </row>
    <row r="353" spans="1:17" ht="43.5" customHeight="1" x14ac:dyDescent="0.25">
      <c r="A353" s="110" t="s">
        <v>975</v>
      </c>
      <c r="B353" s="811"/>
      <c r="C353" s="813"/>
      <c r="D353" s="815"/>
      <c r="E353" s="813"/>
      <c r="F353" s="817"/>
      <c r="G353" s="817"/>
      <c r="H353" s="821"/>
      <c r="I353" s="377" t="str">
        <f>IF('Mapa R. Fiscal'!Y356="","",'Mapa R. Fiscal'!Y356)</f>
        <v/>
      </c>
      <c r="J353" s="377" t="str">
        <f>IF('Mapa R. Fiscal'!AA356="","",'Mapa R. Fiscal'!AA356)</f>
        <v/>
      </c>
      <c r="K353" s="377" t="str">
        <f t="shared" si="5"/>
        <v/>
      </c>
      <c r="L353" s="377" t="str">
        <f>IF('Mapa R. Fiscal'!AD356="","",'Mapa R. Fiscal'!AD356)</f>
        <v/>
      </c>
      <c r="M353" s="321" t="str">
        <f>IF('Mapa R. Fiscal'!P356="","",'Mapa R. Fiscal'!P356)</f>
        <v/>
      </c>
      <c r="N353" s="65"/>
      <c r="O353" s="65"/>
      <c r="P353" s="65"/>
      <c r="Q353" s="171"/>
    </row>
    <row r="354" spans="1:17" ht="43.5" customHeight="1" x14ac:dyDescent="0.25">
      <c r="A354" s="110" t="s">
        <v>976</v>
      </c>
      <c r="B354" s="811"/>
      <c r="C354" s="813"/>
      <c r="D354" s="815"/>
      <c r="E354" s="813"/>
      <c r="F354" s="817"/>
      <c r="G354" s="817"/>
      <c r="H354" s="821"/>
      <c r="I354" s="377" t="str">
        <f>IF('Mapa R. Fiscal'!Y357="","",'Mapa R. Fiscal'!Y357)</f>
        <v/>
      </c>
      <c r="J354" s="377" t="str">
        <f>IF('Mapa R. Fiscal'!AA357="","",'Mapa R. Fiscal'!AA357)</f>
        <v/>
      </c>
      <c r="K354" s="377" t="str">
        <f t="shared" si="5"/>
        <v/>
      </c>
      <c r="L354" s="377" t="str">
        <f>IF('Mapa R. Fiscal'!AD357="","",'Mapa R. Fiscal'!AD357)</f>
        <v/>
      </c>
      <c r="M354" s="321" t="str">
        <f>IF('Mapa R. Fiscal'!P357="","",'Mapa R. Fiscal'!P357)</f>
        <v/>
      </c>
      <c r="N354" s="65"/>
      <c r="O354" s="65"/>
      <c r="P354" s="65"/>
      <c r="Q354" s="171"/>
    </row>
    <row r="355" spans="1:17" ht="43.5" customHeight="1" x14ac:dyDescent="0.25">
      <c r="A355" s="110" t="s">
        <v>977</v>
      </c>
      <c r="B355" s="810"/>
      <c r="C355" s="812" t="str">
        <f>IF('Mapa R. Fiscal'!E358="","",'Mapa R. Fiscal'!E358)</f>
        <v/>
      </c>
      <c r="D355" s="814"/>
      <c r="E355" s="812" t="str">
        <f>IF('Mapa R. Fiscal'!D358="","",'Mapa R. Fiscal'!D358)</f>
        <v/>
      </c>
      <c r="F355" s="817" t="str">
        <f>IF('Mapa final'!H358="","",'Mapa final'!H358)</f>
        <v/>
      </c>
      <c r="G355" s="817" t="str">
        <f>IF('Mapa final'!L358="","",'Mapa final'!L358)</f>
        <v/>
      </c>
      <c r="H355" s="821"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77" t="str">
        <f>IF('Mapa R. Fiscal'!Y358="","",'Mapa R. Fiscal'!Y358)</f>
        <v/>
      </c>
      <c r="J355" s="377" t="str">
        <f>IF('Mapa R. Fiscal'!AA358="","",'Mapa R. Fiscal'!AA358)</f>
        <v/>
      </c>
      <c r="K355" s="377" t="str">
        <f t="shared" si="5"/>
        <v/>
      </c>
      <c r="L355" s="377" t="str">
        <f>IF('Mapa R. Fiscal'!AD358="","",'Mapa R. Fiscal'!AD358)</f>
        <v/>
      </c>
      <c r="M355" s="321" t="str">
        <f>IF('Mapa R. Fiscal'!P358="","",'Mapa R. Fiscal'!P358)</f>
        <v/>
      </c>
      <c r="N355" s="65"/>
      <c r="O355" s="65"/>
      <c r="P355" s="65"/>
      <c r="Q355" s="171"/>
    </row>
    <row r="356" spans="1:17" ht="43.5" customHeight="1" x14ac:dyDescent="0.25">
      <c r="A356" s="110" t="s">
        <v>978</v>
      </c>
      <c r="B356" s="811"/>
      <c r="C356" s="813"/>
      <c r="D356" s="815"/>
      <c r="E356" s="813"/>
      <c r="F356" s="817"/>
      <c r="G356" s="817"/>
      <c r="H356" s="821"/>
      <c r="I356" s="377" t="str">
        <f>IF('Mapa R. Fiscal'!Y359="","",'Mapa R. Fiscal'!Y359)</f>
        <v/>
      </c>
      <c r="J356" s="377" t="str">
        <f>IF('Mapa R. Fiscal'!AA359="","",'Mapa R. Fiscal'!AA359)</f>
        <v/>
      </c>
      <c r="K356" s="377" t="str">
        <f t="shared" si="5"/>
        <v/>
      </c>
      <c r="L356" s="377" t="str">
        <f>IF('Mapa R. Fiscal'!AD359="","",'Mapa R. Fiscal'!AD359)</f>
        <v/>
      </c>
      <c r="M356" s="321" t="str">
        <f>IF('Mapa R. Fiscal'!P359="","",'Mapa R. Fiscal'!P359)</f>
        <v/>
      </c>
      <c r="N356" s="65"/>
      <c r="O356" s="65"/>
      <c r="P356" s="65"/>
      <c r="Q356" s="171"/>
    </row>
    <row r="357" spans="1:17" ht="43.5" customHeight="1" x14ac:dyDescent="0.25">
      <c r="A357" s="110" t="s">
        <v>979</v>
      </c>
      <c r="B357" s="811"/>
      <c r="C357" s="813"/>
      <c r="D357" s="815"/>
      <c r="E357" s="813"/>
      <c r="F357" s="817"/>
      <c r="G357" s="817"/>
      <c r="H357" s="821"/>
      <c r="I357" s="377" t="str">
        <f>IF('Mapa R. Fiscal'!Y360="","",'Mapa R. Fiscal'!Y360)</f>
        <v/>
      </c>
      <c r="J357" s="377" t="str">
        <f>IF('Mapa R. Fiscal'!AA360="","",'Mapa R. Fiscal'!AA360)</f>
        <v/>
      </c>
      <c r="K357" s="377" t="str">
        <f t="shared" si="5"/>
        <v/>
      </c>
      <c r="L357" s="377" t="str">
        <f>IF('Mapa R. Fiscal'!AD360="","",'Mapa R. Fiscal'!AD360)</f>
        <v/>
      </c>
      <c r="M357" s="321" t="str">
        <f>IF('Mapa R. Fiscal'!P360="","",'Mapa R. Fiscal'!P360)</f>
        <v/>
      </c>
      <c r="N357" s="65"/>
      <c r="O357" s="65"/>
      <c r="P357" s="65"/>
      <c r="Q357" s="171"/>
    </row>
    <row r="358" spans="1:17" ht="43.5" customHeight="1" x14ac:dyDescent="0.25">
      <c r="A358" s="110" t="s">
        <v>980</v>
      </c>
      <c r="B358" s="811"/>
      <c r="C358" s="813"/>
      <c r="D358" s="815"/>
      <c r="E358" s="813"/>
      <c r="F358" s="817"/>
      <c r="G358" s="817"/>
      <c r="H358" s="821"/>
      <c r="I358" s="377" t="str">
        <f>IF('Mapa R. Fiscal'!Y361="","",'Mapa R. Fiscal'!Y361)</f>
        <v/>
      </c>
      <c r="J358" s="377" t="str">
        <f>IF('Mapa R. Fiscal'!AA361="","",'Mapa R. Fiscal'!AA361)</f>
        <v/>
      </c>
      <c r="K358" s="377" t="str">
        <f t="shared" si="5"/>
        <v/>
      </c>
      <c r="L358" s="377" t="str">
        <f>IF('Mapa R. Fiscal'!AD361="","",'Mapa R. Fiscal'!AD361)</f>
        <v/>
      </c>
      <c r="M358" s="321" t="str">
        <f>IF('Mapa R. Fiscal'!P361="","",'Mapa R. Fiscal'!P361)</f>
        <v/>
      </c>
      <c r="N358" s="65"/>
      <c r="O358" s="65"/>
      <c r="P358" s="65"/>
      <c r="Q358" s="171"/>
    </row>
    <row r="359" spans="1:17" ht="43.5" customHeight="1" x14ac:dyDescent="0.25">
      <c r="A359" s="110" t="s">
        <v>981</v>
      </c>
      <c r="B359" s="811"/>
      <c r="C359" s="813"/>
      <c r="D359" s="815"/>
      <c r="E359" s="813"/>
      <c r="F359" s="817"/>
      <c r="G359" s="817"/>
      <c r="H359" s="821"/>
      <c r="I359" s="377" t="str">
        <f>IF('Mapa R. Fiscal'!Y362="","",'Mapa R. Fiscal'!Y362)</f>
        <v/>
      </c>
      <c r="J359" s="377" t="str">
        <f>IF('Mapa R. Fiscal'!AA362="","",'Mapa R. Fiscal'!AA362)</f>
        <v/>
      </c>
      <c r="K359" s="377" t="str">
        <f t="shared" si="5"/>
        <v/>
      </c>
      <c r="L359" s="377" t="str">
        <f>IF('Mapa R. Fiscal'!AD362="","",'Mapa R. Fiscal'!AD362)</f>
        <v/>
      </c>
      <c r="M359" s="321" t="str">
        <f>IF('Mapa R. Fiscal'!P362="","",'Mapa R. Fiscal'!P362)</f>
        <v/>
      </c>
      <c r="N359" s="65"/>
      <c r="O359" s="65"/>
      <c r="P359" s="65"/>
      <c r="Q359" s="171"/>
    </row>
    <row r="360" spans="1:17" ht="43.5" customHeight="1" x14ac:dyDescent="0.25">
      <c r="A360" s="110" t="s">
        <v>982</v>
      </c>
      <c r="B360" s="811"/>
      <c r="C360" s="813"/>
      <c r="D360" s="815"/>
      <c r="E360" s="813"/>
      <c r="F360" s="817"/>
      <c r="G360" s="817"/>
      <c r="H360" s="821"/>
      <c r="I360" s="377" t="str">
        <f>IF('Mapa R. Fiscal'!Y363="","",'Mapa R. Fiscal'!Y363)</f>
        <v/>
      </c>
      <c r="J360" s="377" t="str">
        <f>IF('Mapa R. Fiscal'!AA363="","",'Mapa R. Fiscal'!AA363)</f>
        <v/>
      </c>
      <c r="K360" s="377" t="str">
        <f t="shared" si="5"/>
        <v/>
      </c>
      <c r="L360" s="377" t="str">
        <f>IF('Mapa R. Fiscal'!AD363="","",'Mapa R. Fiscal'!AD363)</f>
        <v/>
      </c>
      <c r="M360" s="321" t="str">
        <f>IF('Mapa R. Fiscal'!P363="","",'Mapa R. Fiscal'!P363)</f>
        <v/>
      </c>
      <c r="N360" s="65"/>
      <c r="O360" s="65"/>
      <c r="P360" s="65"/>
      <c r="Q360" s="171"/>
    </row>
    <row r="361" spans="1:17" ht="43.5" customHeight="1" x14ac:dyDescent="0.25">
      <c r="A361" s="110" t="s">
        <v>983</v>
      </c>
      <c r="B361" s="810"/>
      <c r="C361" s="812" t="str">
        <f>IF('Mapa R. Fiscal'!E364="","",'Mapa R. Fiscal'!E364)</f>
        <v/>
      </c>
      <c r="D361" s="814"/>
      <c r="E361" s="812" t="str">
        <f>IF('Mapa R. Fiscal'!D364="","",'Mapa R. Fiscal'!D364)</f>
        <v/>
      </c>
      <c r="F361" s="817" t="str">
        <f>IF('Mapa final'!H364="","",'Mapa final'!H364)</f>
        <v/>
      </c>
      <c r="G361" s="817" t="str">
        <f>IF('Mapa final'!L364="","",'Mapa final'!L364)</f>
        <v/>
      </c>
      <c r="H361" s="821"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77" t="str">
        <f>IF('Mapa R. Fiscal'!Y364="","",'Mapa R. Fiscal'!Y364)</f>
        <v/>
      </c>
      <c r="J361" s="377" t="str">
        <f>IF('Mapa R. Fiscal'!AA364="","",'Mapa R. Fiscal'!AA364)</f>
        <v/>
      </c>
      <c r="K361" s="377" t="str">
        <f t="shared" si="5"/>
        <v/>
      </c>
      <c r="L361" s="377" t="str">
        <f>IF('Mapa R. Fiscal'!AD364="","",'Mapa R. Fiscal'!AD364)</f>
        <v/>
      </c>
      <c r="M361" s="321" t="str">
        <f>IF('Mapa R. Fiscal'!P364="","",'Mapa R. Fiscal'!P364)</f>
        <v/>
      </c>
      <c r="N361" s="65"/>
      <c r="O361" s="65"/>
      <c r="P361" s="65"/>
      <c r="Q361" s="171"/>
    </row>
    <row r="362" spans="1:17" ht="43.5" customHeight="1" x14ac:dyDescent="0.25">
      <c r="A362" s="110" t="s">
        <v>984</v>
      </c>
      <c r="B362" s="811"/>
      <c r="C362" s="813"/>
      <c r="D362" s="815"/>
      <c r="E362" s="813"/>
      <c r="F362" s="817"/>
      <c r="G362" s="817"/>
      <c r="H362" s="821"/>
      <c r="I362" s="377" t="str">
        <f>IF('Mapa R. Fiscal'!Y365="","",'Mapa R. Fiscal'!Y365)</f>
        <v/>
      </c>
      <c r="J362" s="377" t="str">
        <f>IF('Mapa R. Fiscal'!AA365="","",'Mapa R. Fiscal'!AA365)</f>
        <v/>
      </c>
      <c r="K362" s="377" t="str">
        <f t="shared" si="5"/>
        <v/>
      </c>
      <c r="L362" s="377" t="str">
        <f>IF('Mapa R. Fiscal'!AD365="","",'Mapa R. Fiscal'!AD365)</f>
        <v/>
      </c>
      <c r="M362" s="321" t="str">
        <f>IF('Mapa R. Fiscal'!P365="","",'Mapa R. Fiscal'!P365)</f>
        <v/>
      </c>
      <c r="N362" s="65"/>
      <c r="O362" s="65"/>
      <c r="P362" s="65"/>
      <c r="Q362" s="171"/>
    </row>
    <row r="363" spans="1:17" ht="51.75" customHeight="1" x14ac:dyDescent="0.25">
      <c r="A363" s="110" t="s">
        <v>985</v>
      </c>
      <c r="B363" s="811"/>
      <c r="C363" s="813"/>
      <c r="D363" s="815"/>
      <c r="E363" s="813"/>
      <c r="F363" s="817"/>
      <c r="G363" s="817"/>
      <c r="H363" s="821"/>
      <c r="I363" s="377" t="str">
        <f>IF('Mapa R. Fiscal'!Y366="","",'Mapa R. Fiscal'!Y366)</f>
        <v/>
      </c>
      <c r="J363" s="377" t="str">
        <f>IF('Mapa R. Fiscal'!AA366="","",'Mapa R. Fiscal'!AA366)</f>
        <v/>
      </c>
      <c r="K363" s="377" t="str">
        <f t="shared" si="5"/>
        <v/>
      </c>
      <c r="L363" s="377" t="str">
        <f>IF('Mapa R. Fiscal'!AD366="","",'Mapa R. Fiscal'!AD366)</f>
        <v/>
      </c>
      <c r="M363" s="321" t="str">
        <f>IF('Mapa R. Fiscal'!P366="","",'Mapa R. Fiscal'!P366)</f>
        <v/>
      </c>
      <c r="N363" s="65"/>
      <c r="O363" s="65"/>
      <c r="P363" s="65"/>
      <c r="Q363" s="171"/>
    </row>
    <row r="364" spans="1:17" ht="51.75" customHeight="1" x14ac:dyDescent="0.25">
      <c r="A364" s="110" t="s">
        <v>986</v>
      </c>
      <c r="B364" s="811"/>
      <c r="C364" s="813"/>
      <c r="D364" s="815"/>
      <c r="E364" s="813"/>
      <c r="F364" s="817"/>
      <c r="G364" s="817"/>
      <c r="H364" s="821"/>
      <c r="I364" s="377" t="str">
        <f>IF('Mapa R. Fiscal'!Y367="","",'Mapa R. Fiscal'!Y367)</f>
        <v/>
      </c>
      <c r="J364" s="377" t="str">
        <f>IF('Mapa R. Fiscal'!AA367="","",'Mapa R. Fiscal'!AA367)</f>
        <v/>
      </c>
      <c r="K364" s="377" t="str">
        <f t="shared" si="5"/>
        <v/>
      </c>
      <c r="L364" s="377" t="str">
        <f>IF('Mapa R. Fiscal'!AD367="","",'Mapa R. Fiscal'!AD367)</f>
        <v/>
      </c>
      <c r="M364" s="321" t="str">
        <f>IF('Mapa R. Fiscal'!P367="","",'Mapa R. Fiscal'!P367)</f>
        <v/>
      </c>
      <c r="N364" s="65"/>
      <c r="O364" s="65"/>
      <c r="P364" s="65"/>
      <c r="Q364" s="171"/>
    </row>
    <row r="365" spans="1:17" ht="51.75" customHeight="1" x14ac:dyDescent="0.25">
      <c r="A365" s="110" t="s">
        <v>987</v>
      </c>
      <c r="B365" s="811"/>
      <c r="C365" s="813"/>
      <c r="D365" s="815"/>
      <c r="E365" s="813"/>
      <c r="F365" s="817"/>
      <c r="G365" s="817"/>
      <c r="H365" s="821"/>
      <c r="I365" s="377" t="str">
        <f>IF('Mapa R. Fiscal'!Y368="","",'Mapa R. Fiscal'!Y368)</f>
        <v/>
      </c>
      <c r="J365" s="377" t="str">
        <f>IF('Mapa R. Fiscal'!AA368="","",'Mapa R. Fiscal'!AA368)</f>
        <v/>
      </c>
      <c r="K365" s="377" t="str">
        <f t="shared" si="5"/>
        <v/>
      </c>
      <c r="L365" s="377" t="str">
        <f>IF('Mapa R. Fiscal'!AD368="","",'Mapa R. Fiscal'!AD368)</f>
        <v/>
      </c>
      <c r="M365" s="321" t="str">
        <f>IF('Mapa R. Fiscal'!P368="","",'Mapa R. Fiscal'!P368)</f>
        <v/>
      </c>
      <c r="N365" s="65"/>
      <c r="O365" s="65"/>
      <c r="P365" s="65"/>
      <c r="Q365" s="171"/>
    </row>
    <row r="366" spans="1:17" ht="51.75" customHeight="1" x14ac:dyDescent="0.25">
      <c r="A366" s="110" t="s">
        <v>988</v>
      </c>
      <c r="B366" s="811"/>
      <c r="C366" s="813"/>
      <c r="D366" s="815"/>
      <c r="E366" s="813"/>
      <c r="F366" s="817"/>
      <c r="G366" s="817"/>
      <c r="H366" s="821"/>
      <c r="I366" s="377" t="str">
        <f>IF('Mapa R. Fiscal'!Y369="","",'Mapa R. Fiscal'!Y369)</f>
        <v/>
      </c>
      <c r="J366" s="377" t="str">
        <f>IF('Mapa R. Fiscal'!AA369="","",'Mapa R. Fiscal'!AA369)</f>
        <v/>
      </c>
      <c r="K366" s="377" t="str">
        <f t="shared" si="5"/>
        <v/>
      </c>
      <c r="L366" s="377" t="str">
        <f>IF('Mapa R. Fiscal'!AD369="","",'Mapa R. Fiscal'!AD369)</f>
        <v/>
      </c>
      <c r="M366" s="321" t="str">
        <f>IF('Mapa R. Fiscal'!P369="","",'Mapa R. Fiscal'!P369)</f>
        <v/>
      </c>
      <c r="N366" s="65"/>
      <c r="O366" s="65"/>
      <c r="P366" s="65"/>
      <c r="Q366" s="171"/>
    </row>
    <row r="367" spans="1:17" ht="51.75" customHeight="1" x14ac:dyDescent="0.25">
      <c r="A367" s="110" t="s">
        <v>989</v>
      </c>
      <c r="B367" s="810"/>
      <c r="C367" s="812" t="str">
        <f>IF('Mapa R. Fiscal'!E370="","",'Mapa R. Fiscal'!E370)</f>
        <v/>
      </c>
      <c r="D367" s="814"/>
      <c r="E367" s="812" t="str">
        <f>IF('Mapa R. Fiscal'!D370="","",'Mapa R. Fiscal'!D370)</f>
        <v/>
      </c>
      <c r="F367" s="817" t="str">
        <f>IF('Mapa final'!H370="","",'Mapa final'!H370)</f>
        <v/>
      </c>
      <c r="G367" s="817" t="str">
        <f>IF('Mapa final'!L370="","",'Mapa final'!L370)</f>
        <v/>
      </c>
      <c r="H367" s="821"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77" t="str">
        <f>IF('Mapa R. Fiscal'!Y370="","",'Mapa R. Fiscal'!Y370)</f>
        <v/>
      </c>
      <c r="J367" s="377" t="str">
        <f>IF('Mapa R. Fiscal'!AA370="","",'Mapa R. Fiscal'!AA370)</f>
        <v/>
      </c>
      <c r="K367" s="377" t="str">
        <f t="shared" si="5"/>
        <v/>
      </c>
      <c r="L367" s="377" t="str">
        <f>IF('Mapa R. Fiscal'!AD370="","",'Mapa R. Fiscal'!AD370)</f>
        <v/>
      </c>
      <c r="M367" s="321" t="str">
        <f>IF('Mapa R. Fiscal'!P370="","",'Mapa R. Fiscal'!P370)</f>
        <v/>
      </c>
      <c r="N367" s="65"/>
      <c r="O367" s="65"/>
      <c r="P367" s="65"/>
      <c r="Q367" s="171"/>
    </row>
    <row r="368" spans="1:17" ht="51.75" customHeight="1" x14ac:dyDescent="0.25">
      <c r="A368" s="110" t="s">
        <v>990</v>
      </c>
      <c r="B368" s="811"/>
      <c r="C368" s="813"/>
      <c r="D368" s="815"/>
      <c r="E368" s="813"/>
      <c r="F368" s="817"/>
      <c r="G368" s="817"/>
      <c r="H368" s="821"/>
      <c r="I368" s="377" t="str">
        <f>IF('Mapa R. Fiscal'!Y371="","",'Mapa R. Fiscal'!Y371)</f>
        <v/>
      </c>
      <c r="J368" s="377" t="str">
        <f>IF('Mapa R. Fiscal'!AA371="","",'Mapa R. Fiscal'!AA371)</f>
        <v/>
      </c>
      <c r="K368" s="377" t="str">
        <f t="shared" si="5"/>
        <v/>
      </c>
      <c r="L368" s="377" t="str">
        <f>IF('Mapa R. Fiscal'!AD371="","",'Mapa R. Fiscal'!AD371)</f>
        <v/>
      </c>
      <c r="M368" s="321" t="str">
        <f>IF('Mapa R. Fiscal'!P371="","",'Mapa R. Fiscal'!P371)</f>
        <v/>
      </c>
      <c r="N368" s="65"/>
      <c r="O368" s="65"/>
      <c r="P368" s="65"/>
      <c r="Q368" s="171"/>
    </row>
    <row r="369" spans="1:17" ht="51.75" customHeight="1" x14ac:dyDescent="0.25">
      <c r="A369" s="110" t="s">
        <v>991</v>
      </c>
      <c r="B369" s="811"/>
      <c r="C369" s="813"/>
      <c r="D369" s="815"/>
      <c r="E369" s="813"/>
      <c r="F369" s="817"/>
      <c r="G369" s="817"/>
      <c r="H369" s="821"/>
      <c r="I369" s="377" t="str">
        <f>IF('Mapa R. Fiscal'!Y372="","",'Mapa R. Fiscal'!Y372)</f>
        <v/>
      </c>
      <c r="J369" s="377" t="str">
        <f>IF('Mapa R. Fiscal'!AA372="","",'Mapa R. Fiscal'!AA372)</f>
        <v/>
      </c>
      <c r="K369" s="377" t="str">
        <f t="shared" si="5"/>
        <v/>
      </c>
      <c r="L369" s="377" t="str">
        <f>IF('Mapa R. Fiscal'!AD372="","",'Mapa R. Fiscal'!AD372)</f>
        <v/>
      </c>
      <c r="M369" s="321" t="str">
        <f>IF('Mapa R. Fiscal'!P372="","",'Mapa R. Fiscal'!P372)</f>
        <v/>
      </c>
      <c r="N369" s="65"/>
      <c r="O369" s="65"/>
      <c r="P369" s="65"/>
      <c r="Q369" s="171"/>
    </row>
    <row r="370" spans="1:17" ht="51.75" customHeight="1" x14ac:dyDescent="0.25">
      <c r="A370" s="110" t="s">
        <v>992</v>
      </c>
      <c r="B370" s="811"/>
      <c r="C370" s="813"/>
      <c r="D370" s="815"/>
      <c r="E370" s="813"/>
      <c r="F370" s="817"/>
      <c r="G370" s="817"/>
      <c r="H370" s="821"/>
      <c r="I370" s="377" t="str">
        <f>IF('Mapa R. Fiscal'!Y373="","",'Mapa R. Fiscal'!Y373)</f>
        <v/>
      </c>
      <c r="J370" s="377" t="str">
        <f>IF('Mapa R. Fiscal'!AA373="","",'Mapa R. Fiscal'!AA373)</f>
        <v/>
      </c>
      <c r="K370" s="377" t="str">
        <f t="shared" si="5"/>
        <v/>
      </c>
      <c r="L370" s="377" t="str">
        <f>IF('Mapa R. Fiscal'!AD373="","",'Mapa R. Fiscal'!AD373)</f>
        <v/>
      </c>
      <c r="M370" s="321" t="str">
        <f>IF('Mapa R. Fiscal'!P373="","",'Mapa R. Fiscal'!P373)</f>
        <v/>
      </c>
      <c r="N370" s="65"/>
      <c r="O370" s="65"/>
      <c r="P370" s="65"/>
      <c r="Q370" s="171"/>
    </row>
    <row r="371" spans="1:17" ht="51.75" customHeight="1" x14ac:dyDescent="0.25">
      <c r="A371" s="110" t="s">
        <v>993</v>
      </c>
      <c r="B371" s="811"/>
      <c r="C371" s="813"/>
      <c r="D371" s="815"/>
      <c r="E371" s="813"/>
      <c r="F371" s="817"/>
      <c r="G371" s="817"/>
      <c r="H371" s="821"/>
      <c r="I371" s="377" t="str">
        <f>IF('Mapa R. Fiscal'!Y374="","",'Mapa R. Fiscal'!Y374)</f>
        <v/>
      </c>
      <c r="J371" s="377" t="str">
        <f>IF('Mapa R. Fiscal'!AA374="","",'Mapa R. Fiscal'!AA374)</f>
        <v/>
      </c>
      <c r="K371" s="377" t="str">
        <f t="shared" si="5"/>
        <v/>
      </c>
      <c r="L371" s="377" t="str">
        <f>IF('Mapa R. Fiscal'!AD374="","",'Mapa R. Fiscal'!AD374)</f>
        <v/>
      </c>
      <c r="M371" s="321" t="str">
        <f>IF('Mapa R. Fiscal'!P374="","",'Mapa R. Fiscal'!P374)</f>
        <v/>
      </c>
      <c r="N371" s="65"/>
      <c r="O371" s="65"/>
      <c r="P371" s="65"/>
      <c r="Q371" s="171"/>
    </row>
    <row r="372" spans="1:17" ht="51.75" customHeight="1" x14ac:dyDescent="0.25">
      <c r="A372" s="110" t="s">
        <v>994</v>
      </c>
      <c r="B372" s="811"/>
      <c r="C372" s="813"/>
      <c r="D372" s="815"/>
      <c r="E372" s="813"/>
      <c r="F372" s="817"/>
      <c r="G372" s="817"/>
      <c r="H372" s="821"/>
      <c r="I372" s="377" t="str">
        <f>IF('Mapa R. Fiscal'!Y375="","",'Mapa R. Fiscal'!Y375)</f>
        <v/>
      </c>
      <c r="J372" s="377" t="str">
        <f>IF('Mapa R. Fiscal'!AA375="","",'Mapa R. Fiscal'!AA375)</f>
        <v/>
      </c>
      <c r="K372" s="377" t="str">
        <f t="shared" si="5"/>
        <v/>
      </c>
      <c r="L372" s="377" t="str">
        <f>IF('Mapa R. Fiscal'!AD375="","",'Mapa R. Fiscal'!AD375)</f>
        <v/>
      </c>
      <c r="M372" s="321" t="str">
        <f>IF('Mapa R. Fiscal'!P375="","",'Mapa R. Fiscal'!P375)</f>
        <v/>
      </c>
      <c r="N372" s="65"/>
      <c r="O372" s="65"/>
      <c r="P372" s="65"/>
      <c r="Q372" s="171"/>
    </row>
    <row r="373" spans="1:17" ht="51.75" customHeight="1" x14ac:dyDescent="0.25">
      <c r="A373" s="110" t="s">
        <v>995</v>
      </c>
      <c r="B373" s="810"/>
      <c r="C373" s="812" t="str">
        <f>IF('Mapa R. Fiscal'!E376="","",'Mapa R. Fiscal'!E376)</f>
        <v/>
      </c>
      <c r="D373" s="814"/>
      <c r="E373" s="812" t="str">
        <f>IF('Mapa R. Fiscal'!D376="","",'Mapa R. Fiscal'!D376)</f>
        <v/>
      </c>
      <c r="F373" s="817" t="str">
        <f>IF('Mapa final'!H376="","",'Mapa final'!H376)</f>
        <v/>
      </c>
      <c r="G373" s="817" t="str">
        <f>IF('Mapa final'!L376="","",'Mapa final'!L376)</f>
        <v/>
      </c>
      <c r="H373" s="821"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77" t="str">
        <f>IF('Mapa R. Fiscal'!Y376="","",'Mapa R. Fiscal'!Y376)</f>
        <v/>
      </c>
      <c r="J373" s="377" t="str">
        <f>IF('Mapa R. Fiscal'!AA376="","",'Mapa R. Fiscal'!AA376)</f>
        <v/>
      </c>
      <c r="K373" s="377" t="str">
        <f t="shared" si="5"/>
        <v/>
      </c>
      <c r="L373" s="377" t="str">
        <f>IF('Mapa R. Fiscal'!AD376="","",'Mapa R. Fiscal'!AD376)</f>
        <v/>
      </c>
      <c r="M373" s="321" t="str">
        <f>IF('Mapa R. Fiscal'!P376="","",'Mapa R. Fiscal'!P376)</f>
        <v/>
      </c>
      <c r="N373" s="65"/>
      <c r="O373" s="65"/>
      <c r="P373" s="65"/>
      <c r="Q373" s="171"/>
    </row>
    <row r="374" spans="1:17" ht="51.75" customHeight="1" x14ac:dyDescent="0.25">
      <c r="A374" s="110" t="s">
        <v>996</v>
      </c>
      <c r="B374" s="811"/>
      <c r="C374" s="813"/>
      <c r="D374" s="815"/>
      <c r="E374" s="813"/>
      <c r="F374" s="817"/>
      <c r="G374" s="817"/>
      <c r="H374" s="821"/>
      <c r="I374" s="377" t="str">
        <f>IF('Mapa R. Fiscal'!Y377="","",'Mapa R. Fiscal'!Y377)</f>
        <v/>
      </c>
      <c r="J374" s="377" t="str">
        <f>IF('Mapa R. Fiscal'!AA377="","",'Mapa R. Fiscal'!AA377)</f>
        <v/>
      </c>
      <c r="K374" s="377" t="str">
        <f t="shared" si="5"/>
        <v/>
      </c>
      <c r="L374" s="377" t="str">
        <f>IF('Mapa R. Fiscal'!AD377="","",'Mapa R. Fiscal'!AD377)</f>
        <v/>
      </c>
      <c r="M374" s="321" t="str">
        <f>IF('Mapa R. Fiscal'!P377="","",'Mapa R. Fiscal'!P377)</f>
        <v/>
      </c>
      <c r="N374" s="65"/>
      <c r="O374" s="65"/>
      <c r="P374" s="65"/>
      <c r="Q374" s="171"/>
    </row>
    <row r="375" spans="1:17" ht="51.75" customHeight="1" x14ac:dyDescent="0.25">
      <c r="A375" s="110" t="s">
        <v>997</v>
      </c>
      <c r="B375" s="811"/>
      <c r="C375" s="813"/>
      <c r="D375" s="815"/>
      <c r="E375" s="813"/>
      <c r="F375" s="817"/>
      <c r="G375" s="817"/>
      <c r="H375" s="821"/>
      <c r="I375" s="377" t="str">
        <f>IF('Mapa R. Fiscal'!Y378="","",'Mapa R. Fiscal'!Y378)</f>
        <v/>
      </c>
      <c r="J375" s="377" t="str">
        <f>IF('Mapa R. Fiscal'!AA378="","",'Mapa R. Fiscal'!AA378)</f>
        <v/>
      </c>
      <c r="K375" s="377" t="str">
        <f t="shared" si="5"/>
        <v/>
      </c>
      <c r="L375" s="377" t="str">
        <f>IF('Mapa R. Fiscal'!AD378="","",'Mapa R. Fiscal'!AD378)</f>
        <v/>
      </c>
      <c r="M375" s="321" t="str">
        <f>IF('Mapa R. Fiscal'!P378="","",'Mapa R. Fiscal'!P378)</f>
        <v/>
      </c>
      <c r="N375" s="65"/>
      <c r="O375" s="65"/>
      <c r="P375" s="65"/>
      <c r="Q375" s="171"/>
    </row>
    <row r="376" spans="1:17" ht="51.75" customHeight="1" x14ac:dyDescent="0.25">
      <c r="A376" s="110" t="s">
        <v>998</v>
      </c>
      <c r="B376" s="811"/>
      <c r="C376" s="813"/>
      <c r="D376" s="815"/>
      <c r="E376" s="813"/>
      <c r="F376" s="817"/>
      <c r="G376" s="817"/>
      <c r="H376" s="821"/>
      <c r="I376" s="377" t="str">
        <f>IF('Mapa R. Fiscal'!Y379="","",'Mapa R. Fiscal'!Y379)</f>
        <v/>
      </c>
      <c r="J376" s="377" t="str">
        <f>IF('Mapa R. Fiscal'!AA379="","",'Mapa R. Fiscal'!AA379)</f>
        <v/>
      </c>
      <c r="K376" s="377" t="str">
        <f t="shared" si="5"/>
        <v/>
      </c>
      <c r="L376" s="377" t="str">
        <f>IF('Mapa R. Fiscal'!AD379="","",'Mapa R. Fiscal'!AD379)</f>
        <v/>
      </c>
      <c r="M376" s="321" t="str">
        <f>IF('Mapa R. Fiscal'!P379="","",'Mapa R. Fiscal'!P379)</f>
        <v/>
      </c>
      <c r="N376" s="65"/>
      <c r="O376" s="65"/>
      <c r="P376" s="65"/>
      <c r="Q376" s="171"/>
    </row>
    <row r="377" spans="1:17" ht="51.75" customHeight="1" x14ac:dyDescent="0.25">
      <c r="A377" s="110" t="s">
        <v>999</v>
      </c>
      <c r="B377" s="811"/>
      <c r="C377" s="813"/>
      <c r="D377" s="815"/>
      <c r="E377" s="813"/>
      <c r="F377" s="817"/>
      <c r="G377" s="817"/>
      <c r="H377" s="821"/>
      <c r="I377" s="377" t="str">
        <f>IF('Mapa R. Fiscal'!Y380="","",'Mapa R. Fiscal'!Y380)</f>
        <v/>
      </c>
      <c r="J377" s="377" t="str">
        <f>IF('Mapa R. Fiscal'!AA380="","",'Mapa R. Fiscal'!AA380)</f>
        <v/>
      </c>
      <c r="K377" s="377" t="str">
        <f t="shared" si="5"/>
        <v/>
      </c>
      <c r="L377" s="377" t="str">
        <f>IF('Mapa R. Fiscal'!AD380="","",'Mapa R. Fiscal'!AD380)</f>
        <v/>
      </c>
      <c r="M377" s="321" t="str">
        <f>IF('Mapa R. Fiscal'!P380="","",'Mapa R. Fiscal'!P380)</f>
        <v/>
      </c>
      <c r="N377" s="65"/>
      <c r="O377" s="65"/>
      <c r="P377" s="65"/>
      <c r="Q377" s="171"/>
    </row>
    <row r="378" spans="1:17" ht="51.75" customHeight="1" x14ac:dyDescent="0.25">
      <c r="A378" s="110" t="s">
        <v>1000</v>
      </c>
      <c r="B378" s="811"/>
      <c r="C378" s="813"/>
      <c r="D378" s="815"/>
      <c r="E378" s="813"/>
      <c r="F378" s="817"/>
      <c r="G378" s="817"/>
      <c r="H378" s="821"/>
      <c r="I378" s="377" t="str">
        <f>IF('Mapa R. Fiscal'!Y381="","",'Mapa R. Fiscal'!Y381)</f>
        <v/>
      </c>
      <c r="J378" s="377" t="str">
        <f>IF('Mapa R. Fiscal'!AA381="","",'Mapa R. Fiscal'!AA381)</f>
        <v/>
      </c>
      <c r="K378" s="377" t="str">
        <f t="shared" si="5"/>
        <v/>
      </c>
      <c r="L378" s="377" t="str">
        <f>IF('Mapa R. Fiscal'!AD381="","",'Mapa R. Fiscal'!AD381)</f>
        <v/>
      </c>
      <c r="M378" s="321" t="str">
        <f>IF('Mapa R. Fiscal'!P381="","",'Mapa R. Fiscal'!P381)</f>
        <v/>
      </c>
      <c r="N378" s="65"/>
      <c r="O378" s="65"/>
      <c r="P378" s="65"/>
      <c r="Q378" s="171"/>
    </row>
    <row r="379" spans="1:17" ht="51.75" customHeight="1" x14ac:dyDescent="0.25">
      <c r="A379" s="110" t="s">
        <v>1001</v>
      </c>
      <c r="B379" s="810"/>
      <c r="C379" s="812" t="str">
        <f>IF('Mapa R. Fiscal'!E382="","",'Mapa R. Fiscal'!E382)</f>
        <v/>
      </c>
      <c r="D379" s="814"/>
      <c r="E379" s="812" t="str">
        <f>IF('Mapa R. Fiscal'!D382="","",'Mapa R. Fiscal'!D382)</f>
        <v/>
      </c>
      <c r="F379" s="817" t="str">
        <f>IF('Mapa final'!H382="","",'Mapa final'!H382)</f>
        <v/>
      </c>
      <c r="G379" s="817" t="str">
        <f>IF('Mapa final'!L382="","",'Mapa final'!L382)</f>
        <v/>
      </c>
      <c r="H379" s="821"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77" t="str">
        <f>IF('Mapa R. Fiscal'!Y382="","",'Mapa R. Fiscal'!Y382)</f>
        <v/>
      </c>
      <c r="J379" s="377" t="str">
        <f>IF('Mapa R. Fiscal'!AA382="","",'Mapa R. Fiscal'!AA382)</f>
        <v/>
      </c>
      <c r="K379" s="377" t="str">
        <f t="shared" si="5"/>
        <v/>
      </c>
      <c r="L379" s="377" t="str">
        <f>IF('Mapa R. Fiscal'!AD382="","",'Mapa R. Fiscal'!AD382)</f>
        <v/>
      </c>
      <c r="M379" s="321" t="str">
        <f>IF('Mapa R. Fiscal'!P382="","",'Mapa R. Fiscal'!P382)</f>
        <v/>
      </c>
      <c r="N379" s="65"/>
      <c r="O379" s="65"/>
      <c r="P379" s="65"/>
      <c r="Q379" s="171"/>
    </row>
    <row r="380" spans="1:17" ht="51.75" customHeight="1" x14ac:dyDescent="0.25">
      <c r="A380" s="110" t="s">
        <v>1002</v>
      </c>
      <c r="B380" s="811"/>
      <c r="C380" s="813"/>
      <c r="D380" s="815"/>
      <c r="E380" s="813"/>
      <c r="F380" s="817"/>
      <c r="G380" s="817"/>
      <c r="H380" s="821"/>
      <c r="I380" s="377" t="str">
        <f>IF('Mapa R. Fiscal'!Y383="","",'Mapa R. Fiscal'!Y383)</f>
        <v/>
      </c>
      <c r="J380" s="377" t="str">
        <f>IF('Mapa R. Fiscal'!AA383="","",'Mapa R. Fiscal'!AA383)</f>
        <v/>
      </c>
      <c r="K380" s="377" t="str">
        <f t="shared" si="5"/>
        <v/>
      </c>
      <c r="L380" s="377" t="str">
        <f>IF('Mapa R. Fiscal'!AD383="","",'Mapa R. Fiscal'!AD383)</f>
        <v/>
      </c>
      <c r="M380" s="321" t="str">
        <f>IF('Mapa R. Fiscal'!P383="","",'Mapa R. Fiscal'!P383)</f>
        <v/>
      </c>
      <c r="N380" s="65"/>
      <c r="O380" s="65"/>
      <c r="P380" s="65"/>
      <c r="Q380" s="171"/>
    </row>
    <row r="381" spans="1:17" ht="51.75" customHeight="1" x14ac:dyDescent="0.25">
      <c r="A381" s="110" t="s">
        <v>1003</v>
      </c>
      <c r="B381" s="811"/>
      <c r="C381" s="813"/>
      <c r="D381" s="815"/>
      <c r="E381" s="813"/>
      <c r="F381" s="817"/>
      <c r="G381" s="817"/>
      <c r="H381" s="821"/>
      <c r="I381" s="377" t="str">
        <f>IF('Mapa R. Fiscal'!Y384="","",'Mapa R. Fiscal'!Y384)</f>
        <v/>
      </c>
      <c r="J381" s="377" t="str">
        <f>IF('Mapa R. Fiscal'!AA384="","",'Mapa R. Fiscal'!AA384)</f>
        <v/>
      </c>
      <c r="K381" s="377" t="str">
        <f t="shared" si="5"/>
        <v/>
      </c>
      <c r="L381" s="377" t="str">
        <f>IF('Mapa R. Fiscal'!AD384="","",'Mapa R. Fiscal'!AD384)</f>
        <v/>
      </c>
      <c r="M381" s="321" t="str">
        <f>IF('Mapa R. Fiscal'!P384="","",'Mapa R. Fiscal'!P384)</f>
        <v/>
      </c>
      <c r="N381" s="65"/>
      <c r="O381" s="65"/>
      <c r="P381" s="65"/>
      <c r="Q381" s="171"/>
    </row>
    <row r="382" spans="1:17" ht="51.75" customHeight="1" x14ac:dyDescent="0.25">
      <c r="A382" s="110" t="s">
        <v>1004</v>
      </c>
      <c r="B382" s="811"/>
      <c r="C382" s="813"/>
      <c r="D382" s="815"/>
      <c r="E382" s="813"/>
      <c r="F382" s="817"/>
      <c r="G382" s="817"/>
      <c r="H382" s="821"/>
      <c r="I382" s="377" t="str">
        <f>IF('Mapa R. Fiscal'!Y385="","",'Mapa R. Fiscal'!Y385)</f>
        <v/>
      </c>
      <c r="J382" s="377" t="str">
        <f>IF('Mapa R. Fiscal'!AA385="","",'Mapa R. Fiscal'!AA385)</f>
        <v/>
      </c>
      <c r="K382" s="377" t="str">
        <f t="shared" si="5"/>
        <v/>
      </c>
      <c r="L382" s="377" t="str">
        <f>IF('Mapa R. Fiscal'!AD385="","",'Mapa R. Fiscal'!AD385)</f>
        <v/>
      </c>
      <c r="M382" s="321" t="str">
        <f>IF('Mapa R. Fiscal'!P385="","",'Mapa R. Fiscal'!P385)</f>
        <v/>
      </c>
      <c r="N382" s="65"/>
      <c r="O382" s="65"/>
      <c r="P382" s="65"/>
      <c r="Q382" s="171"/>
    </row>
    <row r="383" spans="1:17" ht="51.75" customHeight="1" x14ac:dyDescent="0.25">
      <c r="A383" s="110" t="s">
        <v>1005</v>
      </c>
      <c r="B383" s="811"/>
      <c r="C383" s="813"/>
      <c r="D383" s="815"/>
      <c r="E383" s="813"/>
      <c r="F383" s="817"/>
      <c r="G383" s="817"/>
      <c r="H383" s="821"/>
      <c r="I383" s="377" t="str">
        <f>IF('Mapa R. Fiscal'!Y386="","",'Mapa R. Fiscal'!Y386)</f>
        <v/>
      </c>
      <c r="J383" s="377" t="str">
        <f>IF('Mapa R. Fiscal'!AA386="","",'Mapa R. Fiscal'!AA386)</f>
        <v/>
      </c>
      <c r="K383" s="377" t="str">
        <f t="shared" si="5"/>
        <v/>
      </c>
      <c r="L383" s="377" t="str">
        <f>IF('Mapa R. Fiscal'!AD386="","",'Mapa R. Fiscal'!AD386)</f>
        <v/>
      </c>
      <c r="M383" s="321" t="str">
        <f>IF('Mapa R. Fiscal'!P386="","",'Mapa R. Fiscal'!P386)</f>
        <v/>
      </c>
      <c r="N383" s="65"/>
      <c r="O383" s="65"/>
      <c r="P383" s="65"/>
      <c r="Q383" s="171"/>
    </row>
    <row r="384" spans="1:17" ht="51.75" customHeight="1" x14ac:dyDescent="0.25">
      <c r="A384" s="110" t="s">
        <v>1006</v>
      </c>
      <c r="B384" s="811"/>
      <c r="C384" s="813"/>
      <c r="D384" s="815"/>
      <c r="E384" s="813"/>
      <c r="F384" s="817"/>
      <c r="G384" s="817"/>
      <c r="H384" s="821"/>
      <c r="I384" s="377" t="str">
        <f>IF('Mapa R. Fiscal'!Y387="","",'Mapa R. Fiscal'!Y387)</f>
        <v/>
      </c>
      <c r="J384" s="377" t="str">
        <f>IF('Mapa R. Fiscal'!AA387="","",'Mapa R. Fiscal'!AA387)</f>
        <v/>
      </c>
      <c r="K384" s="377" t="str">
        <f t="shared" si="5"/>
        <v/>
      </c>
      <c r="L384" s="377" t="str">
        <f>IF('Mapa R. Fiscal'!AD387="","",'Mapa R. Fiscal'!AD387)</f>
        <v/>
      </c>
      <c r="M384" s="321" t="str">
        <f>IF('Mapa R. Fiscal'!P387="","",'Mapa R. Fiscal'!P387)</f>
        <v/>
      </c>
      <c r="N384" s="65"/>
      <c r="O384" s="65"/>
      <c r="P384" s="65"/>
      <c r="Q384" s="171"/>
    </row>
    <row r="385" spans="1:17" ht="51.75" customHeight="1" x14ac:dyDescent="0.25">
      <c r="A385" s="110" t="s">
        <v>1007</v>
      </c>
      <c r="B385" s="810"/>
      <c r="C385" s="812" t="str">
        <f>IF('Mapa R. Fiscal'!E388="","",'Mapa R. Fiscal'!E388)</f>
        <v/>
      </c>
      <c r="D385" s="814"/>
      <c r="E385" s="812" t="str">
        <f>IF('Mapa R. Fiscal'!D388="","",'Mapa R. Fiscal'!D388)</f>
        <v/>
      </c>
      <c r="F385" s="817" t="str">
        <f>IF('Mapa final'!H388="","",'Mapa final'!H388)</f>
        <v/>
      </c>
      <c r="G385" s="817" t="str">
        <f>IF('Mapa final'!L388="","",'Mapa final'!L388)</f>
        <v/>
      </c>
      <c r="H385" s="821"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77" t="str">
        <f>IF('Mapa R. Fiscal'!Y388="","",'Mapa R. Fiscal'!Y388)</f>
        <v/>
      </c>
      <c r="J385" s="377" t="str">
        <f>IF('Mapa R. Fiscal'!AA388="","",'Mapa R. Fiscal'!AA388)</f>
        <v/>
      </c>
      <c r="K385" s="377" t="str">
        <f t="shared" si="5"/>
        <v/>
      </c>
      <c r="L385" s="377" t="str">
        <f>IF('Mapa R. Fiscal'!AD388="","",'Mapa R. Fiscal'!AD388)</f>
        <v/>
      </c>
      <c r="M385" s="321" t="str">
        <f>IF('Mapa R. Fiscal'!P388="","",'Mapa R. Fiscal'!P388)</f>
        <v/>
      </c>
      <c r="N385" s="65"/>
      <c r="O385" s="65"/>
      <c r="P385" s="65"/>
      <c r="Q385" s="171"/>
    </row>
    <row r="386" spans="1:17" ht="51.75" customHeight="1" x14ac:dyDescent="0.25">
      <c r="A386" s="110" t="s">
        <v>1008</v>
      </c>
      <c r="B386" s="811"/>
      <c r="C386" s="813"/>
      <c r="D386" s="815"/>
      <c r="E386" s="813"/>
      <c r="F386" s="817"/>
      <c r="G386" s="817"/>
      <c r="H386" s="821"/>
      <c r="I386" s="377" t="str">
        <f>IF('Mapa R. Fiscal'!Y389="","",'Mapa R. Fiscal'!Y389)</f>
        <v/>
      </c>
      <c r="J386" s="377" t="str">
        <f>IF('Mapa R. Fiscal'!AA389="","",'Mapa R. Fiscal'!AA389)</f>
        <v/>
      </c>
      <c r="K386" s="377" t="str">
        <f t="shared" si="5"/>
        <v/>
      </c>
      <c r="L386" s="377" t="str">
        <f>IF('Mapa R. Fiscal'!AD389="","",'Mapa R. Fiscal'!AD389)</f>
        <v/>
      </c>
      <c r="M386" s="321" t="str">
        <f>IF('Mapa R. Fiscal'!P389="","",'Mapa R. Fiscal'!P389)</f>
        <v/>
      </c>
      <c r="N386" s="65"/>
      <c r="O386" s="65"/>
      <c r="P386" s="65"/>
      <c r="Q386" s="171"/>
    </row>
    <row r="387" spans="1:17" ht="51.75" customHeight="1" x14ac:dyDescent="0.25">
      <c r="A387" s="110" t="s">
        <v>1009</v>
      </c>
      <c r="B387" s="811"/>
      <c r="C387" s="813"/>
      <c r="D387" s="815"/>
      <c r="E387" s="813"/>
      <c r="F387" s="817"/>
      <c r="G387" s="817"/>
      <c r="H387" s="821"/>
      <c r="I387" s="377" t="str">
        <f>IF('Mapa R. Fiscal'!Y390="","",'Mapa R. Fiscal'!Y390)</f>
        <v/>
      </c>
      <c r="J387" s="377" t="str">
        <f>IF('Mapa R. Fiscal'!AA390="","",'Mapa R. Fiscal'!AA390)</f>
        <v/>
      </c>
      <c r="K387" s="377" t="str">
        <f t="shared" si="5"/>
        <v/>
      </c>
      <c r="L387" s="377" t="str">
        <f>IF('Mapa R. Fiscal'!AD390="","",'Mapa R. Fiscal'!AD390)</f>
        <v/>
      </c>
      <c r="M387" s="321" t="str">
        <f>IF('Mapa R. Fiscal'!P390="","",'Mapa R. Fiscal'!P390)</f>
        <v/>
      </c>
      <c r="N387" s="65"/>
      <c r="O387" s="65"/>
      <c r="P387" s="65"/>
      <c r="Q387" s="171"/>
    </row>
    <row r="388" spans="1:17" ht="51.75" customHeight="1" x14ac:dyDescent="0.25">
      <c r="A388" s="110" t="s">
        <v>1010</v>
      </c>
      <c r="B388" s="811"/>
      <c r="C388" s="813"/>
      <c r="D388" s="815"/>
      <c r="E388" s="813"/>
      <c r="F388" s="817"/>
      <c r="G388" s="817"/>
      <c r="H388" s="821"/>
      <c r="I388" s="377" t="str">
        <f>IF('Mapa R. Fiscal'!Y391="","",'Mapa R. Fiscal'!Y391)</f>
        <v/>
      </c>
      <c r="J388" s="377" t="str">
        <f>IF('Mapa R. Fiscal'!AA391="","",'Mapa R. Fiscal'!AA391)</f>
        <v/>
      </c>
      <c r="K388" s="377" t="str">
        <f t="shared" si="5"/>
        <v/>
      </c>
      <c r="L388" s="377" t="str">
        <f>IF('Mapa R. Fiscal'!AD391="","",'Mapa R. Fiscal'!AD391)</f>
        <v/>
      </c>
      <c r="M388" s="321" t="str">
        <f>IF('Mapa R. Fiscal'!P391="","",'Mapa R. Fiscal'!P391)</f>
        <v/>
      </c>
      <c r="N388" s="65"/>
      <c r="O388" s="65"/>
      <c r="P388" s="65"/>
      <c r="Q388" s="171"/>
    </row>
    <row r="389" spans="1:17" ht="51.75" customHeight="1" x14ac:dyDescent="0.25">
      <c r="A389" s="110" t="s">
        <v>1011</v>
      </c>
      <c r="B389" s="811"/>
      <c r="C389" s="813"/>
      <c r="D389" s="815"/>
      <c r="E389" s="813"/>
      <c r="F389" s="817"/>
      <c r="G389" s="817"/>
      <c r="H389" s="821"/>
      <c r="I389" s="377" t="str">
        <f>IF('Mapa R. Fiscal'!Y392="","",'Mapa R. Fiscal'!Y392)</f>
        <v/>
      </c>
      <c r="J389" s="377" t="str">
        <f>IF('Mapa R. Fiscal'!AA392="","",'Mapa R. Fiscal'!AA392)</f>
        <v/>
      </c>
      <c r="K389" s="377" t="str">
        <f t="shared" si="5"/>
        <v/>
      </c>
      <c r="L389" s="377" t="str">
        <f>IF('Mapa R. Fiscal'!AD392="","",'Mapa R. Fiscal'!AD392)</f>
        <v/>
      </c>
      <c r="M389" s="321" t="str">
        <f>IF('Mapa R. Fiscal'!P392="","",'Mapa R. Fiscal'!P392)</f>
        <v/>
      </c>
      <c r="N389" s="65"/>
      <c r="O389" s="65"/>
      <c r="P389" s="65"/>
      <c r="Q389" s="171"/>
    </row>
    <row r="390" spans="1:17" ht="51.75" customHeight="1" x14ac:dyDescent="0.25">
      <c r="A390" s="110" t="s">
        <v>1012</v>
      </c>
      <c r="B390" s="811"/>
      <c r="C390" s="813"/>
      <c r="D390" s="815"/>
      <c r="E390" s="813"/>
      <c r="F390" s="817"/>
      <c r="G390" s="817"/>
      <c r="H390" s="821"/>
      <c r="I390" s="377" t="str">
        <f>IF('Mapa R. Fiscal'!Y393="","",'Mapa R. Fiscal'!Y393)</f>
        <v/>
      </c>
      <c r="J390" s="377" t="str">
        <f>IF('Mapa R. Fiscal'!AA393="","",'Mapa R. Fiscal'!AA393)</f>
        <v/>
      </c>
      <c r="K390" s="377" t="str">
        <f t="shared" si="5"/>
        <v/>
      </c>
      <c r="L390" s="377" t="str">
        <f>IF('Mapa R. Fiscal'!AD393="","",'Mapa R. Fiscal'!AD393)</f>
        <v/>
      </c>
      <c r="M390" s="321" t="str">
        <f>IF('Mapa R. Fiscal'!P393="","",'Mapa R. Fiscal'!P393)</f>
        <v/>
      </c>
      <c r="N390" s="65"/>
      <c r="O390" s="65"/>
      <c r="P390" s="65"/>
      <c r="Q390" s="171"/>
    </row>
    <row r="391" spans="1:17" ht="51.75" customHeight="1" x14ac:dyDescent="0.25">
      <c r="A391" s="110" t="s">
        <v>1013</v>
      </c>
      <c r="B391" s="810"/>
      <c r="C391" s="812" t="str">
        <f>IF('Mapa R. Fiscal'!E394="","",'Mapa R. Fiscal'!E394)</f>
        <v/>
      </c>
      <c r="D391" s="814"/>
      <c r="E391" s="812" t="str">
        <f>IF('Mapa R. Fiscal'!D394="","",'Mapa R. Fiscal'!D394)</f>
        <v/>
      </c>
      <c r="F391" s="817" t="str">
        <f>IF('Mapa final'!H394="","",'Mapa final'!H394)</f>
        <v/>
      </c>
      <c r="G391" s="817" t="str">
        <f>IF('Mapa final'!L394="","",'Mapa final'!L394)</f>
        <v/>
      </c>
      <c r="H391" s="821"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77" t="str">
        <f>IF('Mapa R. Fiscal'!Y394="","",'Mapa R. Fiscal'!Y394)</f>
        <v/>
      </c>
      <c r="J391" s="377" t="str">
        <f>IF('Mapa R. Fiscal'!AA394="","",'Mapa R. Fiscal'!AA394)</f>
        <v/>
      </c>
      <c r="K391" s="377"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77" t="str">
        <f>IF('Mapa R. Fiscal'!AD394="","",'Mapa R. Fiscal'!AD394)</f>
        <v/>
      </c>
      <c r="M391" s="321" t="str">
        <f>IF('Mapa R. Fiscal'!P394="","",'Mapa R. Fiscal'!P394)</f>
        <v/>
      </c>
      <c r="N391" s="65"/>
      <c r="O391" s="65"/>
      <c r="P391" s="65"/>
      <c r="Q391" s="171"/>
    </row>
    <row r="392" spans="1:17" ht="51.75" customHeight="1" x14ac:dyDescent="0.25">
      <c r="A392" s="110" t="s">
        <v>1014</v>
      </c>
      <c r="B392" s="811"/>
      <c r="C392" s="813"/>
      <c r="D392" s="815"/>
      <c r="E392" s="813"/>
      <c r="F392" s="817"/>
      <c r="G392" s="817"/>
      <c r="H392" s="821"/>
      <c r="I392" s="377" t="str">
        <f>IF('Mapa R. Fiscal'!Y395="","",'Mapa R. Fiscal'!Y395)</f>
        <v/>
      </c>
      <c r="J392" s="377" t="str">
        <f>IF('Mapa R. Fiscal'!AA395="","",'Mapa R. Fiscal'!AA395)</f>
        <v/>
      </c>
      <c r="K392" s="377" t="str">
        <f t="shared" si="6"/>
        <v/>
      </c>
      <c r="L392" s="377" t="str">
        <f>IF('Mapa R. Fiscal'!AD395="","",'Mapa R. Fiscal'!AD395)</f>
        <v/>
      </c>
      <c r="M392" s="321" t="str">
        <f>IF('Mapa R. Fiscal'!P395="","",'Mapa R. Fiscal'!P395)</f>
        <v/>
      </c>
      <c r="N392" s="65"/>
      <c r="O392" s="65"/>
      <c r="P392" s="65"/>
      <c r="Q392" s="171"/>
    </row>
    <row r="393" spans="1:17" ht="51.75" customHeight="1" x14ac:dyDescent="0.25">
      <c r="A393" s="110" t="s">
        <v>1015</v>
      </c>
      <c r="B393" s="811"/>
      <c r="C393" s="813"/>
      <c r="D393" s="815"/>
      <c r="E393" s="813"/>
      <c r="F393" s="817"/>
      <c r="G393" s="817"/>
      <c r="H393" s="821"/>
      <c r="I393" s="377" t="str">
        <f>IF('Mapa R. Fiscal'!Y396="","",'Mapa R. Fiscal'!Y396)</f>
        <v/>
      </c>
      <c r="J393" s="377" t="str">
        <f>IF('Mapa R. Fiscal'!AA396="","",'Mapa R. Fiscal'!AA396)</f>
        <v/>
      </c>
      <c r="K393" s="377" t="str">
        <f t="shared" si="6"/>
        <v/>
      </c>
      <c r="L393" s="377" t="str">
        <f>IF('Mapa R. Fiscal'!AD396="","",'Mapa R. Fiscal'!AD396)</f>
        <v/>
      </c>
      <c r="M393" s="321" t="str">
        <f>IF('Mapa R. Fiscal'!P396="","",'Mapa R. Fiscal'!P396)</f>
        <v/>
      </c>
      <c r="N393" s="65"/>
      <c r="O393" s="65"/>
      <c r="P393" s="65"/>
      <c r="Q393" s="171"/>
    </row>
    <row r="394" spans="1:17" ht="51.75" customHeight="1" x14ac:dyDescent="0.25">
      <c r="A394" s="110" t="s">
        <v>1016</v>
      </c>
      <c r="B394" s="811"/>
      <c r="C394" s="813"/>
      <c r="D394" s="815"/>
      <c r="E394" s="813"/>
      <c r="F394" s="817"/>
      <c r="G394" s="817"/>
      <c r="H394" s="821"/>
      <c r="I394" s="377" t="str">
        <f>IF('Mapa R. Fiscal'!Y397="","",'Mapa R. Fiscal'!Y397)</f>
        <v/>
      </c>
      <c r="J394" s="377" t="str">
        <f>IF('Mapa R. Fiscal'!AA397="","",'Mapa R. Fiscal'!AA397)</f>
        <v/>
      </c>
      <c r="K394" s="377" t="str">
        <f t="shared" si="6"/>
        <v/>
      </c>
      <c r="L394" s="377" t="str">
        <f>IF('Mapa R. Fiscal'!AD397="","",'Mapa R. Fiscal'!AD397)</f>
        <v/>
      </c>
      <c r="M394" s="321" t="str">
        <f>IF('Mapa R. Fiscal'!P397="","",'Mapa R. Fiscal'!P397)</f>
        <v/>
      </c>
      <c r="N394" s="65"/>
      <c r="O394" s="65"/>
      <c r="P394" s="65"/>
      <c r="Q394" s="171"/>
    </row>
    <row r="395" spans="1:17" ht="51.75" customHeight="1" x14ac:dyDescent="0.25">
      <c r="A395" s="110" t="s">
        <v>1017</v>
      </c>
      <c r="B395" s="811"/>
      <c r="C395" s="813"/>
      <c r="D395" s="815"/>
      <c r="E395" s="813"/>
      <c r="F395" s="817"/>
      <c r="G395" s="817"/>
      <c r="H395" s="821"/>
      <c r="I395" s="377" t="str">
        <f>IF('Mapa R. Fiscal'!Y398="","",'Mapa R. Fiscal'!Y398)</f>
        <v/>
      </c>
      <c r="J395" s="377" t="str">
        <f>IF('Mapa R. Fiscal'!AA398="","",'Mapa R. Fiscal'!AA398)</f>
        <v/>
      </c>
      <c r="K395" s="377" t="str">
        <f t="shared" si="6"/>
        <v/>
      </c>
      <c r="L395" s="377" t="str">
        <f>IF('Mapa R. Fiscal'!AD398="","",'Mapa R. Fiscal'!AD398)</f>
        <v/>
      </c>
      <c r="M395" s="321" t="str">
        <f>IF('Mapa R. Fiscal'!P398="","",'Mapa R. Fiscal'!P398)</f>
        <v/>
      </c>
      <c r="N395" s="65"/>
      <c r="O395" s="65"/>
      <c r="P395" s="65"/>
      <c r="Q395" s="171"/>
    </row>
    <row r="396" spans="1:17" ht="51.75" customHeight="1" x14ac:dyDescent="0.25">
      <c r="A396" s="110" t="s">
        <v>1018</v>
      </c>
      <c r="B396" s="811"/>
      <c r="C396" s="813"/>
      <c r="D396" s="815"/>
      <c r="E396" s="813"/>
      <c r="F396" s="817"/>
      <c r="G396" s="817"/>
      <c r="H396" s="821"/>
      <c r="I396" s="377" t="str">
        <f>IF('Mapa R. Fiscal'!Y399="","",'Mapa R. Fiscal'!Y399)</f>
        <v/>
      </c>
      <c r="J396" s="377" t="str">
        <f>IF('Mapa R. Fiscal'!AA399="","",'Mapa R. Fiscal'!AA399)</f>
        <v/>
      </c>
      <c r="K396" s="377" t="str">
        <f t="shared" si="6"/>
        <v/>
      </c>
      <c r="L396" s="377" t="str">
        <f>IF('Mapa R. Fiscal'!AD399="","",'Mapa R. Fiscal'!AD399)</f>
        <v/>
      </c>
      <c r="M396" s="321" t="str">
        <f>IF('Mapa R. Fiscal'!P399="","",'Mapa R. Fiscal'!P399)</f>
        <v/>
      </c>
      <c r="N396" s="65"/>
      <c r="O396" s="65"/>
      <c r="P396" s="65"/>
      <c r="Q396" s="171"/>
    </row>
    <row r="397" spans="1:17" ht="51.75" customHeight="1" x14ac:dyDescent="0.25">
      <c r="A397" s="110" t="s">
        <v>1019</v>
      </c>
      <c r="B397" s="810"/>
      <c r="C397" s="812" t="str">
        <f>IF('Mapa R. Fiscal'!E400="","",'Mapa R. Fiscal'!E400)</f>
        <v/>
      </c>
      <c r="D397" s="814"/>
      <c r="E397" s="812" t="str">
        <f>IF('Mapa R. Fiscal'!D400="","",'Mapa R. Fiscal'!D400)</f>
        <v/>
      </c>
      <c r="F397" s="817" t="str">
        <f>IF('Mapa final'!H400="","",'Mapa final'!H400)</f>
        <v/>
      </c>
      <c r="G397" s="817" t="str">
        <f>IF('Mapa final'!L400="","",'Mapa final'!L400)</f>
        <v/>
      </c>
      <c r="H397" s="821"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77" t="str">
        <f>IF('Mapa R. Fiscal'!Y400="","",'Mapa R. Fiscal'!Y400)</f>
        <v/>
      </c>
      <c r="J397" s="377" t="str">
        <f>IF('Mapa R. Fiscal'!AA400="","",'Mapa R. Fiscal'!AA400)</f>
        <v/>
      </c>
      <c r="K397" s="377" t="str">
        <f t="shared" si="6"/>
        <v/>
      </c>
      <c r="L397" s="377" t="str">
        <f>IF('Mapa R. Fiscal'!AD400="","",'Mapa R. Fiscal'!AD400)</f>
        <v/>
      </c>
      <c r="M397" s="321" t="str">
        <f>IF('Mapa R. Fiscal'!P400="","",'Mapa R. Fiscal'!P400)</f>
        <v/>
      </c>
      <c r="N397" s="65"/>
      <c r="O397" s="65"/>
      <c r="P397" s="65"/>
      <c r="Q397" s="171"/>
    </row>
    <row r="398" spans="1:17" ht="51.75" customHeight="1" x14ac:dyDescent="0.25">
      <c r="A398" s="110" t="s">
        <v>1020</v>
      </c>
      <c r="B398" s="811"/>
      <c r="C398" s="813"/>
      <c r="D398" s="815"/>
      <c r="E398" s="813"/>
      <c r="F398" s="817"/>
      <c r="G398" s="817"/>
      <c r="H398" s="821"/>
      <c r="I398" s="377" t="str">
        <f>IF('Mapa R. Fiscal'!Y401="","",'Mapa R. Fiscal'!Y401)</f>
        <v/>
      </c>
      <c r="J398" s="377" t="str">
        <f>IF('Mapa R. Fiscal'!AA401="","",'Mapa R. Fiscal'!AA401)</f>
        <v/>
      </c>
      <c r="K398" s="377" t="str">
        <f t="shared" si="6"/>
        <v/>
      </c>
      <c r="L398" s="377" t="str">
        <f>IF('Mapa R. Fiscal'!AD401="","",'Mapa R. Fiscal'!AD401)</f>
        <v/>
      </c>
      <c r="M398" s="321" t="str">
        <f>IF('Mapa R. Fiscal'!P401="","",'Mapa R. Fiscal'!P401)</f>
        <v/>
      </c>
      <c r="N398" s="65"/>
      <c r="O398" s="65"/>
      <c r="P398" s="65"/>
      <c r="Q398" s="171"/>
    </row>
    <row r="399" spans="1:17" ht="51.75" customHeight="1" x14ac:dyDescent="0.25">
      <c r="A399" s="110" t="s">
        <v>1021</v>
      </c>
      <c r="B399" s="811"/>
      <c r="C399" s="813"/>
      <c r="D399" s="815"/>
      <c r="E399" s="813"/>
      <c r="F399" s="817"/>
      <c r="G399" s="817"/>
      <c r="H399" s="821"/>
      <c r="I399" s="377" t="str">
        <f>IF('Mapa R. Fiscal'!Y402="","",'Mapa R. Fiscal'!Y402)</f>
        <v/>
      </c>
      <c r="J399" s="377" t="str">
        <f>IF('Mapa R. Fiscal'!AA402="","",'Mapa R. Fiscal'!AA402)</f>
        <v/>
      </c>
      <c r="K399" s="377" t="str">
        <f t="shared" si="6"/>
        <v/>
      </c>
      <c r="L399" s="377" t="str">
        <f>IF('Mapa R. Fiscal'!AD402="","",'Mapa R. Fiscal'!AD402)</f>
        <v/>
      </c>
      <c r="M399" s="321" t="str">
        <f>IF('Mapa R. Fiscal'!P402="","",'Mapa R. Fiscal'!P402)</f>
        <v/>
      </c>
      <c r="N399" s="65"/>
      <c r="O399" s="65"/>
      <c r="P399" s="65"/>
      <c r="Q399" s="171"/>
    </row>
    <row r="400" spans="1:17" ht="51.75" customHeight="1" x14ac:dyDescent="0.25">
      <c r="A400" s="110" t="s">
        <v>1022</v>
      </c>
      <c r="B400" s="811"/>
      <c r="C400" s="813"/>
      <c r="D400" s="815"/>
      <c r="E400" s="813"/>
      <c r="F400" s="817"/>
      <c r="G400" s="817"/>
      <c r="H400" s="821"/>
      <c r="I400" s="377" t="str">
        <f>IF('Mapa R. Fiscal'!Y403="","",'Mapa R. Fiscal'!Y403)</f>
        <v/>
      </c>
      <c r="J400" s="377" t="str">
        <f>IF('Mapa R. Fiscal'!AA403="","",'Mapa R. Fiscal'!AA403)</f>
        <v/>
      </c>
      <c r="K400" s="377" t="str">
        <f t="shared" si="6"/>
        <v/>
      </c>
      <c r="L400" s="377" t="str">
        <f>IF('Mapa R. Fiscal'!AD403="","",'Mapa R. Fiscal'!AD403)</f>
        <v/>
      </c>
      <c r="M400" s="321" t="str">
        <f>IF('Mapa R. Fiscal'!P403="","",'Mapa R. Fiscal'!P403)</f>
        <v/>
      </c>
      <c r="N400" s="65"/>
      <c r="O400" s="65"/>
      <c r="P400" s="65"/>
      <c r="Q400" s="171"/>
    </row>
    <row r="401" spans="1:17" ht="51.75" customHeight="1" x14ac:dyDescent="0.25">
      <c r="A401" s="110" t="s">
        <v>1023</v>
      </c>
      <c r="B401" s="811"/>
      <c r="C401" s="813"/>
      <c r="D401" s="815"/>
      <c r="E401" s="813"/>
      <c r="F401" s="817"/>
      <c r="G401" s="817"/>
      <c r="H401" s="821"/>
      <c r="I401" s="377" t="str">
        <f>IF('Mapa R. Fiscal'!Y404="","",'Mapa R. Fiscal'!Y404)</f>
        <v/>
      </c>
      <c r="J401" s="377" t="str">
        <f>IF('Mapa R. Fiscal'!AA404="","",'Mapa R. Fiscal'!AA404)</f>
        <v/>
      </c>
      <c r="K401" s="377" t="str">
        <f t="shared" si="6"/>
        <v/>
      </c>
      <c r="L401" s="377" t="str">
        <f>IF('Mapa R. Fiscal'!AD404="","",'Mapa R. Fiscal'!AD404)</f>
        <v/>
      </c>
      <c r="M401" s="321" t="str">
        <f>IF('Mapa R. Fiscal'!P404="","",'Mapa R. Fiscal'!P404)</f>
        <v/>
      </c>
      <c r="N401" s="65"/>
      <c r="O401" s="65"/>
      <c r="P401" s="65"/>
      <c r="Q401" s="171"/>
    </row>
    <row r="402" spans="1:17" ht="51.75" customHeight="1" x14ac:dyDescent="0.25">
      <c r="A402" s="110" t="s">
        <v>1024</v>
      </c>
      <c r="B402" s="811"/>
      <c r="C402" s="813"/>
      <c r="D402" s="815"/>
      <c r="E402" s="813"/>
      <c r="F402" s="817"/>
      <c r="G402" s="817"/>
      <c r="H402" s="821"/>
      <c r="I402" s="377" t="str">
        <f>IF('Mapa R. Fiscal'!Y405="","",'Mapa R. Fiscal'!Y405)</f>
        <v/>
      </c>
      <c r="J402" s="377" t="str">
        <f>IF('Mapa R. Fiscal'!AA405="","",'Mapa R. Fiscal'!AA405)</f>
        <v/>
      </c>
      <c r="K402" s="377" t="str">
        <f t="shared" si="6"/>
        <v/>
      </c>
      <c r="L402" s="377" t="str">
        <f>IF('Mapa R. Fiscal'!AD405="","",'Mapa R. Fiscal'!AD405)</f>
        <v/>
      </c>
      <c r="M402" s="321" t="str">
        <f>IF('Mapa R. Fiscal'!P405="","",'Mapa R. Fiscal'!P405)</f>
        <v/>
      </c>
      <c r="N402" s="65"/>
      <c r="O402" s="65"/>
      <c r="P402" s="65"/>
      <c r="Q402" s="171"/>
    </row>
    <row r="403" spans="1:17" ht="51.75" customHeight="1" x14ac:dyDescent="0.25">
      <c r="A403" s="110" t="s">
        <v>1025</v>
      </c>
      <c r="B403" s="810"/>
      <c r="C403" s="812" t="str">
        <f>IF('Mapa R. Fiscal'!E406="","",'Mapa R. Fiscal'!E406)</f>
        <v/>
      </c>
      <c r="D403" s="814"/>
      <c r="E403" s="812" t="str">
        <f>IF('Mapa R. Fiscal'!D406="","",'Mapa R. Fiscal'!D406)</f>
        <v/>
      </c>
      <c r="F403" s="817" t="str">
        <f>IF('Mapa final'!H406="","",'Mapa final'!H406)</f>
        <v/>
      </c>
      <c r="G403" s="817" t="str">
        <f>IF('Mapa final'!L406="","",'Mapa final'!L406)</f>
        <v/>
      </c>
      <c r="H403" s="821"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77" t="str">
        <f>IF('Mapa R. Fiscal'!Y406="","",'Mapa R. Fiscal'!Y406)</f>
        <v/>
      </c>
      <c r="J403" s="377" t="str">
        <f>IF('Mapa R. Fiscal'!AA406="","",'Mapa R. Fiscal'!AA406)</f>
        <v/>
      </c>
      <c r="K403" s="377" t="str">
        <f t="shared" si="6"/>
        <v/>
      </c>
      <c r="L403" s="377" t="str">
        <f>IF('Mapa R. Fiscal'!AD406="","",'Mapa R. Fiscal'!AD406)</f>
        <v/>
      </c>
      <c r="M403" s="321" t="str">
        <f>IF('Mapa R. Fiscal'!P406="","",'Mapa R. Fiscal'!P406)</f>
        <v/>
      </c>
      <c r="N403" s="65"/>
      <c r="O403" s="65"/>
      <c r="P403" s="65"/>
      <c r="Q403" s="171"/>
    </row>
    <row r="404" spans="1:17" ht="51.75" customHeight="1" x14ac:dyDescent="0.25">
      <c r="A404" s="110" t="s">
        <v>1026</v>
      </c>
      <c r="B404" s="811"/>
      <c r="C404" s="813"/>
      <c r="D404" s="815"/>
      <c r="E404" s="813"/>
      <c r="F404" s="817"/>
      <c r="G404" s="817"/>
      <c r="H404" s="821"/>
      <c r="I404" s="377" t="str">
        <f>IF('Mapa R. Fiscal'!Y407="","",'Mapa R. Fiscal'!Y407)</f>
        <v/>
      </c>
      <c r="J404" s="377" t="str">
        <f>IF('Mapa R. Fiscal'!AA407="","",'Mapa R. Fiscal'!AA407)</f>
        <v/>
      </c>
      <c r="K404" s="377" t="str">
        <f t="shared" si="6"/>
        <v/>
      </c>
      <c r="L404" s="377" t="str">
        <f>IF('Mapa R. Fiscal'!AD407="","",'Mapa R. Fiscal'!AD407)</f>
        <v/>
      </c>
      <c r="M404" s="321" t="str">
        <f>IF('Mapa R. Fiscal'!P407="","",'Mapa R. Fiscal'!P407)</f>
        <v/>
      </c>
      <c r="N404" s="65"/>
      <c r="O404" s="65"/>
      <c r="P404" s="65"/>
      <c r="Q404" s="171"/>
    </row>
    <row r="405" spans="1:17" ht="51.75" customHeight="1" x14ac:dyDescent="0.25">
      <c r="A405" s="110" t="s">
        <v>1027</v>
      </c>
      <c r="B405" s="811"/>
      <c r="C405" s="813"/>
      <c r="D405" s="815"/>
      <c r="E405" s="813"/>
      <c r="F405" s="817"/>
      <c r="G405" s="817"/>
      <c r="H405" s="821"/>
      <c r="I405" s="377" t="str">
        <f>IF('Mapa R. Fiscal'!Y408="","",'Mapa R. Fiscal'!Y408)</f>
        <v/>
      </c>
      <c r="J405" s="377" t="str">
        <f>IF('Mapa R. Fiscal'!AA408="","",'Mapa R. Fiscal'!AA408)</f>
        <v/>
      </c>
      <c r="K405" s="377" t="str">
        <f t="shared" si="6"/>
        <v/>
      </c>
      <c r="L405" s="377" t="str">
        <f>IF('Mapa R. Fiscal'!AD408="","",'Mapa R. Fiscal'!AD408)</f>
        <v/>
      </c>
      <c r="M405" s="321" t="str">
        <f>IF('Mapa R. Fiscal'!P408="","",'Mapa R. Fiscal'!P408)</f>
        <v/>
      </c>
      <c r="N405" s="65"/>
      <c r="O405" s="65"/>
      <c r="P405" s="65"/>
      <c r="Q405" s="171"/>
    </row>
    <row r="406" spans="1:17" ht="51.75" customHeight="1" x14ac:dyDescent="0.25">
      <c r="A406" s="110" t="s">
        <v>1028</v>
      </c>
      <c r="B406" s="811"/>
      <c r="C406" s="813"/>
      <c r="D406" s="815"/>
      <c r="E406" s="813"/>
      <c r="F406" s="817"/>
      <c r="G406" s="817"/>
      <c r="H406" s="821"/>
      <c r="I406" s="377" t="str">
        <f>IF('Mapa R. Fiscal'!Y409="","",'Mapa R. Fiscal'!Y409)</f>
        <v/>
      </c>
      <c r="J406" s="377" t="str">
        <f>IF('Mapa R. Fiscal'!AA409="","",'Mapa R. Fiscal'!AA409)</f>
        <v/>
      </c>
      <c r="K406" s="377" t="str">
        <f t="shared" si="6"/>
        <v/>
      </c>
      <c r="L406" s="377" t="str">
        <f>IF('Mapa R. Fiscal'!AD409="","",'Mapa R. Fiscal'!AD409)</f>
        <v/>
      </c>
      <c r="M406" s="321" t="str">
        <f>IF('Mapa R. Fiscal'!P409="","",'Mapa R. Fiscal'!P409)</f>
        <v/>
      </c>
      <c r="N406" s="65"/>
      <c r="O406" s="65"/>
      <c r="P406" s="65"/>
      <c r="Q406" s="171"/>
    </row>
    <row r="407" spans="1:17" ht="51.75" customHeight="1" x14ac:dyDescent="0.25">
      <c r="A407" s="110" t="s">
        <v>1029</v>
      </c>
      <c r="B407" s="811"/>
      <c r="C407" s="813"/>
      <c r="D407" s="815"/>
      <c r="E407" s="813"/>
      <c r="F407" s="817"/>
      <c r="G407" s="817"/>
      <c r="H407" s="821"/>
      <c r="I407" s="377" t="str">
        <f>IF('Mapa R. Fiscal'!Y410="","",'Mapa R. Fiscal'!Y410)</f>
        <v/>
      </c>
      <c r="J407" s="377" t="str">
        <f>IF('Mapa R. Fiscal'!AA410="","",'Mapa R. Fiscal'!AA410)</f>
        <v/>
      </c>
      <c r="K407" s="377" t="str">
        <f t="shared" si="6"/>
        <v/>
      </c>
      <c r="L407" s="377" t="str">
        <f>IF('Mapa R. Fiscal'!AD410="","",'Mapa R. Fiscal'!AD410)</f>
        <v/>
      </c>
      <c r="M407" s="321" t="str">
        <f>IF('Mapa R. Fiscal'!P410="","",'Mapa R. Fiscal'!P410)</f>
        <v/>
      </c>
      <c r="N407" s="65"/>
      <c r="O407" s="65"/>
      <c r="P407" s="65"/>
      <c r="Q407" s="171"/>
    </row>
    <row r="408" spans="1:17" ht="51.75" customHeight="1" x14ac:dyDescent="0.25">
      <c r="A408" s="110" t="s">
        <v>1030</v>
      </c>
      <c r="B408" s="811"/>
      <c r="C408" s="813"/>
      <c r="D408" s="815"/>
      <c r="E408" s="813"/>
      <c r="F408" s="817"/>
      <c r="G408" s="817"/>
      <c r="H408" s="821"/>
      <c r="I408" s="377" t="str">
        <f>IF('Mapa R. Fiscal'!Y411="","",'Mapa R. Fiscal'!Y411)</f>
        <v/>
      </c>
      <c r="J408" s="377" t="str">
        <f>IF('Mapa R. Fiscal'!AA411="","",'Mapa R. Fiscal'!AA411)</f>
        <v/>
      </c>
      <c r="K408" s="377" t="str">
        <f t="shared" si="6"/>
        <v/>
      </c>
      <c r="L408" s="377" t="str">
        <f>IF('Mapa R. Fiscal'!AD411="","",'Mapa R. Fiscal'!AD411)</f>
        <v/>
      </c>
      <c r="M408" s="321" t="str">
        <f>IF('Mapa R. Fiscal'!P411="","",'Mapa R. Fiscal'!P411)</f>
        <v/>
      </c>
      <c r="N408" s="65"/>
      <c r="O408" s="65"/>
      <c r="P408" s="65"/>
      <c r="Q408" s="171"/>
    </row>
    <row r="409" spans="1:17" ht="51.75" customHeight="1" x14ac:dyDescent="0.25">
      <c r="A409" s="110" t="s">
        <v>1031</v>
      </c>
      <c r="B409" s="810"/>
      <c r="C409" s="812" t="str">
        <f>IF('Mapa final'!E412="","",'Mapa final'!E412)</f>
        <v/>
      </c>
      <c r="D409" s="814"/>
      <c r="E409" s="812" t="str">
        <f>IF('Mapa R. Fiscal'!D412="","",'Mapa R. Fiscal'!D412)</f>
        <v/>
      </c>
      <c r="F409" s="817" t="str">
        <f>IF('Mapa final'!H412="","",'Mapa final'!H412)</f>
        <v/>
      </c>
      <c r="G409" s="817" t="str">
        <f>IF('Mapa final'!L412="","",'Mapa final'!L412)</f>
        <v/>
      </c>
      <c r="H409" s="821"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77" t="str">
        <f>IF('Mapa R. Fiscal'!Y412="","",'Mapa R. Fiscal'!Y412)</f>
        <v/>
      </c>
      <c r="J409" s="377" t="str">
        <f>IF('Mapa R. Fiscal'!AA412="","",'Mapa R. Fiscal'!AA412)</f>
        <v/>
      </c>
      <c r="K409" s="377" t="str">
        <f t="shared" si="6"/>
        <v/>
      </c>
      <c r="L409" s="377" t="str">
        <f>IF('Mapa R. Fiscal'!AD412="","",'Mapa R. Fiscal'!AD412)</f>
        <v/>
      </c>
      <c r="M409" s="321" t="str">
        <f>IF('Mapa R. Fiscal'!P412="","",'Mapa R. Fiscal'!P412)</f>
        <v/>
      </c>
      <c r="N409" s="65"/>
      <c r="O409" s="65"/>
      <c r="P409" s="65"/>
      <c r="Q409" s="171"/>
    </row>
    <row r="410" spans="1:17" ht="51.75" customHeight="1" x14ac:dyDescent="0.25">
      <c r="A410" s="110" t="s">
        <v>1032</v>
      </c>
      <c r="B410" s="811"/>
      <c r="C410" s="813"/>
      <c r="D410" s="815"/>
      <c r="E410" s="813"/>
      <c r="F410" s="817"/>
      <c r="G410" s="817"/>
      <c r="H410" s="821"/>
      <c r="I410" s="377" t="str">
        <f>IF('Mapa R. Fiscal'!Y413="","",'Mapa R. Fiscal'!Y413)</f>
        <v/>
      </c>
      <c r="J410" s="377" t="str">
        <f>IF('Mapa R. Fiscal'!AA413="","",'Mapa R. Fiscal'!AA413)</f>
        <v/>
      </c>
      <c r="K410" s="377" t="str">
        <f t="shared" si="6"/>
        <v/>
      </c>
      <c r="L410" s="377" t="str">
        <f>IF('Mapa R. Fiscal'!AD413="","",'Mapa R. Fiscal'!AD413)</f>
        <v/>
      </c>
      <c r="M410" s="321" t="str">
        <f>IF('Mapa R. Fiscal'!P413="","",'Mapa R. Fiscal'!P413)</f>
        <v/>
      </c>
      <c r="N410" s="65"/>
      <c r="O410" s="65"/>
      <c r="P410" s="65"/>
      <c r="Q410" s="171"/>
    </row>
    <row r="411" spans="1:17" ht="51.75" customHeight="1" x14ac:dyDescent="0.25">
      <c r="A411" s="110" t="s">
        <v>1033</v>
      </c>
      <c r="B411" s="811"/>
      <c r="C411" s="813"/>
      <c r="D411" s="815"/>
      <c r="E411" s="813"/>
      <c r="F411" s="817"/>
      <c r="G411" s="817"/>
      <c r="H411" s="821"/>
      <c r="I411" s="377" t="str">
        <f>IF('Mapa R. Fiscal'!Y414="","",'Mapa R. Fiscal'!Y414)</f>
        <v/>
      </c>
      <c r="J411" s="377" t="str">
        <f>IF('Mapa R. Fiscal'!AA414="","",'Mapa R. Fiscal'!AA414)</f>
        <v/>
      </c>
      <c r="K411" s="377" t="str">
        <f t="shared" si="6"/>
        <v/>
      </c>
      <c r="L411" s="377" t="str">
        <f>IF('Mapa R. Fiscal'!AD414="","",'Mapa R. Fiscal'!AD414)</f>
        <v/>
      </c>
      <c r="M411" s="321" t="str">
        <f>IF('Mapa R. Fiscal'!P414="","",'Mapa R. Fiscal'!P414)</f>
        <v/>
      </c>
      <c r="N411" s="65"/>
      <c r="O411" s="65"/>
      <c r="P411" s="65"/>
      <c r="Q411" s="171"/>
    </row>
    <row r="412" spans="1:17" ht="51.75" customHeight="1" x14ac:dyDescent="0.25">
      <c r="A412" s="110" t="s">
        <v>1034</v>
      </c>
      <c r="B412" s="811"/>
      <c r="C412" s="813"/>
      <c r="D412" s="815"/>
      <c r="E412" s="813"/>
      <c r="F412" s="817"/>
      <c r="G412" s="817"/>
      <c r="H412" s="821"/>
      <c r="I412" s="377" t="str">
        <f>IF('Mapa R. Fiscal'!Y415="","",'Mapa R. Fiscal'!Y415)</f>
        <v/>
      </c>
      <c r="J412" s="377" t="str">
        <f>IF('Mapa R. Fiscal'!AA415="","",'Mapa R. Fiscal'!AA415)</f>
        <v/>
      </c>
      <c r="K412" s="377" t="str">
        <f t="shared" si="6"/>
        <v/>
      </c>
      <c r="L412" s="377" t="str">
        <f>IF('Mapa R. Fiscal'!AD415="","",'Mapa R. Fiscal'!AD415)</f>
        <v/>
      </c>
      <c r="M412" s="321" t="str">
        <f>IF('Mapa R. Fiscal'!P415="","",'Mapa R. Fiscal'!P415)</f>
        <v/>
      </c>
      <c r="N412" s="65"/>
      <c r="O412" s="65"/>
      <c r="P412" s="65"/>
      <c r="Q412" s="171"/>
    </row>
    <row r="413" spans="1:17" ht="51.75" customHeight="1" x14ac:dyDescent="0.25">
      <c r="A413" s="110" t="s">
        <v>1035</v>
      </c>
      <c r="B413" s="811"/>
      <c r="C413" s="813"/>
      <c r="D413" s="815"/>
      <c r="E413" s="813"/>
      <c r="F413" s="817"/>
      <c r="G413" s="817"/>
      <c r="H413" s="821"/>
      <c r="I413" s="377" t="str">
        <f>IF('Mapa R. Fiscal'!Y416="","",'Mapa R. Fiscal'!Y416)</f>
        <v/>
      </c>
      <c r="J413" s="377" t="str">
        <f>IF('Mapa R. Fiscal'!AA416="","",'Mapa R. Fiscal'!AA416)</f>
        <v/>
      </c>
      <c r="K413" s="377" t="str">
        <f t="shared" si="6"/>
        <v/>
      </c>
      <c r="L413" s="377" t="str">
        <f>IF('Mapa R. Fiscal'!AD416="","",'Mapa R. Fiscal'!AD416)</f>
        <v/>
      </c>
      <c r="M413" s="321" t="str">
        <f>IF('Mapa R. Fiscal'!P416="","",'Mapa R. Fiscal'!P416)</f>
        <v/>
      </c>
      <c r="N413" s="65"/>
      <c r="O413" s="65"/>
      <c r="P413" s="65"/>
      <c r="Q413" s="171"/>
    </row>
    <row r="414" spans="1:17" ht="51.75" customHeight="1" x14ac:dyDescent="0.25">
      <c r="A414" s="110" t="s">
        <v>1036</v>
      </c>
      <c r="B414" s="811"/>
      <c r="C414" s="813"/>
      <c r="D414" s="815"/>
      <c r="E414" s="813"/>
      <c r="F414" s="817"/>
      <c r="G414" s="817"/>
      <c r="H414" s="821"/>
      <c r="I414" s="377" t="str">
        <f>IF('Mapa R. Fiscal'!Y417="","",'Mapa R. Fiscal'!Y417)</f>
        <v/>
      </c>
      <c r="J414" s="377" t="str">
        <f>IF('Mapa R. Fiscal'!AA417="","",'Mapa R. Fiscal'!AA417)</f>
        <v/>
      </c>
      <c r="K414" s="377" t="str">
        <f t="shared" si="6"/>
        <v/>
      </c>
      <c r="L414" s="377" t="str">
        <f>IF('Mapa R. Fiscal'!AD417="","",'Mapa R. Fiscal'!AD417)</f>
        <v/>
      </c>
      <c r="M414" s="321" t="str">
        <f>IF('Mapa R. Fiscal'!P417="","",'Mapa R. Fiscal'!P417)</f>
        <v/>
      </c>
      <c r="N414" s="65"/>
      <c r="O414" s="65"/>
      <c r="P414" s="65"/>
      <c r="Q414" s="171"/>
    </row>
    <row r="415" spans="1:17" ht="51.75" customHeight="1" x14ac:dyDescent="0.25">
      <c r="A415" s="110" t="s">
        <v>1037</v>
      </c>
      <c r="B415" s="810"/>
      <c r="C415" s="812" t="str">
        <f>IF('Mapa final'!E418="","",'Mapa final'!E418)</f>
        <v/>
      </c>
      <c r="D415" s="814"/>
      <c r="E415" s="812" t="str">
        <f>IF('Mapa R. Fiscal'!D418="","",'Mapa R. Fiscal'!D418)</f>
        <v/>
      </c>
      <c r="F415" s="817" t="str">
        <f>IF('Mapa final'!H418="","",'Mapa final'!H418)</f>
        <v/>
      </c>
      <c r="G415" s="817" t="str">
        <f>IF('Mapa final'!L418="","",'Mapa final'!L418)</f>
        <v/>
      </c>
      <c r="H415" s="821"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77" t="str">
        <f>IF('Mapa R. Fiscal'!Y418="","",'Mapa R. Fiscal'!Y418)</f>
        <v/>
      </c>
      <c r="J415" s="377" t="str">
        <f>IF('Mapa R. Fiscal'!AA418="","",'Mapa R. Fiscal'!AA418)</f>
        <v/>
      </c>
      <c r="K415" s="377" t="str">
        <f t="shared" si="6"/>
        <v/>
      </c>
      <c r="L415" s="377" t="str">
        <f>IF('Mapa R. Fiscal'!AD418="","",'Mapa R. Fiscal'!AD418)</f>
        <v/>
      </c>
      <c r="M415" s="321" t="str">
        <f>IF('Mapa R. Fiscal'!P418="","",'Mapa R. Fiscal'!P418)</f>
        <v/>
      </c>
      <c r="N415" s="65"/>
      <c r="O415" s="65"/>
      <c r="P415" s="65"/>
      <c r="Q415" s="171"/>
    </row>
    <row r="416" spans="1:17" ht="51.75" customHeight="1" x14ac:dyDescent="0.25">
      <c r="A416" s="110" t="s">
        <v>1038</v>
      </c>
      <c r="B416" s="811"/>
      <c r="C416" s="813"/>
      <c r="D416" s="815"/>
      <c r="E416" s="813"/>
      <c r="F416" s="817"/>
      <c r="G416" s="817"/>
      <c r="H416" s="821"/>
      <c r="I416" s="377" t="str">
        <f>IF('Mapa R. Fiscal'!Y419="","",'Mapa R. Fiscal'!Y419)</f>
        <v/>
      </c>
      <c r="J416" s="377" t="str">
        <f>IF('Mapa R. Fiscal'!AA419="","",'Mapa R. Fiscal'!AA419)</f>
        <v/>
      </c>
      <c r="K416" s="377" t="str">
        <f t="shared" si="6"/>
        <v/>
      </c>
      <c r="L416" s="377" t="str">
        <f>IF('Mapa R. Fiscal'!AD419="","",'Mapa R. Fiscal'!AD419)</f>
        <v/>
      </c>
      <c r="M416" s="321" t="str">
        <f>IF('Mapa R. Fiscal'!P419="","",'Mapa R. Fiscal'!P419)</f>
        <v/>
      </c>
      <c r="N416" s="65"/>
      <c r="O416" s="65"/>
      <c r="P416" s="65"/>
      <c r="Q416" s="171"/>
    </row>
    <row r="417" spans="1:18" ht="51.75" customHeight="1" x14ac:dyDescent="0.25">
      <c r="A417" s="110" t="s">
        <v>1039</v>
      </c>
      <c r="B417" s="811"/>
      <c r="C417" s="813"/>
      <c r="D417" s="815"/>
      <c r="E417" s="813"/>
      <c r="F417" s="817"/>
      <c r="G417" s="817"/>
      <c r="H417" s="821"/>
      <c r="I417" s="377" t="str">
        <f>IF('Mapa R. Fiscal'!Y420="","",'Mapa R. Fiscal'!Y420)</f>
        <v/>
      </c>
      <c r="J417" s="377" t="str">
        <f>IF('Mapa R. Fiscal'!AA420="","",'Mapa R. Fiscal'!AA420)</f>
        <v/>
      </c>
      <c r="K417" s="377" t="str">
        <f t="shared" si="6"/>
        <v/>
      </c>
      <c r="L417" s="377" t="str">
        <f>IF('Mapa R. Fiscal'!AD420="","",'Mapa R. Fiscal'!AD420)</f>
        <v/>
      </c>
      <c r="M417" s="321" t="str">
        <f>IF('Mapa R. Fiscal'!P420="","",'Mapa R. Fiscal'!P420)</f>
        <v/>
      </c>
      <c r="N417" s="65"/>
      <c r="O417" s="65"/>
      <c r="P417" s="65"/>
      <c r="Q417" s="171"/>
    </row>
    <row r="418" spans="1:18" ht="51.75" customHeight="1" x14ac:dyDescent="0.25">
      <c r="A418" s="110" t="s">
        <v>1040</v>
      </c>
      <c r="B418" s="811"/>
      <c r="C418" s="813"/>
      <c r="D418" s="815"/>
      <c r="E418" s="813"/>
      <c r="F418" s="817"/>
      <c r="G418" s="817"/>
      <c r="H418" s="821"/>
      <c r="I418" s="377" t="str">
        <f>IF('Mapa R. Fiscal'!Y421="","",'Mapa R. Fiscal'!Y421)</f>
        <v/>
      </c>
      <c r="J418" s="377" t="str">
        <f>IF('Mapa R. Fiscal'!AA421="","",'Mapa R. Fiscal'!AA421)</f>
        <v/>
      </c>
      <c r="K418" s="377" t="str">
        <f t="shared" si="6"/>
        <v/>
      </c>
      <c r="L418" s="377" t="str">
        <f>IF('Mapa R. Fiscal'!AD421="","",'Mapa R. Fiscal'!AD421)</f>
        <v/>
      </c>
      <c r="M418" s="321" t="str">
        <f>IF('Mapa R. Fiscal'!P421="","",'Mapa R. Fiscal'!P421)</f>
        <v/>
      </c>
      <c r="N418" s="65"/>
      <c r="O418" s="65"/>
      <c r="P418" s="65"/>
      <c r="Q418" s="171"/>
    </row>
    <row r="419" spans="1:18" ht="51.75" customHeight="1" x14ac:dyDescent="0.25">
      <c r="A419" s="110" t="s">
        <v>1041</v>
      </c>
      <c r="B419" s="811"/>
      <c r="C419" s="813"/>
      <c r="D419" s="815"/>
      <c r="E419" s="813"/>
      <c r="F419" s="817"/>
      <c r="G419" s="817"/>
      <c r="H419" s="821"/>
      <c r="I419" s="377" t="str">
        <f>IF('Mapa R. Fiscal'!Y422="","",'Mapa R. Fiscal'!Y422)</f>
        <v/>
      </c>
      <c r="J419" s="377" t="str">
        <f>IF('Mapa R. Fiscal'!AA422="","",'Mapa R. Fiscal'!AA422)</f>
        <v/>
      </c>
      <c r="K419" s="377" t="str">
        <f t="shared" si="6"/>
        <v/>
      </c>
      <c r="L419" s="377" t="str">
        <f>IF('Mapa R. Fiscal'!AD422="","",'Mapa R. Fiscal'!AD422)</f>
        <v/>
      </c>
      <c r="M419" s="321" t="str">
        <f>IF('Mapa R. Fiscal'!P422="","",'Mapa R. Fiscal'!P422)</f>
        <v/>
      </c>
      <c r="N419" s="65"/>
      <c r="O419" s="65"/>
      <c r="P419" s="65"/>
      <c r="Q419" s="171"/>
    </row>
    <row r="420" spans="1:18" ht="51.75" customHeight="1" x14ac:dyDescent="0.25">
      <c r="A420" s="110" t="s">
        <v>1042</v>
      </c>
      <c r="B420" s="811"/>
      <c r="C420" s="813"/>
      <c r="D420" s="815"/>
      <c r="E420" s="813"/>
      <c r="F420" s="817"/>
      <c r="G420" s="817"/>
      <c r="H420" s="821"/>
      <c r="I420" s="377" t="str">
        <f>IF('Mapa R. Fiscal'!Y423="","",'Mapa R. Fiscal'!Y423)</f>
        <v/>
      </c>
      <c r="J420" s="377" t="str">
        <f>IF('Mapa R. Fiscal'!AA423="","",'Mapa R. Fiscal'!AA423)</f>
        <v/>
      </c>
      <c r="K420" s="377" t="str">
        <f t="shared" si="6"/>
        <v/>
      </c>
      <c r="L420" s="377" t="str">
        <f>IF('Mapa R. Fiscal'!AD423="","",'Mapa R. Fiscal'!AD423)</f>
        <v/>
      </c>
      <c r="M420" s="321" t="str">
        <f>IF('Mapa R. Fiscal'!P423="","",'Mapa R. Fiscal'!P423)</f>
        <v/>
      </c>
      <c r="N420" s="65"/>
      <c r="O420" s="65"/>
      <c r="P420" s="65"/>
      <c r="Q420" s="171"/>
    </row>
    <row r="421" spans="1:18" ht="51.75" customHeight="1" x14ac:dyDescent="0.25">
      <c r="A421" s="110" t="s">
        <v>1043</v>
      </c>
      <c r="B421" s="810"/>
      <c r="C421" s="812" t="str">
        <f>IF('Mapa final'!E424="","",'Mapa final'!E424)</f>
        <v/>
      </c>
      <c r="D421" s="814"/>
      <c r="E421" s="812" t="str">
        <f>IF('Mapa R. Fiscal'!D424="","",'Mapa R. Fiscal'!D424)</f>
        <v/>
      </c>
      <c r="F421" s="817" t="str">
        <f>IF('Mapa final'!H424="","",'Mapa final'!H424)</f>
        <v/>
      </c>
      <c r="G421" s="817" t="str">
        <f>IF('Mapa final'!L424="","",'Mapa final'!L424)</f>
        <v/>
      </c>
      <c r="H421" s="821"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77" t="str">
        <f>IF('Mapa R. Fiscal'!Y424="","",'Mapa R. Fiscal'!Y424)</f>
        <v/>
      </c>
      <c r="J421" s="377" t="str">
        <f>IF('Mapa R. Fiscal'!AA424="","",'Mapa R. Fiscal'!AA424)</f>
        <v/>
      </c>
      <c r="K421" s="377" t="str">
        <f t="shared" si="6"/>
        <v/>
      </c>
      <c r="L421" s="377" t="str">
        <f>IF('Mapa R. Fiscal'!AD424="","",'Mapa R. Fiscal'!AD424)</f>
        <v/>
      </c>
      <c r="M421" s="321" t="str">
        <f>IF('Mapa R. Fiscal'!P424="","",'Mapa R. Fiscal'!P424)</f>
        <v/>
      </c>
      <c r="N421" s="65"/>
      <c r="O421" s="65"/>
      <c r="P421" s="65"/>
      <c r="Q421" s="171"/>
    </row>
    <row r="422" spans="1:18" ht="51.75" customHeight="1" x14ac:dyDescent="0.25">
      <c r="A422" s="110" t="s">
        <v>1044</v>
      </c>
      <c r="B422" s="811"/>
      <c r="C422" s="813"/>
      <c r="D422" s="815"/>
      <c r="E422" s="813"/>
      <c r="F422" s="817"/>
      <c r="G422" s="817"/>
      <c r="H422" s="821"/>
      <c r="I422" s="377" t="str">
        <f>IF('Mapa R. Fiscal'!Y425="","",'Mapa R. Fiscal'!Y425)</f>
        <v/>
      </c>
      <c r="J422" s="377" t="str">
        <f>IF('Mapa R. Fiscal'!AA425="","",'Mapa R. Fiscal'!AA425)</f>
        <v/>
      </c>
      <c r="K422" s="377" t="str">
        <f t="shared" si="6"/>
        <v/>
      </c>
      <c r="L422" s="377" t="str">
        <f>IF('Mapa R. Fiscal'!AD425="","",'Mapa R. Fiscal'!AD425)</f>
        <v/>
      </c>
      <c r="M422" s="321" t="str">
        <f>IF('Mapa R. Fiscal'!P425="","",'Mapa R. Fiscal'!P425)</f>
        <v/>
      </c>
      <c r="N422" s="65"/>
      <c r="O422" s="65"/>
      <c r="P422" s="65"/>
      <c r="Q422" s="171"/>
    </row>
    <row r="423" spans="1:18" ht="51.75" customHeight="1" x14ac:dyDescent="0.25">
      <c r="A423" s="110" t="s">
        <v>1045</v>
      </c>
      <c r="B423" s="811"/>
      <c r="C423" s="813"/>
      <c r="D423" s="815"/>
      <c r="E423" s="813"/>
      <c r="F423" s="817"/>
      <c r="G423" s="817"/>
      <c r="H423" s="821"/>
      <c r="I423" s="377" t="str">
        <f>IF('Mapa R. Fiscal'!Y426="","",'Mapa R. Fiscal'!Y426)</f>
        <v/>
      </c>
      <c r="J423" s="377" t="str">
        <f>IF('Mapa R. Fiscal'!AA426="","",'Mapa R. Fiscal'!AA426)</f>
        <v/>
      </c>
      <c r="K423" s="377" t="str">
        <f t="shared" si="6"/>
        <v/>
      </c>
      <c r="L423" s="377" t="str">
        <f>IF('Mapa R. Fiscal'!AD426="","",'Mapa R. Fiscal'!AD426)</f>
        <v/>
      </c>
      <c r="M423" s="321" t="str">
        <f>IF('Mapa R. Fiscal'!P426="","",'Mapa R. Fiscal'!P426)</f>
        <v/>
      </c>
      <c r="N423" s="65"/>
      <c r="O423" s="65"/>
      <c r="P423" s="65"/>
      <c r="Q423" s="171"/>
    </row>
    <row r="424" spans="1:18" ht="51.75" customHeight="1" x14ac:dyDescent="0.25">
      <c r="A424" s="110" t="s">
        <v>1046</v>
      </c>
      <c r="B424" s="811"/>
      <c r="C424" s="813"/>
      <c r="D424" s="815"/>
      <c r="E424" s="813"/>
      <c r="F424" s="817"/>
      <c r="G424" s="817"/>
      <c r="H424" s="821"/>
      <c r="I424" s="377" t="str">
        <f>IF('Mapa R. Fiscal'!Y427="","",'Mapa R. Fiscal'!Y427)</f>
        <v/>
      </c>
      <c r="J424" s="377" t="str">
        <f>IF('Mapa R. Fiscal'!AA427="","",'Mapa R. Fiscal'!AA427)</f>
        <v/>
      </c>
      <c r="K424" s="377" t="str">
        <f t="shared" si="6"/>
        <v/>
      </c>
      <c r="L424" s="377" t="str">
        <f>IF('Mapa R. Fiscal'!AD427="","",'Mapa R. Fiscal'!AD427)</f>
        <v/>
      </c>
      <c r="M424" s="321" t="str">
        <f>IF('Mapa R. Fiscal'!P427="","",'Mapa R. Fiscal'!P427)</f>
        <v/>
      </c>
      <c r="N424" s="65"/>
      <c r="O424" s="65"/>
      <c r="P424" s="65"/>
      <c r="Q424" s="171"/>
    </row>
    <row r="425" spans="1:18" ht="51.75" customHeight="1" x14ac:dyDescent="0.25">
      <c r="A425" s="110" t="s">
        <v>1047</v>
      </c>
      <c r="B425" s="811"/>
      <c r="C425" s="813"/>
      <c r="D425" s="815"/>
      <c r="E425" s="813"/>
      <c r="F425" s="817"/>
      <c r="G425" s="817"/>
      <c r="H425" s="821"/>
      <c r="I425" s="377" t="str">
        <f>IF('Mapa R. Fiscal'!Y428="","",'Mapa R. Fiscal'!Y428)</f>
        <v/>
      </c>
      <c r="J425" s="377" t="str">
        <f>IF('Mapa R. Fiscal'!AA428="","",'Mapa R. Fiscal'!AA428)</f>
        <v/>
      </c>
      <c r="K425" s="377" t="str">
        <f t="shared" si="6"/>
        <v/>
      </c>
      <c r="L425" s="377" t="str">
        <f>IF('Mapa R. Fiscal'!AD428="","",'Mapa R. Fiscal'!AD428)</f>
        <v/>
      </c>
      <c r="M425" s="321" t="str">
        <f>IF('Mapa R. Fiscal'!P428="","",'Mapa R. Fiscal'!P428)</f>
        <v/>
      </c>
      <c r="N425" s="65"/>
      <c r="O425" s="65"/>
      <c r="P425" s="65"/>
      <c r="Q425" s="171"/>
    </row>
    <row r="426" spans="1:18" ht="51.75" customHeight="1" x14ac:dyDescent="0.25">
      <c r="A426" s="110" t="s">
        <v>1048</v>
      </c>
      <c r="B426" s="811"/>
      <c r="C426" s="813"/>
      <c r="D426" s="815"/>
      <c r="E426" s="813"/>
      <c r="F426" s="817"/>
      <c r="G426" s="817"/>
      <c r="H426" s="821"/>
      <c r="I426" s="377" t="str">
        <f>IF('Mapa R. Fiscal'!Y429="","",'Mapa R. Fiscal'!Y429)</f>
        <v/>
      </c>
      <c r="J426" s="377" t="str">
        <f>IF('Mapa R. Fiscal'!AA429="","",'Mapa R. Fiscal'!AA429)</f>
        <v/>
      </c>
      <c r="K426" s="377" t="str">
        <f t="shared" si="6"/>
        <v/>
      </c>
      <c r="L426" s="377" t="str">
        <f>IF('Mapa R. Fiscal'!AD429="","",'Mapa R. Fiscal'!AD429)</f>
        <v/>
      </c>
      <c r="M426" s="321" t="str">
        <f>IF('Mapa R. Fiscal'!P429="","",'Mapa R. Fiscal'!P429)</f>
        <v/>
      </c>
      <c r="N426" s="65"/>
      <c r="O426" s="65"/>
      <c r="P426" s="65"/>
      <c r="Q426" s="171"/>
      <c r="R426" s="106"/>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mergeCells count="496">
    <mergeCell ref="B421:B426"/>
    <mergeCell ref="C421:C426"/>
    <mergeCell ref="D421:D426"/>
    <mergeCell ref="E421:E426"/>
    <mergeCell ref="F421:F426"/>
    <mergeCell ref="G421:G426"/>
    <mergeCell ref="H421:H426"/>
    <mergeCell ref="B415:B420"/>
    <mergeCell ref="C415:C420"/>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397:B402"/>
    <mergeCell ref="C397:C402"/>
    <mergeCell ref="D397:D402"/>
    <mergeCell ref="E397:E402"/>
    <mergeCell ref="F397:F402"/>
    <mergeCell ref="G397:G402"/>
    <mergeCell ref="H397:H402"/>
    <mergeCell ref="B391:B396"/>
    <mergeCell ref="C391:C396"/>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73:B378"/>
    <mergeCell ref="C373:C378"/>
    <mergeCell ref="D373:D378"/>
    <mergeCell ref="E373:E378"/>
    <mergeCell ref="F373:F378"/>
    <mergeCell ref="G373:G378"/>
    <mergeCell ref="H373:H378"/>
    <mergeCell ref="B367:B372"/>
    <mergeCell ref="C367:C372"/>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49:B354"/>
    <mergeCell ref="C349:C354"/>
    <mergeCell ref="D349:D354"/>
    <mergeCell ref="E349:E354"/>
    <mergeCell ref="F349:F354"/>
    <mergeCell ref="G349:G354"/>
    <mergeCell ref="H349:H354"/>
    <mergeCell ref="B343:B348"/>
    <mergeCell ref="C343:C348"/>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25:B330"/>
    <mergeCell ref="C325:C330"/>
    <mergeCell ref="D325:D330"/>
    <mergeCell ref="E325:E330"/>
    <mergeCell ref="F325:F330"/>
    <mergeCell ref="G325:G330"/>
    <mergeCell ref="H325:H330"/>
    <mergeCell ref="B319:B324"/>
    <mergeCell ref="C319:C324"/>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01:B306"/>
    <mergeCell ref="C301:C306"/>
    <mergeCell ref="D301:D306"/>
    <mergeCell ref="E301:E306"/>
    <mergeCell ref="F301:F306"/>
    <mergeCell ref="G301:G306"/>
    <mergeCell ref="H301:H306"/>
    <mergeCell ref="B295:B300"/>
    <mergeCell ref="C295:C300"/>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277:B282"/>
    <mergeCell ref="C277:C282"/>
    <mergeCell ref="D277:D282"/>
    <mergeCell ref="E277:E282"/>
    <mergeCell ref="F277:F282"/>
    <mergeCell ref="G277:G282"/>
    <mergeCell ref="H277:H282"/>
    <mergeCell ref="B271:B276"/>
    <mergeCell ref="C271:C276"/>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53:B258"/>
    <mergeCell ref="C253:C258"/>
    <mergeCell ref="D253:D258"/>
    <mergeCell ref="E253:E258"/>
    <mergeCell ref="F253:F258"/>
    <mergeCell ref="G253:G258"/>
    <mergeCell ref="H253:H258"/>
    <mergeCell ref="B247:B252"/>
    <mergeCell ref="C247:C252"/>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29:B234"/>
    <mergeCell ref="C229:C234"/>
    <mergeCell ref="D229:D234"/>
    <mergeCell ref="E229:E234"/>
    <mergeCell ref="F229:F234"/>
    <mergeCell ref="G229:G234"/>
    <mergeCell ref="H229:H234"/>
    <mergeCell ref="B223:B228"/>
    <mergeCell ref="C223:C228"/>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05:B210"/>
    <mergeCell ref="C205:C210"/>
    <mergeCell ref="D205:D210"/>
    <mergeCell ref="E205:E210"/>
    <mergeCell ref="F205:F210"/>
    <mergeCell ref="G205:G210"/>
    <mergeCell ref="H205:H210"/>
    <mergeCell ref="B199:B204"/>
    <mergeCell ref="C199:C204"/>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181:B186"/>
    <mergeCell ref="C181:C186"/>
    <mergeCell ref="D181:D186"/>
    <mergeCell ref="E181:E186"/>
    <mergeCell ref="F181:F186"/>
    <mergeCell ref="G181:G186"/>
    <mergeCell ref="H181:H186"/>
    <mergeCell ref="B175:B180"/>
    <mergeCell ref="C175:C180"/>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57:B162"/>
    <mergeCell ref="C157:C162"/>
    <mergeCell ref="D157:D162"/>
    <mergeCell ref="E157:E162"/>
    <mergeCell ref="F157:F162"/>
    <mergeCell ref="G157:G162"/>
    <mergeCell ref="H157:H162"/>
    <mergeCell ref="B151:B156"/>
    <mergeCell ref="C151:C156"/>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33:B138"/>
    <mergeCell ref="C133:C138"/>
    <mergeCell ref="D133:D138"/>
    <mergeCell ref="E133:E138"/>
    <mergeCell ref="F133:F138"/>
    <mergeCell ref="G133:G138"/>
    <mergeCell ref="H133:H138"/>
    <mergeCell ref="B127:B132"/>
    <mergeCell ref="C127:C132"/>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09:B114"/>
    <mergeCell ref="C109:C114"/>
    <mergeCell ref="D109:D114"/>
    <mergeCell ref="E109:E114"/>
    <mergeCell ref="F109:F114"/>
    <mergeCell ref="G109:G114"/>
    <mergeCell ref="H109:H114"/>
    <mergeCell ref="B103:B108"/>
    <mergeCell ref="C103:C108"/>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85:B90"/>
    <mergeCell ref="C85:C90"/>
    <mergeCell ref="D85:D90"/>
    <mergeCell ref="E85:E90"/>
    <mergeCell ref="F85:F90"/>
    <mergeCell ref="G85:G90"/>
    <mergeCell ref="H85:H90"/>
    <mergeCell ref="B79:B84"/>
    <mergeCell ref="C79:C84"/>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61:B66"/>
    <mergeCell ref="C61:C66"/>
    <mergeCell ref="D61:D66"/>
    <mergeCell ref="E61:E66"/>
    <mergeCell ref="F61:F66"/>
    <mergeCell ref="G61:G66"/>
    <mergeCell ref="H61:H66"/>
    <mergeCell ref="B55:B60"/>
    <mergeCell ref="C55:C60"/>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H31:H36"/>
    <mergeCell ref="D1:D2"/>
    <mergeCell ref="E1:O2"/>
    <mergeCell ref="B7:B12"/>
    <mergeCell ref="C7:C12"/>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s>
  <conditionalFormatting sqref="H7 H13 H19">
    <cfRule type="containsText" dxfId="195" priority="5" operator="containsText" text="Bajo">
      <formula>NOT(ISERROR(SEARCH("Bajo",H7)))</formula>
    </cfRule>
    <cfRule type="containsText" dxfId="194" priority="6" operator="containsText" text="Moderado">
      <formula>NOT(ISERROR(SEARCH("Moderado",H7)))</formula>
    </cfRule>
    <cfRule type="containsText" dxfId="193" priority="7" operator="containsText" text="Alto">
      <formula>NOT(ISERROR(SEARCH("Alto",H7)))</formula>
    </cfRule>
    <cfRule type="containsText" dxfId="192" priority="8" operator="containsText" text="Extremo">
      <formula>NOT(ISERROR(SEARCH("Extremo",H7)))</formula>
    </cfRule>
  </conditionalFormatting>
  <conditionalFormatting sqref="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9" operator="containsText" text="Bajo">
      <formula>NOT(ISERROR(SEARCH("Bajo",H25)))</formula>
    </cfRule>
    <cfRule type="containsText" dxfId="190" priority="10" operator="containsText" text="Moderado">
      <formula>NOT(ISERROR(SEARCH("Moderado",H25)))</formula>
    </cfRule>
    <cfRule type="containsText" dxfId="189" priority="11" operator="containsText" text="Alto">
      <formula>NOT(ISERROR(SEARCH("Alto",H25)))</formula>
    </cfRule>
    <cfRule type="containsText" dxfId="188" priority="12" operator="containsText" text="Extremo">
      <formula>NOT(ISERROR(SEARCH("Extremo",H25)))</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7CBE-D71D-4DC2-B18F-535ED6248065}">
  <sheetPr>
    <tabColor theme="5" tint="-0.249977111117893"/>
  </sheetPr>
  <dimension ref="A1:U232"/>
  <sheetViews>
    <sheetView zoomScale="60" zoomScaleNormal="60" workbookViewId="0">
      <selection activeCell="AG35" sqref="AG35"/>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823" t="s">
        <v>1061</v>
      </c>
      <c r="C1" s="823"/>
      <c r="D1" s="823"/>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30" x14ac:dyDescent="0.25">
      <c r="A3" s="14"/>
      <c r="B3" s="276"/>
      <c r="C3" s="277" t="s">
        <v>1062</v>
      </c>
      <c r="D3" s="277" t="s">
        <v>1063</v>
      </c>
      <c r="E3" s="14"/>
      <c r="F3" s="14"/>
      <c r="G3" s="14"/>
      <c r="H3" s="14"/>
      <c r="I3" s="14"/>
      <c r="J3" s="14"/>
      <c r="K3" s="14"/>
      <c r="L3" s="14"/>
      <c r="M3" s="14"/>
      <c r="N3" s="14"/>
      <c r="O3" s="14"/>
      <c r="P3" s="14"/>
      <c r="Q3" s="14"/>
      <c r="R3" s="14"/>
      <c r="S3" s="14"/>
      <c r="T3" s="14"/>
      <c r="U3" s="14"/>
    </row>
    <row r="4" spans="1:21" ht="33.75" x14ac:dyDescent="0.25">
      <c r="A4" s="278" t="s">
        <v>77</v>
      </c>
      <c r="B4" s="279" t="s">
        <v>1064</v>
      </c>
      <c r="C4" s="280" t="s">
        <v>1065</v>
      </c>
      <c r="D4" s="281" t="s">
        <v>1066</v>
      </c>
      <c r="E4" s="14"/>
      <c r="F4" s="14"/>
      <c r="G4" s="14"/>
      <c r="H4" s="14"/>
      <c r="I4" s="14"/>
      <c r="J4" s="14"/>
      <c r="K4" s="14"/>
      <c r="L4" s="14"/>
      <c r="M4" s="14"/>
      <c r="N4" s="14"/>
      <c r="O4" s="14"/>
      <c r="P4" s="14"/>
      <c r="Q4" s="14"/>
      <c r="R4" s="14"/>
      <c r="S4" s="14"/>
      <c r="T4" s="14"/>
      <c r="U4" s="14"/>
    </row>
    <row r="5" spans="1:21" ht="67.5" x14ac:dyDescent="0.25">
      <c r="A5" s="278" t="s">
        <v>83</v>
      </c>
      <c r="B5" s="282" t="s">
        <v>1067</v>
      </c>
      <c r="C5" s="283" t="s">
        <v>1068</v>
      </c>
      <c r="D5" s="284" t="s">
        <v>1069</v>
      </c>
      <c r="E5" s="14"/>
      <c r="F5" s="14"/>
      <c r="G5" s="14"/>
      <c r="H5" s="14"/>
      <c r="I5" s="14"/>
      <c r="J5" s="14"/>
      <c r="K5" s="14"/>
      <c r="L5" s="14"/>
      <c r="M5" s="14"/>
      <c r="N5" s="14"/>
      <c r="O5" s="14"/>
      <c r="P5" s="14"/>
      <c r="Q5" s="14"/>
      <c r="R5" s="14"/>
      <c r="S5" s="14"/>
      <c r="T5" s="14"/>
      <c r="U5" s="14"/>
    </row>
    <row r="6" spans="1:21" ht="67.5" x14ac:dyDescent="0.25">
      <c r="A6" s="278" t="s">
        <v>90</v>
      </c>
      <c r="B6" s="285" t="s">
        <v>1070</v>
      </c>
      <c r="C6" s="283" t="s">
        <v>1071</v>
      </c>
      <c r="D6" s="284" t="s">
        <v>1072</v>
      </c>
      <c r="E6" s="14"/>
      <c r="F6" s="14"/>
      <c r="G6" s="14"/>
      <c r="H6" s="14"/>
      <c r="I6" s="14"/>
      <c r="J6" s="14"/>
      <c r="K6" s="14"/>
      <c r="L6" s="14"/>
      <c r="M6" s="14"/>
      <c r="N6" s="14"/>
      <c r="O6" s="14"/>
      <c r="P6" s="14"/>
      <c r="Q6" s="14"/>
      <c r="R6" s="14"/>
      <c r="S6" s="14"/>
      <c r="T6" s="14"/>
      <c r="U6" s="14"/>
    </row>
    <row r="7" spans="1:21" ht="101.25" x14ac:dyDescent="0.25">
      <c r="A7" s="278" t="s">
        <v>97</v>
      </c>
      <c r="B7" s="286" t="s">
        <v>1073</v>
      </c>
      <c r="C7" s="283" t="s">
        <v>1074</v>
      </c>
      <c r="D7" s="284" t="s">
        <v>1075</v>
      </c>
      <c r="E7" s="14"/>
      <c r="F7" s="14"/>
      <c r="G7" s="14"/>
      <c r="H7" s="14"/>
      <c r="I7" s="14"/>
      <c r="J7" s="14"/>
      <c r="K7" s="14"/>
      <c r="L7" s="14"/>
      <c r="M7" s="14"/>
      <c r="N7" s="14"/>
      <c r="O7" s="14"/>
      <c r="P7" s="14"/>
      <c r="Q7" s="14"/>
      <c r="R7" s="14"/>
      <c r="S7" s="14"/>
      <c r="T7" s="14"/>
      <c r="U7" s="14"/>
    </row>
    <row r="8" spans="1:21" ht="67.5" x14ac:dyDescent="0.25">
      <c r="A8" s="278" t="s">
        <v>104</v>
      </c>
      <c r="B8" s="287" t="s">
        <v>1076</v>
      </c>
      <c r="C8" s="283" t="s">
        <v>1077</v>
      </c>
      <c r="D8" s="284" t="s">
        <v>1078</v>
      </c>
      <c r="E8" s="14"/>
      <c r="F8" s="14"/>
      <c r="G8" s="14"/>
      <c r="H8" s="14"/>
      <c r="I8" s="14"/>
      <c r="J8" s="14"/>
      <c r="K8" s="14"/>
      <c r="L8" s="14"/>
      <c r="M8" s="14"/>
      <c r="N8" s="14"/>
      <c r="O8" s="14"/>
      <c r="P8" s="14"/>
      <c r="Q8" s="14"/>
      <c r="R8" s="14"/>
      <c r="S8" s="14"/>
      <c r="T8" s="14"/>
      <c r="U8" s="14"/>
    </row>
    <row r="9" spans="1:21" ht="20.25" x14ac:dyDescent="0.25">
      <c r="A9" s="278"/>
      <c r="B9" s="278"/>
      <c r="C9" s="288"/>
      <c r="D9" s="288"/>
      <c r="E9" s="14"/>
      <c r="F9" s="14"/>
      <c r="G9" s="14"/>
      <c r="H9" s="14"/>
      <c r="I9" s="14"/>
      <c r="J9" s="14"/>
      <c r="K9" s="14"/>
      <c r="L9" s="14"/>
      <c r="M9" s="14"/>
      <c r="N9" s="14"/>
      <c r="O9" s="14"/>
      <c r="P9" s="14"/>
      <c r="Q9" s="14"/>
      <c r="R9" s="14"/>
      <c r="S9" s="14"/>
      <c r="T9" s="14"/>
      <c r="U9" s="14"/>
    </row>
    <row r="10" spans="1:21" ht="16.5" x14ac:dyDescent="0.25">
      <c r="A10" s="278"/>
      <c r="B10" s="323"/>
      <c r="C10" s="323"/>
      <c r="D10" s="323"/>
      <c r="E10" s="278"/>
      <c r="F10" s="14"/>
      <c r="G10" s="14"/>
      <c r="H10" s="14"/>
      <c r="I10" s="14"/>
      <c r="J10" s="14"/>
      <c r="K10" s="14"/>
      <c r="L10" s="14"/>
      <c r="M10" s="14"/>
      <c r="N10" s="14"/>
      <c r="O10" s="14"/>
      <c r="P10" s="14"/>
      <c r="Q10" s="14"/>
      <c r="R10" s="14"/>
      <c r="S10" s="14"/>
      <c r="T10" s="14"/>
      <c r="U10" s="14"/>
    </row>
    <row r="11" spans="1:21" x14ac:dyDescent="0.25">
      <c r="A11" s="278"/>
      <c r="B11" s="278" t="s">
        <v>1079</v>
      </c>
      <c r="C11" s="278" t="s">
        <v>1080</v>
      </c>
      <c r="D11" s="278" t="s">
        <v>1081</v>
      </c>
      <c r="E11" s="278"/>
      <c r="F11" s="14"/>
      <c r="G11" s="14"/>
      <c r="H11" s="14"/>
      <c r="I11" s="14"/>
      <c r="J11" s="14"/>
      <c r="K11" s="14"/>
      <c r="L11" s="14"/>
      <c r="M11" s="14"/>
      <c r="N11" s="14"/>
      <c r="O11" s="14"/>
      <c r="P11" s="14"/>
      <c r="Q11" s="14"/>
      <c r="R11" s="14"/>
      <c r="S11" s="14"/>
      <c r="T11" s="14"/>
      <c r="U11" s="14"/>
    </row>
    <row r="12" spans="1:21" x14ac:dyDescent="0.25">
      <c r="A12" s="278"/>
      <c r="B12" s="278" t="s">
        <v>1082</v>
      </c>
      <c r="C12" s="278" t="s">
        <v>1083</v>
      </c>
      <c r="D12" s="278" t="s">
        <v>1084</v>
      </c>
      <c r="E12" s="278"/>
      <c r="F12" s="14"/>
      <c r="G12" s="14"/>
      <c r="H12" s="14"/>
      <c r="I12" s="14"/>
      <c r="J12" s="14"/>
      <c r="K12" s="14"/>
      <c r="L12" s="14"/>
      <c r="M12" s="14"/>
      <c r="N12" s="14"/>
      <c r="O12" s="14"/>
      <c r="P12" s="14"/>
      <c r="Q12" s="14"/>
      <c r="R12" s="14"/>
      <c r="S12" s="14"/>
      <c r="T12" s="14"/>
      <c r="U12" s="14"/>
    </row>
    <row r="13" spans="1:21" x14ac:dyDescent="0.25">
      <c r="A13" s="278"/>
      <c r="B13" s="278"/>
      <c r="C13" s="278" t="s">
        <v>1085</v>
      </c>
      <c r="D13" s="278" t="s">
        <v>1086</v>
      </c>
      <c r="E13" s="278"/>
      <c r="F13" s="14"/>
      <c r="G13" s="14"/>
      <c r="H13" s="14"/>
      <c r="I13" s="14"/>
      <c r="J13" s="14"/>
      <c r="K13" s="14"/>
      <c r="L13" s="14"/>
      <c r="M13" s="14"/>
      <c r="N13" s="14"/>
      <c r="O13" s="14"/>
      <c r="P13" s="14"/>
      <c r="Q13" s="14"/>
      <c r="R13" s="14"/>
      <c r="S13" s="14"/>
      <c r="T13" s="14"/>
      <c r="U13" s="14"/>
    </row>
    <row r="14" spans="1:21" x14ac:dyDescent="0.25">
      <c r="A14" s="278"/>
      <c r="B14" s="278"/>
      <c r="C14" s="278" t="s">
        <v>1087</v>
      </c>
      <c r="D14" s="278" t="s">
        <v>1088</v>
      </c>
      <c r="E14" s="278"/>
      <c r="F14" s="14"/>
      <c r="G14" s="14"/>
      <c r="H14" s="14"/>
      <c r="I14" s="14"/>
      <c r="J14" s="14"/>
      <c r="K14" s="14"/>
      <c r="L14" s="14"/>
      <c r="M14" s="14"/>
      <c r="N14" s="14"/>
      <c r="O14" s="14"/>
      <c r="P14" s="14"/>
      <c r="Q14" s="14"/>
      <c r="R14" s="14"/>
      <c r="S14" s="14"/>
      <c r="T14" s="14"/>
      <c r="U14" s="14"/>
    </row>
    <row r="15" spans="1:21" x14ac:dyDescent="0.25">
      <c r="A15" s="278"/>
      <c r="B15" s="278"/>
      <c r="C15" s="278" t="s">
        <v>1089</v>
      </c>
      <c r="D15" s="278" t="s">
        <v>546</v>
      </c>
      <c r="E15" s="278"/>
      <c r="F15" s="14"/>
      <c r="G15" s="14"/>
      <c r="H15" s="14"/>
      <c r="I15" s="14"/>
      <c r="J15" s="14"/>
      <c r="K15" s="14"/>
      <c r="L15" s="14"/>
      <c r="M15" s="14"/>
      <c r="N15" s="14"/>
      <c r="O15" s="14"/>
      <c r="P15" s="14"/>
      <c r="Q15" s="14"/>
      <c r="R15" s="14"/>
      <c r="S15" s="14"/>
      <c r="T15" s="14"/>
      <c r="U15" s="14"/>
    </row>
    <row r="16" spans="1:21" x14ac:dyDescent="0.25">
      <c r="A16" s="278"/>
      <c r="B16" s="278"/>
      <c r="C16" s="278"/>
      <c r="D16" s="278"/>
      <c r="E16" s="278"/>
      <c r="F16" s="14"/>
      <c r="G16" s="14"/>
      <c r="H16" s="14"/>
      <c r="I16" s="14"/>
      <c r="J16" s="14"/>
      <c r="K16" s="14"/>
      <c r="L16" s="14"/>
      <c r="M16" s="14"/>
      <c r="N16" s="14"/>
      <c r="O16" s="14"/>
    </row>
    <row r="17" spans="1:15" x14ac:dyDescent="0.25">
      <c r="A17" s="278"/>
      <c r="B17" s="278"/>
      <c r="C17" s="278"/>
      <c r="D17" s="278"/>
      <c r="E17" s="278"/>
      <c r="F17" s="14"/>
      <c r="G17" s="14"/>
      <c r="H17" s="14"/>
      <c r="I17" s="14"/>
      <c r="J17" s="14"/>
      <c r="K17" s="14"/>
      <c r="L17" s="14"/>
      <c r="M17" s="14"/>
      <c r="N17" s="14"/>
      <c r="O17" s="14"/>
    </row>
    <row r="18" spans="1:15" x14ac:dyDescent="0.25">
      <c r="A18" s="278"/>
      <c r="B18" s="278"/>
      <c r="C18" s="278"/>
      <c r="D18" s="278"/>
      <c r="E18" s="278"/>
      <c r="F18" s="14"/>
      <c r="G18" s="14"/>
      <c r="H18" s="14"/>
      <c r="I18" s="14"/>
      <c r="J18" s="14"/>
      <c r="K18" s="14"/>
      <c r="L18" s="14"/>
      <c r="M18" s="14"/>
      <c r="N18" s="14"/>
      <c r="O18" s="14"/>
    </row>
    <row r="19" spans="1:15" x14ac:dyDescent="0.25">
      <c r="A19" s="278"/>
      <c r="B19" s="278"/>
      <c r="C19" s="278"/>
      <c r="D19" s="278"/>
      <c r="E19" s="278"/>
      <c r="F19" s="14"/>
      <c r="G19" s="14"/>
      <c r="H19" s="14"/>
      <c r="I19" s="14"/>
      <c r="J19" s="14"/>
      <c r="K19" s="14"/>
      <c r="L19" s="14"/>
      <c r="M19" s="14"/>
      <c r="N19" s="14"/>
      <c r="O19" s="14"/>
    </row>
    <row r="20" spans="1:15" x14ac:dyDescent="0.25">
      <c r="A20" s="278"/>
      <c r="B20" s="316"/>
      <c r="C20" s="316"/>
      <c r="D20" s="316"/>
      <c r="E20" s="316"/>
      <c r="F20" s="14"/>
      <c r="G20" s="14"/>
      <c r="H20" s="14"/>
      <c r="I20" s="14"/>
      <c r="J20" s="14"/>
      <c r="K20" s="14"/>
      <c r="L20" s="14"/>
      <c r="M20" s="14"/>
      <c r="N20" s="14"/>
      <c r="O20" s="14"/>
    </row>
    <row r="21" spans="1:15" x14ac:dyDescent="0.25">
      <c r="A21" s="278"/>
      <c r="B21" s="316"/>
      <c r="C21" s="316"/>
      <c r="D21" s="316"/>
      <c r="E21" s="316"/>
      <c r="F21" s="14"/>
      <c r="G21" s="14"/>
      <c r="H21" s="14"/>
      <c r="I21" s="14"/>
      <c r="J21" s="14"/>
      <c r="K21" s="14"/>
      <c r="L21" s="14"/>
      <c r="M21" s="14"/>
      <c r="N21" s="14"/>
      <c r="O21" s="14"/>
    </row>
    <row r="22" spans="1:15" ht="20.25" x14ac:dyDescent="0.25">
      <c r="A22" s="278"/>
      <c r="B22" s="316"/>
      <c r="C22" s="318"/>
      <c r="D22" s="318"/>
      <c r="E22" s="316"/>
      <c r="F22" s="14"/>
      <c r="G22" s="14"/>
      <c r="H22" s="14"/>
      <c r="I22" s="14"/>
      <c r="J22" s="14"/>
      <c r="K22" s="14"/>
      <c r="L22" s="14"/>
      <c r="M22" s="14"/>
      <c r="N22" s="14"/>
      <c r="O22" s="14"/>
    </row>
    <row r="23" spans="1:15" ht="20.25" x14ac:dyDescent="0.25">
      <c r="A23" s="278"/>
      <c r="B23" s="316"/>
      <c r="C23" s="318"/>
      <c r="D23" s="318"/>
      <c r="E23" s="316"/>
      <c r="F23" s="14"/>
      <c r="G23" s="14"/>
      <c r="H23" s="14"/>
      <c r="I23" s="14"/>
      <c r="J23" s="14"/>
      <c r="K23" s="14"/>
      <c r="L23" s="14"/>
      <c r="M23" s="14"/>
      <c r="N23" s="14"/>
      <c r="O23" s="14"/>
    </row>
    <row r="24" spans="1:15" ht="20.25" x14ac:dyDescent="0.25">
      <c r="A24" s="278"/>
      <c r="B24" s="316"/>
      <c r="C24" s="318"/>
      <c r="D24" s="318"/>
      <c r="E24" s="316"/>
      <c r="F24" s="14"/>
      <c r="G24" s="14"/>
      <c r="H24" s="14"/>
      <c r="I24" s="14"/>
      <c r="J24" s="14"/>
      <c r="K24" s="14"/>
      <c r="L24" s="14"/>
      <c r="M24" s="14"/>
      <c r="N24" s="14"/>
      <c r="O24" s="14"/>
    </row>
    <row r="25" spans="1:15" ht="20.25" x14ac:dyDescent="0.25">
      <c r="A25" s="278"/>
      <c r="B25" s="316"/>
      <c r="C25" s="318"/>
      <c r="D25" s="318"/>
      <c r="E25" s="316"/>
      <c r="F25" s="14"/>
      <c r="G25" s="14"/>
      <c r="H25" s="14"/>
      <c r="I25" s="14"/>
      <c r="J25" s="14"/>
      <c r="K25" s="14"/>
      <c r="L25" s="14"/>
      <c r="M25" s="14"/>
      <c r="N25" s="14"/>
      <c r="O25" s="14"/>
    </row>
    <row r="26" spans="1:15" ht="20.25" x14ac:dyDescent="0.25">
      <c r="A26" s="278"/>
      <c r="B26" s="316"/>
      <c r="C26" s="318"/>
      <c r="D26" s="318"/>
      <c r="E26" s="316"/>
      <c r="F26" s="14"/>
      <c r="G26" s="14"/>
      <c r="H26" s="14"/>
      <c r="I26" s="14"/>
      <c r="J26" s="14"/>
      <c r="K26" s="14"/>
      <c r="L26" s="14"/>
      <c r="M26" s="14"/>
      <c r="N26" s="14"/>
      <c r="O26" s="14"/>
    </row>
    <row r="27" spans="1:15" ht="20.25" x14ac:dyDescent="0.25">
      <c r="A27" s="278"/>
      <c r="B27" s="316"/>
      <c r="C27" s="318"/>
      <c r="D27" s="318"/>
      <c r="E27" s="316"/>
      <c r="F27" s="14"/>
      <c r="G27" s="14"/>
      <c r="H27" s="14"/>
      <c r="I27" s="14"/>
      <c r="J27" s="14"/>
      <c r="K27" s="14"/>
      <c r="L27" s="14"/>
      <c r="M27" s="14"/>
      <c r="N27" s="14"/>
      <c r="O27" s="14"/>
    </row>
    <row r="28" spans="1:15" ht="20.25" x14ac:dyDescent="0.25">
      <c r="A28" s="278"/>
      <c r="B28" s="316"/>
      <c r="C28" s="318"/>
      <c r="D28" s="318"/>
      <c r="E28" s="316"/>
      <c r="F28" s="14"/>
      <c r="G28" s="14"/>
      <c r="H28" s="14"/>
      <c r="I28" s="14"/>
      <c r="J28" s="14"/>
      <c r="K28" s="14"/>
      <c r="L28" s="14"/>
      <c r="M28" s="14"/>
      <c r="N28" s="14"/>
      <c r="O28" s="14"/>
    </row>
    <row r="29" spans="1:15" ht="20.25" x14ac:dyDescent="0.25">
      <c r="A29" s="278"/>
      <c r="B29" s="316"/>
      <c r="C29" s="318"/>
      <c r="D29" s="318"/>
      <c r="E29" s="316"/>
      <c r="F29" s="14"/>
      <c r="G29" s="14"/>
      <c r="H29" s="14"/>
      <c r="I29" s="14"/>
      <c r="J29" s="14"/>
      <c r="K29" s="14"/>
      <c r="L29" s="14"/>
      <c r="M29" s="14"/>
      <c r="N29" s="14"/>
      <c r="O29" s="14"/>
    </row>
    <row r="30" spans="1:15" ht="20.25" x14ac:dyDescent="0.25">
      <c r="A30" s="278"/>
      <c r="B30" s="316"/>
      <c r="C30" s="318"/>
      <c r="D30" s="318"/>
      <c r="E30" s="316"/>
      <c r="F30" s="14"/>
      <c r="G30" s="14"/>
      <c r="H30" s="14"/>
      <c r="I30" s="14"/>
      <c r="J30" s="14"/>
      <c r="K30" s="14"/>
      <c r="L30" s="14"/>
      <c r="M30" s="14"/>
      <c r="N30" s="14"/>
      <c r="O30" s="14"/>
    </row>
    <row r="31" spans="1:15" ht="20.25" x14ac:dyDescent="0.25">
      <c r="A31" s="278"/>
      <c r="B31" s="316"/>
      <c r="C31" s="318"/>
      <c r="D31" s="318"/>
      <c r="E31" s="316"/>
      <c r="F31" s="14"/>
      <c r="G31" s="14"/>
      <c r="H31" s="14"/>
      <c r="I31" s="14"/>
      <c r="J31" s="14"/>
      <c r="K31" s="14"/>
      <c r="L31" s="14"/>
      <c r="M31" s="14"/>
      <c r="N31" s="14"/>
      <c r="O31" s="14"/>
    </row>
    <row r="32" spans="1:15" ht="20.25" x14ac:dyDescent="0.25">
      <c r="A32" s="278"/>
      <c r="B32" s="316"/>
      <c r="C32" s="318"/>
      <c r="D32" s="318"/>
      <c r="E32" s="316"/>
      <c r="F32" s="14"/>
      <c r="G32" s="14"/>
      <c r="H32" s="14"/>
      <c r="I32" s="14"/>
      <c r="J32" s="14"/>
      <c r="K32" s="14"/>
      <c r="L32" s="14"/>
      <c r="M32" s="14"/>
      <c r="N32" s="14"/>
      <c r="O32" s="14"/>
    </row>
    <row r="33" spans="1:15" ht="20.25" x14ac:dyDescent="0.25">
      <c r="A33" s="278"/>
      <c r="B33" s="316"/>
      <c r="C33" s="318"/>
      <c r="D33" s="318"/>
      <c r="E33" s="316"/>
      <c r="F33" s="14"/>
      <c r="G33" s="14"/>
      <c r="H33" s="14"/>
      <c r="I33" s="14"/>
      <c r="J33" s="14"/>
      <c r="K33" s="14"/>
      <c r="L33" s="14"/>
      <c r="M33" s="14"/>
      <c r="N33" s="14"/>
      <c r="O33" s="14"/>
    </row>
    <row r="34" spans="1:15" ht="20.25" x14ac:dyDescent="0.25">
      <c r="A34" s="278"/>
      <c r="B34" s="316"/>
      <c r="C34" s="318"/>
      <c r="D34" s="318"/>
      <c r="E34" s="316"/>
      <c r="F34" s="14"/>
      <c r="G34" s="14"/>
      <c r="H34" s="14"/>
      <c r="I34" s="14"/>
      <c r="J34" s="14"/>
      <c r="K34" s="14"/>
      <c r="L34" s="14"/>
      <c r="M34" s="14"/>
      <c r="N34" s="14"/>
      <c r="O34" s="14"/>
    </row>
    <row r="35" spans="1:15" ht="20.25" x14ac:dyDescent="0.25">
      <c r="A35" s="278"/>
      <c r="B35" s="316"/>
      <c r="C35" s="318"/>
      <c r="D35" s="318"/>
      <c r="E35" s="316"/>
      <c r="F35" s="14"/>
      <c r="G35" s="14"/>
      <c r="H35" s="14"/>
      <c r="I35" s="14"/>
      <c r="J35" s="14"/>
      <c r="K35" s="14"/>
      <c r="L35" s="14"/>
      <c r="M35" s="14"/>
      <c r="N35" s="14"/>
      <c r="O35" s="14"/>
    </row>
    <row r="36" spans="1:15" ht="20.25" x14ac:dyDescent="0.25">
      <c r="A36" s="278"/>
      <c r="B36" s="316"/>
      <c r="C36" s="318"/>
      <c r="D36" s="318"/>
      <c r="E36" s="316"/>
      <c r="F36" s="14"/>
      <c r="G36" s="14"/>
      <c r="H36" s="14"/>
      <c r="I36" s="14"/>
      <c r="J36" s="14"/>
      <c r="K36" s="14"/>
      <c r="L36" s="14"/>
      <c r="M36" s="14"/>
      <c r="N36" s="14"/>
      <c r="O36" s="14"/>
    </row>
    <row r="37" spans="1:15" ht="20.25" x14ac:dyDescent="0.25">
      <c r="A37" s="278"/>
      <c r="B37" s="278"/>
      <c r="C37" s="288"/>
      <c r="D37" s="288"/>
      <c r="E37" s="14"/>
      <c r="F37" s="14"/>
      <c r="G37" s="14"/>
      <c r="H37" s="14"/>
      <c r="I37" s="14"/>
      <c r="J37" s="14"/>
      <c r="K37" s="14"/>
      <c r="L37" s="14"/>
      <c r="M37" s="14"/>
      <c r="N37" s="14"/>
      <c r="O37" s="14"/>
    </row>
    <row r="38" spans="1:15" ht="20.25" x14ac:dyDescent="0.25">
      <c r="A38" s="278"/>
      <c r="B38" s="278"/>
      <c r="C38" s="288"/>
      <c r="D38" s="288"/>
      <c r="E38" s="14"/>
      <c r="F38" s="14"/>
      <c r="G38" s="14"/>
      <c r="H38" s="14"/>
      <c r="I38" s="14"/>
      <c r="J38" s="14"/>
      <c r="K38" s="14"/>
      <c r="L38" s="14"/>
      <c r="M38" s="14"/>
      <c r="N38" s="14"/>
      <c r="O38" s="14"/>
    </row>
    <row r="39" spans="1:15" ht="20.25" x14ac:dyDescent="0.25">
      <c r="A39" s="278"/>
      <c r="B39" s="278"/>
      <c r="C39" s="288"/>
      <c r="D39" s="288"/>
      <c r="E39" s="14"/>
      <c r="F39" s="14"/>
      <c r="G39" s="14"/>
      <c r="H39" s="14"/>
      <c r="I39" s="14"/>
      <c r="J39" s="14"/>
      <c r="K39" s="14"/>
      <c r="L39" s="14"/>
      <c r="M39" s="14"/>
      <c r="N39" s="14"/>
      <c r="O39" s="14"/>
    </row>
    <row r="40" spans="1:15" ht="20.25" x14ac:dyDescent="0.25">
      <c r="A40" s="278"/>
      <c r="B40" s="278"/>
      <c r="C40" s="288"/>
      <c r="D40" s="288"/>
      <c r="E40" s="14"/>
      <c r="F40" s="14"/>
      <c r="G40" s="14"/>
      <c r="H40" s="14"/>
      <c r="I40" s="14"/>
      <c r="J40" s="14"/>
      <c r="K40" s="14"/>
      <c r="L40" s="14"/>
      <c r="M40" s="14"/>
      <c r="N40" s="14"/>
      <c r="O40" s="14"/>
    </row>
    <row r="41" spans="1:15" ht="20.25" x14ac:dyDescent="0.25">
      <c r="A41" s="278"/>
      <c r="B41" s="278"/>
      <c r="C41" s="288"/>
      <c r="D41" s="288"/>
      <c r="E41" s="14"/>
      <c r="F41" s="14"/>
      <c r="G41" s="14"/>
      <c r="H41" s="14"/>
      <c r="I41" s="14"/>
      <c r="J41" s="14"/>
      <c r="K41" s="14"/>
      <c r="L41" s="14"/>
      <c r="M41" s="14"/>
      <c r="N41" s="14"/>
      <c r="O41" s="14"/>
    </row>
    <row r="42" spans="1:15" ht="20.25" x14ac:dyDescent="0.25">
      <c r="A42" s="278"/>
      <c r="B42" s="278"/>
      <c r="C42" s="288"/>
      <c r="D42" s="288"/>
      <c r="E42" s="14"/>
      <c r="F42" s="14"/>
      <c r="G42" s="14"/>
      <c r="H42" s="14"/>
      <c r="I42" s="14"/>
      <c r="J42" s="14"/>
      <c r="K42" s="14"/>
      <c r="L42" s="14"/>
      <c r="M42" s="14"/>
      <c r="N42" s="14"/>
      <c r="O42" s="14"/>
    </row>
    <row r="43" spans="1:15" ht="20.25" x14ac:dyDescent="0.25">
      <c r="A43" s="278"/>
      <c r="B43" s="278"/>
      <c r="C43" s="288"/>
      <c r="D43" s="288"/>
      <c r="E43" s="14"/>
      <c r="F43" s="14"/>
      <c r="G43" s="14"/>
      <c r="H43" s="14"/>
      <c r="I43" s="14"/>
      <c r="J43" s="14"/>
      <c r="K43" s="14"/>
      <c r="L43" s="14"/>
      <c r="M43" s="14"/>
      <c r="N43" s="14"/>
      <c r="O43" s="14"/>
    </row>
    <row r="44" spans="1:15" ht="20.25" x14ac:dyDescent="0.25">
      <c r="A44" s="278"/>
      <c r="B44" s="278"/>
      <c r="C44" s="288"/>
      <c r="D44" s="288"/>
      <c r="E44" s="14"/>
      <c r="F44" s="14"/>
      <c r="G44" s="14"/>
      <c r="H44" s="14"/>
      <c r="I44" s="14"/>
      <c r="J44" s="14"/>
      <c r="K44" s="14"/>
      <c r="L44" s="14"/>
      <c r="M44" s="14"/>
      <c r="N44" s="14"/>
      <c r="O44" s="14"/>
    </row>
    <row r="45" spans="1:15" ht="20.25" x14ac:dyDescent="0.25">
      <c r="A45" s="278"/>
      <c r="B45" s="278"/>
      <c r="C45" s="288"/>
      <c r="D45" s="288"/>
      <c r="E45" s="14"/>
      <c r="F45" s="14"/>
      <c r="G45" s="14"/>
      <c r="H45" s="14"/>
      <c r="I45" s="14"/>
      <c r="J45" s="14"/>
      <c r="K45" s="14"/>
      <c r="L45" s="14"/>
      <c r="M45" s="14"/>
      <c r="N45" s="14"/>
      <c r="O45" s="14"/>
    </row>
    <row r="46" spans="1:15" ht="20.25" x14ac:dyDescent="0.25">
      <c r="A46" s="278"/>
      <c r="B46" s="278"/>
      <c r="C46" s="288"/>
      <c r="D46" s="288"/>
      <c r="E46" s="14"/>
      <c r="F46" s="14"/>
      <c r="G46" s="14"/>
      <c r="H46" s="14"/>
      <c r="I46" s="14"/>
      <c r="J46" s="14"/>
      <c r="K46" s="14"/>
      <c r="L46" s="14"/>
      <c r="M46" s="14"/>
      <c r="N46" s="14"/>
      <c r="O46" s="14"/>
    </row>
    <row r="47" spans="1:15" ht="20.25" x14ac:dyDescent="0.25">
      <c r="A47" s="278"/>
      <c r="B47" s="278"/>
      <c r="C47" s="288"/>
      <c r="D47" s="288"/>
      <c r="E47" s="14"/>
      <c r="F47" s="14"/>
      <c r="G47" s="14"/>
      <c r="H47" s="14"/>
      <c r="I47" s="14"/>
      <c r="J47" s="14"/>
      <c r="K47" s="14"/>
      <c r="L47" s="14"/>
      <c r="M47" s="14"/>
      <c r="N47" s="14"/>
      <c r="O47" s="14"/>
    </row>
    <row r="48" spans="1:15" ht="20.25" x14ac:dyDescent="0.25">
      <c r="A48" s="278"/>
      <c r="B48" s="278"/>
      <c r="C48" s="288"/>
      <c r="D48" s="288"/>
      <c r="E48" s="14"/>
      <c r="F48" s="14"/>
      <c r="G48" s="14"/>
      <c r="H48" s="14"/>
      <c r="I48" s="14"/>
      <c r="J48" s="14"/>
      <c r="K48" s="14"/>
      <c r="L48" s="14"/>
      <c r="M48" s="14"/>
      <c r="N48" s="14"/>
      <c r="O48" s="14"/>
    </row>
    <row r="49" spans="1:15" ht="20.25" x14ac:dyDescent="0.25">
      <c r="A49" s="278"/>
      <c r="B49" s="278"/>
      <c r="C49" s="288"/>
      <c r="D49" s="288"/>
      <c r="E49" s="14"/>
      <c r="F49" s="14"/>
      <c r="G49" s="14"/>
      <c r="H49" s="14"/>
      <c r="I49" s="14"/>
      <c r="J49" s="14"/>
      <c r="K49" s="14"/>
      <c r="L49" s="14"/>
      <c r="M49" s="14"/>
      <c r="N49" s="14"/>
      <c r="O49" s="14"/>
    </row>
    <row r="50" spans="1:15" ht="20.25" x14ac:dyDescent="0.25">
      <c r="A50" s="278"/>
      <c r="B50" s="278"/>
      <c r="C50" s="288"/>
      <c r="D50" s="288"/>
      <c r="E50" s="14"/>
      <c r="F50" s="14"/>
      <c r="G50" s="14"/>
      <c r="H50" s="14"/>
      <c r="I50" s="14"/>
      <c r="J50" s="14"/>
      <c r="K50" s="14"/>
      <c r="L50" s="14"/>
      <c r="M50" s="14"/>
      <c r="N50" s="14"/>
      <c r="O50" s="14"/>
    </row>
    <row r="51" spans="1:15" ht="20.25" x14ac:dyDescent="0.25">
      <c r="A51" s="278"/>
      <c r="B51" s="278"/>
      <c r="C51" s="288"/>
      <c r="D51" s="288"/>
      <c r="E51" s="14"/>
      <c r="F51" s="14"/>
      <c r="G51" s="14"/>
      <c r="H51" s="14"/>
      <c r="I51" s="14"/>
      <c r="J51" s="14"/>
      <c r="K51" s="14"/>
      <c r="L51" s="14"/>
      <c r="M51" s="14"/>
      <c r="N51" s="14"/>
      <c r="O51" s="14"/>
    </row>
    <row r="52" spans="1:15" ht="20.25" x14ac:dyDescent="0.25">
      <c r="A52" s="278"/>
      <c r="B52" s="289"/>
      <c r="C52" s="290"/>
      <c r="D52" s="290"/>
    </row>
    <row r="53" spans="1:15" ht="20.25" x14ac:dyDescent="0.25">
      <c r="A53" s="278"/>
      <c r="B53" s="289"/>
      <c r="C53" s="290"/>
      <c r="D53" s="290"/>
    </row>
    <row r="54" spans="1:15" ht="20.25" x14ac:dyDescent="0.25">
      <c r="A54" s="278"/>
      <c r="B54" s="289"/>
      <c r="C54" s="290"/>
      <c r="D54" s="290"/>
    </row>
    <row r="55" spans="1:15" ht="20.25" x14ac:dyDescent="0.25">
      <c r="A55" s="278"/>
      <c r="B55" s="289"/>
      <c r="C55" s="290"/>
      <c r="D55" s="290"/>
    </row>
    <row r="56" spans="1:15" ht="20.25" x14ac:dyDescent="0.25">
      <c r="A56" s="278"/>
      <c r="B56" s="289"/>
      <c r="C56" s="290"/>
      <c r="D56" s="290"/>
    </row>
    <row r="57" spans="1:15" ht="20.25" x14ac:dyDescent="0.25">
      <c r="A57" s="278"/>
      <c r="B57" s="289"/>
      <c r="C57" s="290"/>
      <c r="D57" s="290"/>
    </row>
    <row r="58" spans="1:15" ht="20.25" x14ac:dyDescent="0.25">
      <c r="A58" s="278"/>
      <c r="B58" s="289"/>
      <c r="C58" s="290"/>
      <c r="D58" s="290"/>
    </row>
    <row r="59" spans="1:15" ht="20.25" x14ac:dyDescent="0.25">
      <c r="A59" s="278"/>
      <c r="B59" s="289"/>
      <c r="C59" s="290"/>
      <c r="D59" s="290"/>
    </row>
    <row r="60" spans="1:15" ht="20.25" x14ac:dyDescent="0.25">
      <c r="A60" s="278"/>
      <c r="B60" s="289"/>
      <c r="C60" s="290"/>
      <c r="D60" s="290"/>
    </row>
    <row r="61" spans="1:15" ht="20.25" x14ac:dyDescent="0.25">
      <c r="A61" s="278"/>
      <c r="B61" s="289"/>
      <c r="C61" s="290"/>
      <c r="D61" s="290"/>
    </row>
    <row r="62" spans="1:15" ht="20.25" x14ac:dyDescent="0.25">
      <c r="A62" s="278"/>
      <c r="B62" s="289"/>
      <c r="C62" s="290"/>
      <c r="D62" s="290"/>
    </row>
    <row r="63" spans="1:15" ht="20.25" x14ac:dyDescent="0.25">
      <c r="A63" s="278"/>
      <c r="B63" s="289"/>
      <c r="C63" s="290"/>
      <c r="D63" s="290"/>
    </row>
    <row r="64" spans="1:15" ht="20.25" x14ac:dyDescent="0.25">
      <c r="A64" s="278"/>
      <c r="B64" s="289"/>
      <c r="C64" s="290"/>
      <c r="D64" s="290"/>
    </row>
    <row r="65" spans="1:4" ht="20.25" x14ac:dyDescent="0.25">
      <c r="A65" s="278"/>
      <c r="B65" s="289"/>
      <c r="C65" s="290"/>
      <c r="D65" s="290"/>
    </row>
    <row r="66" spans="1:4" ht="20.25" x14ac:dyDescent="0.25">
      <c r="A66" s="278"/>
      <c r="B66" s="289"/>
      <c r="C66" s="290"/>
      <c r="D66" s="290"/>
    </row>
    <row r="67" spans="1:4" ht="20.25" x14ac:dyDescent="0.25">
      <c r="A67" s="278"/>
      <c r="B67" s="289"/>
      <c r="C67" s="290"/>
      <c r="D67" s="290"/>
    </row>
    <row r="68" spans="1:4" ht="20.25" x14ac:dyDescent="0.25">
      <c r="A68" s="278"/>
      <c r="B68" s="289"/>
      <c r="C68" s="290"/>
      <c r="D68" s="290"/>
    </row>
    <row r="69" spans="1:4" ht="20.25" x14ac:dyDescent="0.25">
      <c r="A69" s="278"/>
      <c r="B69" s="289"/>
      <c r="C69" s="290"/>
      <c r="D69" s="290"/>
    </row>
    <row r="70" spans="1:4" ht="20.25" x14ac:dyDescent="0.25">
      <c r="A70" s="278"/>
      <c r="B70" s="289"/>
      <c r="C70" s="290"/>
      <c r="D70" s="290"/>
    </row>
    <row r="71" spans="1:4" ht="20.25" x14ac:dyDescent="0.25">
      <c r="A71" s="278"/>
      <c r="B71" s="289"/>
      <c r="C71" s="290"/>
      <c r="D71" s="290"/>
    </row>
    <row r="72" spans="1:4" ht="20.25" x14ac:dyDescent="0.25">
      <c r="A72" s="278"/>
      <c r="B72" s="289"/>
      <c r="C72" s="290"/>
      <c r="D72" s="290"/>
    </row>
    <row r="73" spans="1:4" ht="20.25" x14ac:dyDescent="0.25">
      <c r="A73" s="278"/>
      <c r="B73" s="289"/>
      <c r="C73" s="290"/>
      <c r="D73" s="290"/>
    </row>
    <row r="74" spans="1:4" ht="20.25" x14ac:dyDescent="0.25">
      <c r="A74" s="278"/>
      <c r="B74" s="289"/>
      <c r="C74" s="290"/>
      <c r="D74" s="290"/>
    </row>
    <row r="75" spans="1:4" ht="20.25" x14ac:dyDescent="0.25">
      <c r="A75" s="278"/>
      <c r="B75" s="289"/>
      <c r="C75" s="290"/>
      <c r="D75" s="290"/>
    </row>
    <row r="76" spans="1:4" ht="20.25" x14ac:dyDescent="0.25">
      <c r="A76" s="278"/>
      <c r="B76" s="289"/>
      <c r="C76" s="290"/>
      <c r="D76" s="290"/>
    </row>
    <row r="77" spans="1:4" ht="20.25" x14ac:dyDescent="0.25">
      <c r="A77" s="278"/>
      <c r="B77" s="289"/>
      <c r="C77" s="290"/>
      <c r="D77" s="290"/>
    </row>
    <row r="78" spans="1:4" ht="20.25" x14ac:dyDescent="0.25">
      <c r="A78" s="278"/>
      <c r="B78" s="289"/>
      <c r="C78" s="290"/>
      <c r="D78" s="290"/>
    </row>
    <row r="79" spans="1:4" ht="20.25" x14ac:dyDescent="0.25">
      <c r="A79" s="278"/>
      <c r="B79" s="289"/>
      <c r="C79" s="290"/>
      <c r="D79" s="290"/>
    </row>
    <row r="80" spans="1:4" ht="20.25" x14ac:dyDescent="0.25">
      <c r="A80" s="278"/>
      <c r="B80" s="289"/>
      <c r="C80" s="290"/>
      <c r="D80" s="290"/>
    </row>
    <row r="81" spans="1:4" ht="20.25" x14ac:dyDescent="0.25">
      <c r="A81" s="278"/>
      <c r="B81" s="289"/>
      <c r="C81" s="290"/>
      <c r="D81" s="290"/>
    </row>
    <row r="82" spans="1:4" ht="20.25" x14ac:dyDescent="0.25">
      <c r="A82" s="278"/>
      <c r="B82" s="289"/>
      <c r="C82" s="290"/>
      <c r="D82" s="290"/>
    </row>
    <row r="83" spans="1:4" ht="20.25" x14ac:dyDescent="0.25">
      <c r="A83" s="278"/>
      <c r="B83" s="289"/>
      <c r="C83" s="290"/>
      <c r="D83" s="290"/>
    </row>
    <row r="84" spans="1:4" ht="20.25" x14ac:dyDescent="0.25">
      <c r="A84" s="278"/>
      <c r="B84" s="289"/>
      <c r="C84" s="290"/>
      <c r="D84" s="290"/>
    </row>
    <row r="85" spans="1:4" ht="20.25" x14ac:dyDescent="0.25">
      <c r="A85" s="278"/>
      <c r="B85" s="289"/>
      <c r="C85" s="290"/>
      <c r="D85" s="290"/>
    </row>
    <row r="86" spans="1:4" ht="20.25" x14ac:dyDescent="0.25">
      <c r="A86" s="278"/>
      <c r="B86" s="289"/>
      <c r="C86" s="290"/>
      <c r="D86" s="290"/>
    </row>
    <row r="87" spans="1:4" ht="20.25" x14ac:dyDescent="0.25">
      <c r="A87" s="278"/>
      <c r="B87" s="289"/>
      <c r="C87" s="290"/>
      <c r="D87" s="290"/>
    </row>
    <row r="88" spans="1:4" ht="20.25" x14ac:dyDescent="0.25">
      <c r="A88" s="278"/>
      <c r="B88" s="289"/>
      <c r="C88" s="290"/>
      <c r="D88" s="290"/>
    </row>
    <row r="89" spans="1:4" ht="20.25" x14ac:dyDescent="0.25">
      <c r="A89" s="278"/>
      <c r="B89" s="289"/>
      <c r="C89" s="290"/>
      <c r="D89" s="290"/>
    </row>
    <row r="90" spans="1:4" ht="20.25" x14ac:dyDescent="0.25">
      <c r="A90" s="278"/>
      <c r="B90" s="289"/>
      <c r="C90" s="290"/>
      <c r="D90" s="290"/>
    </row>
    <row r="91" spans="1:4" ht="20.25" x14ac:dyDescent="0.25">
      <c r="A91" s="278"/>
      <c r="B91" s="289"/>
      <c r="C91" s="290"/>
      <c r="D91" s="290"/>
    </row>
    <row r="92" spans="1:4" ht="20.25" x14ac:dyDescent="0.25">
      <c r="A92" s="278"/>
      <c r="B92" s="289"/>
      <c r="C92" s="290"/>
      <c r="D92" s="290"/>
    </row>
    <row r="93" spans="1:4" ht="20.25" x14ac:dyDescent="0.25">
      <c r="A93" s="278"/>
      <c r="B93" s="289"/>
      <c r="C93" s="290"/>
      <c r="D93" s="290"/>
    </row>
    <row r="94" spans="1:4" ht="20.25" x14ac:dyDescent="0.25">
      <c r="A94" s="278"/>
      <c r="B94" s="289"/>
      <c r="C94" s="290"/>
      <c r="D94" s="290"/>
    </row>
    <row r="95" spans="1:4" ht="20.25" x14ac:dyDescent="0.25">
      <c r="A95" s="278"/>
      <c r="B95" s="289"/>
      <c r="C95" s="290"/>
      <c r="D95" s="290"/>
    </row>
    <row r="96" spans="1:4" ht="20.25" x14ac:dyDescent="0.25">
      <c r="A96" s="278"/>
      <c r="B96" s="289"/>
      <c r="C96" s="290"/>
      <c r="D96" s="290"/>
    </row>
    <row r="97" spans="1:4" ht="20.25" x14ac:dyDescent="0.25">
      <c r="A97" s="278"/>
      <c r="B97" s="289"/>
      <c r="C97" s="290"/>
      <c r="D97" s="290"/>
    </row>
    <row r="98" spans="1:4" ht="20.25" x14ac:dyDescent="0.25">
      <c r="A98" s="278"/>
      <c r="B98" s="289"/>
      <c r="C98" s="290"/>
      <c r="D98" s="290"/>
    </row>
    <row r="99" spans="1:4" ht="20.25" x14ac:dyDescent="0.25">
      <c r="A99" s="278"/>
      <c r="B99" s="289"/>
      <c r="C99" s="290"/>
      <c r="D99" s="290"/>
    </row>
    <row r="100" spans="1:4" ht="20.25" x14ac:dyDescent="0.25">
      <c r="A100" s="278"/>
      <c r="B100" s="289"/>
      <c r="C100" s="290"/>
      <c r="D100" s="290"/>
    </row>
    <row r="101" spans="1:4" ht="20.25" x14ac:dyDescent="0.25">
      <c r="A101" s="278"/>
      <c r="B101" s="289"/>
      <c r="C101" s="290"/>
      <c r="D101" s="290"/>
    </row>
    <row r="102" spans="1:4" ht="20.25" x14ac:dyDescent="0.25">
      <c r="A102" s="278"/>
      <c r="B102" s="289"/>
      <c r="C102" s="290"/>
      <c r="D102" s="290"/>
    </row>
    <row r="103" spans="1:4" ht="20.25" x14ac:dyDescent="0.25">
      <c r="A103" s="278"/>
      <c r="B103" s="289"/>
      <c r="C103" s="290"/>
      <c r="D103" s="290"/>
    </row>
    <row r="104" spans="1:4" ht="20.25" x14ac:dyDescent="0.25">
      <c r="A104" s="278"/>
      <c r="B104" s="289"/>
      <c r="C104" s="290"/>
      <c r="D104" s="290"/>
    </row>
    <row r="105" spans="1:4" ht="20.25" x14ac:dyDescent="0.25">
      <c r="A105" s="278"/>
      <c r="B105" s="289"/>
      <c r="C105" s="290"/>
      <c r="D105" s="290"/>
    </row>
    <row r="106" spans="1:4" ht="20.25" x14ac:dyDescent="0.25">
      <c r="A106" s="278"/>
      <c r="B106" s="289"/>
      <c r="C106" s="290"/>
      <c r="D106" s="290"/>
    </row>
    <row r="107" spans="1:4" ht="20.25" x14ac:dyDescent="0.25">
      <c r="A107" s="278"/>
      <c r="B107" s="289"/>
      <c r="C107" s="290"/>
      <c r="D107" s="290"/>
    </row>
    <row r="108" spans="1:4" ht="20.25" x14ac:dyDescent="0.25">
      <c r="A108" s="278"/>
      <c r="B108" s="289"/>
      <c r="C108" s="290"/>
      <c r="D108" s="290"/>
    </row>
    <row r="109" spans="1:4" ht="20.25" x14ac:dyDescent="0.25">
      <c r="A109" s="278"/>
      <c r="B109" s="289"/>
      <c r="C109" s="290"/>
      <c r="D109" s="290"/>
    </row>
    <row r="110" spans="1:4" ht="20.25" x14ac:dyDescent="0.25">
      <c r="A110" s="278"/>
      <c r="B110" s="289"/>
      <c r="C110" s="290"/>
      <c r="D110" s="290"/>
    </row>
    <row r="111" spans="1:4" ht="20.25" x14ac:dyDescent="0.25">
      <c r="A111" s="278"/>
      <c r="B111" s="289"/>
      <c r="C111" s="290"/>
      <c r="D111" s="290"/>
    </row>
    <row r="112" spans="1:4" ht="20.25" x14ac:dyDescent="0.25">
      <c r="A112" s="278"/>
      <c r="B112" s="289"/>
      <c r="C112" s="290"/>
      <c r="D112" s="290"/>
    </row>
    <row r="113" spans="1:4" ht="20.25" x14ac:dyDescent="0.25">
      <c r="A113" s="278"/>
      <c r="B113" s="289"/>
      <c r="C113" s="290"/>
      <c r="D113" s="290"/>
    </row>
    <row r="114" spans="1:4" ht="20.25" x14ac:dyDescent="0.25">
      <c r="A114" s="278"/>
      <c r="B114" s="289"/>
      <c r="C114" s="290"/>
      <c r="D114" s="290"/>
    </row>
    <row r="115" spans="1:4" ht="20.25" x14ac:dyDescent="0.25">
      <c r="A115" s="278"/>
      <c r="B115" s="289"/>
      <c r="C115" s="290"/>
      <c r="D115" s="290"/>
    </row>
    <row r="116" spans="1:4" ht="20.25" x14ac:dyDescent="0.25">
      <c r="A116" s="278"/>
      <c r="B116" s="289"/>
      <c r="C116" s="290"/>
      <c r="D116" s="290"/>
    </row>
    <row r="117" spans="1:4" ht="20.25" x14ac:dyDescent="0.25">
      <c r="A117" s="278"/>
      <c r="B117" s="289"/>
      <c r="C117" s="290"/>
      <c r="D117" s="290"/>
    </row>
    <row r="118" spans="1:4" ht="20.25" x14ac:dyDescent="0.25">
      <c r="A118" s="278"/>
      <c r="B118" s="289"/>
      <c r="C118" s="290"/>
      <c r="D118" s="290"/>
    </row>
    <row r="119" spans="1:4" ht="20.25" x14ac:dyDescent="0.25">
      <c r="A119" s="278"/>
      <c r="B119" s="289"/>
      <c r="C119" s="290"/>
      <c r="D119" s="290"/>
    </row>
    <row r="120" spans="1:4" ht="20.25" x14ac:dyDescent="0.25">
      <c r="A120" s="278"/>
      <c r="B120" s="289"/>
      <c r="C120" s="290"/>
      <c r="D120" s="290"/>
    </row>
    <row r="121" spans="1:4" ht="20.25" x14ac:dyDescent="0.25">
      <c r="A121" s="278"/>
      <c r="B121" s="289"/>
      <c r="C121" s="290"/>
      <c r="D121" s="290"/>
    </row>
    <row r="122" spans="1:4" ht="20.25" x14ac:dyDescent="0.25">
      <c r="A122" s="278"/>
      <c r="B122" s="289"/>
      <c r="C122" s="290"/>
      <c r="D122" s="290"/>
    </row>
    <row r="123" spans="1:4" ht="20.25" x14ac:dyDescent="0.25">
      <c r="A123" s="278"/>
      <c r="B123" s="289"/>
      <c r="C123" s="290"/>
      <c r="D123" s="290"/>
    </row>
    <row r="124" spans="1:4" ht="20.25" x14ac:dyDescent="0.25">
      <c r="A124" s="278"/>
      <c r="B124" s="289"/>
      <c r="C124" s="290"/>
      <c r="D124" s="290"/>
    </row>
    <row r="125" spans="1:4" ht="20.25" x14ac:dyDescent="0.25">
      <c r="A125" s="278"/>
      <c r="B125" s="289"/>
      <c r="C125" s="290"/>
      <c r="D125" s="290"/>
    </row>
    <row r="126" spans="1:4" ht="20.25" x14ac:dyDescent="0.25">
      <c r="A126" s="278"/>
      <c r="B126" s="289"/>
      <c r="C126" s="290"/>
      <c r="D126" s="290"/>
    </row>
    <row r="127" spans="1:4" ht="20.25" x14ac:dyDescent="0.25">
      <c r="A127" s="278"/>
      <c r="B127" s="289"/>
      <c r="C127" s="290"/>
      <c r="D127" s="290"/>
    </row>
    <row r="128" spans="1:4" ht="20.25" x14ac:dyDescent="0.25">
      <c r="A128" s="278"/>
      <c r="B128" s="289"/>
      <c r="C128" s="290"/>
      <c r="D128" s="290"/>
    </row>
    <row r="129" spans="1:4" ht="20.25" x14ac:dyDescent="0.25">
      <c r="A129" s="278"/>
      <c r="B129" s="289"/>
      <c r="C129" s="290"/>
      <c r="D129" s="290"/>
    </row>
    <row r="130" spans="1:4" ht="20.25" x14ac:dyDescent="0.25">
      <c r="A130" s="278"/>
      <c r="B130" s="289"/>
      <c r="C130" s="290"/>
      <c r="D130" s="290"/>
    </row>
    <row r="131" spans="1:4" ht="20.25" x14ac:dyDescent="0.25">
      <c r="A131" s="278"/>
      <c r="B131" s="289"/>
      <c r="C131" s="290"/>
      <c r="D131" s="290"/>
    </row>
    <row r="132" spans="1:4" ht="20.25" x14ac:dyDescent="0.25">
      <c r="A132" s="278"/>
      <c r="B132" s="289"/>
      <c r="C132" s="290"/>
      <c r="D132" s="290"/>
    </row>
    <row r="133" spans="1:4" ht="20.25" x14ac:dyDescent="0.25">
      <c r="A133" s="278"/>
      <c r="B133" s="289"/>
      <c r="C133" s="290"/>
      <c r="D133" s="290"/>
    </row>
    <row r="134" spans="1:4" ht="20.25" x14ac:dyDescent="0.25">
      <c r="A134" s="278"/>
      <c r="B134" s="289"/>
      <c r="C134" s="290"/>
      <c r="D134" s="290"/>
    </row>
    <row r="135" spans="1:4" ht="20.25" x14ac:dyDescent="0.25">
      <c r="A135" s="278"/>
      <c r="B135" s="289"/>
      <c r="C135" s="290"/>
      <c r="D135" s="290"/>
    </row>
    <row r="136" spans="1:4" ht="20.25" x14ac:dyDescent="0.25">
      <c r="A136" s="278"/>
      <c r="B136" s="289"/>
      <c r="C136" s="290"/>
      <c r="D136" s="290"/>
    </row>
    <row r="137" spans="1:4" ht="20.25" x14ac:dyDescent="0.25">
      <c r="A137" s="278"/>
      <c r="B137" s="289"/>
      <c r="C137" s="290"/>
      <c r="D137" s="290"/>
    </row>
    <row r="138" spans="1:4" ht="20.25" x14ac:dyDescent="0.25">
      <c r="A138" s="278"/>
      <c r="B138" s="289"/>
      <c r="C138" s="290"/>
      <c r="D138" s="290"/>
    </row>
    <row r="139" spans="1:4" ht="20.25" x14ac:dyDescent="0.25">
      <c r="A139" s="278"/>
      <c r="B139" s="289"/>
      <c r="C139" s="290"/>
      <c r="D139" s="290"/>
    </row>
    <row r="140" spans="1:4" ht="20.25" x14ac:dyDescent="0.25">
      <c r="A140" s="278"/>
      <c r="B140" s="289"/>
      <c r="C140" s="290"/>
      <c r="D140" s="290"/>
    </row>
    <row r="141" spans="1:4" ht="20.25" x14ac:dyDescent="0.25">
      <c r="A141" s="278"/>
      <c r="B141" s="289"/>
      <c r="C141" s="290"/>
      <c r="D141" s="290"/>
    </row>
    <row r="142" spans="1:4" ht="20.25" x14ac:dyDescent="0.25">
      <c r="A142" s="278"/>
      <c r="B142" s="289"/>
      <c r="C142" s="290"/>
      <c r="D142" s="290"/>
    </row>
    <row r="143" spans="1:4" ht="20.25" x14ac:dyDescent="0.25">
      <c r="A143" s="278"/>
      <c r="B143" s="289"/>
      <c r="C143" s="290"/>
      <c r="D143" s="290"/>
    </row>
    <row r="144" spans="1:4" ht="20.25" x14ac:dyDescent="0.25">
      <c r="A144" s="278"/>
      <c r="B144" s="289"/>
      <c r="C144" s="290"/>
      <c r="D144" s="290"/>
    </row>
    <row r="145" spans="1:4" ht="20.25" x14ac:dyDescent="0.25">
      <c r="A145" s="278"/>
      <c r="B145" s="289"/>
      <c r="C145" s="290"/>
      <c r="D145" s="290"/>
    </row>
    <row r="146" spans="1:4" ht="20.25" x14ac:dyDescent="0.25">
      <c r="A146" s="278"/>
      <c r="B146" s="289"/>
      <c r="C146" s="290"/>
      <c r="D146" s="290"/>
    </row>
    <row r="147" spans="1:4" ht="20.25" x14ac:dyDescent="0.25">
      <c r="A147" s="278"/>
      <c r="B147" s="289"/>
      <c r="C147" s="290"/>
      <c r="D147" s="290"/>
    </row>
    <row r="148" spans="1:4" ht="20.25" x14ac:dyDescent="0.25">
      <c r="A148" s="278"/>
      <c r="B148" s="289"/>
      <c r="C148" s="290"/>
      <c r="D148" s="290"/>
    </row>
    <row r="149" spans="1:4" ht="20.25" x14ac:dyDescent="0.25">
      <c r="A149" s="278"/>
      <c r="B149" s="289"/>
      <c r="C149" s="290"/>
      <c r="D149" s="290"/>
    </row>
    <row r="150" spans="1:4" ht="20.25" x14ac:dyDescent="0.25">
      <c r="A150" s="278"/>
      <c r="B150" s="289"/>
      <c r="C150" s="290"/>
      <c r="D150" s="290"/>
    </row>
    <row r="151" spans="1:4" ht="20.25" x14ac:dyDescent="0.25">
      <c r="A151" s="278"/>
      <c r="B151" s="289"/>
      <c r="C151" s="290"/>
      <c r="D151" s="290"/>
    </row>
    <row r="152" spans="1:4" ht="20.25" x14ac:dyDescent="0.25">
      <c r="A152" s="278"/>
      <c r="B152" s="289"/>
      <c r="C152" s="290"/>
      <c r="D152" s="290"/>
    </row>
    <row r="153" spans="1:4" ht="20.25" x14ac:dyDescent="0.25">
      <c r="A153" s="278"/>
      <c r="B153" s="289"/>
      <c r="C153" s="290"/>
      <c r="D153" s="290"/>
    </row>
    <row r="154" spans="1:4" ht="20.25" x14ac:dyDescent="0.25">
      <c r="A154" s="278"/>
      <c r="B154" s="289"/>
      <c r="C154" s="290"/>
      <c r="D154" s="290"/>
    </row>
    <row r="155" spans="1:4" ht="20.25" x14ac:dyDescent="0.25">
      <c r="A155" s="278"/>
      <c r="B155" s="289"/>
      <c r="C155" s="290"/>
      <c r="D155" s="290"/>
    </row>
    <row r="156" spans="1:4" ht="20.25" x14ac:dyDescent="0.25">
      <c r="A156" s="278"/>
      <c r="B156" s="289"/>
      <c r="C156" s="290"/>
      <c r="D156" s="290"/>
    </row>
    <row r="157" spans="1:4" ht="20.25" x14ac:dyDescent="0.25">
      <c r="A157" s="278"/>
      <c r="B157" s="289"/>
      <c r="C157" s="290"/>
      <c r="D157" s="290"/>
    </row>
    <row r="158" spans="1:4" ht="20.25" x14ac:dyDescent="0.25">
      <c r="A158" s="278"/>
      <c r="B158" s="289"/>
      <c r="C158" s="290"/>
      <c r="D158" s="290"/>
    </row>
    <row r="159" spans="1:4" ht="20.25" x14ac:dyDescent="0.25">
      <c r="A159" s="278"/>
      <c r="B159" s="289"/>
      <c r="C159" s="290"/>
      <c r="D159" s="290"/>
    </row>
    <row r="160" spans="1:4" ht="20.25" x14ac:dyDescent="0.25">
      <c r="A160" s="278"/>
      <c r="B160" s="289"/>
      <c r="C160" s="290"/>
      <c r="D160" s="290"/>
    </row>
    <row r="161" spans="1:4" ht="20.25" x14ac:dyDescent="0.25">
      <c r="A161" s="278"/>
      <c r="B161" s="289"/>
      <c r="C161" s="290"/>
      <c r="D161" s="290"/>
    </row>
    <row r="162" spans="1:4" ht="20.25" x14ac:dyDescent="0.25">
      <c r="A162" s="278"/>
      <c r="B162" s="289"/>
      <c r="C162" s="290"/>
      <c r="D162" s="290"/>
    </row>
    <row r="163" spans="1:4" ht="20.25" x14ac:dyDescent="0.25">
      <c r="A163" s="278"/>
      <c r="B163" s="289"/>
      <c r="C163" s="290"/>
      <c r="D163" s="290"/>
    </row>
    <row r="164" spans="1:4" ht="20.25" x14ac:dyDescent="0.25">
      <c r="A164" s="278"/>
      <c r="B164" s="289"/>
      <c r="C164" s="290"/>
      <c r="D164" s="290"/>
    </row>
    <row r="165" spans="1:4" ht="20.25" x14ac:dyDescent="0.25">
      <c r="A165" s="278"/>
      <c r="B165" s="289"/>
      <c r="C165" s="290"/>
      <c r="D165" s="290"/>
    </row>
    <row r="166" spans="1:4" ht="20.25" x14ac:dyDescent="0.25">
      <c r="A166" s="278"/>
      <c r="B166" s="289"/>
      <c r="C166" s="290"/>
      <c r="D166" s="290"/>
    </row>
    <row r="167" spans="1:4" ht="20.25" x14ac:dyDescent="0.25">
      <c r="A167" s="278"/>
      <c r="B167" s="289"/>
      <c r="C167" s="290"/>
      <c r="D167" s="290"/>
    </row>
    <row r="168" spans="1:4" ht="20.25" x14ac:dyDescent="0.25">
      <c r="A168" s="278"/>
      <c r="B168" s="289"/>
      <c r="C168" s="290"/>
      <c r="D168" s="290"/>
    </row>
    <row r="169" spans="1:4" ht="20.25" x14ac:dyDescent="0.25">
      <c r="A169" s="278"/>
      <c r="B169" s="289"/>
      <c r="C169" s="290"/>
      <c r="D169" s="290"/>
    </row>
    <row r="170" spans="1:4" ht="20.25" x14ac:dyDescent="0.25">
      <c r="A170" s="278"/>
      <c r="B170" s="289"/>
      <c r="C170" s="290"/>
      <c r="D170" s="290"/>
    </row>
    <row r="171" spans="1:4" ht="20.25" x14ac:dyDescent="0.25">
      <c r="A171" s="278"/>
      <c r="B171" s="289"/>
      <c r="C171" s="290"/>
      <c r="D171" s="290"/>
    </row>
    <row r="172" spans="1:4" ht="20.25" x14ac:dyDescent="0.25">
      <c r="A172" s="278"/>
      <c r="B172" s="289"/>
      <c r="C172" s="290"/>
      <c r="D172" s="290"/>
    </row>
    <row r="173" spans="1:4" ht="20.25" x14ac:dyDescent="0.25">
      <c r="A173" s="278"/>
      <c r="B173" s="289"/>
      <c r="C173" s="290"/>
      <c r="D173" s="290"/>
    </row>
    <row r="174" spans="1:4" ht="20.25" x14ac:dyDescent="0.25">
      <c r="A174" s="278"/>
      <c r="B174" s="289"/>
      <c r="C174" s="290"/>
      <c r="D174" s="290"/>
    </row>
    <row r="175" spans="1:4" ht="20.25" x14ac:dyDescent="0.25">
      <c r="A175" s="278"/>
      <c r="B175" s="289"/>
      <c r="C175" s="290"/>
      <c r="D175" s="290"/>
    </row>
    <row r="176" spans="1:4" ht="20.25" x14ac:dyDescent="0.25">
      <c r="A176" s="278"/>
      <c r="B176" s="289"/>
      <c r="C176" s="290"/>
      <c r="D176" s="290"/>
    </row>
    <row r="177" spans="1:4" ht="20.25" x14ac:dyDescent="0.25">
      <c r="A177" s="278"/>
      <c r="B177" s="289"/>
      <c r="C177" s="290"/>
      <c r="D177" s="290"/>
    </row>
    <row r="178" spans="1:4" ht="20.25" x14ac:dyDescent="0.25">
      <c r="A178" s="278"/>
      <c r="B178" s="289"/>
      <c r="C178" s="290"/>
      <c r="D178" s="290"/>
    </row>
    <row r="179" spans="1:4" ht="20.25" x14ac:dyDescent="0.25">
      <c r="A179" s="278"/>
      <c r="B179" s="289"/>
      <c r="C179" s="290"/>
      <c r="D179" s="290"/>
    </row>
    <row r="180" spans="1:4" ht="20.25" x14ac:dyDescent="0.25">
      <c r="A180" s="278"/>
      <c r="B180" s="289"/>
      <c r="C180" s="290"/>
      <c r="D180" s="290"/>
    </row>
    <row r="181" spans="1:4" ht="20.25" x14ac:dyDescent="0.25">
      <c r="A181" s="278"/>
      <c r="B181" s="289"/>
      <c r="C181" s="290"/>
      <c r="D181" s="290"/>
    </row>
    <row r="182" spans="1:4" ht="20.25" x14ac:dyDescent="0.25">
      <c r="A182" s="278"/>
      <c r="B182" s="289"/>
      <c r="C182" s="290"/>
      <c r="D182" s="290"/>
    </row>
    <row r="183" spans="1:4" ht="20.25" x14ac:dyDescent="0.25">
      <c r="A183" s="278"/>
      <c r="B183" s="289"/>
      <c r="C183" s="290"/>
      <c r="D183" s="290"/>
    </row>
    <row r="184" spans="1:4" ht="20.25" x14ac:dyDescent="0.25">
      <c r="A184" s="278"/>
      <c r="B184" s="289"/>
      <c r="C184" s="290"/>
      <c r="D184" s="290"/>
    </row>
    <row r="185" spans="1:4" ht="20.25" x14ac:dyDescent="0.25">
      <c r="A185" s="278"/>
      <c r="B185" s="289"/>
      <c r="C185" s="290"/>
      <c r="D185" s="290"/>
    </row>
    <row r="186" spans="1:4" ht="20.25" x14ac:dyDescent="0.25">
      <c r="A186" s="278"/>
      <c r="B186" s="289"/>
      <c r="C186" s="290"/>
      <c r="D186" s="290"/>
    </row>
    <row r="187" spans="1:4" ht="20.25" x14ac:dyDescent="0.25">
      <c r="A187" s="278"/>
      <c r="B187" s="289"/>
      <c r="C187" s="290"/>
      <c r="D187" s="290"/>
    </row>
    <row r="188" spans="1:4" ht="20.25" x14ac:dyDescent="0.25">
      <c r="A188" s="278"/>
      <c r="B188" s="289"/>
      <c r="C188" s="290"/>
      <c r="D188" s="290"/>
    </row>
    <row r="189" spans="1:4" ht="20.25" x14ac:dyDescent="0.25">
      <c r="A189" s="278"/>
      <c r="B189" s="289"/>
      <c r="C189" s="290"/>
      <c r="D189" s="290"/>
    </row>
    <row r="190" spans="1:4" ht="20.25" x14ac:dyDescent="0.25">
      <c r="A190" s="278"/>
      <c r="B190" s="289"/>
      <c r="C190" s="290"/>
      <c r="D190" s="290"/>
    </row>
    <row r="191" spans="1:4" ht="20.25" x14ac:dyDescent="0.25">
      <c r="A191" s="278"/>
      <c r="B191" s="289"/>
      <c r="C191" s="290"/>
      <c r="D191" s="290"/>
    </row>
    <row r="192" spans="1:4" ht="20.25" x14ac:dyDescent="0.25">
      <c r="A192" s="278"/>
      <c r="B192" s="289"/>
      <c r="C192" s="290"/>
      <c r="D192" s="290"/>
    </row>
    <row r="193" spans="1:4" ht="20.25" x14ac:dyDescent="0.25">
      <c r="A193" s="278"/>
      <c r="B193" s="289"/>
      <c r="C193" s="290"/>
      <c r="D193" s="290"/>
    </row>
    <row r="194" spans="1:4" ht="20.25" x14ac:dyDescent="0.25">
      <c r="A194" s="278"/>
      <c r="B194" s="289"/>
      <c r="C194" s="290"/>
      <c r="D194" s="290"/>
    </row>
    <row r="195" spans="1:4" ht="20.25" x14ac:dyDescent="0.25">
      <c r="A195" s="278"/>
      <c r="B195" s="289"/>
      <c r="C195" s="290"/>
      <c r="D195" s="290"/>
    </row>
    <row r="196" spans="1:4" ht="20.25" x14ac:dyDescent="0.25">
      <c r="A196" s="278"/>
      <c r="B196" s="289"/>
      <c r="C196" s="290"/>
      <c r="D196" s="290"/>
    </row>
    <row r="197" spans="1:4" ht="20.25" x14ac:dyDescent="0.25">
      <c r="A197" s="278"/>
      <c r="B197" s="289"/>
      <c r="C197" s="290"/>
      <c r="D197" s="290"/>
    </row>
    <row r="198" spans="1:4" ht="20.25" x14ac:dyDescent="0.25">
      <c r="A198" s="278"/>
      <c r="B198" s="289"/>
      <c r="C198" s="290"/>
      <c r="D198" s="290"/>
    </row>
    <row r="199" spans="1:4" ht="20.25" x14ac:dyDescent="0.25">
      <c r="A199" s="278"/>
      <c r="B199" s="289"/>
      <c r="C199" s="290"/>
      <c r="D199" s="290"/>
    </row>
    <row r="200" spans="1:4" ht="20.25" x14ac:dyDescent="0.25">
      <c r="A200" s="278"/>
      <c r="B200" s="289"/>
      <c r="C200" s="290"/>
      <c r="D200" s="290"/>
    </row>
    <row r="201" spans="1:4" ht="20.25" x14ac:dyDescent="0.25">
      <c r="A201" s="278"/>
      <c r="B201" s="289"/>
      <c r="C201" s="290"/>
      <c r="D201" s="290"/>
    </row>
    <row r="202" spans="1:4" ht="20.25" x14ac:dyDescent="0.25">
      <c r="A202" s="278"/>
      <c r="B202" s="289"/>
      <c r="C202" s="290"/>
      <c r="D202" s="290"/>
    </row>
    <row r="203" spans="1:4" ht="20.25" x14ac:dyDescent="0.25">
      <c r="A203" s="278"/>
      <c r="B203" s="289"/>
      <c r="C203" s="290"/>
      <c r="D203" s="290"/>
    </row>
    <row r="204" spans="1:4" ht="20.25" x14ac:dyDescent="0.25">
      <c r="A204" s="278"/>
      <c r="B204" s="289"/>
      <c r="C204" s="290"/>
      <c r="D204" s="290"/>
    </row>
    <row r="205" spans="1:4" ht="20.25" x14ac:dyDescent="0.25">
      <c r="A205" s="278"/>
      <c r="B205" s="289"/>
      <c r="C205" s="290"/>
      <c r="D205" s="290"/>
    </row>
    <row r="206" spans="1:4" ht="20.25" x14ac:dyDescent="0.25">
      <c r="A206" s="278"/>
      <c r="B206" s="289"/>
      <c r="C206" s="290"/>
      <c r="D206" s="290"/>
    </row>
    <row r="207" spans="1:4" ht="20.25" x14ac:dyDescent="0.25">
      <c r="A207" s="278"/>
      <c r="B207" s="289"/>
      <c r="C207" s="290"/>
      <c r="D207" s="290"/>
    </row>
    <row r="208" spans="1:4" x14ac:dyDescent="0.25">
      <c r="A208" s="14"/>
      <c r="B208" s="289"/>
      <c r="C208" s="289"/>
      <c r="D208" s="289"/>
    </row>
    <row r="209" spans="1:8" ht="20.25" x14ac:dyDescent="0.25">
      <c r="A209" s="14"/>
      <c r="B209" s="291" t="s">
        <v>1090</v>
      </c>
      <c r="C209" s="291" t="s">
        <v>1091</v>
      </c>
      <c r="D209" t="s">
        <v>1090</v>
      </c>
      <c r="E209" t="s">
        <v>1091</v>
      </c>
    </row>
    <row r="210" spans="1:8" ht="21" x14ac:dyDescent="0.35">
      <c r="A210" s="14"/>
      <c r="B210" s="292" t="s">
        <v>1092</v>
      </c>
      <c r="C210" s="292" t="s">
        <v>1093</v>
      </c>
      <c r="D210" t="s">
        <v>1092</v>
      </c>
      <c r="F210" t="str">
        <f>IF(NOT(ISBLANK(D210)),D210,IF(NOT(ISBLANK(E210)),"     "&amp;E210,FALSE))</f>
        <v>Afectación Económica o presupuestal</v>
      </c>
      <c r="G210" t="s">
        <v>1092</v>
      </c>
      <c r="H210" t="str">
        <f>IF(NOT(ISERROR(MATCH(G210,_xlfn.ANCHORARRAY(B221),0))),F223&amp;"Por favor no seleccionar los criterios de impacto",G210)</f>
        <v>❌Por favor no seleccionar los criterios de impacto</v>
      </c>
    </row>
    <row r="211" spans="1:8" ht="21" x14ac:dyDescent="0.35">
      <c r="A211" s="14"/>
      <c r="B211" s="292" t="s">
        <v>1092</v>
      </c>
      <c r="C211" s="292" t="s">
        <v>1068</v>
      </c>
      <c r="E211" t="s">
        <v>1093</v>
      </c>
      <c r="F211" t="str">
        <f t="shared" ref="F211:F221" si="0">IF(NOT(ISBLANK(D211)),D211,IF(NOT(ISBLANK(E211)),"     "&amp;E211,FALSE))</f>
        <v xml:space="preserve">     Afectación menor a 10 SMLMV .</v>
      </c>
    </row>
    <row r="212" spans="1:8" ht="21" x14ac:dyDescent="0.35">
      <c r="A212" s="14"/>
      <c r="B212" s="292" t="s">
        <v>1092</v>
      </c>
      <c r="C212" s="292" t="s">
        <v>1094</v>
      </c>
      <c r="E212" t="s">
        <v>1068</v>
      </c>
      <c r="F212" t="str">
        <f t="shared" si="0"/>
        <v xml:space="preserve">     Entre 10 y 50 SMLMV </v>
      </c>
    </row>
    <row r="213" spans="1:8" ht="21" x14ac:dyDescent="0.35">
      <c r="A213" s="14"/>
      <c r="B213" s="292" t="s">
        <v>1092</v>
      </c>
      <c r="C213" s="292" t="s">
        <v>1095</v>
      </c>
      <c r="E213" t="s">
        <v>1071</v>
      </c>
      <c r="F213" t="str">
        <f t="shared" si="0"/>
        <v xml:space="preserve">     Entre 51 y 100 SMLMV </v>
      </c>
    </row>
    <row r="214" spans="1:8" ht="21" x14ac:dyDescent="0.35">
      <c r="A214" s="14"/>
      <c r="B214" s="292" t="s">
        <v>1092</v>
      </c>
      <c r="C214" s="292" t="s">
        <v>1096</v>
      </c>
      <c r="E214" t="s">
        <v>1074</v>
      </c>
      <c r="F214" t="str">
        <f t="shared" si="0"/>
        <v xml:space="preserve">     Entre 101 y 500 SMLMV </v>
      </c>
    </row>
    <row r="215" spans="1:8" ht="21" x14ac:dyDescent="0.35">
      <c r="A215" s="14"/>
      <c r="B215" s="292" t="s">
        <v>1063</v>
      </c>
      <c r="C215" s="292" t="s">
        <v>1066</v>
      </c>
      <c r="E215" t="s">
        <v>1077</v>
      </c>
      <c r="F215" t="str">
        <f t="shared" si="0"/>
        <v xml:space="preserve">     Mayor a 501 SMLMV </v>
      </c>
    </row>
    <row r="216" spans="1:8" ht="21" x14ac:dyDescent="0.35">
      <c r="A216" s="14"/>
      <c r="B216" s="292" t="s">
        <v>1063</v>
      </c>
      <c r="C216" s="292" t="s">
        <v>1069</v>
      </c>
      <c r="D216" t="s">
        <v>1063</v>
      </c>
      <c r="F216" t="str">
        <f t="shared" si="0"/>
        <v>Pérdida Reputacional</v>
      </c>
    </row>
    <row r="217" spans="1:8" ht="21" x14ac:dyDescent="0.35">
      <c r="A217" s="14"/>
      <c r="B217" s="292" t="s">
        <v>1063</v>
      </c>
      <c r="C217" s="292" t="s">
        <v>1072</v>
      </c>
      <c r="E217" t="s">
        <v>1066</v>
      </c>
      <c r="F217" t="str">
        <f t="shared" si="0"/>
        <v xml:space="preserve">     El riesgo afecta la imagen de alguna área de la organización</v>
      </c>
    </row>
    <row r="218" spans="1:8" ht="21" x14ac:dyDescent="0.35">
      <c r="A218" s="14"/>
      <c r="B218" s="292" t="s">
        <v>1063</v>
      </c>
      <c r="C218" s="292" t="s">
        <v>1075</v>
      </c>
      <c r="E218" t="s">
        <v>1069</v>
      </c>
      <c r="F218" t="str">
        <f t="shared" si="0"/>
        <v xml:space="preserve">     El riesgo afecta la imagen de la entidad internamente, de conocimiento general, nivel interno, de junta dircetiva y accionistas y/o de provedores</v>
      </c>
    </row>
    <row r="219" spans="1:8" ht="21" x14ac:dyDescent="0.35">
      <c r="A219" s="14"/>
      <c r="B219" s="292" t="s">
        <v>1063</v>
      </c>
      <c r="C219" s="292" t="s">
        <v>1078</v>
      </c>
      <c r="E219" t="s">
        <v>1072</v>
      </c>
      <c r="F219" t="str">
        <f t="shared" si="0"/>
        <v xml:space="preserve">     El riesgo afecta la imagen de la entidad con algunos usuarios de relevancia frente al logro de los objetivos</v>
      </c>
    </row>
    <row r="220" spans="1:8" x14ac:dyDescent="0.25">
      <c r="A220" s="14"/>
      <c r="B220" s="293"/>
      <c r="C220" s="293"/>
      <c r="E220" t="s">
        <v>1075</v>
      </c>
      <c r="F220" t="str">
        <f t="shared" si="0"/>
        <v xml:space="preserve">     El riesgo afecta la imagen de de la entidad con efecto publicitario sostenido a nivel de sector administrativo, nivel departamental o municipal</v>
      </c>
    </row>
    <row r="221" spans="1:8" x14ac:dyDescent="0.25">
      <c r="A221" s="14"/>
      <c r="B221" s="293" t="str">
        <f t="array" ref="B221:B223">_xlfn.UNIQUE(Tabla11214[[#All],[Criterios]])</f>
        <v>Criterios</v>
      </c>
      <c r="C221" s="293"/>
      <c r="E221" t="s">
        <v>1078</v>
      </c>
      <c r="F221" t="str">
        <f t="shared" si="0"/>
        <v xml:space="preserve">     El riesgo afecta la imagen de la entidad a nivel nacional, con efecto publicitarios sostenible a nivel país</v>
      </c>
    </row>
    <row r="222" spans="1:8" x14ac:dyDescent="0.25">
      <c r="A222" s="14"/>
      <c r="B222" s="293" t="str">
        <v>Afectación Económica o presupuestal</v>
      </c>
      <c r="C222" s="293"/>
    </row>
    <row r="223" spans="1:8" x14ac:dyDescent="0.25">
      <c r="B223" s="293" t="str">
        <v>Pérdida Reputacional</v>
      </c>
      <c r="C223" s="293"/>
      <c r="F223" s="294" t="s">
        <v>1097</v>
      </c>
    </row>
    <row r="224" spans="1:8" x14ac:dyDescent="0.25">
      <c r="B224" s="295"/>
      <c r="C224" s="295"/>
      <c r="F224" s="294" t="s">
        <v>1098</v>
      </c>
    </row>
    <row r="225" spans="2:4" x14ac:dyDescent="0.25">
      <c r="B225" s="295"/>
      <c r="C225" s="295"/>
    </row>
    <row r="226" spans="2:4" x14ac:dyDescent="0.25">
      <c r="B226" s="295"/>
      <c r="C226" s="295"/>
    </row>
    <row r="227" spans="2:4" x14ac:dyDescent="0.25">
      <c r="B227" s="295"/>
      <c r="C227" s="295"/>
      <c r="D227" s="295"/>
    </row>
    <row r="228" spans="2:4" x14ac:dyDescent="0.25">
      <c r="B228" s="295"/>
      <c r="C228" s="295"/>
      <c r="D228" s="295"/>
    </row>
    <row r="229" spans="2:4" x14ac:dyDescent="0.25">
      <c r="B229" s="295"/>
      <c r="C229" s="295"/>
      <c r="D229" s="295"/>
    </row>
    <row r="230" spans="2:4" x14ac:dyDescent="0.25">
      <c r="B230" s="295"/>
      <c r="C230" s="295"/>
      <c r="D230" s="295"/>
    </row>
    <row r="231" spans="2:4" x14ac:dyDescent="0.25">
      <c r="B231" s="295"/>
      <c r="C231" s="295"/>
      <c r="D231" s="295"/>
    </row>
    <row r="232" spans="2:4" x14ac:dyDescent="0.25">
      <c r="B232" s="295"/>
      <c r="C232" s="295"/>
      <c r="D232" s="295"/>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94C52F6-6153-4319-892C-692068DDE6D3}">
      <formula1>$F$210:$F$221</formula1>
    </dataValidation>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526" t="s">
        <v>47</v>
      </c>
      <c r="B1" s="526"/>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CFD0-E314-47F9-A9A6-BDAD72BA21A8}">
  <sheetPr>
    <tabColor theme="5" tint="-0.249977111117893"/>
  </sheetPr>
  <dimension ref="A1:AK55"/>
  <sheetViews>
    <sheetView zoomScale="90" zoomScaleNormal="90" workbookViewId="0">
      <selection activeCell="AG35" sqref="AG35"/>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4"/>
      <c r="B1" s="822" t="s">
        <v>1049</v>
      </c>
      <c r="C1" s="822"/>
      <c r="D1" s="822"/>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264"/>
      <c r="C3" s="265" t="s">
        <v>1050</v>
      </c>
      <c r="D3" s="265" t="s">
        <v>576</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266" t="s">
        <v>1051</v>
      </c>
      <c r="C4" s="267" t="s">
        <v>1052</v>
      </c>
      <c r="D4" s="268">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269" t="s">
        <v>1053</v>
      </c>
      <c r="C5" s="270" t="s">
        <v>1054</v>
      </c>
      <c r="D5" s="271">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272" t="s">
        <v>1055</v>
      </c>
      <c r="C6" s="270" t="s">
        <v>1056</v>
      </c>
      <c r="D6" s="271">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273" t="s">
        <v>1057</v>
      </c>
      <c r="C7" s="270" t="s">
        <v>1058</v>
      </c>
      <c r="D7" s="271">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274" t="s">
        <v>1059</v>
      </c>
      <c r="C8" s="270" t="s">
        <v>1060</v>
      </c>
      <c r="D8" s="271">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275"/>
      <c r="C9" s="275"/>
      <c r="D9" s="275"/>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316"/>
      <c r="B10" s="317"/>
      <c r="C10" s="316"/>
      <c r="D10" s="316"/>
      <c r="E10" s="316"/>
      <c r="F10" s="316"/>
      <c r="G10" s="316"/>
      <c r="H10" s="316"/>
      <c r="I10" s="316"/>
      <c r="J10" s="316"/>
      <c r="K10" s="316"/>
      <c r="L10" s="316"/>
      <c r="M10" s="316"/>
      <c r="N10" s="316"/>
      <c r="O10" s="316"/>
      <c r="P10" s="316"/>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316"/>
      <c r="B11" s="316"/>
      <c r="C11" s="316"/>
      <c r="D11" s="316"/>
      <c r="E11" s="316"/>
      <c r="F11" s="316"/>
      <c r="G11" s="316"/>
      <c r="H11" s="316"/>
      <c r="I11" s="316"/>
      <c r="J11" s="316"/>
      <c r="K11" s="316"/>
      <c r="L11" s="316"/>
      <c r="M11" s="316"/>
      <c r="N11" s="316"/>
      <c r="O11" s="316"/>
      <c r="P11" s="316"/>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316"/>
      <c r="B12" s="316"/>
      <c r="C12" s="316"/>
      <c r="D12" s="316"/>
      <c r="E12" s="316"/>
      <c r="F12" s="316"/>
      <c r="G12" s="316"/>
      <c r="H12" s="316"/>
      <c r="I12" s="316"/>
      <c r="J12" s="316"/>
      <c r="K12" s="316"/>
      <c r="L12" s="316"/>
      <c r="M12" s="316"/>
      <c r="N12" s="316"/>
      <c r="O12" s="316"/>
      <c r="P12" s="316"/>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316"/>
      <c r="B13" s="316"/>
      <c r="C13" s="316"/>
      <c r="D13" s="316"/>
      <c r="E13" s="316"/>
      <c r="F13" s="316"/>
      <c r="G13" s="316"/>
      <c r="H13" s="316"/>
      <c r="I13" s="316"/>
      <c r="J13" s="316"/>
      <c r="K13" s="316"/>
      <c r="L13" s="316"/>
      <c r="M13" s="316"/>
      <c r="N13" s="316"/>
      <c r="O13" s="316"/>
      <c r="P13" s="316"/>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316"/>
      <c r="B14" s="316"/>
      <c r="C14" s="316"/>
      <c r="D14" s="316"/>
      <c r="E14" s="316"/>
      <c r="F14" s="316"/>
      <c r="G14" s="316"/>
      <c r="H14" s="316"/>
      <c r="I14" s="316"/>
      <c r="J14" s="316"/>
      <c r="K14" s="316"/>
      <c r="L14" s="316"/>
      <c r="M14" s="316"/>
      <c r="N14" s="316"/>
      <c r="O14" s="316"/>
      <c r="P14" s="316"/>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316"/>
      <c r="B15" s="316"/>
      <c r="C15" s="316"/>
      <c r="D15" s="316"/>
      <c r="E15" s="316"/>
      <c r="F15" s="316"/>
      <c r="G15" s="316"/>
      <c r="H15" s="316"/>
      <c r="I15" s="316"/>
      <c r="J15" s="316"/>
      <c r="K15" s="316"/>
      <c r="L15" s="316"/>
      <c r="M15" s="316"/>
      <c r="N15" s="316"/>
      <c r="O15" s="316"/>
      <c r="P15" s="316"/>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316"/>
      <c r="B16" s="316"/>
      <c r="C16" s="316"/>
      <c r="D16" s="316"/>
      <c r="E16" s="316"/>
      <c r="F16" s="316"/>
      <c r="G16" s="316"/>
      <c r="H16" s="316"/>
      <c r="I16" s="316"/>
      <c r="J16" s="316"/>
      <c r="K16" s="316"/>
      <c r="L16" s="316"/>
      <c r="M16" s="316"/>
      <c r="N16" s="316"/>
      <c r="O16" s="316"/>
      <c r="P16" s="316"/>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316"/>
      <c r="B17" s="316"/>
      <c r="C17" s="316"/>
      <c r="D17" s="316"/>
      <c r="E17" s="316"/>
      <c r="F17" s="316"/>
      <c r="G17" s="316"/>
      <c r="H17" s="316"/>
      <c r="I17" s="316"/>
      <c r="J17" s="316"/>
      <c r="K17" s="316"/>
      <c r="L17" s="316"/>
      <c r="M17" s="316"/>
      <c r="N17" s="316"/>
      <c r="O17" s="316"/>
      <c r="P17" s="316"/>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316"/>
      <c r="B18" s="316"/>
      <c r="C18" s="316"/>
      <c r="D18" s="316"/>
      <c r="E18" s="316"/>
      <c r="F18" s="316"/>
      <c r="G18" s="316"/>
      <c r="H18" s="316"/>
      <c r="I18" s="316"/>
      <c r="J18" s="316"/>
      <c r="K18" s="316"/>
      <c r="L18" s="316"/>
      <c r="M18" s="316"/>
      <c r="N18" s="316"/>
      <c r="O18" s="316"/>
      <c r="P18" s="316"/>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316"/>
      <c r="B19" s="316"/>
      <c r="C19" s="316"/>
      <c r="D19" s="316"/>
      <c r="E19" s="316"/>
      <c r="F19" s="316"/>
      <c r="G19" s="316"/>
      <c r="H19" s="316"/>
      <c r="I19" s="316"/>
      <c r="J19" s="316"/>
      <c r="K19" s="316"/>
      <c r="L19" s="316"/>
      <c r="M19" s="316"/>
      <c r="N19" s="316"/>
      <c r="O19" s="316"/>
      <c r="P19" s="316"/>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316"/>
      <c r="B20" s="316"/>
      <c r="C20" s="316"/>
      <c r="D20" s="316"/>
      <c r="E20" s="316"/>
      <c r="F20" s="316"/>
      <c r="G20" s="316"/>
      <c r="H20" s="316"/>
      <c r="I20" s="316"/>
      <c r="J20" s="316"/>
      <c r="K20" s="316"/>
      <c r="L20" s="316"/>
      <c r="M20" s="316"/>
      <c r="N20" s="316"/>
      <c r="O20" s="316"/>
      <c r="P20" s="316"/>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316"/>
      <c r="B21" s="316"/>
      <c r="C21" s="316"/>
      <c r="D21" s="316"/>
      <c r="E21" s="316"/>
      <c r="F21" s="316"/>
      <c r="G21" s="316"/>
      <c r="H21" s="316"/>
      <c r="I21" s="316"/>
      <c r="J21" s="316"/>
      <c r="K21" s="316"/>
      <c r="L21" s="316"/>
      <c r="M21" s="316"/>
      <c r="N21" s="316"/>
      <c r="O21" s="316"/>
      <c r="P21" s="316"/>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316"/>
      <c r="B22" s="316"/>
      <c r="C22" s="316"/>
      <c r="D22" s="316"/>
      <c r="E22" s="316"/>
      <c r="F22" s="316"/>
      <c r="G22" s="316"/>
      <c r="H22" s="316"/>
      <c r="I22" s="316"/>
      <c r="J22" s="316"/>
      <c r="K22" s="316"/>
      <c r="L22" s="316"/>
      <c r="M22" s="316"/>
      <c r="N22" s="316"/>
      <c r="O22" s="316"/>
      <c r="P22" s="316"/>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316"/>
      <c r="B23" s="316"/>
      <c r="C23" s="316"/>
      <c r="D23" s="316"/>
      <c r="E23" s="316"/>
      <c r="F23" s="316"/>
      <c r="G23" s="316"/>
      <c r="H23" s="316"/>
      <c r="I23" s="316"/>
      <c r="J23" s="316"/>
      <c r="K23" s="316"/>
      <c r="L23" s="316"/>
      <c r="M23" s="316"/>
      <c r="N23" s="316"/>
      <c r="O23" s="316"/>
      <c r="P23" s="316"/>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316"/>
      <c r="B24" s="316"/>
      <c r="C24" s="316"/>
      <c r="D24" s="316"/>
      <c r="E24" s="316"/>
      <c r="F24" s="316"/>
      <c r="G24" s="316"/>
      <c r="H24" s="316"/>
      <c r="I24" s="316"/>
      <c r="J24" s="316"/>
      <c r="K24" s="316"/>
      <c r="L24" s="316"/>
      <c r="M24" s="316"/>
      <c r="N24" s="316"/>
      <c r="O24" s="316"/>
      <c r="P24" s="316"/>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316"/>
      <c r="B25" s="316"/>
      <c r="C25" s="316"/>
      <c r="D25" s="316"/>
      <c r="E25" s="316"/>
      <c r="F25" s="316"/>
      <c r="G25" s="316"/>
      <c r="H25" s="316"/>
      <c r="I25" s="316"/>
      <c r="J25" s="316"/>
      <c r="K25" s="316"/>
      <c r="L25" s="316"/>
      <c r="M25" s="316"/>
      <c r="N25" s="316"/>
      <c r="O25" s="316"/>
      <c r="P25" s="316"/>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316"/>
      <c r="B26" s="316"/>
      <c r="C26" s="316"/>
      <c r="D26" s="316"/>
      <c r="E26" s="316"/>
      <c r="F26" s="316"/>
      <c r="G26" s="316"/>
      <c r="H26" s="316"/>
      <c r="I26" s="316"/>
      <c r="J26" s="316"/>
      <c r="K26" s="316"/>
      <c r="L26" s="316"/>
      <c r="M26" s="316"/>
      <c r="N26" s="316"/>
      <c r="O26" s="316"/>
      <c r="P26" s="316"/>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316"/>
      <c r="B27" s="316"/>
      <c r="C27" s="316"/>
      <c r="D27" s="316"/>
      <c r="E27" s="316"/>
      <c r="F27" s="316"/>
      <c r="G27" s="316"/>
      <c r="H27" s="316"/>
      <c r="I27" s="316"/>
      <c r="J27" s="316"/>
      <c r="K27" s="316"/>
      <c r="L27" s="316"/>
      <c r="M27" s="316"/>
      <c r="N27" s="316"/>
      <c r="O27" s="316"/>
      <c r="P27" s="316"/>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316"/>
      <c r="B28" s="316"/>
      <c r="C28" s="316"/>
      <c r="D28" s="316"/>
      <c r="E28" s="316"/>
      <c r="F28" s="316"/>
      <c r="G28" s="316"/>
      <c r="H28" s="316"/>
      <c r="I28" s="316"/>
      <c r="J28" s="316"/>
      <c r="K28" s="316"/>
      <c r="L28" s="316"/>
      <c r="M28" s="316"/>
      <c r="N28" s="316"/>
      <c r="O28" s="316"/>
      <c r="P28" s="316"/>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316"/>
      <c r="B29" s="316"/>
      <c r="C29" s="316"/>
      <c r="D29" s="316"/>
      <c r="E29" s="316"/>
      <c r="F29" s="316"/>
      <c r="G29" s="316"/>
      <c r="H29" s="316"/>
      <c r="I29" s="316"/>
      <c r="J29" s="316"/>
      <c r="K29" s="316"/>
      <c r="L29" s="316"/>
      <c r="M29" s="316"/>
      <c r="N29" s="316"/>
      <c r="O29" s="316"/>
      <c r="P29" s="316"/>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316"/>
      <c r="B30" s="316"/>
      <c r="C30" s="316"/>
      <c r="D30" s="316"/>
      <c r="E30" s="316"/>
      <c r="F30" s="316"/>
      <c r="G30" s="316"/>
      <c r="H30" s="316"/>
      <c r="I30" s="316"/>
      <c r="J30" s="316"/>
      <c r="K30" s="316"/>
      <c r="L30" s="316"/>
      <c r="M30" s="316"/>
      <c r="N30" s="316"/>
      <c r="O30" s="316"/>
      <c r="P30" s="316"/>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316"/>
      <c r="B31" s="316"/>
      <c r="C31" s="316"/>
      <c r="D31" s="316"/>
      <c r="E31" s="316"/>
      <c r="F31" s="316"/>
      <c r="G31" s="316"/>
      <c r="H31" s="316"/>
      <c r="I31" s="316"/>
      <c r="J31" s="316"/>
      <c r="K31" s="316"/>
      <c r="L31" s="316"/>
      <c r="M31" s="316"/>
      <c r="N31" s="316"/>
      <c r="O31" s="316"/>
      <c r="P31" s="316"/>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316"/>
      <c r="B32" s="316"/>
      <c r="C32" s="316"/>
      <c r="D32" s="316"/>
      <c r="E32" s="316"/>
      <c r="F32" s="316"/>
      <c r="G32" s="316"/>
      <c r="H32" s="316"/>
      <c r="I32" s="316"/>
      <c r="J32" s="316"/>
      <c r="K32" s="316"/>
      <c r="L32" s="316"/>
      <c r="M32" s="316"/>
      <c r="N32" s="316"/>
      <c r="O32" s="316"/>
      <c r="P32" s="316"/>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316"/>
      <c r="B33" s="293"/>
      <c r="C33" s="293"/>
      <c r="D33" s="293"/>
      <c r="E33" s="316"/>
      <c r="F33" s="316"/>
      <c r="G33" s="316"/>
      <c r="H33" s="316"/>
      <c r="I33" s="316"/>
      <c r="J33" s="316"/>
      <c r="K33" s="316"/>
      <c r="L33" s="316"/>
      <c r="M33" s="316"/>
      <c r="N33" s="316"/>
      <c r="O33" s="316"/>
      <c r="P33" s="316"/>
      <c r="Q33" s="14"/>
      <c r="R33" s="14"/>
      <c r="S33" s="14"/>
      <c r="T33" s="14"/>
      <c r="U33" s="14"/>
      <c r="V33" s="14"/>
      <c r="W33" s="14"/>
      <c r="X33" s="14"/>
      <c r="Y33" s="14"/>
      <c r="Z33" s="14"/>
      <c r="AA33" s="14"/>
      <c r="AB33" s="14"/>
      <c r="AC33" s="14"/>
      <c r="AD33" s="14"/>
      <c r="AE33" s="14"/>
    </row>
    <row r="34" spans="1:31" x14ac:dyDescent="0.25">
      <c r="A34" s="316"/>
      <c r="B34" s="293"/>
      <c r="C34" s="293"/>
      <c r="D34" s="293"/>
      <c r="E34" s="316"/>
      <c r="F34" s="316"/>
      <c r="G34" s="316"/>
      <c r="H34" s="316"/>
      <c r="I34" s="316"/>
      <c r="J34" s="316"/>
      <c r="K34" s="316"/>
      <c r="L34" s="316"/>
      <c r="M34" s="316"/>
      <c r="N34" s="316"/>
      <c r="O34" s="316"/>
      <c r="P34" s="316"/>
      <c r="Q34" s="14"/>
      <c r="R34" s="14"/>
      <c r="S34" s="14"/>
      <c r="T34" s="14"/>
      <c r="U34" s="14"/>
      <c r="V34" s="14"/>
      <c r="W34" s="14"/>
      <c r="X34" s="14"/>
      <c r="Y34" s="14"/>
      <c r="Z34" s="14"/>
      <c r="AA34" s="14"/>
      <c r="AB34" s="14"/>
      <c r="AC34" s="14"/>
      <c r="AD34" s="14"/>
      <c r="AE34" s="14"/>
    </row>
    <row r="35" spans="1:31" x14ac:dyDescent="0.25">
      <c r="A35" s="316"/>
      <c r="B35" s="293"/>
      <c r="C35" s="293"/>
      <c r="D35" s="293"/>
      <c r="E35" s="293"/>
      <c r="F35" s="293"/>
      <c r="G35" s="293"/>
      <c r="H35" s="293"/>
      <c r="I35" s="293"/>
      <c r="J35" s="293"/>
      <c r="K35" s="293"/>
      <c r="L35" s="293"/>
      <c r="M35" s="293"/>
      <c r="N35" s="293"/>
      <c r="O35" s="293"/>
      <c r="P35" s="293"/>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B4CF-DE75-480E-8DA8-4DD9B26B7BF9}">
  <sheetPr>
    <tabColor theme="5" tint="-0.249977111117893"/>
  </sheetPr>
  <dimension ref="B1:F16"/>
  <sheetViews>
    <sheetView workbookViewId="0">
      <selection activeCell="A4" sqref="A1:AM66"/>
    </sheetView>
  </sheetViews>
  <sheetFormatPr baseColWidth="10" defaultColWidth="14.28515625" defaultRowHeight="12.75" x14ac:dyDescent="0.2"/>
  <cols>
    <col min="1" max="2" width="14.28515625" style="296"/>
    <col min="3" max="3" width="17" style="296" customWidth="1"/>
    <col min="4" max="4" width="14.28515625" style="296"/>
    <col min="5" max="5" width="46" style="296" customWidth="1"/>
    <col min="6" max="16384" width="14.28515625" style="296"/>
  </cols>
  <sheetData>
    <row r="1" spans="2:6" ht="24" customHeight="1" thickBot="1" x14ac:dyDescent="0.25">
      <c r="B1" s="825" t="s">
        <v>1099</v>
      </c>
      <c r="C1" s="826"/>
      <c r="D1" s="826"/>
      <c r="E1" s="826"/>
      <c r="F1" s="827"/>
    </row>
    <row r="2" spans="2:6" ht="16.5" thickBot="1" x14ac:dyDescent="0.3">
      <c r="B2" s="297"/>
      <c r="C2" s="297"/>
      <c r="D2" s="297"/>
      <c r="E2" s="297"/>
      <c r="F2" s="297"/>
    </row>
    <row r="3" spans="2:6" ht="16.5" thickBot="1" x14ac:dyDescent="0.25">
      <c r="B3" s="828" t="s">
        <v>1100</v>
      </c>
      <c r="C3" s="829"/>
      <c r="D3" s="829"/>
      <c r="E3" s="298" t="s">
        <v>1101</v>
      </c>
      <c r="F3" s="299" t="s">
        <v>1102</v>
      </c>
    </row>
    <row r="4" spans="2:6" ht="31.5" x14ac:dyDescent="0.2">
      <c r="B4" s="830" t="s">
        <v>1103</v>
      </c>
      <c r="C4" s="832" t="s">
        <v>535</v>
      </c>
      <c r="D4" s="300" t="s">
        <v>548</v>
      </c>
      <c r="E4" s="301" t="s">
        <v>1104</v>
      </c>
      <c r="F4" s="302">
        <v>0.25</v>
      </c>
    </row>
    <row r="5" spans="2:6" ht="47.25" x14ac:dyDescent="0.2">
      <c r="B5" s="831"/>
      <c r="C5" s="833"/>
      <c r="D5" s="303" t="s">
        <v>555</v>
      </c>
      <c r="E5" s="304" t="s">
        <v>1105</v>
      </c>
      <c r="F5" s="305">
        <v>0.15</v>
      </c>
    </row>
    <row r="6" spans="2:6" ht="47.25" x14ac:dyDescent="0.2">
      <c r="B6" s="831"/>
      <c r="C6" s="833"/>
      <c r="D6" s="303" t="s">
        <v>1106</v>
      </c>
      <c r="E6" s="304" t="s">
        <v>1107</v>
      </c>
      <c r="F6" s="305">
        <v>0.1</v>
      </c>
    </row>
    <row r="7" spans="2:6" ht="63" x14ac:dyDescent="0.2">
      <c r="B7" s="831"/>
      <c r="C7" s="833" t="s">
        <v>536</v>
      </c>
      <c r="D7" s="303" t="s">
        <v>1108</v>
      </c>
      <c r="E7" s="304" t="s">
        <v>1109</v>
      </c>
      <c r="F7" s="305">
        <v>0.25</v>
      </c>
    </row>
    <row r="8" spans="2:6" ht="31.5" x14ac:dyDescent="0.2">
      <c r="B8" s="831"/>
      <c r="C8" s="833"/>
      <c r="D8" s="303" t="s">
        <v>549</v>
      </c>
      <c r="E8" s="304" t="s">
        <v>1110</v>
      </c>
      <c r="F8" s="305">
        <v>0.15</v>
      </c>
    </row>
    <row r="9" spans="2:6" ht="47.25" x14ac:dyDescent="0.2">
      <c r="B9" s="831" t="s">
        <v>1111</v>
      </c>
      <c r="C9" s="833" t="s">
        <v>538</v>
      </c>
      <c r="D9" s="303" t="s">
        <v>550</v>
      </c>
      <c r="E9" s="304" t="s">
        <v>1112</v>
      </c>
      <c r="F9" s="306" t="s">
        <v>1113</v>
      </c>
    </row>
    <row r="10" spans="2:6" ht="63" x14ac:dyDescent="0.2">
      <c r="B10" s="831"/>
      <c r="C10" s="833"/>
      <c r="D10" s="303" t="s">
        <v>1114</v>
      </c>
      <c r="E10" s="304" t="s">
        <v>1115</v>
      </c>
      <c r="F10" s="306" t="s">
        <v>1113</v>
      </c>
    </row>
    <row r="11" spans="2:6" ht="47.25" x14ac:dyDescent="0.2">
      <c r="B11" s="831"/>
      <c r="C11" s="833" t="s">
        <v>539</v>
      </c>
      <c r="D11" s="303" t="s">
        <v>551</v>
      </c>
      <c r="E11" s="304" t="s">
        <v>1116</v>
      </c>
      <c r="F11" s="306" t="s">
        <v>1113</v>
      </c>
    </row>
    <row r="12" spans="2:6" ht="47.25" x14ac:dyDescent="0.2">
      <c r="B12" s="831"/>
      <c r="C12" s="833"/>
      <c r="D12" s="303" t="s">
        <v>1117</v>
      </c>
      <c r="E12" s="304" t="s">
        <v>1118</v>
      </c>
      <c r="F12" s="306" t="s">
        <v>1113</v>
      </c>
    </row>
    <row r="13" spans="2:6" ht="31.5" x14ac:dyDescent="0.2">
      <c r="B13" s="831"/>
      <c r="C13" s="833" t="s">
        <v>540</v>
      </c>
      <c r="D13" s="303" t="s">
        <v>552</v>
      </c>
      <c r="E13" s="304" t="s">
        <v>1119</v>
      </c>
      <c r="F13" s="306" t="s">
        <v>1113</v>
      </c>
    </row>
    <row r="14" spans="2:6" ht="32.25" thickBot="1" x14ac:dyDescent="0.25">
      <c r="B14" s="834"/>
      <c r="C14" s="835"/>
      <c r="D14" s="307" t="s">
        <v>1120</v>
      </c>
      <c r="E14" s="308" t="s">
        <v>1121</v>
      </c>
      <c r="F14" s="309" t="s">
        <v>1113</v>
      </c>
    </row>
    <row r="15" spans="2:6" ht="49.5" customHeight="1" x14ac:dyDescent="0.2">
      <c r="B15" s="824" t="s">
        <v>1122</v>
      </c>
      <c r="C15" s="824"/>
      <c r="D15" s="824"/>
      <c r="E15" s="824"/>
      <c r="F15" s="824"/>
    </row>
    <row r="16" spans="2:6" ht="27" customHeight="1" x14ac:dyDescent="0.25">
      <c r="B16" s="310"/>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tabSelected="1" zoomScale="70" zoomScaleNormal="70" workbookViewId="0">
      <selection activeCell="F12" sqref="F12"/>
    </sheetView>
  </sheetViews>
  <sheetFormatPr baseColWidth="10" defaultColWidth="11.42578125" defaultRowHeight="15" x14ac:dyDescent="0.3"/>
  <cols>
    <col min="1" max="1" width="1.42578125" style="35" customWidth="1"/>
    <col min="2" max="2" width="16.7109375" style="35" customWidth="1"/>
    <col min="3" max="3" width="39.5703125" style="59" customWidth="1"/>
    <col min="4" max="4" width="63.7109375" style="35" customWidth="1"/>
    <col min="5" max="5" width="30" style="35" customWidth="1"/>
    <col min="6" max="6" width="52" style="35" customWidth="1"/>
    <col min="7" max="7" width="45.140625" style="35" customWidth="1"/>
    <col min="8" max="8" width="34.42578125" style="35" customWidth="1"/>
    <col min="9" max="9" width="9" style="36" hidden="1" customWidth="1"/>
    <col min="10" max="10" width="23" style="35" customWidth="1"/>
    <col min="11" max="11" width="7.28515625" style="35" hidden="1" customWidth="1"/>
    <col min="12" max="12" width="23.42578125" style="35" customWidth="1"/>
    <col min="13" max="13" width="10.140625" style="35" hidden="1" customWidth="1"/>
    <col min="14" max="14" width="21" style="35" customWidth="1"/>
    <col min="15" max="15" width="7.42578125" style="35" hidden="1" customWidth="1"/>
    <col min="16" max="16" width="22.5703125" style="35" customWidth="1"/>
    <col min="17" max="17" width="8.5703125" style="35" hidden="1" customWidth="1"/>
    <col min="18" max="18" width="26.42578125" style="36" customWidth="1"/>
    <col min="19" max="19" width="32.42578125" style="35" customWidth="1"/>
    <col min="20" max="20" width="20.140625" style="36" hidden="1" customWidth="1"/>
    <col min="21" max="21" width="20.28515625" style="37" hidden="1" customWidth="1"/>
    <col min="22" max="22" width="27.28515625" style="37" customWidth="1"/>
    <col min="23" max="23" width="20.28515625" style="37" hidden="1" customWidth="1"/>
    <col min="24" max="24" width="30.5703125" style="37" customWidth="1"/>
    <col min="25" max="25" width="20.28515625" style="37" hidden="1" customWidth="1"/>
    <col min="26" max="26" width="26.7109375" style="37" customWidth="1"/>
    <col min="27" max="27" width="20.28515625" style="37" hidden="1" customWidth="1"/>
    <col min="28" max="28" width="32.140625" style="37" customWidth="1"/>
    <col min="29" max="29" width="20.28515625" style="37" hidden="1" customWidth="1"/>
    <col min="30" max="30" width="28.28515625" style="37" customWidth="1"/>
    <col min="31" max="31" width="20.28515625" style="37" hidden="1" customWidth="1"/>
    <col min="32" max="32" width="25.42578125" style="37" customWidth="1"/>
    <col min="33" max="33" width="20.28515625" style="37" hidden="1" customWidth="1"/>
    <col min="34" max="34" width="30.140625" style="37" customWidth="1"/>
    <col min="35" max="35" width="20.28515625" style="37" hidden="1" customWidth="1"/>
    <col min="36" max="36" width="36" style="37" customWidth="1"/>
    <col min="37" max="37" width="20.28515625" style="37" hidden="1" customWidth="1"/>
    <col min="38" max="38" width="25.85546875" style="37" customWidth="1"/>
    <col min="39" max="39" width="20.28515625" style="37" hidden="1" customWidth="1"/>
    <col min="40" max="40" width="30" style="37" customWidth="1"/>
    <col min="41" max="41" width="20.28515625" style="37" hidden="1" customWidth="1"/>
    <col min="42" max="42" width="25.140625" style="37" customWidth="1"/>
    <col min="43" max="43" width="20.28515625" style="37" hidden="1" customWidth="1"/>
    <col min="44" max="44" width="25" style="37" customWidth="1"/>
    <col min="45" max="45" width="20.28515625" style="37" hidden="1" customWidth="1"/>
    <col min="46" max="46" width="23.85546875" style="37" customWidth="1"/>
    <col min="47" max="47" width="20.28515625" style="37" hidden="1" customWidth="1"/>
    <col min="48" max="48" width="24.7109375" style="37" customWidth="1"/>
    <col min="49" max="49" width="20.28515625" style="37" hidden="1" customWidth="1"/>
    <col min="50" max="50" width="24.28515625" style="37" customWidth="1"/>
    <col min="51" max="51" width="20.28515625" style="37" hidden="1" customWidth="1"/>
    <col min="52" max="52" width="24" style="37" customWidth="1"/>
    <col min="53" max="53" width="20.28515625" style="37" hidden="1" customWidth="1"/>
    <col min="54" max="54" width="24.7109375" style="37" customWidth="1"/>
    <col min="55" max="55" width="20.28515625" style="37" hidden="1" customWidth="1"/>
    <col min="56" max="56" width="22.5703125" style="37" customWidth="1"/>
    <col min="57" max="57" width="20.28515625" style="37" hidden="1" customWidth="1"/>
    <col min="58" max="58" width="25.28515625" style="37" customWidth="1"/>
    <col min="59" max="62" width="20.28515625" style="37" hidden="1" customWidth="1"/>
    <col min="63" max="63" width="23.7109375" style="37" customWidth="1"/>
    <col min="64" max="64" width="23" style="37" customWidth="1"/>
    <col min="65" max="65" width="28.5703125" style="36" customWidth="1"/>
    <col min="66" max="66" width="44.140625" style="35" customWidth="1"/>
    <col min="67" max="67" width="28.28515625" style="35" customWidth="1"/>
    <col min="68" max="69" width="15.7109375" style="35" customWidth="1"/>
    <col min="70" max="70" width="15.7109375" style="35" hidden="1" customWidth="1"/>
    <col min="71" max="71" width="15.7109375" style="35" customWidth="1"/>
    <col min="72" max="72" width="15.7109375" style="35" hidden="1" customWidth="1"/>
    <col min="73" max="73" width="15.7109375" style="35" customWidth="1"/>
    <col min="74" max="74" width="15.7109375" style="35" hidden="1" customWidth="1"/>
    <col min="75" max="75" width="15.7109375" style="35" customWidth="1"/>
    <col min="76" max="76" width="15.7109375" style="35" hidden="1" customWidth="1"/>
    <col min="77" max="77" width="15.7109375" style="35" customWidth="1"/>
    <col min="78" max="78" width="15.7109375" style="35" hidden="1" customWidth="1"/>
    <col min="79" max="79" width="15.7109375" style="35" customWidth="1"/>
    <col min="80" max="80" width="15.7109375" style="35" hidden="1" customWidth="1"/>
    <col min="81" max="81" width="15.7109375" style="35" customWidth="1"/>
    <col min="82" max="82" width="15.7109375" style="35" hidden="1" customWidth="1"/>
    <col min="83" max="83" width="11.42578125" style="35" customWidth="1"/>
    <col min="84" max="84" width="13" style="35" customWidth="1"/>
    <col min="85" max="85" width="16.5703125" style="35" customWidth="1"/>
    <col min="86" max="89" width="15.7109375" style="35" customWidth="1"/>
    <col min="90" max="90" width="16.140625" style="35" customWidth="1"/>
    <col min="91" max="91" width="12.28515625" style="35" customWidth="1"/>
    <col min="92" max="92" width="14.28515625" style="35" customWidth="1"/>
    <col min="93" max="94" width="13.85546875" style="35" hidden="1" customWidth="1"/>
    <col min="95" max="95" width="13.85546875" style="35" customWidth="1"/>
    <col min="96" max="97" width="12.28515625" style="35" hidden="1" customWidth="1"/>
    <col min="98" max="99" width="12.28515625" style="35" customWidth="1"/>
    <col min="100" max="100" width="15.140625" style="35" customWidth="1"/>
    <col min="101" max="101" width="25.28515625" style="35" customWidth="1"/>
    <col min="102" max="112" width="17.85546875" style="35" customWidth="1"/>
    <col min="113" max="113" width="15.7109375" style="35" customWidth="1"/>
    <col min="114" max="16384" width="11.42578125" style="35"/>
  </cols>
  <sheetData>
    <row r="1" spans="1:300" ht="30.75" customHeight="1" x14ac:dyDescent="0.3">
      <c r="A1" s="46"/>
      <c r="B1" s="119"/>
      <c r="C1" s="164"/>
      <c r="D1" s="893" t="s">
        <v>591</v>
      </c>
      <c r="E1" s="897" t="s">
        <v>592</v>
      </c>
      <c r="F1" s="897"/>
      <c r="G1" s="897"/>
      <c r="H1" s="897"/>
      <c r="I1" s="897"/>
      <c r="J1" s="897"/>
      <c r="K1" s="897"/>
      <c r="L1" s="897"/>
      <c r="M1" s="897"/>
      <c r="N1" s="897"/>
      <c r="O1" s="897"/>
      <c r="P1" s="897"/>
      <c r="Q1" s="897"/>
      <c r="R1" s="897"/>
      <c r="S1" s="897"/>
      <c r="T1" s="897"/>
      <c r="U1" s="897"/>
      <c r="V1" s="897"/>
      <c r="W1" s="897"/>
      <c r="X1" s="897"/>
      <c r="Y1" s="897"/>
      <c r="Z1" s="897"/>
      <c r="AA1" s="897"/>
      <c r="AB1" s="897"/>
      <c r="AC1" s="897"/>
      <c r="AD1" s="897"/>
      <c r="AE1" s="897"/>
      <c r="AF1" s="897"/>
      <c r="AG1" s="897"/>
      <c r="AH1" s="897"/>
      <c r="AI1" s="897"/>
      <c r="AJ1" s="897"/>
      <c r="AK1" s="897"/>
      <c r="AL1" s="897"/>
      <c r="AM1" s="897"/>
      <c r="AN1" s="897"/>
      <c r="AO1" s="897"/>
      <c r="AP1" s="897"/>
      <c r="AQ1" s="897"/>
      <c r="AR1" s="897"/>
      <c r="AS1" s="897"/>
      <c r="AT1" s="897"/>
      <c r="AU1" s="897"/>
      <c r="AV1" s="897"/>
      <c r="AW1" s="897"/>
      <c r="AX1" s="897"/>
      <c r="AY1" s="897"/>
      <c r="AZ1" s="897"/>
      <c r="BA1" s="897"/>
      <c r="BB1" s="897"/>
      <c r="BC1" s="897"/>
      <c r="BD1" s="897"/>
      <c r="BE1" s="897"/>
      <c r="BF1" s="897"/>
      <c r="BG1" s="897"/>
      <c r="BH1" s="897"/>
      <c r="BI1" s="897"/>
      <c r="BJ1" s="897"/>
      <c r="BK1" s="897"/>
      <c r="BL1" s="898"/>
      <c r="BM1" s="150" t="s">
        <v>593</v>
      </c>
      <c r="BN1" s="151">
        <v>9</v>
      </c>
    </row>
    <row r="2" spans="1:300" ht="26.45" customHeight="1" x14ac:dyDescent="0.3">
      <c r="A2" s="47"/>
      <c r="B2" s="120"/>
      <c r="C2" s="165"/>
      <c r="D2" s="810"/>
      <c r="E2" s="899"/>
      <c r="F2" s="899"/>
      <c r="G2" s="899"/>
      <c r="H2" s="899"/>
      <c r="I2" s="899"/>
      <c r="J2" s="899"/>
      <c r="K2" s="899"/>
      <c r="L2" s="899"/>
      <c r="M2" s="899"/>
      <c r="N2" s="899"/>
      <c r="O2" s="899"/>
      <c r="P2" s="899"/>
      <c r="Q2" s="899"/>
      <c r="R2" s="899"/>
      <c r="S2" s="899"/>
      <c r="T2" s="899"/>
      <c r="U2" s="899"/>
      <c r="V2" s="899"/>
      <c r="W2" s="899"/>
      <c r="X2" s="899"/>
      <c r="Y2" s="899"/>
      <c r="Z2" s="899"/>
      <c r="AA2" s="899"/>
      <c r="AB2" s="899"/>
      <c r="AC2" s="899"/>
      <c r="AD2" s="899"/>
      <c r="AE2" s="899"/>
      <c r="AF2" s="899"/>
      <c r="AG2" s="899"/>
      <c r="AH2" s="899"/>
      <c r="AI2" s="899"/>
      <c r="AJ2" s="899"/>
      <c r="AK2" s="899"/>
      <c r="AL2" s="899"/>
      <c r="AM2" s="899"/>
      <c r="AN2" s="899"/>
      <c r="AO2" s="899"/>
      <c r="AP2" s="899"/>
      <c r="AQ2" s="899"/>
      <c r="AR2" s="899"/>
      <c r="AS2" s="899"/>
      <c r="AT2" s="899"/>
      <c r="AU2" s="899"/>
      <c r="AV2" s="899"/>
      <c r="AW2" s="899"/>
      <c r="AX2" s="899"/>
      <c r="AY2" s="899"/>
      <c r="AZ2" s="899"/>
      <c r="BA2" s="899"/>
      <c r="BB2" s="899"/>
      <c r="BC2" s="899"/>
      <c r="BD2" s="899"/>
      <c r="BE2" s="899"/>
      <c r="BF2" s="899"/>
      <c r="BG2" s="899"/>
      <c r="BH2" s="899"/>
      <c r="BI2" s="899"/>
      <c r="BJ2" s="899"/>
      <c r="BK2" s="899"/>
      <c r="BL2" s="810"/>
      <c r="BM2" s="150" t="s">
        <v>595</v>
      </c>
      <c r="BN2" s="152" t="s">
        <v>1188</v>
      </c>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906"/>
      <c r="DL2" s="906"/>
    </row>
    <row r="3" spans="1:300" ht="18.75" customHeight="1" x14ac:dyDescent="0.3">
      <c r="A3" s="47"/>
      <c r="B3" s="120"/>
      <c r="C3" s="165"/>
      <c r="D3" s="894" t="s">
        <v>598</v>
      </c>
      <c r="E3" s="900" t="s">
        <v>1189</v>
      </c>
      <c r="F3" s="900"/>
      <c r="G3" s="900"/>
      <c r="H3" s="900"/>
      <c r="I3" s="900"/>
      <c r="J3" s="900"/>
      <c r="K3" s="900"/>
      <c r="L3" s="900"/>
      <c r="M3" s="900"/>
      <c r="N3" s="900"/>
      <c r="O3" s="900"/>
      <c r="P3" s="900"/>
      <c r="Q3" s="900"/>
      <c r="R3" s="900"/>
      <c r="S3" s="900"/>
      <c r="T3" s="900"/>
      <c r="U3" s="900"/>
      <c r="V3" s="900"/>
      <c r="W3" s="900"/>
      <c r="X3" s="900"/>
      <c r="Y3" s="900"/>
      <c r="Z3" s="900"/>
      <c r="AA3" s="900"/>
      <c r="AB3" s="900"/>
      <c r="AC3" s="900"/>
      <c r="AD3" s="900"/>
      <c r="AE3" s="900"/>
      <c r="AF3" s="900"/>
      <c r="AG3" s="900"/>
      <c r="AH3" s="900"/>
      <c r="AI3" s="900"/>
      <c r="AJ3" s="900"/>
      <c r="AK3" s="900"/>
      <c r="AL3" s="900"/>
      <c r="AM3" s="900"/>
      <c r="AN3" s="900"/>
      <c r="AO3" s="900"/>
      <c r="AP3" s="900"/>
      <c r="AQ3" s="900"/>
      <c r="AR3" s="900"/>
      <c r="AS3" s="900"/>
      <c r="AT3" s="900"/>
      <c r="AU3" s="900"/>
      <c r="AV3" s="900"/>
      <c r="AW3" s="900"/>
      <c r="AX3" s="900"/>
      <c r="AY3" s="900"/>
      <c r="AZ3" s="900"/>
      <c r="BA3" s="900"/>
      <c r="BB3" s="900"/>
      <c r="BC3" s="900"/>
      <c r="BD3" s="900"/>
      <c r="BE3" s="900"/>
      <c r="BF3" s="900"/>
      <c r="BG3" s="900"/>
      <c r="BH3" s="900"/>
      <c r="BI3" s="900"/>
      <c r="BJ3" s="900"/>
      <c r="BK3" s="900"/>
      <c r="BL3" s="894"/>
      <c r="BM3" s="895" t="s">
        <v>600</v>
      </c>
      <c r="BN3" s="901">
        <v>45817</v>
      </c>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907"/>
      <c r="DL3" s="907"/>
    </row>
    <row r="4" spans="1:300" s="40" customFormat="1" ht="14.25" customHeight="1" x14ac:dyDescent="0.3">
      <c r="A4" s="47"/>
      <c r="B4" s="122"/>
      <c r="C4" s="166"/>
      <c r="D4" s="810"/>
      <c r="E4" s="899"/>
      <c r="F4" s="899"/>
      <c r="G4" s="899"/>
      <c r="H4" s="899"/>
      <c r="I4" s="899"/>
      <c r="J4" s="899"/>
      <c r="K4" s="899"/>
      <c r="L4" s="899"/>
      <c r="M4" s="899"/>
      <c r="N4" s="899"/>
      <c r="O4" s="899"/>
      <c r="P4" s="899"/>
      <c r="Q4" s="899"/>
      <c r="R4" s="899"/>
      <c r="S4" s="899"/>
      <c r="T4" s="899"/>
      <c r="U4" s="899"/>
      <c r="V4" s="899"/>
      <c r="W4" s="899"/>
      <c r="X4" s="899"/>
      <c r="Y4" s="899"/>
      <c r="Z4" s="899"/>
      <c r="AA4" s="899"/>
      <c r="AB4" s="899"/>
      <c r="AC4" s="899"/>
      <c r="AD4" s="899"/>
      <c r="AE4" s="899"/>
      <c r="AF4" s="899"/>
      <c r="AG4" s="899"/>
      <c r="AH4" s="899"/>
      <c r="AI4" s="899"/>
      <c r="AJ4" s="899"/>
      <c r="AK4" s="899"/>
      <c r="AL4" s="899"/>
      <c r="AM4" s="899"/>
      <c r="AN4" s="899"/>
      <c r="AO4" s="899"/>
      <c r="AP4" s="899"/>
      <c r="AQ4" s="899"/>
      <c r="AR4" s="899"/>
      <c r="AS4" s="899"/>
      <c r="AT4" s="899"/>
      <c r="AU4" s="899"/>
      <c r="AV4" s="899"/>
      <c r="AW4" s="899"/>
      <c r="AX4" s="899"/>
      <c r="AY4" s="899"/>
      <c r="AZ4" s="899"/>
      <c r="BA4" s="899"/>
      <c r="BB4" s="899"/>
      <c r="BC4" s="899"/>
      <c r="BD4" s="899"/>
      <c r="BE4" s="899"/>
      <c r="BF4" s="899"/>
      <c r="BG4" s="899"/>
      <c r="BH4" s="899"/>
      <c r="BI4" s="899"/>
      <c r="BJ4" s="899"/>
      <c r="BK4" s="899"/>
      <c r="BL4" s="810"/>
      <c r="BM4" s="896"/>
      <c r="BN4" s="902"/>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c r="FS4" s="39"/>
      <c r="FT4" s="39"/>
      <c r="FU4" s="39"/>
      <c r="FV4" s="39"/>
      <c r="FW4" s="39"/>
      <c r="FX4" s="39"/>
      <c r="FY4" s="39"/>
      <c r="FZ4" s="39"/>
      <c r="GA4" s="39"/>
      <c r="GB4" s="39"/>
      <c r="GC4" s="39"/>
      <c r="GD4" s="39"/>
      <c r="GE4" s="39"/>
      <c r="GF4" s="39"/>
      <c r="GG4" s="39"/>
      <c r="GH4" s="39"/>
      <c r="GI4" s="39"/>
      <c r="GJ4" s="39"/>
      <c r="GK4" s="39"/>
      <c r="GL4" s="39"/>
      <c r="GM4" s="39"/>
      <c r="GN4" s="39"/>
      <c r="GO4" s="39"/>
      <c r="GP4" s="39"/>
      <c r="GQ4" s="39"/>
      <c r="GR4" s="39"/>
      <c r="GS4" s="39"/>
      <c r="GT4" s="39"/>
      <c r="GU4" s="39"/>
      <c r="GV4" s="39"/>
      <c r="GW4" s="39"/>
      <c r="GX4" s="39"/>
      <c r="GY4" s="39"/>
      <c r="GZ4" s="39"/>
      <c r="HA4" s="39"/>
      <c r="HB4" s="39"/>
      <c r="HC4" s="39"/>
      <c r="HD4" s="39"/>
      <c r="HE4" s="39"/>
      <c r="HF4" s="39"/>
      <c r="HG4" s="39"/>
      <c r="HH4" s="39"/>
      <c r="HI4" s="39"/>
      <c r="HJ4" s="39"/>
      <c r="HK4" s="39"/>
      <c r="HL4" s="39"/>
      <c r="HM4" s="39"/>
      <c r="HN4" s="39"/>
      <c r="HO4" s="39"/>
      <c r="HP4" s="39"/>
      <c r="HQ4" s="39"/>
      <c r="HR4" s="39"/>
      <c r="HS4" s="39"/>
      <c r="HT4" s="39"/>
      <c r="HU4" s="39"/>
      <c r="HV4" s="39"/>
      <c r="HW4" s="39"/>
      <c r="HX4" s="39"/>
      <c r="HY4" s="39"/>
      <c r="HZ4" s="39"/>
      <c r="IA4" s="39"/>
      <c r="IB4" s="39"/>
      <c r="IC4" s="39"/>
      <c r="ID4" s="39"/>
      <c r="IE4" s="39"/>
      <c r="IF4" s="39"/>
      <c r="IG4" s="39"/>
      <c r="IH4" s="39"/>
      <c r="II4" s="39"/>
      <c r="IJ4" s="39"/>
      <c r="IK4" s="39"/>
      <c r="IL4" s="39"/>
      <c r="IM4" s="39"/>
      <c r="IN4" s="39"/>
      <c r="IO4" s="39"/>
      <c r="IP4" s="39"/>
      <c r="IQ4" s="39"/>
      <c r="IR4" s="39"/>
      <c r="IS4" s="39"/>
      <c r="IT4" s="39"/>
      <c r="IU4" s="39"/>
      <c r="IV4" s="39"/>
      <c r="IW4" s="39"/>
      <c r="IX4" s="39"/>
      <c r="IY4" s="39"/>
      <c r="IZ4" s="39"/>
      <c r="JA4" s="39"/>
      <c r="JB4" s="39"/>
      <c r="JC4" s="39"/>
      <c r="JD4" s="39"/>
      <c r="JE4" s="39"/>
      <c r="JF4" s="39"/>
      <c r="JG4" s="39"/>
      <c r="JH4" s="39"/>
      <c r="JI4" s="39"/>
      <c r="JJ4" s="39"/>
      <c r="JK4" s="39"/>
      <c r="JL4" s="39"/>
      <c r="JM4" s="39"/>
      <c r="JN4" s="39"/>
      <c r="JO4" s="39"/>
      <c r="JP4" s="39"/>
      <c r="JQ4" s="39"/>
      <c r="JR4" s="39"/>
      <c r="JS4" s="39"/>
      <c r="JT4" s="39"/>
      <c r="JU4" s="39"/>
      <c r="JV4" s="39"/>
      <c r="JW4" s="39"/>
      <c r="JX4" s="39"/>
      <c r="JY4" s="39"/>
      <c r="JZ4" s="39"/>
      <c r="KA4" s="39"/>
      <c r="KB4" s="39"/>
      <c r="KC4" s="39"/>
      <c r="KD4" s="39"/>
      <c r="KE4" s="39"/>
      <c r="KF4" s="39"/>
      <c r="KG4" s="39"/>
      <c r="KH4" s="39"/>
      <c r="KI4" s="39"/>
      <c r="KJ4" s="39"/>
      <c r="KK4" s="39"/>
      <c r="KL4" s="39"/>
      <c r="KM4" s="39"/>
      <c r="KN4" s="39"/>
    </row>
    <row r="5" spans="1:300" ht="20.25" customHeight="1" x14ac:dyDescent="0.3">
      <c r="A5" s="47"/>
      <c r="B5" s="125"/>
      <c r="C5" s="126"/>
      <c r="D5" s="126"/>
      <c r="E5" s="908" t="s">
        <v>602</v>
      </c>
      <c r="F5" s="908"/>
      <c r="G5" s="908"/>
      <c r="H5" s="908"/>
      <c r="I5" s="908"/>
      <c r="J5" s="908"/>
      <c r="K5" s="908"/>
      <c r="L5" s="908"/>
      <c r="M5" s="908"/>
      <c r="N5" s="908"/>
      <c r="O5" s="908"/>
      <c r="P5" s="908"/>
      <c r="Q5" s="908"/>
      <c r="R5" s="908"/>
      <c r="S5" s="908"/>
      <c r="T5" s="908"/>
      <c r="U5" s="908"/>
      <c r="V5" s="908"/>
      <c r="W5" s="908"/>
      <c r="X5" s="908"/>
      <c r="Y5" s="908"/>
      <c r="Z5" s="908"/>
      <c r="AA5" s="908"/>
      <c r="AB5" s="908"/>
      <c r="AC5" s="908"/>
      <c r="AD5" s="908"/>
      <c r="AE5" s="908"/>
      <c r="AF5" s="908"/>
      <c r="AG5" s="908"/>
      <c r="AH5" s="908"/>
      <c r="AI5" s="908"/>
      <c r="AJ5" s="908"/>
      <c r="AK5" s="908"/>
      <c r="AL5" s="908"/>
      <c r="AM5" s="908"/>
      <c r="AN5" s="908"/>
      <c r="AO5" s="908"/>
      <c r="AP5" s="908"/>
      <c r="AQ5" s="908"/>
      <c r="AR5" s="908"/>
      <c r="AS5" s="908"/>
      <c r="AT5" s="908"/>
      <c r="AU5" s="908"/>
      <c r="AV5" s="908"/>
      <c r="AW5" s="908"/>
      <c r="AX5" s="908"/>
      <c r="AY5" s="908"/>
      <c r="AZ5" s="908"/>
      <c r="BA5" s="908"/>
      <c r="BB5" s="908"/>
      <c r="BC5" s="908"/>
      <c r="BD5" s="908"/>
      <c r="BE5" s="908"/>
      <c r="BF5" s="908"/>
      <c r="BG5" s="908"/>
      <c r="BH5" s="908"/>
      <c r="BI5" s="908"/>
      <c r="BJ5" s="908"/>
      <c r="BK5" s="908"/>
      <c r="BL5" s="909"/>
      <c r="BM5" s="144"/>
      <c r="BN5" s="145"/>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c r="FS5" s="39"/>
      <c r="FT5" s="39"/>
      <c r="FU5" s="39"/>
      <c r="FV5" s="39"/>
      <c r="FW5" s="39"/>
      <c r="FX5" s="39"/>
      <c r="FY5" s="39"/>
      <c r="FZ5" s="39"/>
      <c r="GA5" s="39"/>
      <c r="GB5" s="39"/>
      <c r="GC5" s="39"/>
      <c r="GD5" s="39"/>
      <c r="GE5" s="39"/>
      <c r="GF5" s="39"/>
      <c r="GG5" s="39"/>
      <c r="GH5" s="39"/>
      <c r="GI5" s="39"/>
      <c r="GJ5" s="39"/>
      <c r="GK5" s="39"/>
      <c r="GL5" s="39"/>
      <c r="GM5" s="39"/>
      <c r="GN5" s="39"/>
      <c r="GO5" s="39"/>
      <c r="GP5" s="39"/>
      <c r="GQ5" s="39"/>
      <c r="GR5" s="39"/>
      <c r="GS5" s="39"/>
      <c r="GT5" s="39"/>
      <c r="GU5" s="39"/>
      <c r="GV5" s="39"/>
      <c r="GW5" s="39"/>
      <c r="GX5" s="39"/>
      <c r="GY5" s="39"/>
      <c r="GZ5" s="39"/>
      <c r="HA5" s="39"/>
      <c r="HB5" s="39"/>
      <c r="HC5" s="39"/>
      <c r="HD5" s="39"/>
      <c r="HE5" s="39"/>
      <c r="HF5" s="39"/>
      <c r="HG5" s="39"/>
      <c r="HH5" s="39"/>
      <c r="HI5" s="39"/>
      <c r="HJ5" s="39"/>
      <c r="HK5" s="39"/>
      <c r="HL5" s="39"/>
      <c r="HM5" s="39"/>
      <c r="HN5" s="39"/>
      <c r="HO5" s="39"/>
      <c r="HP5" s="39"/>
      <c r="HQ5" s="39"/>
      <c r="HR5" s="39"/>
      <c r="HS5" s="39"/>
      <c r="HT5" s="39"/>
      <c r="HU5" s="39"/>
      <c r="HV5" s="39"/>
      <c r="HW5" s="39"/>
      <c r="HX5" s="39"/>
      <c r="HY5" s="39"/>
      <c r="HZ5" s="39"/>
      <c r="IA5" s="39"/>
      <c r="IB5" s="39"/>
      <c r="IC5" s="39"/>
      <c r="ID5" s="39"/>
      <c r="IE5" s="39"/>
      <c r="IF5" s="39"/>
      <c r="IG5" s="39"/>
      <c r="IH5" s="39"/>
      <c r="II5" s="39"/>
      <c r="IJ5" s="39"/>
      <c r="IK5" s="39"/>
      <c r="IL5" s="39"/>
      <c r="IM5" s="39"/>
      <c r="IN5" s="39"/>
      <c r="IO5" s="39"/>
      <c r="IP5" s="39"/>
      <c r="IQ5" s="39"/>
      <c r="IR5" s="39"/>
      <c r="IS5" s="39"/>
      <c r="IT5" s="39"/>
      <c r="IU5" s="39"/>
      <c r="IV5" s="39"/>
      <c r="IW5" s="39"/>
      <c r="IX5" s="39"/>
      <c r="IY5" s="39"/>
      <c r="IZ5" s="39"/>
      <c r="JA5" s="39"/>
      <c r="JB5" s="39"/>
      <c r="JC5" s="39"/>
      <c r="JD5" s="39"/>
      <c r="JE5" s="39"/>
      <c r="JF5" s="39"/>
      <c r="JG5" s="39"/>
      <c r="JH5" s="39"/>
      <c r="JI5" s="39"/>
      <c r="JJ5" s="39"/>
      <c r="JK5" s="39"/>
      <c r="JL5" s="39"/>
      <c r="JM5" s="39"/>
      <c r="JN5" s="39"/>
      <c r="JO5" s="39"/>
      <c r="JP5" s="39"/>
      <c r="JQ5" s="39"/>
      <c r="JR5" s="39"/>
      <c r="JS5" s="39"/>
      <c r="JT5" s="39"/>
      <c r="JU5" s="39"/>
      <c r="JV5" s="39"/>
      <c r="JW5" s="39"/>
      <c r="JX5" s="39"/>
      <c r="JY5" s="39"/>
      <c r="JZ5" s="39"/>
      <c r="KA5" s="39"/>
      <c r="KB5" s="39"/>
      <c r="KC5" s="39"/>
      <c r="KD5" s="39"/>
      <c r="KE5" s="39"/>
      <c r="KF5" s="39"/>
      <c r="KG5" s="39"/>
      <c r="KH5" s="39"/>
      <c r="KI5" s="39"/>
      <c r="KJ5" s="39"/>
      <c r="KK5" s="39"/>
      <c r="KL5" s="39"/>
      <c r="KM5" s="39"/>
      <c r="KN5" s="39"/>
    </row>
    <row r="6" spans="1:300" s="39" customFormat="1" ht="68.25" customHeight="1" x14ac:dyDescent="0.25">
      <c r="A6" s="41"/>
      <c r="B6" s="61" t="s">
        <v>1190</v>
      </c>
      <c r="C6" s="117" t="s">
        <v>103</v>
      </c>
      <c r="D6" s="63"/>
      <c r="E6" s="62" t="s">
        <v>1191</v>
      </c>
      <c r="F6" s="910" t="str">
        <f>IFERROR(INDEX(Tabla10[],MATCH(C6,Tabla10[PROCESOS],0),2)," ")</f>
        <v>Realizar el proceso contractual, para la adquisición de Bienes y servicios que requiera el Ministerio del Interior para el ejercicio de sus funciones, en observancia de la normatividad vigente.</v>
      </c>
      <c r="G6" s="911"/>
      <c r="H6" s="911"/>
      <c r="I6" s="911"/>
      <c r="J6" s="911"/>
      <c r="K6" s="911"/>
      <c r="L6" s="911"/>
      <c r="M6" s="911"/>
      <c r="N6" s="911"/>
      <c r="O6" s="911"/>
      <c r="P6" s="911"/>
      <c r="Q6" s="911"/>
      <c r="R6" s="911"/>
      <c r="S6" s="912"/>
      <c r="T6" s="51"/>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4"/>
      <c r="BN6" s="143"/>
    </row>
    <row r="7" spans="1:300" s="41" customFormat="1" ht="7.5" customHeight="1" x14ac:dyDescent="0.25">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row>
    <row r="8" spans="1:300" s="341" customFormat="1" ht="16.5" customHeight="1" x14ac:dyDescent="0.5">
      <c r="B8" s="887" t="s">
        <v>1192</v>
      </c>
      <c r="C8" s="888"/>
      <c r="D8" s="888"/>
      <c r="E8" s="342"/>
      <c r="F8" s="342"/>
      <c r="G8" s="343"/>
      <c r="H8" s="344"/>
      <c r="I8" s="345"/>
      <c r="J8" s="345"/>
      <c r="K8" s="345"/>
      <c r="L8" s="345"/>
      <c r="M8" s="345"/>
      <c r="N8" s="345"/>
      <c r="O8" s="345"/>
      <c r="P8" s="345"/>
      <c r="Q8" s="345"/>
      <c r="R8" s="891" t="s">
        <v>1193</v>
      </c>
      <c r="S8" s="891"/>
      <c r="T8" s="891"/>
      <c r="U8" s="891"/>
      <c r="V8" s="891"/>
      <c r="W8" s="891"/>
      <c r="X8" s="891"/>
      <c r="Y8" s="891"/>
      <c r="Z8" s="891"/>
      <c r="AA8" s="891"/>
      <c r="AB8" s="891"/>
      <c r="AC8" s="891"/>
      <c r="AD8" s="891"/>
      <c r="AE8" s="891"/>
      <c r="AF8" s="891"/>
      <c r="AG8" s="891"/>
      <c r="AH8" s="891"/>
      <c r="AI8" s="891"/>
      <c r="AJ8" s="891"/>
      <c r="AK8" s="891"/>
      <c r="AL8" s="891"/>
      <c r="AM8" s="891"/>
      <c r="AN8" s="891"/>
      <c r="AO8" s="891"/>
      <c r="AP8" s="891"/>
      <c r="AQ8" s="891"/>
      <c r="AR8" s="891"/>
      <c r="AS8" s="891"/>
      <c r="AT8" s="891"/>
      <c r="AU8" s="891"/>
      <c r="AV8" s="891"/>
      <c r="AW8" s="891"/>
      <c r="AX8" s="891"/>
      <c r="AY8" s="891"/>
      <c r="AZ8" s="891"/>
      <c r="BA8" s="891"/>
      <c r="BB8" s="891"/>
      <c r="BC8" s="891"/>
      <c r="BD8" s="891"/>
      <c r="BE8" s="891"/>
      <c r="BF8" s="891"/>
      <c r="BG8" s="345"/>
      <c r="BH8" s="345"/>
      <c r="BI8" s="345"/>
      <c r="BJ8" s="345"/>
      <c r="BK8" s="345"/>
      <c r="BL8" s="345"/>
      <c r="BM8" s="345"/>
      <c r="BN8" s="346"/>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41" customFormat="1" ht="17.45" customHeight="1" thickBot="1" x14ac:dyDescent="0.3">
      <c r="B9" s="889"/>
      <c r="C9" s="890"/>
      <c r="D9" s="890"/>
      <c r="E9" s="347"/>
      <c r="F9" s="347"/>
      <c r="G9" s="348"/>
      <c r="H9" s="349"/>
      <c r="I9" s="350"/>
      <c r="J9" s="903" t="s">
        <v>1194</v>
      </c>
      <c r="K9" s="904"/>
      <c r="L9" s="904"/>
      <c r="M9" s="904"/>
      <c r="N9" s="904"/>
      <c r="O9" s="904"/>
      <c r="P9" s="905"/>
      <c r="Q9" s="351"/>
      <c r="R9" s="892"/>
      <c r="S9" s="892"/>
      <c r="T9" s="892"/>
      <c r="U9" s="892"/>
      <c r="V9" s="892"/>
      <c r="W9" s="892"/>
      <c r="X9" s="892"/>
      <c r="Y9" s="892"/>
      <c r="Z9" s="892"/>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352"/>
      <c r="BH9" s="352"/>
      <c r="BI9" s="352"/>
      <c r="BJ9" s="352"/>
      <c r="BK9" s="352"/>
      <c r="BL9" s="352"/>
      <c r="BM9" s="352"/>
      <c r="BN9" s="350"/>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53" customFormat="1" ht="87.75" customHeight="1" thickBot="1" x14ac:dyDescent="0.3">
      <c r="B10" s="25" t="s">
        <v>254</v>
      </c>
      <c r="C10" s="25" t="s">
        <v>255</v>
      </c>
      <c r="D10" s="354" t="s">
        <v>469</v>
      </c>
      <c r="E10" s="25" t="s">
        <v>1195</v>
      </c>
      <c r="F10" s="25" t="s">
        <v>605</v>
      </c>
      <c r="G10" s="25" t="s">
        <v>1196</v>
      </c>
      <c r="H10" s="25" t="s">
        <v>539</v>
      </c>
      <c r="I10" s="355" t="s">
        <v>1197</v>
      </c>
      <c r="J10" s="25" t="s">
        <v>1198</v>
      </c>
      <c r="K10" s="356"/>
      <c r="L10" s="25" t="s">
        <v>1199</v>
      </c>
      <c r="M10" s="357"/>
      <c r="N10" s="25" t="s">
        <v>1200</v>
      </c>
      <c r="O10" s="357"/>
      <c r="P10" s="25" t="s">
        <v>1201</v>
      </c>
      <c r="Q10" s="358"/>
      <c r="R10" s="355" t="s">
        <v>1202</v>
      </c>
      <c r="S10" s="359" t="s">
        <v>1203</v>
      </c>
      <c r="T10" s="25" t="s">
        <v>1204</v>
      </c>
      <c r="U10" s="355" t="s">
        <v>1205</v>
      </c>
      <c r="V10" s="25" t="s">
        <v>1206</v>
      </c>
      <c r="W10" s="355"/>
      <c r="X10" s="25" t="s">
        <v>1207</v>
      </c>
      <c r="Y10" s="355"/>
      <c r="Z10" s="25" t="s">
        <v>1208</v>
      </c>
      <c r="AA10" s="355"/>
      <c r="AB10" s="25" t="s">
        <v>1209</v>
      </c>
      <c r="AC10" s="355"/>
      <c r="AD10" s="25" t="s">
        <v>1210</v>
      </c>
      <c r="AE10" s="355"/>
      <c r="AF10" s="25" t="s">
        <v>1211</v>
      </c>
      <c r="AG10" s="355"/>
      <c r="AH10" s="25" t="s">
        <v>1212</v>
      </c>
      <c r="AI10" s="355"/>
      <c r="AJ10" s="25" t="s">
        <v>1213</v>
      </c>
      <c r="AK10" s="355"/>
      <c r="AL10" s="25" t="s">
        <v>1214</v>
      </c>
      <c r="AM10" s="355"/>
      <c r="AN10" s="25" t="s">
        <v>1215</v>
      </c>
      <c r="AO10" s="355"/>
      <c r="AP10" s="25" t="s">
        <v>1216</v>
      </c>
      <c r="AQ10" s="355"/>
      <c r="AR10" s="25" t="s">
        <v>1217</v>
      </c>
      <c r="AS10" s="355"/>
      <c r="AT10" s="25" t="s">
        <v>1218</v>
      </c>
      <c r="AU10" s="355"/>
      <c r="AV10" s="25" t="s">
        <v>1219</v>
      </c>
      <c r="AW10" s="355"/>
      <c r="AX10" s="25" t="s">
        <v>1220</v>
      </c>
      <c r="AY10" s="355"/>
      <c r="AZ10" s="25" t="s">
        <v>1221</v>
      </c>
      <c r="BA10" s="355"/>
      <c r="BB10" s="25" t="s">
        <v>1222</v>
      </c>
      <c r="BC10" s="355"/>
      <c r="BD10" s="25" t="s">
        <v>1223</v>
      </c>
      <c r="BE10" s="355"/>
      <c r="BF10" s="25" t="s">
        <v>1224</v>
      </c>
      <c r="BG10" s="355"/>
      <c r="BH10" s="355" t="s">
        <v>1225</v>
      </c>
      <c r="BI10" s="360" t="s">
        <v>1226</v>
      </c>
      <c r="BJ10" s="355" t="s">
        <v>1227</v>
      </c>
      <c r="BK10" s="355" t="s">
        <v>1228</v>
      </c>
      <c r="BL10" s="355" t="s">
        <v>1229</v>
      </c>
      <c r="BM10" s="355" t="s">
        <v>477</v>
      </c>
      <c r="BN10" s="25" t="s">
        <v>1230</v>
      </c>
      <c r="BO10" s="25" t="s">
        <v>1231</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6" customFormat="1" ht="150" x14ac:dyDescent="0.25">
      <c r="B11" s="156" t="s">
        <v>73</v>
      </c>
      <c r="C11" s="374" t="s">
        <v>1232</v>
      </c>
      <c r="D11" s="373" t="s">
        <v>1233</v>
      </c>
      <c r="E11" s="33" t="s">
        <v>131</v>
      </c>
      <c r="F11" s="176" t="s">
        <v>1234</v>
      </c>
      <c r="G11" s="157" t="s">
        <v>1235</v>
      </c>
      <c r="H11" s="20"/>
      <c r="I11" s="18" t="b">
        <f>IF(H11="Posible",3,IF(H11="Rara vez",1,IF(H11="Improbable",2,IF(H11="Probable",4,IF(H11="Casi seguro",5)))))</f>
        <v>0</v>
      </c>
      <c r="J11" s="21" t="s">
        <v>78</v>
      </c>
      <c r="K11" s="18">
        <f>IF(J11="Posible",3,IF(J11="Rara vez",1,IF(J11="Improbable",2,IF(J11="Probable",4,IF(J11="Casi seguro",5)))))</f>
        <v>1</v>
      </c>
      <c r="L11" s="21" t="s">
        <v>78</v>
      </c>
      <c r="M11" s="18">
        <f>IF(L11="Posible",3,IF(L11="Rara vez",1,IF(L11="Improbable",2,IF(L11="Probable",4,IF(L11="Casi seguro",5)))))</f>
        <v>1</v>
      </c>
      <c r="N11" s="21" t="s">
        <v>78</v>
      </c>
      <c r="O11" s="18">
        <f>IF(N11="Posible",3,IF(N11="Rara vez",1,IF(N11="Improbable",2,IF(N11="Probable",4,IF(N11="Casi seguro",5)))))</f>
        <v>1</v>
      </c>
      <c r="P11" s="21" t="s">
        <v>78</v>
      </c>
      <c r="Q11" s="18">
        <f>IF(P11="Posible",3,IF(P11="Rara vez",1,IF(P11="Improbable",2,IF(P11="Probable",4,IF(P11="Casi seguro",5)))))</f>
        <v>1</v>
      </c>
      <c r="R11" s="19">
        <f>IFERROR(IF(I11=FALSE,ROUND(AVERAGE(K11,M11,O11,Q11),0),IF(I11&gt;0,I11)),"  ")</f>
        <v>1</v>
      </c>
      <c r="S11" s="22" t="str">
        <f>IF(AND(COUNTBLANK(H11)=1,COUNTBLANK(J11)=1)," ",IF(R11=1,"Rara vez",IF(R11=2,"Improbable",IF(R11=3,"Posible",IF(R11=4,"Probable",IF(R11=5,"Casi seguro"))))))</f>
        <v>Rara vez</v>
      </c>
      <c r="T11" s="23"/>
      <c r="U11" s="19"/>
      <c r="V11" s="21" t="s">
        <v>1236</v>
      </c>
      <c r="W11" s="19">
        <f t="shared" ref="W11:W75" si="0">IF(V11="SI",1,IF(V11="NO",0))</f>
        <v>1</v>
      </c>
      <c r="X11" s="21" t="s">
        <v>1236</v>
      </c>
      <c r="Y11" s="19">
        <f t="shared" ref="Y11:Y75" si="1">IF(X11="SI",1,IF(X11="NO",0))</f>
        <v>1</v>
      </c>
      <c r="Z11" s="21" t="s">
        <v>1236</v>
      </c>
      <c r="AA11" s="19">
        <f t="shared" ref="AA11:AA75" si="2">IF(Z11="SI",1,IF(Z11="NO",0))</f>
        <v>1</v>
      </c>
      <c r="AB11" s="21" t="s">
        <v>1236</v>
      </c>
      <c r="AC11" s="19">
        <f t="shared" ref="AC11:AC75" si="3">IF(AB11="SI",1,IF(AB11="NO",0))</f>
        <v>1</v>
      </c>
      <c r="AD11" s="21" t="s">
        <v>1236</v>
      </c>
      <c r="AE11" s="19">
        <f t="shared" ref="AE11:AE75" si="4">IF(AD11="SI",1,IF(AD11="NO",0))</f>
        <v>1</v>
      </c>
      <c r="AF11" s="21" t="s">
        <v>1236</v>
      </c>
      <c r="AG11" s="19">
        <f t="shared" ref="AG11:AG75" si="5">IF(AF11="SI",1,IF(AF11="NO",0))</f>
        <v>1</v>
      </c>
      <c r="AH11" s="21" t="s">
        <v>1236</v>
      </c>
      <c r="AI11" s="19">
        <f t="shared" ref="AI11:AI75" si="6">IF(AH11="SI",1,IF(AH11="NO",0))</f>
        <v>1</v>
      </c>
      <c r="AJ11" s="21" t="s">
        <v>1236</v>
      </c>
      <c r="AK11" s="19">
        <f t="shared" ref="AK11:AK75" si="7">IF(AJ11="SI",1,IF(AJ11="NO",0))</f>
        <v>1</v>
      </c>
      <c r="AL11" s="21" t="s">
        <v>1236</v>
      </c>
      <c r="AM11" s="19">
        <f t="shared" ref="AM11:AM75" si="8">IF(AL11="SI",1,IF(AL11="NO",0))</f>
        <v>1</v>
      </c>
      <c r="AN11" s="21" t="s">
        <v>1236</v>
      </c>
      <c r="AO11" s="19">
        <f t="shared" ref="AO11:AO75" si="9">IF(AN11="SI",1,IF(AN11="NO",0))</f>
        <v>1</v>
      </c>
      <c r="AP11" s="21" t="s">
        <v>1236</v>
      </c>
      <c r="AQ11" s="19">
        <f t="shared" ref="AQ11:AQ75" si="10">IF(AP11="SI",1,IF(AP11="NO",0))</f>
        <v>1</v>
      </c>
      <c r="AR11" s="21" t="s">
        <v>1236</v>
      </c>
      <c r="AS11" s="19">
        <f t="shared" ref="AS11:AS75" si="11">IF(AR11="SI",1,IF(AR11="NO",0))</f>
        <v>1</v>
      </c>
      <c r="AT11" s="21" t="s">
        <v>1236</v>
      </c>
      <c r="AU11" s="19">
        <f t="shared" ref="AU11:AU75" si="12">IF(AT11="SI",1,IF(AT11="NO",0))</f>
        <v>1</v>
      </c>
      <c r="AV11" s="21" t="s">
        <v>1236</v>
      </c>
      <c r="AW11" s="19">
        <f t="shared" ref="AW11:AW75" si="13">IF(AV11="SI",1,IF(AV11="NO",0))</f>
        <v>1</v>
      </c>
      <c r="AX11" s="21" t="s">
        <v>1237</v>
      </c>
      <c r="AY11" s="19">
        <f t="shared" ref="AY11:AY75" si="14">IF(AX11="SI",1,IF(AX11="NO",0))</f>
        <v>0</v>
      </c>
      <c r="AZ11" s="21" t="s">
        <v>1236</v>
      </c>
      <c r="BA11" s="19">
        <f t="shared" ref="BA11:BA75" si="15">IF(AZ11="SI",1,IF(AZ11="NO",0))</f>
        <v>1</v>
      </c>
      <c r="BB11" s="21" t="s">
        <v>1236</v>
      </c>
      <c r="BC11" s="19">
        <f t="shared" ref="BC11:BC75" si="16">IF(BB11="SI",1,IF(BB11="NO",0))</f>
        <v>1</v>
      </c>
      <c r="BD11" s="21" t="s">
        <v>1237</v>
      </c>
      <c r="BE11" s="19">
        <f t="shared" ref="BE11:BE75" si="17">IF(BD11="SI",1,IF(BD11="NO",0))</f>
        <v>0</v>
      </c>
      <c r="BF11" s="21" t="s">
        <v>1236</v>
      </c>
      <c r="BG11" s="19">
        <f t="shared" ref="BG11:BG75" si="18">IF(BF11="SI",1,IF(BF11="NO",0))</f>
        <v>1</v>
      </c>
      <c r="BH11" s="19" t="str">
        <f t="shared" ref="BH11:BH75" si="19">IF(BJ11=FALSE," ",IF(BJ11&lt;6,"Moderado",IF(BJ11&gt;11,"Catastrófico",IF(BJ11&gt;5,"Mayor"))))</f>
        <v>Catastrófico</v>
      </c>
      <c r="BI11" s="19"/>
      <c r="BJ11" s="19">
        <f>IF(OR(E11="Corrupción ",E11="Conflicto de Intereses"),W11+Y11+AA11+AC11+AE11+AG11+AI11+AK11+AM11+AO11+AQ11+AS11+AU11+AW11+AY11+BA11+BC11+BE11+BG11)</f>
        <v>17</v>
      </c>
      <c r="BK11" s="19">
        <f t="shared" ref="BK11:BK75" si="20">IF(BL11="Moderado",3,IF(BL11="Mayor",4,IF(BL11="Catastrófico",5,IF(BL11=" "," "))))</f>
        <v>5</v>
      </c>
      <c r="BL11" s="19" t="str">
        <f t="shared" ref="BL11:BL75" si="21">IF(BJ11&gt;=0,BH11)</f>
        <v>Catastrófico</v>
      </c>
      <c r="BM11" s="19"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1" t="s">
        <v>1238</v>
      </c>
      <c r="BO11" s="454">
        <v>81</v>
      </c>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c r="IK11" s="39"/>
      <c r="IL11" s="39"/>
      <c r="IM11" s="39"/>
      <c r="IN11" s="39"/>
      <c r="IO11" s="39"/>
      <c r="IP11" s="39"/>
      <c r="IQ11" s="39"/>
      <c r="IR11" s="39"/>
      <c r="IS11" s="39"/>
      <c r="IT11" s="39"/>
      <c r="IU11" s="39"/>
      <c r="IV11" s="39"/>
      <c r="IW11" s="39"/>
      <c r="IX11" s="39"/>
      <c r="IY11" s="39"/>
      <c r="IZ11" s="39"/>
      <c r="JA11" s="39"/>
      <c r="JB11" s="39"/>
      <c r="JC11" s="39"/>
      <c r="JD11" s="39"/>
      <c r="JE11" s="39"/>
      <c r="JF11" s="39"/>
      <c r="JG11" s="39"/>
      <c r="JH11" s="39"/>
      <c r="JI11" s="39"/>
      <c r="JJ11" s="39"/>
      <c r="JK11" s="39"/>
      <c r="JL11" s="39"/>
      <c r="JM11" s="39"/>
      <c r="JN11" s="39"/>
      <c r="JO11" s="39"/>
      <c r="JP11" s="39"/>
      <c r="JQ11" s="39"/>
      <c r="JR11" s="39"/>
      <c r="JS11" s="39"/>
      <c r="JT11" s="39"/>
      <c r="JU11" s="39"/>
      <c r="JV11" s="39"/>
      <c r="JW11" s="39"/>
      <c r="JX11" s="39"/>
      <c r="JY11" s="39"/>
      <c r="JZ11" s="39"/>
      <c r="KA11" s="39"/>
      <c r="KB11" s="39"/>
      <c r="KC11" s="39"/>
      <c r="KD11" s="39"/>
      <c r="KE11" s="39"/>
      <c r="KF11" s="39"/>
      <c r="KG11" s="39"/>
      <c r="KH11" s="39"/>
      <c r="KI11" s="39"/>
      <c r="KJ11" s="39"/>
      <c r="KK11" s="39"/>
      <c r="KL11" s="39"/>
      <c r="KM11" s="39"/>
    </row>
    <row r="12" spans="1:300" s="36" customFormat="1" ht="177.75" customHeight="1" x14ac:dyDescent="0.25">
      <c r="B12" s="156" t="s">
        <v>79</v>
      </c>
      <c r="C12" s="163" t="s">
        <v>1239</v>
      </c>
      <c r="D12" s="162" t="s">
        <v>1240</v>
      </c>
      <c r="E12" s="179" t="s">
        <v>137</v>
      </c>
      <c r="F12" s="157" t="s">
        <v>1241</v>
      </c>
      <c r="G12" s="157" t="s">
        <v>1242</v>
      </c>
      <c r="H12" s="20"/>
      <c r="I12" s="18" t="b">
        <f>IF(H12="Posible",3,IF(H12="Rara vez",1,IF(H12="Improbable",2,IF(H12="Probable",4,IF(H12="Casi seguro",5)))))</f>
        <v>0</v>
      </c>
      <c r="J12" s="21" t="s">
        <v>78</v>
      </c>
      <c r="K12" s="18">
        <f>IF(J12="Posible",3,IF(J12="Rara vez",1,IF(J12="Improbable",2,IF(J12="Probable",4,IF(J12="Casi seguro",5)))))</f>
        <v>1</v>
      </c>
      <c r="L12" s="21" t="s">
        <v>78</v>
      </c>
      <c r="M12" s="18">
        <f>IF(L12="Posible",3,IF(L12="Rara vez",1,IF(L12="Improbable",2,IF(L12="Probable",4,IF(L12="Casi seguro",5)))))</f>
        <v>1</v>
      </c>
      <c r="N12" s="21" t="s">
        <v>78</v>
      </c>
      <c r="O12" s="18">
        <f>IF(N12="Posible",3,IF(N12="Rara vez",1,IF(N12="Improbable",2,IF(N12="Probable",4,IF(N12="Casi seguro",5)))))</f>
        <v>1</v>
      </c>
      <c r="P12" s="21" t="s">
        <v>78</v>
      </c>
      <c r="Q12" s="18">
        <f>IF(P12="Posible",3,IF(P12="Rara vez",1,IF(P12="Improbable",2,IF(P12="Probable",4,IF(P12="Casi seguro",5)))))</f>
        <v>1</v>
      </c>
      <c r="R12" s="19">
        <f>IFERROR(IF(I12=FALSE,ROUND(AVERAGE(K12,M12,O12,Q12),0),IF(I12&gt;0,I12)),"  ")</f>
        <v>1</v>
      </c>
      <c r="S12" s="22" t="str">
        <f>IF(AND(COUNTBLANK(H12)=1,COUNTBLANK(J12)=1)," ",IF(R12=1,"Rara vez",IF(R12=2,"Improbable",IF(R12=3,"Posible",IF(R12=4,"Probable",IF(R12=5,"Casi seguro"))))))</f>
        <v>Rara vez</v>
      </c>
      <c r="T12" s="23"/>
      <c r="U12" s="19"/>
      <c r="V12" s="21" t="s">
        <v>1236</v>
      </c>
      <c r="W12" s="19">
        <f>IF(V12="SI",1,IF(V12="NO",0))</f>
        <v>1</v>
      </c>
      <c r="X12" s="21" t="s">
        <v>1236</v>
      </c>
      <c r="Y12" s="19">
        <f>IF(X12="SI",1,IF(X12="NO",0))</f>
        <v>1</v>
      </c>
      <c r="Z12" s="21" t="s">
        <v>1236</v>
      </c>
      <c r="AA12" s="19">
        <f>IF(Z12="SI",1,IF(Z12="NO",0))</f>
        <v>1</v>
      </c>
      <c r="AB12" s="21" t="s">
        <v>1236</v>
      </c>
      <c r="AC12" s="19">
        <f>IF(AB12="SI",1,IF(AB12="NO",0))</f>
        <v>1</v>
      </c>
      <c r="AD12" s="21" t="s">
        <v>1236</v>
      </c>
      <c r="AE12" s="19">
        <f>IF(AD12="SI",1,IF(AD12="NO",0))</f>
        <v>1</v>
      </c>
      <c r="AF12" s="21" t="s">
        <v>1236</v>
      </c>
      <c r="AG12" s="19">
        <f>IF(AF12="SI",1,IF(AF12="NO",0))</f>
        <v>1</v>
      </c>
      <c r="AH12" s="21" t="s">
        <v>1236</v>
      </c>
      <c r="AI12" s="19">
        <f>IF(AH12="SI",1,IF(AH12="NO",0))</f>
        <v>1</v>
      </c>
      <c r="AJ12" s="21" t="s">
        <v>1236</v>
      </c>
      <c r="AK12" s="19">
        <f>IF(AJ12="SI",1,IF(AJ12="NO",0))</f>
        <v>1</v>
      </c>
      <c r="AL12" s="21" t="s">
        <v>1236</v>
      </c>
      <c r="AM12" s="19">
        <f>IF(AL12="SI",1,IF(AL12="NO",0))</f>
        <v>1</v>
      </c>
      <c r="AN12" s="21" t="s">
        <v>1236</v>
      </c>
      <c r="AO12" s="19">
        <f>IF(AN12="SI",1,IF(AN12="NO",0))</f>
        <v>1</v>
      </c>
      <c r="AP12" s="21" t="s">
        <v>1236</v>
      </c>
      <c r="AQ12" s="19">
        <f>IF(AP12="SI",1,IF(AP12="NO",0))</f>
        <v>1</v>
      </c>
      <c r="AR12" s="21" t="s">
        <v>1236</v>
      </c>
      <c r="AS12" s="19">
        <f>IF(AR12="SI",1,IF(AR12="NO",0))</f>
        <v>1</v>
      </c>
      <c r="AT12" s="21" t="s">
        <v>1236</v>
      </c>
      <c r="AU12" s="19">
        <f>IF(AT12="SI",1,IF(AT12="NO",0))</f>
        <v>1</v>
      </c>
      <c r="AV12" s="21" t="s">
        <v>1236</v>
      </c>
      <c r="AW12" s="19">
        <f>IF(AV12="SI",1,IF(AV12="NO",0))</f>
        <v>1</v>
      </c>
      <c r="AX12" s="21" t="s">
        <v>1237</v>
      </c>
      <c r="AY12" s="19">
        <f>IF(AX12="SI",1,IF(AX12="NO",0))</f>
        <v>0</v>
      </c>
      <c r="AZ12" s="21" t="s">
        <v>1236</v>
      </c>
      <c r="BA12" s="19">
        <f>IF(AZ12="SI",1,IF(AZ12="NO",0))</f>
        <v>1</v>
      </c>
      <c r="BB12" s="21" t="s">
        <v>1236</v>
      </c>
      <c r="BC12" s="19">
        <f>IF(BB12="SI",1,IF(BB12="NO",0))</f>
        <v>1</v>
      </c>
      <c r="BD12" s="21" t="s">
        <v>1237</v>
      </c>
      <c r="BE12" s="19">
        <f>IF(BD12="SI",1,IF(BD12="NO",0))</f>
        <v>0</v>
      </c>
      <c r="BF12" s="21" t="s">
        <v>1236</v>
      </c>
      <c r="BG12" s="19">
        <f>IF(BF12="SI",1,IF(BF12="NO",0))</f>
        <v>1</v>
      </c>
      <c r="BH12" s="19" t="str">
        <f>IF(BJ12=FALSE," ",IF(BJ12&lt;6,"Moderado",IF(BJ12&gt;11,"Catastrófico",IF(BJ12&gt;5,"Mayor"))))</f>
        <v>Catastrófico</v>
      </c>
      <c r="BI12" s="19"/>
      <c r="BJ12" s="19">
        <f>IF(OR(E12="Corrupción ",E12="Conflicto de Intereses"),W12+Y12+AA12+AC12+AE12+AG12+AI12+AK12+AM12+AO12+AQ12+AS12+AU12+AW12+AY12+BA12+BC12+BE12+BG12)</f>
        <v>17</v>
      </c>
      <c r="BK12" s="19">
        <f>IF(BL12="Moderado",3,IF(BL12="Mayor",4,IF(BL12="Catastrófico",5,IF(BL12=" "," "))))</f>
        <v>5</v>
      </c>
      <c r="BL12" s="19" t="str">
        <f>IF(BJ12&gt;=0,BH12)</f>
        <v>Catastrófico</v>
      </c>
      <c r="BM12" s="19"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20" t="s">
        <v>1243</v>
      </c>
      <c r="BO12" s="455">
        <v>82</v>
      </c>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c r="IK12" s="39"/>
      <c r="IL12" s="39"/>
      <c r="IM12" s="39"/>
      <c r="IN12" s="39"/>
      <c r="IO12" s="39"/>
      <c r="IP12" s="39"/>
      <c r="IQ12" s="39"/>
      <c r="IR12" s="39"/>
      <c r="IS12" s="39"/>
      <c r="IT12" s="39"/>
      <c r="IU12" s="39"/>
      <c r="IV12" s="39"/>
      <c r="IW12" s="39"/>
      <c r="IX12" s="39"/>
      <c r="IY12" s="39"/>
      <c r="IZ12" s="39"/>
      <c r="JA12" s="39"/>
      <c r="JB12" s="39"/>
      <c r="JC12" s="39"/>
      <c r="JD12" s="39"/>
      <c r="JE12" s="39"/>
      <c r="JF12" s="39"/>
      <c r="JG12" s="39"/>
      <c r="JH12" s="39"/>
      <c r="JI12" s="39"/>
      <c r="JJ12" s="39"/>
      <c r="JK12" s="39"/>
      <c r="JL12" s="39"/>
      <c r="JM12" s="39"/>
      <c r="JN12" s="39"/>
      <c r="JO12" s="39"/>
      <c r="JP12" s="39"/>
      <c r="JQ12" s="39"/>
      <c r="JR12" s="39"/>
      <c r="JS12" s="39"/>
      <c r="JT12" s="39"/>
      <c r="JU12" s="39"/>
      <c r="JV12" s="39"/>
      <c r="JW12" s="39"/>
      <c r="JX12" s="39"/>
      <c r="JY12" s="39"/>
      <c r="JZ12" s="39"/>
      <c r="KA12" s="39"/>
      <c r="KB12" s="39"/>
      <c r="KC12" s="39"/>
      <c r="KD12" s="39"/>
      <c r="KE12" s="39"/>
      <c r="KF12" s="39"/>
      <c r="KG12" s="39"/>
      <c r="KH12" s="39"/>
      <c r="KI12" s="39"/>
      <c r="KJ12" s="39"/>
      <c r="KK12" s="39"/>
      <c r="KL12" s="39"/>
      <c r="KM12" s="39"/>
    </row>
    <row r="13" spans="1:300" s="36" customFormat="1" ht="126" customHeight="1" x14ac:dyDescent="0.25">
      <c r="B13" s="156"/>
      <c r="C13" s="163"/>
      <c r="D13" s="162"/>
      <c r="E13" s="34"/>
      <c r="F13" s="175"/>
      <c r="G13" s="176"/>
      <c r="H13" s="20"/>
      <c r="I13" s="18" t="b">
        <f>IF(H13="Posible",3,IF(H13="Rara vez",1,IF(H13="Improbable",2,IF(H13="Probable",4,IF(H13="Casi seguro",5)))))</f>
        <v>0</v>
      </c>
      <c r="J13" s="21"/>
      <c r="K13" s="18" t="b">
        <f>IF(J13="Posible",3,IF(J13="Rara vez",1,IF(J13="Improbable",2,IF(J13="Probable",4,IF(J13="Casi seguro",5)))))</f>
        <v>0</v>
      </c>
      <c r="L13" s="21"/>
      <c r="M13" s="18" t="b">
        <f>IF(L13="Posible",3,IF(L13="Rara vez",1,IF(L13="Improbable",2,IF(L13="Probable",4,IF(L13="Casi seguro",5)))))</f>
        <v>0</v>
      </c>
      <c r="N13" s="21"/>
      <c r="O13" s="18" t="b">
        <f>IF(N13="Posible",3,IF(N13="Rara vez",1,IF(N13="Improbable",2,IF(N13="Probable",4,IF(N13="Casi seguro",5)))))</f>
        <v>0</v>
      </c>
      <c r="P13" s="21"/>
      <c r="Q13" s="18" t="b">
        <f>IF(P13="Posible",3,IF(P13="Rara vez",1,IF(P13="Improbable",2,IF(P13="Probable",4,IF(P13="Casi seguro",5)))))</f>
        <v>0</v>
      </c>
      <c r="R13" s="19" t="str">
        <f>IFERROR(IF(I13=FALSE,ROUND(AVERAGE(K13,M13,O13,Q13),0),IF(I13&gt;0,I13)),"  ")</f>
        <v xml:space="preserve">  </v>
      </c>
      <c r="S13" s="22" t="str">
        <f>IF(AND(COUNTBLANK(H13)=1,COUNTBLANK(J13)=1)," ",IF(R13=1,"Rara vez",IF(R13=2,"Improbable",IF(R13=3,"Posible",IF(R13=4,"Probable",IF(R13=5,"Casi seguro"))))))</f>
        <v xml:space="preserve"> </v>
      </c>
      <c r="T13" s="20"/>
      <c r="U13" s="19"/>
      <c r="V13" s="21"/>
      <c r="W13" s="19" t="b">
        <f t="shared" si="0"/>
        <v>0</v>
      </c>
      <c r="X13" s="21"/>
      <c r="Y13" s="19" t="b">
        <f t="shared" si="1"/>
        <v>0</v>
      </c>
      <c r="Z13" s="21"/>
      <c r="AA13" s="19" t="b">
        <f t="shared" si="2"/>
        <v>0</v>
      </c>
      <c r="AB13" s="21"/>
      <c r="AC13" s="19" t="b">
        <f t="shared" si="3"/>
        <v>0</v>
      </c>
      <c r="AD13" s="21"/>
      <c r="AE13" s="19" t="b">
        <f t="shared" si="4"/>
        <v>0</v>
      </c>
      <c r="AF13" s="21"/>
      <c r="AG13" s="19" t="b">
        <f t="shared" si="5"/>
        <v>0</v>
      </c>
      <c r="AH13" s="21"/>
      <c r="AI13" s="19" t="b">
        <f t="shared" si="6"/>
        <v>0</v>
      </c>
      <c r="AJ13" s="21"/>
      <c r="AK13" s="19" t="b">
        <f t="shared" si="7"/>
        <v>0</v>
      </c>
      <c r="AL13" s="21"/>
      <c r="AM13" s="19" t="b">
        <f t="shared" si="8"/>
        <v>0</v>
      </c>
      <c r="AN13" s="21"/>
      <c r="AO13" s="19" t="b">
        <f t="shared" si="9"/>
        <v>0</v>
      </c>
      <c r="AP13" s="21"/>
      <c r="AQ13" s="19" t="b">
        <f t="shared" si="10"/>
        <v>0</v>
      </c>
      <c r="AR13" s="21"/>
      <c r="AS13" s="19" t="b">
        <f t="shared" si="11"/>
        <v>0</v>
      </c>
      <c r="AT13" s="21"/>
      <c r="AU13" s="19" t="b">
        <f t="shared" si="12"/>
        <v>0</v>
      </c>
      <c r="AV13" s="21"/>
      <c r="AW13" s="19" t="b">
        <f t="shared" si="13"/>
        <v>0</v>
      </c>
      <c r="AX13" s="21"/>
      <c r="AY13" s="19" t="b">
        <f t="shared" si="14"/>
        <v>0</v>
      </c>
      <c r="AZ13" s="21"/>
      <c r="BA13" s="19" t="b">
        <f t="shared" si="15"/>
        <v>0</v>
      </c>
      <c r="BB13" s="21"/>
      <c r="BC13" s="19" t="b">
        <f t="shared" si="16"/>
        <v>0</v>
      </c>
      <c r="BD13" s="21"/>
      <c r="BE13" s="19" t="b">
        <f t="shared" si="17"/>
        <v>0</v>
      </c>
      <c r="BF13" s="21"/>
      <c r="BG13" s="19" t="b">
        <f t="shared" si="18"/>
        <v>0</v>
      </c>
      <c r="BH13" s="19" t="str">
        <f t="shared" si="19"/>
        <v xml:space="preserve"> </v>
      </c>
      <c r="BI13" s="19"/>
      <c r="BJ13" s="19" t="b">
        <f>IF(OR(E13="Corrupción ",E13="Conflicto de Intereses"),W13+Y13+AA13+AC13+AE13+AG13+AI13+AK13+AM13+AO13+AQ13+AS13+AU13+AW13+AY13+BA13+BC13+BE13+BG13)</f>
        <v>0</v>
      </c>
      <c r="BK13" s="19" t="str">
        <f t="shared" si="20"/>
        <v xml:space="preserve"> </v>
      </c>
      <c r="BL13" s="19" t="str">
        <f t="shared" si="21"/>
        <v xml:space="preserve"> </v>
      </c>
      <c r="BM13" s="19" t="str">
        <f t="shared" si="22"/>
        <v/>
      </c>
      <c r="BN13" s="21"/>
      <c r="BO13" s="436"/>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c r="EI13" s="39"/>
      <c r="EJ13" s="39"/>
      <c r="EK13" s="39"/>
      <c r="EL13" s="39"/>
      <c r="EM13" s="39"/>
      <c r="EN13" s="39"/>
      <c r="EO13" s="39"/>
      <c r="EP13" s="39"/>
      <c r="EQ13" s="39"/>
      <c r="ER13" s="39"/>
      <c r="ES13" s="39"/>
      <c r="ET13" s="39"/>
      <c r="EU13" s="39"/>
      <c r="EV13" s="39"/>
      <c r="EW13" s="39"/>
      <c r="EX13" s="39"/>
      <c r="EY13" s="39"/>
      <c r="EZ13" s="39"/>
      <c r="FA13" s="39"/>
      <c r="FB13" s="39"/>
      <c r="FC13" s="39"/>
      <c r="FD13" s="39"/>
      <c r="FE13" s="39"/>
      <c r="FF13" s="39"/>
      <c r="FG13" s="39"/>
      <c r="FH13" s="39"/>
      <c r="FI13" s="39"/>
      <c r="FJ13" s="39"/>
      <c r="FK13" s="39"/>
      <c r="FL13" s="39"/>
      <c r="FM13" s="39"/>
      <c r="FN13" s="39"/>
      <c r="FO13" s="39"/>
      <c r="FP13" s="39"/>
      <c r="FQ13" s="39"/>
      <c r="FR13" s="39"/>
      <c r="FS13" s="39"/>
      <c r="FT13" s="39"/>
      <c r="FU13" s="39"/>
      <c r="FV13" s="39"/>
      <c r="FW13" s="39"/>
      <c r="FX13" s="39"/>
      <c r="FY13" s="39"/>
      <c r="FZ13" s="39"/>
      <c r="GA13" s="39"/>
      <c r="GB13" s="39"/>
      <c r="GC13" s="39"/>
      <c r="GD13" s="39"/>
      <c r="GE13" s="39"/>
      <c r="GF13" s="39"/>
      <c r="GG13" s="39"/>
      <c r="GH13" s="39"/>
      <c r="GI13" s="39"/>
      <c r="GJ13" s="39"/>
      <c r="GK13" s="39"/>
      <c r="GL13" s="39"/>
      <c r="GM13" s="39"/>
      <c r="GN13" s="39"/>
      <c r="GO13" s="39"/>
      <c r="GP13" s="39"/>
      <c r="GQ13" s="39"/>
      <c r="GR13" s="39"/>
      <c r="GS13" s="39"/>
      <c r="GT13" s="39"/>
      <c r="GU13" s="39"/>
      <c r="GV13" s="39"/>
      <c r="GW13" s="39"/>
      <c r="GX13" s="39"/>
      <c r="GY13" s="39"/>
      <c r="GZ13" s="39"/>
      <c r="HA13" s="39"/>
      <c r="HB13" s="39"/>
      <c r="HC13" s="39"/>
      <c r="HD13" s="39"/>
      <c r="HE13" s="39"/>
      <c r="HF13" s="39"/>
      <c r="HG13" s="39"/>
      <c r="HH13" s="39"/>
      <c r="HI13" s="39"/>
      <c r="HJ13" s="39"/>
      <c r="HK13" s="39"/>
      <c r="HL13" s="39"/>
      <c r="HM13" s="39"/>
      <c r="HN13" s="39"/>
      <c r="HO13" s="39"/>
      <c r="HP13" s="39"/>
      <c r="HQ13" s="39"/>
      <c r="HR13" s="39"/>
      <c r="HS13" s="39"/>
      <c r="HT13" s="39"/>
      <c r="HU13" s="39"/>
      <c r="HV13" s="39"/>
      <c r="HW13" s="39"/>
      <c r="HX13" s="39"/>
      <c r="HY13" s="39"/>
      <c r="HZ13" s="39"/>
      <c r="IA13" s="39"/>
      <c r="IB13" s="39"/>
      <c r="IC13" s="39"/>
      <c r="ID13" s="39"/>
      <c r="IE13" s="39"/>
      <c r="IF13" s="39"/>
      <c r="IG13" s="39"/>
      <c r="IH13" s="39"/>
      <c r="II13" s="39"/>
      <c r="IJ13" s="39"/>
      <c r="IK13" s="39"/>
      <c r="IL13" s="39"/>
      <c r="IM13" s="39"/>
      <c r="IN13" s="39"/>
      <c r="IO13" s="39"/>
      <c r="IP13" s="39"/>
      <c r="IQ13" s="39"/>
      <c r="IR13" s="39"/>
      <c r="IS13" s="39"/>
      <c r="IT13" s="39"/>
      <c r="IU13" s="39"/>
      <c r="IV13" s="39"/>
      <c r="IW13" s="39"/>
      <c r="IX13" s="39"/>
      <c r="IY13" s="39"/>
      <c r="IZ13" s="39"/>
      <c r="JA13" s="39"/>
      <c r="JB13" s="39"/>
      <c r="JC13" s="39"/>
      <c r="JD13" s="39"/>
      <c r="JE13" s="39"/>
      <c r="JF13" s="39"/>
      <c r="JG13" s="39"/>
      <c r="JH13" s="39"/>
      <c r="JI13" s="39"/>
      <c r="JJ13" s="39"/>
      <c r="JK13" s="39"/>
      <c r="JL13" s="39"/>
      <c r="JM13" s="39"/>
      <c r="JN13" s="39"/>
      <c r="JO13" s="39"/>
      <c r="JP13" s="39"/>
      <c r="JQ13" s="39"/>
      <c r="JR13" s="39"/>
      <c r="JS13" s="39"/>
      <c r="JT13" s="39"/>
      <c r="JU13" s="39"/>
      <c r="JV13" s="39"/>
      <c r="JW13" s="39"/>
      <c r="JX13" s="39"/>
      <c r="JY13" s="39"/>
      <c r="JZ13" s="39"/>
      <c r="KA13" s="39"/>
      <c r="KB13" s="39"/>
      <c r="KC13" s="39"/>
      <c r="KD13" s="39"/>
      <c r="KE13" s="39"/>
      <c r="KF13" s="39"/>
      <c r="KG13" s="39"/>
      <c r="KH13" s="39"/>
      <c r="KI13" s="39"/>
      <c r="KJ13" s="39"/>
      <c r="KK13" s="39"/>
      <c r="KL13" s="39"/>
      <c r="KM13" s="39"/>
    </row>
    <row r="14" spans="1:300" s="36" customFormat="1" ht="129.75" customHeight="1" x14ac:dyDescent="0.25">
      <c r="B14" s="156"/>
      <c r="C14" s="173"/>
      <c r="D14" s="174"/>
      <c r="E14" s="34"/>
      <c r="F14" s="172"/>
      <c r="G14" s="157"/>
      <c r="H14" s="20"/>
      <c r="I14" s="18" t="b">
        <f t="shared" ref="I14:I75" si="23">IF(H14="Posible",3,IF(H14="Rara vez",1,IF(H14="Improbable",2,IF(H14="Probable",4,IF(H14="Casi seguro",5)))))</f>
        <v>0</v>
      </c>
      <c r="J14" s="21"/>
      <c r="K14" s="18" t="b">
        <f t="shared" ref="K14:K75" si="24">IF(J14="Posible",3,IF(J14="Rara vez",1,IF(J14="Improbable",2,IF(J14="Probable",4,IF(J14="Casi seguro",5)))))</f>
        <v>0</v>
      </c>
      <c r="L14" s="21"/>
      <c r="M14" s="18" t="b">
        <f t="shared" ref="M14:M75" si="25">IF(L14="Posible",3,IF(L14="Rara vez",1,IF(L14="Improbable",2,IF(L14="Probable",4,IF(L14="Casi seguro",5)))))</f>
        <v>0</v>
      </c>
      <c r="N14" s="21"/>
      <c r="O14" s="18" t="b">
        <f t="shared" ref="O14:O75" si="26">IF(N14="Posible",3,IF(N14="Rara vez",1,IF(N14="Improbable",2,IF(N14="Probable",4,IF(N14="Casi seguro",5)))))</f>
        <v>0</v>
      </c>
      <c r="P14" s="21"/>
      <c r="Q14" s="18" t="b">
        <f t="shared" ref="Q14:Q75" si="27">IF(P14="Posible",3,IF(P14="Rara vez",1,IF(P14="Improbable",2,IF(P14="Probable",4,IF(P14="Casi seguro",5)))))</f>
        <v>0</v>
      </c>
      <c r="R14" s="19" t="str">
        <f t="shared" ref="R14:R75" si="28">IFERROR(IF(I14=FALSE,ROUND(AVERAGE(K14,M14,O14,Q14),0),IF(I14&gt;0,I14)),"  ")</f>
        <v xml:space="preserve">  </v>
      </c>
      <c r="S14" s="22" t="str">
        <f t="shared" ref="S14:S75" si="29">IF(AND(COUNTBLANK(H14)=1,COUNTBLANK(J14)=1)," ",IF(R14=1,"Rara vez",IF(R14=2,"Improbable",IF(R14=3,"Posible",IF(R14=4,"Probable",IF(R14=5,"Casi seguro"))))))</f>
        <v xml:space="preserve"> </v>
      </c>
      <c r="T14" s="20"/>
      <c r="U14" s="19"/>
      <c r="V14" s="21"/>
      <c r="W14" s="19" t="b">
        <f t="shared" si="0"/>
        <v>0</v>
      </c>
      <c r="X14" s="21"/>
      <c r="Y14" s="19" t="b">
        <f t="shared" si="1"/>
        <v>0</v>
      </c>
      <c r="Z14" s="21"/>
      <c r="AA14" s="19" t="b">
        <f t="shared" si="2"/>
        <v>0</v>
      </c>
      <c r="AB14" s="21"/>
      <c r="AC14" s="19" t="b">
        <f t="shared" si="3"/>
        <v>0</v>
      </c>
      <c r="AD14" s="21"/>
      <c r="AE14" s="19" t="b">
        <f t="shared" si="4"/>
        <v>0</v>
      </c>
      <c r="AF14" s="21"/>
      <c r="AG14" s="19" t="b">
        <f t="shared" si="5"/>
        <v>0</v>
      </c>
      <c r="AH14" s="21"/>
      <c r="AI14" s="19" t="b">
        <f t="shared" si="6"/>
        <v>0</v>
      </c>
      <c r="AJ14" s="21"/>
      <c r="AK14" s="19" t="b">
        <f t="shared" si="7"/>
        <v>0</v>
      </c>
      <c r="AL14" s="21"/>
      <c r="AM14" s="19" t="b">
        <f t="shared" si="8"/>
        <v>0</v>
      </c>
      <c r="AN14" s="21"/>
      <c r="AO14" s="19" t="b">
        <f t="shared" si="9"/>
        <v>0</v>
      </c>
      <c r="AP14" s="21"/>
      <c r="AQ14" s="19" t="b">
        <f t="shared" si="10"/>
        <v>0</v>
      </c>
      <c r="AR14" s="21"/>
      <c r="AS14" s="19" t="b">
        <f t="shared" si="11"/>
        <v>0</v>
      </c>
      <c r="AT14" s="21"/>
      <c r="AU14" s="19" t="b">
        <f t="shared" si="12"/>
        <v>0</v>
      </c>
      <c r="AV14" s="21"/>
      <c r="AW14" s="19" t="b">
        <f t="shared" si="13"/>
        <v>0</v>
      </c>
      <c r="AX14" s="21"/>
      <c r="AY14" s="19" t="b">
        <f t="shared" si="14"/>
        <v>0</v>
      </c>
      <c r="AZ14" s="21"/>
      <c r="BA14" s="19" t="b">
        <f t="shared" si="15"/>
        <v>0</v>
      </c>
      <c r="BB14" s="21"/>
      <c r="BC14" s="19" t="b">
        <f t="shared" si="16"/>
        <v>0</v>
      </c>
      <c r="BD14" s="21"/>
      <c r="BE14" s="19" t="b">
        <f t="shared" si="17"/>
        <v>0</v>
      </c>
      <c r="BF14" s="21"/>
      <c r="BG14" s="19" t="b">
        <f t="shared" si="18"/>
        <v>0</v>
      </c>
      <c r="BH14" s="19" t="str">
        <f t="shared" si="19"/>
        <v xml:space="preserve"> </v>
      </c>
      <c r="BI14" s="19"/>
      <c r="BJ14" s="19" t="b">
        <f t="shared" ref="BJ14:BJ76" si="30">IF(OR(E14="Corrupción ",E14="Conflicto de Intereses"),W14+Y14+AA14+AC14+AE14+AG14+AI14+AK14+AM14+AO14+AQ14+AS14+AU14+AW14+AY14+BA14+BC14+BE14+BG14)</f>
        <v>0</v>
      </c>
      <c r="BK14" s="19" t="str">
        <f t="shared" si="20"/>
        <v xml:space="preserve"> </v>
      </c>
      <c r="BL14" s="19" t="str">
        <f t="shared" si="21"/>
        <v xml:space="preserve"> </v>
      </c>
      <c r="BM14" s="19" t="str">
        <f t="shared" si="22"/>
        <v/>
      </c>
      <c r="BN14" s="20"/>
      <c r="BO14" s="436"/>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c r="EK14" s="39"/>
      <c r="EL14" s="39"/>
      <c r="EM14" s="39"/>
      <c r="EN14" s="39"/>
      <c r="EO14" s="39"/>
      <c r="EP14" s="39"/>
      <c r="EQ14" s="39"/>
      <c r="ER14" s="39"/>
      <c r="ES14" s="39"/>
      <c r="ET14" s="39"/>
      <c r="EU14" s="39"/>
      <c r="EV14" s="39"/>
      <c r="EW14" s="39"/>
      <c r="EX14" s="39"/>
      <c r="EY14" s="39"/>
      <c r="EZ14" s="39"/>
      <c r="FA14" s="39"/>
      <c r="FB14" s="39"/>
      <c r="FC14" s="39"/>
      <c r="FD14" s="39"/>
      <c r="FE14" s="39"/>
      <c r="FF14" s="39"/>
      <c r="FG14" s="39"/>
      <c r="FH14" s="39"/>
      <c r="FI14" s="39"/>
      <c r="FJ14" s="39"/>
      <c r="FK14" s="39"/>
      <c r="FL14" s="39"/>
      <c r="FM14" s="39"/>
      <c r="FN14" s="39"/>
      <c r="FO14" s="39"/>
      <c r="FP14" s="39"/>
      <c r="FQ14" s="39"/>
      <c r="FR14" s="39"/>
      <c r="FS14" s="39"/>
      <c r="FT14" s="39"/>
      <c r="FU14" s="39"/>
      <c r="FV14" s="39"/>
      <c r="FW14" s="39"/>
      <c r="FX14" s="39"/>
      <c r="FY14" s="39"/>
      <c r="FZ14" s="39"/>
      <c r="GA14" s="39"/>
      <c r="GB14" s="39"/>
      <c r="GC14" s="39"/>
      <c r="GD14" s="39"/>
      <c r="GE14" s="39"/>
      <c r="GF14" s="39"/>
      <c r="GG14" s="39"/>
      <c r="GH14" s="39"/>
      <c r="GI14" s="39"/>
      <c r="GJ14" s="39"/>
      <c r="GK14" s="39"/>
      <c r="GL14" s="39"/>
      <c r="GM14" s="39"/>
      <c r="GN14" s="39"/>
      <c r="GO14" s="39"/>
      <c r="GP14" s="39"/>
      <c r="GQ14" s="39"/>
      <c r="GR14" s="39"/>
      <c r="GS14" s="39"/>
      <c r="GT14" s="39"/>
      <c r="GU14" s="39"/>
      <c r="GV14" s="39"/>
      <c r="GW14" s="39"/>
      <c r="GX14" s="39"/>
      <c r="GY14" s="39"/>
      <c r="GZ14" s="39"/>
      <c r="HA14" s="39"/>
      <c r="HB14" s="39"/>
      <c r="HC14" s="39"/>
      <c r="HD14" s="39"/>
      <c r="HE14" s="39"/>
      <c r="HF14" s="39"/>
      <c r="HG14" s="39"/>
      <c r="HH14" s="39"/>
      <c r="HI14" s="39"/>
      <c r="HJ14" s="39"/>
      <c r="HK14" s="39"/>
      <c r="HL14" s="39"/>
      <c r="HM14" s="39"/>
      <c r="HN14" s="39"/>
      <c r="HO14" s="39"/>
      <c r="HP14" s="39"/>
      <c r="HQ14" s="39"/>
      <c r="HR14" s="39"/>
      <c r="HS14" s="39"/>
      <c r="HT14" s="39"/>
      <c r="HU14" s="39"/>
      <c r="HV14" s="39"/>
      <c r="HW14" s="39"/>
      <c r="HX14" s="39"/>
      <c r="HY14" s="39"/>
      <c r="HZ14" s="39"/>
      <c r="IA14" s="39"/>
      <c r="IB14" s="39"/>
      <c r="IC14" s="39"/>
      <c r="ID14" s="39"/>
      <c r="IE14" s="39"/>
      <c r="IF14" s="39"/>
      <c r="IG14" s="39"/>
      <c r="IH14" s="39"/>
      <c r="II14" s="39"/>
      <c r="IJ14" s="39"/>
      <c r="IK14" s="39"/>
      <c r="IL14" s="39"/>
      <c r="IM14" s="39"/>
      <c r="IN14" s="39"/>
      <c r="IO14" s="39"/>
      <c r="IP14" s="39"/>
      <c r="IQ14" s="39"/>
      <c r="IR14" s="39"/>
      <c r="IS14" s="39"/>
      <c r="IT14" s="39"/>
      <c r="IU14" s="39"/>
      <c r="IV14" s="39"/>
      <c r="IW14" s="39"/>
      <c r="IX14" s="39"/>
      <c r="IY14" s="39"/>
      <c r="IZ14" s="39"/>
      <c r="JA14" s="39"/>
      <c r="JB14" s="39"/>
      <c r="JC14" s="39"/>
      <c r="JD14" s="39"/>
      <c r="JE14" s="39"/>
      <c r="JF14" s="39"/>
      <c r="JG14" s="39"/>
      <c r="JH14" s="39"/>
      <c r="JI14" s="39"/>
      <c r="JJ14" s="39"/>
      <c r="JK14" s="39"/>
      <c r="JL14" s="39"/>
      <c r="JM14" s="39"/>
      <c r="JN14" s="39"/>
      <c r="JO14" s="39"/>
      <c r="JP14" s="39"/>
      <c r="JQ14" s="39"/>
      <c r="JR14" s="39"/>
      <c r="JS14" s="39"/>
      <c r="JT14" s="39"/>
      <c r="JU14" s="39"/>
      <c r="JV14" s="39"/>
      <c r="JW14" s="39"/>
      <c r="JX14" s="39"/>
      <c r="JY14" s="39"/>
      <c r="JZ14" s="39"/>
      <c r="KA14" s="39"/>
      <c r="KB14" s="39"/>
      <c r="KC14" s="39"/>
      <c r="KD14" s="39"/>
      <c r="KE14" s="39"/>
      <c r="KF14" s="39"/>
      <c r="KG14" s="39"/>
      <c r="KH14" s="39"/>
      <c r="KI14" s="39"/>
      <c r="KJ14" s="39"/>
      <c r="KK14" s="39"/>
      <c r="KL14" s="39"/>
      <c r="KM14" s="39"/>
    </row>
    <row r="15" spans="1:300" s="36" customFormat="1" ht="136.5" customHeight="1" x14ac:dyDescent="0.25">
      <c r="B15" s="156"/>
      <c r="C15" s="158"/>
      <c r="D15" s="162"/>
      <c r="E15" s="34"/>
      <c r="F15" s="157"/>
      <c r="G15" s="157"/>
      <c r="H15" s="20"/>
      <c r="I15" s="18" t="b">
        <f t="shared" si="23"/>
        <v>0</v>
      </c>
      <c r="J15" s="21"/>
      <c r="K15" s="18" t="b">
        <f t="shared" si="24"/>
        <v>0</v>
      </c>
      <c r="L15" s="21"/>
      <c r="M15" s="18" t="b">
        <f t="shared" si="25"/>
        <v>0</v>
      </c>
      <c r="N15" s="21"/>
      <c r="O15" s="18" t="b">
        <f t="shared" si="26"/>
        <v>0</v>
      </c>
      <c r="P15" s="21"/>
      <c r="Q15" s="18" t="b">
        <f t="shared" si="27"/>
        <v>0</v>
      </c>
      <c r="R15" s="19" t="str">
        <f t="shared" si="28"/>
        <v xml:space="preserve">  </v>
      </c>
      <c r="S15" s="22" t="str">
        <f t="shared" si="29"/>
        <v xml:space="preserve"> </v>
      </c>
      <c r="T15" s="20"/>
      <c r="U15" s="19"/>
      <c r="V15" s="21"/>
      <c r="W15" s="19" t="b">
        <f t="shared" si="0"/>
        <v>0</v>
      </c>
      <c r="X15" s="21"/>
      <c r="Y15" s="19" t="b">
        <f t="shared" si="1"/>
        <v>0</v>
      </c>
      <c r="Z15" s="21"/>
      <c r="AA15" s="19" t="b">
        <f t="shared" si="2"/>
        <v>0</v>
      </c>
      <c r="AB15" s="21"/>
      <c r="AC15" s="19" t="b">
        <f t="shared" si="3"/>
        <v>0</v>
      </c>
      <c r="AD15" s="21"/>
      <c r="AE15" s="19" t="b">
        <f t="shared" si="4"/>
        <v>0</v>
      </c>
      <c r="AF15" s="21"/>
      <c r="AG15" s="19" t="b">
        <f t="shared" si="5"/>
        <v>0</v>
      </c>
      <c r="AH15" s="21"/>
      <c r="AI15" s="19" t="b">
        <f t="shared" si="6"/>
        <v>0</v>
      </c>
      <c r="AJ15" s="21"/>
      <c r="AK15" s="19" t="b">
        <f t="shared" si="7"/>
        <v>0</v>
      </c>
      <c r="AL15" s="21"/>
      <c r="AM15" s="19" t="b">
        <f t="shared" si="8"/>
        <v>0</v>
      </c>
      <c r="AN15" s="21"/>
      <c r="AO15" s="19" t="b">
        <f t="shared" si="9"/>
        <v>0</v>
      </c>
      <c r="AP15" s="21"/>
      <c r="AQ15" s="19" t="b">
        <f t="shared" si="10"/>
        <v>0</v>
      </c>
      <c r="AR15" s="21"/>
      <c r="AS15" s="19" t="b">
        <f t="shared" si="11"/>
        <v>0</v>
      </c>
      <c r="AT15" s="21"/>
      <c r="AU15" s="19" t="b">
        <f t="shared" si="12"/>
        <v>0</v>
      </c>
      <c r="AV15" s="21"/>
      <c r="AW15" s="19" t="b">
        <f t="shared" si="13"/>
        <v>0</v>
      </c>
      <c r="AX15" s="21"/>
      <c r="AY15" s="19" t="b">
        <f t="shared" si="14"/>
        <v>0</v>
      </c>
      <c r="AZ15" s="21"/>
      <c r="BA15" s="19" t="b">
        <f t="shared" si="15"/>
        <v>0</v>
      </c>
      <c r="BB15" s="21"/>
      <c r="BC15" s="19" t="b">
        <f t="shared" si="16"/>
        <v>0</v>
      </c>
      <c r="BD15" s="21"/>
      <c r="BE15" s="19" t="b">
        <f t="shared" si="17"/>
        <v>0</v>
      </c>
      <c r="BF15" s="21"/>
      <c r="BG15" s="19" t="b">
        <f t="shared" si="18"/>
        <v>0</v>
      </c>
      <c r="BH15" s="19" t="str">
        <f t="shared" si="19"/>
        <v xml:space="preserve"> </v>
      </c>
      <c r="BI15" s="19"/>
      <c r="BJ15" s="19" t="b">
        <f t="shared" si="30"/>
        <v>0</v>
      </c>
      <c r="BK15" s="19" t="str">
        <f t="shared" si="20"/>
        <v xml:space="preserve"> </v>
      </c>
      <c r="BL15" s="19" t="str">
        <f t="shared" si="21"/>
        <v xml:space="preserve"> </v>
      </c>
      <c r="BM15" s="19" t="str">
        <f t="shared" si="22"/>
        <v/>
      </c>
      <c r="BN15" s="20"/>
      <c r="BO15" s="436"/>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c r="FL15" s="39"/>
      <c r="FM15" s="39"/>
      <c r="FN15" s="39"/>
      <c r="FO15" s="39"/>
      <c r="FP15" s="39"/>
      <c r="FQ15" s="39"/>
      <c r="FR15" s="39"/>
      <c r="FS15" s="39"/>
      <c r="FT15" s="39"/>
      <c r="FU15" s="39"/>
      <c r="FV15" s="39"/>
      <c r="FW15" s="39"/>
      <c r="FX15" s="39"/>
      <c r="FY15" s="39"/>
      <c r="FZ15" s="39"/>
      <c r="GA15" s="39"/>
      <c r="GB15" s="39"/>
      <c r="GC15" s="39"/>
      <c r="GD15" s="39"/>
      <c r="GE15" s="39"/>
      <c r="GF15" s="39"/>
      <c r="GG15" s="39"/>
      <c r="GH15" s="39"/>
      <c r="GI15" s="39"/>
      <c r="GJ15" s="39"/>
      <c r="GK15" s="39"/>
      <c r="GL15" s="39"/>
      <c r="GM15" s="39"/>
      <c r="GN15" s="39"/>
      <c r="GO15" s="39"/>
      <c r="GP15" s="39"/>
      <c r="GQ15" s="39"/>
      <c r="GR15" s="39"/>
      <c r="GS15" s="39"/>
      <c r="GT15" s="39"/>
      <c r="GU15" s="39"/>
      <c r="GV15" s="39"/>
      <c r="GW15" s="39"/>
      <c r="GX15" s="39"/>
      <c r="GY15" s="39"/>
      <c r="GZ15" s="39"/>
      <c r="HA15" s="39"/>
      <c r="HB15" s="39"/>
      <c r="HC15" s="39"/>
      <c r="HD15" s="39"/>
      <c r="HE15" s="39"/>
      <c r="HF15" s="39"/>
      <c r="HG15" s="39"/>
      <c r="HH15" s="39"/>
      <c r="HI15" s="39"/>
      <c r="HJ15" s="39"/>
      <c r="HK15" s="39"/>
      <c r="HL15" s="39"/>
      <c r="HM15" s="39"/>
      <c r="HN15" s="39"/>
      <c r="HO15" s="39"/>
      <c r="HP15" s="39"/>
      <c r="HQ15" s="39"/>
      <c r="HR15" s="39"/>
      <c r="HS15" s="39"/>
      <c r="HT15" s="39"/>
      <c r="HU15" s="39"/>
      <c r="HV15" s="39"/>
      <c r="HW15" s="39"/>
      <c r="HX15" s="39"/>
      <c r="HY15" s="39"/>
      <c r="HZ15" s="39"/>
      <c r="IA15" s="39"/>
      <c r="IB15" s="39"/>
      <c r="IC15" s="39"/>
      <c r="ID15" s="39"/>
      <c r="IE15" s="39"/>
      <c r="IF15" s="39"/>
      <c r="IG15" s="39"/>
      <c r="IH15" s="39"/>
      <c r="II15" s="39"/>
      <c r="IJ15" s="39"/>
      <c r="IK15" s="39"/>
      <c r="IL15" s="39"/>
      <c r="IM15" s="39"/>
      <c r="IN15" s="39"/>
      <c r="IO15" s="39"/>
      <c r="IP15" s="39"/>
      <c r="IQ15" s="39"/>
      <c r="IR15" s="39"/>
      <c r="IS15" s="39"/>
      <c r="IT15" s="39"/>
      <c r="IU15" s="39"/>
      <c r="IV15" s="39"/>
      <c r="IW15" s="39"/>
      <c r="IX15" s="39"/>
      <c r="IY15" s="39"/>
      <c r="IZ15" s="39"/>
      <c r="JA15" s="39"/>
      <c r="JB15" s="39"/>
      <c r="JC15" s="39"/>
      <c r="JD15" s="39"/>
      <c r="JE15" s="39"/>
      <c r="JF15" s="39"/>
      <c r="JG15" s="39"/>
      <c r="JH15" s="39"/>
      <c r="JI15" s="39"/>
      <c r="JJ15" s="39"/>
      <c r="JK15" s="39"/>
      <c r="JL15" s="39"/>
      <c r="JM15" s="39"/>
      <c r="JN15" s="39"/>
      <c r="JO15" s="39"/>
      <c r="JP15" s="39"/>
      <c r="JQ15" s="39"/>
      <c r="JR15" s="39"/>
      <c r="JS15" s="39"/>
      <c r="JT15" s="39"/>
      <c r="JU15" s="39"/>
      <c r="JV15" s="39"/>
      <c r="JW15" s="39"/>
      <c r="JX15" s="39"/>
      <c r="JY15" s="39"/>
      <c r="JZ15" s="39"/>
      <c r="KA15" s="39"/>
      <c r="KB15" s="39"/>
      <c r="KC15" s="39"/>
      <c r="KD15" s="39"/>
      <c r="KE15" s="39"/>
      <c r="KF15" s="39"/>
      <c r="KG15" s="39"/>
      <c r="KH15" s="39"/>
      <c r="KI15" s="39"/>
      <c r="KJ15" s="39"/>
      <c r="KK15" s="39"/>
      <c r="KL15" s="39"/>
      <c r="KM15" s="39"/>
    </row>
    <row r="16" spans="1:300" s="36" customFormat="1" ht="162" customHeight="1" x14ac:dyDescent="0.25">
      <c r="B16" s="156"/>
      <c r="C16" s="158"/>
      <c r="D16" s="162"/>
      <c r="E16" s="34"/>
      <c r="F16" s="172"/>
      <c r="G16" s="157"/>
      <c r="H16" s="20"/>
      <c r="I16" s="18" t="b">
        <f t="shared" si="23"/>
        <v>0</v>
      </c>
      <c r="J16" s="21"/>
      <c r="K16" s="18" t="b">
        <f t="shared" si="24"/>
        <v>0</v>
      </c>
      <c r="L16" s="21"/>
      <c r="M16" s="18" t="b">
        <f t="shared" si="25"/>
        <v>0</v>
      </c>
      <c r="N16" s="21"/>
      <c r="O16" s="18" t="b">
        <f t="shared" si="26"/>
        <v>0</v>
      </c>
      <c r="P16" s="21"/>
      <c r="Q16" s="18" t="b">
        <f t="shared" si="27"/>
        <v>0</v>
      </c>
      <c r="R16" s="19" t="str">
        <f t="shared" si="28"/>
        <v xml:space="preserve">  </v>
      </c>
      <c r="S16" s="22" t="str">
        <f t="shared" si="29"/>
        <v xml:space="preserve"> </v>
      </c>
      <c r="T16" s="20"/>
      <c r="U16" s="19"/>
      <c r="V16" s="21"/>
      <c r="W16" s="19" t="b">
        <f t="shared" si="0"/>
        <v>0</v>
      </c>
      <c r="X16" s="21"/>
      <c r="Y16" s="19" t="b">
        <f t="shared" si="1"/>
        <v>0</v>
      </c>
      <c r="Z16" s="21"/>
      <c r="AA16" s="19" t="b">
        <f t="shared" si="2"/>
        <v>0</v>
      </c>
      <c r="AB16" s="21"/>
      <c r="AC16" s="19" t="b">
        <f t="shared" si="3"/>
        <v>0</v>
      </c>
      <c r="AD16" s="21"/>
      <c r="AE16" s="19" t="b">
        <f t="shared" si="4"/>
        <v>0</v>
      </c>
      <c r="AF16" s="21"/>
      <c r="AG16" s="19" t="b">
        <f t="shared" si="5"/>
        <v>0</v>
      </c>
      <c r="AH16" s="21"/>
      <c r="AI16" s="19" t="b">
        <f t="shared" si="6"/>
        <v>0</v>
      </c>
      <c r="AJ16" s="21"/>
      <c r="AK16" s="19" t="b">
        <f t="shared" si="7"/>
        <v>0</v>
      </c>
      <c r="AL16" s="21"/>
      <c r="AM16" s="19" t="b">
        <f t="shared" si="8"/>
        <v>0</v>
      </c>
      <c r="AN16" s="21"/>
      <c r="AO16" s="19" t="b">
        <f t="shared" si="9"/>
        <v>0</v>
      </c>
      <c r="AP16" s="21"/>
      <c r="AQ16" s="19" t="b">
        <f t="shared" si="10"/>
        <v>0</v>
      </c>
      <c r="AR16" s="21"/>
      <c r="AS16" s="19" t="b">
        <f t="shared" si="11"/>
        <v>0</v>
      </c>
      <c r="AT16" s="21"/>
      <c r="AU16" s="19" t="b">
        <f t="shared" si="12"/>
        <v>0</v>
      </c>
      <c r="AV16" s="21"/>
      <c r="AW16" s="19" t="b">
        <f t="shared" si="13"/>
        <v>0</v>
      </c>
      <c r="AX16" s="21"/>
      <c r="AY16" s="19" t="b">
        <f t="shared" si="14"/>
        <v>0</v>
      </c>
      <c r="AZ16" s="21"/>
      <c r="BA16" s="19" t="b">
        <f t="shared" si="15"/>
        <v>0</v>
      </c>
      <c r="BB16" s="21"/>
      <c r="BC16" s="19" t="b">
        <f t="shared" si="16"/>
        <v>0</v>
      </c>
      <c r="BD16" s="21"/>
      <c r="BE16" s="19" t="b">
        <f t="shared" si="17"/>
        <v>0</v>
      </c>
      <c r="BF16" s="21"/>
      <c r="BG16" s="19" t="b">
        <f t="shared" si="18"/>
        <v>0</v>
      </c>
      <c r="BH16" s="19" t="str">
        <f t="shared" si="19"/>
        <v xml:space="preserve"> </v>
      </c>
      <c r="BI16" s="19"/>
      <c r="BJ16" s="19" t="b">
        <f t="shared" si="30"/>
        <v>0</v>
      </c>
      <c r="BK16" s="19" t="str">
        <f t="shared" si="20"/>
        <v xml:space="preserve"> </v>
      </c>
      <c r="BL16" s="19" t="str">
        <f t="shared" si="21"/>
        <v xml:space="preserve"> </v>
      </c>
      <c r="BM16" s="19" t="str">
        <f t="shared" si="22"/>
        <v/>
      </c>
      <c r="BN16" s="20"/>
      <c r="BO16" s="436"/>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c r="ES16" s="39"/>
      <c r="ET16" s="39"/>
      <c r="EU16" s="39"/>
      <c r="EV16" s="39"/>
      <c r="EW16" s="39"/>
      <c r="EX16" s="39"/>
      <c r="EY16" s="39"/>
      <c r="EZ16" s="39"/>
      <c r="FA16" s="39"/>
      <c r="FB16" s="39"/>
      <c r="FC16" s="39"/>
      <c r="FD16" s="39"/>
      <c r="FE16" s="39"/>
      <c r="FF16" s="39"/>
      <c r="FG16" s="39"/>
      <c r="FH16" s="39"/>
      <c r="FI16" s="39"/>
      <c r="FJ16" s="39"/>
      <c r="FK16" s="39"/>
      <c r="FL16" s="39"/>
      <c r="FM16" s="39"/>
      <c r="FN16" s="39"/>
      <c r="FO16" s="39"/>
      <c r="FP16" s="39"/>
      <c r="FQ16" s="39"/>
      <c r="FR16" s="39"/>
      <c r="FS16" s="39"/>
      <c r="FT16" s="39"/>
      <c r="FU16" s="39"/>
      <c r="FV16" s="39"/>
      <c r="FW16" s="39"/>
      <c r="FX16" s="39"/>
      <c r="FY16" s="39"/>
      <c r="FZ16" s="39"/>
      <c r="GA16" s="39"/>
      <c r="GB16" s="39"/>
      <c r="GC16" s="39"/>
      <c r="GD16" s="39"/>
      <c r="GE16" s="39"/>
      <c r="GF16" s="39"/>
      <c r="GG16" s="39"/>
      <c r="GH16" s="39"/>
      <c r="GI16" s="39"/>
      <c r="GJ16" s="39"/>
      <c r="GK16" s="39"/>
      <c r="GL16" s="39"/>
      <c r="GM16" s="39"/>
      <c r="GN16" s="39"/>
      <c r="GO16" s="39"/>
      <c r="GP16" s="39"/>
      <c r="GQ16" s="39"/>
      <c r="GR16" s="39"/>
      <c r="GS16" s="39"/>
      <c r="GT16" s="39"/>
      <c r="GU16" s="39"/>
      <c r="GV16" s="39"/>
      <c r="GW16" s="39"/>
      <c r="GX16" s="39"/>
      <c r="GY16" s="39"/>
      <c r="GZ16" s="39"/>
      <c r="HA16" s="39"/>
      <c r="HB16" s="39"/>
      <c r="HC16" s="39"/>
      <c r="HD16" s="39"/>
      <c r="HE16" s="39"/>
      <c r="HF16" s="39"/>
      <c r="HG16" s="39"/>
      <c r="HH16" s="39"/>
      <c r="HI16" s="39"/>
      <c r="HJ16" s="39"/>
      <c r="HK16" s="39"/>
      <c r="HL16" s="39"/>
      <c r="HM16" s="39"/>
      <c r="HN16" s="39"/>
      <c r="HO16" s="39"/>
      <c r="HP16" s="39"/>
      <c r="HQ16" s="39"/>
      <c r="HR16" s="39"/>
      <c r="HS16" s="39"/>
      <c r="HT16" s="39"/>
      <c r="HU16" s="39"/>
      <c r="HV16" s="39"/>
      <c r="HW16" s="39"/>
      <c r="HX16" s="39"/>
      <c r="HY16" s="39"/>
      <c r="HZ16" s="39"/>
      <c r="IA16" s="39"/>
      <c r="IB16" s="39"/>
      <c r="IC16" s="39"/>
      <c r="ID16" s="39"/>
      <c r="IE16" s="39"/>
      <c r="IF16" s="39"/>
      <c r="IG16" s="39"/>
      <c r="IH16" s="39"/>
      <c r="II16" s="39"/>
      <c r="IJ16" s="39"/>
      <c r="IK16" s="39"/>
      <c r="IL16" s="39"/>
      <c r="IM16" s="39"/>
      <c r="IN16" s="39"/>
      <c r="IO16" s="39"/>
      <c r="IP16" s="39"/>
      <c r="IQ16" s="39"/>
      <c r="IR16" s="39"/>
      <c r="IS16" s="39"/>
      <c r="IT16" s="39"/>
      <c r="IU16" s="39"/>
      <c r="IV16" s="39"/>
      <c r="IW16" s="39"/>
      <c r="IX16" s="39"/>
      <c r="IY16" s="39"/>
      <c r="IZ16" s="39"/>
      <c r="JA16" s="39"/>
      <c r="JB16" s="39"/>
      <c r="JC16" s="39"/>
      <c r="JD16" s="39"/>
      <c r="JE16" s="39"/>
      <c r="JF16" s="39"/>
      <c r="JG16" s="39"/>
      <c r="JH16" s="39"/>
      <c r="JI16" s="39"/>
      <c r="JJ16" s="39"/>
      <c r="JK16" s="39"/>
      <c r="JL16" s="39"/>
      <c r="JM16" s="39"/>
      <c r="JN16" s="39"/>
      <c r="JO16" s="39"/>
      <c r="JP16" s="39"/>
      <c r="JQ16" s="39"/>
      <c r="JR16" s="39"/>
      <c r="JS16" s="39"/>
      <c r="JT16" s="39"/>
      <c r="JU16" s="39"/>
      <c r="JV16" s="39"/>
      <c r="JW16" s="39"/>
      <c r="JX16" s="39"/>
      <c r="JY16" s="39"/>
      <c r="JZ16" s="39"/>
      <c r="KA16" s="39"/>
      <c r="KB16" s="39"/>
      <c r="KC16" s="39"/>
      <c r="KD16" s="39"/>
      <c r="KE16" s="39"/>
      <c r="KF16" s="39"/>
      <c r="KG16" s="39"/>
      <c r="KH16" s="39"/>
      <c r="KI16" s="39"/>
      <c r="KJ16" s="39"/>
      <c r="KK16" s="39"/>
      <c r="KL16" s="39"/>
      <c r="KM16" s="39"/>
    </row>
    <row r="17" spans="2:299" s="36" customFormat="1" ht="123.75" customHeight="1" x14ac:dyDescent="0.25">
      <c r="B17" s="156"/>
      <c r="C17" s="177"/>
      <c r="D17" s="174"/>
      <c r="E17" s="34"/>
      <c r="F17" s="157"/>
      <c r="G17" s="157"/>
      <c r="H17" s="20"/>
      <c r="I17" s="18" t="b">
        <f t="shared" si="23"/>
        <v>0</v>
      </c>
      <c r="J17" s="21"/>
      <c r="K17" s="18" t="b">
        <f t="shared" si="24"/>
        <v>0</v>
      </c>
      <c r="L17" s="21"/>
      <c r="M17" s="18" t="b">
        <f t="shared" si="25"/>
        <v>0</v>
      </c>
      <c r="N17" s="21"/>
      <c r="O17" s="18" t="b">
        <f t="shared" si="26"/>
        <v>0</v>
      </c>
      <c r="P17" s="21"/>
      <c r="Q17" s="18" t="b">
        <f t="shared" si="27"/>
        <v>0</v>
      </c>
      <c r="R17" s="19" t="str">
        <f t="shared" si="28"/>
        <v xml:space="preserve">  </v>
      </c>
      <c r="S17" s="22" t="str">
        <f t="shared" si="29"/>
        <v xml:space="preserve"> </v>
      </c>
      <c r="T17" s="20"/>
      <c r="U17" s="19"/>
      <c r="V17" s="21"/>
      <c r="W17" s="19" t="b">
        <f t="shared" si="0"/>
        <v>0</v>
      </c>
      <c r="X17" s="21"/>
      <c r="Y17" s="19" t="b">
        <f t="shared" si="1"/>
        <v>0</v>
      </c>
      <c r="Z17" s="21"/>
      <c r="AA17" s="19" t="b">
        <f t="shared" si="2"/>
        <v>0</v>
      </c>
      <c r="AB17" s="21"/>
      <c r="AC17" s="19" t="b">
        <f t="shared" si="3"/>
        <v>0</v>
      </c>
      <c r="AD17" s="21"/>
      <c r="AE17" s="19" t="b">
        <f t="shared" si="4"/>
        <v>0</v>
      </c>
      <c r="AF17" s="21"/>
      <c r="AG17" s="19" t="b">
        <f t="shared" si="5"/>
        <v>0</v>
      </c>
      <c r="AH17" s="21"/>
      <c r="AI17" s="19" t="b">
        <f t="shared" si="6"/>
        <v>0</v>
      </c>
      <c r="AJ17" s="21"/>
      <c r="AK17" s="19" t="b">
        <f t="shared" si="7"/>
        <v>0</v>
      </c>
      <c r="AL17" s="21"/>
      <c r="AM17" s="19" t="b">
        <f t="shared" si="8"/>
        <v>0</v>
      </c>
      <c r="AN17" s="21"/>
      <c r="AO17" s="19" t="b">
        <f t="shared" si="9"/>
        <v>0</v>
      </c>
      <c r="AP17" s="21"/>
      <c r="AQ17" s="19" t="b">
        <f t="shared" si="10"/>
        <v>0</v>
      </c>
      <c r="AR17" s="21"/>
      <c r="AS17" s="19" t="b">
        <f t="shared" si="11"/>
        <v>0</v>
      </c>
      <c r="AT17" s="21"/>
      <c r="AU17" s="19" t="b">
        <f t="shared" si="12"/>
        <v>0</v>
      </c>
      <c r="AV17" s="21"/>
      <c r="AW17" s="19" t="b">
        <f t="shared" si="13"/>
        <v>0</v>
      </c>
      <c r="AX17" s="21"/>
      <c r="AY17" s="19" t="b">
        <f t="shared" si="14"/>
        <v>0</v>
      </c>
      <c r="AZ17" s="21"/>
      <c r="BA17" s="19" t="b">
        <f t="shared" si="15"/>
        <v>0</v>
      </c>
      <c r="BB17" s="21"/>
      <c r="BC17" s="19" t="b">
        <f t="shared" si="16"/>
        <v>0</v>
      </c>
      <c r="BD17" s="21"/>
      <c r="BE17" s="19" t="b">
        <f t="shared" si="17"/>
        <v>0</v>
      </c>
      <c r="BF17" s="21"/>
      <c r="BG17" s="19" t="b">
        <f t="shared" si="18"/>
        <v>0</v>
      </c>
      <c r="BH17" s="19" t="str">
        <f t="shared" si="19"/>
        <v xml:space="preserve"> </v>
      </c>
      <c r="BI17" s="19"/>
      <c r="BJ17" s="19" t="b">
        <f t="shared" si="30"/>
        <v>0</v>
      </c>
      <c r="BK17" s="19" t="str">
        <f t="shared" si="20"/>
        <v xml:space="preserve"> </v>
      </c>
      <c r="BL17" s="19" t="str">
        <f t="shared" si="21"/>
        <v xml:space="preserve"> </v>
      </c>
      <c r="BM17" s="19" t="str">
        <f t="shared" si="22"/>
        <v/>
      </c>
      <c r="BN17" s="21"/>
      <c r="BO17" s="436"/>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c r="EK17" s="39"/>
      <c r="EL17" s="39"/>
      <c r="EM17" s="39"/>
      <c r="EN17" s="39"/>
      <c r="EO17" s="39"/>
      <c r="EP17" s="39"/>
      <c r="EQ17" s="39"/>
      <c r="ER17" s="39"/>
      <c r="ES17" s="39"/>
      <c r="ET17" s="39"/>
      <c r="EU17" s="39"/>
      <c r="EV17" s="39"/>
      <c r="EW17" s="39"/>
      <c r="EX17" s="39"/>
      <c r="EY17" s="39"/>
      <c r="EZ17" s="39"/>
      <c r="FA17" s="39"/>
      <c r="FB17" s="39"/>
      <c r="FC17" s="39"/>
      <c r="FD17" s="39"/>
      <c r="FE17" s="39"/>
      <c r="FF17" s="39"/>
      <c r="FG17" s="39"/>
      <c r="FH17" s="39"/>
      <c r="FI17" s="39"/>
      <c r="FJ17" s="39"/>
      <c r="FK17" s="39"/>
      <c r="FL17" s="39"/>
      <c r="FM17" s="39"/>
      <c r="FN17" s="39"/>
      <c r="FO17" s="39"/>
      <c r="FP17" s="39"/>
      <c r="FQ17" s="39"/>
      <c r="FR17" s="39"/>
      <c r="FS17" s="39"/>
      <c r="FT17" s="39"/>
      <c r="FU17" s="39"/>
      <c r="FV17" s="39"/>
      <c r="FW17" s="39"/>
      <c r="FX17" s="39"/>
      <c r="FY17" s="39"/>
      <c r="FZ17" s="39"/>
      <c r="GA17" s="39"/>
      <c r="GB17" s="39"/>
      <c r="GC17" s="39"/>
      <c r="GD17" s="39"/>
      <c r="GE17" s="39"/>
      <c r="GF17" s="39"/>
      <c r="GG17" s="39"/>
      <c r="GH17" s="39"/>
      <c r="GI17" s="39"/>
      <c r="GJ17" s="39"/>
      <c r="GK17" s="39"/>
      <c r="GL17" s="39"/>
      <c r="GM17" s="39"/>
      <c r="GN17" s="39"/>
      <c r="GO17" s="39"/>
      <c r="GP17" s="39"/>
      <c r="GQ17" s="39"/>
      <c r="GR17" s="39"/>
      <c r="GS17" s="39"/>
      <c r="GT17" s="39"/>
      <c r="GU17" s="39"/>
      <c r="GV17" s="39"/>
      <c r="GW17" s="39"/>
      <c r="GX17" s="39"/>
      <c r="GY17" s="39"/>
      <c r="GZ17" s="39"/>
      <c r="HA17" s="39"/>
      <c r="HB17" s="39"/>
      <c r="HC17" s="39"/>
      <c r="HD17" s="39"/>
      <c r="HE17" s="39"/>
      <c r="HF17" s="39"/>
      <c r="HG17" s="39"/>
      <c r="HH17" s="39"/>
      <c r="HI17" s="39"/>
      <c r="HJ17" s="39"/>
      <c r="HK17" s="39"/>
      <c r="HL17" s="39"/>
      <c r="HM17" s="39"/>
      <c r="HN17" s="39"/>
      <c r="HO17" s="39"/>
      <c r="HP17" s="39"/>
      <c r="HQ17" s="39"/>
      <c r="HR17" s="39"/>
      <c r="HS17" s="39"/>
      <c r="HT17" s="39"/>
      <c r="HU17" s="39"/>
      <c r="HV17" s="39"/>
      <c r="HW17" s="39"/>
      <c r="HX17" s="39"/>
      <c r="HY17" s="39"/>
      <c r="HZ17" s="39"/>
      <c r="IA17" s="39"/>
      <c r="IB17" s="39"/>
      <c r="IC17" s="39"/>
      <c r="ID17" s="39"/>
      <c r="IE17" s="39"/>
      <c r="IF17" s="39"/>
      <c r="IG17" s="39"/>
      <c r="IH17" s="39"/>
      <c r="II17" s="39"/>
      <c r="IJ17" s="39"/>
      <c r="IK17" s="39"/>
      <c r="IL17" s="39"/>
      <c r="IM17" s="39"/>
      <c r="IN17" s="39"/>
      <c r="IO17" s="39"/>
      <c r="IP17" s="39"/>
      <c r="IQ17" s="39"/>
      <c r="IR17" s="39"/>
      <c r="IS17" s="39"/>
      <c r="IT17" s="39"/>
      <c r="IU17" s="39"/>
      <c r="IV17" s="39"/>
      <c r="IW17" s="39"/>
      <c r="IX17" s="39"/>
      <c r="IY17" s="39"/>
      <c r="IZ17" s="39"/>
      <c r="JA17" s="39"/>
      <c r="JB17" s="39"/>
      <c r="JC17" s="39"/>
      <c r="JD17" s="39"/>
      <c r="JE17" s="39"/>
      <c r="JF17" s="39"/>
      <c r="JG17" s="39"/>
      <c r="JH17" s="39"/>
      <c r="JI17" s="39"/>
      <c r="JJ17" s="39"/>
      <c r="JK17" s="39"/>
      <c r="JL17" s="39"/>
      <c r="JM17" s="39"/>
      <c r="JN17" s="39"/>
      <c r="JO17" s="39"/>
      <c r="JP17" s="39"/>
      <c r="JQ17" s="39"/>
      <c r="JR17" s="39"/>
      <c r="JS17" s="39"/>
      <c r="JT17" s="39"/>
      <c r="JU17" s="39"/>
      <c r="JV17" s="39"/>
      <c r="JW17" s="39"/>
      <c r="JX17" s="39"/>
      <c r="JY17" s="39"/>
      <c r="JZ17" s="39"/>
      <c r="KA17" s="39"/>
      <c r="KB17" s="39"/>
      <c r="KC17" s="39"/>
      <c r="KD17" s="39"/>
      <c r="KE17" s="39"/>
      <c r="KF17" s="39"/>
      <c r="KG17" s="39"/>
      <c r="KH17" s="39"/>
      <c r="KI17" s="39"/>
      <c r="KJ17" s="39"/>
      <c r="KK17" s="39"/>
      <c r="KL17" s="39"/>
      <c r="KM17" s="39"/>
    </row>
    <row r="18" spans="2:299" s="44" customFormat="1" ht="72.75" customHeight="1" x14ac:dyDescent="0.3">
      <c r="B18" s="156"/>
      <c r="C18" s="158"/>
      <c r="D18" s="178"/>
      <c r="E18" s="34"/>
      <c r="F18" s="157"/>
      <c r="G18" s="157"/>
      <c r="H18" s="20"/>
      <c r="I18" s="18" t="b">
        <f t="shared" si="23"/>
        <v>0</v>
      </c>
      <c r="J18" s="21"/>
      <c r="K18" s="18" t="b">
        <f t="shared" si="24"/>
        <v>0</v>
      </c>
      <c r="L18" s="21"/>
      <c r="M18" s="45" t="b">
        <f t="shared" si="25"/>
        <v>0</v>
      </c>
      <c r="N18" s="21"/>
      <c r="O18" s="45" t="b">
        <f t="shared" si="26"/>
        <v>0</v>
      </c>
      <c r="P18" s="21"/>
      <c r="Q18" s="45" t="b">
        <f t="shared" si="27"/>
        <v>0</v>
      </c>
      <c r="R18" s="19" t="str">
        <f t="shared" si="28"/>
        <v xml:space="preserve">  </v>
      </c>
      <c r="S18" s="22" t="str">
        <f t="shared" si="29"/>
        <v xml:space="preserve"> </v>
      </c>
      <c r="T18" s="20"/>
      <c r="U18" s="19"/>
      <c r="V18" s="21"/>
      <c r="W18" s="19" t="b">
        <f t="shared" si="0"/>
        <v>0</v>
      </c>
      <c r="X18" s="21"/>
      <c r="Y18" s="19" t="b">
        <f t="shared" si="1"/>
        <v>0</v>
      </c>
      <c r="Z18" s="21"/>
      <c r="AA18" s="19" t="b">
        <f t="shared" si="2"/>
        <v>0</v>
      </c>
      <c r="AB18" s="21"/>
      <c r="AC18" s="19" t="b">
        <f t="shared" si="3"/>
        <v>0</v>
      </c>
      <c r="AD18" s="21"/>
      <c r="AE18" s="19" t="b">
        <f t="shared" si="4"/>
        <v>0</v>
      </c>
      <c r="AF18" s="21"/>
      <c r="AG18" s="19" t="b">
        <f t="shared" si="5"/>
        <v>0</v>
      </c>
      <c r="AH18" s="21"/>
      <c r="AI18" s="19" t="b">
        <f t="shared" si="6"/>
        <v>0</v>
      </c>
      <c r="AJ18" s="21"/>
      <c r="AK18" s="19" t="b">
        <f t="shared" si="7"/>
        <v>0</v>
      </c>
      <c r="AL18" s="21"/>
      <c r="AM18" s="19" t="b">
        <f t="shared" si="8"/>
        <v>0</v>
      </c>
      <c r="AN18" s="21"/>
      <c r="AO18" s="19" t="b">
        <f t="shared" si="9"/>
        <v>0</v>
      </c>
      <c r="AP18" s="21"/>
      <c r="AQ18" s="19" t="b">
        <f t="shared" si="10"/>
        <v>0</v>
      </c>
      <c r="AR18" s="21"/>
      <c r="AS18" s="19" t="b">
        <f t="shared" si="11"/>
        <v>0</v>
      </c>
      <c r="AT18" s="21"/>
      <c r="AU18" s="19" t="b">
        <f t="shared" si="12"/>
        <v>0</v>
      </c>
      <c r="AV18" s="21"/>
      <c r="AW18" s="19" t="b">
        <f t="shared" si="13"/>
        <v>0</v>
      </c>
      <c r="AX18" s="21"/>
      <c r="AY18" s="19" t="b">
        <f t="shared" si="14"/>
        <v>0</v>
      </c>
      <c r="AZ18" s="21"/>
      <c r="BA18" s="19" t="b">
        <f t="shared" si="15"/>
        <v>0</v>
      </c>
      <c r="BB18" s="21"/>
      <c r="BC18" s="19" t="b">
        <f t="shared" si="16"/>
        <v>0</v>
      </c>
      <c r="BD18" s="21"/>
      <c r="BE18" s="19" t="b">
        <f t="shared" si="17"/>
        <v>0</v>
      </c>
      <c r="BF18" s="21"/>
      <c r="BG18" s="19" t="b">
        <f t="shared" si="18"/>
        <v>0</v>
      </c>
      <c r="BH18" s="19" t="str">
        <f t="shared" si="19"/>
        <v xml:space="preserve"> </v>
      </c>
      <c r="BI18" s="19"/>
      <c r="BJ18" s="19" t="b">
        <f t="shared" si="30"/>
        <v>0</v>
      </c>
      <c r="BK18" s="19" t="str">
        <f t="shared" si="20"/>
        <v xml:space="preserve"> </v>
      </c>
      <c r="BL18" s="19" t="str">
        <f t="shared" si="21"/>
        <v xml:space="preserve"> </v>
      </c>
      <c r="BM18" s="19" t="str">
        <f t="shared" si="22"/>
        <v/>
      </c>
      <c r="BN18" s="20"/>
      <c r="BO18" s="436"/>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c r="EI18" s="39"/>
      <c r="EJ18" s="39"/>
      <c r="EK18" s="39"/>
      <c r="EL18" s="39"/>
      <c r="EM18" s="39"/>
      <c r="EN18" s="39"/>
      <c r="EO18" s="39"/>
      <c r="EP18" s="39"/>
      <c r="EQ18" s="39"/>
      <c r="ER18" s="39"/>
      <c r="ES18" s="39"/>
      <c r="ET18" s="39"/>
      <c r="EU18" s="39"/>
      <c r="EV18" s="39"/>
      <c r="EW18" s="39"/>
      <c r="EX18" s="39"/>
      <c r="EY18" s="39"/>
      <c r="EZ18" s="39"/>
      <c r="FA18" s="39"/>
      <c r="FB18" s="39"/>
      <c r="FC18" s="39"/>
      <c r="FD18" s="39"/>
      <c r="FE18" s="39"/>
      <c r="FF18" s="39"/>
      <c r="FG18" s="39"/>
      <c r="FH18" s="39"/>
      <c r="FI18" s="39"/>
      <c r="FJ18" s="39"/>
      <c r="FK18" s="39"/>
      <c r="FL18" s="39"/>
      <c r="FM18" s="39"/>
      <c r="FN18" s="39"/>
      <c r="FO18" s="39"/>
      <c r="FP18" s="39"/>
      <c r="FQ18" s="39"/>
      <c r="FR18" s="39"/>
      <c r="FS18" s="39"/>
      <c r="FT18" s="39"/>
      <c r="FU18" s="39"/>
      <c r="FV18" s="39"/>
      <c r="FW18" s="39"/>
      <c r="FX18" s="39"/>
      <c r="FY18" s="39"/>
      <c r="FZ18" s="39"/>
      <c r="GA18" s="39"/>
      <c r="GB18" s="39"/>
      <c r="GC18" s="39"/>
      <c r="GD18" s="39"/>
      <c r="GE18" s="39"/>
      <c r="GF18" s="39"/>
      <c r="GG18" s="39"/>
      <c r="GH18" s="39"/>
      <c r="GI18" s="39"/>
      <c r="GJ18" s="39"/>
      <c r="GK18" s="39"/>
      <c r="GL18" s="39"/>
      <c r="GM18" s="39"/>
      <c r="GN18" s="39"/>
      <c r="GO18" s="39"/>
      <c r="GP18" s="39"/>
      <c r="GQ18" s="39"/>
      <c r="GR18" s="39"/>
      <c r="GS18" s="39"/>
      <c r="GT18" s="39"/>
      <c r="GU18" s="39"/>
      <c r="GV18" s="39"/>
      <c r="GW18" s="39"/>
      <c r="GX18" s="39"/>
      <c r="GY18" s="39"/>
      <c r="GZ18" s="39"/>
      <c r="HA18" s="39"/>
      <c r="HB18" s="39"/>
      <c r="HC18" s="39"/>
      <c r="HD18" s="39"/>
      <c r="HE18" s="39"/>
      <c r="HF18" s="39"/>
      <c r="HG18" s="39"/>
      <c r="HH18" s="39"/>
      <c r="HI18" s="39"/>
      <c r="HJ18" s="39"/>
      <c r="HK18" s="39"/>
      <c r="HL18" s="39"/>
      <c r="HM18" s="39"/>
      <c r="HN18" s="39"/>
      <c r="HO18" s="39"/>
      <c r="HP18" s="39"/>
      <c r="HQ18" s="39"/>
      <c r="HR18" s="39"/>
      <c r="HS18" s="39"/>
      <c r="HT18" s="39"/>
      <c r="HU18" s="39"/>
      <c r="HV18" s="39"/>
      <c r="HW18" s="39"/>
      <c r="HX18" s="39"/>
      <c r="HY18" s="39"/>
      <c r="HZ18" s="39"/>
      <c r="IA18" s="39"/>
      <c r="IB18" s="39"/>
      <c r="IC18" s="39"/>
      <c r="ID18" s="39"/>
      <c r="IE18" s="39"/>
      <c r="IF18" s="39"/>
      <c r="IG18" s="39"/>
      <c r="IH18" s="39"/>
      <c r="II18" s="39"/>
      <c r="IJ18" s="39"/>
      <c r="IK18" s="39"/>
      <c r="IL18" s="39"/>
      <c r="IM18" s="39"/>
      <c r="IN18" s="39"/>
      <c r="IO18" s="39"/>
      <c r="IP18" s="39"/>
      <c r="IQ18" s="39"/>
      <c r="IR18" s="39"/>
      <c r="IS18" s="39"/>
      <c r="IT18" s="39"/>
      <c r="IU18" s="39"/>
      <c r="IV18" s="39"/>
      <c r="IW18" s="39"/>
      <c r="IX18" s="39"/>
      <c r="IY18" s="39"/>
      <c r="IZ18" s="39"/>
      <c r="JA18" s="39"/>
      <c r="JB18" s="39"/>
      <c r="JC18" s="39"/>
      <c r="JD18" s="39"/>
      <c r="JE18" s="39"/>
      <c r="JF18" s="39"/>
      <c r="JG18" s="39"/>
      <c r="JH18" s="39"/>
      <c r="JI18" s="39"/>
      <c r="JJ18" s="39"/>
      <c r="JK18" s="39"/>
      <c r="JL18" s="39"/>
      <c r="JM18" s="39"/>
      <c r="JN18" s="39"/>
      <c r="JO18" s="39"/>
      <c r="JP18" s="39"/>
      <c r="JQ18" s="39"/>
      <c r="JR18" s="39"/>
      <c r="JS18" s="39"/>
      <c r="JT18" s="39"/>
      <c r="JU18" s="39"/>
      <c r="JV18" s="39"/>
      <c r="JW18" s="39"/>
      <c r="JX18" s="39"/>
      <c r="JY18" s="39"/>
      <c r="JZ18" s="39"/>
      <c r="KA18" s="39"/>
      <c r="KB18" s="39"/>
      <c r="KC18" s="39"/>
      <c r="KD18" s="39"/>
      <c r="KE18" s="39"/>
      <c r="KF18" s="39"/>
      <c r="KG18" s="39"/>
      <c r="KH18" s="39"/>
      <c r="KI18" s="39"/>
      <c r="KJ18" s="39"/>
      <c r="KK18" s="39"/>
      <c r="KL18" s="39"/>
      <c r="KM18" s="39"/>
    </row>
    <row r="19" spans="2:299" s="44" customFormat="1" ht="71.45" customHeight="1" x14ac:dyDescent="0.3">
      <c r="B19" s="156"/>
      <c r="C19" s="118"/>
      <c r="D19" s="34"/>
      <c r="E19" s="34"/>
      <c r="F19" s="26"/>
      <c r="G19" s="26"/>
      <c r="H19" s="20"/>
      <c r="I19" s="18" t="b">
        <f t="shared" si="23"/>
        <v>0</v>
      </c>
      <c r="J19" s="21"/>
      <c r="K19" s="18" t="b">
        <f t="shared" si="24"/>
        <v>0</v>
      </c>
      <c r="L19" s="21"/>
      <c r="M19" s="45" t="b">
        <f t="shared" si="25"/>
        <v>0</v>
      </c>
      <c r="N19" s="21"/>
      <c r="O19" s="45" t="b">
        <f t="shared" si="26"/>
        <v>0</v>
      </c>
      <c r="P19" s="21"/>
      <c r="Q19" s="45" t="b">
        <f t="shared" si="27"/>
        <v>0</v>
      </c>
      <c r="R19" s="19" t="str">
        <f t="shared" si="28"/>
        <v xml:space="preserve">  </v>
      </c>
      <c r="S19" s="22" t="str">
        <f t="shared" si="29"/>
        <v xml:space="preserve"> </v>
      </c>
      <c r="T19" s="20"/>
      <c r="U19" s="19"/>
      <c r="V19" s="21"/>
      <c r="W19" s="19" t="b">
        <f t="shared" si="0"/>
        <v>0</v>
      </c>
      <c r="X19" s="21"/>
      <c r="Y19" s="19" t="b">
        <f t="shared" si="1"/>
        <v>0</v>
      </c>
      <c r="Z19" s="21"/>
      <c r="AA19" s="19" t="b">
        <f t="shared" si="2"/>
        <v>0</v>
      </c>
      <c r="AB19" s="21"/>
      <c r="AC19" s="19" t="b">
        <f t="shared" si="3"/>
        <v>0</v>
      </c>
      <c r="AD19" s="21"/>
      <c r="AE19" s="19" t="b">
        <f t="shared" si="4"/>
        <v>0</v>
      </c>
      <c r="AF19" s="21"/>
      <c r="AG19" s="19" t="b">
        <f t="shared" si="5"/>
        <v>0</v>
      </c>
      <c r="AH19" s="21"/>
      <c r="AI19" s="19" t="b">
        <f t="shared" si="6"/>
        <v>0</v>
      </c>
      <c r="AJ19" s="21"/>
      <c r="AK19" s="19" t="b">
        <f t="shared" si="7"/>
        <v>0</v>
      </c>
      <c r="AL19" s="21"/>
      <c r="AM19" s="19" t="b">
        <f t="shared" si="8"/>
        <v>0</v>
      </c>
      <c r="AN19" s="21"/>
      <c r="AO19" s="19" t="b">
        <f t="shared" si="9"/>
        <v>0</v>
      </c>
      <c r="AP19" s="21"/>
      <c r="AQ19" s="19" t="b">
        <f t="shared" si="10"/>
        <v>0</v>
      </c>
      <c r="AR19" s="21"/>
      <c r="AS19" s="19" t="b">
        <f t="shared" si="11"/>
        <v>0</v>
      </c>
      <c r="AT19" s="21"/>
      <c r="AU19" s="19" t="b">
        <f t="shared" si="12"/>
        <v>0</v>
      </c>
      <c r="AV19" s="21"/>
      <c r="AW19" s="19" t="b">
        <f t="shared" si="13"/>
        <v>0</v>
      </c>
      <c r="AX19" s="21"/>
      <c r="AY19" s="19" t="b">
        <f t="shared" si="14"/>
        <v>0</v>
      </c>
      <c r="AZ19" s="21"/>
      <c r="BA19" s="19" t="b">
        <f t="shared" si="15"/>
        <v>0</v>
      </c>
      <c r="BB19" s="21"/>
      <c r="BC19" s="19" t="b">
        <f t="shared" si="16"/>
        <v>0</v>
      </c>
      <c r="BD19" s="21"/>
      <c r="BE19" s="19" t="b">
        <f t="shared" si="17"/>
        <v>0</v>
      </c>
      <c r="BF19" s="21"/>
      <c r="BG19" s="19" t="b">
        <f t="shared" si="18"/>
        <v>0</v>
      </c>
      <c r="BH19" s="19" t="str">
        <f t="shared" si="19"/>
        <v xml:space="preserve"> </v>
      </c>
      <c r="BI19" s="19"/>
      <c r="BJ19" s="19" t="b">
        <f t="shared" si="30"/>
        <v>0</v>
      </c>
      <c r="BK19" s="19" t="str">
        <f t="shared" si="20"/>
        <v xml:space="preserve"> </v>
      </c>
      <c r="BL19" s="19" t="str">
        <f t="shared" si="21"/>
        <v xml:space="preserve"> </v>
      </c>
      <c r="BM19" s="19" t="str">
        <f t="shared" si="22"/>
        <v/>
      </c>
      <c r="BN19" s="20"/>
      <c r="BO19" s="436"/>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c r="ED19" s="39"/>
      <c r="EE19" s="39"/>
      <c r="EF19" s="39"/>
      <c r="EG19" s="39"/>
      <c r="EH19" s="39"/>
      <c r="EI19" s="39"/>
      <c r="EJ19" s="39"/>
      <c r="EK19" s="39"/>
      <c r="EL19" s="39"/>
      <c r="EM19" s="39"/>
      <c r="EN19" s="39"/>
      <c r="EO19" s="39"/>
      <c r="EP19" s="39"/>
      <c r="EQ19" s="39"/>
      <c r="ER19" s="39"/>
      <c r="ES19" s="39"/>
      <c r="ET19" s="39"/>
      <c r="EU19" s="39"/>
      <c r="EV19" s="39"/>
      <c r="EW19" s="39"/>
      <c r="EX19" s="39"/>
      <c r="EY19" s="39"/>
      <c r="EZ19" s="39"/>
      <c r="FA19" s="39"/>
      <c r="FB19" s="39"/>
      <c r="FC19" s="39"/>
      <c r="FD19" s="39"/>
      <c r="FE19" s="39"/>
      <c r="FF19" s="39"/>
      <c r="FG19" s="39"/>
      <c r="FH19" s="39"/>
      <c r="FI19" s="39"/>
      <c r="FJ19" s="39"/>
      <c r="FK19" s="39"/>
      <c r="FL19" s="39"/>
      <c r="FM19" s="39"/>
      <c r="FN19" s="39"/>
      <c r="FO19" s="39"/>
      <c r="FP19" s="39"/>
      <c r="FQ19" s="39"/>
      <c r="FR19" s="39"/>
      <c r="FS19" s="39"/>
      <c r="FT19" s="39"/>
      <c r="FU19" s="39"/>
      <c r="FV19" s="39"/>
      <c r="FW19" s="39"/>
      <c r="FX19" s="39"/>
      <c r="FY19" s="39"/>
      <c r="FZ19" s="39"/>
      <c r="GA19" s="39"/>
      <c r="GB19" s="39"/>
      <c r="GC19" s="39"/>
      <c r="GD19" s="39"/>
      <c r="GE19" s="39"/>
      <c r="GF19" s="39"/>
      <c r="GG19" s="39"/>
      <c r="GH19" s="39"/>
      <c r="GI19" s="39"/>
      <c r="GJ19" s="39"/>
      <c r="GK19" s="39"/>
      <c r="GL19" s="39"/>
      <c r="GM19" s="39"/>
      <c r="GN19" s="39"/>
      <c r="GO19" s="39"/>
      <c r="GP19" s="39"/>
      <c r="GQ19" s="39"/>
      <c r="GR19" s="39"/>
      <c r="GS19" s="39"/>
      <c r="GT19" s="39"/>
      <c r="GU19" s="39"/>
      <c r="GV19" s="39"/>
      <c r="GW19" s="39"/>
      <c r="GX19" s="39"/>
      <c r="GY19" s="39"/>
      <c r="GZ19" s="39"/>
      <c r="HA19" s="39"/>
      <c r="HB19" s="39"/>
      <c r="HC19" s="39"/>
      <c r="HD19" s="39"/>
      <c r="HE19" s="39"/>
      <c r="HF19" s="39"/>
      <c r="HG19" s="39"/>
      <c r="HH19" s="39"/>
      <c r="HI19" s="39"/>
      <c r="HJ19" s="39"/>
      <c r="HK19" s="39"/>
      <c r="HL19" s="39"/>
      <c r="HM19" s="39"/>
      <c r="HN19" s="39"/>
      <c r="HO19" s="39"/>
      <c r="HP19" s="39"/>
      <c r="HQ19" s="39"/>
      <c r="HR19" s="39"/>
      <c r="HS19" s="39"/>
      <c r="HT19" s="39"/>
      <c r="HU19" s="39"/>
      <c r="HV19" s="39"/>
      <c r="HW19" s="39"/>
      <c r="HX19" s="39"/>
      <c r="HY19" s="39"/>
      <c r="HZ19" s="39"/>
      <c r="IA19" s="39"/>
      <c r="IB19" s="39"/>
      <c r="IC19" s="39"/>
      <c r="ID19" s="39"/>
      <c r="IE19" s="39"/>
      <c r="IF19" s="39"/>
      <c r="IG19" s="39"/>
      <c r="IH19" s="39"/>
      <c r="II19" s="39"/>
      <c r="IJ19" s="39"/>
      <c r="IK19" s="39"/>
      <c r="IL19" s="39"/>
      <c r="IM19" s="39"/>
      <c r="IN19" s="39"/>
      <c r="IO19" s="39"/>
      <c r="IP19" s="39"/>
      <c r="IQ19" s="39"/>
      <c r="IR19" s="39"/>
      <c r="IS19" s="39"/>
      <c r="IT19" s="39"/>
      <c r="IU19" s="39"/>
      <c r="IV19" s="39"/>
      <c r="IW19" s="39"/>
      <c r="IX19" s="39"/>
      <c r="IY19" s="39"/>
      <c r="IZ19" s="39"/>
      <c r="JA19" s="39"/>
      <c r="JB19" s="39"/>
      <c r="JC19" s="39"/>
      <c r="JD19" s="39"/>
      <c r="JE19" s="39"/>
      <c r="JF19" s="39"/>
      <c r="JG19" s="39"/>
      <c r="JH19" s="39"/>
      <c r="JI19" s="39"/>
      <c r="JJ19" s="39"/>
      <c r="JK19" s="39"/>
      <c r="JL19" s="39"/>
      <c r="JM19" s="39"/>
      <c r="JN19" s="39"/>
      <c r="JO19" s="39"/>
      <c r="JP19" s="39"/>
      <c r="JQ19" s="39"/>
      <c r="JR19" s="39"/>
      <c r="JS19" s="39"/>
      <c r="JT19" s="39"/>
      <c r="JU19" s="39"/>
      <c r="JV19" s="39"/>
      <c r="JW19" s="39"/>
      <c r="JX19" s="39"/>
      <c r="JY19" s="39"/>
      <c r="JZ19" s="39"/>
      <c r="KA19" s="39"/>
      <c r="KB19" s="39"/>
      <c r="KC19" s="39"/>
      <c r="KD19" s="39"/>
      <c r="KE19" s="39"/>
      <c r="KF19" s="39"/>
      <c r="KG19" s="39"/>
      <c r="KH19" s="39"/>
      <c r="KI19" s="39"/>
      <c r="KJ19" s="39"/>
      <c r="KK19" s="39"/>
      <c r="KL19" s="39"/>
      <c r="KM19" s="39"/>
    </row>
    <row r="20" spans="2:299" s="44" customFormat="1" ht="66.75" customHeight="1" x14ac:dyDescent="0.3">
      <c r="B20" s="156"/>
      <c r="C20" s="118"/>
      <c r="D20" s="34"/>
      <c r="E20" s="34"/>
      <c r="F20" s="26"/>
      <c r="G20" s="26"/>
      <c r="H20" s="20"/>
      <c r="I20" s="18" t="b">
        <f t="shared" si="23"/>
        <v>0</v>
      </c>
      <c r="J20" s="21"/>
      <c r="K20" s="18" t="b">
        <f t="shared" si="24"/>
        <v>0</v>
      </c>
      <c r="L20" s="21"/>
      <c r="M20" s="45" t="b">
        <f t="shared" si="25"/>
        <v>0</v>
      </c>
      <c r="N20" s="21"/>
      <c r="O20" s="45" t="b">
        <f t="shared" si="26"/>
        <v>0</v>
      </c>
      <c r="P20" s="21"/>
      <c r="Q20" s="45" t="b">
        <f t="shared" si="27"/>
        <v>0</v>
      </c>
      <c r="R20" s="19" t="str">
        <f t="shared" si="28"/>
        <v xml:space="preserve">  </v>
      </c>
      <c r="S20" s="22" t="str">
        <f t="shared" si="29"/>
        <v xml:space="preserve"> </v>
      </c>
      <c r="T20" s="20"/>
      <c r="U20" s="19"/>
      <c r="V20" s="21"/>
      <c r="W20" s="19" t="b">
        <f t="shared" si="0"/>
        <v>0</v>
      </c>
      <c r="X20" s="21"/>
      <c r="Y20" s="19" t="b">
        <f t="shared" si="1"/>
        <v>0</v>
      </c>
      <c r="Z20" s="21"/>
      <c r="AA20" s="19" t="b">
        <f t="shared" si="2"/>
        <v>0</v>
      </c>
      <c r="AB20" s="21"/>
      <c r="AC20" s="19" t="b">
        <f t="shared" si="3"/>
        <v>0</v>
      </c>
      <c r="AD20" s="21"/>
      <c r="AE20" s="19" t="b">
        <f t="shared" si="4"/>
        <v>0</v>
      </c>
      <c r="AF20" s="21"/>
      <c r="AG20" s="19" t="b">
        <f t="shared" si="5"/>
        <v>0</v>
      </c>
      <c r="AH20" s="21"/>
      <c r="AI20" s="19" t="b">
        <f t="shared" si="6"/>
        <v>0</v>
      </c>
      <c r="AJ20" s="21"/>
      <c r="AK20" s="19" t="b">
        <f t="shared" si="7"/>
        <v>0</v>
      </c>
      <c r="AL20" s="21"/>
      <c r="AM20" s="19" t="b">
        <f t="shared" si="8"/>
        <v>0</v>
      </c>
      <c r="AN20" s="21"/>
      <c r="AO20" s="19" t="b">
        <f t="shared" si="9"/>
        <v>0</v>
      </c>
      <c r="AP20" s="21"/>
      <c r="AQ20" s="19" t="b">
        <f t="shared" si="10"/>
        <v>0</v>
      </c>
      <c r="AR20" s="21"/>
      <c r="AS20" s="19" t="b">
        <f t="shared" si="11"/>
        <v>0</v>
      </c>
      <c r="AT20" s="21"/>
      <c r="AU20" s="19" t="b">
        <f t="shared" si="12"/>
        <v>0</v>
      </c>
      <c r="AV20" s="21"/>
      <c r="AW20" s="19" t="b">
        <f t="shared" si="13"/>
        <v>0</v>
      </c>
      <c r="AX20" s="21"/>
      <c r="AY20" s="19" t="b">
        <f t="shared" si="14"/>
        <v>0</v>
      </c>
      <c r="AZ20" s="21"/>
      <c r="BA20" s="19" t="b">
        <f t="shared" si="15"/>
        <v>0</v>
      </c>
      <c r="BB20" s="21"/>
      <c r="BC20" s="19" t="b">
        <f t="shared" si="16"/>
        <v>0</v>
      </c>
      <c r="BD20" s="21"/>
      <c r="BE20" s="19" t="b">
        <f t="shared" si="17"/>
        <v>0</v>
      </c>
      <c r="BF20" s="21"/>
      <c r="BG20" s="19" t="b">
        <f t="shared" si="18"/>
        <v>0</v>
      </c>
      <c r="BH20" s="19" t="str">
        <f t="shared" si="19"/>
        <v xml:space="preserve"> </v>
      </c>
      <c r="BI20" s="19"/>
      <c r="BJ20" s="19" t="b">
        <f t="shared" si="30"/>
        <v>0</v>
      </c>
      <c r="BK20" s="19" t="str">
        <f t="shared" si="20"/>
        <v xml:space="preserve"> </v>
      </c>
      <c r="BL20" s="19" t="str">
        <f t="shared" si="21"/>
        <v xml:space="preserve"> </v>
      </c>
      <c r="BM20" s="19" t="str">
        <f t="shared" si="22"/>
        <v/>
      </c>
      <c r="BN20" s="20"/>
      <c r="BO20" s="436"/>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c r="FS20" s="39"/>
      <c r="FT20" s="39"/>
      <c r="FU20" s="39"/>
      <c r="FV20" s="39"/>
      <c r="FW20" s="39"/>
      <c r="FX20" s="39"/>
      <c r="FY20" s="39"/>
      <c r="FZ20" s="39"/>
      <c r="GA20" s="39"/>
      <c r="GB20" s="39"/>
      <c r="GC20" s="39"/>
      <c r="GD20" s="39"/>
      <c r="GE20" s="39"/>
      <c r="GF20" s="39"/>
      <c r="GG20" s="39"/>
      <c r="GH20" s="39"/>
      <c r="GI20" s="39"/>
      <c r="GJ20" s="39"/>
      <c r="GK20" s="39"/>
      <c r="GL20" s="39"/>
      <c r="GM20" s="39"/>
      <c r="GN20" s="39"/>
      <c r="GO20" s="39"/>
      <c r="GP20" s="39"/>
      <c r="GQ20" s="39"/>
      <c r="GR20" s="39"/>
      <c r="GS20" s="39"/>
      <c r="GT20" s="39"/>
      <c r="GU20" s="39"/>
      <c r="GV20" s="39"/>
      <c r="GW20" s="39"/>
      <c r="GX20" s="39"/>
      <c r="GY20" s="39"/>
      <c r="GZ20" s="39"/>
      <c r="HA20" s="39"/>
      <c r="HB20" s="39"/>
      <c r="HC20" s="39"/>
      <c r="HD20" s="39"/>
      <c r="HE20" s="39"/>
      <c r="HF20" s="39"/>
      <c r="HG20" s="39"/>
      <c r="HH20" s="39"/>
      <c r="HI20" s="39"/>
      <c r="HJ20" s="39"/>
      <c r="HK20" s="39"/>
      <c r="HL20" s="39"/>
      <c r="HM20" s="39"/>
      <c r="HN20" s="39"/>
      <c r="HO20" s="39"/>
      <c r="HP20" s="39"/>
      <c r="HQ20" s="39"/>
      <c r="HR20" s="39"/>
      <c r="HS20" s="39"/>
      <c r="HT20" s="39"/>
      <c r="HU20" s="39"/>
      <c r="HV20" s="39"/>
      <c r="HW20" s="39"/>
      <c r="HX20" s="39"/>
      <c r="HY20" s="39"/>
      <c r="HZ20" s="39"/>
      <c r="IA20" s="39"/>
      <c r="IB20" s="39"/>
      <c r="IC20" s="39"/>
      <c r="ID20" s="39"/>
      <c r="IE20" s="39"/>
      <c r="IF20" s="39"/>
      <c r="IG20" s="39"/>
      <c r="IH20" s="39"/>
      <c r="II20" s="39"/>
      <c r="IJ20" s="39"/>
      <c r="IK20" s="39"/>
      <c r="IL20" s="39"/>
      <c r="IM20" s="39"/>
      <c r="IN20" s="39"/>
      <c r="IO20" s="39"/>
      <c r="IP20" s="39"/>
      <c r="IQ20" s="39"/>
      <c r="IR20" s="39"/>
      <c r="IS20" s="39"/>
      <c r="IT20" s="39"/>
      <c r="IU20" s="39"/>
      <c r="IV20" s="39"/>
      <c r="IW20" s="39"/>
      <c r="IX20" s="39"/>
      <c r="IY20" s="39"/>
      <c r="IZ20" s="39"/>
      <c r="JA20" s="39"/>
      <c r="JB20" s="39"/>
      <c r="JC20" s="39"/>
      <c r="JD20" s="39"/>
      <c r="JE20" s="39"/>
      <c r="JF20" s="39"/>
      <c r="JG20" s="39"/>
      <c r="JH20" s="39"/>
      <c r="JI20" s="39"/>
      <c r="JJ20" s="39"/>
      <c r="JK20" s="39"/>
      <c r="JL20" s="39"/>
      <c r="JM20" s="39"/>
      <c r="JN20" s="39"/>
      <c r="JO20" s="39"/>
      <c r="JP20" s="39"/>
      <c r="JQ20" s="39"/>
      <c r="JR20" s="39"/>
      <c r="JS20" s="39"/>
      <c r="JT20" s="39"/>
      <c r="JU20" s="39"/>
      <c r="JV20" s="39"/>
      <c r="JW20" s="39"/>
      <c r="JX20" s="39"/>
      <c r="JY20" s="39"/>
      <c r="JZ20" s="39"/>
      <c r="KA20" s="39"/>
      <c r="KB20" s="39"/>
      <c r="KC20" s="39"/>
      <c r="KD20" s="39"/>
      <c r="KE20" s="39"/>
      <c r="KF20" s="39"/>
      <c r="KG20" s="39"/>
      <c r="KH20" s="39"/>
      <c r="KI20" s="39"/>
      <c r="KJ20" s="39"/>
      <c r="KK20" s="39"/>
      <c r="KL20" s="39"/>
      <c r="KM20" s="39"/>
    </row>
    <row r="21" spans="2:299" ht="81.75" customHeight="1" x14ac:dyDescent="0.3">
      <c r="B21" s="156"/>
      <c r="C21" s="118"/>
      <c r="D21" s="34"/>
      <c r="E21" s="34"/>
      <c r="F21" s="26"/>
      <c r="G21" s="26"/>
      <c r="H21" s="20"/>
      <c r="I21" s="18" t="b">
        <f t="shared" si="23"/>
        <v>0</v>
      </c>
      <c r="J21" s="21"/>
      <c r="K21" s="18" t="b">
        <f t="shared" si="24"/>
        <v>0</v>
      </c>
      <c r="L21" s="21"/>
      <c r="M21" s="45" t="b">
        <f t="shared" si="25"/>
        <v>0</v>
      </c>
      <c r="N21" s="21"/>
      <c r="O21" s="45" t="b">
        <f t="shared" si="26"/>
        <v>0</v>
      </c>
      <c r="P21" s="21"/>
      <c r="Q21" s="45" t="b">
        <f t="shared" si="27"/>
        <v>0</v>
      </c>
      <c r="R21" s="19" t="str">
        <f t="shared" si="28"/>
        <v xml:space="preserve">  </v>
      </c>
      <c r="S21" s="22" t="str">
        <f t="shared" si="29"/>
        <v xml:space="preserve"> </v>
      </c>
      <c r="T21" s="20"/>
      <c r="U21" s="19"/>
      <c r="V21" s="21"/>
      <c r="W21" s="19" t="b">
        <f t="shared" si="0"/>
        <v>0</v>
      </c>
      <c r="X21" s="21"/>
      <c r="Y21" s="19" t="b">
        <f t="shared" si="1"/>
        <v>0</v>
      </c>
      <c r="Z21" s="21"/>
      <c r="AA21" s="19" t="b">
        <f t="shared" si="2"/>
        <v>0</v>
      </c>
      <c r="AB21" s="21"/>
      <c r="AC21" s="19" t="b">
        <f t="shared" si="3"/>
        <v>0</v>
      </c>
      <c r="AD21" s="21"/>
      <c r="AE21" s="19" t="b">
        <f t="shared" si="4"/>
        <v>0</v>
      </c>
      <c r="AF21" s="21"/>
      <c r="AG21" s="19" t="b">
        <f t="shared" si="5"/>
        <v>0</v>
      </c>
      <c r="AH21" s="21"/>
      <c r="AI21" s="19" t="b">
        <f t="shared" si="6"/>
        <v>0</v>
      </c>
      <c r="AJ21" s="21"/>
      <c r="AK21" s="19" t="b">
        <f t="shared" si="7"/>
        <v>0</v>
      </c>
      <c r="AL21" s="21"/>
      <c r="AM21" s="19" t="b">
        <f t="shared" si="8"/>
        <v>0</v>
      </c>
      <c r="AN21" s="21"/>
      <c r="AO21" s="19" t="b">
        <f t="shared" si="9"/>
        <v>0</v>
      </c>
      <c r="AP21" s="21"/>
      <c r="AQ21" s="19" t="b">
        <f t="shared" si="10"/>
        <v>0</v>
      </c>
      <c r="AR21" s="21"/>
      <c r="AS21" s="19" t="b">
        <f t="shared" si="11"/>
        <v>0</v>
      </c>
      <c r="AT21" s="21"/>
      <c r="AU21" s="19" t="b">
        <f t="shared" si="12"/>
        <v>0</v>
      </c>
      <c r="AV21" s="21"/>
      <c r="AW21" s="19" t="b">
        <f t="shared" si="13"/>
        <v>0</v>
      </c>
      <c r="AX21" s="21"/>
      <c r="AY21" s="19" t="b">
        <f t="shared" si="14"/>
        <v>0</v>
      </c>
      <c r="AZ21" s="21"/>
      <c r="BA21" s="19" t="b">
        <f t="shared" si="15"/>
        <v>0</v>
      </c>
      <c r="BB21" s="21"/>
      <c r="BC21" s="19" t="b">
        <f t="shared" si="16"/>
        <v>0</v>
      </c>
      <c r="BD21" s="21"/>
      <c r="BE21" s="19" t="b">
        <f t="shared" si="17"/>
        <v>0</v>
      </c>
      <c r="BF21" s="21"/>
      <c r="BG21" s="19" t="b">
        <f t="shared" si="18"/>
        <v>0</v>
      </c>
      <c r="BH21" s="19" t="str">
        <f t="shared" si="19"/>
        <v xml:space="preserve"> </v>
      </c>
      <c r="BI21" s="19"/>
      <c r="BJ21" s="19" t="b">
        <f t="shared" si="30"/>
        <v>0</v>
      </c>
      <c r="BK21" s="19" t="str">
        <f t="shared" si="20"/>
        <v xml:space="preserve"> </v>
      </c>
      <c r="BL21" s="19" t="str">
        <f t="shared" si="21"/>
        <v xml:space="preserve"> </v>
      </c>
      <c r="BM21" s="19" t="str">
        <f t="shared" si="22"/>
        <v/>
      </c>
      <c r="BN21" s="43"/>
      <c r="BO21" s="436"/>
    </row>
    <row r="22" spans="2:299" ht="84.2" customHeight="1" x14ac:dyDescent="0.3">
      <c r="B22" s="156"/>
      <c r="C22" s="118"/>
      <c r="D22" s="34"/>
      <c r="E22" s="34"/>
      <c r="F22" s="26"/>
      <c r="G22" s="26"/>
      <c r="H22" s="20"/>
      <c r="I22" s="18" t="b">
        <f t="shared" si="23"/>
        <v>0</v>
      </c>
      <c r="J22" s="21"/>
      <c r="K22" s="18" t="b">
        <f t="shared" si="24"/>
        <v>0</v>
      </c>
      <c r="L22" s="21"/>
      <c r="M22" s="45" t="b">
        <f t="shared" si="25"/>
        <v>0</v>
      </c>
      <c r="N22" s="21"/>
      <c r="O22" s="45" t="b">
        <f t="shared" si="26"/>
        <v>0</v>
      </c>
      <c r="P22" s="21"/>
      <c r="Q22" s="45" t="b">
        <f t="shared" si="27"/>
        <v>0</v>
      </c>
      <c r="R22" s="19" t="str">
        <f t="shared" si="28"/>
        <v xml:space="preserve">  </v>
      </c>
      <c r="S22" s="22" t="str">
        <f t="shared" si="29"/>
        <v xml:space="preserve"> </v>
      </c>
      <c r="T22" s="20"/>
      <c r="U22" s="19"/>
      <c r="V22" s="21"/>
      <c r="W22" s="19" t="b">
        <f t="shared" si="0"/>
        <v>0</v>
      </c>
      <c r="X22" s="21"/>
      <c r="Y22" s="19" t="b">
        <f t="shared" si="1"/>
        <v>0</v>
      </c>
      <c r="Z22" s="21"/>
      <c r="AA22" s="19" t="b">
        <f t="shared" si="2"/>
        <v>0</v>
      </c>
      <c r="AB22" s="21"/>
      <c r="AC22" s="19" t="b">
        <f t="shared" si="3"/>
        <v>0</v>
      </c>
      <c r="AD22" s="21"/>
      <c r="AE22" s="19" t="b">
        <f t="shared" si="4"/>
        <v>0</v>
      </c>
      <c r="AF22" s="21"/>
      <c r="AG22" s="19" t="b">
        <f t="shared" si="5"/>
        <v>0</v>
      </c>
      <c r="AH22" s="21"/>
      <c r="AI22" s="19" t="b">
        <f t="shared" si="6"/>
        <v>0</v>
      </c>
      <c r="AJ22" s="21"/>
      <c r="AK22" s="19" t="b">
        <f t="shared" si="7"/>
        <v>0</v>
      </c>
      <c r="AL22" s="21"/>
      <c r="AM22" s="19" t="b">
        <f t="shared" si="8"/>
        <v>0</v>
      </c>
      <c r="AN22" s="21"/>
      <c r="AO22" s="19" t="b">
        <f t="shared" si="9"/>
        <v>0</v>
      </c>
      <c r="AP22" s="21"/>
      <c r="AQ22" s="19" t="b">
        <f t="shared" si="10"/>
        <v>0</v>
      </c>
      <c r="AR22" s="21"/>
      <c r="AS22" s="19" t="b">
        <f t="shared" si="11"/>
        <v>0</v>
      </c>
      <c r="AT22" s="21"/>
      <c r="AU22" s="19" t="b">
        <f t="shared" si="12"/>
        <v>0</v>
      </c>
      <c r="AV22" s="21"/>
      <c r="AW22" s="19" t="b">
        <f t="shared" si="13"/>
        <v>0</v>
      </c>
      <c r="AX22" s="21"/>
      <c r="AY22" s="19" t="b">
        <f t="shared" si="14"/>
        <v>0</v>
      </c>
      <c r="AZ22" s="21"/>
      <c r="BA22" s="19" t="b">
        <f t="shared" si="15"/>
        <v>0</v>
      </c>
      <c r="BB22" s="21"/>
      <c r="BC22" s="19" t="b">
        <f t="shared" si="16"/>
        <v>0</v>
      </c>
      <c r="BD22" s="21"/>
      <c r="BE22" s="19" t="b">
        <f t="shared" si="17"/>
        <v>0</v>
      </c>
      <c r="BF22" s="21"/>
      <c r="BG22" s="19" t="b">
        <f t="shared" si="18"/>
        <v>0</v>
      </c>
      <c r="BH22" s="19" t="str">
        <f t="shared" si="19"/>
        <v xml:space="preserve"> </v>
      </c>
      <c r="BI22" s="19"/>
      <c r="BJ22" s="19" t="b">
        <f t="shared" si="30"/>
        <v>0</v>
      </c>
      <c r="BK22" s="19" t="str">
        <f t="shared" si="20"/>
        <v xml:space="preserve"> </v>
      </c>
      <c r="BL22" s="19" t="str">
        <f t="shared" si="21"/>
        <v xml:space="preserve"> </v>
      </c>
      <c r="BM22" s="19" t="str">
        <f t="shared" si="22"/>
        <v/>
      </c>
      <c r="BN22" s="43"/>
      <c r="BO22" s="436"/>
    </row>
    <row r="23" spans="2:299" ht="63" customHeight="1" x14ac:dyDescent="0.3">
      <c r="B23" s="156"/>
      <c r="C23" s="118"/>
      <c r="D23" s="34"/>
      <c r="E23" s="34"/>
      <c r="F23" s="26"/>
      <c r="G23" s="26"/>
      <c r="H23" s="20"/>
      <c r="I23" s="18" t="b">
        <f t="shared" si="23"/>
        <v>0</v>
      </c>
      <c r="J23" s="21"/>
      <c r="K23" s="18" t="b">
        <f t="shared" si="24"/>
        <v>0</v>
      </c>
      <c r="L23" s="21"/>
      <c r="M23" s="45" t="b">
        <f t="shared" si="25"/>
        <v>0</v>
      </c>
      <c r="N23" s="21"/>
      <c r="O23" s="45" t="b">
        <f t="shared" si="26"/>
        <v>0</v>
      </c>
      <c r="P23" s="21"/>
      <c r="Q23" s="45" t="b">
        <f t="shared" si="27"/>
        <v>0</v>
      </c>
      <c r="R23" s="19" t="str">
        <f t="shared" si="28"/>
        <v xml:space="preserve">  </v>
      </c>
      <c r="S23" s="22" t="str">
        <f t="shared" si="29"/>
        <v xml:space="preserve"> </v>
      </c>
      <c r="T23" s="20"/>
      <c r="U23" s="19"/>
      <c r="V23" s="21"/>
      <c r="W23" s="19" t="b">
        <f t="shared" si="0"/>
        <v>0</v>
      </c>
      <c r="X23" s="21"/>
      <c r="Y23" s="19" t="b">
        <f t="shared" si="1"/>
        <v>0</v>
      </c>
      <c r="Z23" s="21"/>
      <c r="AA23" s="19" t="b">
        <f t="shared" si="2"/>
        <v>0</v>
      </c>
      <c r="AB23" s="21"/>
      <c r="AC23" s="19" t="b">
        <f t="shared" si="3"/>
        <v>0</v>
      </c>
      <c r="AD23" s="21"/>
      <c r="AE23" s="19" t="b">
        <f t="shared" si="4"/>
        <v>0</v>
      </c>
      <c r="AF23" s="21"/>
      <c r="AG23" s="19" t="b">
        <f t="shared" si="5"/>
        <v>0</v>
      </c>
      <c r="AH23" s="21"/>
      <c r="AI23" s="19" t="b">
        <f t="shared" si="6"/>
        <v>0</v>
      </c>
      <c r="AJ23" s="21"/>
      <c r="AK23" s="19" t="b">
        <f t="shared" si="7"/>
        <v>0</v>
      </c>
      <c r="AL23" s="21"/>
      <c r="AM23" s="19" t="b">
        <f t="shared" si="8"/>
        <v>0</v>
      </c>
      <c r="AN23" s="21"/>
      <c r="AO23" s="19" t="b">
        <f t="shared" si="9"/>
        <v>0</v>
      </c>
      <c r="AP23" s="21"/>
      <c r="AQ23" s="19" t="b">
        <f t="shared" si="10"/>
        <v>0</v>
      </c>
      <c r="AR23" s="21"/>
      <c r="AS23" s="19" t="b">
        <f t="shared" si="11"/>
        <v>0</v>
      </c>
      <c r="AT23" s="21"/>
      <c r="AU23" s="19" t="b">
        <f t="shared" si="12"/>
        <v>0</v>
      </c>
      <c r="AV23" s="21"/>
      <c r="AW23" s="19" t="b">
        <f t="shared" si="13"/>
        <v>0</v>
      </c>
      <c r="AX23" s="21"/>
      <c r="AY23" s="19" t="b">
        <f t="shared" si="14"/>
        <v>0</v>
      </c>
      <c r="AZ23" s="21"/>
      <c r="BA23" s="19" t="b">
        <f t="shared" si="15"/>
        <v>0</v>
      </c>
      <c r="BB23" s="21"/>
      <c r="BC23" s="19" t="b">
        <f t="shared" si="16"/>
        <v>0</v>
      </c>
      <c r="BD23" s="21"/>
      <c r="BE23" s="19" t="b">
        <f t="shared" si="17"/>
        <v>0</v>
      </c>
      <c r="BF23" s="21"/>
      <c r="BG23" s="19" t="b">
        <f t="shared" si="18"/>
        <v>0</v>
      </c>
      <c r="BH23" s="19" t="str">
        <f t="shared" si="19"/>
        <v xml:space="preserve"> </v>
      </c>
      <c r="BI23" s="19"/>
      <c r="BJ23" s="19" t="b">
        <f t="shared" si="30"/>
        <v>0</v>
      </c>
      <c r="BK23" s="19" t="str">
        <f t="shared" si="20"/>
        <v xml:space="preserve"> </v>
      </c>
      <c r="BL23" s="19" t="str">
        <f t="shared" si="21"/>
        <v xml:space="preserve"> </v>
      </c>
      <c r="BM23" s="19" t="str">
        <f t="shared" si="22"/>
        <v/>
      </c>
      <c r="BN23" s="43"/>
      <c r="BO23" s="436"/>
    </row>
    <row r="24" spans="2:299" ht="63" customHeight="1" x14ac:dyDescent="0.3">
      <c r="B24" s="156"/>
      <c r="C24" s="118"/>
      <c r="D24" s="34"/>
      <c r="E24" s="34"/>
      <c r="F24" s="26"/>
      <c r="G24" s="26"/>
      <c r="H24" s="20"/>
      <c r="I24" s="18" t="b">
        <f t="shared" si="23"/>
        <v>0</v>
      </c>
      <c r="J24" s="21"/>
      <c r="K24" s="18" t="b">
        <f t="shared" si="24"/>
        <v>0</v>
      </c>
      <c r="L24" s="21"/>
      <c r="M24" s="45" t="b">
        <f t="shared" si="25"/>
        <v>0</v>
      </c>
      <c r="N24" s="21"/>
      <c r="O24" s="45" t="b">
        <f t="shared" si="26"/>
        <v>0</v>
      </c>
      <c r="P24" s="21"/>
      <c r="Q24" s="45" t="b">
        <f t="shared" si="27"/>
        <v>0</v>
      </c>
      <c r="R24" s="19" t="str">
        <f t="shared" si="28"/>
        <v xml:space="preserve">  </v>
      </c>
      <c r="S24" s="22" t="str">
        <f t="shared" si="29"/>
        <v xml:space="preserve"> </v>
      </c>
      <c r="T24" s="20"/>
      <c r="U24" s="19"/>
      <c r="V24" s="21"/>
      <c r="W24" s="19" t="b">
        <f t="shared" si="0"/>
        <v>0</v>
      </c>
      <c r="X24" s="21"/>
      <c r="Y24" s="19" t="b">
        <f t="shared" si="1"/>
        <v>0</v>
      </c>
      <c r="Z24" s="21"/>
      <c r="AA24" s="19" t="b">
        <f t="shared" si="2"/>
        <v>0</v>
      </c>
      <c r="AB24" s="21"/>
      <c r="AC24" s="19" t="b">
        <f t="shared" si="3"/>
        <v>0</v>
      </c>
      <c r="AD24" s="21"/>
      <c r="AE24" s="19" t="b">
        <f t="shared" si="4"/>
        <v>0</v>
      </c>
      <c r="AF24" s="21"/>
      <c r="AG24" s="19" t="b">
        <f t="shared" si="5"/>
        <v>0</v>
      </c>
      <c r="AH24" s="21"/>
      <c r="AI24" s="19" t="b">
        <f t="shared" si="6"/>
        <v>0</v>
      </c>
      <c r="AJ24" s="21"/>
      <c r="AK24" s="19" t="b">
        <f t="shared" si="7"/>
        <v>0</v>
      </c>
      <c r="AL24" s="21"/>
      <c r="AM24" s="19" t="b">
        <f t="shared" si="8"/>
        <v>0</v>
      </c>
      <c r="AN24" s="21"/>
      <c r="AO24" s="19" t="b">
        <f t="shared" si="9"/>
        <v>0</v>
      </c>
      <c r="AP24" s="21"/>
      <c r="AQ24" s="19" t="b">
        <f t="shared" si="10"/>
        <v>0</v>
      </c>
      <c r="AR24" s="21"/>
      <c r="AS24" s="19" t="b">
        <f t="shared" si="11"/>
        <v>0</v>
      </c>
      <c r="AT24" s="21"/>
      <c r="AU24" s="19" t="b">
        <f t="shared" si="12"/>
        <v>0</v>
      </c>
      <c r="AV24" s="21"/>
      <c r="AW24" s="19" t="b">
        <f t="shared" si="13"/>
        <v>0</v>
      </c>
      <c r="AX24" s="21"/>
      <c r="AY24" s="19" t="b">
        <f t="shared" si="14"/>
        <v>0</v>
      </c>
      <c r="AZ24" s="21"/>
      <c r="BA24" s="19" t="b">
        <f t="shared" si="15"/>
        <v>0</v>
      </c>
      <c r="BB24" s="21"/>
      <c r="BC24" s="19" t="b">
        <f t="shared" si="16"/>
        <v>0</v>
      </c>
      <c r="BD24" s="21"/>
      <c r="BE24" s="19" t="b">
        <f t="shared" si="17"/>
        <v>0</v>
      </c>
      <c r="BF24" s="21"/>
      <c r="BG24" s="19" t="b">
        <f t="shared" si="18"/>
        <v>0</v>
      </c>
      <c r="BH24" s="19" t="str">
        <f t="shared" si="19"/>
        <v xml:space="preserve"> </v>
      </c>
      <c r="BI24" s="19"/>
      <c r="BJ24" s="19" t="b">
        <f t="shared" si="30"/>
        <v>0</v>
      </c>
      <c r="BK24" s="19" t="str">
        <f t="shared" si="20"/>
        <v xml:space="preserve"> </v>
      </c>
      <c r="BL24" s="19" t="str">
        <f t="shared" si="21"/>
        <v xml:space="preserve"> </v>
      </c>
      <c r="BM24" s="19" t="str">
        <f t="shared" si="22"/>
        <v/>
      </c>
      <c r="BN24" s="43"/>
      <c r="BO24" s="436"/>
    </row>
    <row r="25" spans="2:299" ht="63" customHeight="1" x14ac:dyDescent="0.3">
      <c r="B25" s="24"/>
      <c r="C25" s="118"/>
      <c r="D25" s="34"/>
      <c r="E25" s="34"/>
      <c r="F25" s="26"/>
      <c r="G25" s="26"/>
      <c r="H25" s="20"/>
      <c r="I25" s="18" t="b">
        <f t="shared" si="23"/>
        <v>0</v>
      </c>
      <c r="J25" s="21"/>
      <c r="K25" s="18" t="b">
        <f t="shared" si="24"/>
        <v>0</v>
      </c>
      <c r="L25" s="21"/>
      <c r="M25" s="45" t="b">
        <f t="shared" si="25"/>
        <v>0</v>
      </c>
      <c r="N25" s="21"/>
      <c r="O25" s="45" t="b">
        <f t="shared" si="26"/>
        <v>0</v>
      </c>
      <c r="P25" s="21"/>
      <c r="Q25" s="45" t="b">
        <f t="shared" si="27"/>
        <v>0</v>
      </c>
      <c r="R25" s="19" t="str">
        <f t="shared" si="28"/>
        <v xml:space="preserve">  </v>
      </c>
      <c r="S25" s="22" t="str">
        <f t="shared" si="29"/>
        <v xml:space="preserve"> </v>
      </c>
      <c r="T25" s="20"/>
      <c r="U25" s="19"/>
      <c r="V25" s="21"/>
      <c r="W25" s="19" t="b">
        <f t="shared" si="0"/>
        <v>0</v>
      </c>
      <c r="X25" s="21"/>
      <c r="Y25" s="19" t="b">
        <f t="shared" si="1"/>
        <v>0</v>
      </c>
      <c r="Z25" s="21"/>
      <c r="AA25" s="19" t="b">
        <f t="shared" si="2"/>
        <v>0</v>
      </c>
      <c r="AB25" s="21"/>
      <c r="AC25" s="19" t="b">
        <f t="shared" si="3"/>
        <v>0</v>
      </c>
      <c r="AD25" s="21"/>
      <c r="AE25" s="19" t="b">
        <f t="shared" si="4"/>
        <v>0</v>
      </c>
      <c r="AF25" s="21"/>
      <c r="AG25" s="19" t="b">
        <f t="shared" si="5"/>
        <v>0</v>
      </c>
      <c r="AH25" s="21"/>
      <c r="AI25" s="19" t="b">
        <f t="shared" si="6"/>
        <v>0</v>
      </c>
      <c r="AJ25" s="21"/>
      <c r="AK25" s="19" t="b">
        <f t="shared" si="7"/>
        <v>0</v>
      </c>
      <c r="AL25" s="21"/>
      <c r="AM25" s="19" t="b">
        <f t="shared" si="8"/>
        <v>0</v>
      </c>
      <c r="AN25" s="21"/>
      <c r="AO25" s="19" t="b">
        <f t="shared" si="9"/>
        <v>0</v>
      </c>
      <c r="AP25" s="21"/>
      <c r="AQ25" s="19" t="b">
        <f t="shared" si="10"/>
        <v>0</v>
      </c>
      <c r="AR25" s="21"/>
      <c r="AS25" s="19" t="b">
        <f t="shared" si="11"/>
        <v>0</v>
      </c>
      <c r="AT25" s="21"/>
      <c r="AU25" s="19" t="b">
        <f t="shared" si="12"/>
        <v>0</v>
      </c>
      <c r="AV25" s="21"/>
      <c r="AW25" s="19" t="b">
        <f t="shared" si="13"/>
        <v>0</v>
      </c>
      <c r="AX25" s="21"/>
      <c r="AY25" s="19" t="b">
        <f t="shared" si="14"/>
        <v>0</v>
      </c>
      <c r="AZ25" s="21"/>
      <c r="BA25" s="19" t="b">
        <f t="shared" si="15"/>
        <v>0</v>
      </c>
      <c r="BB25" s="21"/>
      <c r="BC25" s="19" t="b">
        <f t="shared" si="16"/>
        <v>0</v>
      </c>
      <c r="BD25" s="21"/>
      <c r="BE25" s="19" t="b">
        <f t="shared" si="17"/>
        <v>0</v>
      </c>
      <c r="BF25" s="21"/>
      <c r="BG25" s="19" t="b">
        <f t="shared" si="18"/>
        <v>0</v>
      </c>
      <c r="BH25" s="19" t="str">
        <f t="shared" si="19"/>
        <v xml:space="preserve"> </v>
      </c>
      <c r="BI25" s="19"/>
      <c r="BJ25" s="19" t="b">
        <f t="shared" si="30"/>
        <v>0</v>
      </c>
      <c r="BK25" s="19" t="str">
        <f t="shared" si="20"/>
        <v xml:space="preserve"> </v>
      </c>
      <c r="BL25" s="19" t="str">
        <f t="shared" si="21"/>
        <v xml:space="preserve"> </v>
      </c>
      <c r="BM25" s="19" t="str">
        <f t="shared" si="22"/>
        <v/>
      </c>
      <c r="BN25" s="43"/>
      <c r="BO25" s="436"/>
    </row>
    <row r="26" spans="2:299" ht="63" customHeight="1" x14ac:dyDescent="0.3">
      <c r="B26" s="24"/>
      <c r="C26" s="118"/>
      <c r="D26" s="34"/>
      <c r="E26" s="34"/>
      <c r="F26" s="26"/>
      <c r="G26" s="26"/>
      <c r="H26" s="20"/>
      <c r="I26" s="18" t="b">
        <f t="shared" si="23"/>
        <v>0</v>
      </c>
      <c r="J26" s="21"/>
      <c r="K26" s="18" t="b">
        <f t="shared" si="24"/>
        <v>0</v>
      </c>
      <c r="L26" s="21"/>
      <c r="M26" s="45" t="b">
        <f t="shared" si="25"/>
        <v>0</v>
      </c>
      <c r="N26" s="21"/>
      <c r="O26" s="45" t="b">
        <f t="shared" si="26"/>
        <v>0</v>
      </c>
      <c r="P26" s="21"/>
      <c r="Q26" s="45" t="b">
        <f t="shared" si="27"/>
        <v>0</v>
      </c>
      <c r="R26" s="19" t="str">
        <f t="shared" si="28"/>
        <v xml:space="preserve">  </v>
      </c>
      <c r="S26" s="22" t="str">
        <f t="shared" si="29"/>
        <v xml:space="preserve"> </v>
      </c>
      <c r="T26" s="20"/>
      <c r="U26" s="19"/>
      <c r="V26" s="21"/>
      <c r="W26" s="19" t="b">
        <f t="shared" si="0"/>
        <v>0</v>
      </c>
      <c r="X26" s="21"/>
      <c r="Y26" s="19" t="b">
        <f t="shared" si="1"/>
        <v>0</v>
      </c>
      <c r="Z26" s="21"/>
      <c r="AA26" s="19" t="b">
        <f t="shared" si="2"/>
        <v>0</v>
      </c>
      <c r="AB26" s="21"/>
      <c r="AC26" s="19" t="b">
        <f t="shared" si="3"/>
        <v>0</v>
      </c>
      <c r="AD26" s="21"/>
      <c r="AE26" s="19" t="b">
        <f t="shared" si="4"/>
        <v>0</v>
      </c>
      <c r="AF26" s="21"/>
      <c r="AG26" s="19" t="b">
        <f t="shared" si="5"/>
        <v>0</v>
      </c>
      <c r="AH26" s="21"/>
      <c r="AI26" s="19" t="b">
        <f t="shared" si="6"/>
        <v>0</v>
      </c>
      <c r="AJ26" s="21"/>
      <c r="AK26" s="19" t="b">
        <f t="shared" si="7"/>
        <v>0</v>
      </c>
      <c r="AL26" s="21"/>
      <c r="AM26" s="19" t="b">
        <f t="shared" si="8"/>
        <v>0</v>
      </c>
      <c r="AN26" s="21"/>
      <c r="AO26" s="19" t="b">
        <f t="shared" si="9"/>
        <v>0</v>
      </c>
      <c r="AP26" s="21"/>
      <c r="AQ26" s="19" t="b">
        <f t="shared" si="10"/>
        <v>0</v>
      </c>
      <c r="AR26" s="21"/>
      <c r="AS26" s="19" t="b">
        <f t="shared" si="11"/>
        <v>0</v>
      </c>
      <c r="AT26" s="21"/>
      <c r="AU26" s="19" t="b">
        <f t="shared" si="12"/>
        <v>0</v>
      </c>
      <c r="AV26" s="21"/>
      <c r="AW26" s="19" t="b">
        <f t="shared" si="13"/>
        <v>0</v>
      </c>
      <c r="AX26" s="21"/>
      <c r="AY26" s="19" t="b">
        <f t="shared" si="14"/>
        <v>0</v>
      </c>
      <c r="AZ26" s="21"/>
      <c r="BA26" s="19" t="b">
        <f t="shared" si="15"/>
        <v>0</v>
      </c>
      <c r="BB26" s="21"/>
      <c r="BC26" s="19" t="b">
        <f t="shared" si="16"/>
        <v>0</v>
      </c>
      <c r="BD26" s="21"/>
      <c r="BE26" s="19" t="b">
        <f t="shared" si="17"/>
        <v>0</v>
      </c>
      <c r="BF26" s="21"/>
      <c r="BG26" s="19" t="b">
        <f t="shared" si="18"/>
        <v>0</v>
      </c>
      <c r="BH26" s="19" t="str">
        <f t="shared" si="19"/>
        <v xml:space="preserve"> </v>
      </c>
      <c r="BI26" s="19"/>
      <c r="BJ26" s="19" t="b">
        <f t="shared" si="30"/>
        <v>0</v>
      </c>
      <c r="BK26" s="19" t="str">
        <f t="shared" si="20"/>
        <v xml:space="preserve"> </v>
      </c>
      <c r="BL26" s="19" t="str">
        <f t="shared" si="21"/>
        <v xml:space="preserve"> </v>
      </c>
      <c r="BM26" s="19" t="str">
        <f t="shared" si="22"/>
        <v/>
      </c>
      <c r="BN26" s="43"/>
      <c r="BO26" s="436"/>
    </row>
    <row r="27" spans="2:299" ht="63" customHeight="1" x14ac:dyDescent="0.3">
      <c r="B27" s="24"/>
      <c r="C27" s="118"/>
      <c r="D27" s="34"/>
      <c r="E27" s="34"/>
      <c r="F27" s="26"/>
      <c r="G27" s="26"/>
      <c r="H27" s="20"/>
      <c r="I27" s="18" t="b">
        <f t="shared" si="23"/>
        <v>0</v>
      </c>
      <c r="J27" s="21"/>
      <c r="K27" s="18" t="b">
        <f t="shared" si="24"/>
        <v>0</v>
      </c>
      <c r="L27" s="21"/>
      <c r="M27" s="45" t="b">
        <f t="shared" si="25"/>
        <v>0</v>
      </c>
      <c r="N27" s="21"/>
      <c r="O27" s="45" t="b">
        <f t="shared" si="26"/>
        <v>0</v>
      </c>
      <c r="P27" s="21"/>
      <c r="Q27" s="45" t="b">
        <f t="shared" si="27"/>
        <v>0</v>
      </c>
      <c r="R27" s="19" t="str">
        <f t="shared" si="28"/>
        <v xml:space="preserve">  </v>
      </c>
      <c r="S27" s="22" t="str">
        <f t="shared" si="29"/>
        <v xml:space="preserve"> </v>
      </c>
      <c r="T27" s="20"/>
      <c r="U27" s="19"/>
      <c r="V27" s="21"/>
      <c r="W27" s="19" t="b">
        <f t="shared" si="0"/>
        <v>0</v>
      </c>
      <c r="X27" s="21"/>
      <c r="Y27" s="19" t="b">
        <f t="shared" si="1"/>
        <v>0</v>
      </c>
      <c r="Z27" s="21"/>
      <c r="AA27" s="19" t="b">
        <f t="shared" si="2"/>
        <v>0</v>
      </c>
      <c r="AB27" s="21"/>
      <c r="AC27" s="19" t="b">
        <f t="shared" si="3"/>
        <v>0</v>
      </c>
      <c r="AD27" s="21"/>
      <c r="AE27" s="19" t="b">
        <f t="shared" si="4"/>
        <v>0</v>
      </c>
      <c r="AF27" s="21"/>
      <c r="AG27" s="19" t="b">
        <f t="shared" si="5"/>
        <v>0</v>
      </c>
      <c r="AH27" s="21"/>
      <c r="AI27" s="19" t="b">
        <f t="shared" si="6"/>
        <v>0</v>
      </c>
      <c r="AJ27" s="21"/>
      <c r="AK27" s="19" t="b">
        <f t="shared" si="7"/>
        <v>0</v>
      </c>
      <c r="AL27" s="21"/>
      <c r="AM27" s="19" t="b">
        <f t="shared" si="8"/>
        <v>0</v>
      </c>
      <c r="AN27" s="21"/>
      <c r="AO27" s="19" t="b">
        <f t="shared" si="9"/>
        <v>0</v>
      </c>
      <c r="AP27" s="21"/>
      <c r="AQ27" s="19" t="b">
        <f t="shared" si="10"/>
        <v>0</v>
      </c>
      <c r="AR27" s="21"/>
      <c r="AS27" s="19" t="b">
        <f t="shared" si="11"/>
        <v>0</v>
      </c>
      <c r="AT27" s="21"/>
      <c r="AU27" s="19" t="b">
        <f t="shared" si="12"/>
        <v>0</v>
      </c>
      <c r="AV27" s="21"/>
      <c r="AW27" s="19" t="b">
        <f t="shared" si="13"/>
        <v>0</v>
      </c>
      <c r="AX27" s="21"/>
      <c r="AY27" s="19" t="b">
        <f t="shared" si="14"/>
        <v>0</v>
      </c>
      <c r="AZ27" s="21"/>
      <c r="BA27" s="19" t="b">
        <f t="shared" si="15"/>
        <v>0</v>
      </c>
      <c r="BB27" s="21"/>
      <c r="BC27" s="19" t="b">
        <f t="shared" si="16"/>
        <v>0</v>
      </c>
      <c r="BD27" s="21"/>
      <c r="BE27" s="19" t="b">
        <f t="shared" si="17"/>
        <v>0</v>
      </c>
      <c r="BF27" s="21"/>
      <c r="BG27" s="19" t="b">
        <f t="shared" si="18"/>
        <v>0</v>
      </c>
      <c r="BH27" s="19" t="str">
        <f t="shared" si="19"/>
        <v xml:space="preserve"> </v>
      </c>
      <c r="BI27" s="19"/>
      <c r="BJ27" s="19" t="b">
        <f t="shared" si="30"/>
        <v>0</v>
      </c>
      <c r="BK27" s="19" t="str">
        <f t="shared" si="20"/>
        <v xml:space="preserve"> </v>
      </c>
      <c r="BL27" s="19" t="str">
        <f t="shared" si="21"/>
        <v xml:space="preserve"> </v>
      </c>
      <c r="BM27" s="19" t="str">
        <f t="shared" si="22"/>
        <v/>
      </c>
      <c r="BN27" s="43"/>
      <c r="BO27" s="436"/>
    </row>
    <row r="28" spans="2:299" ht="63" customHeight="1" x14ac:dyDescent="0.3">
      <c r="B28" s="24"/>
      <c r="C28" s="118"/>
      <c r="D28" s="34"/>
      <c r="E28" s="34"/>
      <c r="F28" s="26"/>
      <c r="G28" s="26"/>
      <c r="H28" s="20"/>
      <c r="I28" s="18" t="b">
        <f t="shared" si="23"/>
        <v>0</v>
      </c>
      <c r="J28" s="21"/>
      <c r="K28" s="18" t="b">
        <f t="shared" si="24"/>
        <v>0</v>
      </c>
      <c r="L28" s="21"/>
      <c r="M28" s="45" t="b">
        <f t="shared" si="25"/>
        <v>0</v>
      </c>
      <c r="N28" s="21"/>
      <c r="O28" s="45" t="b">
        <f t="shared" si="26"/>
        <v>0</v>
      </c>
      <c r="P28" s="21"/>
      <c r="Q28" s="45" t="b">
        <f t="shared" si="27"/>
        <v>0</v>
      </c>
      <c r="R28" s="19" t="str">
        <f t="shared" si="28"/>
        <v xml:space="preserve">  </v>
      </c>
      <c r="S28" s="22" t="str">
        <f t="shared" si="29"/>
        <v xml:space="preserve"> </v>
      </c>
      <c r="T28" s="20"/>
      <c r="U28" s="19"/>
      <c r="V28" s="21"/>
      <c r="W28" s="19" t="b">
        <f t="shared" si="0"/>
        <v>0</v>
      </c>
      <c r="X28" s="21"/>
      <c r="Y28" s="19" t="b">
        <f t="shared" si="1"/>
        <v>0</v>
      </c>
      <c r="Z28" s="21"/>
      <c r="AA28" s="19" t="b">
        <f t="shared" si="2"/>
        <v>0</v>
      </c>
      <c r="AB28" s="21"/>
      <c r="AC28" s="19" t="b">
        <f t="shared" si="3"/>
        <v>0</v>
      </c>
      <c r="AD28" s="21"/>
      <c r="AE28" s="19" t="b">
        <f t="shared" si="4"/>
        <v>0</v>
      </c>
      <c r="AF28" s="21"/>
      <c r="AG28" s="19" t="b">
        <f t="shared" si="5"/>
        <v>0</v>
      </c>
      <c r="AH28" s="21"/>
      <c r="AI28" s="19" t="b">
        <f t="shared" si="6"/>
        <v>0</v>
      </c>
      <c r="AJ28" s="21"/>
      <c r="AK28" s="19" t="b">
        <f t="shared" si="7"/>
        <v>0</v>
      </c>
      <c r="AL28" s="21"/>
      <c r="AM28" s="19" t="b">
        <f t="shared" si="8"/>
        <v>0</v>
      </c>
      <c r="AN28" s="21"/>
      <c r="AO28" s="19" t="b">
        <f t="shared" si="9"/>
        <v>0</v>
      </c>
      <c r="AP28" s="21"/>
      <c r="AQ28" s="19" t="b">
        <f t="shared" si="10"/>
        <v>0</v>
      </c>
      <c r="AR28" s="21"/>
      <c r="AS28" s="19" t="b">
        <f t="shared" si="11"/>
        <v>0</v>
      </c>
      <c r="AT28" s="21"/>
      <c r="AU28" s="19" t="b">
        <f t="shared" si="12"/>
        <v>0</v>
      </c>
      <c r="AV28" s="21"/>
      <c r="AW28" s="19" t="b">
        <f t="shared" si="13"/>
        <v>0</v>
      </c>
      <c r="AX28" s="21"/>
      <c r="AY28" s="19" t="b">
        <f t="shared" si="14"/>
        <v>0</v>
      </c>
      <c r="AZ28" s="21"/>
      <c r="BA28" s="19" t="b">
        <f t="shared" si="15"/>
        <v>0</v>
      </c>
      <c r="BB28" s="21"/>
      <c r="BC28" s="19" t="b">
        <f t="shared" si="16"/>
        <v>0</v>
      </c>
      <c r="BD28" s="21"/>
      <c r="BE28" s="19" t="b">
        <f t="shared" si="17"/>
        <v>0</v>
      </c>
      <c r="BF28" s="21"/>
      <c r="BG28" s="19" t="b">
        <f t="shared" si="18"/>
        <v>0</v>
      </c>
      <c r="BH28" s="19" t="str">
        <f t="shared" si="19"/>
        <v xml:space="preserve"> </v>
      </c>
      <c r="BI28" s="19"/>
      <c r="BJ28" s="19" t="b">
        <f t="shared" si="30"/>
        <v>0</v>
      </c>
      <c r="BK28" s="19" t="str">
        <f t="shared" si="20"/>
        <v xml:space="preserve"> </v>
      </c>
      <c r="BL28" s="19" t="str">
        <f t="shared" si="21"/>
        <v xml:space="preserve"> </v>
      </c>
      <c r="BM28" s="19" t="str">
        <f t="shared" si="22"/>
        <v/>
      </c>
      <c r="BN28" s="43"/>
      <c r="BO28" s="436"/>
    </row>
    <row r="29" spans="2:299" ht="63" customHeight="1" x14ac:dyDescent="0.3">
      <c r="B29" s="24"/>
      <c r="C29" s="118"/>
      <c r="D29" s="34"/>
      <c r="E29" s="34"/>
      <c r="F29" s="26"/>
      <c r="G29" s="26"/>
      <c r="H29" s="20"/>
      <c r="I29" s="18" t="b">
        <f t="shared" si="23"/>
        <v>0</v>
      </c>
      <c r="J29" s="21"/>
      <c r="K29" s="18" t="b">
        <f t="shared" si="24"/>
        <v>0</v>
      </c>
      <c r="L29" s="21"/>
      <c r="M29" s="45" t="b">
        <f t="shared" si="25"/>
        <v>0</v>
      </c>
      <c r="N29" s="21"/>
      <c r="O29" s="45" t="b">
        <f t="shared" si="26"/>
        <v>0</v>
      </c>
      <c r="P29" s="21"/>
      <c r="Q29" s="45" t="b">
        <f t="shared" si="27"/>
        <v>0</v>
      </c>
      <c r="R29" s="19" t="str">
        <f t="shared" si="28"/>
        <v xml:space="preserve">  </v>
      </c>
      <c r="S29" s="22" t="str">
        <f t="shared" si="29"/>
        <v xml:space="preserve"> </v>
      </c>
      <c r="T29" s="20"/>
      <c r="U29" s="19"/>
      <c r="V29" s="21"/>
      <c r="W29" s="19" t="b">
        <f t="shared" si="0"/>
        <v>0</v>
      </c>
      <c r="X29" s="21"/>
      <c r="Y29" s="19" t="b">
        <f t="shared" si="1"/>
        <v>0</v>
      </c>
      <c r="Z29" s="21"/>
      <c r="AA29" s="19" t="b">
        <f t="shared" si="2"/>
        <v>0</v>
      </c>
      <c r="AB29" s="21"/>
      <c r="AC29" s="19" t="b">
        <f t="shared" si="3"/>
        <v>0</v>
      </c>
      <c r="AD29" s="21"/>
      <c r="AE29" s="19" t="b">
        <f t="shared" si="4"/>
        <v>0</v>
      </c>
      <c r="AF29" s="21"/>
      <c r="AG29" s="19" t="b">
        <f t="shared" si="5"/>
        <v>0</v>
      </c>
      <c r="AH29" s="21"/>
      <c r="AI29" s="19" t="b">
        <f t="shared" si="6"/>
        <v>0</v>
      </c>
      <c r="AJ29" s="21"/>
      <c r="AK29" s="19" t="b">
        <f t="shared" si="7"/>
        <v>0</v>
      </c>
      <c r="AL29" s="21"/>
      <c r="AM29" s="19" t="b">
        <f t="shared" si="8"/>
        <v>0</v>
      </c>
      <c r="AN29" s="21"/>
      <c r="AO29" s="19" t="b">
        <f t="shared" si="9"/>
        <v>0</v>
      </c>
      <c r="AP29" s="21"/>
      <c r="AQ29" s="19" t="b">
        <f t="shared" si="10"/>
        <v>0</v>
      </c>
      <c r="AR29" s="21"/>
      <c r="AS29" s="19" t="b">
        <f t="shared" si="11"/>
        <v>0</v>
      </c>
      <c r="AT29" s="21"/>
      <c r="AU29" s="19" t="b">
        <f t="shared" si="12"/>
        <v>0</v>
      </c>
      <c r="AV29" s="21"/>
      <c r="AW29" s="19" t="b">
        <f t="shared" si="13"/>
        <v>0</v>
      </c>
      <c r="AX29" s="21"/>
      <c r="AY29" s="19" t="b">
        <f t="shared" si="14"/>
        <v>0</v>
      </c>
      <c r="AZ29" s="21"/>
      <c r="BA29" s="19" t="b">
        <f t="shared" si="15"/>
        <v>0</v>
      </c>
      <c r="BB29" s="21"/>
      <c r="BC29" s="19" t="b">
        <f t="shared" si="16"/>
        <v>0</v>
      </c>
      <c r="BD29" s="21"/>
      <c r="BE29" s="19" t="b">
        <f t="shared" si="17"/>
        <v>0</v>
      </c>
      <c r="BF29" s="21"/>
      <c r="BG29" s="19" t="b">
        <f t="shared" si="18"/>
        <v>0</v>
      </c>
      <c r="BH29" s="19" t="str">
        <f t="shared" si="19"/>
        <v xml:space="preserve"> </v>
      </c>
      <c r="BI29" s="19"/>
      <c r="BJ29" s="19" t="b">
        <f t="shared" si="30"/>
        <v>0</v>
      </c>
      <c r="BK29" s="19" t="str">
        <f t="shared" si="20"/>
        <v xml:space="preserve"> </v>
      </c>
      <c r="BL29" s="19" t="str">
        <f t="shared" si="21"/>
        <v xml:space="preserve"> </v>
      </c>
      <c r="BM29" s="19" t="str">
        <f t="shared" si="22"/>
        <v/>
      </c>
      <c r="BN29" s="43"/>
      <c r="BO29" s="436"/>
    </row>
    <row r="30" spans="2:299" ht="63" customHeight="1" x14ac:dyDescent="0.3">
      <c r="B30" s="24"/>
      <c r="C30" s="118"/>
      <c r="D30" s="34"/>
      <c r="E30" s="34"/>
      <c r="F30" s="26"/>
      <c r="G30" s="26"/>
      <c r="H30" s="20"/>
      <c r="I30" s="18" t="b">
        <f t="shared" si="23"/>
        <v>0</v>
      </c>
      <c r="J30" s="21"/>
      <c r="K30" s="18" t="b">
        <f t="shared" si="24"/>
        <v>0</v>
      </c>
      <c r="L30" s="21"/>
      <c r="M30" s="45" t="b">
        <f t="shared" si="25"/>
        <v>0</v>
      </c>
      <c r="N30" s="21"/>
      <c r="O30" s="45" t="b">
        <f t="shared" si="26"/>
        <v>0</v>
      </c>
      <c r="P30" s="21"/>
      <c r="Q30" s="45" t="b">
        <f t="shared" si="27"/>
        <v>0</v>
      </c>
      <c r="R30" s="19" t="str">
        <f t="shared" si="28"/>
        <v xml:space="preserve">  </v>
      </c>
      <c r="S30" s="22" t="str">
        <f t="shared" si="29"/>
        <v xml:space="preserve"> </v>
      </c>
      <c r="T30" s="20"/>
      <c r="U30" s="19"/>
      <c r="V30" s="21"/>
      <c r="W30" s="19" t="b">
        <f t="shared" si="0"/>
        <v>0</v>
      </c>
      <c r="X30" s="21"/>
      <c r="Y30" s="19" t="b">
        <f t="shared" si="1"/>
        <v>0</v>
      </c>
      <c r="Z30" s="21"/>
      <c r="AA30" s="19" t="b">
        <f t="shared" si="2"/>
        <v>0</v>
      </c>
      <c r="AB30" s="21"/>
      <c r="AC30" s="19" t="b">
        <f t="shared" si="3"/>
        <v>0</v>
      </c>
      <c r="AD30" s="21"/>
      <c r="AE30" s="19" t="b">
        <f t="shared" si="4"/>
        <v>0</v>
      </c>
      <c r="AF30" s="21"/>
      <c r="AG30" s="19" t="b">
        <f t="shared" si="5"/>
        <v>0</v>
      </c>
      <c r="AH30" s="21"/>
      <c r="AI30" s="19" t="b">
        <f t="shared" si="6"/>
        <v>0</v>
      </c>
      <c r="AJ30" s="21"/>
      <c r="AK30" s="19" t="b">
        <f t="shared" si="7"/>
        <v>0</v>
      </c>
      <c r="AL30" s="21"/>
      <c r="AM30" s="19" t="b">
        <f t="shared" si="8"/>
        <v>0</v>
      </c>
      <c r="AN30" s="21"/>
      <c r="AO30" s="19" t="b">
        <f t="shared" si="9"/>
        <v>0</v>
      </c>
      <c r="AP30" s="21"/>
      <c r="AQ30" s="19" t="b">
        <f t="shared" si="10"/>
        <v>0</v>
      </c>
      <c r="AR30" s="21"/>
      <c r="AS30" s="19" t="b">
        <f t="shared" si="11"/>
        <v>0</v>
      </c>
      <c r="AT30" s="21"/>
      <c r="AU30" s="19" t="b">
        <f t="shared" si="12"/>
        <v>0</v>
      </c>
      <c r="AV30" s="21"/>
      <c r="AW30" s="19" t="b">
        <f t="shared" si="13"/>
        <v>0</v>
      </c>
      <c r="AX30" s="21"/>
      <c r="AY30" s="19" t="b">
        <f t="shared" si="14"/>
        <v>0</v>
      </c>
      <c r="AZ30" s="21"/>
      <c r="BA30" s="19" t="b">
        <f t="shared" si="15"/>
        <v>0</v>
      </c>
      <c r="BB30" s="21"/>
      <c r="BC30" s="19" t="b">
        <f t="shared" si="16"/>
        <v>0</v>
      </c>
      <c r="BD30" s="21"/>
      <c r="BE30" s="19" t="b">
        <f t="shared" si="17"/>
        <v>0</v>
      </c>
      <c r="BF30" s="21"/>
      <c r="BG30" s="19" t="b">
        <f t="shared" si="18"/>
        <v>0</v>
      </c>
      <c r="BH30" s="19" t="str">
        <f t="shared" si="19"/>
        <v xml:space="preserve"> </v>
      </c>
      <c r="BI30" s="19"/>
      <c r="BJ30" s="19" t="b">
        <f t="shared" si="30"/>
        <v>0</v>
      </c>
      <c r="BK30" s="19" t="str">
        <f t="shared" si="20"/>
        <v xml:space="preserve"> </v>
      </c>
      <c r="BL30" s="19" t="str">
        <f t="shared" si="21"/>
        <v xml:space="preserve"> </v>
      </c>
      <c r="BM30" s="19" t="str">
        <f t="shared" si="22"/>
        <v/>
      </c>
      <c r="BN30" s="43"/>
      <c r="BO30" s="436"/>
    </row>
    <row r="31" spans="2:299" ht="63" customHeight="1" x14ac:dyDescent="0.3">
      <c r="B31" s="24"/>
      <c r="C31" s="118"/>
      <c r="D31" s="34"/>
      <c r="E31" s="34"/>
      <c r="F31" s="26"/>
      <c r="G31" s="26"/>
      <c r="H31" s="20"/>
      <c r="I31" s="18" t="b">
        <f t="shared" si="23"/>
        <v>0</v>
      </c>
      <c r="J31" s="21"/>
      <c r="K31" s="18" t="b">
        <f t="shared" si="24"/>
        <v>0</v>
      </c>
      <c r="L31" s="21"/>
      <c r="M31" s="45" t="b">
        <f t="shared" si="25"/>
        <v>0</v>
      </c>
      <c r="N31" s="21"/>
      <c r="O31" s="45" t="b">
        <f t="shared" si="26"/>
        <v>0</v>
      </c>
      <c r="P31" s="21"/>
      <c r="Q31" s="45" t="b">
        <f t="shared" si="27"/>
        <v>0</v>
      </c>
      <c r="R31" s="19" t="str">
        <f t="shared" si="28"/>
        <v xml:space="preserve">  </v>
      </c>
      <c r="S31" s="22" t="str">
        <f t="shared" si="29"/>
        <v xml:space="preserve"> </v>
      </c>
      <c r="T31" s="20"/>
      <c r="U31" s="19"/>
      <c r="V31" s="21"/>
      <c r="W31" s="19" t="b">
        <f t="shared" si="0"/>
        <v>0</v>
      </c>
      <c r="X31" s="21"/>
      <c r="Y31" s="19" t="b">
        <f t="shared" si="1"/>
        <v>0</v>
      </c>
      <c r="Z31" s="21"/>
      <c r="AA31" s="19" t="b">
        <f t="shared" si="2"/>
        <v>0</v>
      </c>
      <c r="AB31" s="21"/>
      <c r="AC31" s="19" t="b">
        <f t="shared" si="3"/>
        <v>0</v>
      </c>
      <c r="AD31" s="21"/>
      <c r="AE31" s="19" t="b">
        <f t="shared" si="4"/>
        <v>0</v>
      </c>
      <c r="AF31" s="21"/>
      <c r="AG31" s="19" t="b">
        <f t="shared" si="5"/>
        <v>0</v>
      </c>
      <c r="AH31" s="21"/>
      <c r="AI31" s="19" t="b">
        <f t="shared" si="6"/>
        <v>0</v>
      </c>
      <c r="AJ31" s="21"/>
      <c r="AK31" s="19" t="b">
        <f t="shared" si="7"/>
        <v>0</v>
      </c>
      <c r="AL31" s="21"/>
      <c r="AM31" s="19" t="b">
        <f t="shared" si="8"/>
        <v>0</v>
      </c>
      <c r="AN31" s="21"/>
      <c r="AO31" s="19" t="b">
        <f t="shared" si="9"/>
        <v>0</v>
      </c>
      <c r="AP31" s="21"/>
      <c r="AQ31" s="19" t="b">
        <f t="shared" si="10"/>
        <v>0</v>
      </c>
      <c r="AR31" s="21"/>
      <c r="AS31" s="19" t="b">
        <f t="shared" si="11"/>
        <v>0</v>
      </c>
      <c r="AT31" s="21"/>
      <c r="AU31" s="19" t="b">
        <f t="shared" si="12"/>
        <v>0</v>
      </c>
      <c r="AV31" s="21"/>
      <c r="AW31" s="19" t="b">
        <f t="shared" si="13"/>
        <v>0</v>
      </c>
      <c r="AX31" s="21"/>
      <c r="AY31" s="19" t="b">
        <f t="shared" si="14"/>
        <v>0</v>
      </c>
      <c r="AZ31" s="21"/>
      <c r="BA31" s="19" t="b">
        <f t="shared" si="15"/>
        <v>0</v>
      </c>
      <c r="BB31" s="21"/>
      <c r="BC31" s="19" t="b">
        <f t="shared" si="16"/>
        <v>0</v>
      </c>
      <c r="BD31" s="21"/>
      <c r="BE31" s="19" t="b">
        <f t="shared" si="17"/>
        <v>0</v>
      </c>
      <c r="BF31" s="21"/>
      <c r="BG31" s="19" t="b">
        <f t="shared" si="18"/>
        <v>0</v>
      </c>
      <c r="BH31" s="19" t="str">
        <f t="shared" si="19"/>
        <v xml:space="preserve"> </v>
      </c>
      <c r="BI31" s="19"/>
      <c r="BJ31" s="19" t="b">
        <f t="shared" si="30"/>
        <v>0</v>
      </c>
      <c r="BK31" s="19" t="str">
        <f t="shared" si="20"/>
        <v xml:space="preserve"> </v>
      </c>
      <c r="BL31" s="19" t="str">
        <f t="shared" si="21"/>
        <v xml:space="preserve"> </v>
      </c>
      <c r="BM31" s="19" t="str">
        <f t="shared" si="22"/>
        <v/>
      </c>
      <c r="BN31" s="43"/>
      <c r="BO31" s="436"/>
    </row>
    <row r="32" spans="2:299" ht="63" customHeight="1" x14ac:dyDescent="0.3">
      <c r="B32" s="24"/>
      <c r="C32" s="118"/>
      <c r="D32" s="34"/>
      <c r="E32" s="34"/>
      <c r="F32" s="26"/>
      <c r="G32" s="26"/>
      <c r="H32" s="20"/>
      <c r="I32" s="18" t="b">
        <f t="shared" si="23"/>
        <v>0</v>
      </c>
      <c r="J32" s="21"/>
      <c r="K32" s="18" t="b">
        <f t="shared" si="24"/>
        <v>0</v>
      </c>
      <c r="L32" s="21"/>
      <c r="M32" s="45" t="b">
        <f t="shared" si="25"/>
        <v>0</v>
      </c>
      <c r="N32" s="21"/>
      <c r="O32" s="45" t="b">
        <f t="shared" si="26"/>
        <v>0</v>
      </c>
      <c r="P32" s="21"/>
      <c r="Q32" s="45" t="b">
        <f t="shared" si="27"/>
        <v>0</v>
      </c>
      <c r="R32" s="19" t="str">
        <f t="shared" si="28"/>
        <v xml:space="preserve">  </v>
      </c>
      <c r="S32" s="22" t="str">
        <f t="shared" si="29"/>
        <v xml:space="preserve"> </v>
      </c>
      <c r="T32" s="20"/>
      <c r="U32" s="19"/>
      <c r="V32" s="21"/>
      <c r="W32" s="19" t="b">
        <f t="shared" si="0"/>
        <v>0</v>
      </c>
      <c r="X32" s="21"/>
      <c r="Y32" s="19" t="b">
        <f t="shared" si="1"/>
        <v>0</v>
      </c>
      <c r="Z32" s="21"/>
      <c r="AA32" s="19" t="b">
        <f t="shared" si="2"/>
        <v>0</v>
      </c>
      <c r="AB32" s="21"/>
      <c r="AC32" s="19" t="b">
        <f t="shared" si="3"/>
        <v>0</v>
      </c>
      <c r="AD32" s="21"/>
      <c r="AE32" s="19" t="b">
        <f t="shared" si="4"/>
        <v>0</v>
      </c>
      <c r="AF32" s="21"/>
      <c r="AG32" s="19" t="b">
        <f t="shared" si="5"/>
        <v>0</v>
      </c>
      <c r="AH32" s="21"/>
      <c r="AI32" s="19" t="b">
        <f t="shared" si="6"/>
        <v>0</v>
      </c>
      <c r="AJ32" s="21"/>
      <c r="AK32" s="19" t="b">
        <f t="shared" si="7"/>
        <v>0</v>
      </c>
      <c r="AL32" s="21"/>
      <c r="AM32" s="19" t="b">
        <f t="shared" si="8"/>
        <v>0</v>
      </c>
      <c r="AN32" s="21"/>
      <c r="AO32" s="19" t="b">
        <f t="shared" si="9"/>
        <v>0</v>
      </c>
      <c r="AP32" s="21"/>
      <c r="AQ32" s="19" t="b">
        <f t="shared" si="10"/>
        <v>0</v>
      </c>
      <c r="AR32" s="21"/>
      <c r="AS32" s="19" t="b">
        <f t="shared" si="11"/>
        <v>0</v>
      </c>
      <c r="AT32" s="21"/>
      <c r="AU32" s="19" t="b">
        <f t="shared" si="12"/>
        <v>0</v>
      </c>
      <c r="AV32" s="21"/>
      <c r="AW32" s="19" t="b">
        <f t="shared" si="13"/>
        <v>0</v>
      </c>
      <c r="AX32" s="21"/>
      <c r="AY32" s="19" t="b">
        <f t="shared" si="14"/>
        <v>0</v>
      </c>
      <c r="AZ32" s="21"/>
      <c r="BA32" s="19" t="b">
        <f t="shared" si="15"/>
        <v>0</v>
      </c>
      <c r="BB32" s="21"/>
      <c r="BC32" s="19" t="b">
        <f t="shared" si="16"/>
        <v>0</v>
      </c>
      <c r="BD32" s="21"/>
      <c r="BE32" s="19" t="b">
        <f t="shared" si="17"/>
        <v>0</v>
      </c>
      <c r="BF32" s="21"/>
      <c r="BG32" s="19" t="b">
        <f t="shared" si="18"/>
        <v>0</v>
      </c>
      <c r="BH32" s="19" t="str">
        <f t="shared" si="19"/>
        <v xml:space="preserve"> </v>
      </c>
      <c r="BI32" s="19"/>
      <c r="BJ32" s="19" t="b">
        <f t="shared" si="30"/>
        <v>0</v>
      </c>
      <c r="BK32" s="19" t="str">
        <f t="shared" si="20"/>
        <v xml:space="preserve"> </v>
      </c>
      <c r="BL32" s="19" t="str">
        <f t="shared" si="21"/>
        <v xml:space="preserve"> </v>
      </c>
      <c r="BM32" s="19" t="str">
        <f t="shared" si="22"/>
        <v/>
      </c>
      <c r="BN32" s="43"/>
      <c r="BO32" s="436"/>
    </row>
    <row r="33" spans="2:67" ht="63" customHeight="1" x14ac:dyDescent="0.3">
      <c r="B33" s="24"/>
      <c r="C33" s="118"/>
      <c r="D33" s="34"/>
      <c r="E33" s="34"/>
      <c r="F33" s="26"/>
      <c r="G33" s="26"/>
      <c r="H33" s="20"/>
      <c r="I33" s="18" t="b">
        <f t="shared" si="23"/>
        <v>0</v>
      </c>
      <c r="J33" s="21"/>
      <c r="K33" s="18" t="b">
        <f t="shared" si="24"/>
        <v>0</v>
      </c>
      <c r="L33" s="21"/>
      <c r="M33" s="45" t="b">
        <f t="shared" si="25"/>
        <v>0</v>
      </c>
      <c r="N33" s="21"/>
      <c r="O33" s="45" t="b">
        <f t="shared" si="26"/>
        <v>0</v>
      </c>
      <c r="P33" s="21"/>
      <c r="Q33" s="45" t="b">
        <f t="shared" si="27"/>
        <v>0</v>
      </c>
      <c r="R33" s="19" t="str">
        <f t="shared" si="28"/>
        <v xml:space="preserve">  </v>
      </c>
      <c r="S33" s="22" t="str">
        <f t="shared" si="29"/>
        <v xml:space="preserve"> </v>
      </c>
      <c r="T33" s="20"/>
      <c r="U33" s="19"/>
      <c r="V33" s="21"/>
      <c r="W33" s="19" t="b">
        <f t="shared" si="0"/>
        <v>0</v>
      </c>
      <c r="X33" s="21"/>
      <c r="Y33" s="19" t="b">
        <f t="shared" si="1"/>
        <v>0</v>
      </c>
      <c r="Z33" s="21"/>
      <c r="AA33" s="19" t="b">
        <f t="shared" si="2"/>
        <v>0</v>
      </c>
      <c r="AB33" s="21"/>
      <c r="AC33" s="19" t="b">
        <f t="shared" si="3"/>
        <v>0</v>
      </c>
      <c r="AD33" s="21"/>
      <c r="AE33" s="19" t="b">
        <f t="shared" si="4"/>
        <v>0</v>
      </c>
      <c r="AF33" s="21"/>
      <c r="AG33" s="19" t="b">
        <f t="shared" si="5"/>
        <v>0</v>
      </c>
      <c r="AH33" s="21"/>
      <c r="AI33" s="19" t="b">
        <f t="shared" si="6"/>
        <v>0</v>
      </c>
      <c r="AJ33" s="21"/>
      <c r="AK33" s="19" t="b">
        <f t="shared" si="7"/>
        <v>0</v>
      </c>
      <c r="AL33" s="21"/>
      <c r="AM33" s="19" t="b">
        <f t="shared" si="8"/>
        <v>0</v>
      </c>
      <c r="AN33" s="21"/>
      <c r="AO33" s="19" t="b">
        <f t="shared" si="9"/>
        <v>0</v>
      </c>
      <c r="AP33" s="21"/>
      <c r="AQ33" s="19" t="b">
        <f t="shared" si="10"/>
        <v>0</v>
      </c>
      <c r="AR33" s="21"/>
      <c r="AS33" s="19" t="b">
        <f t="shared" si="11"/>
        <v>0</v>
      </c>
      <c r="AT33" s="21"/>
      <c r="AU33" s="19" t="b">
        <f t="shared" si="12"/>
        <v>0</v>
      </c>
      <c r="AV33" s="21"/>
      <c r="AW33" s="19" t="b">
        <f t="shared" si="13"/>
        <v>0</v>
      </c>
      <c r="AX33" s="21"/>
      <c r="AY33" s="19" t="b">
        <f t="shared" si="14"/>
        <v>0</v>
      </c>
      <c r="AZ33" s="21"/>
      <c r="BA33" s="19" t="b">
        <f t="shared" si="15"/>
        <v>0</v>
      </c>
      <c r="BB33" s="21"/>
      <c r="BC33" s="19" t="b">
        <f t="shared" si="16"/>
        <v>0</v>
      </c>
      <c r="BD33" s="21"/>
      <c r="BE33" s="19" t="b">
        <f t="shared" si="17"/>
        <v>0</v>
      </c>
      <c r="BF33" s="21"/>
      <c r="BG33" s="19" t="b">
        <f t="shared" si="18"/>
        <v>0</v>
      </c>
      <c r="BH33" s="19" t="str">
        <f t="shared" si="19"/>
        <v xml:space="preserve"> </v>
      </c>
      <c r="BI33" s="19"/>
      <c r="BJ33" s="19" t="b">
        <f t="shared" si="30"/>
        <v>0</v>
      </c>
      <c r="BK33" s="19" t="str">
        <f t="shared" si="20"/>
        <v xml:space="preserve"> </v>
      </c>
      <c r="BL33" s="19" t="str">
        <f t="shared" si="21"/>
        <v xml:space="preserve"> </v>
      </c>
      <c r="BM33" s="19" t="str">
        <f t="shared" si="22"/>
        <v/>
      </c>
      <c r="BN33" s="43"/>
      <c r="BO33" s="436"/>
    </row>
    <row r="34" spans="2:67" ht="63" customHeight="1" x14ac:dyDescent="0.3">
      <c r="B34" s="24"/>
      <c r="C34" s="118"/>
      <c r="D34" s="34"/>
      <c r="E34" s="34"/>
      <c r="F34" s="26"/>
      <c r="G34" s="26"/>
      <c r="H34" s="20"/>
      <c r="I34" s="18" t="b">
        <f t="shared" si="23"/>
        <v>0</v>
      </c>
      <c r="J34" s="21"/>
      <c r="K34" s="18" t="b">
        <f t="shared" si="24"/>
        <v>0</v>
      </c>
      <c r="L34" s="21"/>
      <c r="M34" s="45" t="b">
        <f t="shared" si="25"/>
        <v>0</v>
      </c>
      <c r="N34" s="21"/>
      <c r="O34" s="45" t="b">
        <f t="shared" si="26"/>
        <v>0</v>
      </c>
      <c r="P34" s="21"/>
      <c r="Q34" s="45" t="b">
        <f t="shared" si="27"/>
        <v>0</v>
      </c>
      <c r="R34" s="19" t="str">
        <f t="shared" si="28"/>
        <v xml:space="preserve">  </v>
      </c>
      <c r="S34" s="22" t="str">
        <f t="shared" si="29"/>
        <v xml:space="preserve"> </v>
      </c>
      <c r="T34" s="20"/>
      <c r="U34" s="19"/>
      <c r="V34" s="21"/>
      <c r="W34" s="19" t="b">
        <f t="shared" si="0"/>
        <v>0</v>
      </c>
      <c r="X34" s="21"/>
      <c r="Y34" s="19" t="b">
        <f t="shared" si="1"/>
        <v>0</v>
      </c>
      <c r="Z34" s="21"/>
      <c r="AA34" s="19" t="b">
        <f t="shared" si="2"/>
        <v>0</v>
      </c>
      <c r="AB34" s="21"/>
      <c r="AC34" s="19" t="b">
        <f t="shared" si="3"/>
        <v>0</v>
      </c>
      <c r="AD34" s="21"/>
      <c r="AE34" s="19" t="b">
        <f t="shared" si="4"/>
        <v>0</v>
      </c>
      <c r="AF34" s="21"/>
      <c r="AG34" s="19" t="b">
        <f t="shared" si="5"/>
        <v>0</v>
      </c>
      <c r="AH34" s="21"/>
      <c r="AI34" s="19" t="b">
        <f t="shared" si="6"/>
        <v>0</v>
      </c>
      <c r="AJ34" s="21"/>
      <c r="AK34" s="19" t="b">
        <f t="shared" si="7"/>
        <v>0</v>
      </c>
      <c r="AL34" s="21"/>
      <c r="AM34" s="19" t="b">
        <f t="shared" si="8"/>
        <v>0</v>
      </c>
      <c r="AN34" s="21"/>
      <c r="AO34" s="19" t="b">
        <f t="shared" si="9"/>
        <v>0</v>
      </c>
      <c r="AP34" s="21"/>
      <c r="AQ34" s="19" t="b">
        <f t="shared" si="10"/>
        <v>0</v>
      </c>
      <c r="AR34" s="21"/>
      <c r="AS34" s="19" t="b">
        <f t="shared" si="11"/>
        <v>0</v>
      </c>
      <c r="AT34" s="21"/>
      <c r="AU34" s="19" t="b">
        <f t="shared" si="12"/>
        <v>0</v>
      </c>
      <c r="AV34" s="21"/>
      <c r="AW34" s="19" t="b">
        <f t="shared" si="13"/>
        <v>0</v>
      </c>
      <c r="AX34" s="21"/>
      <c r="AY34" s="19" t="b">
        <f t="shared" si="14"/>
        <v>0</v>
      </c>
      <c r="AZ34" s="21"/>
      <c r="BA34" s="19" t="b">
        <f t="shared" si="15"/>
        <v>0</v>
      </c>
      <c r="BB34" s="21"/>
      <c r="BC34" s="19" t="b">
        <f t="shared" si="16"/>
        <v>0</v>
      </c>
      <c r="BD34" s="21"/>
      <c r="BE34" s="19" t="b">
        <f t="shared" si="17"/>
        <v>0</v>
      </c>
      <c r="BF34" s="21"/>
      <c r="BG34" s="19" t="b">
        <f t="shared" si="18"/>
        <v>0</v>
      </c>
      <c r="BH34" s="19" t="str">
        <f t="shared" si="19"/>
        <v xml:space="preserve"> </v>
      </c>
      <c r="BI34" s="19"/>
      <c r="BJ34" s="19" t="b">
        <f t="shared" si="30"/>
        <v>0</v>
      </c>
      <c r="BK34" s="19" t="str">
        <f t="shared" si="20"/>
        <v xml:space="preserve"> </v>
      </c>
      <c r="BL34" s="19" t="str">
        <f t="shared" si="21"/>
        <v xml:space="preserve"> </v>
      </c>
      <c r="BM34" s="19" t="str">
        <f t="shared" si="22"/>
        <v/>
      </c>
      <c r="BN34" s="43"/>
      <c r="BO34" s="436"/>
    </row>
    <row r="35" spans="2:67" ht="63" customHeight="1" x14ac:dyDescent="0.3">
      <c r="B35" s="24"/>
      <c r="C35" s="118"/>
      <c r="D35" s="34"/>
      <c r="E35" s="34"/>
      <c r="F35" s="26"/>
      <c r="G35" s="26"/>
      <c r="H35" s="20"/>
      <c r="I35" s="18" t="b">
        <f t="shared" si="23"/>
        <v>0</v>
      </c>
      <c r="J35" s="21"/>
      <c r="K35" s="18" t="b">
        <f t="shared" si="24"/>
        <v>0</v>
      </c>
      <c r="L35" s="21"/>
      <c r="M35" s="45" t="b">
        <f t="shared" si="25"/>
        <v>0</v>
      </c>
      <c r="N35" s="21"/>
      <c r="O35" s="45" t="b">
        <f t="shared" si="26"/>
        <v>0</v>
      </c>
      <c r="P35" s="21"/>
      <c r="Q35" s="45" t="b">
        <f t="shared" si="27"/>
        <v>0</v>
      </c>
      <c r="R35" s="19" t="str">
        <f t="shared" si="28"/>
        <v xml:space="preserve">  </v>
      </c>
      <c r="S35" s="22" t="str">
        <f t="shared" si="29"/>
        <v xml:space="preserve"> </v>
      </c>
      <c r="T35" s="20"/>
      <c r="U35" s="19"/>
      <c r="V35" s="21"/>
      <c r="W35" s="19" t="b">
        <f t="shared" si="0"/>
        <v>0</v>
      </c>
      <c r="X35" s="21"/>
      <c r="Y35" s="19" t="b">
        <f t="shared" si="1"/>
        <v>0</v>
      </c>
      <c r="Z35" s="21"/>
      <c r="AA35" s="19" t="b">
        <f t="shared" si="2"/>
        <v>0</v>
      </c>
      <c r="AB35" s="21"/>
      <c r="AC35" s="19" t="b">
        <f t="shared" si="3"/>
        <v>0</v>
      </c>
      <c r="AD35" s="21"/>
      <c r="AE35" s="19" t="b">
        <f t="shared" si="4"/>
        <v>0</v>
      </c>
      <c r="AF35" s="21"/>
      <c r="AG35" s="19" t="b">
        <f t="shared" si="5"/>
        <v>0</v>
      </c>
      <c r="AH35" s="21"/>
      <c r="AI35" s="19" t="b">
        <f t="shared" si="6"/>
        <v>0</v>
      </c>
      <c r="AJ35" s="21"/>
      <c r="AK35" s="19" t="b">
        <f t="shared" si="7"/>
        <v>0</v>
      </c>
      <c r="AL35" s="21"/>
      <c r="AM35" s="19" t="b">
        <f t="shared" si="8"/>
        <v>0</v>
      </c>
      <c r="AN35" s="21"/>
      <c r="AO35" s="19" t="b">
        <f t="shared" si="9"/>
        <v>0</v>
      </c>
      <c r="AP35" s="21"/>
      <c r="AQ35" s="19" t="b">
        <f t="shared" si="10"/>
        <v>0</v>
      </c>
      <c r="AR35" s="21"/>
      <c r="AS35" s="19" t="b">
        <f t="shared" si="11"/>
        <v>0</v>
      </c>
      <c r="AT35" s="21"/>
      <c r="AU35" s="19" t="b">
        <f t="shared" si="12"/>
        <v>0</v>
      </c>
      <c r="AV35" s="21"/>
      <c r="AW35" s="19" t="b">
        <f t="shared" si="13"/>
        <v>0</v>
      </c>
      <c r="AX35" s="21"/>
      <c r="AY35" s="19" t="b">
        <f t="shared" si="14"/>
        <v>0</v>
      </c>
      <c r="AZ35" s="21"/>
      <c r="BA35" s="19" t="b">
        <f t="shared" si="15"/>
        <v>0</v>
      </c>
      <c r="BB35" s="21"/>
      <c r="BC35" s="19" t="b">
        <f t="shared" si="16"/>
        <v>0</v>
      </c>
      <c r="BD35" s="21"/>
      <c r="BE35" s="19" t="b">
        <f t="shared" si="17"/>
        <v>0</v>
      </c>
      <c r="BF35" s="21"/>
      <c r="BG35" s="19" t="b">
        <f t="shared" si="18"/>
        <v>0</v>
      </c>
      <c r="BH35" s="19" t="str">
        <f t="shared" si="19"/>
        <v xml:space="preserve"> </v>
      </c>
      <c r="BI35" s="19"/>
      <c r="BJ35" s="19" t="b">
        <f t="shared" si="30"/>
        <v>0</v>
      </c>
      <c r="BK35" s="19" t="str">
        <f t="shared" si="20"/>
        <v xml:space="preserve"> </v>
      </c>
      <c r="BL35" s="19" t="str">
        <f t="shared" si="21"/>
        <v xml:space="preserve"> </v>
      </c>
      <c r="BM35" s="19" t="str">
        <f t="shared" si="22"/>
        <v/>
      </c>
      <c r="BN35" s="43"/>
      <c r="BO35" s="436"/>
    </row>
    <row r="36" spans="2:67" ht="63" customHeight="1" x14ac:dyDescent="0.3">
      <c r="B36" s="24"/>
      <c r="C36" s="118"/>
      <c r="D36" s="34"/>
      <c r="E36" s="34"/>
      <c r="F36" s="26"/>
      <c r="G36" s="26"/>
      <c r="H36" s="20"/>
      <c r="I36" s="18" t="b">
        <f t="shared" si="23"/>
        <v>0</v>
      </c>
      <c r="J36" s="21"/>
      <c r="K36" s="18" t="b">
        <f t="shared" si="24"/>
        <v>0</v>
      </c>
      <c r="L36" s="21"/>
      <c r="M36" s="45" t="b">
        <f t="shared" si="25"/>
        <v>0</v>
      </c>
      <c r="N36" s="21"/>
      <c r="O36" s="45" t="b">
        <f t="shared" si="26"/>
        <v>0</v>
      </c>
      <c r="P36" s="21"/>
      <c r="Q36" s="45" t="b">
        <f t="shared" si="27"/>
        <v>0</v>
      </c>
      <c r="R36" s="19" t="str">
        <f t="shared" si="28"/>
        <v xml:space="preserve">  </v>
      </c>
      <c r="S36" s="22" t="str">
        <f t="shared" si="29"/>
        <v xml:space="preserve"> </v>
      </c>
      <c r="T36" s="20"/>
      <c r="U36" s="19"/>
      <c r="V36" s="21"/>
      <c r="W36" s="19" t="b">
        <f t="shared" si="0"/>
        <v>0</v>
      </c>
      <c r="X36" s="21"/>
      <c r="Y36" s="19" t="b">
        <f t="shared" si="1"/>
        <v>0</v>
      </c>
      <c r="Z36" s="21"/>
      <c r="AA36" s="19" t="b">
        <f t="shared" si="2"/>
        <v>0</v>
      </c>
      <c r="AB36" s="21"/>
      <c r="AC36" s="19" t="b">
        <f t="shared" si="3"/>
        <v>0</v>
      </c>
      <c r="AD36" s="21"/>
      <c r="AE36" s="19" t="b">
        <f t="shared" si="4"/>
        <v>0</v>
      </c>
      <c r="AF36" s="21"/>
      <c r="AG36" s="19" t="b">
        <f t="shared" si="5"/>
        <v>0</v>
      </c>
      <c r="AH36" s="21"/>
      <c r="AI36" s="19" t="b">
        <f t="shared" si="6"/>
        <v>0</v>
      </c>
      <c r="AJ36" s="21"/>
      <c r="AK36" s="19" t="b">
        <f t="shared" si="7"/>
        <v>0</v>
      </c>
      <c r="AL36" s="21"/>
      <c r="AM36" s="19" t="b">
        <f t="shared" si="8"/>
        <v>0</v>
      </c>
      <c r="AN36" s="21"/>
      <c r="AO36" s="19" t="b">
        <f t="shared" si="9"/>
        <v>0</v>
      </c>
      <c r="AP36" s="21"/>
      <c r="AQ36" s="19" t="b">
        <f t="shared" si="10"/>
        <v>0</v>
      </c>
      <c r="AR36" s="21"/>
      <c r="AS36" s="19" t="b">
        <f t="shared" si="11"/>
        <v>0</v>
      </c>
      <c r="AT36" s="21"/>
      <c r="AU36" s="19" t="b">
        <f t="shared" si="12"/>
        <v>0</v>
      </c>
      <c r="AV36" s="21"/>
      <c r="AW36" s="19" t="b">
        <f t="shared" si="13"/>
        <v>0</v>
      </c>
      <c r="AX36" s="21"/>
      <c r="AY36" s="19" t="b">
        <f t="shared" si="14"/>
        <v>0</v>
      </c>
      <c r="AZ36" s="21"/>
      <c r="BA36" s="19" t="b">
        <f t="shared" si="15"/>
        <v>0</v>
      </c>
      <c r="BB36" s="21"/>
      <c r="BC36" s="19" t="b">
        <f t="shared" si="16"/>
        <v>0</v>
      </c>
      <c r="BD36" s="21"/>
      <c r="BE36" s="19" t="b">
        <f t="shared" si="17"/>
        <v>0</v>
      </c>
      <c r="BF36" s="21"/>
      <c r="BG36" s="19" t="b">
        <f t="shared" si="18"/>
        <v>0</v>
      </c>
      <c r="BH36" s="19" t="str">
        <f t="shared" si="19"/>
        <v xml:space="preserve"> </v>
      </c>
      <c r="BI36" s="19"/>
      <c r="BJ36" s="19" t="b">
        <f t="shared" si="30"/>
        <v>0</v>
      </c>
      <c r="BK36" s="19" t="str">
        <f t="shared" si="20"/>
        <v xml:space="preserve"> </v>
      </c>
      <c r="BL36" s="19" t="str">
        <f t="shared" si="21"/>
        <v xml:space="preserve"> </v>
      </c>
      <c r="BM36" s="19" t="str">
        <f t="shared" si="22"/>
        <v/>
      </c>
      <c r="BN36" s="43"/>
      <c r="BO36" s="436"/>
    </row>
    <row r="37" spans="2:67" ht="63" customHeight="1" x14ac:dyDescent="0.3">
      <c r="B37" s="24"/>
      <c r="C37" s="118"/>
      <c r="D37" s="34"/>
      <c r="E37" s="34"/>
      <c r="F37" s="26"/>
      <c r="G37" s="26"/>
      <c r="H37" s="20"/>
      <c r="I37" s="18" t="b">
        <f t="shared" si="23"/>
        <v>0</v>
      </c>
      <c r="J37" s="21"/>
      <c r="K37" s="18" t="b">
        <f t="shared" si="24"/>
        <v>0</v>
      </c>
      <c r="L37" s="21"/>
      <c r="M37" s="45" t="b">
        <f t="shared" si="25"/>
        <v>0</v>
      </c>
      <c r="N37" s="21"/>
      <c r="O37" s="45" t="b">
        <f t="shared" si="26"/>
        <v>0</v>
      </c>
      <c r="P37" s="21"/>
      <c r="Q37" s="45" t="b">
        <f t="shared" si="27"/>
        <v>0</v>
      </c>
      <c r="R37" s="19" t="str">
        <f t="shared" si="28"/>
        <v xml:space="preserve">  </v>
      </c>
      <c r="S37" s="22" t="str">
        <f t="shared" si="29"/>
        <v xml:space="preserve"> </v>
      </c>
      <c r="T37" s="20"/>
      <c r="U37" s="19"/>
      <c r="V37" s="21"/>
      <c r="W37" s="19" t="b">
        <f t="shared" si="0"/>
        <v>0</v>
      </c>
      <c r="X37" s="21"/>
      <c r="Y37" s="19" t="b">
        <f t="shared" si="1"/>
        <v>0</v>
      </c>
      <c r="Z37" s="21"/>
      <c r="AA37" s="19" t="b">
        <f t="shared" si="2"/>
        <v>0</v>
      </c>
      <c r="AB37" s="21"/>
      <c r="AC37" s="19" t="b">
        <f t="shared" si="3"/>
        <v>0</v>
      </c>
      <c r="AD37" s="21"/>
      <c r="AE37" s="19" t="b">
        <f t="shared" si="4"/>
        <v>0</v>
      </c>
      <c r="AF37" s="21"/>
      <c r="AG37" s="19" t="b">
        <f t="shared" si="5"/>
        <v>0</v>
      </c>
      <c r="AH37" s="21"/>
      <c r="AI37" s="19" t="b">
        <f t="shared" si="6"/>
        <v>0</v>
      </c>
      <c r="AJ37" s="21"/>
      <c r="AK37" s="19" t="b">
        <f t="shared" si="7"/>
        <v>0</v>
      </c>
      <c r="AL37" s="21"/>
      <c r="AM37" s="19" t="b">
        <f t="shared" si="8"/>
        <v>0</v>
      </c>
      <c r="AN37" s="21"/>
      <c r="AO37" s="19" t="b">
        <f t="shared" si="9"/>
        <v>0</v>
      </c>
      <c r="AP37" s="21"/>
      <c r="AQ37" s="19" t="b">
        <f t="shared" si="10"/>
        <v>0</v>
      </c>
      <c r="AR37" s="21"/>
      <c r="AS37" s="19" t="b">
        <f t="shared" si="11"/>
        <v>0</v>
      </c>
      <c r="AT37" s="21"/>
      <c r="AU37" s="19" t="b">
        <f t="shared" si="12"/>
        <v>0</v>
      </c>
      <c r="AV37" s="21"/>
      <c r="AW37" s="19" t="b">
        <f t="shared" si="13"/>
        <v>0</v>
      </c>
      <c r="AX37" s="21"/>
      <c r="AY37" s="19" t="b">
        <f t="shared" si="14"/>
        <v>0</v>
      </c>
      <c r="AZ37" s="21"/>
      <c r="BA37" s="19" t="b">
        <f t="shared" si="15"/>
        <v>0</v>
      </c>
      <c r="BB37" s="21"/>
      <c r="BC37" s="19" t="b">
        <f t="shared" si="16"/>
        <v>0</v>
      </c>
      <c r="BD37" s="21"/>
      <c r="BE37" s="19" t="b">
        <f t="shared" si="17"/>
        <v>0</v>
      </c>
      <c r="BF37" s="21"/>
      <c r="BG37" s="19" t="b">
        <f t="shared" si="18"/>
        <v>0</v>
      </c>
      <c r="BH37" s="19" t="str">
        <f t="shared" si="19"/>
        <v xml:space="preserve"> </v>
      </c>
      <c r="BI37" s="19"/>
      <c r="BJ37" s="19" t="b">
        <f t="shared" si="30"/>
        <v>0</v>
      </c>
      <c r="BK37" s="19" t="str">
        <f t="shared" si="20"/>
        <v xml:space="preserve"> </v>
      </c>
      <c r="BL37" s="19" t="str">
        <f t="shared" si="21"/>
        <v xml:space="preserve"> </v>
      </c>
      <c r="BM37" s="19" t="str">
        <f t="shared" si="22"/>
        <v/>
      </c>
      <c r="BN37" s="43"/>
      <c r="BO37" s="436"/>
    </row>
    <row r="38" spans="2:67" ht="63" customHeight="1" x14ac:dyDescent="0.3">
      <c r="B38" s="24"/>
      <c r="C38" s="118"/>
      <c r="D38" s="34"/>
      <c r="E38" s="34"/>
      <c r="F38" s="26"/>
      <c r="G38" s="26"/>
      <c r="H38" s="20"/>
      <c r="I38" s="18" t="b">
        <f t="shared" si="23"/>
        <v>0</v>
      </c>
      <c r="J38" s="21"/>
      <c r="K38" s="18" t="b">
        <f t="shared" si="24"/>
        <v>0</v>
      </c>
      <c r="L38" s="21"/>
      <c r="M38" s="45" t="b">
        <f t="shared" si="25"/>
        <v>0</v>
      </c>
      <c r="N38" s="21"/>
      <c r="O38" s="45" t="b">
        <f t="shared" si="26"/>
        <v>0</v>
      </c>
      <c r="P38" s="21"/>
      <c r="Q38" s="45" t="b">
        <f t="shared" si="27"/>
        <v>0</v>
      </c>
      <c r="R38" s="19" t="str">
        <f t="shared" si="28"/>
        <v xml:space="preserve">  </v>
      </c>
      <c r="S38" s="22" t="str">
        <f t="shared" si="29"/>
        <v xml:space="preserve"> </v>
      </c>
      <c r="T38" s="20"/>
      <c r="U38" s="19"/>
      <c r="V38" s="21"/>
      <c r="W38" s="19" t="b">
        <f t="shared" si="0"/>
        <v>0</v>
      </c>
      <c r="X38" s="21"/>
      <c r="Y38" s="19" t="b">
        <f t="shared" si="1"/>
        <v>0</v>
      </c>
      <c r="Z38" s="21"/>
      <c r="AA38" s="19" t="b">
        <f t="shared" si="2"/>
        <v>0</v>
      </c>
      <c r="AB38" s="21"/>
      <c r="AC38" s="19" t="b">
        <f t="shared" si="3"/>
        <v>0</v>
      </c>
      <c r="AD38" s="21"/>
      <c r="AE38" s="19" t="b">
        <f t="shared" si="4"/>
        <v>0</v>
      </c>
      <c r="AF38" s="21"/>
      <c r="AG38" s="19" t="b">
        <f t="shared" si="5"/>
        <v>0</v>
      </c>
      <c r="AH38" s="21"/>
      <c r="AI38" s="19" t="b">
        <f t="shared" si="6"/>
        <v>0</v>
      </c>
      <c r="AJ38" s="21"/>
      <c r="AK38" s="19" t="b">
        <f t="shared" si="7"/>
        <v>0</v>
      </c>
      <c r="AL38" s="21"/>
      <c r="AM38" s="19" t="b">
        <f t="shared" si="8"/>
        <v>0</v>
      </c>
      <c r="AN38" s="21"/>
      <c r="AO38" s="19" t="b">
        <f t="shared" si="9"/>
        <v>0</v>
      </c>
      <c r="AP38" s="21"/>
      <c r="AQ38" s="19" t="b">
        <f t="shared" si="10"/>
        <v>0</v>
      </c>
      <c r="AR38" s="21"/>
      <c r="AS38" s="19" t="b">
        <f t="shared" si="11"/>
        <v>0</v>
      </c>
      <c r="AT38" s="21"/>
      <c r="AU38" s="19" t="b">
        <f t="shared" si="12"/>
        <v>0</v>
      </c>
      <c r="AV38" s="21"/>
      <c r="AW38" s="19" t="b">
        <f t="shared" si="13"/>
        <v>0</v>
      </c>
      <c r="AX38" s="21"/>
      <c r="AY38" s="19" t="b">
        <f t="shared" si="14"/>
        <v>0</v>
      </c>
      <c r="AZ38" s="21"/>
      <c r="BA38" s="19" t="b">
        <f t="shared" si="15"/>
        <v>0</v>
      </c>
      <c r="BB38" s="21"/>
      <c r="BC38" s="19" t="b">
        <f t="shared" si="16"/>
        <v>0</v>
      </c>
      <c r="BD38" s="21"/>
      <c r="BE38" s="19" t="b">
        <f t="shared" si="17"/>
        <v>0</v>
      </c>
      <c r="BF38" s="21"/>
      <c r="BG38" s="19" t="b">
        <f t="shared" si="18"/>
        <v>0</v>
      </c>
      <c r="BH38" s="19" t="str">
        <f t="shared" si="19"/>
        <v xml:space="preserve"> </v>
      </c>
      <c r="BI38" s="19"/>
      <c r="BJ38" s="19" t="b">
        <f t="shared" si="30"/>
        <v>0</v>
      </c>
      <c r="BK38" s="19" t="str">
        <f t="shared" si="20"/>
        <v xml:space="preserve"> </v>
      </c>
      <c r="BL38" s="19" t="str">
        <f t="shared" si="21"/>
        <v xml:space="preserve"> </v>
      </c>
      <c r="BM38" s="19" t="str">
        <f t="shared" si="22"/>
        <v/>
      </c>
      <c r="BN38" s="43"/>
      <c r="BO38" s="436"/>
    </row>
    <row r="39" spans="2:67" ht="63" customHeight="1" x14ac:dyDescent="0.3">
      <c r="B39" s="24"/>
      <c r="C39" s="118"/>
      <c r="D39" s="34"/>
      <c r="E39" s="34"/>
      <c r="F39" s="26"/>
      <c r="G39" s="26"/>
      <c r="H39" s="20"/>
      <c r="I39" s="18" t="b">
        <f t="shared" si="23"/>
        <v>0</v>
      </c>
      <c r="J39" s="21"/>
      <c r="K39" s="18" t="b">
        <f t="shared" si="24"/>
        <v>0</v>
      </c>
      <c r="L39" s="21"/>
      <c r="M39" s="45" t="b">
        <f t="shared" si="25"/>
        <v>0</v>
      </c>
      <c r="N39" s="21"/>
      <c r="O39" s="45" t="b">
        <f t="shared" si="26"/>
        <v>0</v>
      </c>
      <c r="P39" s="21"/>
      <c r="Q39" s="45" t="b">
        <f t="shared" si="27"/>
        <v>0</v>
      </c>
      <c r="R39" s="19" t="str">
        <f t="shared" si="28"/>
        <v xml:space="preserve">  </v>
      </c>
      <c r="S39" s="22" t="str">
        <f t="shared" si="29"/>
        <v xml:space="preserve"> </v>
      </c>
      <c r="T39" s="20"/>
      <c r="U39" s="19"/>
      <c r="V39" s="21"/>
      <c r="W39" s="19" t="b">
        <f t="shared" si="0"/>
        <v>0</v>
      </c>
      <c r="X39" s="21"/>
      <c r="Y39" s="19" t="b">
        <f t="shared" si="1"/>
        <v>0</v>
      </c>
      <c r="Z39" s="21"/>
      <c r="AA39" s="19" t="b">
        <f t="shared" si="2"/>
        <v>0</v>
      </c>
      <c r="AB39" s="21"/>
      <c r="AC39" s="19" t="b">
        <f t="shared" si="3"/>
        <v>0</v>
      </c>
      <c r="AD39" s="21"/>
      <c r="AE39" s="19" t="b">
        <f t="shared" si="4"/>
        <v>0</v>
      </c>
      <c r="AF39" s="21"/>
      <c r="AG39" s="19" t="b">
        <f t="shared" si="5"/>
        <v>0</v>
      </c>
      <c r="AH39" s="21"/>
      <c r="AI39" s="19" t="b">
        <f t="shared" si="6"/>
        <v>0</v>
      </c>
      <c r="AJ39" s="21"/>
      <c r="AK39" s="19" t="b">
        <f t="shared" si="7"/>
        <v>0</v>
      </c>
      <c r="AL39" s="21"/>
      <c r="AM39" s="19" t="b">
        <f t="shared" si="8"/>
        <v>0</v>
      </c>
      <c r="AN39" s="21"/>
      <c r="AO39" s="19" t="b">
        <f t="shared" si="9"/>
        <v>0</v>
      </c>
      <c r="AP39" s="21"/>
      <c r="AQ39" s="19" t="b">
        <f t="shared" si="10"/>
        <v>0</v>
      </c>
      <c r="AR39" s="21"/>
      <c r="AS39" s="19" t="b">
        <f t="shared" si="11"/>
        <v>0</v>
      </c>
      <c r="AT39" s="21"/>
      <c r="AU39" s="19" t="b">
        <f t="shared" si="12"/>
        <v>0</v>
      </c>
      <c r="AV39" s="21"/>
      <c r="AW39" s="19" t="b">
        <f t="shared" si="13"/>
        <v>0</v>
      </c>
      <c r="AX39" s="21"/>
      <c r="AY39" s="19" t="b">
        <f t="shared" si="14"/>
        <v>0</v>
      </c>
      <c r="AZ39" s="21"/>
      <c r="BA39" s="19" t="b">
        <f t="shared" si="15"/>
        <v>0</v>
      </c>
      <c r="BB39" s="21"/>
      <c r="BC39" s="19" t="b">
        <f t="shared" si="16"/>
        <v>0</v>
      </c>
      <c r="BD39" s="21"/>
      <c r="BE39" s="19" t="b">
        <f t="shared" si="17"/>
        <v>0</v>
      </c>
      <c r="BF39" s="21"/>
      <c r="BG39" s="19" t="b">
        <f t="shared" si="18"/>
        <v>0</v>
      </c>
      <c r="BH39" s="19" t="str">
        <f t="shared" si="19"/>
        <v xml:space="preserve"> </v>
      </c>
      <c r="BI39" s="19"/>
      <c r="BJ39" s="19" t="b">
        <f t="shared" si="30"/>
        <v>0</v>
      </c>
      <c r="BK39" s="19" t="str">
        <f t="shared" si="20"/>
        <v xml:space="preserve"> </v>
      </c>
      <c r="BL39" s="19" t="str">
        <f t="shared" si="21"/>
        <v xml:space="preserve"> </v>
      </c>
      <c r="BM39" s="19" t="str">
        <f t="shared" si="22"/>
        <v/>
      </c>
      <c r="BN39" s="43"/>
      <c r="BO39" s="436"/>
    </row>
    <row r="40" spans="2:67" ht="63" customHeight="1" x14ac:dyDescent="0.3">
      <c r="B40" s="24"/>
      <c r="C40" s="118"/>
      <c r="D40" s="34"/>
      <c r="E40" s="34"/>
      <c r="F40" s="26"/>
      <c r="G40" s="26"/>
      <c r="H40" s="20"/>
      <c r="I40" s="18" t="b">
        <f t="shared" si="23"/>
        <v>0</v>
      </c>
      <c r="J40" s="21"/>
      <c r="K40" s="18" t="b">
        <f t="shared" si="24"/>
        <v>0</v>
      </c>
      <c r="L40" s="21"/>
      <c r="M40" s="45" t="b">
        <f t="shared" si="25"/>
        <v>0</v>
      </c>
      <c r="N40" s="21"/>
      <c r="O40" s="45" t="b">
        <f t="shared" si="26"/>
        <v>0</v>
      </c>
      <c r="P40" s="21"/>
      <c r="Q40" s="45" t="b">
        <f t="shared" si="27"/>
        <v>0</v>
      </c>
      <c r="R40" s="19" t="str">
        <f t="shared" si="28"/>
        <v xml:space="preserve">  </v>
      </c>
      <c r="S40" s="22" t="str">
        <f t="shared" si="29"/>
        <v xml:space="preserve"> </v>
      </c>
      <c r="T40" s="20"/>
      <c r="U40" s="19"/>
      <c r="V40" s="21"/>
      <c r="W40" s="19" t="b">
        <f t="shared" si="0"/>
        <v>0</v>
      </c>
      <c r="X40" s="21"/>
      <c r="Y40" s="19" t="b">
        <f t="shared" si="1"/>
        <v>0</v>
      </c>
      <c r="Z40" s="21"/>
      <c r="AA40" s="19" t="b">
        <f t="shared" si="2"/>
        <v>0</v>
      </c>
      <c r="AB40" s="21"/>
      <c r="AC40" s="19" t="b">
        <f t="shared" si="3"/>
        <v>0</v>
      </c>
      <c r="AD40" s="21"/>
      <c r="AE40" s="19" t="b">
        <f t="shared" si="4"/>
        <v>0</v>
      </c>
      <c r="AF40" s="21"/>
      <c r="AG40" s="19" t="b">
        <f t="shared" si="5"/>
        <v>0</v>
      </c>
      <c r="AH40" s="21"/>
      <c r="AI40" s="19" t="b">
        <f t="shared" si="6"/>
        <v>0</v>
      </c>
      <c r="AJ40" s="21"/>
      <c r="AK40" s="19" t="b">
        <f t="shared" si="7"/>
        <v>0</v>
      </c>
      <c r="AL40" s="21"/>
      <c r="AM40" s="19" t="b">
        <f t="shared" si="8"/>
        <v>0</v>
      </c>
      <c r="AN40" s="21"/>
      <c r="AO40" s="19" t="b">
        <f t="shared" si="9"/>
        <v>0</v>
      </c>
      <c r="AP40" s="21"/>
      <c r="AQ40" s="19" t="b">
        <f t="shared" si="10"/>
        <v>0</v>
      </c>
      <c r="AR40" s="21"/>
      <c r="AS40" s="19" t="b">
        <f t="shared" si="11"/>
        <v>0</v>
      </c>
      <c r="AT40" s="21"/>
      <c r="AU40" s="19" t="b">
        <f t="shared" si="12"/>
        <v>0</v>
      </c>
      <c r="AV40" s="21"/>
      <c r="AW40" s="19" t="b">
        <f t="shared" si="13"/>
        <v>0</v>
      </c>
      <c r="AX40" s="21"/>
      <c r="AY40" s="19" t="b">
        <f t="shared" si="14"/>
        <v>0</v>
      </c>
      <c r="AZ40" s="21"/>
      <c r="BA40" s="19" t="b">
        <f t="shared" si="15"/>
        <v>0</v>
      </c>
      <c r="BB40" s="21"/>
      <c r="BC40" s="19" t="b">
        <f t="shared" si="16"/>
        <v>0</v>
      </c>
      <c r="BD40" s="21"/>
      <c r="BE40" s="19" t="b">
        <f t="shared" si="17"/>
        <v>0</v>
      </c>
      <c r="BF40" s="21"/>
      <c r="BG40" s="19" t="b">
        <f t="shared" si="18"/>
        <v>0</v>
      </c>
      <c r="BH40" s="19" t="str">
        <f t="shared" si="19"/>
        <v xml:space="preserve"> </v>
      </c>
      <c r="BI40" s="19"/>
      <c r="BJ40" s="19" t="b">
        <f t="shared" si="30"/>
        <v>0</v>
      </c>
      <c r="BK40" s="19" t="str">
        <f t="shared" si="20"/>
        <v xml:space="preserve"> </v>
      </c>
      <c r="BL40" s="19" t="str">
        <f t="shared" si="21"/>
        <v xml:space="preserve"> </v>
      </c>
      <c r="BM40" s="19" t="str">
        <f t="shared" si="22"/>
        <v/>
      </c>
      <c r="BN40" s="43"/>
      <c r="BO40" s="436"/>
    </row>
    <row r="41" spans="2:67" ht="63" customHeight="1" x14ac:dyDescent="0.3">
      <c r="B41" s="24"/>
      <c r="C41" s="118"/>
      <c r="D41" s="34"/>
      <c r="E41" s="34"/>
      <c r="F41" s="26"/>
      <c r="G41" s="26"/>
      <c r="H41" s="20"/>
      <c r="I41" s="18" t="b">
        <f t="shared" si="23"/>
        <v>0</v>
      </c>
      <c r="J41" s="21"/>
      <c r="K41" s="18" t="b">
        <f t="shared" si="24"/>
        <v>0</v>
      </c>
      <c r="L41" s="21"/>
      <c r="M41" s="45" t="b">
        <f t="shared" si="25"/>
        <v>0</v>
      </c>
      <c r="N41" s="21"/>
      <c r="O41" s="45" t="b">
        <f t="shared" si="26"/>
        <v>0</v>
      </c>
      <c r="P41" s="21"/>
      <c r="Q41" s="45" t="b">
        <f t="shared" si="27"/>
        <v>0</v>
      </c>
      <c r="R41" s="19" t="str">
        <f t="shared" si="28"/>
        <v xml:space="preserve">  </v>
      </c>
      <c r="S41" s="22" t="str">
        <f t="shared" si="29"/>
        <v xml:space="preserve"> </v>
      </c>
      <c r="T41" s="20"/>
      <c r="U41" s="19"/>
      <c r="V41" s="21"/>
      <c r="W41" s="19" t="b">
        <f t="shared" si="0"/>
        <v>0</v>
      </c>
      <c r="X41" s="21"/>
      <c r="Y41" s="19" t="b">
        <f t="shared" si="1"/>
        <v>0</v>
      </c>
      <c r="Z41" s="21"/>
      <c r="AA41" s="19" t="b">
        <f t="shared" si="2"/>
        <v>0</v>
      </c>
      <c r="AB41" s="21"/>
      <c r="AC41" s="19" t="b">
        <f t="shared" si="3"/>
        <v>0</v>
      </c>
      <c r="AD41" s="21"/>
      <c r="AE41" s="19" t="b">
        <f t="shared" si="4"/>
        <v>0</v>
      </c>
      <c r="AF41" s="21"/>
      <c r="AG41" s="19" t="b">
        <f t="shared" si="5"/>
        <v>0</v>
      </c>
      <c r="AH41" s="21"/>
      <c r="AI41" s="19" t="b">
        <f t="shared" si="6"/>
        <v>0</v>
      </c>
      <c r="AJ41" s="21"/>
      <c r="AK41" s="19" t="b">
        <f t="shared" si="7"/>
        <v>0</v>
      </c>
      <c r="AL41" s="21"/>
      <c r="AM41" s="19" t="b">
        <f t="shared" si="8"/>
        <v>0</v>
      </c>
      <c r="AN41" s="21"/>
      <c r="AO41" s="19" t="b">
        <f t="shared" si="9"/>
        <v>0</v>
      </c>
      <c r="AP41" s="21"/>
      <c r="AQ41" s="19" t="b">
        <f t="shared" si="10"/>
        <v>0</v>
      </c>
      <c r="AR41" s="21"/>
      <c r="AS41" s="19" t="b">
        <f t="shared" si="11"/>
        <v>0</v>
      </c>
      <c r="AT41" s="21"/>
      <c r="AU41" s="19" t="b">
        <f t="shared" si="12"/>
        <v>0</v>
      </c>
      <c r="AV41" s="21"/>
      <c r="AW41" s="19" t="b">
        <f t="shared" si="13"/>
        <v>0</v>
      </c>
      <c r="AX41" s="21"/>
      <c r="AY41" s="19" t="b">
        <f t="shared" si="14"/>
        <v>0</v>
      </c>
      <c r="AZ41" s="21"/>
      <c r="BA41" s="19" t="b">
        <f t="shared" si="15"/>
        <v>0</v>
      </c>
      <c r="BB41" s="21"/>
      <c r="BC41" s="19" t="b">
        <f t="shared" si="16"/>
        <v>0</v>
      </c>
      <c r="BD41" s="21"/>
      <c r="BE41" s="19" t="b">
        <f t="shared" si="17"/>
        <v>0</v>
      </c>
      <c r="BF41" s="21"/>
      <c r="BG41" s="19" t="b">
        <f t="shared" si="18"/>
        <v>0</v>
      </c>
      <c r="BH41" s="19" t="str">
        <f t="shared" si="19"/>
        <v xml:space="preserve"> </v>
      </c>
      <c r="BI41" s="19"/>
      <c r="BJ41" s="19" t="b">
        <f t="shared" si="30"/>
        <v>0</v>
      </c>
      <c r="BK41" s="19" t="str">
        <f t="shared" si="20"/>
        <v xml:space="preserve"> </v>
      </c>
      <c r="BL41" s="19" t="str">
        <f t="shared" si="21"/>
        <v xml:space="preserve"> </v>
      </c>
      <c r="BM41" s="19" t="str">
        <f t="shared" si="22"/>
        <v/>
      </c>
      <c r="BN41" s="43"/>
      <c r="BO41" s="436"/>
    </row>
    <row r="42" spans="2:67" ht="63" customHeight="1" x14ac:dyDescent="0.3">
      <c r="B42" s="24"/>
      <c r="C42" s="118"/>
      <c r="D42" s="34"/>
      <c r="E42" s="34"/>
      <c r="F42" s="26"/>
      <c r="G42" s="26"/>
      <c r="H42" s="20"/>
      <c r="I42" s="18" t="b">
        <f t="shared" si="23"/>
        <v>0</v>
      </c>
      <c r="J42" s="21"/>
      <c r="K42" s="18" t="b">
        <f t="shared" si="24"/>
        <v>0</v>
      </c>
      <c r="L42" s="21"/>
      <c r="M42" s="45" t="b">
        <f t="shared" si="25"/>
        <v>0</v>
      </c>
      <c r="N42" s="21"/>
      <c r="O42" s="45" t="b">
        <f t="shared" si="26"/>
        <v>0</v>
      </c>
      <c r="P42" s="21"/>
      <c r="Q42" s="45" t="b">
        <f t="shared" si="27"/>
        <v>0</v>
      </c>
      <c r="R42" s="19" t="str">
        <f t="shared" si="28"/>
        <v xml:space="preserve">  </v>
      </c>
      <c r="S42" s="22" t="str">
        <f t="shared" si="29"/>
        <v xml:space="preserve"> </v>
      </c>
      <c r="T42" s="20"/>
      <c r="U42" s="19"/>
      <c r="V42" s="21"/>
      <c r="W42" s="19" t="b">
        <f t="shared" si="0"/>
        <v>0</v>
      </c>
      <c r="X42" s="21"/>
      <c r="Y42" s="19" t="b">
        <f t="shared" si="1"/>
        <v>0</v>
      </c>
      <c r="Z42" s="21"/>
      <c r="AA42" s="19" t="b">
        <f t="shared" si="2"/>
        <v>0</v>
      </c>
      <c r="AB42" s="21"/>
      <c r="AC42" s="19" t="b">
        <f t="shared" si="3"/>
        <v>0</v>
      </c>
      <c r="AD42" s="21"/>
      <c r="AE42" s="19" t="b">
        <f t="shared" si="4"/>
        <v>0</v>
      </c>
      <c r="AF42" s="21"/>
      <c r="AG42" s="19" t="b">
        <f t="shared" si="5"/>
        <v>0</v>
      </c>
      <c r="AH42" s="21"/>
      <c r="AI42" s="19" t="b">
        <f t="shared" si="6"/>
        <v>0</v>
      </c>
      <c r="AJ42" s="21"/>
      <c r="AK42" s="19" t="b">
        <f t="shared" si="7"/>
        <v>0</v>
      </c>
      <c r="AL42" s="21"/>
      <c r="AM42" s="19" t="b">
        <f t="shared" si="8"/>
        <v>0</v>
      </c>
      <c r="AN42" s="21"/>
      <c r="AO42" s="19" t="b">
        <f t="shared" si="9"/>
        <v>0</v>
      </c>
      <c r="AP42" s="21"/>
      <c r="AQ42" s="19" t="b">
        <f t="shared" si="10"/>
        <v>0</v>
      </c>
      <c r="AR42" s="21"/>
      <c r="AS42" s="19" t="b">
        <f t="shared" si="11"/>
        <v>0</v>
      </c>
      <c r="AT42" s="21"/>
      <c r="AU42" s="19" t="b">
        <f t="shared" si="12"/>
        <v>0</v>
      </c>
      <c r="AV42" s="21"/>
      <c r="AW42" s="19" t="b">
        <f t="shared" si="13"/>
        <v>0</v>
      </c>
      <c r="AX42" s="21"/>
      <c r="AY42" s="19" t="b">
        <f t="shared" si="14"/>
        <v>0</v>
      </c>
      <c r="AZ42" s="21"/>
      <c r="BA42" s="19" t="b">
        <f t="shared" si="15"/>
        <v>0</v>
      </c>
      <c r="BB42" s="21"/>
      <c r="BC42" s="19" t="b">
        <f t="shared" si="16"/>
        <v>0</v>
      </c>
      <c r="BD42" s="21"/>
      <c r="BE42" s="19" t="b">
        <f t="shared" si="17"/>
        <v>0</v>
      </c>
      <c r="BF42" s="21"/>
      <c r="BG42" s="19" t="b">
        <f t="shared" si="18"/>
        <v>0</v>
      </c>
      <c r="BH42" s="19" t="str">
        <f t="shared" si="19"/>
        <v xml:space="preserve"> </v>
      </c>
      <c r="BI42" s="19"/>
      <c r="BJ42" s="19" t="b">
        <f t="shared" si="30"/>
        <v>0</v>
      </c>
      <c r="BK42" s="19" t="str">
        <f t="shared" si="20"/>
        <v xml:space="preserve"> </v>
      </c>
      <c r="BL42" s="19" t="str">
        <f t="shared" si="21"/>
        <v xml:space="preserve"> </v>
      </c>
      <c r="BM42" s="19" t="str">
        <f t="shared" si="22"/>
        <v/>
      </c>
      <c r="BN42" s="43"/>
      <c r="BO42" s="436"/>
    </row>
    <row r="43" spans="2:67" ht="63" customHeight="1" x14ac:dyDescent="0.3">
      <c r="B43" s="24"/>
      <c r="C43" s="118"/>
      <c r="D43" s="34"/>
      <c r="E43" s="34"/>
      <c r="F43" s="26"/>
      <c r="G43" s="26"/>
      <c r="H43" s="20"/>
      <c r="I43" s="18" t="b">
        <f t="shared" si="23"/>
        <v>0</v>
      </c>
      <c r="J43" s="21"/>
      <c r="K43" s="18" t="b">
        <f t="shared" si="24"/>
        <v>0</v>
      </c>
      <c r="L43" s="21"/>
      <c r="M43" s="45" t="b">
        <f t="shared" si="25"/>
        <v>0</v>
      </c>
      <c r="N43" s="21"/>
      <c r="O43" s="45" t="b">
        <f t="shared" si="26"/>
        <v>0</v>
      </c>
      <c r="P43" s="21"/>
      <c r="Q43" s="45" t="b">
        <f t="shared" si="27"/>
        <v>0</v>
      </c>
      <c r="R43" s="19" t="str">
        <f t="shared" si="28"/>
        <v xml:space="preserve">  </v>
      </c>
      <c r="S43" s="22" t="str">
        <f t="shared" si="29"/>
        <v xml:space="preserve"> </v>
      </c>
      <c r="T43" s="20"/>
      <c r="U43" s="19"/>
      <c r="V43" s="21"/>
      <c r="W43" s="19" t="b">
        <f t="shared" si="0"/>
        <v>0</v>
      </c>
      <c r="X43" s="21"/>
      <c r="Y43" s="19" t="b">
        <f t="shared" si="1"/>
        <v>0</v>
      </c>
      <c r="Z43" s="21"/>
      <c r="AA43" s="19" t="b">
        <f t="shared" si="2"/>
        <v>0</v>
      </c>
      <c r="AB43" s="21"/>
      <c r="AC43" s="19" t="b">
        <f t="shared" si="3"/>
        <v>0</v>
      </c>
      <c r="AD43" s="21"/>
      <c r="AE43" s="19" t="b">
        <f t="shared" si="4"/>
        <v>0</v>
      </c>
      <c r="AF43" s="21"/>
      <c r="AG43" s="19" t="b">
        <f t="shared" si="5"/>
        <v>0</v>
      </c>
      <c r="AH43" s="21"/>
      <c r="AI43" s="19" t="b">
        <f t="shared" si="6"/>
        <v>0</v>
      </c>
      <c r="AJ43" s="21"/>
      <c r="AK43" s="19" t="b">
        <f t="shared" si="7"/>
        <v>0</v>
      </c>
      <c r="AL43" s="21"/>
      <c r="AM43" s="19" t="b">
        <f t="shared" si="8"/>
        <v>0</v>
      </c>
      <c r="AN43" s="21"/>
      <c r="AO43" s="19" t="b">
        <f t="shared" si="9"/>
        <v>0</v>
      </c>
      <c r="AP43" s="21"/>
      <c r="AQ43" s="19" t="b">
        <f t="shared" si="10"/>
        <v>0</v>
      </c>
      <c r="AR43" s="21"/>
      <c r="AS43" s="19" t="b">
        <f t="shared" si="11"/>
        <v>0</v>
      </c>
      <c r="AT43" s="21"/>
      <c r="AU43" s="19" t="b">
        <f t="shared" si="12"/>
        <v>0</v>
      </c>
      <c r="AV43" s="21"/>
      <c r="AW43" s="19" t="b">
        <f t="shared" si="13"/>
        <v>0</v>
      </c>
      <c r="AX43" s="21"/>
      <c r="AY43" s="19" t="b">
        <f t="shared" si="14"/>
        <v>0</v>
      </c>
      <c r="AZ43" s="21"/>
      <c r="BA43" s="19" t="b">
        <f t="shared" si="15"/>
        <v>0</v>
      </c>
      <c r="BB43" s="21"/>
      <c r="BC43" s="19" t="b">
        <f t="shared" si="16"/>
        <v>0</v>
      </c>
      <c r="BD43" s="21"/>
      <c r="BE43" s="19" t="b">
        <f t="shared" si="17"/>
        <v>0</v>
      </c>
      <c r="BF43" s="21"/>
      <c r="BG43" s="19" t="b">
        <f t="shared" si="18"/>
        <v>0</v>
      </c>
      <c r="BH43" s="19" t="str">
        <f t="shared" si="19"/>
        <v xml:space="preserve"> </v>
      </c>
      <c r="BI43" s="19"/>
      <c r="BJ43" s="19" t="b">
        <f t="shared" si="30"/>
        <v>0</v>
      </c>
      <c r="BK43" s="19" t="str">
        <f t="shared" si="20"/>
        <v xml:space="preserve"> </v>
      </c>
      <c r="BL43" s="19" t="str">
        <f t="shared" si="21"/>
        <v xml:space="preserve"> </v>
      </c>
      <c r="BM43" s="19" t="str">
        <f t="shared" si="22"/>
        <v/>
      </c>
      <c r="BN43" s="43"/>
      <c r="BO43" s="436"/>
    </row>
    <row r="44" spans="2:67" ht="63" customHeight="1" x14ac:dyDescent="0.3">
      <c r="B44" s="24"/>
      <c r="C44" s="118"/>
      <c r="D44" s="34"/>
      <c r="E44" s="34"/>
      <c r="F44" s="26"/>
      <c r="G44" s="26"/>
      <c r="H44" s="20"/>
      <c r="I44" s="18" t="b">
        <f t="shared" si="23"/>
        <v>0</v>
      </c>
      <c r="J44" s="21"/>
      <c r="K44" s="18" t="b">
        <f t="shared" si="24"/>
        <v>0</v>
      </c>
      <c r="L44" s="21"/>
      <c r="M44" s="45" t="b">
        <f t="shared" si="25"/>
        <v>0</v>
      </c>
      <c r="N44" s="21"/>
      <c r="O44" s="45" t="b">
        <f t="shared" si="26"/>
        <v>0</v>
      </c>
      <c r="P44" s="21"/>
      <c r="Q44" s="45" t="b">
        <f t="shared" si="27"/>
        <v>0</v>
      </c>
      <c r="R44" s="19" t="str">
        <f t="shared" si="28"/>
        <v xml:space="preserve">  </v>
      </c>
      <c r="S44" s="22" t="str">
        <f t="shared" si="29"/>
        <v xml:space="preserve"> </v>
      </c>
      <c r="T44" s="20"/>
      <c r="U44" s="19"/>
      <c r="V44" s="21"/>
      <c r="W44" s="19" t="b">
        <f t="shared" si="0"/>
        <v>0</v>
      </c>
      <c r="X44" s="21"/>
      <c r="Y44" s="19" t="b">
        <f t="shared" si="1"/>
        <v>0</v>
      </c>
      <c r="Z44" s="21"/>
      <c r="AA44" s="19" t="b">
        <f t="shared" si="2"/>
        <v>0</v>
      </c>
      <c r="AB44" s="21"/>
      <c r="AC44" s="19" t="b">
        <f t="shared" si="3"/>
        <v>0</v>
      </c>
      <c r="AD44" s="21"/>
      <c r="AE44" s="19" t="b">
        <f t="shared" si="4"/>
        <v>0</v>
      </c>
      <c r="AF44" s="21"/>
      <c r="AG44" s="19" t="b">
        <f t="shared" si="5"/>
        <v>0</v>
      </c>
      <c r="AH44" s="21"/>
      <c r="AI44" s="19" t="b">
        <f t="shared" si="6"/>
        <v>0</v>
      </c>
      <c r="AJ44" s="21"/>
      <c r="AK44" s="19" t="b">
        <f t="shared" si="7"/>
        <v>0</v>
      </c>
      <c r="AL44" s="21"/>
      <c r="AM44" s="19" t="b">
        <f t="shared" si="8"/>
        <v>0</v>
      </c>
      <c r="AN44" s="21"/>
      <c r="AO44" s="19" t="b">
        <f t="shared" si="9"/>
        <v>0</v>
      </c>
      <c r="AP44" s="21"/>
      <c r="AQ44" s="19" t="b">
        <f t="shared" si="10"/>
        <v>0</v>
      </c>
      <c r="AR44" s="21"/>
      <c r="AS44" s="19" t="b">
        <f t="shared" si="11"/>
        <v>0</v>
      </c>
      <c r="AT44" s="21"/>
      <c r="AU44" s="19" t="b">
        <f t="shared" si="12"/>
        <v>0</v>
      </c>
      <c r="AV44" s="21"/>
      <c r="AW44" s="19" t="b">
        <f t="shared" si="13"/>
        <v>0</v>
      </c>
      <c r="AX44" s="21"/>
      <c r="AY44" s="19" t="b">
        <f t="shared" si="14"/>
        <v>0</v>
      </c>
      <c r="AZ44" s="21"/>
      <c r="BA44" s="19" t="b">
        <f t="shared" si="15"/>
        <v>0</v>
      </c>
      <c r="BB44" s="21"/>
      <c r="BC44" s="19" t="b">
        <f t="shared" si="16"/>
        <v>0</v>
      </c>
      <c r="BD44" s="21"/>
      <c r="BE44" s="19" t="b">
        <f t="shared" si="17"/>
        <v>0</v>
      </c>
      <c r="BF44" s="21"/>
      <c r="BG44" s="19" t="b">
        <f t="shared" si="18"/>
        <v>0</v>
      </c>
      <c r="BH44" s="19" t="str">
        <f t="shared" si="19"/>
        <v xml:space="preserve"> </v>
      </c>
      <c r="BI44" s="19"/>
      <c r="BJ44" s="19" t="b">
        <f t="shared" si="30"/>
        <v>0</v>
      </c>
      <c r="BK44" s="19" t="str">
        <f t="shared" si="20"/>
        <v xml:space="preserve"> </v>
      </c>
      <c r="BL44" s="19" t="str">
        <f t="shared" si="21"/>
        <v xml:space="preserve"> </v>
      </c>
      <c r="BM44" s="19" t="str">
        <f t="shared" si="22"/>
        <v/>
      </c>
      <c r="BN44" s="43"/>
      <c r="BO44" s="436"/>
    </row>
    <row r="45" spans="2:67" ht="63" customHeight="1" x14ac:dyDescent="0.3">
      <c r="B45" s="24"/>
      <c r="C45" s="118"/>
      <c r="D45" s="34"/>
      <c r="E45" s="34"/>
      <c r="F45" s="26"/>
      <c r="G45" s="26"/>
      <c r="H45" s="20"/>
      <c r="I45" s="18" t="b">
        <f t="shared" si="23"/>
        <v>0</v>
      </c>
      <c r="J45" s="21"/>
      <c r="K45" s="18" t="b">
        <f t="shared" si="24"/>
        <v>0</v>
      </c>
      <c r="L45" s="21"/>
      <c r="M45" s="45" t="b">
        <f t="shared" si="25"/>
        <v>0</v>
      </c>
      <c r="N45" s="21"/>
      <c r="O45" s="45" t="b">
        <f t="shared" si="26"/>
        <v>0</v>
      </c>
      <c r="P45" s="21"/>
      <c r="Q45" s="45" t="b">
        <f t="shared" si="27"/>
        <v>0</v>
      </c>
      <c r="R45" s="19" t="str">
        <f t="shared" si="28"/>
        <v xml:space="preserve">  </v>
      </c>
      <c r="S45" s="22" t="str">
        <f t="shared" si="29"/>
        <v xml:space="preserve"> </v>
      </c>
      <c r="T45" s="20"/>
      <c r="U45" s="19"/>
      <c r="V45" s="21"/>
      <c r="W45" s="19" t="b">
        <f t="shared" si="0"/>
        <v>0</v>
      </c>
      <c r="X45" s="21"/>
      <c r="Y45" s="19" t="b">
        <f t="shared" si="1"/>
        <v>0</v>
      </c>
      <c r="Z45" s="21"/>
      <c r="AA45" s="19" t="b">
        <f t="shared" si="2"/>
        <v>0</v>
      </c>
      <c r="AB45" s="21"/>
      <c r="AC45" s="19" t="b">
        <f t="shared" si="3"/>
        <v>0</v>
      </c>
      <c r="AD45" s="21"/>
      <c r="AE45" s="19" t="b">
        <f t="shared" si="4"/>
        <v>0</v>
      </c>
      <c r="AF45" s="21"/>
      <c r="AG45" s="19" t="b">
        <f t="shared" si="5"/>
        <v>0</v>
      </c>
      <c r="AH45" s="21"/>
      <c r="AI45" s="19" t="b">
        <f t="shared" si="6"/>
        <v>0</v>
      </c>
      <c r="AJ45" s="21"/>
      <c r="AK45" s="19" t="b">
        <f t="shared" si="7"/>
        <v>0</v>
      </c>
      <c r="AL45" s="21"/>
      <c r="AM45" s="19" t="b">
        <f t="shared" si="8"/>
        <v>0</v>
      </c>
      <c r="AN45" s="21"/>
      <c r="AO45" s="19" t="b">
        <f t="shared" si="9"/>
        <v>0</v>
      </c>
      <c r="AP45" s="21"/>
      <c r="AQ45" s="19" t="b">
        <f t="shared" si="10"/>
        <v>0</v>
      </c>
      <c r="AR45" s="21"/>
      <c r="AS45" s="19" t="b">
        <f t="shared" si="11"/>
        <v>0</v>
      </c>
      <c r="AT45" s="21"/>
      <c r="AU45" s="19" t="b">
        <f t="shared" si="12"/>
        <v>0</v>
      </c>
      <c r="AV45" s="21"/>
      <c r="AW45" s="19" t="b">
        <f t="shared" si="13"/>
        <v>0</v>
      </c>
      <c r="AX45" s="21"/>
      <c r="AY45" s="19" t="b">
        <f t="shared" si="14"/>
        <v>0</v>
      </c>
      <c r="AZ45" s="21"/>
      <c r="BA45" s="19" t="b">
        <f t="shared" si="15"/>
        <v>0</v>
      </c>
      <c r="BB45" s="21"/>
      <c r="BC45" s="19" t="b">
        <f t="shared" si="16"/>
        <v>0</v>
      </c>
      <c r="BD45" s="21"/>
      <c r="BE45" s="19" t="b">
        <f t="shared" si="17"/>
        <v>0</v>
      </c>
      <c r="BF45" s="21"/>
      <c r="BG45" s="19" t="b">
        <f t="shared" si="18"/>
        <v>0</v>
      </c>
      <c r="BH45" s="19" t="str">
        <f t="shared" si="19"/>
        <v xml:space="preserve"> </v>
      </c>
      <c r="BI45" s="19"/>
      <c r="BJ45" s="19" t="b">
        <f t="shared" si="30"/>
        <v>0</v>
      </c>
      <c r="BK45" s="19" t="str">
        <f t="shared" si="20"/>
        <v xml:space="preserve"> </v>
      </c>
      <c r="BL45" s="19" t="str">
        <f t="shared" si="21"/>
        <v xml:space="preserve"> </v>
      </c>
      <c r="BM45" s="19" t="str">
        <f t="shared" si="22"/>
        <v/>
      </c>
      <c r="BN45" s="43"/>
      <c r="BO45" s="436"/>
    </row>
    <row r="46" spans="2:67" ht="63" customHeight="1" x14ac:dyDescent="0.3">
      <c r="B46" s="24"/>
      <c r="C46" s="118"/>
      <c r="D46" s="34"/>
      <c r="E46" s="34"/>
      <c r="F46" s="26"/>
      <c r="G46" s="26"/>
      <c r="H46" s="20"/>
      <c r="I46" s="18" t="b">
        <f t="shared" si="23"/>
        <v>0</v>
      </c>
      <c r="J46" s="21"/>
      <c r="K46" s="18" t="b">
        <f t="shared" si="24"/>
        <v>0</v>
      </c>
      <c r="L46" s="21"/>
      <c r="M46" s="45" t="b">
        <f t="shared" si="25"/>
        <v>0</v>
      </c>
      <c r="N46" s="21"/>
      <c r="O46" s="45" t="b">
        <f t="shared" si="26"/>
        <v>0</v>
      </c>
      <c r="P46" s="21"/>
      <c r="Q46" s="45" t="b">
        <f t="shared" si="27"/>
        <v>0</v>
      </c>
      <c r="R46" s="19" t="str">
        <f t="shared" si="28"/>
        <v xml:space="preserve">  </v>
      </c>
      <c r="S46" s="22" t="str">
        <f t="shared" si="29"/>
        <v xml:space="preserve"> </v>
      </c>
      <c r="T46" s="20"/>
      <c r="U46" s="19"/>
      <c r="V46" s="21"/>
      <c r="W46" s="19" t="b">
        <f t="shared" si="0"/>
        <v>0</v>
      </c>
      <c r="X46" s="21"/>
      <c r="Y46" s="19" t="b">
        <f t="shared" si="1"/>
        <v>0</v>
      </c>
      <c r="Z46" s="21"/>
      <c r="AA46" s="19" t="b">
        <f t="shared" si="2"/>
        <v>0</v>
      </c>
      <c r="AB46" s="21"/>
      <c r="AC46" s="19" t="b">
        <f t="shared" si="3"/>
        <v>0</v>
      </c>
      <c r="AD46" s="21"/>
      <c r="AE46" s="19" t="b">
        <f t="shared" si="4"/>
        <v>0</v>
      </c>
      <c r="AF46" s="21"/>
      <c r="AG46" s="19" t="b">
        <f t="shared" si="5"/>
        <v>0</v>
      </c>
      <c r="AH46" s="21"/>
      <c r="AI46" s="19" t="b">
        <f t="shared" si="6"/>
        <v>0</v>
      </c>
      <c r="AJ46" s="21"/>
      <c r="AK46" s="19" t="b">
        <f t="shared" si="7"/>
        <v>0</v>
      </c>
      <c r="AL46" s="21"/>
      <c r="AM46" s="19" t="b">
        <f t="shared" si="8"/>
        <v>0</v>
      </c>
      <c r="AN46" s="21"/>
      <c r="AO46" s="19" t="b">
        <f t="shared" si="9"/>
        <v>0</v>
      </c>
      <c r="AP46" s="21"/>
      <c r="AQ46" s="19" t="b">
        <f t="shared" si="10"/>
        <v>0</v>
      </c>
      <c r="AR46" s="21"/>
      <c r="AS46" s="19" t="b">
        <f t="shared" si="11"/>
        <v>0</v>
      </c>
      <c r="AT46" s="21"/>
      <c r="AU46" s="19" t="b">
        <f t="shared" si="12"/>
        <v>0</v>
      </c>
      <c r="AV46" s="21"/>
      <c r="AW46" s="19" t="b">
        <f t="shared" si="13"/>
        <v>0</v>
      </c>
      <c r="AX46" s="21"/>
      <c r="AY46" s="19" t="b">
        <f t="shared" si="14"/>
        <v>0</v>
      </c>
      <c r="AZ46" s="21"/>
      <c r="BA46" s="19" t="b">
        <f t="shared" si="15"/>
        <v>0</v>
      </c>
      <c r="BB46" s="21"/>
      <c r="BC46" s="19" t="b">
        <f t="shared" si="16"/>
        <v>0</v>
      </c>
      <c r="BD46" s="21"/>
      <c r="BE46" s="19" t="b">
        <f t="shared" si="17"/>
        <v>0</v>
      </c>
      <c r="BF46" s="21"/>
      <c r="BG46" s="19" t="b">
        <f t="shared" si="18"/>
        <v>0</v>
      </c>
      <c r="BH46" s="19" t="str">
        <f t="shared" si="19"/>
        <v xml:space="preserve"> </v>
      </c>
      <c r="BI46" s="19"/>
      <c r="BJ46" s="19" t="b">
        <f t="shared" si="30"/>
        <v>0</v>
      </c>
      <c r="BK46" s="19" t="str">
        <f t="shared" si="20"/>
        <v xml:space="preserve"> </v>
      </c>
      <c r="BL46" s="19" t="str">
        <f t="shared" si="21"/>
        <v xml:space="preserve"> </v>
      </c>
      <c r="BM46" s="19" t="str">
        <f t="shared" si="22"/>
        <v/>
      </c>
      <c r="BN46" s="43"/>
      <c r="BO46" s="436"/>
    </row>
    <row r="47" spans="2:67" ht="63" customHeight="1" x14ac:dyDescent="0.3">
      <c r="B47" s="24"/>
      <c r="C47" s="118"/>
      <c r="D47" s="34"/>
      <c r="E47" s="34"/>
      <c r="F47" s="26"/>
      <c r="G47" s="26"/>
      <c r="H47" s="20"/>
      <c r="I47" s="18" t="b">
        <f t="shared" si="23"/>
        <v>0</v>
      </c>
      <c r="J47" s="21"/>
      <c r="K47" s="18" t="b">
        <f t="shared" si="24"/>
        <v>0</v>
      </c>
      <c r="L47" s="21"/>
      <c r="M47" s="45" t="b">
        <f t="shared" si="25"/>
        <v>0</v>
      </c>
      <c r="N47" s="21"/>
      <c r="O47" s="45" t="b">
        <f t="shared" si="26"/>
        <v>0</v>
      </c>
      <c r="P47" s="21"/>
      <c r="Q47" s="45" t="b">
        <f t="shared" si="27"/>
        <v>0</v>
      </c>
      <c r="R47" s="19" t="str">
        <f t="shared" si="28"/>
        <v xml:space="preserve">  </v>
      </c>
      <c r="S47" s="22" t="str">
        <f t="shared" si="29"/>
        <v xml:space="preserve"> </v>
      </c>
      <c r="T47" s="20"/>
      <c r="U47" s="19"/>
      <c r="V47" s="21"/>
      <c r="W47" s="19" t="b">
        <f t="shared" si="0"/>
        <v>0</v>
      </c>
      <c r="X47" s="21"/>
      <c r="Y47" s="19" t="b">
        <f t="shared" si="1"/>
        <v>0</v>
      </c>
      <c r="Z47" s="21"/>
      <c r="AA47" s="19" t="b">
        <f t="shared" si="2"/>
        <v>0</v>
      </c>
      <c r="AB47" s="21"/>
      <c r="AC47" s="19" t="b">
        <f t="shared" si="3"/>
        <v>0</v>
      </c>
      <c r="AD47" s="21"/>
      <c r="AE47" s="19" t="b">
        <f t="shared" si="4"/>
        <v>0</v>
      </c>
      <c r="AF47" s="21"/>
      <c r="AG47" s="19" t="b">
        <f t="shared" si="5"/>
        <v>0</v>
      </c>
      <c r="AH47" s="21"/>
      <c r="AI47" s="19" t="b">
        <f t="shared" si="6"/>
        <v>0</v>
      </c>
      <c r="AJ47" s="21"/>
      <c r="AK47" s="19" t="b">
        <f t="shared" si="7"/>
        <v>0</v>
      </c>
      <c r="AL47" s="21"/>
      <c r="AM47" s="19" t="b">
        <f t="shared" si="8"/>
        <v>0</v>
      </c>
      <c r="AN47" s="21"/>
      <c r="AO47" s="19" t="b">
        <f t="shared" si="9"/>
        <v>0</v>
      </c>
      <c r="AP47" s="21"/>
      <c r="AQ47" s="19" t="b">
        <f t="shared" si="10"/>
        <v>0</v>
      </c>
      <c r="AR47" s="21"/>
      <c r="AS47" s="19" t="b">
        <f t="shared" si="11"/>
        <v>0</v>
      </c>
      <c r="AT47" s="21"/>
      <c r="AU47" s="19" t="b">
        <f t="shared" si="12"/>
        <v>0</v>
      </c>
      <c r="AV47" s="21"/>
      <c r="AW47" s="19" t="b">
        <f t="shared" si="13"/>
        <v>0</v>
      </c>
      <c r="AX47" s="21"/>
      <c r="AY47" s="19" t="b">
        <f t="shared" si="14"/>
        <v>0</v>
      </c>
      <c r="AZ47" s="21"/>
      <c r="BA47" s="19" t="b">
        <f t="shared" si="15"/>
        <v>0</v>
      </c>
      <c r="BB47" s="21"/>
      <c r="BC47" s="19" t="b">
        <f t="shared" si="16"/>
        <v>0</v>
      </c>
      <c r="BD47" s="21"/>
      <c r="BE47" s="19" t="b">
        <f t="shared" si="17"/>
        <v>0</v>
      </c>
      <c r="BF47" s="21"/>
      <c r="BG47" s="19" t="b">
        <f t="shared" si="18"/>
        <v>0</v>
      </c>
      <c r="BH47" s="19" t="str">
        <f t="shared" si="19"/>
        <v xml:space="preserve"> </v>
      </c>
      <c r="BI47" s="19"/>
      <c r="BJ47" s="19" t="b">
        <f t="shared" si="30"/>
        <v>0</v>
      </c>
      <c r="BK47" s="19" t="str">
        <f t="shared" si="20"/>
        <v xml:space="preserve"> </v>
      </c>
      <c r="BL47" s="19" t="str">
        <f t="shared" si="21"/>
        <v xml:space="preserve"> </v>
      </c>
      <c r="BM47" s="19" t="str">
        <f t="shared" si="22"/>
        <v/>
      </c>
      <c r="BN47" s="43"/>
      <c r="BO47" s="436"/>
    </row>
    <row r="48" spans="2:67" ht="63" customHeight="1" x14ac:dyDescent="0.3">
      <c r="B48" s="24"/>
      <c r="C48" s="118"/>
      <c r="D48" s="34"/>
      <c r="E48" s="34"/>
      <c r="F48" s="26"/>
      <c r="G48" s="26"/>
      <c r="H48" s="20"/>
      <c r="I48" s="18" t="b">
        <f t="shared" si="23"/>
        <v>0</v>
      </c>
      <c r="J48" s="21"/>
      <c r="K48" s="18" t="b">
        <f t="shared" si="24"/>
        <v>0</v>
      </c>
      <c r="L48" s="21"/>
      <c r="M48" s="45" t="b">
        <f t="shared" si="25"/>
        <v>0</v>
      </c>
      <c r="N48" s="21"/>
      <c r="O48" s="45" t="b">
        <f t="shared" si="26"/>
        <v>0</v>
      </c>
      <c r="P48" s="21"/>
      <c r="Q48" s="45" t="b">
        <f t="shared" si="27"/>
        <v>0</v>
      </c>
      <c r="R48" s="19" t="str">
        <f t="shared" si="28"/>
        <v xml:space="preserve">  </v>
      </c>
      <c r="S48" s="22" t="str">
        <f t="shared" si="29"/>
        <v xml:space="preserve"> </v>
      </c>
      <c r="T48" s="20"/>
      <c r="U48" s="19"/>
      <c r="V48" s="21"/>
      <c r="W48" s="19" t="b">
        <f t="shared" si="0"/>
        <v>0</v>
      </c>
      <c r="X48" s="21"/>
      <c r="Y48" s="19" t="b">
        <f t="shared" si="1"/>
        <v>0</v>
      </c>
      <c r="Z48" s="21"/>
      <c r="AA48" s="19" t="b">
        <f t="shared" si="2"/>
        <v>0</v>
      </c>
      <c r="AB48" s="21"/>
      <c r="AC48" s="19" t="b">
        <f t="shared" si="3"/>
        <v>0</v>
      </c>
      <c r="AD48" s="21"/>
      <c r="AE48" s="19" t="b">
        <f t="shared" si="4"/>
        <v>0</v>
      </c>
      <c r="AF48" s="21"/>
      <c r="AG48" s="19" t="b">
        <f t="shared" si="5"/>
        <v>0</v>
      </c>
      <c r="AH48" s="21"/>
      <c r="AI48" s="19" t="b">
        <f t="shared" si="6"/>
        <v>0</v>
      </c>
      <c r="AJ48" s="21"/>
      <c r="AK48" s="19" t="b">
        <f t="shared" si="7"/>
        <v>0</v>
      </c>
      <c r="AL48" s="21"/>
      <c r="AM48" s="19" t="b">
        <f t="shared" si="8"/>
        <v>0</v>
      </c>
      <c r="AN48" s="21"/>
      <c r="AO48" s="19" t="b">
        <f t="shared" si="9"/>
        <v>0</v>
      </c>
      <c r="AP48" s="21"/>
      <c r="AQ48" s="19" t="b">
        <f t="shared" si="10"/>
        <v>0</v>
      </c>
      <c r="AR48" s="21"/>
      <c r="AS48" s="19" t="b">
        <f t="shared" si="11"/>
        <v>0</v>
      </c>
      <c r="AT48" s="21"/>
      <c r="AU48" s="19" t="b">
        <f t="shared" si="12"/>
        <v>0</v>
      </c>
      <c r="AV48" s="21"/>
      <c r="AW48" s="19" t="b">
        <f t="shared" si="13"/>
        <v>0</v>
      </c>
      <c r="AX48" s="21"/>
      <c r="AY48" s="19" t="b">
        <f t="shared" si="14"/>
        <v>0</v>
      </c>
      <c r="AZ48" s="21"/>
      <c r="BA48" s="19" t="b">
        <f t="shared" si="15"/>
        <v>0</v>
      </c>
      <c r="BB48" s="21"/>
      <c r="BC48" s="19" t="b">
        <f t="shared" si="16"/>
        <v>0</v>
      </c>
      <c r="BD48" s="21"/>
      <c r="BE48" s="19" t="b">
        <f t="shared" si="17"/>
        <v>0</v>
      </c>
      <c r="BF48" s="21"/>
      <c r="BG48" s="19" t="b">
        <f t="shared" si="18"/>
        <v>0</v>
      </c>
      <c r="BH48" s="19" t="str">
        <f t="shared" si="19"/>
        <v xml:space="preserve"> </v>
      </c>
      <c r="BI48" s="19"/>
      <c r="BJ48" s="19" t="b">
        <f t="shared" si="30"/>
        <v>0</v>
      </c>
      <c r="BK48" s="19" t="str">
        <f t="shared" si="20"/>
        <v xml:space="preserve"> </v>
      </c>
      <c r="BL48" s="19" t="str">
        <f t="shared" si="21"/>
        <v xml:space="preserve"> </v>
      </c>
      <c r="BM48" s="19" t="str">
        <f t="shared" si="22"/>
        <v/>
      </c>
      <c r="BN48" s="43"/>
      <c r="BO48" s="436"/>
    </row>
    <row r="49" spans="2:67" ht="63" customHeight="1" x14ac:dyDescent="0.3">
      <c r="B49" s="24"/>
      <c r="C49" s="118"/>
      <c r="D49" s="34"/>
      <c r="E49" s="34"/>
      <c r="F49" s="26"/>
      <c r="G49" s="26"/>
      <c r="H49" s="20"/>
      <c r="I49" s="18" t="b">
        <f t="shared" si="23"/>
        <v>0</v>
      </c>
      <c r="J49" s="21"/>
      <c r="K49" s="18" t="b">
        <f t="shared" si="24"/>
        <v>0</v>
      </c>
      <c r="L49" s="21"/>
      <c r="M49" s="45" t="b">
        <f t="shared" si="25"/>
        <v>0</v>
      </c>
      <c r="N49" s="21"/>
      <c r="O49" s="45" t="b">
        <f t="shared" si="26"/>
        <v>0</v>
      </c>
      <c r="P49" s="21"/>
      <c r="Q49" s="45" t="b">
        <f t="shared" si="27"/>
        <v>0</v>
      </c>
      <c r="R49" s="19" t="str">
        <f t="shared" si="28"/>
        <v xml:space="preserve">  </v>
      </c>
      <c r="S49" s="22" t="str">
        <f t="shared" si="29"/>
        <v xml:space="preserve"> </v>
      </c>
      <c r="T49" s="20"/>
      <c r="U49" s="19"/>
      <c r="V49" s="21"/>
      <c r="W49" s="19" t="b">
        <f t="shared" si="0"/>
        <v>0</v>
      </c>
      <c r="X49" s="21"/>
      <c r="Y49" s="19" t="b">
        <f t="shared" si="1"/>
        <v>0</v>
      </c>
      <c r="Z49" s="21"/>
      <c r="AA49" s="19" t="b">
        <f t="shared" si="2"/>
        <v>0</v>
      </c>
      <c r="AB49" s="21"/>
      <c r="AC49" s="19" t="b">
        <f t="shared" si="3"/>
        <v>0</v>
      </c>
      <c r="AD49" s="21"/>
      <c r="AE49" s="19" t="b">
        <f t="shared" si="4"/>
        <v>0</v>
      </c>
      <c r="AF49" s="21"/>
      <c r="AG49" s="19" t="b">
        <f t="shared" si="5"/>
        <v>0</v>
      </c>
      <c r="AH49" s="21"/>
      <c r="AI49" s="19" t="b">
        <f t="shared" si="6"/>
        <v>0</v>
      </c>
      <c r="AJ49" s="21"/>
      <c r="AK49" s="19" t="b">
        <f t="shared" si="7"/>
        <v>0</v>
      </c>
      <c r="AL49" s="21"/>
      <c r="AM49" s="19" t="b">
        <f t="shared" si="8"/>
        <v>0</v>
      </c>
      <c r="AN49" s="21"/>
      <c r="AO49" s="19" t="b">
        <f t="shared" si="9"/>
        <v>0</v>
      </c>
      <c r="AP49" s="21"/>
      <c r="AQ49" s="19" t="b">
        <f t="shared" si="10"/>
        <v>0</v>
      </c>
      <c r="AR49" s="21"/>
      <c r="AS49" s="19" t="b">
        <f t="shared" si="11"/>
        <v>0</v>
      </c>
      <c r="AT49" s="21"/>
      <c r="AU49" s="19" t="b">
        <f t="shared" si="12"/>
        <v>0</v>
      </c>
      <c r="AV49" s="21"/>
      <c r="AW49" s="19" t="b">
        <f t="shared" si="13"/>
        <v>0</v>
      </c>
      <c r="AX49" s="21"/>
      <c r="AY49" s="19" t="b">
        <f t="shared" si="14"/>
        <v>0</v>
      </c>
      <c r="AZ49" s="21"/>
      <c r="BA49" s="19" t="b">
        <f t="shared" si="15"/>
        <v>0</v>
      </c>
      <c r="BB49" s="21"/>
      <c r="BC49" s="19" t="b">
        <f t="shared" si="16"/>
        <v>0</v>
      </c>
      <c r="BD49" s="21"/>
      <c r="BE49" s="19" t="b">
        <f t="shared" si="17"/>
        <v>0</v>
      </c>
      <c r="BF49" s="21"/>
      <c r="BG49" s="19" t="b">
        <f t="shared" si="18"/>
        <v>0</v>
      </c>
      <c r="BH49" s="19" t="str">
        <f t="shared" si="19"/>
        <v xml:space="preserve"> </v>
      </c>
      <c r="BI49" s="19"/>
      <c r="BJ49" s="19" t="b">
        <f t="shared" si="30"/>
        <v>0</v>
      </c>
      <c r="BK49" s="19" t="str">
        <f t="shared" si="20"/>
        <v xml:space="preserve"> </v>
      </c>
      <c r="BL49" s="19" t="str">
        <f t="shared" si="21"/>
        <v xml:space="preserve"> </v>
      </c>
      <c r="BM49" s="19" t="str">
        <f t="shared" si="22"/>
        <v/>
      </c>
      <c r="BN49" s="43"/>
      <c r="BO49" s="436"/>
    </row>
    <row r="50" spans="2:67" ht="63" customHeight="1" x14ac:dyDescent="0.3">
      <c r="B50" s="24"/>
      <c r="C50" s="118"/>
      <c r="D50" s="34"/>
      <c r="E50" s="34"/>
      <c r="F50" s="26"/>
      <c r="G50" s="26"/>
      <c r="H50" s="20"/>
      <c r="I50" s="18" t="b">
        <f t="shared" si="23"/>
        <v>0</v>
      </c>
      <c r="J50" s="21"/>
      <c r="K50" s="18" t="b">
        <f t="shared" si="24"/>
        <v>0</v>
      </c>
      <c r="L50" s="21"/>
      <c r="M50" s="45" t="b">
        <f t="shared" si="25"/>
        <v>0</v>
      </c>
      <c r="N50" s="21"/>
      <c r="O50" s="45" t="b">
        <f t="shared" si="26"/>
        <v>0</v>
      </c>
      <c r="P50" s="21"/>
      <c r="Q50" s="45" t="b">
        <f t="shared" si="27"/>
        <v>0</v>
      </c>
      <c r="R50" s="19" t="str">
        <f t="shared" si="28"/>
        <v xml:space="preserve">  </v>
      </c>
      <c r="S50" s="22" t="str">
        <f t="shared" si="29"/>
        <v xml:space="preserve"> </v>
      </c>
      <c r="T50" s="20"/>
      <c r="U50" s="19"/>
      <c r="V50" s="21"/>
      <c r="W50" s="19" t="b">
        <f t="shared" si="0"/>
        <v>0</v>
      </c>
      <c r="X50" s="21"/>
      <c r="Y50" s="19" t="b">
        <f t="shared" si="1"/>
        <v>0</v>
      </c>
      <c r="Z50" s="21"/>
      <c r="AA50" s="19" t="b">
        <f t="shared" si="2"/>
        <v>0</v>
      </c>
      <c r="AB50" s="21"/>
      <c r="AC50" s="19" t="b">
        <f t="shared" si="3"/>
        <v>0</v>
      </c>
      <c r="AD50" s="21"/>
      <c r="AE50" s="19" t="b">
        <f t="shared" si="4"/>
        <v>0</v>
      </c>
      <c r="AF50" s="21"/>
      <c r="AG50" s="19" t="b">
        <f t="shared" si="5"/>
        <v>0</v>
      </c>
      <c r="AH50" s="21"/>
      <c r="AI50" s="19" t="b">
        <f t="shared" si="6"/>
        <v>0</v>
      </c>
      <c r="AJ50" s="21"/>
      <c r="AK50" s="19" t="b">
        <f t="shared" si="7"/>
        <v>0</v>
      </c>
      <c r="AL50" s="21"/>
      <c r="AM50" s="19" t="b">
        <f t="shared" si="8"/>
        <v>0</v>
      </c>
      <c r="AN50" s="21"/>
      <c r="AO50" s="19" t="b">
        <f t="shared" si="9"/>
        <v>0</v>
      </c>
      <c r="AP50" s="21"/>
      <c r="AQ50" s="19" t="b">
        <f t="shared" si="10"/>
        <v>0</v>
      </c>
      <c r="AR50" s="21"/>
      <c r="AS50" s="19" t="b">
        <f t="shared" si="11"/>
        <v>0</v>
      </c>
      <c r="AT50" s="21"/>
      <c r="AU50" s="19" t="b">
        <f t="shared" si="12"/>
        <v>0</v>
      </c>
      <c r="AV50" s="21"/>
      <c r="AW50" s="19" t="b">
        <f t="shared" si="13"/>
        <v>0</v>
      </c>
      <c r="AX50" s="21"/>
      <c r="AY50" s="19" t="b">
        <f t="shared" si="14"/>
        <v>0</v>
      </c>
      <c r="AZ50" s="21"/>
      <c r="BA50" s="19" t="b">
        <f t="shared" si="15"/>
        <v>0</v>
      </c>
      <c r="BB50" s="21"/>
      <c r="BC50" s="19" t="b">
        <f t="shared" si="16"/>
        <v>0</v>
      </c>
      <c r="BD50" s="21"/>
      <c r="BE50" s="19" t="b">
        <f t="shared" si="17"/>
        <v>0</v>
      </c>
      <c r="BF50" s="21"/>
      <c r="BG50" s="19" t="b">
        <f t="shared" si="18"/>
        <v>0</v>
      </c>
      <c r="BH50" s="19" t="str">
        <f t="shared" si="19"/>
        <v xml:space="preserve"> </v>
      </c>
      <c r="BI50" s="19"/>
      <c r="BJ50" s="19" t="b">
        <f t="shared" si="30"/>
        <v>0</v>
      </c>
      <c r="BK50" s="19" t="str">
        <f t="shared" si="20"/>
        <v xml:space="preserve"> </v>
      </c>
      <c r="BL50" s="19" t="str">
        <f t="shared" si="21"/>
        <v xml:space="preserve"> </v>
      </c>
      <c r="BM50" s="19" t="str">
        <f t="shared" si="22"/>
        <v/>
      </c>
      <c r="BN50" s="43"/>
      <c r="BO50" s="436"/>
    </row>
    <row r="51" spans="2:67" ht="63" customHeight="1" x14ac:dyDescent="0.3">
      <c r="B51" s="24"/>
      <c r="C51" s="118"/>
      <c r="D51" s="34"/>
      <c r="E51" s="34"/>
      <c r="F51" s="26"/>
      <c r="G51" s="26"/>
      <c r="H51" s="20"/>
      <c r="I51" s="18" t="b">
        <f t="shared" si="23"/>
        <v>0</v>
      </c>
      <c r="J51" s="21"/>
      <c r="K51" s="18" t="b">
        <f t="shared" si="24"/>
        <v>0</v>
      </c>
      <c r="L51" s="21"/>
      <c r="M51" s="45" t="b">
        <f t="shared" si="25"/>
        <v>0</v>
      </c>
      <c r="N51" s="21"/>
      <c r="O51" s="45" t="b">
        <f t="shared" si="26"/>
        <v>0</v>
      </c>
      <c r="P51" s="21"/>
      <c r="Q51" s="45" t="b">
        <f t="shared" si="27"/>
        <v>0</v>
      </c>
      <c r="R51" s="19" t="str">
        <f t="shared" si="28"/>
        <v xml:space="preserve">  </v>
      </c>
      <c r="S51" s="22" t="str">
        <f t="shared" si="29"/>
        <v xml:space="preserve"> </v>
      </c>
      <c r="T51" s="20"/>
      <c r="U51" s="19"/>
      <c r="V51" s="21"/>
      <c r="W51" s="19" t="b">
        <f t="shared" si="0"/>
        <v>0</v>
      </c>
      <c r="X51" s="21"/>
      <c r="Y51" s="19" t="b">
        <f t="shared" si="1"/>
        <v>0</v>
      </c>
      <c r="Z51" s="21"/>
      <c r="AA51" s="19" t="b">
        <f t="shared" si="2"/>
        <v>0</v>
      </c>
      <c r="AB51" s="21"/>
      <c r="AC51" s="19" t="b">
        <f t="shared" si="3"/>
        <v>0</v>
      </c>
      <c r="AD51" s="21"/>
      <c r="AE51" s="19" t="b">
        <f t="shared" si="4"/>
        <v>0</v>
      </c>
      <c r="AF51" s="21"/>
      <c r="AG51" s="19" t="b">
        <f t="shared" si="5"/>
        <v>0</v>
      </c>
      <c r="AH51" s="21"/>
      <c r="AI51" s="19" t="b">
        <f t="shared" si="6"/>
        <v>0</v>
      </c>
      <c r="AJ51" s="21"/>
      <c r="AK51" s="19" t="b">
        <f t="shared" si="7"/>
        <v>0</v>
      </c>
      <c r="AL51" s="21"/>
      <c r="AM51" s="19" t="b">
        <f t="shared" si="8"/>
        <v>0</v>
      </c>
      <c r="AN51" s="21"/>
      <c r="AO51" s="19" t="b">
        <f t="shared" si="9"/>
        <v>0</v>
      </c>
      <c r="AP51" s="21"/>
      <c r="AQ51" s="19" t="b">
        <f t="shared" si="10"/>
        <v>0</v>
      </c>
      <c r="AR51" s="21"/>
      <c r="AS51" s="19" t="b">
        <f t="shared" si="11"/>
        <v>0</v>
      </c>
      <c r="AT51" s="21"/>
      <c r="AU51" s="19" t="b">
        <f t="shared" si="12"/>
        <v>0</v>
      </c>
      <c r="AV51" s="21"/>
      <c r="AW51" s="19" t="b">
        <f t="shared" si="13"/>
        <v>0</v>
      </c>
      <c r="AX51" s="21"/>
      <c r="AY51" s="19" t="b">
        <f t="shared" si="14"/>
        <v>0</v>
      </c>
      <c r="AZ51" s="21"/>
      <c r="BA51" s="19" t="b">
        <f t="shared" si="15"/>
        <v>0</v>
      </c>
      <c r="BB51" s="21"/>
      <c r="BC51" s="19" t="b">
        <f t="shared" si="16"/>
        <v>0</v>
      </c>
      <c r="BD51" s="21"/>
      <c r="BE51" s="19" t="b">
        <f t="shared" si="17"/>
        <v>0</v>
      </c>
      <c r="BF51" s="21"/>
      <c r="BG51" s="19" t="b">
        <f t="shared" si="18"/>
        <v>0</v>
      </c>
      <c r="BH51" s="19" t="str">
        <f t="shared" si="19"/>
        <v xml:space="preserve"> </v>
      </c>
      <c r="BI51" s="19"/>
      <c r="BJ51" s="19" t="b">
        <f t="shared" si="30"/>
        <v>0</v>
      </c>
      <c r="BK51" s="19" t="str">
        <f t="shared" si="20"/>
        <v xml:space="preserve"> </v>
      </c>
      <c r="BL51" s="19" t="str">
        <f t="shared" si="21"/>
        <v xml:space="preserve"> </v>
      </c>
      <c r="BM51" s="19" t="str">
        <f t="shared" si="22"/>
        <v/>
      </c>
      <c r="BN51" s="43"/>
      <c r="BO51" s="436"/>
    </row>
    <row r="52" spans="2:67" ht="63" customHeight="1" x14ac:dyDescent="0.3">
      <c r="B52" s="24"/>
      <c r="C52" s="118"/>
      <c r="D52" s="34"/>
      <c r="E52" s="34"/>
      <c r="F52" s="26"/>
      <c r="G52" s="26"/>
      <c r="H52" s="20"/>
      <c r="I52" s="18" t="b">
        <f t="shared" si="23"/>
        <v>0</v>
      </c>
      <c r="J52" s="21"/>
      <c r="K52" s="18" t="b">
        <f t="shared" si="24"/>
        <v>0</v>
      </c>
      <c r="L52" s="21"/>
      <c r="M52" s="45" t="b">
        <f t="shared" si="25"/>
        <v>0</v>
      </c>
      <c r="N52" s="21"/>
      <c r="O52" s="45" t="b">
        <f t="shared" si="26"/>
        <v>0</v>
      </c>
      <c r="P52" s="21"/>
      <c r="Q52" s="45" t="b">
        <f t="shared" si="27"/>
        <v>0</v>
      </c>
      <c r="R52" s="19" t="str">
        <f t="shared" si="28"/>
        <v xml:space="preserve">  </v>
      </c>
      <c r="S52" s="22" t="str">
        <f t="shared" si="29"/>
        <v xml:space="preserve"> </v>
      </c>
      <c r="T52" s="20"/>
      <c r="U52" s="19"/>
      <c r="V52" s="21"/>
      <c r="W52" s="19" t="b">
        <f t="shared" si="0"/>
        <v>0</v>
      </c>
      <c r="X52" s="21"/>
      <c r="Y52" s="19" t="b">
        <f t="shared" si="1"/>
        <v>0</v>
      </c>
      <c r="Z52" s="21"/>
      <c r="AA52" s="19" t="b">
        <f t="shared" si="2"/>
        <v>0</v>
      </c>
      <c r="AB52" s="21"/>
      <c r="AC52" s="19" t="b">
        <f t="shared" si="3"/>
        <v>0</v>
      </c>
      <c r="AD52" s="21"/>
      <c r="AE52" s="19" t="b">
        <f t="shared" si="4"/>
        <v>0</v>
      </c>
      <c r="AF52" s="21"/>
      <c r="AG52" s="19" t="b">
        <f t="shared" si="5"/>
        <v>0</v>
      </c>
      <c r="AH52" s="21"/>
      <c r="AI52" s="19" t="b">
        <f t="shared" si="6"/>
        <v>0</v>
      </c>
      <c r="AJ52" s="21"/>
      <c r="AK52" s="19" t="b">
        <f t="shared" si="7"/>
        <v>0</v>
      </c>
      <c r="AL52" s="21"/>
      <c r="AM52" s="19" t="b">
        <f t="shared" si="8"/>
        <v>0</v>
      </c>
      <c r="AN52" s="21"/>
      <c r="AO52" s="19" t="b">
        <f t="shared" si="9"/>
        <v>0</v>
      </c>
      <c r="AP52" s="21"/>
      <c r="AQ52" s="19" t="b">
        <f t="shared" si="10"/>
        <v>0</v>
      </c>
      <c r="AR52" s="21"/>
      <c r="AS52" s="19" t="b">
        <f t="shared" si="11"/>
        <v>0</v>
      </c>
      <c r="AT52" s="21"/>
      <c r="AU52" s="19" t="b">
        <f t="shared" si="12"/>
        <v>0</v>
      </c>
      <c r="AV52" s="21"/>
      <c r="AW52" s="19" t="b">
        <f t="shared" si="13"/>
        <v>0</v>
      </c>
      <c r="AX52" s="21"/>
      <c r="AY52" s="19" t="b">
        <f t="shared" si="14"/>
        <v>0</v>
      </c>
      <c r="AZ52" s="21"/>
      <c r="BA52" s="19" t="b">
        <f t="shared" si="15"/>
        <v>0</v>
      </c>
      <c r="BB52" s="21"/>
      <c r="BC52" s="19" t="b">
        <f t="shared" si="16"/>
        <v>0</v>
      </c>
      <c r="BD52" s="21"/>
      <c r="BE52" s="19" t="b">
        <f t="shared" si="17"/>
        <v>0</v>
      </c>
      <c r="BF52" s="21"/>
      <c r="BG52" s="19" t="b">
        <f t="shared" si="18"/>
        <v>0</v>
      </c>
      <c r="BH52" s="19" t="str">
        <f t="shared" si="19"/>
        <v xml:space="preserve"> </v>
      </c>
      <c r="BI52" s="19"/>
      <c r="BJ52" s="19" t="b">
        <f t="shared" si="30"/>
        <v>0</v>
      </c>
      <c r="BK52" s="19" t="str">
        <f t="shared" si="20"/>
        <v xml:space="preserve"> </v>
      </c>
      <c r="BL52" s="19" t="str">
        <f t="shared" si="21"/>
        <v xml:space="preserve"> </v>
      </c>
      <c r="BM52" s="19" t="str">
        <f t="shared" si="22"/>
        <v/>
      </c>
      <c r="BN52" s="43"/>
      <c r="BO52" s="436"/>
    </row>
    <row r="53" spans="2:67" ht="63" customHeight="1" x14ac:dyDescent="0.3">
      <c r="B53" s="24"/>
      <c r="C53" s="118"/>
      <c r="D53" s="34"/>
      <c r="E53" s="34"/>
      <c r="F53" s="26"/>
      <c r="G53" s="26"/>
      <c r="H53" s="20"/>
      <c r="I53" s="18" t="b">
        <f t="shared" si="23"/>
        <v>0</v>
      </c>
      <c r="J53" s="21"/>
      <c r="K53" s="18" t="b">
        <f t="shared" si="24"/>
        <v>0</v>
      </c>
      <c r="L53" s="21"/>
      <c r="M53" s="45" t="b">
        <f t="shared" si="25"/>
        <v>0</v>
      </c>
      <c r="N53" s="21"/>
      <c r="O53" s="45" t="b">
        <f t="shared" si="26"/>
        <v>0</v>
      </c>
      <c r="P53" s="21"/>
      <c r="Q53" s="45" t="b">
        <f t="shared" si="27"/>
        <v>0</v>
      </c>
      <c r="R53" s="19" t="str">
        <f t="shared" si="28"/>
        <v xml:space="preserve">  </v>
      </c>
      <c r="S53" s="22" t="str">
        <f t="shared" si="29"/>
        <v xml:space="preserve"> </v>
      </c>
      <c r="T53" s="20"/>
      <c r="U53" s="19"/>
      <c r="V53" s="21"/>
      <c r="W53" s="19" t="b">
        <f t="shared" si="0"/>
        <v>0</v>
      </c>
      <c r="X53" s="21"/>
      <c r="Y53" s="19" t="b">
        <f t="shared" si="1"/>
        <v>0</v>
      </c>
      <c r="Z53" s="21"/>
      <c r="AA53" s="19" t="b">
        <f t="shared" si="2"/>
        <v>0</v>
      </c>
      <c r="AB53" s="21"/>
      <c r="AC53" s="19" t="b">
        <f t="shared" si="3"/>
        <v>0</v>
      </c>
      <c r="AD53" s="21"/>
      <c r="AE53" s="19" t="b">
        <f t="shared" si="4"/>
        <v>0</v>
      </c>
      <c r="AF53" s="21"/>
      <c r="AG53" s="19" t="b">
        <f t="shared" si="5"/>
        <v>0</v>
      </c>
      <c r="AH53" s="21"/>
      <c r="AI53" s="19" t="b">
        <f t="shared" si="6"/>
        <v>0</v>
      </c>
      <c r="AJ53" s="21"/>
      <c r="AK53" s="19" t="b">
        <f t="shared" si="7"/>
        <v>0</v>
      </c>
      <c r="AL53" s="21"/>
      <c r="AM53" s="19" t="b">
        <f t="shared" si="8"/>
        <v>0</v>
      </c>
      <c r="AN53" s="21"/>
      <c r="AO53" s="19" t="b">
        <f t="shared" si="9"/>
        <v>0</v>
      </c>
      <c r="AP53" s="21"/>
      <c r="AQ53" s="19" t="b">
        <f t="shared" si="10"/>
        <v>0</v>
      </c>
      <c r="AR53" s="21"/>
      <c r="AS53" s="19" t="b">
        <f t="shared" si="11"/>
        <v>0</v>
      </c>
      <c r="AT53" s="21"/>
      <c r="AU53" s="19" t="b">
        <f t="shared" si="12"/>
        <v>0</v>
      </c>
      <c r="AV53" s="21"/>
      <c r="AW53" s="19" t="b">
        <f t="shared" si="13"/>
        <v>0</v>
      </c>
      <c r="AX53" s="21"/>
      <c r="AY53" s="19" t="b">
        <f t="shared" si="14"/>
        <v>0</v>
      </c>
      <c r="AZ53" s="21"/>
      <c r="BA53" s="19" t="b">
        <f t="shared" si="15"/>
        <v>0</v>
      </c>
      <c r="BB53" s="21"/>
      <c r="BC53" s="19" t="b">
        <f t="shared" si="16"/>
        <v>0</v>
      </c>
      <c r="BD53" s="21"/>
      <c r="BE53" s="19" t="b">
        <f t="shared" si="17"/>
        <v>0</v>
      </c>
      <c r="BF53" s="21"/>
      <c r="BG53" s="19" t="b">
        <f t="shared" si="18"/>
        <v>0</v>
      </c>
      <c r="BH53" s="19" t="str">
        <f t="shared" si="19"/>
        <v xml:space="preserve"> </v>
      </c>
      <c r="BI53" s="19"/>
      <c r="BJ53" s="19" t="b">
        <f t="shared" si="30"/>
        <v>0</v>
      </c>
      <c r="BK53" s="19" t="str">
        <f t="shared" si="20"/>
        <v xml:space="preserve"> </v>
      </c>
      <c r="BL53" s="19" t="str">
        <f t="shared" si="21"/>
        <v xml:space="preserve"> </v>
      </c>
      <c r="BM53" s="19" t="str">
        <f t="shared" si="22"/>
        <v/>
      </c>
      <c r="BN53" s="43"/>
      <c r="BO53" s="436"/>
    </row>
    <row r="54" spans="2:67" ht="63" customHeight="1" x14ac:dyDescent="0.3">
      <c r="B54" s="24"/>
      <c r="C54" s="118"/>
      <c r="D54" s="34"/>
      <c r="E54" s="34"/>
      <c r="F54" s="26"/>
      <c r="G54" s="26"/>
      <c r="H54" s="20"/>
      <c r="I54" s="18" t="b">
        <f t="shared" si="23"/>
        <v>0</v>
      </c>
      <c r="J54" s="21"/>
      <c r="K54" s="18" t="b">
        <f t="shared" si="24"/>
        <v>0</v>
      </c>
      <c r="L54" s="21"/>
      <c r="M54" s="45" t="b">
        <f t="shared" si="25"/>
        <v>0</v>
      </c>
      <c r="N54" s="21"/>
      <c r="O54" s="45" t="b">
        <f t="shared" si="26"/>
        <v>0</v>
      </c>
      <c r="P54" s="21"/>
      <c r="Q54" s="45" t="b">
        <f t="shared" si="27"/>
        <v>0</v>
      </c>
      <c r="R54" s="19" t="str">
        <f t="shared" si="28"/>
        <v xml:space="preserve">  </v>
      </c>
      <c r="S54" s="22" t="str">
        <f t="shared" si="29"/>
        <v xml:space="preserve"> </v>
      </c>
      <c r="T54" s="20"/>
      <c r="U54" s="19"/>
      <c r="V54" s="21"/>
      <c r="W54" s="19" t="b">
        <f t="shared" si="0"/>
        <v>0</v>
      </c>
      <c r="X54" s="21"/>
      <c r="Y54" s="19" t="b">
        <f t="shared" si="1"/>
        <v>0</v>
      </c>
      <c r="Z54" s="21"/>
      <c r="AA54" s="19" t="b">
        <f t="shared" si="2"/>
        <v>0</v>
      </c>
      <c r="AB54" s="21"/>
      <c r="AC54" s="19" t="b">
        <f t="shared" si="3"/>
        <v>0</v>
      </c>
      <c r="AD54" s="21"/>
      <c r="AE54" s="19" t="b">
        <f t="shared" si="4"/>
        <v>0</v>
      </c>
      <c r="AF54" s="21"/>
      <c r="AG54" s="19" t="b">
        <f t="shared" si="5"/>
        <v>0</v>
      </c>
      <c r="AH54" s="21"/>
      <c r="AI54" s="19" t="b">
        <f t="shared" si="6"/>
        <v>0</v>
      </c>
      <c r="AJ54" s="21"/>
      <c r="AK54" s="19" t="b">
        <f t="shared" si="7"/>
        <v>0</v>
      </c>
      <c r="AL54" s="21"/>
      <c r="AM54" s="19" t="b">
        <f t="shared" si="8"/>
        <v>0</v>
      </c>
      <c r="AN54" s="21"/>
      <c r="AO54" s="19" t="b">
        <f t="shared" si="9"/>
        <v>0</v>
      </c>
      <c r="AP54" s="21"/>
      <c r="AQ54" s="19" t="b">
        <f t="shared" si="10"/>
        <v>0</v>
      </c>
      <c r="AR54" s="21"/>
      <c r="AS54" s="19" t="b">
        <f t="shared" si="11"/>
        <v>0</v>
      </c>
      <c r="AT54" s="21"/>
      <c r="AU54" s="19" t="b">
        <f t="shared" si="12"/>
        <v>0</v>
      </c>
      <c r="AV54" s="21"/>
      <c r="AW54" s="19" t="b">
        <f t="shared" si="13"/>
        <v>0</v>
      </c>
      <c r="AX54" s="21"/>
      <c r="AY54" s="19" t="b">
        <f t="shared" si="14"/>
        <v>0</v>
      </c>
      <c r="AZ54" s="21"/>
      <c r="BA54" s="19" t="b">
        <f t="shared" si="15"/>
        <v>0</v>
      </c>
      <c r="BB54" s="21"/>
      <c r="BC54" s="19" t="b">
        <f t="shared" si="16"/>
        <v>0</v>
      </c>
      <c r="BD54" s="21"/>
      <c r="BE54" s="19" t="b">
        <f t="shared" si="17"/>
        <v>0</v>
      </c>
      <c r="BF54" s="21"/>
      <c r="BG54" s="19" t="b">
        <f t="shared" si="18"/>
        <v>0</v>
      </c>
      <c r="BH54" s="19" t="str">
        <f t="shared" si="19"/>
        <v xml:space="preserve"> </v>
      </c>
      <c r="BI54" s="19"/>
      <c r="BJ54" s="19" t="b">
        <f t="shared" si="30"/>
        <v>0</v>
      </c>
      <c r="BK54" s="19" t="str">
        <f t="shared" si="20"/>
        <v xml:space="preserve"> </v>
      </c>
      <c r="BL54" s="19" t="str">
        <f t="shared" si="21"/>
        <v xml:space="preserve"> </v>
      </c>
      <c r="BM54" s="19" t="str">
        <f t="shared" si="22"/>
        <v/>
      </c>
      <c r="BN54" s="43"/>
      <c r="BO54" s="436"/>
    </row>
    <row r="55" spans="2:67" ht="63" customHeight="1" x14ac:dyDescent="0.3">
      <c r="B55" s="24"/>
      <c r="C55" s="118"/>
      <c r="D55" s="34"/>
      <c r="E55" s="34"/>
      <c r="F55" s="26"/>
      <c r="G55" s="26"/>
      <c r="H55" s="20"/>
      <c r="I55" s="18" t="b">
        <f t="shared" si="23"/>
        <v>0</v>
      </c>
      <c r="J55" s="21"/>
      <c r="K55" s="18" t="b">
        <f t="shared" si="24"/>
        <v>0</v>
      </c>
      <c r="L55" s="21"/>
      <c r="M55" s="45" t="b">
        <f t="shared" si="25"/>
        <v>0</v>
      </c>
      <c r="N55" s="21"/>
      <c r="O55" s="45" t="b">
        <f t="shared" si="26"/>
        <v>0</v>
      </c>
      <c r="P55" s="21"/>
      <c r="Q55" s="45" t="b">
        <f t="shared" si="27"/>
        <v>0</v>
      </c>
      <c r="R55" s="19" t="str">
        <f t="shared" si="28"/>
        <v xml:space="preserve">  </v>
      </c>
      <c r="S55" s="22" t="str">
        <f t="shared" si="29"/>
        <v xml:space="preserve"> </v>
      </c>
      <c r="T55" s="20"/>
      <c r="U55" s="19"/>
      <c r="V55" s="21"/>
      <c r="W55" s="19" t="b">
        <f t="shared" si="0"/>
        <v>0</v>
      </c>
      <c r="X55" s="21"/>
      <c r="Y55" s="19" t="b">
        <f t="shared" si="1"/>
        <v>0</v>
      </c>
      <c r="Z55" s="21"/>
      <c r="AA55" s="19" t="b">
        <f t="shared" si="2"/>
        <v>0</v>
      </c>
      <c r="AB55" s="21"/>
      <c r="AC55" s="19" t="b">
        <f t="shared" si="3"/>
        <v>0</v>
      </c>
      <c r="AD55" s="21"/>
      <c r="AE55" s="19" t="b">
        <f t="shared" si="4"/>
        <v>0</v>
      </c>
      <c r="AF55" s="21"/>
      <c r="AG55" s="19" t="b">
        <f t="shared" si="5"/>
        <v>0</v>
      </c>
      <c r="AH55" s="21"/>
      <c r="AI55" s="19" t="b">
        <f t="shared" si="6"/>
        <v>0</v>
      </c>
      <c r="AJ55" s="21"/>
      <c r="AK55" s="19" t="b">
        <f t="shared" si="7"/>
        <v>0</v>
      </c>
      <c r="AL55" s="21"/>
      <c r="AM55" s="19" t="b">
        <f t="shared" si="8"/>
        <v>0</v>
      </c>
      <c r="AN55" s="21"/>
      <c r="AO55" s="19" t="b">
        <f t="shared" si="9"/>
        <v>0</v>
      </c>
      <c r="AP55" s="21"/>
      <c r="AQ55" s="19" t="b">
        <f t="shared" si="10"/>
        <v>0</v>
      </c>
      <c r="AR55" s="21"/>
      <c r="AS55" s="19" t="b">
        <f t="shared" si="11"/>
        <v>0</v>
      </c>
      <c r="AT55" s="21"/>
      <c r="AU55" s="19" t="b">
        <f t="shared" si="12"/>
        <v>0</v>
      </c>
      <c r="AV55" s="21"/>
      <c r="AW55" s="19" t="b">
        <f t="shared" si="13"/>
        <v>0</v>
      </c>
      <c r="AX55" s="21"/>
      <c r="AY55" s="19" t="b">
        <f t="shared" si="14"/>
        <v>0</v>
      </c>
      <c r="AZ55" s="21"/>
      <c r="BA55" s="19" t="b">
        <f t="shared" si="15"/>
        <v>0</v>
      </c>
      <c r="BB55" s="21"/>
      <c r="BC55" s="19" t="b">
        <f t="shared" si="16"/>
        <v>0</v>
      </c>
      <c r="BD55" s="21"/>
      <c r="BE55" s="19" t="b">
        <f t="shared" si="17"/>
        <v>0</v>
      </c>
      <c r="BF55" s="21"/>
      <c r="BG55" s="19" t="b">
        <f t="shared" si="18"/>
        <v>0</v>
      </c>
      <c r="BH55" s="19" t="str">
        <f t="shared" si="19"/>
        <v xml:space="preserve"> </v>
      </c>
      <c r="BI55" s="19"/>
      <c r="BJ55" s="19" t="b">
        <f t="shared" si="30"/>
        <v>0</v>
      </c>
      <c r="BK55" s="19" t="str">
        <f t="shared" si="20"/>
        <v xml:space="preserve"> </v>
      </c>
      <c r="BL55" s="19" t="str">
        <f t="shared" si="21"/>
        <v xml:space="preserve"> </v>
      </c>
      <c r="BM55" s="19" t="str">
        <f t="shared" si="22"/>
        <v/>
      </c>
      <c r="BN55" s="43"/>
      <c r="BO55" s="436"/>
    </row>
    <row r="56" spans="2:67" ht="63" customHeight="1" x14ac:dyDescent="0.3">
      <c r="B56" s="24"/>
      <c r="C56" s="118"/>
      <c r="D56" s="34"/>
      <c r="E56" s="34"/>
      <c r="F56" s="26"/>
      <c r="G56" s="26"/>
      <c r="H56" s="20"/>
      <c r="I56" s="18" t="b">
        <f t="shared" si="23"/>
        <v>0</v>
      </c>
      <c r="J56" s="21"/>
      <c r="K56" s="18" t="b">
        <f t="shared" si="24"/>
        <v>0</v>
      </c>
      <c r="L56" s="21"/>
      <c r="M56" s="45" t="b">
        <f t="shared" si="25"/>
        <v>0</v>
      </c>
      <c r="N56" s="21"/>
      <c r="O56" s="45" t="b">
        <f t="shared" si="26"/>
        <v>0</v>
      </c>
      <c r="P56" s="21"/>
      <c r="Q56" s="45" t="b">
        <f t="shared" si="27"/>
        <v>0</v>
      </c>
      <c r="R56" s="19" t="str">
        <f t="shared" si="28"/>
        <v xml:space="preserve">  </v>
      </c>
      <c r="S56" s="22" t="str">
        <f t="shared" si="29"/>
        <v xml:space="preserve"> </v>
      </c>
      <c r="T56" s="20"/>
      <c r="U56" s="19"/>
      <c r="V56" s="21"/>
      <c r="W56" s="19" t="b">
        <f t="shared" si="0"/>
        <v>0</v>
      </c>
      <c r="X56" s="21"/>
      <c r="Y56" s="19" t="b">
        <f t="shared" si="1"/>
        <v>0</v>
      </c>
      <c r="Z56" s="21"/>
      <c r="AA56" s="19" t="b">
        <f t="shared" si="2"/>
        <v>0</v>
      </c>
      <c r="AB56" s="21"/>
      <c r="AC56" s="19" t="b">
        <f t="shared" si="3"/>
        <v>0</v>
      </c>
      <c r="AD56" s="21"/>
      <c r="AE56" s="19" t="b">
        <f t="shared" si="4"/>
        <v>0</v>
      </c>
      <c r="AF56" s="21"/>
      <c r="AG56" s="19" t="b">
        <f t="shared" si="5"/>
        <v>0</v>
      </c>
      <c r="AH56" s="21"/>
      <c r="AI56" s="19" t="b">
        <f t="shared" si="6"/>
        <v>0</v>
      </c>
      <c r="AJ56" s="21"/>
      <c r="AK56" s="19" t="b">
        <f t="shared" si="7"/>
        <v>0</v>
      </c>
      <c r="AL56" s="21"/>
      <c r="AM56" s="19" t="b">
        <f t="shared" si="8"/>
        <v>0</v>
      </c>
      <c r="AN56" s="21"/>
      <c r="AO56" s="19" t="b">
        <f t="shared" si="9"/>
        <v>0</v>
      </c>
      <c r="AP56" s="21"/>
      <c r="AQ56" s="19" t="b">
        <f t="shared" si="10"/>
        <v>0</v>
      </c>
      <c r="AR56" s="21"/>
      <c r="AS56" s="19" t="b">
        <f t="shared" si="11"/>
        <v>0</v>
      </c>
      <c r="AT56" s="21"/>
      <c r="AU56" s="19" t="b">
        <f t="shared" si="12"/>
        <v>0</v>
      </c>
      <c r="AV56" s="21"/>
      <c r="AW56" s="19" t="b">
        <f t="shared" si="13"/>
        <v>0</v>
      </c>
      <c r="AX56" s="21"/>
      <c r="AY56" s="19" t="b">
        <f t="shared" si="14"/>
        <v>0</v>
      </c>
      <c r="AZ56" s="21"/>
      <c r="BA56" s="19" t="b">
        <f t="shared" si="15"/>
        <v>0</v>
      </c>
      <c r="BB56" s="21"/>
      <c r="BC56" s="19" t="b">
        <f t="shared" si="16"/>
        <v>0</v>
      </c>
      <c r="BD56" s="21"/>
      <c r="BE56" s="19" t="b">
        <f t="shared" si="17"/>
        <v>0</v>
      </c>
      <c r="BF56" s="21"/>
      <c r="BG56" s="19" t="b">
        <f t="shared" si="18"/>
        <v>0</v>
      </c>
      <c r="BH56" s="19" t="str">
        <f t="shared" si="19"/>
        <v xml:space="preserve"> </v>
      </c>
      <c r="BI56" s="19"/>
      <c r="BJ56" s="19" t="b">
        <f t="shared" si="30"/>
        <v>0</v>
      </c>
      <c r="BK56" s="19" t="str">
        <f t="shared" si="20"/>
        <v xml:space="preserve"> </v>
      </c>
      <c r="BL56" s="19" t="str">
        <f t="shared" si="21"/>
        <v xml:space="preserve"> </v>
      </c>
      <c r="BM56" s="19" t="str">
        <f t="shared" si="22"/>
        <v/>
      </c>
      <c r="BN56" s="43"/>
      <c r="BO56" s="436"/>
    </row>
    <row r="57" spans="2:67" ht="63" customHeight="1" x14ac:dyDescent="0.3">
      <c r="B57" s="24"/>
      <c r="C57" s="118"/>
      <c r="D57" s="34"/>
      <c r="E57" s="34"/>
      <c r="F57" s="26"/>
      <c r="G57" s="26"/>
      <c r="H57" s="20"/>
      <c r="I57" s="18" t="b">
        <f t="shared" si="23"/>
        <v>0</v>
      </c>
      <c r="J57" s="21"/>
      <c r="K57" s="18" t="b">
        <f t="shared" si="24"/>
        <v>0</v>
      </c>
      <c r="L57" s="21"/>
      <c r="M57" s="45" t="b">
        <f t="shared" si="25"/>
        <v>0</v>
      </c>
      <c r="N57" s="21"/>
      <c r="O57" s="45" t="b">
        <f t="shared" si="26"/>
        <v>0</v>
      </c>
      <c r="P57" s="21"/>
      <c r="Q57" s="45" t="b">
        <f t="shared" si="27"/>
        <v>0</v>
      </c>
      <c r="R57" s="19" t="str">
        <f t="shared" si="28"/>
        <v xml:space="preserve">  </v>
      </c>
      <c r="S57" s="22" t="str">
        <f t="shared" si="29"/>
        <v xml:space="preserve"> </v>
      </c>
      <c r="T57" s="20"/>
      <c r="U57" s="19"/>
      <c r="V57" s="21"/>
      <c r="W57" s="19" t="b">
        <f t="shared" si="0"/>
        <v>0</v>
      </c>
      <c r="X57" s="21"/>
      <c r="Y57" s="19" t="b">
        <f t="shared" si="1"/>
        <v>0</v>
      </c>
      <c r="Z57" s="21"/>
      <c r="AA57" s="19" t="b">
        <f t="shared" si="2"/>
        <v>0</v>
      </c>
      <c r="AB57" s="21"/>
      <c r="AC57" s="19" t="b">
        <f t="shared" si="3"/>
        <v>0</v>
      </c>
      <c r="AD57" s="21"/>
      <c r="AE57" s="19" t="b">
        <f t="shared" si="4"/>
        <v>0</v>
      </c>
      <c r="AF57" s="21"/>
      <c r="AG57" s="19" t="b">
        <f t="shared" si="5"/>
        <v>0</v>
      </c>
      <c r="AH57" s="21"/>
      <c r="AI57" s="19" t="b">
        <f t="shared" si="6"/>
        <v>0</v>
      </c>
      <c r="AJ57" s="21"/>
      <c r="AK57" s="19" t="b">
        <f t="shared" si="7"/>
        <v>0</v>
      </c>
      <c r="AL57" s="21"/>
      <c r="AM57" s="19" t="b">
        <f t="shared" si="8"/>
        <v>0</v>
      </c>
      <c r="AN57" s="21"/>
      <c r="AO57" s="19" t="b">
        <f t="shared" si="9"/>
        <v>0</v>
      </c>
      <c r="AP57" s="21"/>
      <c r="AQ57" s="19" t="b">
        <f t="shared" si="10"/>
        <v>0</v>
      </c>
      <c r="AR57" s="21"/>
      <c r="AS57" s="19" t="b">
        <f t="shared" si="11"/>
        <v>0</v>
      </c>
      <c r="AT57" s="21"/>
      <c r="AU57" s="19" t="b">
        <f t="shared" si="12"/>
        <v>0</v>
      </c>
      <c r="AV57" s="21"/>
      <c r="AW57" s="19" t="b">
        <f t="shared" si="13"/>
        <v>0</v>
      </c>
      <c r="AX57" s="21"/>
      <c r="AY57" s="19" t="b">
        <f t="shared" si="14"/>
        <v>0</v>
      </c>
      <c r="AZ57" s="21"/>
      <c r="BA57" s="19" t="b">
        <f t="shared" si="15"/>
        <v>0</v>
      </c>
      <c r="BB57" s="21"/>
      <c r="BC57" s="19" t="b">
        <f t="shared" si="16"/>
        <v>0</v>
      </c>
      <c r="BD57" s="21"/>
      <c r="BE57" s="19" t="b">
        <f t="shared" si="17"/>
        <v>0</v>
      </c>
      <c r="BF57" s="21"/>
      <c r="BG57" s="19" t="b">
        <f t="shared" si="18"/>
        <v>0</v>
      </c>
      <c r="BH57" s="19" t="str">
        <f t="shared" si="19"/>
        <v xml:space="preserve"> </v>
      </c>
      <c r="BI57" s="19"/>
      <c r="BJ57" s="19" t="b">
        <f t="shared" si="30"/>
        <v>0</v>
      </c>
      <c r="BK57" s="19" t="str">
        <f t="shared" si="20"/>
        <v xml:space="preserve"> </v>
      </c>
      <c r="BL57" s="19" t="str">
        <f t="shared" si="21"/>
        <v xml:space="preserve"> </v>
      </c>
      <c r="BM57" s="19" t="str">
        <f t="shared" si="22"/>
        <v/>
      </c>
      <c r="BN57" s="43"/>
      <c r="BO57" s="436"/>
    </row>
    <row r="58" spans="2:67" ht="63" customHeight="1" x14ac:dyDescent="0.3">
      <c r="B58" s="24"/>
      <c r="C58" s="118"/>
      <c r="D58" s="34"/>
      <c r="E58" s="34"/>
      <c r="F58" s="26"/>
      <c r="G58" s="26"/>
      <c r="H58" s="20"/>
      <c r="I58" s="18" t="b">
        <f t="shared" si="23"/>
        <v>0</v>
      </c>
      <c r="J58" s="21"/>
      <c r="K58" s="18" t="b">
        <f t="shared" si="24"/>
        <v>0</v>
      </c>
      <c r="L58" s="21"/>
      <c r="M58" s="45" t="b">
        <f t="shared" si="25"/>
        <v>0</v>
      </c>
      <c r="N58" s="21"/>
      <c r="O58" s="45" t="b">
        <f t="shared" si="26"/>
        <v>0</v>
      </c>
      <c r="P58" s="21"/>
      <c r="Q58" s="45" t="b">
        <f t="shared" si="27"/>
        <v>0</v>
      </c>
      <c r="R58" s="19" t="str">
        <f t="shared" si="28"/>
        <v xml:space="preserve">  </v>
      </c>
      <c r="S58" s="22" t="str">
        <f t="shared" si="29"/>
        <v xml:space="preserve"> </v>
      </c>
      <c r="T58" s="20"/>
      <c r="U58" s="19"/>
      <c r="V58" s="21"/>
      <c r="W58" s="19" t="b">
        <f t="shared" si="0"/>
        <v>0</v>
      </c>
      <c r="X58" s="21"/>
      <c r="Y58" s="19" t="b">
        <f t="shared" si="1"/>
        <v>0</v>
      </c>
      <c r="Z58" s="21"/>
      <c r="AA58" s="19" t="b">
        <f t="shared" si="2"/>
        <v>0</v>
      </c>
      <c r="AB58" s="21"/>
      <c r="AC58" s="19" t="b">
        <f t="shared" si="3"/>
        <v>0</v>
      </c>
      <c r="AD58" s="21"/>
      <c r="AE58" s="19" t="b">
        <f t="shared" si="4"/>
        <v>0</v>
      </c>
      <c r="AF58" s="21"/>
      <c r="AG58" s="19" t="b">
        <f t="shared" si="5"/>
        <v>0</v>
      </c>
      <c r="AH58" s="21"/>
      <c r="AI58" s="19" t="b">
        <f t="shared" si="6"/>
        <v>0</v>
      </c>
      <c r="AJ58" s="21"/>
      <c r="AK58" s="19" t="b">
        <f t="shared" si="7"/>
        <v>0</v>
      </c>
      <c r="AL58" s="21"/>
      <c r="AM58" s="19" t="b">
        <f t="shared" si="8"/>
        <v>0</v>
      </c>
      <c r="AN58" s="21"/>
      <c r="AO58" s="19" t="b">
        <f t="shared" si="9"/>
        <v>0</v>
      </c>
      <c r="AP58" s="21"/>
      <c r="AQ58" s="19" t="b">
        <f t="shared" si="10"/>
        <v>0</v>
      </c>
      <c r="AR58" s="21"/>
      <c r="AS58" s="19" t="b">
        <f t="shared" si="11"/>
        <v>0</v>
      </c>
      <c r="AT58" s="21"/>
      <c r="AU58" s="19" t="b">
        <f t="shared" si="12"/>
        <v>0</v>
      </c>
      <c r="AV58" s="21"/>
      <c r="AW58" s="19" t="b">
        <f t="shared" si="13"/>
        <v>0</v>
      </c>
      <c r="AX58" s="21"/>
      <c r="AY58" s="19" t="b">
        <f t="shared" si="14"/>
        <v>0</v>
      </c>
      <c r="AZ58" s="21"/>
      <c r="BA58" s="19" t="b">
        <f t="shared" si="15"/>
        <v>0</v>
      </c>
      <c r="BB58" s="21"/>
      <c r="BC58" s="19" t="b">
        <f t="shared" si="16"/>
        <v>0</v>
      </c>
      <c r="BD58" s="21"/>
      <c r="BE58" s="19" t="b">
        <f t="shared" si="17"/>
        <v>0</v>
      </c>
      <c r="BF58" s="21"/>
      <c r="BG58" s="19" t="b">
        <f t="shared" si="18"/>
        <v>0</v>
      </c>
      <c r="BH58" s="19" t="str">
        <f t="shared" si="19"/>
        <v xml:space="preserve"> </v>
      </c>
      <c r="BI58" s="19"/>
      <c r="BJ58" s="19" t="b">
        <f t="shared" si="30"/>
        <v>0</v>
      </c>
      <c r="BK58" s="19" t="str">
        <f t="shared" si="20"/>
        <v xml:space="preserve"> </v>
      </c>
      <c r="BL58" s="19" t="str">
        <f t="shared" si="21"/>
        <v xml:space="preserve"> </v>
      </c>
      <c r="BM58" s="19" t="str">
        <f t="shared" si="22"/>
        <v/>
      </c>
      <c r="BN58" s="43"/>
      <c r="BO58" s="436"/>
    </row>
    <row r="59" spans="2:67" ht="63" customHeight="1" x14ac:dyDescent="0.3">
      <c r="B59" s="24"/>
      <c r="C59" s="118"/>
      <c r="D59" s="34"/>
      <c r="E59" s="34"/>
      <c r="F59" s="26"/>
      <c r="G59" s="26"/>
      <c r="H59" s="20"/>
      <c r="I59" s="18" t="b">
        <f t="shared" si="23"/>
        <v>0</v>
      </c>
      <c r="J59" s="21"/>
      <c r="K59" s="18" t="b">
        <f t="shared" si="24"/>
        <v>0</v>
      </c>
      <c r="L59" s="21"/>
      <c r="M59" s="45" t="b">
        <f t="shared" si="25"/>
        <v>0</v>
      </c>
      <c r="N59" s="21"/>
      <c r="O59" s="45" t="b">
        <f t="shared" si="26"/>
        <v>0</v>
      </c>
      <c r="P59" s="21"/>
      <c r="Q59" s="45" t="b">
        <f t="shared" si="27"/>
        <v>0</v>
      </c>
      <c r="R59" s="19" t="str">
        <f t="shared" si="28"/>
        <v xml:space="preserve">  </v>
      </c>
      <c r="S59" s="22" t="str">
        <f t="shared" si="29"/>
        <v xml:space="preserve"> </v>
      </c>
      <c r="T59" s="20"/>
      <c r="U59" s="19"/>
      <c r="V59" s="21"/>
      <c r="W59" s="19" t="b">
        <f t="shared" si="0"/>
        <v>0</v>
      </c>
      <c r="X59" s="21"/>
      <c r="Y59" s="19" t="b">
        <f t="shared" si="1"/>
        <v>0</v>
      </c>
      <c r="Z59" s="21"/>
      <c r="AA59" s="19" t="b">
        <f t="shared" si="2"/>
        <v>0</v>
      </c>
      <c r="AB59" s="21"/>
      <c r="AC59" s="19" t="b">
        <f t="shared" si="3"/>
        <v>0</v>
      </c>
      <c r="AD59" s="21"/>
      <c r="AE59" s="19" t="b">
        <f t="shared" si="4"/>
        <v>0</v>
      </c>
      <c r="AF59" s="21"/>
      <c r="AG59" s="19" t="b">
        <f t="shared" si="5"/>
        <v>0</v>
      </c>
      <c r="AH59" s="21"/>
      <c r="AI59" s="19" t="b">
        <f t="shared" si="6"/>
        <v>0</v>
      </c>
      <c r="AJ59" s="21"/>
      <c r="AK59" s="19" t="b">
        <f t="shared" si="7"/>
        <v>0</v>
      </c>
      <c r="AL59" s="21"/>
      <c r="AM59" s="19" t="b">
        <f t="shared" si="8"/>
        <v>0</v>
      </c>
      <c r="AN59" s="21"/>
      <c r="AO59" s="19" t="b">
        <f t="shared" si="9"/>
        <v>0</v>
      </c>
      <c r="AP59" s="21"/>
      <c r="AQ59" s="19" t="b">
        <f t="shared" si="10"/>
        <v>0</v>
      </c>
      <c r="AR59" s="21"/>
      <c r="AS59" s="19" t="b">
        <f t="shared" si="11"/>
        <v>0</v>
      </c>
      <c r="AT59" s="21"/>
      <c r="AU59" s="19" t="b">
        <f t="shared" si="12"/>
        <v>0</v>
      </c>
      <c r="AV59" s="21"/>
      <c r="AW59" s="19" t="b">
        <f t="shared" si="13"/>
        <v>0</v>
      </c>
      <c r="AX59" s="21"/>
      <c r="AY59" s="19" t="b">
        <f t="shared" si="14"/>
        <v>0</v>
      </c>
      <c r="AZ59" s="21"/>
      <c r="BA59" s="19" t="b">
        <f t="shared" si="15"/>
        <v>0</v>
      </c>
      <c r="BB59" s="21"/>
      <c r="BC59" s="19" t="b">
        <f t="shared" si="16"/>
        <v>0</v>
      </c>
      <c r="BD59" s="21"/>
      <c r="BE59" s="19" t="b">
        <f t="shared" si="17"/>
        <v>0</v>
      </c>
      <c r="BF59" s="21"/>
      <c r="BG59" s="19" t="b">
        <f t="shared" si="18"/>
        <v>0</v>
      </c>
      <c r="BH59" s="19" t="str">
        <f t="shared" si="19"/>
        <v xml:space="preserve"> </v>
      </c>
      <c r="BI59" s="19"/>
      <c r="BJ59" s="19" t="b">
        <f t="shared" si="30"/>
        <v>0</v>
      </c>
      <c r="BK59" s="19" t="str">
        <f t="shared" si="20"/>
        <v xml:space="preserve"> </v>
      </c>
      <c r="BL59" s="19" t="str">
        <f t="shared" si="21"/>
        <v xml:space="preserve"> </v>
      </c>
      <c r="BM59" s="19" t="str">
        <f t="shared" si="22"/>
        <v/>
      </c>
      <c r="BN59" s="43"/>
      <c r="BO59" s="436"/>
    </row>
    <row r="60" spans="2:67" ht="63" customHeight="1" x14ac:dyDescent="0.3">
      <c r="B60" s="24"/>
      <c r="C60" s="118"/>
      <c r="D60" s="34"/>
      <c r="E60" s="34"/>
      <c r="F60" s="26"/>
      <c r="G60" s="26"/>
      <c r="H60" s="20"/>
      <c r="I60" s="18" t="b">
        <f t="shared" si="23"/>
        <v>0</v>
      </c>
      <c r="J60" s="21"/>
      <c r="K60" s="18" t="b">
        <f t="shared" si="24"/>
        <v>0</v>
      </c>
      <c r="L60" s="21"/>
      <c r="M60" s="45" t="b">
        <f t="shared" si="25"/>
        <v>0</v>
      </c>
      <c r="N60" s="21"/>
      <c r="O60" s="45" t="b">
        <f t="shared" si="26"/>
        <v>0</v>
      </c>
      <c r="P60" s="21"/>
      <c r="Q60" s="45" t="b">
        <f t="shared" si="27"/>
        <v>0</v>
      </c>
      <c r="R60" s="19" t="str">
        <f t="shared" si="28"/>
        <v xml:space="preserve">  </v>
      </c>
      <c r="S60" s="22" t="str">
        <f t="shared" si="29"/>
        <v xml:space="preserve"> </v>
      </c>
      <c r="T60" s="20"/>
      <c r="U60" s="19"/>
      <c r="V60" s="21"/>
      <c r="W60" s="19" t="b">
        <f t="shared" si="0"/>
        <v>0</v>
      </c>
      <c r="X60" s="21"/>
      <c r="Y60" s="19" t="b">
        <f t="shared" si="1"/>
        <v>0</v>
      </c>
      <c r="Z60" s="21"/>
      <c r="AA60" s="19" t="b">
        <f t="shared" si="2"/>
        <v>0</v>
      </c>
      <c r="AB60" s="21"/>
      <c r="AC60" s="19" t="b">
        <f t="shared" si="3"/>
        <v>0</v>
      </c>
      <c r="AD60" s="21"/>
      <c r="AE60" s="19" t="b">
        <f t="shared" si="4"/>
        <v>0</v>
      </c>
      <c r="AF60" s="21"/>
      <c r="AG60" s="19" t="b">
        <f t="shared" si="5"/>
        <v>0</v>
      </c>
      <c r="AH60" s="21"/>
      <c r="AI60" s="19" t="b">
        <f t="shared" si="6"/>
        <v>0</v>
      </c>
      <c r="AJ60" s="21"/>
      <c r="AK60" s="19" t="b">
        <f t="shared" si="7"/>
        <v>0</v>
      </c>
      <c r="AL60" s="21"/>
      <c r="AM60" s="19" t="b">
        <f t="shared" si="8"/>
        <v>0</v>
      </c>
      <c r="AN60" s="21"/>
      <c r="AO60" s="19" t="b">
        <f t="shared" si="9"/>
        <v>0</v>
      </c>
      <c r="AP60" s="21"/>
      <c r="AQ60" s="19" t="b">
        <f t="shared" si="10"/>
        <v>0</v>
      </c>
      <c r="AR60" s="21"/>
      <c r="AS60" s="19" t="b">
        <f t="shared" si="11"/>
        <v>0</v>
      </c>
      <c r="AT60" s="21"/>
      <c r="AU60" s="19" t="b">
        <f t="shared" si="12"/>
        <v>0</v>
      </c>
      <c r="AV60" s="21"/>
      <c r="AW60" s="19" t="b">
        <f t="shared" si="13"/>
        <v>0</v>
      </c>
      <c r="AX60" s="21"/>
      <c r="AY60" s="19" t="b">
        <f t="shared" si="14"/>
        <v>0</v>
      </c>
      <c r="AZ60" s="21"/>
      <c r="BA60" s="19" t="b">
        <f t="shared" si="15"/>
        <v>0</v>
      </c>
      <c r="BB60" s="21"/>
      <c r="BC60" s="19" t="b">
        <f t="shared" si="16"/>
        <v>0</v>
      </c>
      <c r="BD60" s="21"/>
      <c r="BE60" s="19" t="b">
        <f t="shared" si="17"/>
        <v>0</v>
      </c>
      <c r="BF60" s="21"/>
      <c r="BG60" s="19" t="b">
        <f t="shared" si="18"/>
        <v>0</v>
      </c>
      <c r="BH60" s="19" t="str">
        <f t="shared" si="19"/>
        <v xml:space="preserve"> </v>
      </c>
      <c r="BI60" s="19"/>
      <c r="BJ60" s="19" t="b">
        <f t="shared" si="30"/>
        <v>0</v>
      </c>
      <c r="BK60" s="19" t="str">
        <f t="shared" si="20"/>
        <v xml:space="preserve"> </v>
      </c>
      <c r="BL60" s="19" t="str">
        <f t="shared" si="21"/>
        <v xml:space="preserve"> </v>
      </c>
      <c r="BM60" s="19" t="str">
        <f t="shared" si="22"/>
        <v/>
      </c>
      <c r="BN60" s="43"/>
      <c r="BO60" s="436"/>
    </row>
    <row r="61" spans="2:67" ht="63" customHeight="1" x14ac:dyDescent="0.3">
      <c r="B61" s="24"/>
      <c r="C61" s="118"/>
      <c r="D61" s="34"/>
      <c r="E61" s="34"/>
      <c r="F61" s="26"/>
      <c r="G61" s="26"/>
      <c r="H61" s="20"/>
      <c r="I61" s="18" t="b">
        <f t="shared" si="23"/>
        <v>0</v>
      </c>
      <c r="J61" s="21"/>
      <c r="K61" s="18" t="b">
        <f t="shared" si="24"/>
        <v>0</v>
      </c>
      <c r="L61" s="21"/>
      <c r="M61" s="45" t="b">
        <f t="shared" si="25"/>
        <v>0</v>
      </c>
      <c r="N61" s="21"/>
      <c r="O61" s="45" t="b">
        <f t="shared" si="26"/>
        <v>0</v>
      </c>
      <c r="P61" s="21"/>
      <c r="Q61" s="45" t="b">
        <f t="shared" si="27"/>
        <v>0</v>
      </c>
      <c r="R61" s="19" t="str">
        <f t="shared" si="28"/>
        <v xml:space="preserve">  </v>
      </c>
      <c r="S61" s="22" t="str">
        <f t="shared" si="29"/>
        <v xml:space="preserve"> </v>
      </c>
      <c r="T61" s="20"/>
      <c r="U61" s="19"/>
      <c r="V61" s="21"/>
      <c r="W61" s="19" t="b">
        <f t="shared" si="0"/>
        <v>0</v>
      </c>
      <c r="X61" s="21"/>
      <c r="Y61" s="19" t="b">
        <f t="shared" si="1"/>
        <v>0</v>
      </c>
      <c r="Z61" s="21"/>
      <c r="AA61" s="19" t="b">
        <f t="shared" si="2"/>
        <v>0</v>
      </c>
      <c r="AB61" s="21"/>
      <c r="AC61" s="19" t="b">
        <f t="shared" si="3"/>
        <v>0</v>
      </c>
      <c r="AD61" s="21"/>
      <c r="AE61" s="19" t="b">
        <f t="shared" si="4"/>
        <v>0</v>
      </c>
      <c r="AF61" s="21"/>
      <c r="AG61" s="19" t="b">
        <f t="shared" si="5"/>
        <v>0</v>
      </c>
      <c r="AH61" s="21"/>
      <c r="AI61" s="19" t="b">
        <f t="shared" si="6"/>
        <v>0</v>
      </c>
      <c r="AJ61" s="21"/>
      <c r="AK61" s="19" t="b">
        <f t="shared" si="7"/>
        <v>0</v>
      </c>
      <c r="AL61" s="21"/>
      <c r="AM61" s="19" t="b">
        <f t="shared" si="8"/>
        <v>0</v>
      </c>
      <c r="AN61" s="21"/>
      <c r="AO61" s="19" t="b">
        <f t="shared" si="9"/>
        <v>0</v>
      </c>
      <c r="AP61" s="21"/>
      <c r="AQ61" s="19" t="b">
        <f t="shared" si="10"/>
        <v>0</v>
      </c>
      <c r="AR61" s="21"/>
      <c r="AS61" s="19" t="b">
        <f t="shared" si="11"/>
        <v>0</v>
      </c>
      <c r="AT61" s="21"/>
      <c r="AU61" s="19" t="b">
        <f t="shared" si="12"/>
        <v>0</v>
      </c>
      <c r="AV61" s="21"/>
      <c r="AW61" s="19" t="b">
        <f t="shared" si="13"/>
        <v>0</v>
      </c>
      <c r="AX61" s="21"/>
      <c r="AY61" s="19" t="b">
        <f t="shared" si="14"/>
        <v>0</v>
      </c>
      <c r="AZ61" s="21"/>
      <c r="BA61" s="19" t="b">
        <f t="shared" si="15"/>
        <v>0</v>
      </c>
      <c r="BB61" s="21"/>
      <c r="BC61" s="19" t="b">
        <f t="shared" si="16"/>
        <v>0</v>
      </c>
      <c r="BD61" s="21"/>
      <c r="BE61" s="19" t="b">
        <f t="shared" si="17"/>
        <v>0</v>
      </c>
      <c r="BF61" s="21"/>
      <c r="BG61" s="19" t="b">
        <f t="shared" si="18"/>
        <v>0</v>
      </c>
      <c r="BH61" s="19" t="str">
        <f t="shared" si="19"/>
        <v xml:space="preserve"> </v>
      </c>
      <c r="BI61" s="19"/>
      <c r="BJ61" s="19" t="b">
        <f t="shared" si="30"/>
        <v>0</v>
      </c>
      <c r="BK61" s="19" t="str">
        <f t="shared" si="20"/>
        <v xml:space="preserve"> </v>
      </c>
      <c r="BL61" s="19" t="str">
        <f t="shared" si="21"/>
        <v xml:space="preserve"> </v>
      </c>
      <c r="BM61" s="19" t="str">
        <f t="shared" si="22"/>
        <v/>
      </c>
      <c r="BN61" s="43"/>
      <c r="BO61" s="436"/>
    </row>
    <row r="62" spans="2:67" ht="63" customHeight="1" x14ac:dyDescent="0.3">
      <c r="B62" s="24"/>
      <c r="C62" s="118"/>
      <c r="D62" s="34"/>
      <c r="E62" s="34"/>
      <c r="F62" s="26"/>
      <c r="G62" s="26"/>
      <c r="H62" s="20"/>
      <c r="I62" s="18" t="b">
        <f t="shared" si="23"/>
        <v>0</v>
      </c>
      <c r="J62" s="21"/>
      <c r="K62" s="18" t="b">
        <f t="shared" si="24"/>
        <v>0</v>
      </c>
      <c r="L62" s="21"/>
      <c r="M62" s="45" t="b">
        <f t="shared" si="25"/>
        <v>0</v>
      </c>
      <c r="N62" s="21"/>
      <c r="O62" s="45" t="b">
        <f t="shared" si="26"/>
        <v>0</v>
      </c>
      <c r="P62" s="21"/>
      <c r="Q62" s="45" t="b">
        <f t="shared" si="27"/>
        <v>0</v>
      </c>
      <c r="R62" s="19" t="str">
        <f t="shared" si="28"/>
        <v xml:space="preserve">  </v>
      </c>
      <c r="S62" s="22" t="str">
        <f t="shared" si="29"/>
        <v xml:space="preserve"> </v>
      </c>
      <c r="T62" s="20"/>
      <c r="U62" s="19"/>
      <c r="V62" s="21"/>
      <c r="W62" s="19" t="b">
        <f t="shared" si="0"/>
        <v>0</v>
      </c>
      <c r="X62" s="21"/>
      <c r="Y62" s="19" t="b">
        <f t="shared" si="1"/>
        <v>0</v>
      </c>
      <c r="Z62" s="21"/>
      <c r="AA62" s="19" t="b">
        <f t="shared" si="2"/>
        <v>0</v>
      </c>
      <c r="AB62" s="21"/>
      <c r="AC62" s="19" t="b">
        <f t="shared" si="3"/>
        <v>0</v>
      </c>
      <c r="AD62" s="21"/>
      <c r="AE62" s="19" t="b">
        <f t="shared" si="4"/>
        <v>0</v>
      </c>
      <c r="AF62" s="21"/>
      <c r="AG62" s="19" t="b">
        <f t="shared" si="5"/>
        <v>0</v>
      </c>
      <c r="AH62" s="21"/>
      <c r="AI62" s="19" t="b">
        <f t="shared" si="6"/>
        <v>0</v>
      </c>
      <c r="AJ62" s="21"/>
      <c r="AK62" s="19" t="b">
        <f t="shared" si="7"/>
        <v>0</v>
      </c>
      <c r="AL62" s="21"/>
      <c r="AM62" s="19" t="b">
        <f t="shared" si="8"/>
        <v>0</v>
      </c>
      <c r="AN62" s="21"/>
      <c r="AO62" s="19" t="b">
        <f t="shared" si="9"/>
        <v>0</v>
      </c>
      <c r="AP62" s="21"/>
      <c r="AQ62" s="19" t="b">
        <f t="shared" si="10"/>
        <v>0</v>
      </c>
      <c r="AR62" s="21"/>
      <c r="AS62" s="19" t="b">
        <f t="shared" si="11"/>
        <v>0</v>
      </c>
      <c r="AT62" s="21"/>
      <c r="AU62" s="19" t="b">
        <f t="shared" si="12"/>
        <v>0</v>
      </c>
      <c r="AV62" s="21"/>
      <c r="AW62" s="19" t="b">
        <f t="shared" si="13"/>
        <v>0</v>
      </c>
      <c r="AX62" s="21"/>
      <c r="AY62" s="19" t="b">
        <f t="shared" si="14"/>
        <v>0</v>
      </c>
      <c r="AZ62" s="21"/>
      <c r="BA62" s="19" t="b">
        <f t="shared" si="15"/>
        <v>0</v>
      </c>
      <c r="BB62" s="21"/>
      <c r="BC62" s="19" t="b">
        <f t="shared" si="16"/>
        <v>0</v>
      </c>
      <c r="BD62" s="21"/>
      <c r="BE62" s="19" t="b">
        <f t="shared" si="17"/>
        <v>0</v>
      </c>
      <c r="BF62" s="21"/>
      <c r="BG62" s="19" t="b">
        <f t="shared" si="18"/>
        <v>0</v>
      </c>
      <c r="BH62" s="19" t="str">
        <f t="shared" si="19"/>
        <v xml:space="preserve"> </v>
      </c>
      <c r="BI62" s="19"/>
      <c r="BJ62" s="19" t="b">
        <f t="shared" si="30"/>
        <v>0</v>
      </c>
      <c r="BK62" s="19" t="str">
        <f t="shared" si="20"/>
        <v xml:space="preserve"> </v>
      </c>
      <c r="BL62" s="19" t="str">
        <f t="shared" si="21"/>
        <v xml:space="preserve"> </v>
      </c>
      <c r="BM62" s="19" t="str">
        <f t="shared" si="22"/>
        <v/>
      </c>
      <c r="BN62" s="43"/>
      <c r="BO62" s="436"/>
    </row>
    <row r="63" spans="2:67" ht="63" customHeight="1" x14ac:dyDescent="0.3">
      <c r="B63" s="24"/>
      <c r="C63" s="118"/>
      <c r="D63" s="34"/>
      <c r="E63" s="34"/>
      <c r="F63" s="26"/>
      <c r="G63" s="26"/>
      <c r="H63" s="20"/>
      <c r="I63" s="18" t="b">
        <f t="shared" si="23"/>
        <v>0</v>
      </c>
      <c r="J63" s="21"/>
      <c r="K63" s="18" t="b">
        <f t="shared" si="24"/>
        <v>0</v>
      </c>
      <c r="L63" s="21"/>
      <c r="M63" s="45" t="b">
        <f t="shared" si="25"/>
        <v>0</v>
      </c>
      <c r="N63" s="21"/>
      <c r="O63" s="45" t="b">
        <f t="shared" si="26"/>
        <v>0</v>
      </c>
      <c r="P63" s="21"/>
      <c r="Q63" s="45" t="b">
        <f t="shared" si="27"/>
        <v>0</v>
      </c>
      <c r="R63" s="19" t="str">
        <f t="shared" si="28"/>
        <v xml:space="preserve">  </v>
      </c>
      <c r="S63" s="22" t="str">
        <f t="shared" si="29"/>
        <v xml:space="preserve"> </v>
      </c>
      <c r="T63" s="20"/>
      <c r="U63" s="19"/>
      <c r="V63" s="21"/>
      <c r="W63" s="19" t="b">
        <f t="shared" si="0"/>
        <v>0</v>
      </c>
      <c r="X63" s="21"/>
      <c r="Y63" s="19" t="b">
        <f t="shared" si="1"/>
        <v>0</v>
      </c>
      <c r="Z63" s="21"/>
      <c r="AA63" s="19" t="b">
        <f t="shared" si="2"/>
        <v>0</v>
      </c>
      <c r="AB63" s="21"/>
      <c r="AC63" s="19" t="b">
        <f t="shared" si="3"/>
        <v>0</v>
      </c>
      <c r="AD63" s="21"/>
      <c r="AE63" s="19" t="b">
        <f t="shared" si="4"/>
        <v>0</v>
      </c>
      <c r="AF63" s="21"/>
      <c r="AG63" s="19" t="b">
        <f t="shared" si="5"/>
        <v>0</v>
      </c>
      <c r="AH63" s="21"/>
      <c r="AI63" s="19" t="b">
        <f t="shared" si="6"/>
        <v>0</v>
      </c>
      <c r="AJ63" s="21"/>
      <c r="AK63" s="19" t="b">
        <f t="shared" si="7"/>
        <v>0</v>
      </c>
      <c r="AL63" s="21"/>
      <c r="AM63" s="19" t="b">
        <f t="shared" si="8"/>
        <v>0</v>
      </c>
      <c r="AN63" s="21"/>
      <c r="AO63" s="19" t="b">
        <f t="shared" si="9"/>
        <v>0</v>
      </c>
      <c r="AP63" s="21"/>
      <c r="AQ63" s="19" t="b">
        <f t="shared" si="10"/>
        <v>0</v>
      </c>
      <c r="AR63" s="21"/>
      <c r="AS63" s="19" t="b">
        <f t="shared" si="11"/>
        <v>0</v>
      </c>
      <c r="AT63" s="21"/>
      <c r="AU63" s="19" t="b">
        <f t="shared" si="12"/>
        <v>0</v>
      </c>
      <c r="AV63" s="21"/>
      <c r="AW63" s="19" t="b">
        <f t="shared" si="13"/>
        <v>0</v>
      </c>
      <c r="AX63" s="21"/>
      <c r="AY63" s="19" t="b">
        <f t="shared" si="14"/>
        <v>0</v>
      </c>
      <c r="AZ63" s="21"/>
      <c r="BA63" s="19" t="b">
        <f t="shared" si="15"/>
        <v>0</v>
      </c>
      <c r="BB63" s="21"/>
      <c r="BC63" s="19" t="b">
        <f t="shared" si="16"/>
        <v>0</v>
      </c>
      <c r="BD63" s="21"/>
      <c r="BE63" s="19" t="b">
        <f t="shared" si="17"/>
        <v>0</v>
      </c>
      <c r="BF63" s="21"/>
      <c r="BG63" s="19" t="b">
        <f t="shared" si="18"/>
        <v>0</v>
      </c>
      <c r="BH63" s="19" t="str">
        <f t="shared" si="19"/>
        <v xml:space="preserve"> </v>
      </c>
      <c r="BI63" s="19"/>
      <c r="BJ63" s="19" t="b">
        <f t="shared" si="30"/>
        <v>0</v>
      </c>
      <c r="BK63" s="19" t="str">
        <f t="shared" si="20"/>
        <v xml:space="preserve"> </v>
      </c>
      <c r="BL63" s="19" t="str">
        <f t="shared" si="21"/>
        <v xml:space="preserve"> </v>
      </c>
      <c r="BM63" s="19" t="str">
        <f t="shared" si="22"/>
        <v/>
      </c>
      <c r="BN63" s="43"/>
      <c r="BO63" s="436"/>
    </row>
    <row r="64" spans="2:67" ht="63" customHeight="1" x14ac:dyDescent="0.3">
      <c r="B64" s="24"/>
      <c r="C64" s="118"/>
      <c r="D64" s="34"/>
      <c r="E64" s="34"/>
      <c r="F64" s="26"/>
      <c r="G64" s="26"/>
      <c r="H64" s="20"/>
      <c r="I64" s="18" t="b">
        <f t="shared" si="23"/>
        <v>0</v>
      </c>
      <c r="J64" s="21"/>
      <c r="K64" s="18" t="b">
        <f t="shared" si="24"/>
        <v>0</v>
      </c>
      <c r="L64" s="21"/>
      <c r="M64" s="45" t="b">
        <f t="shared" si="25"/>
        <v>0</v>
      </c>
      <c r="N64" s="21"/>
      <c r="O64" s="45" t="b">
        <f t="shared" si="26"/>
        <v>0</v>
      </c>
      <c r="P64" s="21"/>
      <c r="Q64" s="45" t="b">
        <f t="shared" si="27"/>
        <v>0</v>
      </c>
      <c r="R64" s="19" t="str">
        <f t="shared" si="28"/>
        <v xml:space="preserve">  </v>
      </c>
      <c r="S64" s="22" t="str">
        <f t="shared" si="29"/>
        <v xml:space="preserve"> </v>
      </c>
      <c r="T64" s="20"/>
      <c r="U64" s="19"/>
      <c r="V64" s="21"/>
      <c r="W64" s="19" t="b">
        <f t="shared" si="0"/>
        <v>0</v>
      </c>
      <c r="X64" s="21"/>
      <c r="Y64" s="19" t="b">
        <f t="shared" si="1"/>
        <v>0</v>
      </c>
      <c r="Z64" s="21"/>
      <c r="AA64" s="19" t="b">
        <f t="shared" si="2"/>
        <v>0</v>
      </c>
      <c r="AB64" s="21"/>
      <c r="AC64" s="19" t="b">
        <f t="shared" si="3"/>
        <v>0</v>
      </c>
      <c r="AD64" s="21"/>
      <c r="AE64" s="19" t="b">
        <f t="shared" si="4"/>
        <v>0</v>
      </c>
      <c r="AF64" s="21"/>
      <c r="AG64" s="19" t="b">
        <f t="shared" si="5"/>
        <v>0</v>
      </c>
      <c r="AH64" s="21"/>
      <c r="AI64" s="19" t="b">
        <f t="shared" si="6"/>
        <v>0</v>
      </c>
      <c r="AJ64" s="21"/>
      <c r="AK64" s="19" t="b">
        <f t="shared" si="7"/>
        <v>0</v>
      </c>
      <c r="AL64" s="21"/>
      <c r="AM64" s="19" t="b">
        <f t="shared" si="8"/>
        <v>0</v>
      </c>
      <c r="AN64" s="21"/>
      <c r="AO64" s="19" t="b">
        <f t="shared" si="9"/>
        <v>0</v>
      </c>
      <c r="AP64" s="21"/>
      <c r="AQ64" s="19" t="b">
        <f t="shared" si="10"/>
        <v>0</v>
      </c>
      <c r="AR64" s="21"/>
      <c r="AS64" s="19" t="b">
        <f t="shared" si="11"/>
        <v>0</v>
      </c>
      <c r="AT64" s="21"/>
      <c r="AU64" s="19" t="b">
        <f t="shared" si="12"/>
        <v>0</v>
      </c>
      <c r="AV64" s="21"/>
      <c r="AW64" s="19" t="b">
        <f t="shared" si="13"/>
        <v>0</v>
      </c>
      <c r="AX64" s="21"/>
      <c r="AY64" s="19" t="b">
        <f t="shared" si="14"/>
        <v>0</v>
      </c>
      <c r="AZ64" s="21"/>
      <c r="BA64" s="19" t="b">
        <f t="shared" si="15"/>
        <v>0</v>
      </c>
      <c r="BB64" s="21"/>
      <c r="BC64" s="19" t="b">
        <f t="shared" si="16"/>
        <v>0</v>
      </c>
      <c r="BD64" s="21"/>
      <c r="BE64" s="19" t="b">
        <f t="shared" si="17"/>
        <v>0</v>
      </c>
      <c r="BF64" s="21"/>
      <c r="BG64" s="19" t="b">
        <f t="shared" si="18"/>
        <v>0</v>
      </c>
      <c r="BH64" s="19" t="str">
        <f t="shared" si="19"/>
        <v xml:space="preserve"> </v>
      </c>
      <c r="BI64" s="19"/>
      <c r="BJ64" s="19" t="b">
        <f t="shared" si="30"/>
        <v>0</v>
      </c>
      <c r="BK64" s="19" t="str">
        <f t="shared" si="20"/>
        <v xml:space="preserve"> </v>
      </c>
      <c r="BL64" s="19" t="str">
        <f t="shared" si="21"/>
        <v xml:space="preserve"> </v>
      </c>
      <c r="BM64" s="19" t="str">
        <f t="shared" si="22"/>
        <v/>
      </c>
      <c r="BN64" s="43"/>
      <c r="BO64" s="436"/>
    </row>
    <row r="65" spans="2:67" ht="63" customHeight="1" x14ac:dyDescent="0.3">
      <c r="B65" s="24"/>
      <c r="C65" s="118"/>
      <c r="D65" s="34"/>
      <c r="E65" s="34"/>
      <c r="F65" s="26"/>
      <c r="G65" s="26"/>
      <c r="H65" s="20"/>
      <c r="I65" s="18" t="b">
        <f t="shared" si="23"/>
        <v>0</v>
      </c>
      <c r="J65" s="21"/>
      <c r="K65" s="18" t="b">
        <f t="shared" si="24"/>
        <v>0</v>
      </c>
      <c r="L65" s="21"/>
      <c r="M65" s="45" t="b">
        <f t="shared" si="25"/>
        <v>0</v>
      </c>
      <c r="N65" s="21"/>
      <c r="O65" s="45" t="b">
        <f t="shared" si="26"/>
        <v>0</v>
      </c>
      <c r="P65" s="21"/>
      <c r="Q65" s="45" t="b">
        <f t="shared" si="27"/>
        <v>0</v>
      </c>
      <c r="R65" s="19" t="str">
        <f t="shared" si="28"/>
        <v xml:space="preserve">  </v>
      </c>
      <c r="S65" s="22" t="str">
        <f t="shared" si="29"/>
        <v xml:space="preserve"> </v>
      </c>
      <c r="T65" s="20"/>
      <c r="U65" s="19"/>
      <c r="V65" s="21"/>
      <c r="W65" s="19" t="b">
        <f t="shared" si="0"/>
        <v>0</v>
      </c>
      <c r="X65" s="21"/>
      <c r="Y65" s="19" t="b">
        <f t="shared" si="1"/>
        <v>0</v>
      </c>
      <c r="Z65" s="21"/>
      <c r="AA65" s="19" t="b">
        <f t="shared" si="2"/>
        <v>0</v>
      </c>
      <c r="AB65" s="21"/>
      <c r="AC65" s="19" t="b">
        <f t="shared" si="3"/>
        <v>0</v>
      </c>
      <c r="AD65" s="21"/>
      <c r="AE65" s="19" t="b">
        <f t="shared" si="4"/>
        <v>0</v>
      </c>
      <c r="AF65" s="21"/>
      <c r="AG65" s="19" t="b">
        <f t="shared" si="5"/>
        <v>0</v>
      </c>
      <c r="AH65" s="21"/>
      <c r="AI65" s="19" t="b">
        <f t="shared" si="6"/>
        <v>0</v>
      </c>
      <c r="AJ65" s="21"/>
      <c r="AK65" s="19" t="b">
        <f t="shared" si="7"/>
        <v>0</v>
      </c>
      <c r="AL65" s="21"/>
      <c r="AM65" s="19" t="b">
        <f t="shared" si="8"/>
        <v>0</v>
      </c>
      <c r="AN65" s="21"/>
      <c r="AO65" s="19" t="b">
        <f t="shared" si="9"/>
        <v>0</v>
      </c>
      <c r="AP65" s="21"/>
      <c r="AQ65" s="19" t="b">
        <f t="shared" si="10"/>
        <v>0</v>
      </c>
      <c r="AR65" s="21"/>
      <c r="AS65" s="19" t="b">
        <f t="shared" si="11"/>
        <v>0</v>
      </c>
      <c r="AT65" s="21"/>
      <c r="AU65" s="19" t="b">
        <f t="shared" si="12"/>
        <v>0</v>
      </c>
      <c r="AV65" s="21"/>
      <c r="AW65" s="19" t="b">
        <f t="shared" si="13"/>
        <v>0</v>
      </c>
      <c r="AX65" s="21"/>
      <c r="AY65" s="19" t="b">
        <f t="shared" si="14"/>
        <v>0</v>
      </c>
      <c r="AZ65" s="21"/>
      <c r="BA65" s="19" t="b">
        <f t="shared" si="15"/>
        <v>0</v>
      </c>
      <c r="BB65" s="21"/>
      <c r="BC65" s="19" t="b">
        <f t="shared" si="16"/>
        <v>0</v>
      </c>
      <c r="BD65" s="21"/>
      <c r="BE65" s="19" t="b">
        <f t="shared" si="17"/>
        <v>0</v>
      </c>
      <c r="BF65" s="21"/>
      <c r="BG65" s="19" t="b">
        <f t="shared" si="18"/>
        <v>0</v>
      </c>
      <c r="BH65" s="19" t="str">
        <f t="shared" si="19"/>
        <v xml:space="preserve"> </v>
      </c>
      <c r="BI65" s="19"/>
      <c r="BJ65" s="19" t="b">
        <f t="shared" si="30"/>
        <v>0</v>
      </c>
      <c r="BK65" s="19" t="str">
        <f t="shared" si="20"/>
        <v xml:space="preserve"> </v>
      </c>
      <c r="BL65" s="19" t="str">
        <f t="shared" si="21"/>
        <v xml:space="preserve"> </v>
      </c>
      <c r="BM65" s="19" t="str">
        <f t="shared" si="22"/>
        <v/>
      </c>
      <c r="BN65" s="43"/>
      <c r="BO65" s="436"/>
    </row>
    <row r="66" spans="2:67" ht="63" customHeight="1" x14ac:dyDescent="0.3">
      <c r="B66" s="24"/>
      <c r="C66" s="118"/>
      <c r="D66" s="34"/>
      <c r="E66" s="34"/>
      <c r="F66" s="26"/>
      <c r="G66" s="26"/>
      <c r="H66" s="20"/>
      <c r="I66" s="18" t="b">
        <f t="shared" si="23"/>
        <v>0</v>
      </c>
      <c r="J66" s="21"/>
      <c r="K66" s="18" t="b">
        <f t="shared" si="24"/>
        <v>0</v>
      </c>
      <c r="L66" s="21"/>
      <c r="M66" s="45" t="b">
        <f t="shared" si="25"/>
        <v>0</v>
      </c>
      <c r="N66" s="21"/>
      <c r="O66" s="45" t="b">
        <f t="shared" si="26"/>
        <v>0</v>
      </c>
      <c r="P66" s="21"/>
      <c r="Q66" s="45" t="b">
        <f t="shared" si="27"/>
        <v>0</v>
      </c>
      <c r="R66" s="19" t="str">
        <f t="shared" si="28"/>
        <v xml:space="preserve">  </v>
      </c>
      <c r="S66" s="22" t="str">
        <f t="shared" si="29"/>
        <v xml:space="preserve"> </v>
      </c>
      <c r="T66" s="20"/>
      <c r="U66" s="19"/>
      <c r="V66" s="21"/>
      <c r="W66" s="19" t="b">
        <f t="shared" si="0"/>
        <v>0</v>
      </c>
      <c r="X66" s="21"/>
      <c r="Y66" s="19" t="b">
        <f t="shared" si="1"/>
        <v>0</v>
      </c>
      <c r="Z66" s="21"/>
      <c r="AA66" s="19" t="b">
        <f t="shared" si="2"/>
        <v>0</v>
      </c>
      <c r="AB66" s="21"/>
      <c r="AC66" s="19" t="b">
        <f t="shared" si="3"/>
        <v>0</v>
      </c>
      <c r="AD66" s="21"/>
      <c r="AE66" s="19" t="b">
        <f t="shared" si="4"/>
        <v>0</v>
      </c>
      <c r="AF66" s="21"/>
      <c r="AG66" s="19" t="b">
        <f t="shared" si="5"/>
        <v>0</v>
      </c>
      <c r="AH66" s="21"/>
      <c r="AI66" s="19" t="b">
        <f t="shared" si="6"/>
        <v>0</v>
      </c>
      <c r="AJ66" s="21"/>
      <c r="AK66" s="19" t="b">
        <f t="shared" si="7"/>
        <v>0</v>
      </c>
      <c r="AL66" s="21"/>
      <c r="AM66" s="19" t="b">
        <f t="shared" si="8"/>
        <v>0</v>
      </c>
      <c r="AN66" s="21"/>
      <c r="AO66" s="19" t="b">
        <f t="shared" si="9"/>
        <v>0</v>
      </c>
      <c r="AP66" s="21"/>
      <c r="AQ66" s="19" t="b">
        <f t="shared" si="10"/>
        <v>0</v>
      </c>
      <c r="AR66" s="21"/>
      <c r="AS66" s="19" t="b">
        <f t="shared" si="11"/>
        <v>0</v>
      </c>
      <c r="AT66" s="21"/>
      <c r="AU66" s="19" t="b">
        <f t="shared" si="12"/>
        <v>0</v>
      </c>
      <c r="AV66" s="21"/>
      <c r="AW66" s="19" t="b">
        <f t="shared" si="13"/>
        <v>0</v>
      </c>
      <c r="AX66" s="21"/>
      <c r="AY66" s="19" t="b">
        <f t="shared" si="14"/>
        <v>0</v>
      </c>
      <c r="AZ66" s="21"/>
      <c r="BA66" s="19" t="b">
        <f t="shared" si="15"/>
        <v>0</v>
      </c>
      <c r="BB66" s="21"/>
      <c r="BC66" s="19" t="b">
        <f t="shared" si="16"/>
        <v>0</v>
      </c>
      <c r="BD66" s="21"/>
      <c r="BE66" s="19" t="b">
        <f t="shared" si="17"/>
        <v>0</v>
      </c>
      <c r="BF66" s="21"/>
      <c r="BG66" s="19" t="b">
        <f t="shared" si="18"/>
        <v>0</v>
      </c>
      <c r="BH66" s="19" t="str">
        <f t="shared" si="19"/>
        <v xml:space="preserve"> </v>
      </c>
      <c r="BI66" s="19"/>
      <c r="BJ66" s="19" t="b">
        <f t="shared" si="30"/>
        <v>0</v>
      </c>
      <c r="BK66" s="19" t="str">
        <f t="shared" si="20"/>
        <v xml:space="preserve"> </v>
      </c>
      <c r="BL66" s="19" t="str">
        <f t="shared" si="21"/>
        <v xml:space="preserve"> </v>
      </c>
      <c r="BM66" s="19" t="str">
        <f t="shared" si="22"/>
        <v/>
      </c>
      <c r="BN66" s="43"/>
      <c r="BO66" s="436"/>
    </row>
    <row r="67" spans="2:67" ht="63" customHeight="1" x14ac:dyDescent="0.3">
      <c r="B67" s="24"/>
      <c r="C67" s="118"/>
      <c r="D67" s="34"/>
      <c r="E67" s="34"/>
      <c r="F67" s="26"/>
      <c r="G67" s="26"/>
      <c r="H67" s="20"/>
      <c r="I67" s="18" t="b">
        <f t="shared" si="23"/>
        <v>0</v>
      </c>
      <c r="J67" s="21"/>
      <c r="K67" s="18" t="b">
        <f t="shared" si="24"/>
        <v>0</v>
      </c>
      <c r="L67" s="21"/>
      <c r="M67" s="45" t="b">
        <f t="shared" si="25"/>
        <v>0</v>
      </c>
      <c r="N67" s="21"/>
      <c r="O67" s="45" t="b">
        <f t="shared" si="26"/>
        <v>0</v>
      </c>
      <c r="P67" s="21"/>
      <c r="Q67" s="45" t="b">
        <f t="shared" si="27"/>
        <v>0</v>
      </c>
      <c r="R67" s="19" t="str">
        <f t="shared" si="28"/>
        <v xml:space="preserve">  </v>
      </c>
      <c r="S67" s="22" t="str">
        <f t="shared" si="29"/>
        <v xml:space="preserve"> </v>
      </c>
      <c r="T67" s="20"/>
      <c r="U67" s="19"/>
      <c r="V67" s="21"/>
      <c r="W67" s="19" t="b">
        <f t="shared" si="0"/>
        <v>0</v>
      </c>
      <c r="X67" s="21"/>
      <c r="Y67" s="19" t="b">
        <f t="shared" si="1"/>
        <v>0</v>
      </c>
      <c r="Z67" s="21"/>
      <c r="AA67" s="19" t="b">
        <f t="shared" si="2"/>
        <v>0</v>
      </c>
      <c r="AB67" s="21"/>
      <c r="AC67" s="19" t="b">
        <f t="shared" si="3"/>
        <v>0</v>
      </c>
      <c r="AD67" s="21"/>
      <c r="AE67" s="19" t="b">
        <f t="shared" si="4"/>
        <v>0</v>
      </c>
      <c r="AF67" s="21"/>
      <c r="AG67" s="19" t="b">
        <f t="shared" si="5"/>
        <v>0</v>
      </c>
      <c r="AH67" s="21"/>
      <c r="AI67" s="19" t="b">
        <f t="shared" si="6"/>
        <v>0</v>
      </c>
      <c r="AJ67" s="21"/>
      <c r="AK67" s="19" t="b">
        <f t="shared" si="7"/>
        <v>0</v>
      </c>
      <c r="AL67" s="21"/>
      <c r="AM67" s="19" t="b">
        <f t="shared" si="8"/>
        <v>0</v>
      </c>
      <c r="AN67" s="21"/>
      <c r="AO67" s="19" t="b">
        <f t="shared" si="9"/>
        <v>0</v>
      </c>
      <c r="AP67" s="21"/>
      <c r="AQ67" s="19" t="b">
        <f t="shared" si="10"/>
        <v>0</v>
      </c>
      <c r="AR67" s="21"/>
      <c r="AS67" s="19" t="b">
        <f t="shared" si="11"/>
        <v>0</v>
      </c>
      <c r="AT67" s="21"/>
      <c r="AU67" s="19" t="b">
        <f t="shared" si="12"/>
        <v>0</v>
      </c>
      <c r="AV67" s="21"/>
      <c r="AW67" s="19" t="b">
        <f t="shared" si="13"/>
        <v>0</v>
      </c>
      <c r="AX67" s="21"/>
      <c r="AY67" s="19" t="b">
        <f t="shared" si="14"/>
        <v>0</v>
      </c>
      <c r="AZ67" s="21"/>
      <c r="BA67" s="19" t="b">
        <f t="shared" si="15"/>
        <v>0</v>
      </c>
      <c r="BB67" s="21"/>
      <c r="BC67" s="19" t="b">
        <f t="shared" si="16"/>
        <v>0</v>
      </c>
      <c r="BD67" s="21"/>
      <c r="BE67" s="19" t="b">
        <f t="shared" si="17"/>
        <v>0</v>
      </c>
      <c r="BF67" s="21"/>
      <c r="BG67" s="19" t="b">
        <f t="shared" si="18"/>
        <v>0</v>
      </c>
      <c r="BH67" s="19" t="str">
        <f t="shared" si="19"/>
        <v xml:space="preserve"> </v>
      </c>
      <c r="BI67" s="19"/>
      <c r="BJ67" s="19" t="b">
        <f t="shared" si="30"/>
        <v>0</v>
      </c>
      <c r="BK67" s="19" t="str">
        <f t="shared" si="20"/>
        <v xml:space="preserve"> </v>
      </c>
      <c r="BL67" s="19" t="str">
        <f t="shared" si="21"/>
        <v xml:space="preserve"> </v>
      </c>
      <c r="BM67" s="19" t="str">
        <f t="shared" si="22"/>
        <v/>
      </c>
      <c r="BN67" s="43"/>
      <c r="BO67" s="436"/>
    </row>
    <row r="68" spans="2:67" ht="63" customHeight="1" x14ac:dyDescent="0.3">
      <c r="B68" s="24"/>
      <c r="C68" s="118"/>
      <c r="D68" s="34"/>
      <c r="E68" s="34"/>
      <c r="F68" s="26"/>
      <c r="G68" s="26"/>
      <c r="H68" s="20"/>
      <c r="I68" s="18" t="b">
        <f t="shared" si="23"/>
        <v>0</v>
      </c>
      <c r="J68" s="21"/>
      <c r="K68" s="18" t="b">
        <f t="shared" si="24"/>
        <v>0</v>
      </c>
      <c r="L68" s="21"/>
      <c r="M68" s="45" t="b">
        <f t="shared" si="25"/>
        <v>0</v>
      </c>
      <c r="N68" s="21"/>
      <c r="O68" s="45" t="b">
        <f t="shared" si="26"/>
        <v>0</v>
      </c>
      <c r="P68" s="21"/>
      <c r="Q68" s="45" t="b">
        <f t="shared" si="27"/>
        <v>0</v>
      </c>
      <c r="R68" s="19" t="str">
        <f t="shared" si="28"/>
        <v xml:space="preserve">  </v>
      </c>
      <c r="S68" s="22" t="str">
        <f t="shared" si="29"/>
        <v xml:space="preserve"> </v>
      </c>
      <c r="T68" s="20"/>
      <c r="U68" s="19"/>
      <c r="V68" s="21"/>
      <c r="W68" s="19" t="b">
        <f t="shared" si="0"/>
        <v>0</v>
      </c>
      <c r="X68" s="21"/>
      <c r="Y68" s="19" t="b">
        <f t="shared" si="1"/>
        <v>0</v>
      </c>
      <c r="Z68" s="21"/>
      <c r="AA68" s="19" t="b">
        <f t="shared" si="2"/>
        <v>0</v>
      </c>
      <c r="AB68" s="21"/>
      <c r="AC68" s="19" t="b">
        <f t="shared" si="3"/>
        <v>0</v>
      </c>
      <c r="AD68" s="21"/>
      <c r="AE68" s="19" t="b">
        <f t="shared" si="4"/>
        <v>0</v>
      </c>
      <c r="AF68" s="21"/>
      <c r="AG68" s="19" t="b">
        <f t="shared" si="5"/>
        <v>0</v>
      </c>
      <c r="AH68" s="21"/>
      <c r="AI68" s="19" t="b">
        <f t="shared" si="6"/>
        <v>0</v>
      </c>
      <c r="AJ68" s="21"/>
      <c r="AK68" s="19" t="b">
        <f t="shared" si="7"/>
        <v>0</v>
      </c>
      <c r="AL68" s="21"/>
      <c r="AM68" s="19" t="b">
        <f t="shared" si="8"/>
        <v>0</v>
      </c>
      <c r="AN68" s="21"/>
      <c r="AO68" s="19" t="b">
        <f t="shared" si="9"/>
        <v>0</v>
      </c>
      <c r="AP68" s="21"/>
      <c r="AQ68" s="19" t="b">
        <f t="shared" si="10"/>
        <v>0</v>
      </c>
      <c r="AR68" s="21"/>
      <c r="AS68" s="19" t="b">
        <f t="shared" si="11"/>
        <v>0</v>
      </c>
      <c r="AT68" s="21"/>
      <c r="AU68" s="19" t="b">
        <f t="shared" si="12"/>
        <v>0</v>
      </c>
      <c r="AV68" s="21"/>
      <c r="AW68" s="19" t="b">
        <f t="shared" si="13"/>
        <v>0</v>
      </c>
      <c r="AX68" s="21"/>
      <c r="AY68" s="19" t="b">
        <f t="shared" si="14"/>
        <v>0</v>
      </c>
      <c r="AZ68" s="21"/>
      <c r="BA68" s="19" t="b">
        <f t="shared" si="15"/>
        <v>0</v>
      </c>
      <c r="BB68" s="21"/>
      <c r="BC68" s="19" t="b">
        <f t="shared" si="16"/>
        <v>0</v>
      </c>
      <c r="BD68" s="21"/>
      <c r="BE68" s="19" t="b">
        <f t="shared" si="17"/>
        <v>0</v>
      </c>
      <c r="BF68" s="21"/>
      <c r="BG68" s="19" t="b">
        <f t="shared" si="18"/>
        <v>0</v>
      </c>
      <c r="BH68" s="19" t="str">
        <f t="shared" si="19"/>
        <v xml:space="preserve"> </v>
      </c>
      <c r="BI68" s="19"/>
      <c r="BJ68" s="19" t="b">
        <f t="shared" si="30"/>
        <v>0</v>
      </c>
      <c r="BK68" s="19" t="str">
        <f t="shared" si="20"/>
        <v xml:space="preserve"> </v>
      </c>
      <c r="BL68" s="19" t="str">
        <f t="shared" si="21"/>
        <v xml:space="preserve"> </v>
      </c>
      <c r="BM68" s="19" t="str">
        <f t="shared" si="22"/>
        <v/>
      </c>
      <c r="BN68" s="43"/>
      <c r="BO68" s="436"/>
    </row>
    <row r="69" spans="2:67" ht="63" customHeight="1" x14ac:dyDescent="0.3">
      <c r="B69" s="24"/>
      <c r="C69" s="118"/>
      <c r="D69" s="34"/>
      <c r="E69" s="34"/>
      <c r="F69" s="26"/>
      <c r="G69" s="26"/>
      <c r="H69" s="20"/>
      <c r="I69" s="18" t="b">
        <f t="shared" si="23"/>
        <v>0</v>
      </c>
      <c r="J69" s="21"/>
      <c r="K69" s="18" t="b">
        <f t="shared" si="24"/>
        <v>0</v>
      </c>
      <c r="L69" s="21"/>
      <c r="M69" s="45" t="b">
        <f t="shared" si="25"/>
        <v>0</v>
      </c>
      <c r="N69" s="21"/>
      <c r="O69" s="45" t="b">
        <f t="shared" si="26"/>
        <v>0</v>
      </c>
      <c r="P69" s="21"/>
      <c r="Q69" s="45" t="b">
        <f t="shared" si="27"/>
        <v>0</v>
      </c>
      <c r="R69" s="19" t="str">
        <f t="shared" si="28"/>
        <v xml:space="preserve">  </v>
      </c>
      <c r="S69" s="22" t="str">
        <f t="shared" si="29"/>
        <v xml:space="preserve"> </v>
      </c>
      <c r="T69" s="20"/>
      <c r="U69" s="19"/>
      <c r="V69" s="21"/>
      <c r="W69" s="19" t="b">
        <f t="shared" si="0"/>
        <v>0</v>
      </c>
      <c r="X69" s="21"/>
      <c r="Y69" s="19" t="b">
        <f t="shared" si="1"/>
        <v>0</v>
      </c>
      <c r="Z69" s="21"/>
      <c r="AA69" s="19" t="b">
        <f t="shared" si="2"/>
        <v>0</v>
      </c>
      <c r="AB69" s="21"/>
      <c r="AC69" s="19" t="b">
        <f t="shared" si="3"/>
        <v>0</v>
      </c>
      <c r="AD69" s="21"/>
      <c r="AE69" s="19" t="b">
        <f t="shared" si="4"/>
        <v>0</v>
      </c>
      <c r="AF69" s="21"/>
      <c r="AG69" s="19" t="b">
        <f t="shared" si="5"/>
        <v>0</v>
      </c>
      <c r="AH69" s="21"/>
      <c r="AI69" s="19" t="b">
        <f t="shared" si="6"/>
        <v>0</v>
      </c>
      <c r="AJ69" s="21"/>
      <c r="AK69" s="19" t="b">
        <f t="shared" si="7"/>
        <v>0</v>
      </c>
      <c r="AL69" s="21"/>
      <c r="AM69" s="19" t="b">
        <f t="shared" si="8"/>
        <v>0</v>
      </c>
      <c r="AN69" s="21"/>
      <c r="AO69" s="19" t="b">
        <f t="shared" si="9"/>
        <v>0</v>
      </c>
      <c r="AP69" s="21"/>
      <c r="AQ69" s="19" t="b">
        <f t="shared" si="10"/>
        <v>0</v>
      </c>
      <c r="AR69" s="21"/>
      <c r="AS69" s="19" t="b">
        <f t="shared" si="11"/>
        <v>0</v>
      </c>
      <c r="AT69" s="21"/>
      <c r="AU69" s="19" t="b">
        <f t="shared" si="12"/>
        <v>0</v>
      </c>
      <c r="AV69" s="21"/>
      <c r="AW69" s="19" t="b">
        <f t="shared" si="13"/>
        <v>0</v>
      </c>
      <c r="AX69" s="21"/>
      <c r="AY69" s="19" t="b">
        <f t="shared" si="14"/>
        <v>0</v>
      </c>
      <c r="AZ69" s="21"/>
      <c r="BA69" s="19" t="b">
        <f t="shared" si="15"/>
        <v>0</v>
      </c>
      <c r="BB69" s="21"/>
      <c r="BC69" s="19" t="b">
        <f t="shared" si="16"/>
        <v>0</v>
      </c>
      <c r="BD69" s="21"/>
      <c r="BE69" s="19" t="b">
        <f t="shared" si="17"/>
        <v>0</v>
      </c>
      <c r="BF69" s="21"/>
      <c r="BG69" s="19" t="b">
        <f t="shared" si="18"/>
        <v>0</v>
      </c>
      <c r="BH69" s="19" t="str">
        <f t="shared" si="19"/>
        <v xml:space="preserve"> </v>
      </c>
      <c r="BI69" s="19"/>
      <c r="BJ69" s="19" t="b">
        <f t="shared" si="30"/>
        <v>0</v>
      </c>
      <c r="BK69" s="19" t="str">
        <f t="shared" si="20"/>
        <v xml:space="preserve"> </v>
      </c>
      <c r="BL69" s="19" t="str">
        <f t="shared" si="21"/>
        <v xml:space="preserve"> </v>
      </c>
      <c r="BM69" s="19" t="str">
        <f t="shared" si="22"/>
        <v/>
      </c>
      <c r="BN69" s="43"/>
      <c r="BO69" s="436"/>
    </row>
    <row r="70" spans="2:67" ht="63" customHeight="1" x14ac:dyDescent="0.3">
      <c r="B70" s="24"/>
      <c r="C70" s="118"/>
      <c r="D70" s="34"/>
      <c r="E70" s="34"/>
      <c r="F70" s="26"/>
      <c r="G70" s="26"/>
      <c r="H70" s="20"/>
      <c r="I70" s="18" t="b">
        <f t="shared" si="23"/>
        <v>0</v>
      </c>
      <c r="J70" s="21"/>
      <c r="K70" s="18" t="b">
        <f t="shared" si="24"/>
        <v>0</v>
      </c>
      <c r="L70" s="21"/>
      <c r="M70" s="45" t="b">
        <f t="shared" si="25"/>
        <v>0</v>
      </c>
      <c r="N70" s="21"/>
      <c r="O70" s="45" t="b">
        <f t="shared" si="26"/>
        <v>0</v>
      </c>
      <c r="P70" s="21"/>
      <c r="Q70" s="45" t="b">
        <f t="shared" si="27"/>
        <v>0</v>
      </c>
      <c r="R70" s="19" t="str">
        <f t="shared" si="28"/>
        <v xml:space="preserve">  </v>
      </c>
      <c r="S70" s="22" t="str">
        <f t="shared" si="29"/>
        <v xml:space="preserve"> </v>
      </c>
      <c r="T70" s="20"/>
      <c r="U70" s="19"/>
      <c r="V70" s="21"/>
      <c r="W70" s="19" t="b">
        <f t="shared" si="0"/>
        <v>0</v>
      </c>
      <c r="X70" s="21"/>
      <c r="Y70" s="19" t="b">
        <f t="shared" si="1"/>
        <v>0</v>
      </c>
      <c r="Z70" s="21"/>
      <c r="AA70" s="19" t="b">
        <f t="shared" si="2"/>
        <v>0</v>
      </c>
      <c r="AB70" s="21"/>
      <c r="AC70" s="19" t="b">
        <f t="shared" si="3"/>
        <v>0</v>
      </c>
      <c r="AD70" s="21"/>
      <c r="AE70" s="19" t="b">
        <f t="shared" si="4"/>
        <v>0</v>
      </c>
      <c r="AF70" s="21"/>
      <c r="AG70" s="19" t="b">
        <f t="shared" si="5"/>
        <v>0</v>
      </c>
      <c r="AH70" s="21"/>
      <c r="AI70" s="19" t="b">
        <f t="shared" si="6"/>
        <v>0</v>
      </c>
      <c r="AJ70" s="21"/>
      <c r="AK70" s="19" t="b">
        <f t="shared" si="7"/>
        <v>0</v>
      </c>
      <c r="AL70" s="21"/>
      <c r="AM70" s="19" t="b">
        <f t="shared" si="8"/>
        <v>0</v>
      </c>
      <c r="AN70" s="21"/>
      <c r="AO70" s="19" t="b">
        <f t="shared" si="9"/>
        <v>0</v>
      </c>
      <c r="AP70" s="21"/>
      <c r="AQ70" s="19" t="b">
        <f t="shared" si="10"/>
        <v>0</v>
      </c>
      <c r="AR70" s="21"/>
      <c r="AS70" s="19" t="b">
        <f t="shared" si="11"/>
        <v>0</v>
      </c>
      <c r="AT70" s="21"/>
      <c r="AU70" s="19" t="b">
        <f t="shared" si="12"/>
        <v>0</v>
      </c>
      <c r="AV70" s="21"/>
      <c r="AW70" s="19" t="b">
        <f t="shared" si="13"/>
        <v>0</v>
      </c>
      <c r="AX70" s="21"/>
      <c r="AY70" s="19" t="b">
        <f t="shared" si="14"/>
        <v>0</v>
      </c>
      <c r="AZ70" s="21"/>
      <c r="BA70" s="19" t="b">
        <f t="shared" si="15"/>
        <v>0</v>
      </c>
      <c r="BB70" s="21"/>
      <c r="BC70" s="19" t="b">
        <f t="shared" si="16"/>
        <v>0</v>
      </c>
      <c r="BD70" s="21"/>
      <c r="BE70" s="19" t="b">
        <f t="shared" si="17"/>
        <v>0</v>
      </c>
      <c r="BF70" s="21"/>
      <c r="BG70" s="19" t="b">
        <f t="shared" si="18"/>
        <v>0</v>
      </c>
      <c r="BH70" s="19" t="str">
        <f t="shared" si="19"/>
        <v xml:space="preserve"> </v>
      </c>
      <c r="BI70" s="19"/>
      <c r="BJ70" s="19" t="b">
        <f t="shared" si="30"/>
        <v>0</v>
      </c>
      <c r="BK70" s="19" t="str">
        <f t="shared" si="20"/>
        <v xml:space="preserve"> </v>
      </c>
      <c r="BL70" s="19" t="str">
        <f t="shared" si="21"/>
        <v xml:space="preserve"> </v>
      </c>
      <c r="BM70" s="19" t="str">
        <f t="shared" si="22"/>
        <v/>
      </c>
      <c r="BN70" s="43"/>
      <c r="BO70" s="436"/>
    </row>
    <row r="71" spans="2:67" ht="63" customHeight="1" x14ac:dyDescent="0.3">
      <c r="B71" s="24"/>
      <c r="C71" s="118"/>
      <c r="D71" s="34"/>
      <c r="E71" s="34"/>
      <c r="F71" s="26"/>
      <c r="G71" s="26"/>
      <c r="H71" s="20"/>
      <c r="I71" s="18" t="b">
        <f t="shared" si="23"/>
        <v>0</v>
      </c>
      <c r="J71" s="21"/>
      <c r="K71" s="18" t="b">
        <f t="shared" si="24"/>
        <v>0</v>
      </c>
      <c r="L71" s="21"/>
      <c r="M71" s="45" t="b">
        <f t="shared" si="25"/>
        <v>0</v>
      </c>
      <c r="N71" s="21"/>
      <c r="O71" s="45" t="b">
        <f t="shared" si="26"/>
        <v>0</v>
      </c>
      <c r="P71" s="21"/>
      <c r="Q71" s="45" t="b">
        <f t="shared" si="27"/>
        <v>0</v>
      </c>
      <c r="R71" s="19" t="str">
        <f t="shared" si="28"/>
        <v xml:space="preserve">  </v>
      </c>
      <c r="S71" s="22" t="str">
        <f t="shared" si="29"/>
        <v xml:space="preserve"> </v>
      </c>
      <c r="T71" s="20"/>
      <c r="U71" s="19"/>
      <c r="V71" s="21"/>
      <c r="W71" s="19" t="b">
        <f t="shared" si="0"/>
        <v>0</v>
      </c>
      <c r="X71" s="21"/>
      <c r="Y71" s="19" t="b">
        <f t="shared" si="1"/>
        <v>0</v>
      </c>
      <c r="Z71" s="21"/>
      <c r="AA71" s="19" t="b">
        <f t="shared" si="2"/>
        <v>0</v>
      </c>
      <c r="AB71" s="21"/>
      <c r="AC71" s="19" t="b">
        <f t="shared" si="3"/>
        <v>0</v>
      </c>
      <c r="AD71" s="21"/>
      <c r="AE71" s="19" t="b">
        <f t="shared" si="4"/>
        <v>0</v>
      </c>
      <c r="AF71" s="21"/>
      <c r="AG71" s="19" t="b">
        <f t="shared" si="5"/>
        <v>0</v>
      </c>
      <c r="AH71" s="21"/>
      <c r="AI71" s="19" t="b">
        <f t="shared" si="6"/>
        <v>0</v>
      </c>
      <c r="AJ71" s="21"/>
      <c r="AK71" s="19" t="b">
        <f t="shared" si="7"/>
        <v>0</v>
      </c>
      <c r="AL71" s="21"/>
      <c r="AM71" s="19" t="b">
        <f t="shared" si="8"/>
        <v>0</v>
      </c>
      <c r="AN71" s="21"/>
      <c r="AO71" s="19" t="b">
        <f t="shared" si="9"/>
        <v>0</v>
      </c>
      <c r="AP71" s="21"/>
      <c r="AQ71" s="19" t="b">
        <f t="shared" si="10"/>
        <v>0</v>
      </c>
      <c r="AR71" s="21"/>
      <c r="AS71" s="19" t="b">
        <f t="shared" si="11"/>
        <v>0</v>
      </c>
      <c r="AT71" s="21"/>
      <c r="AU71" s="19" t="b">
        <f t="shared" si="12"/>
        <v>0</v>
      </c>
      <c r="AV71" s="21"/>
      <c r="AW71" s="19" t="b">
        <f t="shared" si="13"/>
        <v>0</v>
      </c>
      <c r="AX71" s="21"/>
      <c r="AY71" s="19" t="b">
        <f t="shared" si="14"/>
        <v>0</v>
      </c>
      <c r="AZ71" s="21"/>
      <c r="BA71" s="19" t="b">
        <f t="shared" si="15"/>
        <v>0</v>
      </c>
      <c r="BB71" s="21"/>
      <c r="BC71" s="19" t="b">
        <f t="shared" si="16"/>
        <v>0</v>
      </c>
      <c r="BD71" s="21"/>
      <c r="BE71" s="19" t="b">
        <f t="shared" si="17"/>
        <v>0</v>
      </c>
      <c r="BF71" s="21"/>
      <c r="BG71" s="19" t="b">
        <f t="shared" si="18"/>
        <v>0</v>
      </c>
      <c r="BH71" s="19" t="str">
        <f t="shared" si="19"/>
        <v xml:space="preserve"> </v>
      </c>
      <c r="BI71" s="19"/>
      <c r="BJ71" s="19" t="b">
        <f t="shared" si="30"/>
        <v>0</v>
      </c>
      <c r="BK71" s="19" t="str">
        <f t="shared" si="20"/>
        <v xml:space="preserve"> </v>
      </c>
      <c r="BL71" s="19" t="str">
        <f t="shared" si="21"/>
        <v xml:space="preserve"> </v>
      </c>
      <c r="BM71" s="19" t="str">
        <f t="shared" si="22"/>
        <v/>
      </c>
      <c r="BN71" s="43"/>
      <c r="BO71" s="436"/>
    </row>
    <row r="72" spans="2:67" ht="63" customHeight="1" x14ac:dyDescent="0.3">
      <c r="B72" s="24"/>
      <c r="C72" s="118"/>
      <c r="D72" s="34"/>
      <c r="E72" s="34"/>
      <c r="F72" s="26"/>
      <c r="G72" s="26"/>
      <c r="H72" s="20"/>
      <c r="I72" s="18" t="b">
        <f t="shared" si="23"/>
        <v>0</v>
      </c>
      <c r="J72" s="21"/>
      <c r="K72" s="18" t="b">
        <f t="shared" si="24"/>
        <v>0</v>
      </c>
      <c r="L72" s="21"/>
      <c r="M72" s="45" t="b">
        <f t="shared" si="25"/>
        <v>0</v>
      </c>
      <c r="N72" s="21"/>
      <c r="O72" s="45" t="b">
        <f t="shared" si="26"/>
        <v>0</v>
      </c>
      <c r="P72" s="21"/>
      <c r="Q72" s="45" t="b">
        <f t="shared" si="27"/>
        <v>0</v>
      </c>
      <c r="R72" s="19" t="str">
        <f t="shared" si="28"/>
        <v xml:space="preserve">  </v>
      </c>
      <c r="S72" s="22" t="str">
        <f t="shared" si="29"/>
        <v xml:space="preserve"> </v>
      </c>
      <c r="T72" s="20"/>
      <c r="U72" s="19"/>
      <c r="V72" s="21"/>
      <c r="W72" s="19" t="b">
        <f t="shared" si="0"/>
        <v>0</v>
      </c>
      <c r="X72" s="21"/>
      <c r="Y72" s="19" t="b">
        <f t="shared" si="1"/>
        <v>0</v>
      </c>
      <c r="Z72" s="21"/>
      <c r="AA72" s="19" t="b">
        <f t="shared" si="2"/>
        <v>0</v>
      </c>
      <c r="AB72" s="21"/>
      <c r="AC72" s="19" t="b">
        <f t="shared" si="3"/>
        <v>0</v>
      </c>
      <c r="AD72" s="21"/>
      <c r="AE72" s="19" t="b">
        <f t="shared" si="4"/>
        <v>0</v>
      </c>
      <c r="AF72" s="21"/>
      <c r="AG72" s="19" t="b">
        <f t="shared" si="5"/>
        <v>0</v>
      </c>
      <c r="AH72" s="21"/>
      <c r="AI72" s="19" t="b">
        <f t="shared" si="6"/>
        <v>0</v>
      </c>
      <c r="AJ72" s="21"/>
      <c r="AK72" s="19" t="b">
        <f t="shared" si="7"/>
        <v>0</v>
      </c>
      <c r="AL72" s="21"/>
      <c r="AM72" s="19" t="b">
        <f t="shared" si="8"/>
        <v>0</v>
      </c>
      <c r="AN72" s="21"/>
      <c r="AO72" s="19" t="b">
        <f t="shared" si="9"/>
        <v>0</v>
      </c>
      <c r="AP72" s="21"/>
      <c r="AQ72" s="19" t="b">
        <f t="shared" si="10"/>
        <v>0</v>
      </c>
      <c r="AR72" s="21"/>
      <c r="AS72" s="19" t="b">
        <f t="shared" si="11"/>
        <v>0</v>
      </c>
      <c r="AT72" s="21"/>
      <c r="AU72" s="19" t="b">
        <f t="shared" si="12"/>
        <v>0</v>
      </c>
      <c r="AV72" s="21"/>
      <c r="AW72" s="19" t="b">
        <f t="shared" si="13"/>
        <v>0</v>
      </c>
      <c r="AX72" s="21"/>
      <c r="AY72" s="19" t="b">
        <f t="shared" si="14"/>
        <v>0</v>
      </c>
      <c r="AZ72" s="21"/>
      <c r="BA72" s="19" t="b">
        <f t="shared" si="15"/>
        <v>0</v>
      </c>
      <c r="BB72" s="21"/>
      <c r="BC72" s="19" t="b">
        <f t="shared" si="16"/>
        <v>0</v>
      </c>
      <c r="BD72" s="21"/>
      <c r="BE72" s="19" t="b">
        <f t="shared" si="17"/>
        <v>0</v>
      </c>
      <c r="BF72" s="21"/>
      <c r="BG72" s="19" t="b">
        <f t="shared" si="18"/>
        <v>0</v>
      </c>
      <c r="BH72" s="19" t="str">
        <f t="shared" si="19"/>
        <v xml:space="preserve"> </v>
      </c>
      <c r="BI72" s="19"/>
      <c r="BJ72" s="19" t="b">
        <f t="shared" si="30"/>
        <v>0</v>
      </c>
      <c r="BK72" s="19" t="str">
        <f t="shared" si="20"/>
        <v xml:space="preserve"> </v>
      </c>
      <c r="BL72" s="19" t="str">
        <f t="shared" si="21"/>
        <v xml:space="preserve"> </v>
      </c>
      <c r="BM72" s="19" t="str">
        <f t="shared" si="22"/>
        <v/>
      </c>
      <c r="BN72" s="43"/>
      <c r="BO72" s="436"/>
    </row>
    <row r="73" spans="2:67" ht="63" customHeight="1" x14ac:dyDescent="0.3">
      <c r="B73" s="24"/>
      <c r="C73" s="118"/>
      <c r="D73" s="34"/>
      <c r="E73" s="34"/>
      <c r="F73" s="26"/>
      <c r="G73" s="26"/>
      <c r="H73" s="20"/>
      <c r="I73" s="18" t="b">
        <f t="shared" si="23"/>
        <v>0</v>
      </c>
      <c r="J73" s="21"/>
      <c r="K73" s="18" t="b">
        <f t="shared" si="24"/>
        <v>0</v>
      </c>
      <c r="L73" s="21"/>
      <c r="M73" s="45" t="b">
        <f t="shared" si="25"/>
        <v>0</v>
      </c>
      <c r="N73" s="21"/>
      <c r="O73" s="45" t="b">
        <f t="shared" si="26"/>
        <v>0</v>
      </c>
      <c r="P73" s="21"/>
      <c r="Q73" s="45" t="b">
        <f t="shared" si="27"/>
        <v>0</v>
      </c>
      <c r="R73" s="19" t="str">
        <f t="shared" si="28"/>
        <v xml:space="preserve">  </v>
      </c>
      <c r="S73" s="22" t="str">
        <f t="shared" si="29"/>
        <v xml:space="preserve"> </v>
      </c>
      <c r="T73" s="20"/>
      <c r="U73" s="19"/>
      <c r="V73" s="21"/>
      <c r="W73" s="19" t="b">
        <f t="shared" si="0"/>
        <v>0</v>
      </c>
      <c r="X73" s="21"/>
      <c r="Y73" s="19" t="b">
        <f t="shared" si="1"/>
        <v>0</v>
      </c>
      <c r="Z73" s="21"/>
      <c r="AA73" s="19" t="b">
        <f t="shared" si="2"/>
        <v>0</v>
      </c>
      <c r="AB73" s="21"/>
      <c r="AC73" s="19" t="b">
        <f t="shared" si="3"/>
        <v>0</v>
      </c>
      <c r="AD73" s="21"/>
      <c r="AE73" s="19" t="b">
        <f t="shared" si="4"/>
        <v>0</v>
      </c>
      <c r="AF73" s="21"/>
      <c r="AG73" s="19" t="b">
        <f t="shared" si="5"/>
        <v>0</v>
      </c>
      <c r="AH73" s="21"/>
      <c r="AI73" s="19" t="b">
        <f t="shared" si="6"/>
        <v>0</v>
      </c>
      <c r="AJ73" s="21"/>
      <c r="AK73" s="19" t="b">
        <f t="shared" si="7"/>
        <v>0</v>
      </c>
      <c r="AL73" s="21"/>
      <c r="AM73" s="19" t="b">
        <f t="shared" si="8"/>
        <v>0</v>
      </c>
      <c r="AN73" s="21"/>
      <c r="AO73" s="19" t="b">
        <f t="shared" si="9"/>
        <v>0</v>
      </c>
      <c r="AP73" s="21"/>
      <c r="AQ73" s="19" t="b">
        <f t="shared" si="10"/>
        <v>0</v>
      </c>
      <c r="AR73" s="21"/>
      <c r="AS73" s="19" t="b">
        <f t="shared" si="11"/>
        <v>0</v>
      </c>
      <c r="AT73" s="21"/>
      <c r="AU73" s="19" t="b">
        <f t="shared" si="12"/>
        <v>0</v>
      </c>
      <c r="AV73" s="21"/>
      <c r="AW73" s="19" t="b">
        <f t="shared" si="13"/>
        <v>0</v>
      </c>
      <c r="AX73" s="21"/>
      <c r="AY73" s="19" t="b">
        <f t="shared" si="14"/>
        <v>0</v>
      </c>
      <c r="AZ73" s="21"/>
      <c r="BA73" s="19" t="b">
        <f t="shared" si="15"/>
        <v>0</v>
      </c>
      <c r="BB73" s="21"/>
      <c r="BC73" s="19" t="b">
        <f t="shared" si="16"/>
        <v>0</v>
      </c>
      <c r="BD73" s="21"/>
      <c r="BE73" s="19" t="b">
        <f t="shared" si="17"/>
        <v>0</v>
      </c>
      <c r="BF73" s="21"/>
      <c r="BG73" s="19" t="b">
        <f t="shared" si="18"/>
        <v>0</v>
      </c>
      <c r="BH73" s="19" t="str">
        <f t="shared" si="19"/>
        <v xml:space="preserve"> </v>
      </c>
      <c r="BI73" s="19"/>
      <c r="BJ73" s="19" t="b">
        <f t="shared" si="30"/>
        <v>0</v>
      </c>
      <c r="BK73" s="19" t="str">
        <f t="shared" si="20"/>
        <v xml:space="preserve"> </v>
      </c>
      <c r="BL73" s="19" t="str">
        <f t="shared" si="21"/>
        <v xml:space="preserve"> </v>
      </c>
      <c r="BM73" s="19" t="str">
        <f t="shared" si="22"/>
        <v/>
      </c>
      <c r="BN73" s="43"/>
      <c r="BO73" s="436"/>
    </row>
    <row r="74" spans="2:67" ht="63" customHeight="1" x14ac:dyDescent="0.3">
      <c r="B74" s="24"/>
      <c r="C74" s="118"/>
      <c r="D74" s="34"/>
      <c r="E74" s="34"/>
      <c r="F74" s="26"/>
      <c r="G74" s="26"/>
      <c r="H74" s="20"/>
      <c r="I74" s="18" t="b">
        <f t="shared" si="23"/>
        <v>0</v>
      </c>
      <c r="J74" s="21"/>
      <c r="K74" s="18" t="b">
        <f t="shared" si="24"/>
        <v>0</v>
      </c>
      <c r="L74" s="21"/>
      <c r="M74" s="45" t="b">
        <f t="shared" si="25"/>
        <v>0</v>
      </c>
      <c r="N74" s="21"/>
      <c r="O74" s="45" t="b">
        <f t="shared" si="26"/>
        <v>0</v>
      </c>
      <c r="P74" s="21"/>
      <c r="Q74" s="45" t="b">
        <f t="shared" si="27"/>
        <v>0</v>
      </c>
      <c r="R74" s="19" t="str">
        <f t="shared" si="28"/>
        <v xml:space="preserve">  </v>
      </c>
      <c r="S74" s="22" t="str">
        <f t="shared" si="29"/>
        <v xml:space="preserve"> </v>
      </c>
      <c r="T74" s="20"/>
      <c r="U74" s="19"/>
      <c r="V74" s="21"/>
      <c r="W74" s="19" t="b">
        <f t="shared" si="0"/>
        <v>0</v>
      </c>
      <c r="X74" s="21"/>
      <c r="Y74" s="19" t="b">
        <f t="shared" si="1"/>
        <v>0</v>
      </c>
      <c r="Z74" s="21"/>
      <c r="AA74" s="19" t="b">
        <f t="shared" si="2"/>
        <v>0</v>
      </c>
      <c r="AB74" s="21"/>
      <c r="AC74" s="19" t="b">
        <f t="shared" si="3"/>
        <v>0</v>
      </c>
      <c r="AD74" s="21"/>
      <c r="AE74" s="19" t="b">
        <f t="shared" si="4"/>
        <v>0</v>
      </c>
      <c r="AF74" s="21"/>
      <c r="AG74" s="19" t="b">
        <f t="shared" si="5"/>
        <v>0</v>
      </c>
      <c r="AH74" s="21"/>
      <c r="AI74" s="19" t="b">
        <f t="shared" si="6"/>
        <v>0</v>
      </c>
      <c r="AJ74" s="21"/>
      <c r="AK74" s="19" t="b">
        <f t="shared" si="7"/>
        <v>0</v>
      </c>
      <c r="AL74" s="21"/>
      <c r="AM74" s="19" t="b">
        <f t="shared" si="8"/>
        <v>0</v>
      </c>
      <c r="AN74" s="21"/>
      <c r="AO74" s="19" t="b">
        <f t="shared" si="9"/>
        <v>0</v>
      </c>
      <c r="AP74" s="21"/>
      <c r="AQ74" s="19" t="b">
        <f t="shared" si="10"/>
        <v>0</v>
      </c>
      <c r="AR74" s="21"/>
      <c r="AS74" s="19" t="b">
        <f t="shared" si="11"/>
        <v>0</v>
      </c>
      <c r="AT74" s="21"/>
      <c r="AU74" s="19" t="b">
        <f t="shared" si="12"/>
        <v>0</v>
      </c>
      <c r="AV74" s="21"/>
      <c r="AW74" s="19" t="b">
        <f t="shared" si="13"/>
        <v>0</v>
      </c>
      <c r="AX74" s="21"/>
      <c r="AY74" s="19" t="b">
        <f t="shared" si="14"/>
        <v>0</v>
      </c>
      <c r="AZ74" s="21"/>
      <c r="BA74" s="19" t="b">
        <f t="shared" si="15"/>
        <v>0</v>
      </c>
      <c r="BB74" s="21"/>
      <c r="BC74" s="19" t="b">
        <f t="shared" si="16"/>
        <v>0</v>
      </c>
      <c r="BD74" s="21"/>
      <c r="BE74" s="19" t="b">
        <f t="shared" si="17"/>
        <v>0</v>
      </c>
      <c r="BF74" s="21"/>
      <c r="BG74" s="19" t="b">
        <f t="shared" si="18"/>
        <v>0</v>
      </c>
      <c r="BH74" s="19" t="str">
        <f t="shared" si="19"/>
        <v xml:space="preserve"> </v>
      </c>
      <c r="BI74" s="19"/>
      <c r="BJ74" s="19" t="b">
        <f t="shared" si="30"/>
        <v>0</v>
      </c>
      <c r="BK74" s="19" t="str">
        <f t="shared" si="20"/>
        <v xml:space="preserve"> </v>
      </c>
      <c r="BL74" s="19" t="str">
        <f t="shared" si="21"/>
        <v xml:space="preserve"> </v>
      </c>
      <c r="BM74" s="19" t="str">
        <f t="shared" si="22"/>
        <v/>
      </c>
      <c r="BN74" s="43"/>
      <c r="BO74" s="436"/>
    </row>
    <row r="75" spans="2:67" ht="63" customHeight="1" x14ac:dyDescent="0.3">
      <c r="B75" s="24"/>
      <c r="C75" s="118"/>
      <c r="D75" s="34"/>
      <c r="E75" s="34"/>
      <c r="F75" s="26"/>
      <c r="G75" s="26"/>
      <c r="H75" s="20"/>
      <c r="I75" s="18" t="b">
        <f t="shared" si="23"/>
        <v>0</v>
      </c>
      <c r="J75" s="21"/>
      <c r="K75" s="18" t="b">
        <f t="shared" si="24"/>
        <v>0</v>
      </c>
      <c r="L75" s="21"/>
      <c r="M75" s="45" t="b">
        <f t="shared" si="25"/>
        <v>0</v>
      </c>
      <c r="N75" s="21"/>
      <c r="O75" s="45" t="b">
        <f t="shared" si="26"/>
        <v>0</v>
      </c>
      <c r="P75" s="21"/>
      <c r="Q75" s="45" t="b">
        <f t="shared" si="27"/>
        <v>0</v>
      </c>
      <c r="R75" s="19" t="str">
        <f t="shared" si="28"/>
        <v xml:space="preserve">  </v>
      </c>
      <c r="S75" s="22" t="str">
        <f t="shared" si="29"/>
        <v xml:space="preserve"> </v>
      </c>
      <c r="T75" s="20"/>
      <c r="U75" s="19"/>
      <c r="V75" s="21"/>
      <c r="W75" s="19" t="b">
        <f t="shared" si="0"/>
        <v>0</v>
      </c>
      <c r="X75" s="21"/>
      <c r="Y75" s="19" t="b">
        <f t="shared" si="1"/>
        <v>0</v>
      </c>
      <c r="Z75" s="21"/>
      <c r="AA75" s="19" t="b">
        <f t="shared" si="2"/>
        <v>0</v>
      </c>
      <c r="AB75" s="21"/>
      <c r="AC75" s="19" t="b">
        <f t="shared" si="3"/>
        <v>0</v>
      </c>
      <c r="AD75" s="21"/>
      <c r="AE75" s="19" t="b">
        <f t="shared" si="4"/>
        <v>0</v>
      </c>
      <c r="AF75" s="21"/>
      <c r="AG75" s="19" t="b">
        <f t="shared" si="5"/>
        <v>0</v>
      </c>
      <c r="AH75" s="21"/>
      <c r="AI75" s="19" t="b">
        <f t="shared" si="6"/>
        <v>0</v>
      </c>
      <c r="AJ75" s="21"/>
      <c r="AK75" s="19" t="b">
        <f t="shared" si="7"/>
        <v>0</v>
      </c>
      <c r="AL75" s="21"/>
      <c r="AM75" s="19" t="b">
        <f t="shared" si="8"/>
        <v>0</v>
      </c>
      <c r="AN75" s="21"/>
      <c r="AO75" s="19" t="b">
        <f t="shared" si="9"/>
        <v>0</v>
      </c>
      <c r="AP75" s="21"/>
      <c r="AQ75" s="19" t="b">
        <f t="shared" si="10"/>
        <v>0</v>
      </c>
      <c r="AR75" s="21"/>
      <c r="AS75" s="19" t="b">
        <f t="shared" si="11"/>
        <v>0</v>
      </c>
      <c r="AT75" s="21"/>
      <c r="AU75" s="19" t="b">
        <f t="shared" si="12"/>
        <v>0</v>
      </c>
      <c r="AV75" s="21"/>
      <c r="AW75" s="19" t="b">
        <f t="shared" si="13"/>
        <v>0</v>
      </c>
      <c r="AX75" s="21"/>
      <c r="AY75" s="19" t="b">
        <f t="shared" si="14"/>
        <v>0</v>
      </c>
      <c r="AZ75" s="21"/>
      <c r="BA75" s="19" t="b">
        <f t="shared" si="15"/>
        <v>0</v>
      </c>
      <c r="BB75" s="21"/>
      <c r="BC75" s="19" t="b">
        <f t="shared" si="16"/>
        <v>0</v>
      </c>
      <c r="BD75" s="21"/>
      <c r="BE75" s="19" t="b">
        <f t="shared" si="17"/>
        <v>0</v>
      </c>
      <c r="BF75" s="21"/>
      <c r="BG75" s="19" t="b">
        <f t="shared" si="18"/>
        <v>0</v>
      </c>
      <c r="BH75" s="19" t="str">
        <f t="shared" si="19"/>
        <v xml:space="preserve"> </v>
      </c>
      <c r="BI75" s="19"/>
      <c r="BJ75" s="19" t="b">
        <f t="shared" si="30"/>
        <v>0</v>
      </c>
      <c r="BK75" s="19" t="str">
        <f t="shared" si="20"/>
        <v xml:space="preserve"> </v>
      </c>
      <c r="BL75" s="19" t="str">
        <f t="shared" si="21"/>
        <v xml:space="preserve"> </v>
      </c>
      <c r="BM75" s="19" t="str">
        <f t="shared" si="22"/>
        <v/>
      </c>
      <c r="BN75" s="43"/>
      <c r="BO75" s="436"/>
    </row>
    <row r="76" spans="2:67" ht="63" customHeight="1" x14ac:dyDescent="0.3">
      <c r="B76" s="24"/>
      <c r="C76" s="118"/>
      <c r="D76" s="34"/>
      <c r="E76" s="34"/>
      <c r="F76" s="26"/>
      <c r="G76" s="26"/>
      <c r="H76" s="20"/>
      <c r="I76" s="18" t="b">
        <f t="shared" ref="I76:I100" si="31">IF(H76="Posible",3,IF(H76="Rara vez",1,IF(H76="Improbable",2,IF(H76="Probable",4,IF(H76="Casi seguro",5)))))</f>
        <v>0</v>
      </c>
      <c r="J76" s="21"/>
      <c r="K76" s="18" t="b">
        <f t="shared" ref="K76:K100" si="32">IF(J76="Posible",3,IF(J76="Rara vez",1,IF(J76="Improbable",2,IF(J76="Probable",4,IF(J76="Casi seguro",5)))))</f>
        <v>0</v>
      </c>
      <c r="L76" s="21"/>
      <c r="M76" s="45" t="b">
        <f t="shared" ref="M76:M100" si="33">IF(L76="Posible",3,IF(L76="Rara vez",1,IF(L76="Improbable",2,IF(L76="Probable",4,IF(L76="Casi seguro",5)))))</f>
        <v>0</v>
      </c>
      <c r="N76" s="21"/>
      <c r="O76" s="45" t="b">
        <f t="shared" ref="O76:O100" si="34">IF(N76="Posible",3,IF(N76="Rara vez",1,IF(N76="Improbable",2,IF(N76="Probable",4,IF(N76="Casi seguro",5)))))</f>
        <v>0</v>
      </c>
      <c r="P76" s="21"/>
      <c r="Q76" s="45" t="b">
        <f t="shared" ref="Q76:Q100" si="35">IF(P76="Posible",3,IF(P76="Rara vez",1,IF(P76="Improbable",2,IF(P76="Probable",4,IF(P76="Casi seguro",5)))))</f>
        <v>0</v>
      </c>
      <c r="R76" s="19" t="str">
        <f t="shared" ref="R76:R100" si="36">IFERROR(IF(I76=FALSE,ROUND(AVERAGE(K76,M76,O76,Q76),0),IF(I76&gt;0,I76)),"  ")</f>
        <v xml:space="preserve">  </v>
      </c>
      <c r="S76" s="22" t="str">
        <f t="shared" ref="S76:S100" si="37">IF(AND(COUNTBLANK(H76)=1,COUNTBLANK(J76)=1)," ",IF(R76=1,"Rara vez",IF(R76=2,"Improbable",IF(R76=3,"Posible",IF(R76=4,"Probable",IF(R76=5,"Casi seguro"))))))</f>
        <v xml:space="preserve"> </v>
      </c>
      <c r="T76" s="20"/>
      <c r="U76" s="19"/>
      <c r="V76" s="21"/>
      <c r="W76" s="19" t="b">
        <f t="shared" ref="W76:W100" si="38">IF(V76="SI",1,IF(V76="NO",0))</f>
        <v>0</v>
      </c>
      <c r="X76" s="21"/>
      <c r="Y76" s="19" t="b">
        <f t="shared" ref="Y76:Y100" si="39">IF(X76="SI",1,IF(X76="NO",0))</f>
        <v>0</v>
      </c>
      <c r="Z76" s="21"/>
      <c r="AA76" s="19" t="b">
        <f t="shared" ref="AA76:AA100" si="40">IF(Z76="SI",1,IF(Z76="NO",0))</f>
        <v>0</v>
      </c>
      <c r="AB76" s="21"/>
      <c r="AC76" s="19" t="b">
        <f t="shared" ref="AC76:AC100" si="41">IF(AB76="SI",1,IF(AB76="NO",0))</f>
        <v>0</v>
      </c>
      <c r="AD76" s="21"/>
      <c r="AE76" s="19" t="b">
        <f t="shared" ref="AE76:AE100" si="42">IF(AD76="SI",1,IF(AD76="NO",0))</f>
        <v>0</v>
      </c>
      <c r="AF76" s="21"/>
      <c r="AG76" s="19" t="b">
        <f t="shared" ref="AG76:AG100" si="43">IF(AF76="SI",1,IF(AF76="NO",0))</f>
        <v>0</v>
      </c>
      <c r="AH76" s="21"/>
      <c r="AI76" s="19" t="b">
        <f t="shared" ref="AI76:AI100" si="44">IF(AH76="SI",1,IF(AH76="NO",0))</f>
        <v>0</v>
      </c>
      <c r="AJ76" s="21"/>
      <c r="AK76" s="19" t="b">
        <f t="shared" ref="AK76:AK100" si="45">IF(AJ76="SI",1,IF(AJ76="NO",0))</f>
        <v>0</v>
      </c>
      <c r="AL76" s="21"/>
      <c r="AM76" s="19" t="b">
        <f t="shared" ref="AM76:AM100" si="46">IF(AL76="SI",1,IF(AL76="NO",0))</f>
        <v>0</v>
      </c>
      <c r="AN76" s="21"/>
      <c r="AO76" s="19" t="b">
        <f t="shared" ref="AO76:AO100" si="47">IF(AN76="SI",1,IF(AN76="NO",0))</f>
        <v>0</v>
      </c>
      <c r="AP76" s="21"/>
      <c r="AQ76" s="19" t="b">
        <f t="shared" ref="AQ76:AQ100" si="48">IF(AP76="SI",1,IF(AP76="NO",0))</f>
        <v>0</v>
      </c>
      <c r="AR76" s="21"/>
      <c r="AS76" s="19" t="b">
        <f t="shared" ref="AS76:AS100" si="49">IF(AR76="SI",1,IF(AR76="NO",0))</f>
        <v>0</v>
      </c>
      <c r="AT76" s="21"/>
      <c r="AU76" s="19" t="b">
        <f t="shared" ref="AU76:AU100" si="50">IF(AT76="SI",1,IF(AT76="NO",0))</f>
        <v>0</v>
      </c>
      <c r="AV76" s="21"/>
      <c r="AW76" s="19" t="b">
        <f t="shared" ref="AW76:AW100" si="51">IF(AV76="SI",1,IF(AV76="NO",0))</f>
        <v>0</v>
      </c>
      <c r="AX76" s="21"/>
      <c r="AY76" s="19" t="b">
        <f t="shared" ref="AY76:AY100" si="52">IF(AX76="SI",1,IF(AX76="NO",0))</f>
        <v>0</v>
      </c>
      <c r="AZ76" s="21"/>
      <c r="BA76" s="19" t="b">
        <f t="shared" ref="BA76:BA100" si="53">IF(AZ76="SI",1,IF(AZ76="NO",0))</f>
        <v>0</v>
      </c>
      <c r="BB76" s="21"/>
      <c r="BC76" s="19" t="b">
        <f t="shared" ref="BC76:BC100" si="54">IF(BB76="SI",1,IF(BB76="NO",0))</f>
        <v>0</v>
      </c>
      <c r="BD76" s="21"/>
      <c r="BE76" s="19" t="b">
        <f t="shared" ref="BE76:BE100" si="55">IF(BD76="SI",1,IF(BD76="NO",0))</f>
        <v>0</v>
      </c>
      <c r="BF76" s="21"/>
      <c r="BG76" s="19" t="b">
        <f t="shared" ref="BG76:BG100" si="56">IF(BF76="SI",1,IF(BF76="NO",0))</f>
        <v>0</v>
      </c>
      <c r="BH76" s="19" t="str">
        <f t="shared" ref="BH76:BH100" si="57">IF(BJ76=FALSE," ",IF(BJ76&lt;6,"Moderado",IF(BJ76&gt;11,"Catastrófico",IF(BJ76&gt;5,"Mayor"))))</f>
        <v xml:space="preserve"> </v>
      </c>
      <c r="BI76" s="19"/>
      <c r="BJ76" s="19" t="b">
        <f t="shared" si="30"/>
        <v>0</v>
      </c>
      <c r="BK76" s="19" t="str">
        <f t="shared" ref="BK76:BK100" si="58">IF(BL76="Moderado",3,IF(BL76="Mayor",4,IF(BL76="Catastrófico",5,IF(BL76=" "," "))))</f>
        <v xml:space="preserve"> </v>
      </c>
      <c r="BL76" s="19" t="str">
        <f t="shared" ref="BL76:BL100" si="59">IF(BJ76&gt;=0,BH76)</f>
        <v xml:space="preserve"> </v>
      </c>
      <c r="BM76" s="19"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3"/>
      <c r="BO76" s="436"/>
    </row>
    <row r="77" spans="2:67" ht="63" customHeight="1" x14ac:dyDescent="0.3">
      <c r="B77" s="24"/>
      <c r="C77" s="118"/>
      <c r="D77" s="34"/>
      <c r="E77" s="34"/>
      <c r="F77" s="26"/>
      <c r="G77" s="26"/>
      <c r="H77" s="20"/>
      <c r="I77" s="18" t="b">
        <f t="shared" si="31"/>
        <v>0</v>
      </c>
      <c r="J77" s="21"/>
      <c r="K77" s="18" t="b">
        <f t="shared" si="32"/>
        <v>0</v>
      </c>
      <c r="L77" s="21"/>
      <c r="M77" s="45" t="b">
        <f t="shared" si="33"/>
        <v>0</v>
      </c>
      <c r="N77" s="21"/>
      <c r="O77" s="45" t="b">
        <f t="shared" si="34"/>
        <v>0</v>
      </c>
      <c r="P77" s="21"/>
      <c r="Q77" s="45" t="b">
        <f t="shared" si="35"/>
        <v>0</v>
      </c>
      <c r="R77" s="19" t="str">
        <f t="shared" si="36"/>
        <v xml:space="preserve">  </v>
      </c>
      <c r="S77" s="22" t="str">
        <f t="shared" si="37"/>
        <v xml:space="preserve"> </v>
      </c>
      <c r="T77" s="20"/>
      <c r="U77" s="19"/>
      <c r="V77" s="21"/>
      <c r="W77" s="19" t="b">
        <f t="shared" si="38"/>
        <v>0</v>
      </c>
      <c r="X77" s="21"/>
      <c r="Y77" s="19" t="b">
        <f t="shared" si="39"/>
        <v>0</v>
      </c>
      <c r="Z77" s="21"/>
      <c r="AA77" s="19" t="b">
        <f t="shared" si="40"/>
        <v>0</v>
      </c>
      <c r="AB77" s="21"/>
      <c r="AC77" s="19" t="b">
        <f t="shared" si="41"/>
        <v>0</v>
      </c>
      <c r="AD77" s="21"/>
      <c r="AE77" s="19" t="b">
        <f t="shared" si="42"/>
        <v>0</v>
      </c>
      <c r="AF77" s="21"/>
      <c r="AG77" s="19" t="b">
        <f t="shared" si="43"/>
        <v>0</v>
      </c>
      <c r="AH77" s="21"/>
      <c r="AI77" s="19" t="b">
        <f t="shared" si="44"/>
        <v>0</v>
      </c>
      <c r="AJ77" s="21"/>
      <c r="AK77" s="19" t="b">
        <f t="shared" si="45"/>
        <v>0</v>
      </c>
      <c r="AL77" s="21"/>
      <c r="AM77" s="19" t="b">
        <f t="shared" si="46"/>
        <v>0</v>
      </c>
      <c r="AN77" s="21"/>
      <c r="AO77" s="19" t="b">
        <f t="shared" si="47"/>
        <v>0</v>
      </c>
      <c r="AP77" s="21"/>
      <c r="AQ77" s="19" t="b">
        <f t="shared" si="48"/>
        <v>0</v>
      </c>
      <c r="AR77" s="21"/>
      <c r="AS77" s="19" t="b">
        <f t="shared" si="49"/>
        <v>0</v>
      </c>
      <c r="AT77" s="21"/>
      <c r="AU77" s="19" t="b">
        <f t="shared" si="50"/>
        <v>0</v>
      </c>
      <c r="AV77" s="21"/>
      <c r="AW77" s="19" t="b">
        <f t="shared" si="51"/>
        <v>0</v>
      </c>
      <c r="AX77" s="21"/>
      <c r="AY77" s="19" t="b">
        <f t="shared" si="52"/>
        <v>0</v>
      </c>
      <c r="AZ77" s="21"/>
      <c r="BA77" s="19" t="b">
        <f t="shared" si="53"/>
        <v>0</v>
      </c>
      <c r="BB77" s="21"/>
      <c r="BC77" s="19" t="b">
        <f t="shared" si="54"/>
        <v>0</v>
      </c>
      <c r="BD77" s="21"/>
      <c r="BE77" s="19" t="b">
        <f t="shared" si="55"/>
        <v>0</v>
      </c>
      <c r="BF77" s="21"/>
      <c r="BG77" s="19" t="b">
        <f t="shared" si="56"/>
        <v>0</v>
      </c>
      <c r="BH77" s="19" t="str">
        <f t="shared" si="57"/>
        <v xml:space="preserve"> </v>
      </c>
      <c r="BI77" s="19"/>
      <c r="BJ77" s="19" t="b">
        <f t="shared" ref="BJ77:BJ100" si="61">IF(OR(E77="Corrupción ",E77="Conflicto de Intereses"),W77+Y77+AA77+AC77+AE77+AG77+AI77+AK77+AM77+AO77+AQ77+AS77+AU77+AW77+AY77+BA77+BC77+BE77+BG77)</f>
        <v>0</v>
      </c>
      <c r="BK77" s="19" t="str">
        <f t="shared" si="58"/>
        <v xml:space="preserve"> </v>
      </c>
      <c r="BL77" s="19" t="str">
        <f t="shared" si="59"/>
        <v xml:space="preserve"> </v>
      </c>
      <c r="BM77" s="19" t="str">
        <f t="shared" si="60"/>
        <v/>
      </c>
      <c r="BN77" s="43"/>
      <c r="BO77" s="436"/>
    </row>
    <row r="78" spans="2:67" ht="63" customHeight="1" x14ac:dyDescent="0.3">
      <c r="B78" s="24"/>
      <c r="C78" s="118"/>
      <c r="D78" s="34"/>
      <c r="E78" s="34"/>
      <c r="F78" s="26"/>
      <c r="G78" s="26"/>
      <c r="H78" s="20"/>
      <c r="I78" s="18" t="b">
        <f t="shared" si="31"/>
        <v>0</v>
      </c>
      <c r="J78" s="21"/>
      <c r="K78" s="18" t="b">
        <f t="shared" si="32"/>
        <v>0</v>
      </c>
      <c r="L78" s="21"/>
      <c r="M78" s="45" t="b">
        <f t="shared" si="33"/>
        <v>0</v>
      </c>
      <c r="N78" s="21"/>
      <c r="O78" s="45" t="b">
        <f t="shared" si="34"/>
        <v>0</v>
      </c>
      <c r="P78" s="21"/>
      <c r="Q78" s="45" t="b">
        <f t="shared" si="35"/>
        <v>0</v>
      </c>
      <c r="R78" s="19" t="str">
        <f t="shared" si="36"/>
        <v xml:space="preserve">  </v>
      </c>
      <c r="S78" s="22" t="str">
        <f t="shared" si="37"/>
        <v xml:space="preserve"> </v>
      </c>
      <c r="T78" s="20"/>
      <c r="U78" s="19"/>
      <c r="V78" s="21"/>
      <c r="W78" s="19" t="b">
        <f t="shared" si="38"/>
        <v>0</v>
      </c>
      <c r="X78" s="21"/>
      <c r="Y78" s="19" t="b">
        <f t="shared" si="39"/>
        <v>0</v>
      </c>
      <c r="Z78" s="21"/>
      <c r="AA78" s="19" t="b">
        <f t="shared" si="40"/>
        <v>0</v>
      </c>
      <c r="AB78" s="21"/>
      <c r="AC78" s="19" t="b">
        <f t="shared" si="41"/>
        <v>0</v>
      </c>
      <c r="AD78" s="21"/>
      <c r="AE78" s="19" t="b">
        <f t="shared" si="42"/>
        <v>0</v>
      </c>
      <c r="AF78" s="21"/>
      <c r="AG78" s="19" t="b">
        <f t="shared" si="43"/>
        <v>0</v>
      </c>
      <c r="AH78" s="21"/>
      <c r="AI78" s="19" t="b">
        <f t="shared" si="44"/>
        <v>0</v>
      </c>
      <c r="AJ78" s="21"/>
      <c r="AK78" s="19" t="b">
        <f t="shared" si="45"/>
        <v>0</v>
      </c>
      <c r="AL78" s="21"/>
      <c r="AM78" s="19" t="b">
        <f t="shared" si="46"/>
        <v>0</v>
      </c>
      <c r="AN78" s="21"/>
      <c r="AO78" s="19" t="b">
        <f t="shared" si="47"/>
        <v>0</v>
      </c>
      <c r="AP78" s="21"/>
      <c r="AQ78" s="19" t="b">
        <f t="shared" si="48"/>
        <v>0</v>
      </c>
      <c r="AR78" s="21"/>
      <c r="AS78" s="19" t="b">
        <f t="shared" si="49"/>
        <v>0</v>
      </c>
      <c r="AT78" s="21"/>
      <c r="AU78" s="19" t="b">
        <f t="shared" si="50"/>
        <v>0</v>
      </c>
      <c r="AV78" s="21"/>
      <c r="AW78" s="19" t="b">
        <f t="shared" si="51"/>
        <v>0</v>
      </c>
      <c r="AX78" s="21"/>
      <c r="AY78" s="19" t="b">
        <f t="shared" si="52"/>
        <v>0</v>
      </c>
      <c r="AZ78" s="21"/>
      <c r="BA78" s="19" t="b">
        <f t="shared" si="53"/>
        <v>0</v>
      </c>
      <c r="BB78" s="21"/>
      <c r="BC78" s="19" t="b">
        <f t="shared" si="54"/>
        <v>0</v>
      </c>
      <c r="BD78" s="21"/>
      <c r="BE78" s="19" t="b">
        <f t="shared" si="55"/>
        <v>0</v>
      </c>
      <c r="BF78" s="21"/>
      <c r="BG78" s="19" t="b">
        <f t="shared" si="56"/>
        <v>0</v>
      </c>
      <c r="BH78" s="19" t="str">
        <f t="shared" si="57"/>
        <v xml:space="preserve"> </v>
      </c>
      <c r="BI78" s="19"/>
      <c r="BJ78" s="19" t="b">
        <f t="shared" si="61"/>
        <v>0</v>
      </c>
      <c r="BK78" s="19" t="str">
        <f t="shared" si="58"/>
        <v xml:space="preserve"> </v>
      </c>
      <c r="BL78" s="19" t="str">
        <f t="shared" si="59"/>
        <v xml:space="preserve"> </v>
      </c>
      <c r="BM78" s="19" t="str">
        <f t="shared" si="60"/>
        <v/>
      </c>
      <c r="BN78" s="43"/>
      <c r="BO78" s="436"/>
    </row>
    <row r="79" spans="2:67" ht="63" customHeight="1" x14ac:dyDescent="0.3">
      <c r="B79" s="24"/>
      <c r="C79" s="118"/>
      <c r="D79" s="34"/>
      <c r="E79" s="34"/>
      <c r="F79" s="26"/>
      <c r="G79" s="26"/>
      <c r="H79" s="20"/>
      <c r="I79" s="18" t="b">
        <f t="shared" si="31"/>
        <v>0</v>
      </c>
      <c r="J79" s="21"/>
      <c r="K79" s="18" t="b">
        <f t="shared" si="32"/>
        <v>0</v>
      </c>
      <c r="L79" s="21"/>
      <c r="M79" s="45" t="b">
        <f t="shared" si="33"/>
        <v>0</v>
      </c>
      <c r="N79" s="21"/>
      <c r="O79" s="45" t="b">
        <f t="shared" si="34"/>
        <v>0</v>
      </c>
      <c r="P79" s="21"/>
      <c r="Q79" s="45" t="b">
        <f t="shared" si="35"/>
        <v>0</v>
      </c>
      <c r="R79" s="19" t="str">
        <f t="shared" si="36"/>
        <v xml:space="preserve">  </v>
      </c>
      <c r="S79" s="22" t="str">
        <f t="shared" si="37"/>
        <v xml:space="preserve"> </v>
      </c>
      <c r="T79" s="20"/>
      <c r="U79" s="19"/>
      <c r="V79" s="21"/>
      <c r="W79" s="19" t="b">
        <f t="shared" si="38"/>
        <v>0</v>
      </c>
      <c r="X79" s="21"/>
      <c r="Y79" s="19" t="b">
        <f t="shared" si="39"/>
        <v>0</v>
      </c>
      <c r="Z79" s="21"/>
      <c r="AA79" s="19" t="b">
        <f t="shared" si="40"/>
        <v>0</v>
      </c>
      <c r="AB79" s="21"/>
      <c r="AC79" s="19" t="b">
        <f t="shared" si="41"/>
        <v>0</v>
      </c>
      <c r="AD79" s="21"/>
      <c r="AE79" s="19" t="b">
        <f t="shared" si="42"/>
        <v>0</v>
      </c>
      <c r="AF79" s="21"/>
      <c r="AG79" s="19" t="b">
        <f t="shared" si="43"/>
        <v>0</v>
      </c>
      <c r="AH79" s="21"/>
      <c r="AI79" s="19" t="b">
        <f t="shared" si="44"/>
        <v>0</v>
      </c>
      <c r="AJ79" s="21"/>
      <c r="AK79" s="19" t="b">
        <f t="shared" si="45"/>
        <v>0</v>
      </c>
      <c r="AL79" s="21"/>
      <c r="AM79" s="19" t="b">
        <f t="shared" si="46"/>
        <v>0</v>
      </c>
      <c r="AN79" s="21"/>
      <c r="AO79" s="19" t="b">
        <f t="shared" si="47"/>
        <v>0</v>
      </c>
      <c r="AP79" s="21"/>
      <c r="AQ79" s="19" t="b">
        <f t="shared" si="48"/>
        <v>0</v>
      </c>
      <c r="AR79" s="21"/>
      <c r="AS79" s="19" t="b">
        <f t="shared" si="49"/>
        <v>0</v>
      </c>
      <c r="AT79" s="21"/>
      <c r="AU79" s="19" t="b">
        <f t="shared" si="50"/>
        <v>0</v>
      </c>
      <c r="AV79" s="21"/>
      <c r="AW79" s="19" t="b">
        <f t="shared" si="51"/>
        <v>0</v>
      </c>
      <c r="AX79" s="21"/>
      <c r="AY79" s="19" t="b">
        <f t="shared" si="52"/>
        <v>0</v>
      </c>
      <c r="AZ79" s="21"/>
      <c r="BA79" s="19" t="b">
        <f t="shared" si="53"/>
        <v>0</v>
      </c>
      <c r="BB79" s="21"/>
      <c r="BC79" s="19" t="b">
        <f t="shared" si="54"/>
        <v>0</v>
      </c>
      <c r="BD79" s="21"/>
      <c r="BE79" s="19" t="b">
        <f t="shared" si="55"/>
        <v>0</v>
      </c>
      <c r="BF79" s="21"/>
      <c r="BG79" s="19" t="b">
        <f t="shared" si="56"/>
        <v>0</v>
      </c>
      <c r="BH79" s="19" t="str">
        <f t="shared" si="57"/>
        <v xml:space="preserve"> </v>
      </c>
      <c r="BI79" s="19"/>
      <c r="BJ79" s="19" t="b">
        <f t="shared" si="61"/>
        <v>0</v>
      </c>
      <c r="BK79" s="19" t="str">
        <f t="shared" si="58"/>
        <v xml:space="preserve"> </v>
      </c>
      <c r="BL79" s="19" t="str">
        <f t="shared" si="59"/>
        <v xml:space="preserve"> </v>
      </c>
      <c r="BM79" s="19" t="str">
        <f t="shared" si="60"/>
        <v/>
      </c>
      <c r="BN79" s="43"/>
      <c r="BO79" s="436"/>
    </row>
    <row r="80" spans="2:67" ht="63" customHeight="1" x14ac:dyDescent="0.3">
      <c r="B80" s="24"/>
      <c r="C80" s="118"/>
      <c r="D80" s="34"/>
      <c r="E80" s="34"/>
      <c r="F80" s="26"/>
      <c r="G80" s="26"/>
      <c r="H80" s="20"/>
      <c r="I80" s="18" t="b">
        <f t="shared" si="31"/>
        <v>0</v>
      </c>
      <c r="J80" s="21"/>
      <c r="K80" s="18" t="b">
        <f t="shared" si="32"/>
        <v>0</v>
      </c>
      <c r="L80" s="21"/>
      <c r="M80" s="45" t="b">
        <f t="shared" si="33"/>
        <v>0</v>
      </c>
      <c r="N80" s="21"/>
      <c r="O80" s="45" t="b">
        <f t="shared" si="34"/>
        <v>0</v>
      </c>
      <c r="P80" s="21"/>
      <c r="Q80" s="45" t="b">
        <f t="shared" si="35"/>
        <v>0</v>
      </c>
      <c r="R80" s="19" t="str">
        <f t="shared" si="36"/>
        <v xml:space="preserve">  </v>
      </c>
      <c r="S80" s="22" t="str">
        <f t="shared" si="37"/>
        <v xml:space="preserve"> </v>
      </c>
      <c r="T80" s="20"/>
      <c r="U80" s="19"/>
      <c r="V80" s="21"/>
      <c r="W80" s="19" t="b">
        <f t="shared" si="38"/>
        <v>0</v>
      </c>
      <c r="X80" s="21"/>
      <c r="Y80" s="19" t="b">
        <f t="shared" si="39"/>
        <v>0</v>
      </c>
      <c r="Z80" s="21"/>
      <c r="AA80" s="19" t="b">
        <f t="shared" si="40"/>
        <v>0</v>
      </c>
      <c r="AB80" s="21"/>
      <c r="AC80" s="19" t="b">
        <f t="shared" si="41"/>
        <v>0</v>
      </c>
      <c r="AD80" s="21"/>
      <c r="AE80" s="19" t="b">
        <f t="shared" si="42"/>
        <v>0</v>
      </c>
      <c r="AF80" s="21"/>
      <c r="AG80" s="19" t="b">
        <f t="shared" si="43"/>
        <v>0</v>
      </c>
      <c r="AH80" s="21"/>
      <c r="AI80" s="19" t="b">
        <f t="shared" si="44"/>
        <v>0</v>
      </c>
      <c r="AJ80" s="21"/>
      <c r="AK80" s="19" t="b">
        <f t="shared" si="45"/>
        <v>0</v>
      </c>
      <c r="AL80" s="21"/>
      <c r="AM80" s="19" t="b">
        <f t="shared" si="46"/>
        <v>0</v>
      </c>
      <c r="AN80" s="21"/>
      <c r="AO80" s="19" t="b">
        <f t="shared" si="47"/>
        <v>0</v>
      </c>
      <c r="AP80" s="21"/>
      <c r="AQ80" s="19" t="b">
        <f t="shared" si="48"/>
        <v>0</v>
      </c>
      <c r="AR80" s="21"/>
      <c r="AS80" s="19" t="b">
        <f t="shared" si="49"/>
        <v>0</v>
      </c>
      <c r="AT80" s="21"/>
      <c r="AU80" s="19" t="b">
        <f t="shared" si="50"/>
        <v>0</v>
      </c>
      <c r="AV80" s="21"/>
      <c r="AW80" s="19" t="b">
        <f t="shared" si="51"/>
        <v>0</v>
      </c>
      <c r="AX80" s="21"/>
      <c r="AY80" s="19" t="b">
        <f t="shared" si="52"/>
        <v>0</v>
      </c>
      <c r="AZ80" s="21"/>
      <c r="BA80" s="19" t="b">
        <f t="shared" si="53"/>
        <v>0</v>
      </c>
      <c r="BB80" s="21"/>
      <c r="BC80" s="19" t="b">
        <f t="shared" si="54"/>
        <v>0</v>
      </c>
      <c r="BD80" s="21"/>
      <c r="BE80" s="19" t="b">
        <f t="shared" si="55"/>
        <v>0</v>
      </c>
      <c r="BF80" s="21"/>
      <c r="BG80" s="19" t="b">
        <f t="shared" si="56"/>
        <v>0</v>
      </c>
      <c r="BH80" s="19" t="str">
        <f t="shared" si="57"/>
        <v xml:space="preserve"> </v>
      </c>
      <c r="BI80" s="19"/>
      <c r="BJ80" s="19" t="b">
        <f t="shared" si="61"/>
        <v>0</v>
      </c>
      <c r="BK80" s="19" t="str">
        <f t="shared" si="58"/>
        <v xml:space="preserve"> </v>
      </c>
      <c r="BL80" s="19" t="str">
        <f t="shared" si="59"/>
        <v xml:space="preserve"> </v>
      </c>
      <c r="BM80" s="19" t="str">
        <f t="shared" si="60"/>
        <v/>
      </c>
      <c r="BN80" s="43"/>
      <c r="BO80" s="436"/>
    </row>
    <row r="81" spans="2:67" ht="63" customHeight="1" x14ac:dyDescent="0.3">
      <c r="B81" s="24"/>
      <c r="C81" s="118"/>
      <c r="D81" s="34"/>
      <c r="E81" s="34"/>
      <c r="F81" s="26"/>
      <c r="G81" s="26"/>
      <c r="H81" s="20"/>
      <c r="I81" s="18" t="b">
        <f t="shared" si="31"/>
        <v>0</v>
      </c>
      <c r="J81" s="21"/>
      <c r="K81" s="18" t="b">
        <f t="shared" si="32"/>
        <v>0</v>
      </c>
      <c r="L81" s="21"/>
      <c r="M81" s="45" t="b">
        <f t="shared" si="33"/>
        <v>0</v>
      </c>
      <c r="N81" s="21"/>
      <c r="O81" s="45" t="b">
        <f t="shared" si="34"/>
        <v>0</v>
      </c>
      <c r="P81" s="21"/>
      <c r="Q81" s="45" t="b">
        <f t="shared" si="35"/>
        <v>0</v>
      </c>
      <c r="R81" s="19" t="str">
        <f t="shared" si="36"/>
        <v xml:space="preserve">  </v>
      </c>
      <c r="S81" s="22" t="str">
        <f t="shared" si="37"/>
        <v xml:space="preserve"> </v>
      </c>
      <c r="T81" s="20"/>
      <c r="U81" s="19"/>
      <c r="V81" s="21"/>
      <c r="W81" s="19" t="b">
        <f t="shared" si="38"/>
        <v>0</v>
      </c>
      <c r="X81" s="21"/>
      <c r="Y81" s="19" t="b">
        <f t="shared" si="39"/>
        <v>0</v>
      </c>
      <c r="Z81" s="21"/>
      <c r="AA81" s="19" t="b">
        <f t="shared" si="40"/>
        <v>0</v>
      </c>
      <c r="AB81" s="21"/>
      <c r="AC81" s="19" t="b">
        <f t="shared" si="41"/>
        <v>0</v>
      </c>
      <c r="AD81" s="21"/>
      <c r="AE81" s="19" t="b">
        <f t="shared" si="42"/>
        <v>0</v>
      </c>
      <c r="AF81" s="21"/>
      <c r="AG81" s="19" t="b">
        <f t="shared" si="43"/>
        <v>0</v>
      </c>
      <c r="AH81" s="21"/>
      <c r="AI81" s="19" t="b">
        <f t="shared" si="44"/>
        <v>0</v>
      </c>
      <c r="AJ81" s="21"/>
      <c r="AK81" s="19" t="b">
        <f t="shared" si="45"/>
        <v>0</v>
      </c>
      <c r="AL81" s="21"/>
      <c r="AM81" s="19" t="b">
        <f t="shared" si="46"/>
        <v>0</v>
      </c>
      <c r="AN81" s="21"/>
      <c r="AO81" s="19" t="b">
        <f t="shared" si="47"/>
        <v>0</v>
      </c>
      <c r="AP81" s="21"/>
      <c r="AQ81" s="19" t="b">
        <f t="shared" si="48"/>
        <v>0</v>
      </c>
      <c r="AR81" s="21"/>
      <c r="AS81" s="19" t="b">
        <f t="shared" si="49"/>
        <v>0</v>
      </c>
      <c r="AT81" s="21"/>
      <c r="AU81" s="19" t="b">
        <f t="shared" si="50"/>
        <v>0</v>
      </c>
      <c r="AV81" s="21"/>
      <c r="AW81" s="19" t="b">
        <f t="shared" si="51"/>
        <v>0</v>
      </c>
      <c r="AX81" s="21"/>
      <c r="AY81" s="19" t="b">
        <f t="shared" si="52"/>
        <v>0</v>
      </c>
      <c r="AZ81" s="21"/>
      <c r="BA81" s="19" t="b">
        <f t="shared" si="53"/>
        <v>0</v>
      </c>
      <c r="BB81" s="21"/>
      <c r="BC81" s="19" t="b">
        <f t="shared" si="54"/>
        <v>0</v>
      </c>
      <c r="BD81" s="21"/>
      <c r="BE81" s="19" t="b">
        <f t="shared" si="55"/>
        <v>0</v>
      </c>
      <c r="BF81" s="21"/>
      <c r="BG81" s="19" t="b">
        <f t="shared" si="56"/>
        <v>0</v>
      </c>
      <c r="BH81" s="19" t="str">
        <f t="shared" si="57"/>
        <v xml:space="preserve"> </v>
      </c>
      <c r="BI81" s="19"/>
      <c r="BJ81" s="19" t="b">
        <f t="shared" si="61"/>
        <v>0</v>
      </c>
      <c r="BK81" s="19" t="str">
        <f t="shared" si="58"/>
        <v xml:space="preserve"> </v>
      </c>
      <c r="BL81" s="19" t="str">
        <f t="shared" si="59"/>
        <v xml:space="preserve"> </v>
      </c>
      <c r="BM81" s="19" t="str">
        <f t="shared" si="60"/>
        <v/>
      </c>
      <c r="BN81" s="43"/>
      <c r="BO81" s="436"/>
    </row>
    <row r="82" spans="2:67" ht="63" customHeight="1" x14ac:dyDescent="0.3">
      <c r="B82" s="24"/>
      <c r="C82" s="118"/>
      <c r="D82" s="34"/>
      <c r="E82" s="34"/>
      <c r="F82" s="26"/>
      <c r="G82" s="26"/>
      <c r="H82" s="20"/>
      <c r="I82" s="18" t="b">
        <f t="shared" si="31"/>
        <v>0</v>
      </c>
      <c r="J82" s="21"/>
      <c r="K82" s="18" t="b">
        <f t="shared" si="32"/>
        <v>0</v>
      </c>
      <c r="L82" s="21"/>
      <c r="M82" s="45" t="b">
        <f t="shared" si="33"/>
        <v>0</v>
      </c>
      <c r="N82" s="21"/>
      <c r="O82" s="45" t="b">
        <f t="shared" si="34"/>
        <v>0</v>
      </c>
      <c r="P82" s="21"/>
      <c r="Q82" s="45" t="b">
        <f t="shared" si="35"/>
        <v>0</v>
      </c>
      <c r="R82" s="19" t="str">
        <f t="shared" si="36"/>
        <v xml:space="preserve">  </v>
      </c>
      <c r="S82" s="22" t="str">
        <f t="shared" si="37"/>
        <v xml:space="preserve"> </v>
      </c>
      <c r="T82" s="20"/>
      <c r="U82" s="19"/>
      <c r="V82" s="21"/>
      <c r="W82" s="19" t="b">
        <f t="shared" si="38"/>
        <v>0</v>
      </c>
      <c r="X82" s="21"/>
      <c r="Y82" s="19" t="b">
        <f t="shared" si="39"/>
        <v>0</v>
      </c>
      <c r="Z82" s="21"/>
      <c r="AA82" s="19" t="b">
        <f t="shared" si="40"/>
        <v>0</v>
      </c>
      <c r="AB82" s="21"/>
      <c r="AC82" s="19" t="b">
        <f t="shared" si="41"/>
        <v>0</v>
      </c>
      <c r="AD82" s="21"/>
      <c r="AE82" s="19" t="b">
        <f t="shared" si="42"/>
        <v>0</v>
      </c>
      <c r="AF82" s="21"/>
      <c r="AG82" s="19" t="b">
        <f t="shared" si="43"/>
        <v>0</v>
      </c>
      <c r="AH82" s="21"/>
      <c r="AI82" s="19" t="b">
        <f t="shared" si="44"/>
        <v>0</v>
      </c>
      <c r="AJ82" s="21"/>
      <c r="AK82" s="19" t="b">
        <f t="shared" si="45"/>
        <v>0</v>
      </c>
      <c r="AL82" s="21"/>
      <c r="AM82" s="19" t="b">
        <f t="shared" si="46"/>
        <v>0</v>
      </c>
      <c r="AN82" s="21"/>
      <c r="AO82" s="19" t="b">
        <f t="shared" si="47"/>
        <v>0</v>
      </c>
      <c r="AP82" s="21"/>
      <c r="AQ82" s="19" t="b">
        <f t="shared" si="48"/>
        <v>0</v>
      </c>
      <c r="AR82" s="21"/>
      <c r="AS82" s="19" t="b">
        <f t="shared" si="49"/>
        <v>0</v>
      </c>
      <c r="AT82" s="21"/>
      <c r="AU82" s="19" t="b">
        <f t="shared" si="50"/>
        <v>0</v>
      </c>
      <c r="AV82" s="21"/>
      <c r="AW82" s="19" t="b">
        <f t="shared" si="51"/>
        <v>0</v>
      </c>
      <c r="AX82" s="21"/>
      <c r="AY82" s="19" t="b">
        <f t="shared" si="52"/>
        <v>0</v>
      </c>
      <c r="AZ82" s="21"/>
      <c r="BA82" s="19" t="b">
        <f t="shared" si="53"/>
        <v>0</v>
      </c>
      <c r="BB82" s="21"/>
      <c r="BC82" s="19" t="b">
        <f t="shared" si="54"/>
        <v>0</v>
      </c>
      <c r="BD82" s="21"/>
      <c r="BE82" s="19" t="b">
        <f t="shared" si="55"/>
        <v>0</v>
      </c>
      <c r="BF82" s="21"/>
      <c r="BG82" s="19" t="b">
        <f t="shared" si="56"/>
        <v>0</v>
      </c>
      <c r="BH82" s="19" t="str">
        <f t="shared" si="57"/>
        <v xml:space="preserve"> </v>
      </c>
      <c r="BI82" s="19"/>
      <c r="BJ82" s="19" t="b">
        <f t="shared" si="61"/>
        <v>0</v>
      </c>
      <c r="BK82" s="19" t="str">
        <f t="shared" si="58"/>
        <v xml:space="preserve"> </v>
      </c>
      <c r="BL82" s="19" t="str">
        <f t="shared" si="59"/>
        <v xml:space="preserve"> </v>
      </c>
      <c r="BM82" s="19" t="str">
        <f t="shared" si="60"/>
        <v/>
      </c>
      <c r="BN82" s="43"/>
      <c r="BO82" s="436"/>
    </row>
    <row r="83" spans="2:67" ht="63" customHeight="1" x14ac:dyDescent="0.3">
      <c r="B83" s="24"/>
      <c r="C83" s="118"/>
      <c r="D83" s="34"/>
      <c r="E83" s="34"/>
      <c r="F83" s="26"/>
      <c r="G83" s="26"/>
      <c r="H83" s="20"/>
      <c r="I83" s="18" t="b">
        <f t="shared" si="31"/>
        <v>0</v>
      </c>
      <c r="J83" s="21"/>
      <c r="K83" s="18" t="b">
        <f t="shared" si="32"/>
        <v>0</v>
      </c>
      <c r="L83" s="21"/>
      <c r="M83" s="45" t="b">
        <f t="shared" si="33"/>
        <v>0</v>
      </c>
      <c r="N83" s="21"/>
      <c r="O83" s="45" t="b">
        <f t="shared" si="34"/>
        <v>0</v>
      </c>
      <c r="P83" s="21"/>
      <c r="Q83" s="45" t="b">
        <f t="shared" si="35"/>
        <v>0</v>
      </c>
      <c r="R83" s="19" t="str">
        <f t="shared" si="36"/>
        <v xml:space="preserve">  </v>
      </c>
      <c r="S83" s="22" t="str">
        <f t="shared" si="37"/>
        <v xml:space="preserve"> </v>
      </c>
      <c r="T83" s="20"/>
      <c r="U83" s="19"/>
      <c r="V83" s="21"/>
      <c r="W83" s="19" t="b">
        <f t="shared" si="38"/>
        <v>0</v>
      </c>
      <c r="X83" s="21"/>
      <c r="Y83" s="19" t="b">
        <f t="shared" si="39"/>
        <v>0</v>
      </c>
      <c r="Z83" s="21"/>
      <c r="AA83" s="19" t="b">
        <f t="shared" si="40"/>
        <v>0</v>
      </c>
      <c r="AB83" s="21"/>
      <c r="AC83" s="19" t="b">
        <f t="shared" si="41"/>
        <v>0</v>
      </c>
      <c r="AD83" s="21"/>
      <c r="AE83" s="19" t="b">
        <f t="shared" si="42"/>
        <v>0</v>
      </c>
      <c r="AF83" s="21"/>
      <c r="AG83" s="19" t="b">
        <f t="shared" si="43"/>
        <v>0</v>
      </c>
      <c r="AH83" s="21"/>
      <c r="AI83" s="19" t="b">
        <f t="shared" si="44"/>
        <v>0</v>
      </c>
      <c r="AJ83" s="21"/>
      <c r="AK83" s="19" t="b">
        <f t="shared" si="45"/>
        <v>0</v>
      </c>
      <c r="AL83" s="21"/>
      <c r="AM83" s="19" t="b">
        <f t="shared" si="46"/>
        <v>0</v>
      </c>
      <c r="AN83" s="21"/>
      <c r="AO83" s="19" t="b">
        <f t="shared" si="47"/>
        <v>0</v>
      </c>
      <c r="AP83" s="21"/>
      <c r="AQ83" s="19" t="b">
        <f t="shared" si="48"/>
        <v>0</v>
      </c>
      <c r="AR83" s="21"/>
      <c r="AS83" s="19" t="b">
        <f t="shared" si="49"/>
        <v>0</v>
      </c>
      <c r="AT83" s="21"/>
      <c r="AU83" s="19" t="b">
        <f t="shared" si="50"/>
        <v>0</v>
      </c>
      <c r="AV83" s="21"/>
      <c r="AW83" s="19" t="b">
        <f t="shared" si="51"/>
        <v>0</v>
      </c>
      <c r="AX83" s="21"/>
      <c r="AY83" s="19" t="b">
        <f t="shared" si="52"/>
        <v>0</v>
      </c>
      <c r="AZ83" s="21"/>
      <c r="BA83" s="19" t="b">
        <f t="shared" si="53"/>
        <v>0</v>
      </c>
      <c r="BB83" s="21"/>
      <c r="BC83" s="19" t="b">
        <f t="shared" si="54"/>
        <v>0</v>
      </c>
      <c r="BD83" s="21"/>
      <c r="BE83" s="19" t="b">
        <f t="shared" si="55"/>
        <v>0</v>
      </c>
      <c r="BF83" s="21"/>
      <c r="BG83" s="19" t="b">
        <f t="shared" si="56"/>
        <v>0</v>
      </c>
      <c r="BH83" s="19" t="str">
        <f t="shared" si="57"/>
        <v xml:space="preserve"> </v>
      </c>
      <c r="BI83" s="19"/>
      <c r="BJ83" s="19" t="b">
        <f t="shared" si="61"/>
        <v>0</v>
      </c>
      <c r="BK83" s="19" t="str">
        <f t="shared" si="58"/>
        <v xml:space="preserve"> </v>
      </c>
      <c r="BL83" s="19" t="str">
        <f t="shared" si="59"/>
        <v xml:space="preserve"> </v>
      </c>
      <c r="BM83" s="19" t="str">
        <f t="shared" si="60"/>
        <v/>
      </c>
      <c r="BN83" s="43"/>
      <c r="BO83" s="436"/>
    </row>
    <row r="84" spans="2:67" ht="63" customHeight="1" x14ac:dyDescent="0.3">
      <c r="B84" s="24"/>
      <c r="C84" s="118"/>
      <c r="D84" s="34"/>
      <c r="E84" s="34"/>
      <c r="F84" s="26"/>
      <c r="G84" s="26"/>
      <c r="H84" s="20"/>
      <c r="I84" s="18" t="b">
        <f t="shared" si="31"/>
        <v>0</v>
      </c>
      <c r="J84" s="21"/>
      <c r="K84" s="18" t="b">
        <f t="shared" si="32"/>
        <v>0</v>
      </c>
      <c r="L84" s="21"/>
      <c r="M84" s="45" t="b">
        <f t="shared" si="33"/>
        <v>0</v>
      </c>
      <c r="N84" s="21"/>
      <c r="O84" s="45" t="b">
        <f t="shared" si="34"/>
        <v>0</v>
      </c>
      <c r="P84" s="21"/>
      <c r="Q84" s="45" t="b">
        <f t="shared" si="35"/>
        <v>0</v>
      </c>
      <c r="R84" s="19" t="str">
        <f t="shared" si="36"/>
        <v xml:space="preserve">  </v>
      </c>
      <c r="S84" s="22" t="str">
        <f t="shared" si="37"/>
        <v xml:space="preserve"> </v>
      </c>
      <c r="T84" s="20"/>
      <c r="U84" s="19"/>
      <c r="V84" s="21"/>
      <c r="W84" s="19" t="b">
        <f t="shared" si="38"/>
        <v>0</v>
      </c>
      <c r="X84" s="21"/>
      <c r="Y84" s="19" t="b">
        <f t="shared" si="39"/>
        <v>0</v>
      </c>
      <c r="Z84" s="21"/>
      <c r="AA84" s="19" t="b">
        <f t="shared" si="40"/>
        <v>0</v>
      </c>
      <c r="AB84" s="21"/>
      <c r="AC84" s="19" t="b">
        <f t="shared" si="41"/>
        <v>0</v>
      </c>
      <c r="AD84" s="21"/>
      <c r="AE84" s="19" t="b">
        <f t="shared" si="42"/>
        <v>0</v>
      </c>
      <c r="AF84" s="21"/>
      <c r="AG84" s="19" t="b">
        <f t="shared" si="43"/>
        <v>0</v>
      </c>
      <c r="AH84" s="21"/>
      <c r="AI84" s="19" t="b">
        <f t="shared" si="44"/>
        <v>0</v>
      </c>
      <c r="AJ84" s="21"/>
      <c r="AK84" s="19" t="b">
        <f t="shared" si="45"/>
        <v>0</v>
      </c>
      <c r="AL84" s="21"/>
      <c r="AM84" s="19" t="b">
        <f t="shared" si="46"/>
        <v>0</v>
      </c>
      <c r="AN84" s="21"/>
      <c r="AO84" s="19" t="b">
        <f t="shared" si="47"/>
        <v>0</v>
      </c>
      <c r="AP84" s="21"/>
      <c r="AQ84" s="19" t="b">
        <f t="shared" si="48"/>
        <v>0</v>
      </c>
      <c r="AR84" s="21"/>
      <c r="AS84" s="19" t="b">
        <f t="shared" si="49"/>
        <v>0</v>
      </c>
      <c r="AT84" s="21"/>
      <c r="AU84" s="19" t="b">
        <f t="shared" si="50"/>
        <v>0</v>
      </c>
      <c r="AV84" s="21"/>
      <c r="AW84" s="19" t="b">
        <f t="shared" si="51"/>
        <v>0</v>
      </c>
      <c r="AX84" s="21"/>
      <c r="AY84" s="19" t="b">
        <f t="shared" si="52"/>
        <v>0</v>
      </c>
      <c r="AZ84" s="21"/>
      <c r="BA84" s="19" t="b">
        <f t="shared" si="53"/>
        <v>0</v>
      </c>
      <c r="BB84" s="21"/>
      <c r="BC84" s="19" t="b">
        <f t="shared" si="54"/>
        <v>0</v>
      </c>
      <c r="BD84" s="21"/>
      <c r="BE84" s="19" t="b">
        <f t="shared" si="55"/>
        <v>0</v>
      </c>
      <c r="BF84" s="21"/>
      <c r="BG84" s="19" t="b">
        <f t="shared" si="56"/>
        <v>0</v>
      </c>
      <c r="BH84" s="19" t="str">
        <f t="shared" si="57"/>
        <v xml:space="preserve"> </v>
      </c>
      <c r="BI84" s="19"/>
      <c r="BJ84" s="19" t="b">
        <f t="shared" si="61"/>
        <v>0</v>
      </c>
      <c r="BK84" s="19" t="str">
        <f t="shared" si="58"/>
        <v xml:space="preserve"> </v>
      </c>
      <c r="BL84" s="19" t="str">
        <f t="shared" si="59"/>
        <v xml:space="preserve"> </v>
      </c>
      <c r="BM84" s="19" t="str">
        <f t="shared" si="60"/>
        <v/>
      </c>
      <c r="BN84" s="43"/>
      <c r="BO84" s="436"/>
    </row>
    <row r="85" spans="2:67" ht="63" customHeight="1" x14ac:dyDescent="0.3">
      <c r="B85" s="24"/>
      <c r="C85" s="118"/>
      <c r="D85" s="34"/>
      <c r="E85" s="34"/>
      <c r="F85" s="26"/>
      <c r="G85" s="26"/>
      <c r="H85" s="20"/>
      <c r="I85" s="18" t="b">
        <f t="shared" si="31"/>
        <v>0</v>
      </c>
      <c r="J85" s="21"/>
      <c r="K85" s="18" t="b">
        <f t="shared" si="32"/>
        <v>0</v>
      </c>
      <c r="L85" s="21"/>
      <c r="M85" s="45" t="b">
        <f t="shared" si="33"/>
        <v>0</v>
      </c>
      <c r="N85" s="21"/>
      <c r="O85" s="45" t="b">
        <f t="shared" si="34"/>
        <v>0</v>
      </c>
      <c r="P85" s="21"/>
      <c r="Q85" s="45" t="b">
        <f t="shared" si="35"/>
        <v>0</v>
      </c>
      <c r="R85" s="19" t="str">
        <f t="shared" si="36"/>
        <v xml:space="preserve">  </v>
      </c>
      <c r="S85" s="22" t="str">
        <f t="shared" si="37"/>
        <v xml:space="preserve"> </v>
      </c>
      <c r="T85" s="20"/>
      <c r="U85" s="19"/>
      <c r="V85" s="21"/>
      <c r="W85" s="19" t="b">
        <f t="shared" si="38"/>
        <v>0</v>
      </c>
      <c r="X85" s="21"/>
      <c r="Y85" s="19" t="b">
        <f t="shared" si="39"/>
        <v>0</v>
      </c>
      <c r="Z85" s="21"/>
      <c r="AA85" s="19" t="b">
        <f t="shared" si="40"/>
        <v>0</v>
      </c>
      <c r="AB85" s="21"/>
      <c r="AC85" s="19" t="b">
        <f t="shared" si="41"/>
        <v>0</v>
      </c>
      <c r="AD85" s="21"/>
      <c r="AE85" s="19" t="b">
        <f t="shared" si="42"/>
        <v>0</v>
      </c>
      <c r="AF85" s="21"/>
      <c r="AG85" s="19" t="b">
        <f t="shared" si="43"/>
        <v>0</v>
      </c>
      <c r="AH85" s="21"/>
      <c r="AI85" s="19" t="b">
        <f t="shared" si="44"/>
        <v>0</v>
      </c>
      <c r="AJ85" s="21"/>
      <c r="AK85" s="19" t="b">
        <f t="shared" si="45"/>
        <v>0</v>
      </c>
      <c r="AL85" s="21"/>
      <c r="AM85" s="19" t="b">
        <f t="shared" si="46"/>
        <v>0</v>
      </c>
      <c r="AN85" s="21"/>
      <c r="AO85" s="19" t="b">
        <f t="shared" si="47"/>
        <v>0</v>
      </c>
      <c r="AP85" s="21"/>
      <c r="AQ85" s="19" t="b">
        <f t="shared" si="48"/>
        <v>0</v>
      </c>
      <c r="AR85" s="21"/>
      <c r="AS85" s="19" t="b">
        <f t="shared" si="49"/>
        <v>0</v>
      </c>
      <c r="AT85" s="21"/>
      <c r="AU85" s="19" t="b">
        <f t="shared" si="50"/>
        <v>0</v>
      </c>
      <c r="AV85" s="21"/>
      <c r="AW85" s="19" t="b">
        <f t="shared" si="51"/>
        <v>0</v>
      </c>
      <c r="AX85" s="21"/>
      <c r="AY85" s="19" t="b">
        <f t="shared" si="52"/>
        <v>0</v>
      </c>
      <c r="AZ85" s="21"/>
      <c r="BA85" s="19" t="b">
        <f t="shared" si="53"/>
        <v>0</v>
      </c>
      <c r="BB85" s="21"/>
      <c r="BC85" s="19" t="b">
        <f t="shared" si="54"/>
        <v>0</v>
      </c>
      <c r="BD85" s="21"/>
      <c r="BE85" s="19" t="b">
        <f t="shared" si="55"/>
        <v>0</v>
      </c>
      <c r="BF85" s="21"/>
      <c r="BG85" s="19" t="b">
        <f t="shared" si="56"/>
        <v>0</v>
      </c>
      <c r="BH85" s="19" t="str">
        <f t="shared" si="57"/>
        <v xml:space="preserve"> </v>
      </c>
      <c r="BI85" s="19"/>
      <c r="BJ85" s="19" t="b">
        <f t="shared" si="61"/>
        <v>0</v>
      </c>
      <c r="BK85" s="19" t="str">
        <f t="shared" si="58"/>
        <v xml:space="preserve"> </v>
      </c>
      <c r="BL85" s="19" t="str">
        <f t="shared" si="59"/>
        <v xml:space="preserve"> </v>
      </c>
      <c r="BM85" s="19" t="str">
        <f t="shared" si="60"/>
        <v/>
      </c>
      <c r="BN85" s="43"/>
      <c r="BO85" s="436"/>
    </row>
    <row r="86" spans="2:67" ht="63" customHeight="1" x14ac:dyDescent="0.3">
      <c r="B86" s="24"/>
      <c r="C86" s="118"/>
      <c r="D86" s="34"/>
      <c r="E86" s="34"/>
      <c r="F86" s="26"/>
      <c r="G86" s="26"/>
      <c r="H86" s="20"/>
      <c r="I86" s="18" t="b">
        <f t="shared" si="31"/>
        <v>0</v>
      </c>
      <c r="J86" s="21"/>
      <c r="K86" s="18" t="b">
        <f t="shared" si="32"/>
        <v>0</v>
      </c>
      <c r="L86" s="21"/>
      <c r="M86" s="45" t="b">
        <f t="shared" si="33"/>
        <v>0</v>
      </c>
      <c r="N86" s="21"/>
      <c r="O86" s="45" t="b">
        <f t="shared" si="34"/>
        <v>0</v>
      </c>
      <c r="P86" s="21"/>
      <c r="Q86" s="45" t="b">
        <f t="shared" si="35"/>
        <v>0</v>
      </c>
      <c r="R86" s="19" t="str">
        <f t="shared" si="36"/>
        <v xml:space="preserve">  </v>
      </c>
      <c r="S86" s="22" t="str">
        <f t="shared" si="37"/>
        <v xml:space="preserve"> </v>
      </c>
      <c r="T86" s="20"/>
      <c r="U86" s="19"/>
      <c r="V86" s="21"/>
      <c r="W86" s="19" t="b">
        <f t="shared" si="38"/>
        <v>0</v>
      </c>
      <c r="X86" s="21"/>
      <c r="Y86" s="19" t="b">
        <f t="shared" si="39"/>
        <v>0</v>
      </c>
      <c r="Z86" s="21"/>
      <c r="AA86" s="19" t="b">
        <f t="shared" si="40"/>
        <v>0</v>
      </c>
      <c r="AB86" s="21"/>
      <c r="AC86" s="19" t="b">
        <f t="shared" si="41"/>
        <v>0</v>
      </c>
      <c r="AD86" s="21"/>
      <c r="AE86" s="19" t="b">
        <f t="shared" si="42"/>
        <v>0</v>
      </c>
      <c r="AF86" s="21"/>
      <c r="AG86" s="19" t="b">
        <f t="shared" si="43"/>
        <v>0</v>
      </c>
      <c r="AH86" s="21"/>
      <c r="AI86" s="19" t="b">
        <f t="shared" si="44"/>
        <v>0</v>
      </c>
      <c r="AJ86" s="21"/>
      <c r="AK86" s="19" t="b">
        <f t="shared" si="45"/>
        <v>0</v>
      </c>
      <c r="AL86" s="21"/>
      <c r="AM86" s="19" t="b">
        <f t="shared" si="46"/>
        <v>0</v>
      </c>
      <c r="AN86" s="21"/>
      <c r="AO86" s="19" t="b">
        <f t="shared" si="47"/>
        <v>0</v>
      </c>
      <c r="AP86" s="21"/>
      <c r="AQ86" s="19" t="b">
        <f t="shared" si="48"/>
        <v>0</v>
      </c>
      <c r="AR86" s="21"/>
      <c r="AS86" s="19" t="b">
        <f t="shared" si="49"/>
        <v>0</v>
      </c>
      <c r="AT86" s="21"/>
      <c r="AU86" s="19" t="b">
        <f t="shared" si="50"/>
        <v>0</v>
      </c>
      <c r="AV86" s="21"/>
      <c r="AW86" s="19" t="b">
        <f t="shared" si="51"/>
        <v>0</v>
      </c>
      <c r="AX86" s="21"/>
      <c r="AY86" s="19" t="b">
        <f t="shared" si="52"/>
        <v>0</v>
      </c>
      <c r="AZ86" s="21"/>
      <c r="BA86" s="19" t="b">
        <f t="shared" si="53"/>
        <v>0</v>
      </c>
      <c r="BB86" s="21"/>
      <c r="BC86" s="19" t="b">
        <f t="shared" si="54"/>
        <v>0</v>
      </c>
      <c r="BD86" s="21"/>
      <c r="BE86" s="19" t="b">
        <f t="shared" si="55"/>
        <v>0</v>
      </c>
      <c r="BF86" s="21"/>
      <c r="BG86" s="19" t="b">
        <f t="shared" si="56"/>
        <v>0</v>
      </c>
      <c r="BH86" s="19" t="str">
        <f t="shared" si="57"/>
        <v xml:space="preserve"> </v>
      </c>
      <c r="BI86" s="19"/>
      <c r="BJ86" s="19" t="b">
        <f t="shared" si="61"/>
        <v>0</v>
      </c>
      <c r="BK86" s="19" t="str">
        <f t="shared" si="58"/>
        <v xml:space="preserve"> </v>
      </c>
      <c r="BL86" s="19" t="str">
        <f t="shared" si="59"/>
        <v xml:space="preserve"> </v>
      </c>
      <c r="BM86" s="19" t="str">
        <f t="shared" si="60"/>
        <v/>
      </c>
      <c r="BN86" s="43"/>
      <c r="BO86" s="436"/>
    </row>
    <row r="87" spans="2:67" ht="63" customHeight="1" x14ac:dyDescent="0.3">
      <c r="B87" s="24"/>
      <c r="C87" s="118"/>
      <c r="D87" s="34"/>
      <c r="E87" s="34"/>
      <c r="F87" s="26"/>
      <c r="G87" s="26"/>
      <c r="H87" s="20"/>
      <c r="I87" s="18" t="b">
        <f t="shared" si="31"/>
        <v>0</v>
      </c>
      <c r="J87" s="21"/>
      <c r="K87" s="18" t="b">
        <f t="shared" si="32"/>
        <v>0</v>
      </c>
      <c r="L87" s="21"/>
      <c r="M87" s="45" t="b">
        <f t="shared" si="33"/>
        <v>0</v>
      </c>
      <c r="N87" s="21"/>
      <c r="O87" s="45" t="b">
        <f t="shared" si="34"/>
        <v>0</v>
      </c>
      <c r="P87" s="21"/>
      <c r="Q87" s="45" t="b">
        <f t="shared" si="35"/>
        <v>0</v>
      </c>
      <c r="R87" s="19" t="str">
        <f t="shared" si="36"/>
        <v xml:space="preserve">  </v>
      </c>
      <c r="S87" s="22" t="str">
        <f t="shared" si="37"/>
        <v xml:space="preserve"> </v>
      </c>
      <c r="T87" s="20"/>
      <c r="U87" s="19"/>
      <c r="V87" s="21"/>
      <c r="W87" s="19" t="b">
        <f t="shared" si="38"/>
        <v>0</v>
      </c>
      <c r="X87" s="21"/>
      <c r="Y87" s="19" t="b">
        <f t="shared" si="39"/>
        <v>0</v>
      </c>
      <c r="Z87" s="21"/>
      <c r="AA87" s="19" t="b">
        <f t="shared" si="40"/>
        <v>0</v>
      </c>
      <c r="AB87" s="21"/>
      <c r="AC87" s="19" t="b">
        <f t="shared" si="41"/>
        <v>0</v>
      </c>
      <c r="AD87" s="21"/>
      <c r="AE87" s="19" t="b">
        <f t="shared" si="42"/>
        <v>0</v>
      </c>
      <c r="AF87" s="21"/>
      <c r="AG87" s="19" t="b">
        <f t="shared" si="43"/>
        <v>0</v>
      </c>
      <c r="AH87" s="21"/>
      <c r="AI87" s="19" t="b">
        <f t="shared" si="44"/>
        <v>0</v>
      </c>
      <c r="AJ87" s="21"/>
      <c r="AK87" s="19" t="b">
        <f t="shared" si="45"/>
        <v>0</v>
      </c>
      <c r="AL87" s="21"/>
      <c r="AM87" s="19" t="b">
        <f t="shared" si="46"/>
        <v>0</v>
      </c>
      <c r="AN87" s="21"/>
      <c r="AO87" s="19" t="b">
        <f t="shared" si="47"/>
        <v>0</v>
      </c>
      <c r="AP87" s="21"/>
      <c r="AQ87" s="19" t="b">
        <f t="shared" si="48"/>
        <v>0</v>
      </c>
      <c r="AR87" s="21"/>
      <c r="AS87" s="19" t="b">
        <f t="shared" si="49"/>
        <v>0</v>
      </c>
      <c r="AT87" s="21"/>
      <c r="AU87" s="19" t="b">
        <f t="shared" si="50"/>
        <v>0</v>
      </c>
      <c r="AV87" s="21"/>
      <c r="AW87" s="19" t="b">
        <f t="shared" si="51"/>
        <v>0</v>
      </c>
      <c r="AX87" s="21"/>
      <c r="AY87" s="19" t="b">
        <f t="shared" si="52"/>
        <v>0</v>
      </c>
      <c r="AZ87" s="21"/>
      <c r="BA87" s="19" t="b">
        <f t="shared" si="53"/>
        <v>0</v>
      </c>
      <c r="BB87" s="21"/>
      <c r="BC87" s="19" t="b">
        <f t="shared" si="54"/>
        <v>0</v>
      </c>
      <c r="BD87" s="21"/>
      <c r="BE87" s="19" t="b">
        <f t="shared" si="55"/>
        <v>0</v>
      </c>
      <c r="BF87" s="21"/>
      <c r="BG87" s="19" t="b">
        <f t="shared" si="56"/>
        <v>0</v>
      </c>
      <c r="BH87" s="19" t="str">
        <f t="shared" si="57"/>
        <v xml:space="preserve"> </v>
      </c>
      <c r="BI87" s="19"/>
      <c r="BJ87" s="19" t="b">
        <f t="shared" si="61"/>
        <v>0</v>
      </c>
      <c r="BK87" s="19" t="str">
        <f t="shared" si="58"/>
        <v xml:space="preserve"> </v>
      </c>
      <c r="BL87" s="19" t="str">
        <f t="shared" si="59"/>
        <v xml:space="preserve"> </v>
      </c>
      <c r="BM87" s="19" t="str">
        <f t="shared" si="60"/>
        <v/>
      </c>
      <c r="BN87" s="43"/>
      <c r="BO87" s="436"/>
    </row>
    <row r="88" spans="2:67" ht="63" customHeight="1" x14ac:dyDescent="0.3">
      <c r="B88" s="24"/>
      <c r="C88" s="118"/>
      <c r="D88" s="34"/>
      <c r="E88" s="34"/>
      <c r="F88" s="26"/>
      <c r="G88" s="26"/>
      <c r="H88" s="20"/>
      <c r="I88" s="18" t="b">
        <f t="shared" si="31"/>
        <v>0</v>
      </c>
      <c r="J88" s="21"/>
      <c r="K88" s="18" t="b">
        <f t="shared" si="32"/>
        <v>0</v>
      </c>
      <c r="L88" s="21"/>
      <c r="M88" s="45" t="b">
        <f t="shared" si="33"/>
        <v>0</v>
      </c>
      <c r="N88" s="21"/>
      <c r="O88" s="45" t="b">
        <f t="shared" si="34"/>
        <v>0</v>
      </c>
      <c r="P88" s="21"/>
      <c r="Q88" s="45" t="b">
        <f t="shared" si="35"/>
        <v>0</v>
      </c>
      <c r="R88" s="19" t="str">
        <f t="shared" si="36"/>
        <v xml:space="preserve">  </v>
      </c>
      <c r="S88" s="22" t="str">
        <f t="shared" si="37"/>
        <v xml:space="preserve"> </v>
      </c>
      <c r="T88" s="20"/>
      <c r="U88" s="19"/>
      <c r="V88" s="21"/>
      <c r="W88" s="19" t="b">
        <f t="shared" si="38"/>
        <v>0</v>
      </c>
      <c r="X88" s="21"/>
      <c r="Y88" s="19" t="b">
        <f t="shared" si="39"/>
        <v>0</v>
      </c>
      <c r="Z88" s="21"/>
      <c r="AA88" s="19" t="b">
        <f t="shared" si="40"/>
        <v>0</v>
      </c>
      <c r="AB88" s="21"/>
      <c r="AC88" s="19" t="b">
        <f t="shared" si="41"/>
        <v>0</v>
      </c>
      <c r="AD88" s="21"/>
      <c r="AE88" s="19" t="b">
        <f t="shared" si="42"/>
        <v>0</v>
      </c>
      <c r="AF88" s="21"/>
      <c r="AG88" s="19" t="b">
        <f t="shared" si="43"/>
        <v>0</v>
      </c>
      <c r="AH88" s="21"/>
      <c r="AI88" s="19" t="b">
        <f t="shared" si="44"/>
        <v>0</v>
      </c>
      <c r="AJ88" s="21"/>
      <c r="AK88" s="19" t="b">
        <f t="shared" si="45"/>
        <v>0</v>
      </c>
      <c r="AL88" s="21"/>
      <c r="AM88" s="19" t="b">
        <f t="shared" si="46"/>
        <v>0</v>
      </c>
      <c r="AN88" s="21"/>
      <c r="AO88" s="19" t="b">
        <f t="shared" si="47"/>
        <v>0</v>
      </c>
      <c r="AP88" s="21"/>
      <c r="AQ88" s="19" t="b">
        <f t="shared" si="48"/>
        <v>0</v>
      </c>
      <c r="AR88" s="21"/>
      <c r="AS88" s="19" t="b">
        <f t="shared" si="49"/>
        <v>0</v>
      </c>
      <c r="AT88" s="21"/>
      <c r="AU88" s="19" t="b">
        <f t="shared" si="50"/>
        <v>0</v>
      </c>
      <c r="AV88" s="21"/>
      <c r="AW88" s="19" t="b">
        <f t="shared" si="51"/>
        <v>0</v>
      </c>
      <c r="AX88" s="21"/>
      <c r="AY88" s="19" t="b">
        <f t="shared" si="52"/>
        <v>0</v>
      </c>
      <c r="AZ88" s="21"/>
      <c r="BA88" s="19" t="b">
        <f t="shared" si="53"/>
        <v>0</v>
      </c>
      <c r="BB88" s="21"/>
      <c r="BC88" s="19" t="b">
        <f t="shared" si="54"/>
        <v>0</v>
      </c>
      <c r="BD88" s="21"/>
      <c r="BE88" s="19" t="b">
        <f t="shared" si="55"/>
        <v>0</v>
      </c>
      <c r="BF88" s="21"/>
      <c r="BG88" s="19" t="b">
        <f t="shared" si="56"/>
        <v>0</v>
      </c>
      <c r="BH88" s="19" t="str">
        <f t="shared" si="57"/>
        <v xml:space="preserve"> </v>
      </c>
      <c r="BI88" s="19"/>
      <c r="BJ88" s="19" t="b">
        <f t="shared" si="61"/>
        <v>0</v>
      </c>
      <c r="BK88" s="19" t="str">
        <f t="shared" si="58"/>
        <v xml:space="preserve"> </v>
      </c>
      <c r="BL88" s="19" t="str">
        <f t="shared" si="59"/>
        <v xml:space="preserve"> </v>
      </c>
      <c r="BM88" s="19" t="str">
        <f t="shared" si="60"/>
        <v/>
      </c>
      <c r="BN88" s="43"/>
      <c r="BO88" s="436"/>
    </row>
    <row r="89" spans="2:67" ht="63" customHeight="1" x14ac:dyDescent="0.3">
      <c r="B89" s="24"/>
      <c r="C89" s="118"/>
      <c r="D89" s="34"/>
      <c r="E89" s="34"/>
      <c r="F89" s="26"/>
      <c r="G89" s="26"/>
      <c r="H89" s="20"/>
      <c r="I89" s="18" t="b">
        <f t="shared" si="31"/>
        <v>0</v>
      </c>
      <c r="J89" s="21"/>
      <c r="K89" s="18" t="b">
        <f t="shared" si="32"/>
        <v>0</v>
      </c>
      <c r="L89" s="21"/>
      <c r="M89" s="45" t="b">
        <f t="shared" si="33"/>
        <v>0</v>
      </c>
      <c r="N89" s="21"/>
      <c r="O89" s="45" t="b">
        <f t="shared" si="34"/>
        <v>0</v>
      </c>
      <c r="P89" s="21"/>
      <c r="Q89" s="45" t="b">
        <f t="shared" si="35"/>
        <v>0</v>
      </c>
      <c r="R89" s="19" t="str">
        <f t="shared" si="36"/>
        <v xml:space="preserve">  </v>
      </c>
      <c r="S89" s="22" t="str">
        <f t="shared" si="37"/>
        <v xml:space="preserve"> </v>
      </c>
      <c r="T89" s="20"/>
      <c r="U89" s="19"/>
      <c r="V89" s="21"/>
      <c r="W89" s="19" t="b">
        <f t="shared" si="38"/>
        <v>0</v>
      </c>
      <c r="X89" s="21"/>
      <c r="Y89" s="19" t="b">
        <f t="shared" si="39"/>
        <v>0</v>
      </c>
      <c r="Z89" s="21"/>
      <c r="AA89" s="19" t="b">
        <f t="shared" si="40"/>
        <v>0</v>
      </c>
      <c r="AB89" s="21"/>
      <c r="AC89" s="19" t="b">
        <f t="shared" si="41"/>
        <v>0</v>
      </c>
      <c r="AD89" s="21"/>
      <c r="AE89" s="19" t="b">
        <f t="shared" si="42"/>
        <v>0</v>
      </c>
      <c r="AF89" s="21"/>
      <c r="AG89" s="19" t="b">
        <f t="shared" si="43"/>
        <v>0</v>
      </c>
      <c r="AH89" s="21"/>
      <c r="AI89" s="19" t="b">
        <f t="shared" si="44"/>
        <v>0</v>
      </c>
      <c r="AJ89" s="21"/>
      <c r="AK89" s="19" t="b">
        <f t="shared" si="45"/>
        <v>0</v>
      </c>
      <c r="AL89" s="21"/>
      <c r="AM89" s="19" t="b">
        <f t="shared" si="46"/>
        <v>0</v>
      </c>
      <c r="AN89" s="21"/>
      <c r="AO89" s="19" t="b">
        <f t="shared" si="47"/>
        <v>0</v>
      </c>
      <c r="AP89" s="21"/>
      <c r="AQ89" s="19" t="b">
        <f t="shared" si="48"/>
        <v>0</v>
      </c>
      <c r="AR89" s="21"/>
      <c r="AS89" s="19" t="b">
        <f t="shared" si="49"/>
        <v>0</v>
      </c>
      <c r="AT89" s="21"/>
      <c r="AU89" s="19" t="b">
        <f t="shared" si="50"/>
        <v>0</v>
      </c>
      <c r="AV89" s="21"/>
      <c r="AW89" s="19" t="b">
        <f t="shared" si="51"/>
        <v>0</v>
      </c>
      <c r="AX89" s="21"/>
      <c r="AY89" s="19" t="b">
        <f t="shared" si="52"/>
        <v>0</v>
      </c>
      <c r="AZ89" s="21"/>
      <c r="BA89" s="19" t="b">
        <f t="shared" si="53"/>
        <v>0</v>
      </c>
      <c r="BB89" s="21"/>
      <c r="BC89" s="19" t="b">
        <f t="shared" si="54"/>
        <v>0</v>
      </c>
      <c r="BD89" s="21"/>
      <c r="BE89" s="19" t="b">
        <f t="shared" si="55"/>
        <v>0</v>
      </c>
      <c r="BF89" s="21"/>
      <c r="BG89" s="19" t="b">
        <f t="shared" si="56"/>
        <v>0</v>
      </c>
      <c r="BH89" s="19" t="str">
        <f t="shared" si="57"/>
        <v xml:space="preserve"> </v>
      </c>
      <c r="BI89" s="19"/>
      <c r="BJ89" s="19" t="b">
        <f t="shared" si="61"/>
        <v>0</v>
      </c>
      <c r="BK89" s="19" t="str">
        <f t="shared" si="58"/>
        <v xml:space="preserve"> </v>
      </c>
      <c r="BL89" s="19" t="str">
        <f t="shared" si="59"/>
        <v xml:space="preserve"> </v>
      </c>
      <c r="BM89" s="19" t="str">
        <f t="shared" si="60"/>
        <v/>
      </c>
      <c r="BN89" s="43"/>
      <c r="BO89" s="436"/>
    </row>
    <row r="90" spans="2:67" ht="63" customHeight="1" x14ac:dyDescent="0.3">
      <c r="B90" s="24"/>
      <c r="C90" s="118"/>
      <c r="D90" s="34"/>
      <c r="E90" s="34"/>
      <c r="F90" s="26"/>
      <c r="G90" s="26"/>
      <c r="H90" s="20"/>
      <c r="I90" s="18" t="b">
        <f t="shared" si="31"/>
        <v>0</v>
      </c>
      <c r="J90" s="21"/>
      <c r="K90" s="18" t="b">
        <f t="shared" si="32"/>
        <v>0</v>
      </c>
      <c r="L90" s="21"/>
      <c r="M90" s="45" t="b">
        <f t="shared" si="33"/>
        <v>0</v>
      </c>
      <c r="N90" s="21"/>
      <c r="O90" s="45" t="b">
        <f t="shared" si="34"/>
        <v>0</v>
      </c>
      <c r="P90" s="21"/>
      <c r="Q90" s="45" t="b">
        <f t="shared" si="35"/>
        <v>0</v>
      </c>
      <c r="R90" s="19" t="str">
        <f t="shared" si="36"/>
        <v xml:space="preserve">  </v>
      </c>
      <c r="S90" s="22" t="str">
        <f t="shared" si="37"/>
        <v xml:space="preserve"> </v>
      </c>
      <c r="T90" s="20"/>
      <c r="U90" s="19"/>
      <c r="V90" s="21"/>
      <c r="W90" s="19" t="b">
        <f t="shared" si="38"/>
        <v>0</v>
      </c>
      <c r="X90" s="21"/>
      <c r="Y90" s="19" t="b">
        <f t="shared" si="39"/>
        <v>0</v>
      </c>
      <c r="Z90" s="21"/>
      <c r="AA90" s="19" t="b">
        <f t="shared" si="40"/>
        <v>0</v>
      </c>
      <c r="AB90" s="21"/>
      <c r="AC90" s="19" t="b">
        <f t="shared" si="41"/>
        <v>0</v>
      </c>
      <c r="AD90" s="21"/>
      <c r="AE90" s="19" t="b">
        <f t="shared" si="42"/>
        <v>0</v>
      </c>
      <c r="AF90" s="21"/>
      <c r="AG90" s="19" t="b">
        <f t="shared" si="43"/>
        <v>0</v>
      </c>
      <c r="AH90" s="21"/>
      <c r="AI90" s="19" t="b">
        <f t="shared" si="44"/>
        <v>0</v>
      </c>
      <c r="AJ90" s="21"/>
      <c r="AK90" s="19" t="b">
        <f t="shared" si="45"/>
        <v>0</v>
      </c>
      <c r="AL90" s="21"/>
      <c r="AM90" s="19" t="b">
        <f t="shared" si="46"/>
        <v>0</v>
      </c>
      <c r="AN90" s="21"/>
      <c r="AO90" s="19" t="b">
        <f t="shared" si="47"/>
        <v>0</v>
      </c>
      <c r="AP90" s="21"/>
      <c r="AQ90" s="19" t="b">
        <f t="shared" si="48"/>
        <v>0</v>
      </c>
      <c r="AR90" s="21"/>
      <c r="AS90" s="19" t="b">
        <f t="shared" si="49"/>
        <v>0</v>
      </c>
      <c r="AT90" s="21"/>
      <c r="AU90" s="19" t="b">
        <f t="shared" si="50"/>
        <v>0</v>
      </c>
      <c r="AV90" s="21"/>
      <c r="AW90" s="19" t="b">
        <f t="shared" si="51"/>
        <v>0</v>
      </c>
      <c r="AX90" s="21"/>
      <c r="AY90" s="19" t="b">
        <f t="shared" si="52"/>
        <v>0</v>
      </c>
      <c r="AZ90" s="21"/>
      <c r="BA90" s="19" t="b">
        <f t="shared" si="53"/>
        <v>0</v>
      </c>
      <c r="BB90" s="21"/>
      <c r="BC90" s="19" t="b">
        <f t="shared" si="54"/>
        <v>0</v>
      </c>
      <c r="BD90" s="21"/>
      <c r="BE90" s="19" t="b">
        <f t="shared" si="55"/>
        <v>0</v>
      </c>
      <c r="BF90" s="21"/>
      <c r="BG90" s="19" t="b">
        <f t="shared" si="56"/>
        <v>0</v>
      </c>
      <c r="BH90" s="19" t="str">
        <f t="shared" si="57"/>
        <v xml:space="preserve"> </v>
      </c>
      <c r="BI90" s="19"/>
      <c r="BJ90" s="19" t="b">
        <f t="shared" si="61"/>
        <v>0</v>
      </c>
      <c r="BK90" s="19" t="str">
        <f t="shared" si="58"/>
        <v xml:space="preserve"> </v>
      </c>
      <c r="BL90" s="19" t="str">
        <f t="shared" si="59"/>
        <v xml:space="preserve"> </v>
      </c>
      <c r="BM90" s="19" t="str">
        <f t="shared" si="60"/>
        <v/>
      </c>
      <c r="BN90" s="43"/>
      <c r="BO90" s="436"/>
    </row>
    <row r="91" spans="2:67" ht="63" customHeight="1" x14ac:dyDescent="0.3">
      <c r="B91" s="24"/>
      <c r="C91" s="118"/>
      <c r="D91" s="34"/>
      <c r="E91" s="34"/>
      <c r="F91" s="26"/>
      <c r="G91" s="26"/>
      <c r="H91" s="20"/>
      <c r="I91" s="18" t="b">
        <f t="shared" si="31"/>
        <v>0</v>
      </c>
      <c r="J91" s="21"/>
      <c r="K91" s="18" t="b">
        <f t="shared" si="32"/>
        <v>0</v>
      </c>
      <c r="L91" s="21"/>
      <c r="M91" s="45" t="b">
        <f t="shared" si="33"/>
        <v>0</v>
      </c>
      <c r="N91" s="21"/>
      <c r="O91" s="45" t="b">
        <f t="shared" si="34"/>
        <v>0</v>
      </c>
      <c r="P91" s="21"/>
      <c r="Q91" s="45" t="b">
        <f t="shared" si="35"/>
        <v>0</v>
      </c>
      <c r="R91" s="19" t="str">
        <f t="shared" si="36"/>
        <v xml:space="preserve">  </v>
      </c>
      <c r="S91" s="22" t="str">
        <f t="shared" si="37"/>
        <v xml:space="preserve"> </v>
      </c>
      <c r="T91" s="20"/>
      <c r="U91" s="19"/>
      <c r="V91" s="21"/>
      <c r="W91" s="19" t="b">
        <f t="shared" si="38"/>
        <v>0</v>
      </c>
      <c r="X91" s="21"/>
      <c r="Y91" s="19" t="b">
        <f t="shared" si="39"/>
        <v>0</v>
      </c>
      <c r="Z91" s="21"/>
      <c r="AA91" s="19" t="b">
        <f t="shared" si="40"/>
        <v>0</v>
      </c>
      <c r="AB91" s="21"/>
      <c r="AC91" s="19" t="b">
        <f t="shared" si="41"/>
        <v>0</v>
      </c>
      <c r="AD91" s="21"/>
      <c r="AE91" s="19" t="b">
        <f t="shared" si="42"/>
        <v>0</v>
      </c>
      <c r="AF91" s="21"/>
      <c r="AG91" s="19" t="b">
        <f t="shared" si="43"/>
        <v>0</v>
      </c>
      <c r="AH91" s="21"/>
      <c r="AI91" s="19" t="b">
        <f t="shared" si="44"/>
        <v>0</v>
      </c>
      <c r="AJ91" s="21"/>
      <c r="AK91" s="19" t="b">
        <f t="shared" si="45"/>
        <v>0</v>
      </c>
      <c r="AL91" s="21"/>
      <c r="AM91" s="19" t="b">
        <f t="shared" si="46"/>
        <v>0</v>
      </c>
      <c r="AN91" s="21"/>
      <c r="AO91" s="19" t="b">
        <f t="shared" si="47"/>
        <v>0</v>
      </c>
      <c r="AP91" s="21"/>
      <c r="AQ91" s="19" t="b">
        <f t="shared" si="48"/>
        <v>0</v>
      </c>
      <c r="AR91" s="21"/>
      <c r="AS91" s="19" t="b">
        <f t="shared" si="49"/>
        <v>0</v>
      </c>
      <c r="AT91" s="21"/>
      <c r="AU91" s="19" t="b">
        <f t="shared" si="50"/>
        <v>0</v>
      </c>
      <c r="AV91" s="21"/>
      <c r="AW91" s="19" t="b">
        <f t="shared" si="51"/>
        <v>0</v>
      </c>
      <c r="AX91" s="21"/>
      <c r="AY91" s="19" t="b">
        <f t="shared" si="52"/>
        <v>0</v>
      </c>
      <c r="AZ91" s="21"/>
      <c r="BA91" s="19" t="b">
        <f t="shared" si="53"/>
        <v>0</v>
      </c>
      <c r="BB91" s="21"/>
      <c r="BC91" s="19" t="b">
        <f t="shared" si="54"/>
        <v>0</v>
      </c>
      <c r="BD91" s="21"/>
      <c r="BE91" s="19" t="b">
        <f t="shared" si="55"/>
        <v>0</v>
      </c>
      <c r="BF91" s="21"/>
      <c r="BG91" s="19" t="b">
        <f t="shared" si="56"/>
        <v>0</v>
      </c>
      <c r="BH91" s="19" t="str">
        <f t="shared" si="57"/>
        <v xml:space="preserve"> </v>
      </c>
      <c r="BI91" s="19"/>
      <c r="BJ91" s="19" t="b">
        <f t="shared" si="61"/>
        <v>0</v>
      </c>
      <c r="BK91" s="19" t="str">
        <f t="shared" si="58"/>
        <v xml:space="preserve"> </v>
      </c>
      <c r="BL91" s="19" t="str">
        <f t="shared" si="59"/>
        <v xml:space="preserve"> </v>
      </c>
      <c r="BM91" s="19" t="str">
        <f t="shared" si="60"/>
        <v/>
      </c>
      <c r="BN91" s="43"/>
      <c r="BO91" s="436"/>
    </row>
    <row r="92" spans="2:67" ht="63" customHeight="1" x14ac:dyDescent="0.3">
      <c r="B92" s="24"/>
      <c r="C92" s="118"/>
      <c r="D92" s="34"/>
      <c r="E92" s="34"/>
      <c r="F92" s="26"/>
      <c r="G92" s="26"/>
      <c r="H92" s="20"/>
      <c r="I92" s="18" t="b">
        <f t="shared" si="31"/>
        <v>0</v>
      </c>
      <c r="J92" s="21"/>
      <c r="K92" s="18" t="b">
        <f t="shared" si="32"/>
        <v>0</v>
      </c>
      <c r="L92" s="21"/>
      <c r="M92" s="45" t="b">
        <f t="shared" si="33"/>
        <v>0</v>
      </c>
      <c r="N92" s="21"/>
      <c r="O92" s="45" t="b">
        <f t="shared" si="34"/>
        <v>0</v>
      </c>
      <c r="P92" s="21"/>
      <c r="Q92" s="45" t="b">
        <f t="shared" si="35"/>
        <v>0</v>
      </c>
      <c r="R92" s="19" t="str">
        <f t="shared" si="36"/>
        <v xml:space="preserve">  </v>
      </c>
      <c r="S92" s="22" t="str">
        <f t="shared" si="37"/>
        <v xml:space="preserve"> </v>
      </c>
      <c r="T92" s="20"/>
      <c r="U92" s="19"/>
      <c r="V92" s="21"/>
      <c r="W92" s="19" t="b">
        <f t="shared" si="38"/>
        <v>0</v>
      </c>
      <c r="X92" s="21"/>
      <c r="Y92" s="19" t="b">
        <f t="shared" si="39"/>
        <v>0</v>
      </c>
      <c r="Z92" s="21"/>
      <c r="AA92" s="19" t="b">
        <f t="shared" si="40"/>
        <v>0</v>
      </c>
      <c r="AB92" s="21"/>
      <c r="AC92" s="19" t="b">
        <f t="shared" si="41"/>
        <v>0</v>
      </c>
      <c r="AD92" s="21"/>
      <c r="AE92" s="19" t="b">
        <f t="shared" si="42"/>
        <v>0</v>
      </c>
      <c r="AF92" s="21"/>
      <c r="AG92" s="19" t="b">
        <f t="shared" si="43"/>
        <v>0</v>
      </c>
      <c r="AH92" s="21"/>
      <c r="AI92" s="19" t="b">
        <f t="shared" si="44"/>
        <v>0</v>
      </c>
      <c r="AJ92" s="21"/>
      <c r="AK92" s="19" t="b">
        <f t="shared" si="45"/>
        <v>0</v>
      </c>
      <c r="AL92" s="21"/>
      <c r="AM92" s="19" t="b">
        <f t="shared" si="46"/>
        <v>0</v>
      </c>
      <c r="AN92" s="21"/>
      <c r="AO92" s="19" t="b">
        <f t="shared" si="47"/>
        <v>0</v>
      </c>
      <c r="AP92" s="21"/>
      <c r="AQ92" s="19" t="b">
        <f t="shared" si="48"/>
        <v>0</v>
      </c>
      <c r="AR92" s="21"/>
      <c r="AS92" s="19" t="b">
        <f t="shared" si="49"/>
        <v>0</v>
      </c>
      <c r="AT92" s="21"/>
      <c r="AU92" s="19" t="b">
        <f t="shared" si="50"/>
        <v>0</v>
      </c>
      <c r="AV92" s="21"/>
      <c r="AW92" s="19" t="b">
        <f t="shared" si="51"/>
        <v>0</v>
      </c>
      <c r="AX92" s="21"/>
      <c r="AY92" s="19" t="b">
        <f t="shared" si="52"/>
        <v>0</v>
      </c>
      <c r="AZ92" s="21"/>
      <c r="BA92" s="19" t="b">
        <f t="shared" si="53"/>
        <v>0</v>
      </c>
      <c r="BB92" s="21"/>
      <c r="BC92" s="19" t="b">
        <f t="shared" si="54"/>
        <v>0</v>
      </c>
      <c r="BD92" s="21"/>
      <c r="BE92" s="19" t="b">
        <f t="shared" si="55"/>
        <v>0</v>
      </c>
      <c r="BF92" s="21"/>
      <c r="BG92" s="19" t="b">
        <f t="shared" si="56"/>
        <v>0</v>
      </c>
      <c r="BH92" s="19" t="str">
        <f t="shared" si="57"/>
        <v xml:space="preserve"> </v>
      </c>
      <c r="BI92" s="19"/>
      <c r="BJ92" s="19" t="b">
        <f t="shared" si="61"/>
        <v>0</v>
      </c>
      <c r="BK92" s="19" t="str">
        <f t="shared" si="58"/>
        <v xml:space="preserve"> </v>
      </c>
      <c r="BL92" s="19" t="str">
        <f t="shared" si="59"/>
        <v xml:space="preserve"> </v>
      </c>
      <c r="BM92" s="19" t="str">
        <f t="shared" si="60"/>
        <v/>
      </c>
      <c r="BN92" s="43"/>
      <c r="BO92" s="436"/>
    </row>
    <row r="93" spans="2:67" ht="63" customHeight="1" x14ac:dyDescent="0.3">
      <c r="B93" s="24"/>
      <c r="C93" s="118"/>
      <c r="D93" s="34"/>
      <c r="E93" s="34"/>
      <c r="F93" s="26"/>
      <c r="G93" s="26"/>
      <c r="H93" s="20"/>
      <c r="I93" s="18" t="b">
        <f t="shared" si="31"/>
        <v>0</v>
      </c>
      <c r="J93" s="21"/>
      <c r="K93" s="18" t="b">
        <f t="shared" si="32"/>
        <v>0</v>
      </c>
      <c r="L93" s="21"/>
      <c r="M93" s="45" t="b">
        <f t="shared" si="33"/>
        <v>0</v>
      </c>
      <c r="N93" s="21"/>
      <c r="O93" s="45" t="b">
        <f t="shared" si="34"/>
        <v>0</v>
      </c>
      <c r="P93" s="21"/>
      <c r="Q93" s="45" t="b">
        <f t="shared" si="35"/>
        <v>0</v>
      </c>
      <c r="R93" s="19" t="str">
        <f t="shared" si="36"/>
        <v xml:space="preserve">  </v>
      </c>
      <c r="S93" s="22" t="str">
        <f t="shared" si="37"/>
        <v xml:space="preserve"> </v>
      </c>
      <c r="T93" s="20"/>
      <c r="U93" s="19"/>
      <c r="V93" s="21"/>
      <c r="W93" s="19" t="b">
        <f t="shared" si="38"/>
        <v>0</v>
      </c>
      <c r="X93" s="21"/>
      <c r="Y93" s="19" t="b">
        <f t="shared" si="39"/>
        <v>0</v>
      </c>
      <c r="Z93" s="21"/>
      <c r="AA93" s="19" t="b">
        <f t="shared" si="40"/>
        <v>0</v>
      </c>
      <c r="AB93" s="21"/>
      <c r="AC93" s="19" t="b">
        <f t="shared" si="41"/>
        <v>0</v>
      </c>
      <c r="AD93" s="21"/>
      <c r="AE93" s="19" t="b">
        <f t="shared" si="42"/>
        <v>0</v>
      </c>
      <c r="AF93" s="21"/>
      <c r="AG93" s="19" t="b">
        <f t="shared" si="43"/>
        <v>0</v>
      </c>
      <c r="AH93" s="21"/>
      <c r="AI93" s="19" t="b">
        <f t="shared" si="44"/>
        <v>0</v>
      </c>
      <c r="AJ93" s="21"/>
      <c r="AK93" s="19" t="b">
        <f t="shared" si="45"/>
        <v>0</v>
      </c>
      <c r="AL93" s="21"/>
      <c r="AM93" s="19" t="b">
        <f t="shared" si="46"/>
        <v>0</v>
      </c>
      <c r="AN93" s="21"/>
      <c r="AO93" s="19" t="b">
        <f t="shared" si="47"/>
        <v>0</v>
      </c>
      <c r="AP93" s="21"/>
      <c r="AQ93" s="19" t="b">
        <f t="shared" si="48"/>
        <v>0</v>
      </c>
      <c r="AR93" s="21"/>
      <c r="AS93" s="19" t="b">
        <f t="shared" si="49"/>
        <v>0</v>
      </c>
      <c r="AT93" s="21"/>
      <c r="AU93" s="19" t="b">
        <f t="shared" si="50"/>
        <v>0</v>
      </c>
      <c r="AV93" s="21"/>
      <c r="AW93" s="19" t="b">
        <f t="shared" si="51"/>
        <v>0</v>
      </c>
      <c r="AX93" s="21"/>
      <c r="AY93" s="19" t="b">
        <f t="shared" si="52"/>
        <v>0</v>
      </c>
      <c r="AZ93" s="21"/>
      <c r="BA93" s="19" t="b">
        <f t="shared" si="53"/>
        <v>0</v>
      </c>
      <c r="BB93" s="21"/>
      <c r="BC93" s="19" t="b">
        <f t="shared" si="54"/>
        <v>0</v>
      </c>
      <c r="BD93" s="21"/>
      <c r="BE93" s="19" t="b">
        <f t="shared" si="55"/>
        <v>0</v>
      </c>
      <c r="BF93" s="21"/>
      <c r="BG93" s="19" t="b">
        <f t="shared" si="56"/>
        <v>0</v>
      </c>
      <c r="BH93" s="19" t="str">
        <f t="shared" si="57"/>
        <v xml:space="preserve"> </v>
      </c>
      <c r="BI93" s="19"/>
      <c r="BJ93" s="19" t="b">
        <f t="shared" si="61"/>
        <v>0</v>
      </c>
      <c r="BK93" s="19" t="str">
        <f t="shared" si="58"/>
        <v xml:space="preserve"> </v>
      </c>
      <c r="BL93" s="19" t="str">
        <f t="shared" si="59"/>
        <v xml:space="preserve"> </v>
      </c>
      <c r="BM93" s="19" t="str">
        <f t="shared" si="60"/>
        <v/>
      </c>
      <c r="BN93" s="43"/>
      <c r="BO93" s="436"/>
    </row>
    <row r="94" spans="2:67" ht="63" customHeight="1" x14ac:dyDescent="0.3">
      <c r="B94" s="24"/>
      <c r="C94" s="118"/>
      <c r="D94" s="34"/>
      <c r="E94" s="34"/>
      <c r="F94" s="26"/>
      <c r="G94" s="26"/>
      <c r="H94" s="20"/>
      <c r="I94" s="18" t="b">
        <f t="shared" si="31"/>
        <v>0</v>
      </c>
      <c r="J94" s="21"/>
      <c r="K94" s="18" t="b">
        <f t="shared" si="32"/>
        <v>0</v>
      </c>
      <c r="L94" s="21"/>
      <c r="M94" s="45" t="b">
        <f t="shared" si="33"/>
        <v>0</v>
      </c>
      <c r="N94" s="21"/>
      <c r="O94" s="45" t="b">
        <f t="shared" si="34"/>
        <v>0</v>
      </c>
      <c r="P94" s="21"/>
      <c r="Q94" s="45" t="b">
        <f t="shared" si="35"/>
        <v>0</v>
      </c>
      <c r="R94" s="19" t="str">
        <f t="shared" si="36"/>
        <v xml:space="preserve">  </v>
      </c>
      <c r="S94" s="22" t="str">
        <f t="shared" si="37"/>
        <v xml:space="preserve"> </v>
      </c>
      <c r="T94" s="20"/>
      <c r="U94" s="19"/>
      <c r="V94" s="21"/>
      <c r="W94" s="19" t="b">
        <f t="shared" si="38"/>
        <v>0</v>
      </c>
      <c r="X94" s="21"/>
      <c r="Y94" s="19" t="b">
        <f t="shared" si="39"/>
        <v>0</v>
      </c>
      <c r="Z94" s="21"/>
      <c r="AA94" s="19" t="b">
        <f t="shared" si="40"/>
        <v>0</v>
      </c>
      <c r="AB94" s="21"/>
      <c r="AC94" s="19" t="b">
        <f t="shared" si="41"/>
        <v>0</v>
      </c>
      <c r="AD94" s="21"/>
      <c r="AE94" s="19" t="b">
        <f t="shared" si="42"/>
        <v>0</v>
      </c>
      <c r="AF94" s="21"/>
      <c r="AG94" s="19" t="b">
        <f t="shared" si="43"/>
        <v>0</v>
      </c>
      <c r="AH94" s="21"/>
      <c r="AI94" s="19" t="b">
        <f t="shared" si="44"/>
        <v>0</v>
      </c>
      <c r="AJ94" s="21"/>
      <c r="AK94" s="19" t="b">
        <f t="shared" si="45"/>
        <v>0</v>
      </c>
      <c r="AL94" s="21"/>
      <c r="AM94" s="19" t="b">
        <f t="shared" si="46"/>
        <v>0</v>
      </c>
      <c r="AN94" s="21"/>
      <c r="AO94" s="19" t="b">
        <f t="shared" si="47"/>
        <v>0</v>
      </c>
      <c r="AP94" s="21"/>
      <c r="AQ94" s="19" t="b">
        <f t="shared" si="48"/>
        <v>0</v>
      </c>
      <c r="AR94" s="21"/>
      <c r="AS94" s="19" t="b">
        <f t="shared" si="49"/>
        <v>0</v>
      </c>
      <c r="AT94" s="21"/>
      <c r="AU94" s="19" t="b">
        <f t="shared" si="50"/>
        <v>0</v>
      </c>
      <c r="AV94" s="21"/>
      <c r="AW94" s="19" t="b">
        <f t="shared" si="51"/>
        <v>0</v>
      </c>
      <c r="AX94" s="21"/>
      <c r="AY94" s="19" t="b">
        <f t="shared" si="52"/>
        <v>0</v>
      </c>
      <c r="AZ94" s="21"/>
      <c r="BA94" s="19" t="b">
        <f t="shared" si="53"/>
        <v>0</v>
      </c>
      <c r="BB94" s="21"/>
      <c r="BC94" s="19" t="b">
        <f t="shared" si="54"/>
        <v>0</v>
      </c>
      <c r="BD94" s="21"/>
      <c r="BE94" s="19" t="b">
        <f t="shared" si="55"/>
        <v>0</v>
      </c>
      <c r="BF94" s="21"/>
      <c r="BG94" s="19" t="b">
        <f t="shared" si="56"/>
        <v>0</v>
      </c>
      <c r="BH94" s="19" t="str">
        <f t="shared" si="57"/>
        <v xml:space="preserve"> </v>
      </c>
      <c r="BI94" s="19"/>
      <c r="BJ94" s="19" t="b">
        <f t="shared" si="61"/>
        <v>0</v>
      </c>
      <c r="BK94" s="19" t="str">
        <f t="shared" si="58"/>
        <v xml:space="preserve"> </v>
      </c>
      <c r="BL94" s="19" t="str">
        <f t="shared" si="59"/>
        <v xml:space="preserve"> </v>
      </c>
      <c r="BM94" s="19" t="str">
        <f t="shared" si="60"/>
        <v/>
      </c>
      <c r="BN94" s="43"/>
      <c r="BO94" s="436"/>
    </row>
    <row r="95" spans="2:67" ht="63" customHeight="1" x14ac:dyDescent="0.3">
      <c r="B95" s="24"/>
      <c r="C95" s="118"/>
      <c r="D95" s="34"/>
      <c r="E95" s="34"/>
      <c r="F95" s="26"/>
      <c r="G95" s="26"/>
      <c r="H95" s="20"/>
      <c r="I95" s="18" t="b">
        <f t="shared" si="31"/>
        <v>0</v>
      </c>
      <c r="J95" s="21"/>
      <c r="K95" s="18" t="b">
        <f t="shared" si="32"/>
        <v>0</v>
      </c>
      <c r="L95" s="21"/>
      <c r="M95" s="45" t="b">
        <f t="shared" si="33"/>
        <v>0</v>
      </c>
      <c r="N95" s="21"/>
      <c r="O95" s="45" t="b">
        <f t="shared" si="34"/>
        <v>0</v>
      </c>
      <c r="P95" s="21"/>
      <c r="Q95" s="45" t="b">
        <f t="shared" si="35"/>
        <v>0</v>
      </c>
      <c r="R95" s="19" t="str">
        <f t="shared" si="36"/>
        <v xml:space="preserve">  </v>
      </c>
      <c r="S95" s="22" t="str">
        <f t="shared" si="37"/>
        <v xml:space="preserve"> </v>
      </c>
      <c r="T95" s="20"/>
      <c r="U95" s="19"/>
      <c r="V95" s="21"/>
      <c r="W95" s="19" t="b">
        <f t="shared" si="38"/>
        <v>0</v>
      </c>
      <c r="X95" s="21"/>
      <c r="Y95" s="19" t="b">
        <f t="shared" si="39"/>
        <v>0</v>
      </c>
      <c r="Z95" s="21"/>
      <c r="AA95" s="19" t="b">
        <f t="shared" si="40"/>
        <v>0</v>
      </c>
      <c r="AB95" s="21"/>
      <c r="AC95" s="19" t="b">
        <f t="shared" si="41"/>
        <v>0</v>
      </c>
      <c r="AD95" s="21"/>
      <c r="AE95" s="19" t="b">
        <f t="shared" si="42"/>
        <v>0</v>
      </c>
      <c r="AF95" s="21"/>
      <c r="AG95" s="19" t="b">
        <f t="shared" si="43"/>
        <v>0</v>
      </c>
      <c r="AH95" s="21"/>
      <c r="AI95" s="19" t="b">
        <f t="shared" si="44"/>
        <v>0</v>
      </c>
      <c r="AJ95" s="21"/>
      <c r="AK95" s="19" t="b">
        <f t="shared" si="45"/>
        <v>0</v>
      </c>
      <c r="AL95" s="21"/>
      <c r="AM95" s="19" t="b">
        <f t="shared" si="46"/>
        <v>0</v>
      </c>
      <c r="AN95" s="21"/>
      <c r="AO95" s="19" t="b">
        <f t="shared" si="47"/>
        <v>0</v>
      </c>
      <c r="AP95" s="21"/>
      <c r="AQ95" s="19" t="b">
        <f t="shared" si="48"/>
        <v>0</v>
      </c>
      <c r="AR95" s="21"/>
      <c r="AS95" s="19" t="b">
        <f t="shared" si="49"/>
        <v>0</v>
      </c>
      <c r="AT95" s="21"/>
      <c r="AU95" s="19" t="b">
        <f t="shared" si="50"/>
        <v>0</v>
      </c>
      <c r="AV95" s="21"/>
      <c r="AW95" s="19" t="b">
        <f t="shared" si="51"/>
        <v>0</v>
      </c>
      <c r="AX95" s="21"/>
      <c r="AY95" s="19" t="b">
        <f t="shared" si="52"/>
        <v>0</v>
      </c>
      <c r="AZ95" s="21"/>
      <c r="BA95" s="19" t="b">
        <f t="shared" si="53"/>
        <v>0</v>
      </c>
      <c r="BB95" s="21"/>
      <c r="BC95" s="19" t="b">
        <f t="shared" si="54"/>
        <v>0</v>
      </c>
      <c r="BD95" s="21"/>
      <c r="BE95" s="19" t="b">
        <f t="shared" si="55"/>
        <v>0</v>
      </c>
      <c r="BF95" s="21"/>
      <c r="BG95" s="19" t="b">
        <f t="shared" si="56"/>
        <v>0</v>
      </c>
      <c r="BH95" s="19" t="str">
        <f t="shared" si="57"/>
        <v xml:space="preserve"> </v>
      </c>
      <c r="BI95" s="19"/>
      <c r="BJ95" s="19" t="b">
        <f t="shared" si="61"/>
        <v>0</v>
      </c>
      <c r="BK95" s="19" t="str">
        <f t="shared" si="58"/>
        <v xml:space="preserve"> </v>
      </c>
      <c r="BL95" s="19" t="str">
        <f t="shared" si="59"/>
        <v xml:space="preserve"> </v>
      </c>
      <c r="BM95" s="19" t="str">
        <f t="shared" si="60"/>
        <v/>
      </c>
      <c r="BN95" s="43"/>
      <c r="BO95" s="436"/>
    </row>
    <row r="96" spans="2:67" ht="63" customHeight="1" x14ac:dyDescent="0.3">
      <c r="B96" s="24"/>
      <c r="C96" s="118"/>
      <c r="D96" s="34"/>
      <c r="E96" s="34"/>
      <c r="F96" s="26"/>
      <c r="G96" s="26"/>
      <c r="H96" s="20"/>
      <c r="I96" s="18" t="b">
        <f t="shared" si="31"/>
        <v>0</v>
      </c>
      <c r="J96" s="21"/>
      <c r="K96" s="18" t="b">
        <f t="shared" si="32"/>
        <v>0</v>
      </c>
      <c r="L96" s="21"/>
      <c r="M96" s="45" t="b">
        <f t="shared" si="33"/>
        <v>0</v>
      </c>
      <c r="N96" s="21"/>
      <c r="O96" s="45" t="b">
        <f t="shared" si="34"/>
        <v>0</v>
      </c>
      <c r="P96" s="21"/>
      <c r="Q96" s="45" t="b">
        <f t="shared" si="35"/>
        <v>0</v>
      </c>
      <c r="R96" s="19" t="str">
        <f t="shared" si="36"/>
        <v xml:space="preserve">  </v>
      </c>
      <c r="S96" s="22" t="str">
        <f t="shared" si="37"/>
        <v xml:space="preserve"> </v>
      </c>
      <c r="T96" s="20"/>
      <c r="U96" s="19"/>
      <c r="V96" s="21"/>
      <c r="W96" s="19" t="b">
        <f t="shared" si="38"/>
        <v>0</v>
      </c>
      <c r="X96" s="21"/>
      <c r="Y96" s="19" t="b">
        <f t="shared" si="39"/>
        <v>0</v>
      </c>
      <c r="Z96" s="21"/>
      <c r="AA96" s="19" t="b">
        <f t="shared" si="40"/>
        <v>0</v>
      </c>
      <c r="AB96" s="21"/>
      <c r="AC96" s="19" t="b">
        <f t="shared" si="41"/>
        <v>0</v>
      </c>
      <c r="AD96" s="21"/>
      <c r="AE96" s="19" t="b">
        <f t="shared" si="42"/>
        <v>0</v>
      </c>
      <c r="AF96" s="21"/>
      <c r="AG96" s="19" t="b">
        <f t="shared" si="43"/>
        <v>0</v>
      </c>
      <c r="AH96" s="21"/>
      <c r="AI96" s="19" t="b">
        <f t="shared" si="44"/>
        <v>0</v>
      </c>
      <c r="AJ96" s="21"/>
      <c r="AK96" s="19" t="b">
        <f t="shared" si="45"/>
        <v>0</v>
      </c>
      <c r="AL96" s="21"/>
      <c r="AM96" s="19" t="b">
        <f t="shared" si="46"/>
        <v>0</v>
      </c>
      <c r="AN96" s="21"/>
      <c r="AO96" s="19" t="b">
        <f t="shared" si="47"/>
        <v>0</v>
      </c>
      <c r="AP96" s="21"/>
      <c r="AQ96" s="19" t="b">
        <f t="shared" si="48"/>
        <v>0</v>
      </c>
      <c r="AR96" s="21"/>
      <c r="AS96" s="19" t="b">
        <f t="shared" si="49"/>
        <v>0</v>
      </c>
      <c r="AT96" s="21"/>
      <c r="AU96" s="19" t="b">
        <f t="shared" si="50"/>
        <v>0</v>
      </c>
      <c r="AV96" s="21"/>
      <c r="AW96" s="19" t="b">
        <f t="shared" si="51"/>
        <v>0</v>
      </c>
      <c r="AX96" s="21"/>
      <c r="AY96" s="19" t="b">
        <f t="shared" si="52"/>
        <v>0</v>
      </c>
      <c r="AZ96" s="21"/>
      <c r="BA96" s="19" t="b">
        <f t="shared" si="53"/>
        <v>0</v>
      </c>
      <c r="BB96" s="21"/>
      <c r="BC96" s="19" t="b">
        <f t="shared" si="54"/>
        <v>0</v>
      </c>
      <c r="BD96" s="21"/>
      <c r="BE96" s="19" t="b">
        <f t="shared" si="55"/>
        <v>0</v>
      </c>
      <c r="BF96" s="21"/>
      <c r="BG96" s="19" t="b">
        <f t="shared" si="56"/>
        <v>0</v>
      </c>
      <c r="BH96" s="19" t="str">
        <f t="shared" si="57"/>
        <v xml:space="preserve"> </v>
      </c>
      <c r="BI96" s="19"/>
      <c r="BJ96" s="19" t="b">
        <f t="shared" si="61"/>
        <v>0</v>
      </c>
      <c r="BK96" s="19" t="str">
        <f t="shared" si="58"/>
        <v xml:space="preserve"> </v>
      </c>
      <c r="BL96" s="19" t="str">
        <f t="shared" si="59"/>
        <v xml:space="preserve"> </v>
      </c>
      <c r="BM96" s="19" t="str">
        <f t="shared" si="60"/>
        <v/>
      </c>
      <c r="BN96" s="43"/>
      <c r="BO96" s="436"/>
    </row>
    <row r="97" spans="2:67" ht="63" customHeight="1" x14ac:dyDescent="0.3">
      <c r="B97" s="24"/>
      <c r="C97" s="118"/>
      <c r="D97" s="34"/>
      <c r="E97" s="34"/>
      <c r="F97" s="26"/>
      <c r="G97" s="26"/>
      <c r="H97" s="20"/>
      <c r="I97" s="18" t="b">
        <f t="shared" si="31"/>
        <v>0</v>
      </c>
      <c r="J97" s="21"/>
      <c r="K97" s="18" t="b">
        <f t="shared" si="32"/>
        <v>0</v>
      </c>
      <c r="L97" s="21"/>
      <c r="M97" s="45" t="b">
        <f t="shared" si="33"/>
        <v>0</v>
      </c>
      <c r="N97" s="21"/>
      <c r="O97" s="45" t="b">
        <f t="shared" si="34"/>
        <v>0</v>
      </c>
      <c r="P97" s="21"/>
      <c r="Q97" s="45" t="b">
        <f t="shared" si="35"/>
        <v>0</v>
      </c>
      <c r="R97" s="19" t="str">
        <f t="shared" si="36"/>
        <v xml:space="preserve">  </v>
      </c>
      <c r="S97" s="22" t="str">
        <f t="shared" si="37"/>
        <v xml:space="preserve"> </v>
      </c>
      <c r="T97" s="20"/>
      <c r="U97" s="19"/>
      <c r="V97" s="21"/>
      <c r="W97" s="19" t="b">
        <f t="shared" si="38"/>
        <v>0</v>
      </c>
      <c r="X97" s="21"/>
      <c r="Y97" s="19" t="b">
        <f t="shared" si="39"/>
        <v>0</v>
      </c>
      <c r="Z97" s="21"/>
      <c r="AA97" s="19" t="b">
        <f t="shared" si="40"/>
        <v>0</v>
      </c>
      <c r="AB97" s="21"/>
      <c r="AC97" s="19" t="b">
        <f t="shared" si="41"/>
        <v>0</v>
      </c>
      <c r="AD97" s="21"/>
      <c r="AE97" s="19" t="b">
        <f t="shared" si="42"/>
        <v>0</v>
      </c>
      <c r="AF97" s="21"/>
      <c r="AG97" s="19" t="b">
        <f t="shared" si="43"/>
        <v>0</v>
      </c>
      <c r="AH97" s="21"/>
      <c r="AI97" s="19" t="b">
        <f t="shared" si="44"/>
        <v>0</v>
      </c>
      <c r="AJ97" s="21"/>
      <c r="AK97" s="19" t="b">
        <f t="shared" si="45"/>
        <v>0</v>
      </c>
      <c r="AL97" s="21"/>
      <c r="AM97" s="19" t="b">
        <f t="shared" si="46"/>
        <v>0</v>
      </c>
      <c r="AN97" s="21"/>
      <c r="AO97" s="19" t="b">
        <f t="shared" si="47"/>
        <v>0</v>
      </c>
      <c r="AP97" s="21"/>
      <c r="AQ97" s="19" t="b">
        <f t="shared" si="48"/>
        <v>0</v>
      </c>
      <c r="AR97" s="21"/>
      <c r="AS97" s="19" t="b">
        <f t="shared" si="49"/>
        <v>0</v>
      </c>
      <c r="AT97" s="21"/>
      <c r="AU97" s="19" t="b">
        <f t="shared" si="50"/>
        <v>0</v>
      </c>
      <c r="AV97" s="21"/>
      <c r="AW97" s="19" t="b">
        <f t="shared" si="51"/>
        <v>0</v>
      </c>
      <c r="AX97" s="21"/>
      <c r="AY97" s="19" t="b">
        <f t="shared" si="52"/>
        <v>0</v>
      </c>
      <c r="AZ97" s="21"/>
      <c r="BA97" s="19" t="b">
        <f t="shared" si="53"/>
        <v>0</v>
      </c>
      <c r="BB97" s="21"/>
      <c r="BC97" s="19" t="b">
        <f t="shared" si="54"/>
        <v>0</v>
      </c>
      <c r="BD97" s="21"/>
      <c r="BE97" s="19" t="b">
        <f t="shared" si="55"/>
        <v>0</v>
      </c>
      <c r="BF97" s="21"/>
      <c r="BG97" s="19" t="b">
        <f t="shared" si="56"/>
        <v>0</v>
      </c>
      <c r="BH97" s="19" t="str">
        <f t="shared" si="57"/>
        <v xml:space="preserve"> </v>
      </c>
      <c r="BI97" s="19"/>
      <c r="BJ97" s="19" t="b">
        <f t="shared" si="61"/>
        <v>0</v>
      </c>
      <c r="BK97" s="19" t="str">
        <f t="shared" si="58"/>
        <v xml:space="preserve"> </v>
      </c>
      <c r="BL97" s="19" t="str">
        <f t="shared" si="59"/>
        <v xml:space="preserve"> </v>
      </c>
      <c r="BM97" s="19" t="str">
        <f t="shared" si="60"/>
        <v/>
      </c>
      <c r="BN97" s="43"/>
      <c r="BO97" s="436"/>
    </row>
    <row r="98" spans="2:67" ht="63" customHeight="1" x14ac:dyDescent="0.3">
      <c r="B98" s="24"/>
      <c r="C98" s="118"/>
      <c r="D98" s="34"/>
      <c r="E98" s="34"/>
      <c r="F98" s="26"/>
      <c r="G98" s="26"/>
      <c r="H98" s="20"/>
      <c r="I98" s="18" t="b">
        <f t="shared" si="31"/>
        <v>0</v>
      </c>
      <c r="J98" s="21"/>
      <c r="K98" s="18" t="b">
        <f t="shared" si="32"/>
        <v>0</v>
      </c>
      <c r="L98" s="21"/>
      <c r="M98" s="45" t="b">
        <f t="shared" si="33"/>
        <v>0</v>
      </c>
      <c r="N98" s="21"/>
      <c r="O98" s="45" t="b">
        <f t="shared" si="34"/>
        <v>0</v>
      </c>
      <c r="P98" s="21"/>
      <c r="Q98" s="45" t="b">
        <f t="shared" si="35"/>
        <v>0</v>
      </c>
      <c r="R98" s="19" t="str">
        <f t="shared" si="36"/>
        <v xml:space="preserve">  </v>
      </c>
      <c r="S98" s="22" t="str">
        <f t="shared" si="37"/>
        <v xml:space="preserve"> </v>
      </c>
      <c r="T98" s="20"/>
      <c r="U98" s="19"/>
      <c r="V98" s="21"/>
      <c r="W98" s="19" t="b">
        <f t="shared" si="38"/>
        <v>0</v>
      </c>
      <c r="X98" s="21"/>
      <c r="Y98" s="19" t="b">
        <f t="shared" si="39"/>
        <v>0</v>
      </c>
      <c r="Z98" s="21"/>
      <c r="AA98" s="19" t="b">
        <f t="shared" si="40"/>
        <v>0</v>
      </c>
      <c r="AB98" s="21"/>
      <c r="AC98" s="19" t="b">
        <f t="shared" si="41"/>
        <v>0</v>
      </c>
      <c r="AD98" s="21"/>
      <c r="AE98" s="19" t="b">
        <f t="shared" si="42"/>
        <v>0</v>
      </c>
      <c r="AF98" s="21"/>
      <c r="AG98" s="19" t="b">
        <f t="shared" si="43"/>
        <v>0</v>
      </c>
      <c r="AH98" s="21"/>
      <c r="AI98" s="19" t="b">
        <f t="shared" si="44"/>
        <v>0</v>
      </c>
      <c r="AJ98" s="21"/>
      <c r="AK98" s="19" t="b">
        <f t="shared" si="45"/>
        <v>0</v>
      </c>
      <c r="AL98" s="21"/>
      <c r="AM98" s="19" t="b">
        <f t="shared" si="46"/>
        <v>0</v>
      </c>
      <c r="AN98" s="21"/>
      <c r="AO98" s="19" t="b">
        <f t="shared" si="47"/>
        <v>0</v>
      </c>
      <c r="AP98" s="21"/>
      <c r="AQ98" s="19" t="b">
        <f t="shared" si="48"/>
        <v>0</v>
      </c>
      <c r="AR98" s="21"/>
      <c r="AS98" s="19" t="b">
        <f t="shared" si="49"/>
        <v>0</v>
      </c>
      <c r="AT98" s="21"/>
      <c r="AU98" s="19" t="b">
        <f t="shared" si="50"/>
        <v>0</v>
      </c>
      <c r="AV98" s="21"/>
      <c r="AW98" s="19" t="b">
        <f t="shared" si="51"/>
        <v>0</v>
      </c>
      <c r="AX98" s="21"/>
      <c r="AY98" s="19" t="b">
        <f t="shared" si="52"/>
        <v>0</v>
      </c>
      <c r="AZ98" s="21"/>
      <c r="BA98" s="19" t="b">
        <f t="shared" si="53"/>
        <v>0</v>
      </c>
      <c r="BB98" s="21"/>
      <c r="BC98" s="19" t="b">
        <f t="shared" si="54"/>
        <v>0</v>
      </c>
      <c r="BD98" s="21"/>
      <c r="BE98" s="19" t="b">
        <f t="shared" si="55"/>
        <v>0</v>
      </c>
      <c r="BF98" s="21"/>
      <c r="BG98" s="19" t="b">
        <f t="shared" si="56"/>
        <v>0</v>
      </c>
      <c r="BH98" s="19" t="str">
        <f t="shared" si="57"/>
        <v xml:space="preserve"> </v>
      </c>
      <c r="BI98" s="19"/>
      <c r="BJ98" s="19" t="b">
        <f t="shared" si="61"/>
        <v>0</v>
      </c>
      <c r="BK98" s="19" t="str">
        <f t="shared" si="58"/>
        <v xml:space="preserve"> </v>
      </c>
      <c r="BL98" s="19" t="str">
        <f t="shared" si="59"/>
        <v xml:space="preserve"> </v>
      </c>
      <c r="BM98" s="19" t="str">
        <f t="shared" si="60"/>
        <v/>
      </c>
      <c r="BN98" s="43"/>
      <c r="BO98" s="436"/>
    </row>
    <row r="99" spans="2:67" ht="63" customHeight="1" x14ac:dyDescent="0.3">
      <c r="B99" s="24"/>
      <c r="C99" s="118"/>
      <c r="D99" s="34"/>
      <c r="E99" s="34"/>
      <c r="F99" s="26"/>
      <c r="G99" s="26"/>
      <c r="H99" s="20"/>
      <c r="I99" s="18" t="b">
        <f t="shared" si="31"/>
        <v>0</v>
      </c>
      <c r="J99" s="21"/>
      <c r="K99" s="18" t="b">
        <f t="shared" si="32"/>
        <v>0</v>
      </c>
      <c r="L99" s="21"/>
      <c r="M99" s="45" t="b">
        <f t="shared" si="33"/>
        <v>0</v>
      </c>
      <c r="N99" s="21"/>
      <c r="O99" s="45" t="b">
        <f t="shared" si="34"/>
        <v>0</v>
      </c>
      <c r="P99" s="21"/>
      <c r="Q99" s="45" t="b">
        <f t="shared" si="35"/>
        <v>0</v>
      </c>
      <c r="R99" s="19" t="str">
        <f t="shared" si="36"/>
        <v xml:space="preserve">  </v>
      </c>
      <c r="S99" s="22" t="str">
        <f t="shared" si="37"/>
        <v xml:space="preserve"> </v>
      </c>
      <c r="T99" s="20"/>
      <c r="U99" s="19"/>
      <c r="V99" s="21"/>
      <c r="W99" s="19" t="b">
        <f t="shared" si="38"/>
        <v>0</v>
      </c>
      <c r="X99" s="21"/>
      <c r="Y99" s="19" t="b">
        <f t="shared" si="39"/>
        <v>0</v>
      </c>
      <c r="Z99" s="21"/>
      <c r="AA99" s="19" t="b">
        <f t="shared" si="40"/>
        <v>0</v>
      </c>
      <c r="AB99" s="21"/>
      <c r="AC99" s="19" t="b">
        <f t="shared" si="41"/>
        <v>0</v>
      </c>
      <c r="AD99" s="21"/>
      <c r="AE99" s="19" t="b">
        <f t="shared" si="42"/>
        <v>0</v>
      </c>
      <c r="AF99" s="21"/>
      <c r="AG99" s="19" t="b">
        <f t="shared" si="43"/>
        <v>0</v>
      </c>
      <c r="AH99" s="21"/>
      <c r="AI99" s="19" t="b">
        <f t="shared" si="44"/>
        <v>0</v>
      </c>
      <c r="AJ99" s="21"/>
      <c r="AK99" s="19" t="b">
        <f t="shared" si="45"/>
        <v>0</v>
      </c>
      <c r="AL99" s="21"/>
      <c r="AM99" s="19" t="b">
        <f t="shared" si="46"/>
        <v>0</v>
      </c>
      <c r="AN99" s="21"/>
      <c r="AO99" s="19" t="b">
        <f t="shared" si="47"/>
        <v>0</v>
      </c>
      <c r="AP99" s="21"/>
      <c r="AQ99" s="19" t="b">
        <f t="shared" si="48"/>
        <v>0</v>
      </c>
      <c r="AR99" s="21"/>
      <c r="AS99" s="19" t="b">
        <f t="shared" si="49"/>
        <v>0</v>
      </c>
      <c r="AT99" s="21"/>
      <c r="AU99" s="19" t="b">
        <f t="shared" si="50"/>
        <v>0</v>
      </c>
      <c r="AV99" s="21"/>
      <c r="AW99" s="19" t="b">
        <f t="shared" si="51"/>
        <v>0</v>
      </c>
      <c r="AX99" s="21"/>
      <c r="AY99" s="19" t="b">
        <f t="shared" si="52"/>
        <v>0</v>
      </c>
      <c r="AZ99" s="21"/>
      <c r="BA99" s="19" t="b">
        <f t="shared" si="53"/>
        <v>0</v>
      </c>
      <c r="BB99" s="21"/>
      <c r="BC99" s="19" t="b">
        <f t="shared" si="54"/>
        <v>0</v>
      </c>
      <c r="BD99" s="21"/>
      <c r="BE99" s="19" t="b">
        <f t="shared" si="55"/>
        <v>0</v>
      </c>
      <c r="BF99" s="21"/>
      <c r="BG99" s="19" t="b">
        <f t="shared" si="56"/>
        <v>0</v>
      </c>
      <c r="BH99" s="19" t="str">
        <f t="shared" si="57"/>
        <v xml:space="preserve"> </v>
      </c>
      <c r="BI99" s="19"/>
      <c r="BJ99" s="19" t="b">
        <f t="shared" si="61"/>
        <v>0</v>
      </c>
      <c r="BK99" s="19" t="str">
        <f t="shared" si="58"/>
        <v xml:space="preserve"> </v>
      </c>
      <c r="BL99" s="19" t="str">
        <f t="shared" si="59"/>
        <v xml:space="preserve"> </v>
      </c>
      <c r="BM99" s="19" t="str">
        <f t="shared" si="60"/>
        <v/>
      </c>
      <c r="BN99" s="43"/>
      <c r="BO99" s="436"/>
    </row>
    <row r="100" spans="2:67" ht="63" customHeight="1" x14ac:dyDescent="0.3">
      <c r="B100" s="24"/>
      <c r="C100" s="118"/>
      <c r="D100" s="34"/>
      <c r="E100" s="34"/>
      <c r="F100" s="26"/>
      <c r="G100" s="26"/>
      <c r="H100" s="20"/>
      <c r="I100" s="18" t="b">
        <f t="shared" si="31"/>
        <v>0</v>
      </c>
      <c r="J100" s="21"/>
      <c r="K100" s="18" t="b">
        <f t="shared" si="32"/>
        <v>0</v>
      </c>
      <c r="L100" s="21"/>
      <c r="M100" s="45" t="b">
        <f t="shared" si="33"/>
        <v>0</v>
      </c>
      <c r="N100" s="21"/>
      <c r="O100" s="45" t="b">
        <f t="shared" si="34"/>
        <v>0</v>
      </c>
      <c r="P100" s="21"/>
      <c r="Q100" s="45" t="b">
        <f t="shared" si="35"/>
        <v>0</v>
      </c>
      <c r="R100" s="19" t="str">
        <f t="shared" si="36"/>
        <v xml:space="preserve">  </v>
      </c>
      <c r="S100" s="22" t="str">
        <f t="shared" si="37"/>
        <v xml:space="preserve"> </v>
      </c>
      <c r="T100" s="20"/>
      <c r="U100" s="19"/>
      <c r="V100" s="21"/>
      <c r="W100" s="19" t="b">
        <f t="shared" si="38"/>
        <v>0</v>
      </c>
      <c r="X100" s="21"/>
      <c r="Y100" s="19" t="b">
        <f t="shared" si="39"/>
        <v>0</v>
      </c>
      <c r="Z100" s="21"/>
      <c r="AA100" s="19" t="b">
        <f t="shared" si="40"/>
        <v>0</v>
      </c>
      <c r="AB100" s="21"/>
      <c r="AC100" s="19" t="b">
        <f t="shared" si="41"/>
        <v>0</v>
      </c>
      <c r="AD100" s="21"/>
      <c r="AE100" s="19" t="b">
        <f t="shared" si="42"/>
        <v>0</v>
      </c>
      <c r="AF100" s="21"/>
      <c r="AG100" s="19" t="b">
        <f t="shared" si="43"/>
        <v>0</v>
      </c>
      <c r="AH100" s="21"/>
      <c r="AI100" s="19" t="b">
        <f t="shared" si="44"/>
        <v>0</v>
      </c>
      <c r="AJ100" s="21"/>
      <c r="AK100" s="19" t="b">
        <f t="shared" si="45"/>
        <v>0</v>
      </c>
      <c r="AL100" s="21"/>
      <c r="AM100" s="19" t="b">
        <f t="shared" si="46"/>
        <v>0</v>
      </c>
      <c r="AN100" s="21"/>
      <c r="AO100" s="19" t="b">
        <f t="shared" si="47"/>
        <v>0</v>
      </c>
      <c r="AP100" s="21"/>
      <c r="AQ100" s="19" t="b">
        <f t="shared" si="48"/>
        <v>0</v>
      </c>
      <c r="AR100" s="21"/>
      <c r="AS100" s="19" t="b">
        <f t="shared" si="49"/>
        <v>0</v>
      </c>
      <c r="AT100" s="21"/>
      <c r="AU100" s="19" t="b">
        <f t="shared" si="50"/>
        <v>0</v>
      </c>
      <c r="AV100" s="21"/>
      <c r="AW100" s="19" t="b">
        <f t="shared" si="51"/>
        <v>0</v>
      </c>
      <c r="AX100" s="21"/>
      <c r="AY100" s="19" t="b">
        <f t="shared" si="52"/>
        <v>0</v>
      </c>
      <c r="AZ100" s="21"/>
      <c r="BA100" s="19" t="b">
        <f t="shared" si="53"/>
        <v>0</v>
      </c>
      <c r="BB100" s="21"/>
      <c r="BC100" s="19" t="b">
        <f t="shared" si="54"/>
        <v>0</v>
      </c>
      <c r="BD100" s="21"/>
      <c r="BE100" s="19" t="b">
        <f t="shared" si="55"/>
        <v>0</v>
      </c>
      <c r="BF100" s="21"/>
      <c r="BG100" s="19" t="b">
        <f t="shared" si="56"/>
        <v>0</v>
      </c>
      <c r="BH100" s="19" t="str">
        <f t="shared" si="57"/>
        <v xml:space="preserve"> </v>
      </c>
      <c r="BI100" s="19"/>
      <c r="BJ100" s="19" t="b">
        <f t="shared" si="61"/>
        <v>0</v>
      </c>
      <c r="BK100" s="19" t="str">
        <f t="shared" si="58"/>
        <v xml:space="preserve"> </v>
      </c>
      <c r="BL100" s="19" t="str">
        <f t="shared" si="59"/>
        <v xml:space="preserve"> </v>
      </c>
      <c r="BM100" s="19" t="str">
        <f t="shared" si="60"/>
        <v/>
      </c>
      <c r="BN100" s="43"/>
      <c r="BO100" s="436"/>
    </row>
  </sheetData>
  <sheetProtection algorithmName="SHA-512" hashValue="6vHvKSYIMcEp4RoCqctWhKxCZP61ea1G2BtLJkXChpsYuOpVGGqLmS56Foik9F7lGK1AKsXCU6Ma/wMHIrOvUA==" saltValue="fx/TNSEmW5snChAAjF2CmQ==" spinCount="100000" sheet="1" formatCells="0" formatColumns="0" formatRows="0" sort="0" autoFilter="0" pivotTables="0"/>
  <autoFilter ref="B10:BN100" xr:uid="{00000000-0009-0000-0000-00000E000000}"/>
  <dataConsolidate link="1"/>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1" type="noConversion"/>
  <conditionalFormatting sqref="S11:S200">
    <cfRule type="containsText" dxfId="175" priority="59" operator="containsText" text="Casi seguro">
      <formula>NOT(ISERROR(SEARCH("Casi seguro",S11)))</formula>
    </cfRule>
    <cfRule type="containsText" dxfId="174" priority="60" operator="containsText" text="Probable">
      <formula>NOT(ISERROR(SEARCH("Probable",S11)))</formula>
    </cfRule>
    <cfRule type="containsText" dxfId="173" priority="61" operator="containsText" text="Posible">
      <formula>NOT(ISERROR(SEARCH("Posible",S11)))</formula>
    </cfRule>
    <cfRule type="containsText" dxfId="172" priority="62" operator="containsText" text="Improbable">
      <formula>NOT(ISERROR(SEARCH("Improbable",S11)))</formula>
    </cfRule>
    <cfRule type="containsText" dxfId="171" priority="63" operator="containsText" text="Rara vez">
      <formula>NOT(ISERROR(SEARCH("Rara vez",S11)))</formula>
    </cfRule>
  </conditionalFormatting>
  <conditionalFormatting sqref="T11:T200">
    <cfRule type="containsText" dxfId="170" priority="54" stopIfTrue="1" operator="containsText" text="Insignificante">
      <formula>NOT(ISERROR(SEARCH("Insignificante",T11)))</formula>
    </cfRule>
    <cfRule type="containsText" dxfId="169" priority="55" stopIfTrue="1" operator="containsText" text="Mayor">
      <formula>NOT(ISERROR(SEARCH("Mayor",T11)))</formula>
    </cfRule>
    <cfRule type="containsText" dxfId="168" priority="56" stopIfTrue="1" operator="containsText" text="Moderado">
      <formula>NOT(ISERROR(SEARCH("Moderado",T11)))</formula>
    </cfRule>
    <cfRule type="containsText" dxfId="167" priority="57" stopIfTrue="1" operator="containsText" text="Menor">
      <formula>NOT(ISERROR(SEARCH("Menor",T11)))</formula>
    </cfRule>
    <cfRule type="cellIs" dxfId="166" priority="58" stopIfTrue="1" operator="equal">
      <formula>"Catastrófico"</formula>
    </cfRule>
  </conditionalFormatting>
  <conditionalFormatting sqref="BM11:BO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40"/>
  <sheetViews>
    <sheetView showGridLines="0" topLeftCell="B1" zoomScale="80" zoomScaleNormal="80" workbookViewId="0">
      <selection activeCell="G1" sqref="G1:AX2"/>
    </sheetView>
  </sheetViews>
  <sheetFormatPr baseColWidth="10" defaultColWidth="11.42578125" defaultRowHeight="15" x14ac:dyDescent="0.3"/>
  <cols>
    <col min="1" max="1" width="9" style="35" hidden="1" customWidth="1"/>
    <col min="2" max="2" width="1.85546875" style="113" customWidth="1"/>
    <col min="3" max="3" width="24.85546875" style="35" customWidth="1"/>
    <col min="4" max="4" width="29.28515625" style="35" customWidth="1"/>
    <col min="5" max="5" width="31.5703125" style="35" customWidth="1"/>
    <col min="6" max="6" width="95.5703125" style="35" customWidth="1"/>
    <col min="7" max="7" width="30" style="35" customWidth="1"/>
    <col min="8" max="8" width="26.7109375" style="35" customWidth="1"/>
    <col min="9" max="9" width="28.140625" style="35" customWidth="1"/>
    <col min="10" max="10" width="5.28515625" style="35" hidden="1" customWidth="1"/>
    <col min="11" max="11" width="35.7109375" style="35" customWidth="1"/>
    <col min="12" max="12" width="8.85546875" style="35" hidden="1" customWidth="1"/>
    <col min="13" max="13" width="46.42578125" style="35" customWidth="1"/>
    <col min="14" max="14" width="8.140625" style="35" hidden="1" customWidth="1"/>
    <col min="15" max="15" width="53.7109375" style="35" customWidth="1"/>
    <col min="16" max="16" width="8.85546875" style="35" hidden="1" customWidth="1"/>
    <col min="17" max="17" width="40.28515625" style="35" customWidth="1"/>
    <col min="18" max="18" width="8.7109375" style="35" hidden="1" customWidth="1"/>
    <col min="19" max="19" width="43.5703125" style="35" customWidth="1"/>
    <col min="20" max="20" width="6.5703125" style="35" hidden="1" customWidth="1"/>
    <col min="21" max="21" width="39.28515625" style="35" customWidth="1"/>
    <col min="22" max="22" width="6.85546875" style="35" hidden="1" customWidth="1"/>
    <col min="23" max="23" width="22.5703125" style="35" customWidth="1"/>
    <col min="24" max="24" width="27.7109375" style="35" customWidth="1"/>
    <col min="25" max="25" width="26.7109375" style="35" customWidth="1"/>
    <col min="26" max="26" width="30.140625" style="35" customWidth="1"/>
    <col min="27" max="27" width="24.42578125" style="35" customWidth="1"/>
    <col min="28" max="28" width="30.5703125" style="35" customWidth="1"/>
    <col min="29" max="29" width="30.85546875" style="35" customWidth="1"/>
    <col min="30" max="30" width="30.7109375" style="35" customWidth="1"/>
    <col min="31" max="31" width="32" style="72" customWidth="1"/>
    <col min="32" max="32" width="29.85546875" style="35" customWidth="1"/>
    <col min="33" max="33" width="23" style="35" customWidth="1"/>
    <col min="34" max="34" width="27.7109375" style="35" customWidth="1"/>
    <col min="35" max="35" width="25.5703125" style="36" customWidth="1"/>
    <col min="36" max="36" width="21.5703125" style="36" hidden="1" customWidth="1"/>
    <col min="37" max="37" width="27.28515625" style="36" hidden="1" customWidth="1"/>
    <col min="38" max="38" width="26.42578125" style="36" customWidth="1"/>
    <col min="39" max="39" width="24.28515625" style="36" customWidth="1"/>
    <col min="40" max="40" width="22.7109375" style="36" customWidth="1"/>
    <col min="41" max="41" width="53.7109375" style="35" customWidth="1"/>
    <col min="42" max="42" width="43.28515625" style="35" customWidth="1"/>
    <col min="43" max="43" width="32.42578125" style="35" customWidth="1"/>
    <col min="44" max="44" width="31.85546875" style="35" customWidth="1"/>
    <col min="45" max="45" width="48" style="35" customWidth="1"/>
    <col min="46" max="46" width="37.5703125" style="35" customWidth="1"/>
    <col min="47" max="47" width="38.42578125" style="35" customWidth="1"/>
    <col min="48" max="48" width="42.42578125" style="35" customWidth="1"/>
    <col min="49" max="49" width="48.7109375" style="35" customWidth="1"/>
    <col min="50" max="50" width="61.28515625" style="35" customWidth="1"/>
    <col min="51" max="51" width="92.5703125" style="35" customWidth="1"/>
    <col min="52" max="52" width="54" style="35" customWidth="1"/>
    <col min="53" max="16384" width="11.42578125" style="35"/>
  </cols>
  <sheetData>
    <row r="1" spans="1:233" ht="30.2" customHeight="1" x14ac:dyDescent="0.3">
      <c r="B1" s="111"/>
      <c r="C1" s="119"/>
      <c r="D1" s="129"/>
      <c r="E1" s="167"/>
      <c r="F1" s="913" t="s">
        <v>591</v>
      </c>
      <c r="G1" s="811" t="s">
        <v>592</v>
      </c>
      <c r="H1" s="915"/>
      <c r="I1" s="915"/>
      <c r="J1" s="915"/>
      <c r="K1" s="915"/>
      <c r="L1" s="915"/>
      <c r="M1" s="915"/>
      <c r="N1" s="915"/>
      <c r="O1" s="915"/>
      <c r="P1" s="915"/>
      <c r="Q1" s="915"/>
      <c r="R1" s="915"/>
      <c r="S1" s="915"/>
      <c r="T1" s="915"/>
      <c r="U1" s="915"/>
      <c r="V1" s="915"/>
      <c r="W1" s="915"/>
      <c r="X1" s="915"/>
      <c r="Y1" s="915"/>
      <c r="Z1" s="915"/>
      <c r="AA1" s="915"/>
      <c r="AB1" s="915"/>
      <c r="AC1" s="915"/>
      <c r="AD1" s="915"/>
      <c r="AE1" s="915"/>
      <c r="AF1" s="915"/>
      <c r="AG1" s="915"/>
      <c r="AH1" s="915"/>
      <c r="AI1" s="915"/>
      <c r="AJ1" s="915"/>
      <c r="AK1" s="915"/>
      <c r="AL1" s="915"/>
      <c r="AM1" s="915"/>
      <c r="AN1" s="915"/>
      <c r="AO1" s="915"/>
      <c r="AP1" s="915"/>
      <c r="AQ1" s="915"/>
      <c r="AR1" s="915"/>
      <c r="AS1" s="915"/>
      <c r="AT1" s="915"/>
      <c r="AU1" s="915"/>
      <c r="AV1" s="915"/>
      <c r="AW1" s="915"/>
      <c r="AX1" s="915"/>
      <c r="AY1" s="152" t="s">
        <v>593</v>
      </c>
      <c r="AZ1" s="151">
        <v>9</v>
      </c>
    </row>
    <row r="2" spans="1:233" ht="29.25" customHeight="1" x14ac:dyDescent="0.3">
      <c r="B2" s="112"/>
      <c r="C2" s="120"/>
      <c r="D2"/>
      <c r="E2" s="168"/>
      <c r="F2" s="914"/>
      <c r="G2" s="811"/>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152" t="s">
        <v>595</v>
      </c>
      <c r="AZ2" s="152" t="s">
        <v>1244</v>
      </c>
    </row>
    <row r="3" spans="1:233" ht="30.75" customHeight="1" x14ac:dyDescent="0.3">
      <c r="B3" s="112"/>
      <c r="C3" s="130"/>
      <c r="D3" s="131"/>
      <c r="E3" s="169"/>
      <c r="F3" s="161" t="s">
        <v>598</v>
      </c>
      <c r="G3" s="916" t="s">
        <v>1189</v>
      </c>
      <c r="H3" s="916"/>
      <c r="I3" s="916"/>
      <c r="J3" s="916"/>
      <c r="K3" s="916"/>
      <c r="L3" s="916"/>
      <c r="M3" s="916"/>
      <c r="N3" s="916"/>
      <c r="O3" s="916"/>
      <c r="P3" s="916"/>
      <c r="Q3" s="916"/>
      <c r="R3" s="916"/>
      <c r="S3" s="916"/>
      <c r="T3" s="916"/>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c r="AT3" s="916"/>
      <c r="AU3" s="916"/>
      <c r="AV3" s="916"/>
      <c r="AW3" s="916"/>
      <c r="AX3" s="811"/>
      <c r="AY3" s="152" t="s">
        <v>600</v>
      </c>
      <c r="AZ3" s="153">
        <v>45817</v>
      </c>
    </row>
    <row r="4" spans="1:233" ht="23.25" customHeight="1" x14ac:dyDescent="0.3">
      <c r="B4" s="112"/>
      <c r="C4" s="121"/>
      <c r="D4" s="127"/>
      <c r="E4" s="128"/>
      <c r="F4" s="128"/>
      <c r="G4" s="917" t="s">
        <v>602</v>
      </c>
      <c r="H4" s="918"/>
      <c r="I4" s="918"/>
      <c r="J4" s="918"/>
      <c r="K4" s="918"/>
      <c r="L4" s="918"/>
      <c r="M4" s="918"/>
      <c r="N4" s="918"/>
      <c r="O4" s="918"/>
      <c r="P4" s="918"/>
      <c r="Q4" s="918"/>
      <c r="R4" s="918"/>
      <c r="S4" s="918"/>
      <c r="T4" s="918"/>
      <c r="U4" s="918"/>
      <c r="V4" s="918"/>
      <c r="W4" s="918"/>
      <c r="X4" s="918"/>
      <c r="Y4" s="918"/>
      <c r="Z4" s="918"/>
      <c r="AA4" s="918"/>
      <c r="AB4" s="918"/>
      <c r="AC4" s="918"/>
      <c r="AD4" s="918"/>
      <c r="AE4" s="918"/>
      <c r="AF4" s="918"/>
      <c r="AG4" s="918"/>
      <c r="AH4" s="918"/>
      <c r="AI4" s="918"/>
      <c r="AJ4" s="918"/>
      <c r="AK4" s="918"/>
      <c r="AL4" s="918"/>
      <c r="AM4" s="918"/>
      <c r="AN4" s="918"/>
      <c r="AO4" s="918"/>
      <c r="AP4" s="918"/>
      <c r="AQ4" s="918"/>
      <c r="AR4" s="918"/>
      <c r="AS4" s="918"/>
      <c r="AT4" s="918"/>
      <c r="AU4" s="918"/>
      <c r="AV4" s="918"/>
      <c r="AW4" s="918"/>
      <c r="AX4" s="918"/>
      <c r="AY4" s="128"/>
      <c r="AZ4" s="124"/>
    </row>
    <row r="5" spans="1:233" s="39" customFormat="1" ht="39.75" customHeight="1" x14ac:dyDescent="0.25">
      <c r="B5" s="113"/>
      <c r="C5" s="61" t="s">
        <v>1190</v>
      </c>
      <c r="D5" s="117" t="str">
        <f>'Riesgos de Corrupción'!C6</f>
        <v>Gestión de Bienes y Servicios</v>
      </c>
      <c r="E5" s="66"/>
      <c r="F5" s="64" t="s">
        <v>1245</v>
      </c>
      <c r="G5" s="939" t="str">
        <f>'Riesgos de Corrupción'!F6</f>
        <v>Realizar el proceso contractual, para la adquisición de Bienes y servicios que requiera el Ministerio del Interior para el ejercicio de sus funciones, en observancia de la normatividad vigente.</v>
      </c>
      <c r="H5" s="940"/>
      <c r="I5" s="940"/>
      <c r="J5" s="940"/>
      <c r="K5" s="940"/>
      <c r="L5" s="940"/>
      <c r="M5" s="940"/>
      <c r="N5" s="940"/>
      <c r="O5" s="940"/>
      <c r="P5" s="940"/>
      <c r="Q5" s="940"/>
      <c r="R5" s="940"/>
      <c r="S5" s="941"/>
      <c r="T5" s="53"/>
      <c r="U5" s="54"/>
      <c r="V5" s="55"/>
      <c r="W5" s="54"/>
      <c r="X5" s="50"/>
      <c r="Y5" s="50"/>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56"/>
    </row>
    <row r="6" spans="1:233" s="69" customFormat="1" ht="9" customHeight="1" thickBot="1" x14ac:dyDescent="0.3">
      <c r="A6" s="67"/>
      <c r="B6" s="114"/>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row>
    <row r="7" spans="1:233" s="341" customFormat="1" ht="28.5" customHeight="1" thickBot="1" x14ac:dyDescent="0.3">
      <c r="A7" s="460"/>
      <c r="B7" s="461"/>
      <c r="C7" s="919" t="s">
        <v>1246</v>
      </c>
      <c r="D7" s="920"/>
      <c r="E7" s="921"/>
      <c r="F7" s="925" t="s">
        <v>1247</v>
      </c>
      <c r="G7" s="925"/>
      <c r="H7" s="925"/>
      <c r="I7" s="925"/>
      <c r="J7" s="925"/>
      <c r="K7" s="925"/>
      <c r="L7" s="925"/>
      <c r="M7" s="925"/>
      <c r="N7" s="925"/>
      <c r="O7" s="925"/>
      <c r="P7" s="925"/>
      <c r="Q7" s="925"/>
      <c r="R7" s="925"/>
      <c r="S7" s="925"/>
      <c r="T7" s="925"/>
      <c r="U7" s="925"/>
      <c r="V7" s="925"/>
      <c r="W7" s="925"/>
      <c r="X7" s="925"/>
      <c r="Y7" s="925"/>
      <c r="Z7" s="925"/>
      <c r="AA7" s="925"/>
      <c r="AB7" s="925"/>
      <c r="AC7" s="925"/>
      <c r="AD7" s="925"/>
      <c r="AE7" s="925"/>
      <c r="AF7" s="925"/>
      <c r="AG7" s="925"/>
      <c r="AH7" s="925"/>
      <c r="AI7" s="925"/>
      <c r="AJ7" s="925"/>
      <c r="AK7" s="925"/>
      <c r="AL7" s="925"/>
      <c r="AM7" s="925"/>
      <c r="AN7" s="925"/>
      <c r="AO7" s="925"/>
      <c r="AP7" s="925"/>
      <c r="AQ7" s="925"/>
      <c r="AR7" s="925"/>
      <c r="AS7" s="925"/>
      <c r="AT7" s="925"/>
      <c r="AU7" s="925"/>
      <c r="AV7" s="925"/>
      <c r="AW7" s="925"/>
      <c r="AX7" s="925"/>
      <c r="AY7" s="925"/>
      <c r="AZ7" s="926"/>
    </row>
    <row r="8" spans="1:233" s="341" customFormat="1" ht="31.7" customHeight="1" thickBot="1" x14ac:dyDescent="0.3">
      <c r="A8" s="462"/>
      <c r="B8" s="461"/>
      <c r="C8" s="922"/>
      <c r="D8" s="923"/>
      <c r="E8" s="924"/>
      <c r="F8" s="927" t="s">
        <v>1248</v>
      </c>
      <c r="G8" s="927"/>
      <c r="H8" s="927"/>
      <c r="I8" s="927"/>
      <c r="J8" s="927"/>
      <c r="K8" s="927"/>
      <c r="L8" s="927"/>
      <c r="M8" s="927"/>
      <c r="N8" s="927"/>
      <c r="O8" s="927"/>
      <c r="P8" s="927"/>
      <c r="Q8" s="927"/>
      <c r="R8" s="927"/>
      <c r="S8" s="927"/>
      <c r="T8" s="927"/>
      <c r="U8" s="927"/>
      <c r="V8" s="927"/>
      <c r="W8" s="927"/>
      <c r="X8" s="928"/>
      <c r="Y8" s="929" t="s">
        <v>1249</v>
      </c>
      <c r="Z8" s="930"/>
      <c r="AA8" s="930"/>
      <c r="AB8" s="930"/>
      <c r="AC8" s="930"/>
      <c r="AD8" s="930"/>
      <c r="AE8" s="931"/>
      <c r="AF8" s="932" t="s">
        <v>497</v>
      </c>
      <c r="AG8" s="927"/>
      <c r="AH8" s="927"/>
      <c r="AI8" s="927"/>
      <c r="AJ8" s="927"/>
      <c r="AK8" s="927"/>
      <c r="AL8" s="927"/>
      <c r="AM8" s="927"/>
      <c r="AN8" s="927"/>
      <c r="AO8" s="927"/>
      <c r="AP8" s="927"/>
      <c r="AQ8" s="927"/>
      <c r="AR8" s="928"/>
      <c r="AS8" s="933" t="s">
        <v>1250</v>
      </c>
      <c r="AT8" s="934"/>
      <c r="AU8" s="934"/>
      <c r="AV8" s="935"/>
      <c r="AW8" s="936" t="s">
        <v>516</v>
      </c>
      <c r="AX8" s="937"/>
      <c r="AY8" s="937"/>
      <c r="AZ8" s="938"/>
    </row>
    <row r="9" spans="1:233" s="353" customFormat="1" ht="97.5" customHeight="1" thickBot="1" x14ac:dyDescent="0.3">
      <c r="A9" s="463" t="s">
        <v>66</v>
      </c>
      <c r="B9" s="461"/>
      <c r="C9" s="464" t="s">
        <v>107</v>
      </c>
      <c r="D9" s="465" t="s">
        <v>1251</v>
      </c>
      <c r="E9" s="466" t="s">
        <v>1252</v>
      </c>
      <c r="F9" s="467" t="s">
        <v>609</v>
      </c>
      <c r="G9" s="464" t="s">
        <v>1253</v>
      </c>
      <c r="H9" s="464" t="s">
        <v>1254</v>
      </c>
      <c r="I9" s="464" t="s">
        <v>1255</v>
      </c>
      <c r="J9" s="464"/>
      <c r="K9" s="464" t="s">
        <v>1256</v>
      </c>
      <c r="L9" s="468"/>
      <c r="M9" s="464" t="s">
        <v>1257</v>
      </c>
      <c r="N9" s="464"/>
      <c r="O9" s="464" t="s">
        <v>1258</v>
      </c>
      <c r="P9" s="464"/>
      <c r="Q9" s="464" t="s">
        <v>1259</v>
      </c>
      <c r="R9" s="464"/>
      <c r="S9" s="464" t="s">
        <v>1260</v>
      </c>
      <c r="T9" s="464"/>
      <c r="U9" s="464" t="s">
        <v>1261</v>
      </c>
      <c r="V9" s="469"/>
      <c r="W9" s="470" t="s">
        <v>1262</v>
      </c>
      <c r="X9" s="470" t="s">
        <v>1263</v>
      </c>
      <c r="Y9" s="470" t="s">
        <v>1264</v>
      </c>
      <c r="Z9" s="464" t="s">
        <v>1265</v>
      </c>
      <c r="AA9" s="470" t="s">
        <v>1266</v>
      </c>
      <c r="AB9" s="470" t="s">
        <v>1267</v>
      </c>
      <c r="AC9" s="470" t="s">
        <v>1268</v>
      </c>
      <c r="AD9" s="470" t="s">
        <v>1269</v>
      </c>
      <c r="AE9" s="470" t="s">
        <v>1270</v>
      </c>
      <c r="AF9" s="470" t="s">
        <v>1271</v>
      </c>
      <c r="AG9" s="471" t="s">
        <v>1272</v>
      </c>
      <c r="AH9" s="470" t="s">
        <v>1273</v>
      </c>
      <c r="AI9" s="470" t="s">
        <v>1274</v>
      </c>
      <c r="AJ9" s="470" t="s">
        <v>1275</v>
      </c>
      <c r="AK9" s="470" t="s">
        <v>1276</v>
      </c>
      <c r="AL9" s="470" t="s">
        <v>1277</v>
      </c>
      <c r="AM9" s="470" t="s">
        <v>1278</v>
      </c>
      <c r="AN9" s="470" t="s">
        <v>1279</v>
      </c>
      <c r="AO9" s="464" t="s">
        <v>1280</v>
      </c>
      <c r="AP9" s="464" t="s">
        <v>1281</v>
      </c>
      <c r="AQ9" s="464" t="s">
        <v>1282</v>
      </c>
      <c r="AR9" s="464" t="s">
        <v>1283</v>
      </c>
      <c r="AS9" s="464" t="s">
        <v>1284</v>
      </c>
      <c r="AT9" s="464" t="s">
        <v>1285</v>
      </c>
      <c r="AU9" s="464" t="s">
        <v>1286</v>
      </c>
      <c r="AV9" s="464" t="s">
        <v>1287</v>
      </c>
      <c r="AW9" s="464" t="s">
        <v>1288</v>
      </c>
      <c r="AX9" s="464" t="s">
        <v>1289</v>
      </c>
      <c r="AY9" s="464" t="s">
        <v>1290</v>
      </c>
      <c r="AZ9" s="464" t="s">
        <v>534</v>
      </c>
      <c r="BA9" s="361"/>
      <c r="BB9" s="361"/>
    </row>
    <row r="10" spans="1:233" s="36" customFormat="1" ht="204" x14ac:dyDescent="0.25">
      <c r="A10" s="472"/>
      <c r="B10" s="473" t="str">
        <f>C10&amp;"-"&amp;E10</f>
        <v>R1-CO1</v>
      </c>
      <c r="C10" s="474" t="s">
        <v>73</v>
      </c>
      <c r="D10" s="475" t="s">
        <v>75</v>
      </c>
      <c r="E10" s="459" t="s">
        <v>74</v>
      </c>
      <c r="F10" s="521" t="s">
        <v>1291</v>
      </c>
      <c r="G10" s="476" t="s">
        <v>227</v>
      </c>
      <c r="H10" s="477" t="s">
        <v>227</v>
      </c>
      <c r="I10" s="478" t="s">
        <v>1292</v>
      </c>
      <c r="J10" s="479">
        <f>IF(I10="Asignado",15,IF(I10="No asignado",0,IF(I10=0,0)))</f>
        <v>15</v>
      </c>
      <c r="K10" s="478" t="s">
        <v>1293</v>
      </c>
      <c r="L10" s="479">
        <f>IF(K10="Adecuado",15,IF(K10="Inadecuado",0,IF(I10=0,0)))</f>
        <v>15</v>
      </c>
      <c r="M10" s="478" t="s">
        <v>1294</v>
      </c>
      <c r="N10" s="479">
        <f>IF(M10="Oportuna",15,IF(M10="Inoportuna",0,IF(I10=0,0)))</f>
        <v>15</v>
      </c>
      <c r="O10" s="478" t="s">
        <v>1295</v>
      </c>
      <c r="P10" s="479">
        <f t="shared" ref="P10:P72" si="0">IF(O10="Prevenir",15,IF(O10="Detectar",10,IF(O10="No es un control",0,IF(I10=0,0))))</f>
        <v>15</v>
      </c>
      <c r="Q10" s="478" t="s">
        <v>1296</v>
      </c>
      <c r="R10" s="479">
        <f t="shared" ref="R10:R72" si="1">IF(Q10="Confiable",15,IF(Q10="No confiable",0,IF(I10=0,0)))</f>
        <v>15</v>
      </c>
      <c r="S10" s="478" t="s">
        <v>1297</v>
      </c>
      <c r="T10" s="479">
        <f t="shared" ref="T10:T72" si="2">IF(S10="Se investigan y resuelven oportunamente",15,IF(S10="No se investigan y resuelven oportunamente",0,IF(I10=0,0)))</f>
        <v>15</v>
      </c>
      <c r="U10" s="478" t="s">
        <v>1298</v>
      </c>
      <c r="V10" s="479">
        <f t="shared" ref="V10:V72" si="3">IF(U10="Completa",10,IF(U10="Incompleta",5,IF(U10="No existe",0,IF(I10=0,0))))</f>
        <v>10</v>
      </c>
      <c r="W10" s="65">
        <f t="shared" ref="W10:W72" si="4">IF(G10=0," ",IF((J10+L10+N10+P10+R10+T10+V10)&gt;=0,(J10+L10+N10+P10+R10+T10+V10)))</f>
        <v>100</v>
      </c>
      <c r="X10" s="65" t="str">
        <f>IF(W10=" "," ",IF(AND(W10&gt;=0,W10&lt;=85),"Débil",IF(AND(W10&gt;=86,W10&lt;=95),"Moderado",IF(AND(W10&gt;=96,W10&lt;=100),"Fuerte"," "))))</f>
        <v>Fuerte</v>
      </c>
      <c r="Y10" s="65">
        <f t="shared" ref="Y10:Y72" si="5">IF(Z10="Siempre se ejecuta", 100,IF(Z10="Algunas veces se ejecuta",50,IF(Z10="No se ejecuta",0,"")))</f>
        <v>100</v>
      </c>
      <c r="Z10" s="375" t="s">
        <v>1299</v>
      </c>
      <c r="AA10" s="65" t="str">
        <f>IF(Z10="Siempre se ejecuta","Fuerte",IF(Z10="Algunas veces se ejecuta","Moderado",IF(Z10="No se ejecuta", "Débil","")))</f>
        <v>Fuerte</v>
      </c>
      <c r="AB10" s="65" t="str">
        <f>IF(AND(X10="Fuerte",AA10="Fuerte"),"Fuerte",IF(AND(X10="Fuerte",AA10="Moderado"),"Moderado",IF(AND(X10="Fuerte",AA10="Débil"),"Débil",IF(AND(X10="Moderado",AA10="Moderado"),"Moderado",IF(AND(X10="Moderado",AA10="Fuerte"),"Moderado",IF(AND(X10="Moderado",AA10="Débil"),"Débil",IF(X10="Débil","Débil"," ")))))))</f>
        <v>Fuerte</v>
      </c>
      <c r="AC10" s="65" t="str">
        <f>IF(AB10="Fuerte","No",IF(AB10="Moderado","Sí",IF(AB10="Débil","Sí","")))</f>
        <v>No</v>
      </c>
      <c r="AD10" s="65">
        <f>IFERROR(IF(Y10=" "," ",IF(Y10&gt;=0,(W10+Y10)/2))," ")</f>
        <v>100</v>
      </c>
      <c r="AE10" s="480">
        <f t="shared" ref="AE10:AE76" si="6">IFERROR(IF(AD10=" "," ",IF(AVERAGE($AD$10:$AD$252)&gt;=0,AVERAGEIFS($AD$10:$AD$251,$C$10:$C$251,C10))),"  ")</f>
        <v>100</v>
      </c>
      <c r="AF10" s="65" t="str">
        <f>IF(AE10=" "," ",IF(AE10=100,"Fuerte",IF(AE10&lt;50,"Débil",IF(AE10&gt;49,"Moderado"," "))))</f>
        <v>Fuerte</v>
      </c>
      <c r="AG10" s="481">
        <f>IF(OR(AND(AF10="Fuerte",G10="No disminuye"),AND(AF10="Moderado",G10="No disminuye")),0,IF(AND(AF10="Fuerte",G10="Directamente"),2,IF(AND(AF10="Moderado",G10="Directamente"),1,0)))</f>
        <v>2</v>
      </c>
      <c r="AH10" s="482">
        <f t="shared" ref="AH10:AH76" si="7">IFERROR(AVERAGEIFS($AG$10:$AG$251,$C$10:$C$251,C10)," ")</f>
        <v>2</v>
      </c>
      <c r="AI10" s="483"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484">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485">
        <f t="shared" ref="AK10:AK76" si="8">IFERROR(AVERAGEIFS($AJ$10:$AJ$251,$C$10:$C$251,C10)," ")</f>
        <v>2</v>
      </c>
      <c r="AL10" s="486"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65"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65" t="str">
        <f t="shared" ref="AN10:AN13" si="9">IF(AM10="Zona Moderada","Reducir riesgo",IF(AM10="Zona Alta","Compartir riesgo",IF(AM10="Zona Extrema","Evitar riesgo"," ")))</f>
        <v>Reducir riesgo</v>
      </c>
      <c r="AO10" s="487" t="s">
        <v>1300</v>
      </c>
      <c r="AP10" s="375" t="s">
        <v>1398</v>
      </c>
      <c r="AQ10" s="477" t="s">
        <v>1395</v>
      </c>
      <c r="AR10" s="488" t="s">
        <v>1301</v>
      </c>
      <c r="AS10" s="489" t="s">
        <v>1302</v>
      </c>
      <c r="AT10" s="488" t="s">
        <v>1303</v>
      </c>
      <c r="AU10" s="488" t="s">
        <v>1304</v>
      </c>
      <c r="AV10" s="488" t="s">
        <v>1305</v>
      </c>
      <c r="AW10" s="490" t="s">
        <v>1401</v>
      </c>
      <c r="AX10" s="491" t="s">
        <v>1306</v>
      </c>
      <c r="AY10" s="1020" t="s">
        <v>1402</v>
      </c>
      <c r="AZ10" s="491"/>
    </row>
    <row r="11" spans="1:233" s="36" customFormat="1" ht="191.25" x14ac:dyDescent="0.25">
      <c r="A11" s="472"/>
      <c r="B11" s="473" t="str">
        <f t="shared" ref="B11:B73" si="10">C11&amp;"-"&amp;E11</f>
        <v>R1-CO2</v>
      </c>
      <c r="C11" s="474" t="s">
        <v>73</v>
      </c>
      <c r="D11" s="475" t="s">
        <v>81</v>
      </c>
      <c r="E11" s="459" t="s">
        <v>80</v>
      </c>
      <c r="F11" s="522" t="s">
        <v>1307</v>
      </c>
      <c r="G11" s="493" t="s">
        <v>227</v>
      </c>
      <c r="H11" s="477" t="s">
        <v>227</v>
      </c>
      <c r="I11" s="478" t="s">
        <v>1292</v>
      </c>
      <c r="J11" s="479">
        <f t="shared" ref="J11:J73" si="11">IF(I11="Asignado",15,IF(I11="No asignado",0,IF(I11=0,0)))</f>
        <v>15</v>
      </c>
      <c r="K11" s="478" t="s">
        <v>1293</v>
      </c>
      <c r="L11" s="479">
        <f t="shared" ref="L11:L73" si="12">IF(K11="Adecuado",15,IF(K11="Inadecuado",0,IF(I11=0,0)))</f>
        <v>15</v>
      </c>
      <c r="M11" s="478" t="s">
        <v>1294</v>
      </c>
      <c r="N11" s="479">
        <f t="shared" ref="N11:N73" si="13">IF(M11="Oportuna",15,IF(M11="Inoportuna",0,IF(I11=0,0)))</f>
        <v>15</v>
      </c>
      <c r="O11" s="478" t="s">
        <v>1295</v>
      </c>
      <c r="P11" s="479">
        <f t="shared" si="0"/>
        <v>15</v>
      </c>
      <c r="Q11" s="478" t="s">
        <v>1296</v>
      </c>
      <c r="R11" s="479">
        <f t="shared" si="1"/>
        <v>15</v>
      </c>
      <c r="S11" s="478" t="s">
        <v>1297</v>
      </c>
      <c r="T11" s="479">
        <f t="shared" si="2"/>
        <v>15</v>
      </c>
      <c r="U11" s="478" t="s">
        <v>1298</v>
      </c>
      <c r="V11" s="479">
        <f t="shared" si="3"/>
        <v>10</v>
      </c>
      <c r="W11" s="486">
        <f t="shared" si="4"/>
        <v>100</v>
      </c>
      <c r="X11" s="486" t="str">
        <f t="shared" ref="X11:X73" si="14">IF(W11=" "," ",IF(AND(W11&gt;=0,W11&lt;=85),"Débil",IF(AND(W11&gt;=86,W11&lt;=95),"Moderado",IF(AND(W11&gt;=96,W11&lt;=100),"Fuerte"," "))))</f>
        <v>Fuerte</v>
      </c>
      <c r="Y11" s="486">
        <f t="shared" si="5"/>
        <v>100</v>
      </c>
      <c r="Z11" s="477" t="s">
        <v>1299</v>
      </c>
      <c r="AA11" s="486" t="str">
        <f t="shared" ref="AA11:AA73" si="15">IF(Z11="Siempre se ejecuta","Fuerte",IF(Z11="Algunas veces se ejecuta","Moderado",IF(Z11="No se ejecuta", "Débil","")))</f>
        <v>Fuerte</v>
      </c>
      <c r="AB11" s="486" t="str">
        <f t="shared" ref="AB11:AB73" si="16">IF(AND(X11="Fuerte",AA11="Fuerte"),"Fuerte",IF(AND(X11="Fuerte",AA11="Moderado"),"Moderado",IF(AND(X11="Fuerte",AA11="Débil"),"Débil",IF(AND(X11="Moderado",AA11="Moderado"),"Moderado",IF(AND(X11="Moderado",AA11="Fuerte"),"Moderado",IF(AND(X11="Moderado",AA11="Débil"),"Débil",IF(X11="Débil","Débil"," ")))))))</f>
        <v>Fuerte</v>
      </c>
      <c r="AC11" s="486" t="str">
        <f t="shared" ref="AC11:AC73" si="17">IF(AB11="Fuerte","No",IF(AB11="Moderado","Sí",IF(AB11="Débil","Sí","")))</f>
        <v>No</v>
      </c>
      <c r="AD11" s="486">
        <f t="shared" ref="AD11:AD73" si="18">IFERROR(IF(Y11=" "," ",IF(Y11&gt;=0,(W11+Y11)/2))," ")</f>
        <v>100</v>
      </c>
      <c r="AE11" s="494">
        <f t="shared" si="6"/>
        <v>100</v>
      </c>
      <c r="AF11" s="486" t="str">
        <f t="shared" ref="AF11:AF73" si="19">IF(AE11=" "," ",IF(AE11=100,"Fuerte",IF(AE11&lt;50,"Débil",IF(AE11&gt;49,"Moderado"," "))))</f>
        <v>Fuerte</v>
      </c>
      <c r="AG11" s="481">
        <f t="shared" ref="AG11:AG73" si="20">IF(OR(AND(AF11="Fuerte",G11="No disminuye"),AND(AF11="Moderado",G11="No disminuye")),0,IF(AND(AF11="Fuerte",G11="Directamente"),2,IF(AND(AF11="Moderado",G11="Directamente"),1,0)))</f>
        <v>2</v>
      </c>
      <c r="AH11" s="481">
        <f t="shared" si="7"/>
        <v>2</v>
      </c>
      <c r="AI11" s="483"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484">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485">
        <f t="shared" si="8"/>
        <v>2</v>
      </c>
      <c r="AL11" s="486"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486"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65" t="str">
        <f t="shared" si="9"/>
        <v>Reducir riesgo</v>
      </c>
      <c r="AO11" s="495" t="s">
        <v>1308</v>
      </c>
      <c r="AP11" s="477" t="s">
        <v>1399</v>
      </c>
      <c r="AQ11" s="477" t="s">
        <v>1395</v>
      </c>
      <c r="AR11" s="488" t="s">
        <v>1301</v>
      </c>
      <c r="AS11" s="489" t="s">
        <v>1309</v>
      </c>
      <c r="AT11" s="488" t="s">
        <v>1303</v>
      </c>
      <c r="AU11" s="488" t="s">
        <v>1304</v>
      </c>
      <c r="AV11" s="488" t="s">
        <v>1305</v>
      </c>
      <c r="AW11" s="490" t="s">
        <v>1310</v>
      </c>
      <c r="AX11" s="496" t="s">
        <v>1311</v>
      </c>
      <c r="AY11" s="1021" t="s">
        <v>1403</v>
      </c>
      <c r="AZ11" s="496"/>
    </row>
    <row r="12" spans="1:233" s="36" customFormat="1" ht="214.5" customHeight="1" x14ac:dyDescent="0.25">
      <c r="A12" s="472"/>
      <c r="B12" s="473" t="str">
        <f t="shared" si="10"/>
        <v>R2-CO1</v>
      </c>
      <c r="C12" s="474" t="s">
        <v>79</v>
      </c>
      <c r="D12" s="475" t="s">
        <v>75</v>
      </c>
      <c r="E12" s="459" t="s">
        <v>74</v>
      </c>
      <c r="F12" s="522" t="s">
        <v>1312</v>
      </c>
      <c r="G12" s="493" t="s">
        <v>227</v>
      </c>
      <c r="H12" s="477" t="s">
        <v>227</v>
      </c>
      <c r="I12" s="478" t="s">
        <v>1292</v>
      </c>
      <c r="J12" s="479">
        <f t="shared" si="11"/>
        <v>15</v>
      </c>
      <c r="K12" s="478" t="s">
        <v>1293</v>
      </c>
      <c r="L12" s="479">
        <f t="shared" si="12"/>
        <v>15</v>
      </c>
      <c r="M12" s="478" t="s">
        <v>1294</v>
      </c>
      <c r="N12" s="479">
        <f t="shared" si="13"/>
        <v>15</v>
      </c>
      <c r="O12" s="478" t="s">
        <v>1295</v>
      </c>
      <c r="P12" s="479">
        <f t="shared" si="0"/>
        <v>15</v>
      </c>
      <c r="Q12" s="478" t="s">
        <v>1296</v>
      </c>
      <c r="R12" s="479">
        <f t="shared" si="1"/>
        <v>15</v>
      </c>
      <c r="S12" s="478" t="s">
        <v>1297</v>
      </c>
      <c r="T12" s="479">
        <f t="shared" si="2"/>
        <v>15</v>
      </c>
      <c r="U12" s="478" t="s">
        <v>1298</v>
      </c>
      <c r="V12" s="479">
        <f t="shared" si="3"/>
        <v>10</v>
      </c>
      <c r="W12" s="486">
        <f t="shared" si="4"/>
        <v>100</v>
      </c>
      <c r="X12" s="486" t="str">
        <f t="shared" si="14"/>
        <v>Fuerte</v>
      </c>
      <c r="Y12" s="486">
        <f t="shared" si="5"/>
        <v>100</v>
      </c>
      <c r="Z12" s="477" t="s">
        <v>1299</v>
      </c>
      <c r="AA12" s="486" t="str">
        <f t="shared" si="15"/>
        <v>Fuerte</v>
      </c>
      <c r="AB12" s="486" t="str">
        <f t="shared" si="16"/>
        <v>Fuerte</v>
      </c>
      <c r="AC12" s="486" t="str">
        <f t="shared" si="17"/>
        <v>No</v>
      </c>
      <c r="AD12" s="486">
        <f t="shared" si="18"/>
        <v>100</v>
      </c>
      <c r="AE12" s="494">
        <f t="shared" si="6"/>
        <v>100</v>
      </c>
      <c r="AF12" s="486" t="str">
        <f t="shared" si="19"/>
        <v>Fuerte</v>
      </c>
      <c r="AG12" s="481">
        <f t="shared" si="20"/>
        <v>2</v>
      </c>
      <c r="AH12" s="481">
        <f t="shared" si="7"/>
        <v>2</v>
      </c>
      <c r="AI12" s="483"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484">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485">
        <f t="shared" si="8"/>
        <v>2</v>
      </c>
      <c r="AL12" s="486"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486" t="str">
        <f t="shared" ref="AM12:AM74" si="21">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65" t="str">
        <f t="shared" si="9"/>
        <v>Reducir riesgo</v>
      </c>
      <c r="AO12" s="495" t="s">
        <v>1313</v>
      </c>
      <c r="AP12" s="477" t="s">
        <v>1400</v>
      </c>
      <c r="AQ12" s="477" t="s">
        <v>1396</v>
      </c>
      <c r="AR12" s="488" t="s">
        <v>1314</v>
      </c>
      <c r="AS12" s="489" t="s">
        <v>1315</v>
      </c>
      <c r="AT12" s="488" t="s">
        <v>1316</v>
      </c>
      <c r="AU12" s="488" t="s">
        <v>1317</v>
      </c>
      <c r="AV12" s="489" t="s">
        <v>1318</v>
      </c>
      <c r="AW12" s="490" t="s">
        <v>1319</v>
      </c>
      <c r="AX12" s="496" t="s">
        <v>1320</v>
      </c>
      <c r="AY12" s="1021" t="s">
        <v>1404</v>
      </c>
      <c r="AZ12" s="496"/>
    </row>
    <row r="13" spans="1:233" s="36" customFormat="1" ht="213" customHeight="1" x14ac:dyDescent="0.25">
      <c r="A13" s="472"/>
      <c r="B13" s="473" t="str">
        <f>C13&amp;"-"&amp;E13</f>
        <v>R2-CO2</v>
      </c>
      <c r="C13" s="474" t="s">
        <v>79</v>
      </c>
      <c r="D13" s="475" t="s">
        <v>81</v>
      </c>
      <c r="E13" s="459" t="s">
        <v>80</v>
      </c>
      <c r="F13" s="522" t="s">
        <v>1321</v>
      </c>
      <c r="G13" s="493" t="s">
        <v>227</v>
      </c>
      <c r="H13" s="477" t="s">
        <v>227</v>
      </c>
      <c r="I13" s="478" t="s">
        <v>1292</v>
      </c>
      <c r="J13" s="479">
        <f>IF(I13="Asignado",15,IF(I13="No asignado",0,IF(I13=0,0)))</f>
        <v>15</v>
      </c>
      <c r="K13" s="478" t="s">
        <v>1293</v>
      </c>
      <c r="L13" s="479">
        <f>IF(K13="Adecuado",15,IF(K13="Inadecuado",0,IF(I13=0,0)))</f>
        <v>15</v>
      </c>
      <c r="M13" s="478" t="s">
        <v>1294</v>
      </c>
      <c r="N13" s="479">
        <f>IF(M13="Oportuna",15,IF(M13="Inoportuna",0,IF(I13=0,0)))</f>
        <v>15</v>
      </c>
      <c r="O13" s="478" t="s">
        <v>1295</v>
      </c>
      <c r="P13" s="479">
        <f>IF(O13="Prevenir",15,IF(O13="Detectar",10,IF(O13="No es un control",0,IF(I13=0,0))))</f>
        <v>15</v>
      </c>
      <c r="Q13" s="478" t="s">
        <v>1296</v>
      </c>
      <c r="R13" s="479">
        <f>IF(Q13="Confiable",15,IF(Q13="No confiable",0,IF(I13=0,0)))</f>
        <v>15</v>
      </c>
      <c r="S13" s="478" t="s">
        <v>1297</v>
      </c>
      <c r="T13" s="479">
        <f>IF(S13="Se investigan y resuelven oportunamente",15,IF(S13="No se investigan y resuelven oportunamente",0,IF(I13=0,0)))</f>
        <v>15</v>
      </c>
      <c r="U13" s="478" t="s">
        <v>1298</v>
      </c>
      <c r="V13" s="479">
        <f>IF(U13="Completa",10,IF(U13="Incompleta",5,IF(U13="No existe",0,IF(I13=0,0))))</f>
        <v>10</v>
      </c>
      <c r="W13" s="486">
        <f>IF(G13=0," ",IF((J13+L13+N13+P13+R13+T13+V13)&gt;=0,(J13+L13+N13+P13+R13+T13+V13)))</f>
        <v>100</v>
      </c>
      <c r="X13" s="486" t="str">
        <f>IF(W13=" "," ",IF(AND(W13&gt;=0,W13&lt;=85),"Débil",IF(AND(W13&gt;=86,W13&lt;=95),"Moderado",IF(AND(W13&gt;=96,W13&lt;=100),"Fuerte"," "))))</f>
        <v>Fuerte</v>
      </c>
      <c r="Y13" s="486">
        <f>IF(Z13="Siempre se ejecuta", 100,IF(Z13="Algunas veces se ejecuta",50,IF(Z13="No se ejecuta",0,"")))</f>
        <v>100</v>
      </c>
      <c r="Z13" s="477" t="s">
        <v>1299</v>
      </c>
      <c r="AA13" s="486" t="str">
        <f>IF(Z13="Siempre se ejecuta","Fuerte",IF(Z13="Algunas veces se ejecuta","Moderado",IF(Z13="No se ejecuta", "Débil","")))</f>
        <v>Fuerte</v>
      </c>
      <c r="AB13" s="486" t="str">
        <f>IF(AND(X13="Fuerte",AA13="Fuerte"),"Fuerte",IF(AND(X13="Fuerte",AA13="Moderado"),"Moderado",IF(AND(X13="Fuerte",AA13="Débil"),"Débil",IF(AND(X13="Moderado",AA13="Moderado"),"Moderado",IF(AND(X13="Moderado",AA13="Fuerte"),"Moderado",IF(AND(X13="Moderado",AA13="Débil"),"Débil",IF(X13="Débil","Débil"," ")))))))</f>
        <v>Fuerte</v>
      </c>
      <c r="AC13" s="486" t="str">
        <f>IF(AB13="Fuerte","No",IF(AB13="Moderado","Sí",IF(AB13="Débil","Sí","")))</f>
        <v>No</v>
      </c>
      <c r="AD13" s="486">
        <f>IFERROR(IF(Y13=" "," ",IF(Y13&gt;=0,(W13+Y13)/2))," ")</f>
        <v>100</v>
      </c>
      <c r="AE13" s="494">
        <f>IFERROR(IF(AD13=" "," ",IF(AVERAGE($AD$10:$AD$252)&gt;=0,AVERAGEIFS($AD$10:$AD$251,$C$10:$C$251,C13))),"  ")</f>
        <v>100</v>
      </c>
      <c r="AF13" s="486" t="str">
        <f>IF(AE13=" "," ",IF(AE13=100,"Fuerte",IF(AE13&lt;50,"Débil",IF(AE13&gt;49,"Moderado"," "))))</f>
        <v>Fuerte</v>
      </c>
      <c r="AG13" s="481">
        <f>IF(OR(AND(AF13="Fuerte",G13="No disminuye"),AND(AF13="Moderado",G13="No disminuye")),0,IF(AND(AF13="Fuerte",G13="Directamente"),2,IF(AND(AF13="Moderado",G13="Directamente"),1,0)))</f>
        <v>2</v>
      </c>
      <c r="AH13" s="481">
        <f>IFERROR(AVERAGEIFS($AG$10:$AG$251,$C$10:$C$251,C13)," ")</f>
        <v>2</v>
      </c>
      <c r="AI13" s="483"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484">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481">
        <f>IFERROR(AVERAGEIFS($AJ$10:$AJ$251,$C$10:$C$251,C13)," ")</f>
        <v>2</v>
      </c>
      <c r="AL13" s="486"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486"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65" t="str">
        <f t="shared" si="9"/>
        <v>Reducir riesgo</v>
      </c>
      <c r="AO13" s="495" t="s">
        <v>1322</v>
      </c>
      <c r="AP13" s="477" t="s">
        <v>1323</v>
      </c>
      <c r="AQ13" s="477" t="s">
        <v>1397</v>
      </c>
      <c r="AR13" s="488" t="s">
        <v>1176</v>
      </c>
      <c r="AS13" s="489" t="s">
        <v>1324</v>
      </c>
      <c r="AT13" s="488" t="s">
        <v>1316</v>
      </c>
      <c r="AU13" s="488" t="s">
        <v>1317</v>
      </c>
      <c r="AV13" s="489" t="s">
        <v>1318</v>
      </c>
      <c r="AW13" s="490" t="s">
        <v>1325</v>
      </c>
      <c r="AX13" s="496" t="s">
        <v>1326</v>
      </c>
      <c r="AY13" s="1021" t="s">
        <v>1405</v>
      </c>
      <c r="AZ13" s="497"/>
    </row>
    <row r="14" spans="1:233" s="36" customFormat="1" ht="211.5" customHeight="1" x14ac:dyDescent="0.25">
      <c r="A14" s="472"/>
      <c r="B14" s="473" t="str">
        <f>C14&amp;"-"&amp;E14</f>
        <v>R2-CO2</v>
      </c>
      <c r="C14" s="474" t="s">
        <v>79</v>
      </c>
      <c r="D14" s="475" t="s">
        <v>87</v>
      </c>
      <c r="E14" s="459" t="s">
        <v>80</v>
      </c>
      <c r="F14" s="522" t="s">
        <v>1321</v>
      </c>
      <c r="G14" s="493" t="s">
        <v>227</v>
      </c>
      <c r="H14" s="477" t="s">
        <v>227</v>
      </c>
      <c r="I14" s="478" t="s">
        <v>1292</v>
      </c>
      <c r="J14" s="479">
        <f>IF(I14="Asignado",15,IF(I14="No asignado",0,IF(I14=0,0)))</f>
        <v>15</v>
      </c>
      <c r="K14" s="478" t="s">
        <v>1293</v>
      </c>
      <c r="L14" s="479">
        <f>IF(K14="Adecuado",15,IF(K14="Inadecuado",0,IF(I14=0,0)))</f>
        <v>15</v>
      </c>
      <c r="M14" s="478" t="s">
        <v>1294</v>
      </c>
      <c r="N14" s="479">
        <f>IF(M14="Oportuna",15,IF(M14="Inoportuna",0,IF(I14=0,0)))</f>
        <v>15</v>
      </c>
      <c r="O14" s="478" t="s">
        <v>1295</v>
      </c>
      <c r="P14" s="479">
        <f>IF(O14="Prevenir",15,IF(O14="Detectar",10,IF(O14="No es un control",0,IF(I14=0,0))))</f>
        <v>15</v>
      </c>
      <c r="Q14" s="478" t="s">
        <v>1296</v>
      </c>
      <c r="R14" s="479">
        <f>IF(Q14="Confiable",15,IF(Q14="No confiable",0,IF(I14=0,0)))</f>
        <v>15</v>
      </c>
      <c r="S14" s="478" t="s">
        <v>1297</v>
      </c>
      <c r="T14" s="479">
        <f>IF(S14="Se investigan y resuelven oportunamente",15,IF(S14="No se investigan y resuelven oportunamente",0,IF(I14=0,0)))</f>
        <v>15</v>
      </c>
      <c r="U14" s="478" t="s">
        <v>1298</v>
      </c>
      <c r="V14" s="479">
        <f>IF(U14="Completa",10,IF(U14="Incompleta",5,IF(U14="No existe",0,IF(I14=0,0))))</f>
        <v>10</v>
      </c>
      <c r="W14" s="486">
        <f>IF(G14=0," ",IF((J14+L14+N14+P14+R14+T14+V14)&gt;=0,(J14+L14+N14+P14+R14+T14+V14)))</f>
        <v>100</v>
      </c>
      <c r="X14" s="486" t="str">
        <f>IF(W14=" "," ",IF(AND(W14&gt;=0,W14&lt;=85),"Débil",IF(AND(W14&gt;=86,W14&lt;=95),"Moderado",IF(AND(W14&gt;=96,W14&lt;=100),"Fuerte"," "))))</f>
        <v>Fuerte</v>
      </c>
      <c r="Y14" s="486">
        <f>IF(Z14="Siempre se ejecuta", 100,IF(Z14="Algunas veces se ejecuta",50,IF(Z14="No se ejecuta",0,"")))</f>
        <v>100</v>
      </c>
      <c r="Z14" s="477" t="s">
        <v>1299</v>
      </c>
      <c r="AA14" s="486" t="str">
        <f>IF(Z14="Siempre se ejecuta","Fuerte",IF(Z14="Algunas veces se ejecuta","Moderado",IF(Z14="No se ejecuta", "Débil","")))</f>
        <v>Fuerte</v>
      </c>
      <c r="AB14" s="486" t="str">
        <f>IF(AND(X14="Fuerte",AA14="Fuerte"),"Fuerte",IF(AND(X14="Fuerte",AA14="Moderado"),"Moderado",IF(AND(X14="Fuerte",AA14="Débil"),"Débil",IF(AND(X14="Moderado",AA14="Moderado"),"Moderado",IF(AND(X14="Moderado",AA14="Fuerte"),"Moderado",IF(AND(X14="Moderado",AA14="Débil"),"Débil",IF(X14="Débil","Débil"," ")))))))</f>
        <v>Fuerte</v>
      </c>
      <c r="AC14" s="486" t="str">
        <f>IF(AB14="Fuerte","No",IF(AB14="Moderado","Sí",IF(AB14="Débil","Sí","")))</f>
        <v>No</v>
      </c>
      <c r="AD14" s="486">
        <f>IFERROR(IF(Y14=" "," ",IF(Y14&gt;=0,(W14+Y14)/2))," ")</f>
        <v>100</v>
      </c>
      <c r="AE14" s="494">
        <f>IFERROR(IF(AD14=" "," ",IF(AVERAGE($AD$10:$AD$252)&gt;=0,AVERAGEIFS($AD$10:$AD$251,$C$10:$C$251,C14))),"  ")</f>
        <v>100</v>
      </c>
      <c r="AF14" s="486" t="str">
        <f>IF(AE14=" "," ",IF(AE14=100,"Fuerte",IF(AE14&lt;50,"Débil",IF(AE14&gt;49,"Moderado"," "))))</f>
        <v>Fuerte</v>
      </c>
      <c r="AG14" s="481">
        <f>IF(OR(AND(AF14="Fuerte",G14="No disminuye"),AND(AF14="Moderado",G14="No disminuye")),0,IF(AND(AF14="Fuerte",G14="Directamente"),2,IF(AND(AF14="Moderado",G14="Directamente"),1,0)))</f>
        <v>2</v>
      </c>
      <c r="AH14" s="481">
        <f>IFERROR(AVERAGEIFS($AG$10:$AG$251,$C$10:$C$251,C14)," ")</f>
        <v>2</v>
      </c>
      <c r="AI14" s="483"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484">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481">
        <f>IFERROR(AVERAGEIFS($AJ$10:$AJ$251,$C$10:$C$251,C14)," ")</f>
        <v>2</v>
      </c>
      <c r="AL14" s="486"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486"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65" t="str">
        <f t="shared" ref="AN14" si="22">IF(AM14="Zona Moderada","Reducir riesgo",IF(AM14="Zona Alta","Compartir riesgo",IF(AM14="Zona Extrema","Evitar riesgo"," ")))</f>
        <v>Reducir riesgo</v>
      </c>
      <c r="AO14" s="495" t="s">
        <v>1322</v>
      </c>
      <c r="AP14" s="477" t="s">
        <v>1323</v>
      </c>
      <c r="AQ14" s="477" t="s">
        <v>1397</v>
      </c>
      <c r="AR14" s="488" t="s">
        <v>1176</v>
      </c>
      <c r="AS14" s="489" t="s">
        <v>1324</v>
      </c>
      <c r="AT14" s="488" t="s">
        <v>1316</v>
      </c>
      <c r="AU14" s="488" t="s">
        <v>1317</v>
      </c>
      <c r="AV14" s="489" t="s">
        <v>1318</v>
      </c>
      <c r="AW14" s="490" t="s">
        <v>1325</v>
      </c>
      <c r="AX14" s="496" t="s">
        <v>1326</v>
      </c>
      <c r="AY14" s="1021" t="s">
        <v>1405</v>
      </c>
      <c r="AZ14" s="497"/>
    </row>
    <row r="15" spans="1:233" s="36" customFormat="1" ht="226.5" customHeight="1" x14ac:dyDescent="0.25">
      <c r="A15" s="472"/>
      <c r="B15" s="473" t="str">
        <f>C15&amp;"-"&amp;E15</f>
        <v>R2-CO2</v>
      </c>
      <c r="C15" s="474" t="s">
        <v>79</v>
      </c>
      <c r="D15" s="475" t="s">
        <v>95</v>
      </c>
      <c r="E15" s="459" t="s">
        <v>80</v>
      </c>
      <c r="F15" s="522" t="s">
        <v>1321</v>
      </c>
      <c r="G15" s="493" t="s">
        <v>227</v>
      </c>
      <c r="H15" s="477" t="s">
        <v>227</v>
      </c>
      <c r="I15" s="478" t="s">
        <v>1292</v>
      </c>
      <c r="J15" s="479">
        <f>IF(I15="Asignado",15,IF(I15="No asignado",0,IF(I15=0,0)))</f>
        <v>15</v>
      </c>
      <c r="K15" s="478" t="s">
        <v>1293</v>
      </c>
      <c r="L15" s="479">
        <f>IF(K15="Adecuado",15,IF(K15="Inadecuado",0,IF(I15=0,0)))</f>
        <v>15</v>
      </c>
      <c r="M15" s="478" t="s">
        <v>1294</v>
      </c>
      <c r="N15" s="479">
        <f>IF(M15="Oportuna",15,IF(M15="Inoportuna",0,IF(I15=0,0)))</f>
        <v>15</v>
      </c>
      <c r="O15" s="478" t="s">
        <v>1295</v>
      </c>
      <c r="P15" s="479">
        <f>IF(O15="Prevenir",15,IF(O15="Detectar",10,IF(O15="No es un control",0,IF(I15=0,0))))</f>
        <v>15</v>
      </c>
      <c r="Q15" s="478" t="s">
        <v>1296</v>
      </c>
      <c r="R15" s="479">
        <f>IF(Q15="Confiable",15,IF(Q15="No confiable",0,IF(I15=0,0)))</f>
        <v>15</v>
      </c>
      <c r="S15" s="478" t="s">
        <v>1297</v>
      </c>
      <c r="T15" s="479">
        <f>IF(S15="Se investigan y resuelven oportunamente",15,IF(S15="No se investigan y resuelven oportunamente",0,IF(I15=0,0)))</f>
        <v>15</v>
      </c>
      <c r="U15" s="478" t="s">
        <v>1298</v>
      </c>
      <c r="V15" s="479">
        <f>IF(U15="Completa",10,IF(U15="Incompleta",5,IF(U15="No existe",0,IF(I15=0,0))))</f>
        <v>10</v>
      </c>
      <c r="W15" s="486">
        <f>IF(G15=0," ",IF((J15+L15+N15+P15+R15+T15+V15)&gt;=0,(J15+L15+N15+P15+R15+T15+V15)))</f>
        <v>100</v>
      </c>
      <c r="X15" s="486" t="str">
        <f>IF(W15=" "," ",IF(AND(W15&gt;=0,W15&lt;=85),"Débil",IF(AND(W15&gt;=86,W15&lt;=95),"Moderado",IF(AND(W15&gt;=96,W15&lt;=100),"Fuerte"," "))))</f>
        <v>Fuerte</v>
      </c>
      <c r="Y15" s="486">
        <f>IF(Z15="Siempre se ejecuta", 100,IF(Z15="Algunas veces se ejecuta",50,IF(Z15="No se ejecuta",0,"")))</f>
        <v>100</v>
      </c>
      <c r="Z15" s="477" t="s">
        <v>1299</v>
      </c>
      <c r="AA15" s="486" t="str">
        <f>IF(Z15="Siempre se ejecuta","Fuerte",IF(Z15="Algunas veces se ejecuta","Moderado",IF(Z15="No se ejecuta", "Débil","")))</f>
        <v>Fuerte</v>
      </c>
      <c r="AB15" s="486" t="str">
        <f>IF(AND(X15="Fuerte",AA15="Fuerte"),"Fuerte",IF(AND(X15="Fuerte",AA15="Moderado"),"Moderado",IF(AND(X15="Fuerte",AA15="Débil"),"Débil",IF(AND(X15="Moderado",AA15="Moderado"),"Moderado",IF(AND(X15="Moderado",AA15="Fuerte"),"Moderado",IF(AND(X15="Moderado",AA15="Débil"),"Débil",IF(X15="Débil","Débil"," ")))))))</f>
        <v>Fuerte</v>
      </c>
      <c r="AC15" s="486" t="str">
        <f>IF(AB15="Fuerte","No",IF(AB15="Moderado","Sí",IF(AB15="Débil","Sí","")))</f>
        <v>No</v>
      </c>
      <c r="AD15" s="486">
        <f>IFERROR(IF(Y15=" "," ",IF(Y15&gt;=0,(W15+Y15)/2))," ")</f>
        <v>100</v>
      </c>
      <c r="AE15" s="494">
        <f>IFERROR(IF(AD15=" "," ",IF(AVERAGE($AD$10:$AD$252)&gt;=0,AVERAGEIFS($AD$10:$AD$251,$C$10:$C$251,C15))),"  ")</f>
        <v>100</v>
      </c>
      <c r="AF15" s="486" t="str">
        <f>IF(AE15=" "," ",IF(AE15=100,"Fuerte",IF(AE15&lt;50,"Débil",IF(AE15&gt;49,"Moderado"," "))))</f>
        <v>Fuerte</v>
      </c>
      <c r="AG15" s="481">
        <f>IF(OR(AND(AF15="Fuerte",G15="No disminuye"),AND(AF15="Moderado",G15="No disminuye")),0,IF(AND(AF15="Fuerte",G15="Directamente"),2,IF(AND(AF15="Moderado",G15="Directamente"),1,0)))</f>
        <v>2</v>
      </c>
      <c r="AH15" s="481">
        <f>IFERROR(AVERAGEIFS($AG$10:$AG$251,$C$10:$C$251,C15)," ")</f>
        <v>2</v>
      </c>
      <c r="AI15" s="483"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484">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481">
        <f>IFERROR(AVERAGEIFS($AJ$10:$AJ$251,$C$10:$C$251,C15)," ")</f>
        <v>2</v>
      </c>
      <c r="AL15" s="486"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486"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Zona Moderada</v>
      </c>
      <c r="AN15" s="65" t="str">
        <f t="shared" ref="AN15" si="23">IF(AM15="Zona Moderada","Reducir riesgo",IF(AM15="Zona Alta","Compartir riesgo",IF(AM15="Zona Extrema","Evitar riesgo"," ")))</f>
        <v>Reducir riesgo</v>
      </c>
      <c r="AO15" s="495" t="s">
        <v>1322</v>
      </c>
      <c r="AP15" s="477" t="s">
        <v>1323</v>
      </c>
      <c r="AQ15" s="477" t="s">
        <v>1397</v>
      </c>
      <c r="AR15" s="488" t="s">
        <v>1176</v>
      </c>
      <c r="AS15" s="489" t="s">
        <v>1324</v>
      </c>
      <c r="AT15" s="488" t="s">
        <v>1316</v>
      </c>
      <c r="AU15" s="488" t="s">
        <v>1317</v>
      </c>
      <c r="AV15" s="489" t="s">
        <v>1318</v>
      </c>
      <c r="AW15" s="490" t="s">
        <v>1325</v>
      </c>
      <c r="AX15" s="496" t="s">
        <v>1326</v>
      </c>
      <c r="AY15" s="1021" t="s">
        <v>1405</v>
      </c>
      <c r="AZ15" s="497"/>
    </row>
    <row r="16" spans="1:233" s="36" customFormat="1" ht="69.75" customHeight="1" x14ac:dyDescent="0.25">
      <c r="A16" s="472"/>
      <c r="B16" s="473" t="str">
        <f t="shared" si="10"/>
        <v>-</v>
      </c>
      <c r="C16" s="474"/>
      <c r="D16" s="475"/>
      <c r="E16" s="459"/>
      <c r="F16" s="498"/>
      <c r="G16" s="493"/>
      <c r="H16" s="477"/>
      <c r="I16" s="478"/>
      <c r="J16" s="479">
        <f t="shared" si="11"/>
        <v>0</v>
      </c>
      <c r="K16" s="478"/>
      <c r="L16" s="479">
        <f t="shared" si="12"/>
        <v>0</v>
      </c>
      <c r="M16" s="478"/>
      <c r="N16" s="479">
        <f t="shared" si="13"/>
        <v>0</v>
      </c>
      <c r="O16" s="478"/>
      <c r="P16" s="479">
        <f t="shared" si="0"/>
        <v>0</v>
      </c>
      <c r="Q16" s="478"/>
      <c r="R16" s="479">
        <f t="shared" si="1"/>
        <v>0</v>
      </c>
      <c r="S16" s="478"/>
      <c r="T16" s="479">
        <f t="shared" si="2"/>
        <v>0</v>
      </c>
      <c r="U16" s="478"/>
      <c r="V16" s="479">
        <f t="shared" si="3"/>
        <v>0</v>
      </c>
      <c r="W16" s="486" t="str">
        <f t="shared" si="4"/>
        <v xml:space="preserve"> </v>
      </c>
      <c r="X16" s="486" t="str">
        <f t="shared" si="14"/>
        <v xml:space="preserve"> </v>
      </c>
      <c r="Y16" s="486" t="str">
        <f t="shared" si="5"/>
        <v/>
      </c>
      <c r="Z16" s="477"/>
      <c r="AA16" s="486" t="str">
        <f t="shared" si="15"/>
        <v/>
      </c>
      <c r="AB16" s="486" t="str">
        <f t="shared" si="16"/>
        <v xml:space="preserve"> </v>
      </c>
      <c r="AC16" s="486" t="str">
        <f t="shared" si="17"/>
        <v/>
      </c>
      <c r="AD16" s="486" t="str">
        <f t="shared" si="18"/>
        <v xml:space="preserve"> </v>
      </c>
      <c r="AE16" s="494" t="str">
        <f t="shared" si="6"/>
        <v xml:space="preserve"> </v>
      </c>
      <c r="AF16" s="486" t="str">
        <f t="shared" si="19"/>
        <v xml:space="preserve"> </v>
      </c>
      <c r="AG16" s="481">
        <f t="shared" si="20"/>
        <v>0</v>
      </c>
      <c r="AH16" s="481" t="str">
        <f t="shared" si="7"/>
        <v xml:space="preserve"> </v>
      </c>
      <c r="AI16" s="483"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484"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486" t="str">
        <f t="shared" si="8"/>
        <v xml:space="preserve"> </v>
      </c>
      <c r="AL16" s="486"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486" t="str">
        <f t="shared" si="21"/>
        <v xml:space="preserve"> </v>
      </c>
      <c r="AN16" s="65" t="str">
        <f t="shared" ref="AN16:AN74" si="24">IF(AM16="Zona Moderada","Reducir riesgo",IF(AM16="Zona Alta","Compartir riesgo",IF(AM16="Zona Extrema","Evitar riesgo"," ")))</f>
        <v xml:space="preserve"> </v>
      </c>
      <c r="AO16" s="499"/>
      <c r="AP16" s="500"/>
      <c r="AQ16" s="478"/>
      <c r="AR16" s="501"/>
      <c r="AS16" s="501"/>
      <c r="AT16" s="501"/>
      <c r="AU16" s="501"/>
      <c r="AV16" s="501"/>
      <c r="AW16" s="502"/>
      <c r="AX16" s="503"/>
      <c r="AY16" s="504"/>
      <c r="AZ16" s="503"/>
    </row>
    <row r="17" spans="1:52" s="36" customFormat="1" ht="153" customHeight="1" x14ac:dyDescent="0.25">
      <c r="A17" s="472"/>
      <c r="B17" s="505" t="str">
        <f t="shared" si="10"/>
        <v>-</v>
      </c>
      <c r="C17" s="474"/>
      <c r="D17" s="475"/>
      <c r="E17" s="459"/>
      <c r="F17" s="506"/>
      <c r="G17" s="493"/>
      <c r="H17" s="477"/>
      <c r="I17" s="478"/>
      <c r="J17" s="479">
        <f t="shared" si="11"/>
        <v>0</v>
      </c>
      <c r="K17" s="478"/>
      <c r="L17" s="479">
        <f t="shared" si="12"/>
        <v>0</v>
      </c>
      <c r="M17" s="478"/>
      <c r="N17" s="479">
        <f t="shared" si="13"/>
        <v>0</v>
      </c>
      <c r="O17" s="478"/>
      <c r="P17" s="479">
        <f t="shared" si="0"/>
        <v>0</v>
      </c>
      <c r="Q17" s="478"/>
      <c r="R17" s="479">
        <f t="shared" si="1"/>
        <v>0</v>
      </c>
      <c r="S17" s="478"/>
      <c r="T17" s="479">
        <f t="shared" si="2"/>
        <v>0</v>
      </c>
      <c r="U17" s="478"/>
      <c r="V17" s="479">
        <f t="shared" si="3"/>
        <v>0</v>
      </c>
      <c r="W17" s="486" t="str">
        <f t="shared" si="4"/>
        <v xml:space="preserve"> </v>
      </c>
      <c r="X17" s="486" t="str">
        <f t="shared" si="14"/>
        <v xml:space="preserve"> </v>
      </c>
      <c r="Y17" s="486" t="str">
        <f t="shared" si="5"/>
        <v/>
      </c>
      <c r="Z17" s="477"/>
      <c r="AA17" s="486" t="str">
        <f t="shared" si="15"/>
        <v/>
      </c>
      <c r="AB17" s="486" t="str">
        <f t="shared" si="16"/>
        <v xml:space="preserve"> </v>
      </c>
      <c r="AC17" s="486" t="str">
        <f t="shared" si="17"/>
        <v/>
      </c>
      <c r="AD17" s="486" t="str">
        <f t="shared" si="18"/>
        <v xml:space="preserve"> </v>
      </c>
      <c r="AE17" s="494" t="str">
        <f t="shared" si="6"/>
        <v xml:space="preserve"> </v>
      </c>
      <c r="AF17" s="486" t="str">
        <f t="shared" si="19"/>
        <v xml:space="preserve"> </v>
      </c>
      <c r="AG17" s="481">
        <f t="shared" si="20"/>
        <v>0</v>
      </c>
      <c r="AH17" s="481" t="str">
        <f t="shared" si="7"/>
        <v xml:space="preserve"> </v>
      </c>
      <c r="AI17" s="483"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484"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486" t="str">
        <f t="shared" si="8"/>
        <v xml:space="preserve"> </v>
      </c>
      <c r="AL17" s="486"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486" t="str">
        <f t="shared" si="21"/>
        <v xml:space="preserve"> </v>
      </c>
      <c r="AN17" s="65" t="str">
        <f t="shared" si="24"/>
        <v xml:space="preserve"> </v>
      </c>
      <c r="AO17" s="504"/>
      <c r="AP17" s="478"/>
      <c r="AQ17" s="478"/>
      <c r="AR17" s="501"/>
      <c r="AS17" s="501"/>
      <c r="AT17" s="501"/>
      <c r="AU17" s="501"/>
      <c r="AV17" s="501"/>
      <c r="AW17" s="502"/>
      <c r="AX17" s="503"/>
      <c r="AY17" s="503"/>
      <c r="AZ17" s="503"/>
    </row>
    <row r="18" spans="1:52" s="36" customFormat="1" ht="126.75" customHeight="1" x14ac:dyDescent="0.25">
      <c r="A18" s="472"/>
      <c r="B18" s="473" t="str">
        <f t="shared" si="10"/>
        <v>-</v>
      </c>
      <c r="C18" s="474"/>
      <c r="D18" s="475"/>
      <c r="E18" s="459"/>
      <c r="F18" s="507"/>
      <c r="G18" s="493"/>
      <c r="H18" s="477"/>
      <c r="I18" s="478"/>
      <c r="J18" s="479">
        <f t="shared" si="11"/>
        <v>0</v>
      </c>
      <c r="K18" s="478"/>
      <c r="L18" s="479">
        <f t="shared" si="12"/>
        <v>0</v>
      </c>
      <c r="M18" s="478"/>
      <c r="N18" s="479">
        <f t="shared" si="13"/>
        <v>0</v>
      </c>
      <c r="O18" s="478"/>
      <c r="P18" s="479">
        <f t="shared" si="0"/>
        <v>0</v>
      </c>
      <c r="Q18" s="478"/>
      <c r="R18" s="479">
        <f t="shared" si="1"/>
        <v>0</v>
      </c>
      <c r="S18" s="478"/>
      <c r="T18" s="479">
        <f t="shared" si="2"/>
        <v>0</v>
      </c>
      <c r="U18" s="478"/>
      <c r="V18" s="479">
        <f t="shared" si="3"/>
        <v>0</v>
      </c>
      <c r="W18" s="486" t="str">
        <f t="shared" si="4"/>
        <v xml:space="preserve"> </v>
      </c>
      <c r="X18" s="486" t="str">
        <f t="shared" si="14"/>
        <v xml:space="preserve"> </v>
      </c>
      <c r="Y18" s="486" t="str">
        <f t="shared" si="5"/>
        <v/>
      </c>
      <c r="Z18" s="477"/>
      <c r="AA18" s="486" t="str">
        <f t="shared" si="15"/>
        <v/>
      </c>
      <c r="AB18" s="486" t="str">
        <f t="shared" si="16"/>
        <v xml:space="preserve"> </v>
      </c>
      <c r="AC18" s="486" t="str">
        <f t="shared" si="17"/>
        <v/>
      </c>
      <c r="AD18" s="486" t="str">
        <f t="shared" si="18"/>
        <v xml:space="preserve"> </v>
      </c>
      <c r="AE18" s="494" t="str">
        <f t="shared" si="6"/>
        <v xml:space="preserve"> </v>
      </c>
      <c r="AF18" s="486" t="str">
        <f t="shared" si="19"/>
        <v xml:space="preserve"> </v>
      </c>
      <c r="AG18" s="481">
        <f t="shared" si="20"/>
        <v>0</v>
      </c>
      <c r="AH18" s="481" t="str">
        <f t="shared" si="7"/>
        <v xml:space="preserve"> </v>
      </c>
      <c r="AI18" s="483"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484"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486" t="str">
        <f t="shared" si="8"/>
        <v xml:space="preserve"> </v>
      </c>
      <c r="AL18" s="486"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486" t="str">
        <f t="shared" si="21"/>
        <v xml:space="preserve"> </v>
      </c>
      <c r="AN18" s="65" t="str">
        <f t="shared" si="24"/>
        <v xml:space="preserve"> </v>
      </c>
      <c r="AO18" s="478"/>
      <c r="AP18" s="478"/>
      <c r="AQ18" s="478"/>
      <c r="AR18" s="501"/>
      <c r="AS18" s="501"/>
      <c r="AT18" s="501"/>
      <c r="AU18" s="478"/>
      <c r="AV18" s="501"/>
      <c r="AW18" s="502"/>
      <c r="AX18" s="503"/>
      <c r="AY18" s="496"/>
      <c r="AZ18" s="496"/>
    </row>
    <row r="19" spans="1:52" s="36" customFormat="1" ht="144" customHeight="1" x14ac:dyDescent="0.25">
      <c r="A19" s="472"/>
      <c r="B19" s="473" t="str">
        <f t="shared" si="10"/>
        <v>-</v>
      </c>
      <c r="C19" s="474"/>
      <c r="D19" s="475"/>
      <c r="E19" s="459"/>
      <c r="F19" s="492"/>
      <c r="G19" s="493"/>
      <c r="H19" s="477"/>
      <c r="I19" s="478"/>
      <c r="J19" s="479">
        <f t="shared" si="11"/>
        <v>0</v>
      </c>
      <c r="K19" s="478"/>
      <c r="L19" s="479">
        <f t="shared" si="12"/>
        <v>0</v>
      </c>
      <c r="M19" s="478"/>
      <c r="N19" s="479">
        <f t="shared" si="13"/>
        <v>0</v>
      </c>
      <c r="O19" s="478"/>
      <c r="P19" s="479">
        <f t="shared" si="0"/>
        <v>0</v>
      </c>
      <c r="Q19" s="478"/>
      <c r="R19" s="479">
        <f t="shared" si="1"/>
        <v>0</v>
      </c>
      <c r="S19" s="478"/>
      <c r="T19" s="479">
        <f t="shared" si="2"/>
        <v>0</v>
      </c>
      <c r="U19" s="478"/>
      <c r="V19" s="479">
        <f t="shared" si="3"/>
        <v>0</v>
      </c>
      <c r="W19" s="486" t="str">
        <f t="shared" si="4"/>
        <v xml:space="preserve"> </v>
      </c>
      <c r="X19" s="486" t="str">
        <f t="shared" si="14"/>
        <v xml:space="preserve"> </v>
      </c>
      <c r="Y19" s="486" t="str">
        <f t="shared" si="5"/>
        <v/>
      </c>
      <c r="Z19" s="477"/>
      <c r="AA19" s="486" t="str">
        <f t="shared" si="15"/>
        <v/>
      </c>
      <c r="AB19" s="486" t="str">
        <f t="shared" si="16"/>
        <v xml:space="preserve"> </v>
      </c>
      <c r="AC19" s="486" t="str">
        <f t="shared" si="17"/>
        <v/>
      </c>
      <c r="AD19" s="486" t="str">
        <f t="shared" si="18"/>
        <v xml:space="preserve"> </v>
      </c>
      <c r="AE19" s="494" t="str">
        <f t="shared" si="6"/>
        <v xml:space="preserve"> </v>
      </c>
      <c r="AF19" s="486" t="str">
        <f t="shared" si="19"/>
        <v xml:space="preserve"> </v>
      </c>
      <c r="AG19" s="481">
        <f t="shared" si="20"/>
        <v>0</v>
      </c>
      <c r="AH19" s="481" t="str">
        <f t="shared" si="7"/>
        <v xml:space="preserve"> </v>
      </c>
      <c r="AI19" s="483"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484"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486" t="str">
        <f t="shared" si="8"/>
        <v xml:space="preserve"> </v>
      </c>
      <c r="AL19" s="486"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486" t="str">
        <f t="shared" si="21"/>
        <v xml:space="preserve"> </v>
      </c>
      <c r="AN19" s="65" t="str">
        <f t="shared" si="24"/>
        <v xml:space="preserve"> </v>
      </c>
      <c r="AO19" s="495"/>
      <c r="AP19" s="495"/>
      <c r="AQ19" s="477"/>
      <c r="AR19" s="488"/>
      <c r="AS19" s="495"/>
      <c r="AT19" s="477"/>
      <c r="AU19" s="495"/>
      <c r="AV19" s="477"/>
      <c r="AW19" s="495"/>
      <c r="AX19" s="496"/>
      <c r="AY19" s="496"/>
      <c r="AZ19" s="503"/>
    </row>
    <row r="20" spans="1:52" s="44" customFormat="1" ht="131.25" customHeight="1" x14ac:dyDescent="0.3">
      <c r="A20" s="508"/>
      <c r="B20" s="473" t="str">
        <f t="shared" si="10"/>
        <v>-</v>
      </c>
      <c r="C20" s="474"/>
      <c r="D20" s="475"/>
      <c r="E20" s="459"/>
      <c r="F20" s="492"/>
      <c r="G20" s="493"/>
      <c r="H20" s="477"/>
      <c r="I20" s="478"/>
      <c r="J20" s="479">
        <f t="shared" si="11"/>
        <v>0</v>
      </c>
      <c r="K20" s="478"/>
      <c r="L20" s="479">
        <f t="shared" si="12"/>
        <v>0</v>
      </c>
      <c r="M20" s="478"/>
      <c r="N20" s="479">
        <f t="shared" si="13"/>
        <v>0</v>
      </c>
      <c r="O20" s="478"/>
      <c r="P20" s="479">
        <f t="shared" si="0"/>
        <v>0</v>
      </c>
      <c r="Q20" s="478"/>
      <c r="R20" s="479">
        <f t="shared" si="1"/>
        <v>0</v>
      </c>
      <c r="S20" s="478"/>
      <c r="T20" s="479">
        <f t="shared" si="2"/>
        <v>0</v>
      </c>
      <c r="U20" s="478"/>
      <c r="V20" s="479">
        <f t="shared" si="3"/>
        <v>0</v>
      </c>
      <c r="W20" s="486" t="str">
        <f t="shared" si="4"/>
        <v xml:space="preserve"> </v>
      </c>
      <c r="X20" s="486" t="str">
        <f t="shared" si="14"/>
        <v xml:space="preserve"> </v>
      </c>
      <c r="Y20" s="486" t="str">
        <f t="shared" si="5"/>
        <v/>
      </c>
      <c r="Z20" s="477"/>
      <c r="AA20" s="486" t="str">
        <f t="shared" si="15"/>
        <v/>
      </c>
      <c r="AB20" s="486" t="str">
        <f t="shared" si="16"/>
        <v xml:space="preserve"> </v>
      </c>
      <c r="AC20" s="486" t="str">
        <f t="shared" si="17"/>
        <v/>
      </c>
      <c r="AD20" s="486" t="str">
        <f t="shared" si="18"/>
        <v xml:space="preserve"> </v>
      </c>
      <c r="AE20" s="494" t="str">
        <f t="shared" si="6"/>
        <v xml:space="preserve"> </v>
      </c>
      <c r="AF20" s="486" t="str">
        <f t="shared" si="19"/>
        <v xml:space="preserve"> </v>
      </c>
      <c r="AG20" s="481">
        <f t="shared" si="20"/>
        <v>0</v>
      </c>
      <c r="AH20" s="481" t="str">
        <f t="shared" si="7"/>
        <v xml:space="preserve"> </v>
      </c>
      <c r="AI20" s="483"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484"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486" t="str">
        <f t="shared" si="8"/>
        <v xml:space="preserve"> </v>
      </c>
      <c r="AL20" s="486"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486" t="str">
        <f t="shared" si="21"/>
        <v xml:space="preserve"> </v>
      </c>
      <c r="AN20" s="65" t="str">
        <f t="shared" si="24"/>
        <v xml:space="preserve"> </v>
      </c>
      <c r="AO20" s="495"/>
      <c r="AP20" s="495"/>
      <c r="AQ20" s="477"/>
      <c r="AR20" s="477"/>
      <c r="AS20" s="495"/>
      <c r="AT20" s="477"/>
      <c r="AU20" s="495"/>
      <c r="AV20" s="477"/>
      <c r="AW20" s="495"/>
      <c r="AX20" s="496"/>
      <c r="AY20" s="496"/>
      <c r="AZ20" s="503"/>
    </row>
    <row r="21" spans="1:52" s="44" customFormat="1" ht="138.75" customHeight="1" x14ac:dyDescent="0.3">
      <c r="A21" s="508"/>
      <c r="B21" s="473" t="str">
        <f t="shared" si="10"/>
        <v>-</v>
      </c>
      <c r="C21" s="474"/>
      <c r="D21" s="475"/>
      <c r="E21" s="459"/>
      <c r="F21" s="492"/>
      <c r="G21" s="493"/>
      <c r="H21" s="477"/>
      <c r="I21" s="478"/>
      <c r="J21" s="479">
        <f t="shared" si="11"/>
        <v>0</v>
      </c>
      <c r="K21" s="478"/>
      <c r="L21" s="479">
        <f t="shared" si="12"/>
        <v>0</v>
      </c>
      <c r="M21" s="478"/>
      <c r="N21" s="479">
        <f t="shared" si="13"/>
        <v>0</v>
      </c>
      <c r="O21" s="478"/>
      <c r="P21" s="479">
        <f t="shared" si="0"/>
        <v>0</v>
      </c>
      <c r="Q21" s="478"/>
      <c r="R21" s="479">
        <f t="shared" si="1"/>
        <v>0</v>
      </c>
      <c r="S21" s="478"/>
      <c r="T21" s="479">
        <f t="shared" si="2"/>
        <v>0</v>
      </c>
      <c r="U21" s="478"/>
      <c r="V21" s="479">
        <f t="shared" si="3"/>
        <v>0</v>
      </c>
      <c r="W21" s="486" t="str">
        <f t="shared" si="4"/>
        <v xml:space="preserve"> </v>
      </c>
      <c r="X21" s="486" t="str">
        <f t="shared" si="14"/>
        <v xml:space="preserve"> </v>
      </c>
      <c r="Y21" s="486" t="str">
        <f t="shared" si="5"/>
        <v/>
      </c>
      <c r="Z21" s="477"/>
      <c r="AA21" s="486" t="str">
        <f t="shared" si="15"/>
        <v/>
      </c>
      <c r="AB21" s="486" t="str">
        <f t="shared" si="16"/>
        <v xml:space="preserve"> </v>
      </c>
      <c r="AC21" s="486" t="str">
        <f t="shared" si="17"/>
        <v/>
      </c>
      <c r="AD21" s="486" t="str">
        <f t="shared" si="18"/>
        <v xml:space="preserve"> </v>
      </c>
      <c r="AE21" s="494" t="str">
        <f t="shared" si="6"/>
        <v xml:space="preserve"> </v>
      </c>
      <c r="AF21" s="486" t="str">
        <f t="shared" si="19"/>
        <v xml:space="preserve"> </v>
      </c>
      <c r="AG21" s="481">
        <f t="shared" si="20"/>
        <v>0</v>
      </c>
      <c r="AH21" s="481" t="str">
        <f t="shared" si="7"/>
        <v xml:space="preserve"> </v>
      </c>
      <c r="AI21" s="483"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484"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486" t="str">
        <f t="shared" si="8"/>
        <v xml:space="preserve"> </v>
      </c>
      <c r="AL21" s="486"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486" t="str">
        <f t="shared" si="21"/>
        <v xml:space="preserve"> </v>
      </c>
      <c r="AN21" s="65" t="str">
        <f t="shared" si="24"/>
        <v xml:space="preserve"> </v>
      </c>
      <c r="AO21" s="495"/>
      <c r="AP21" s="495"/>
      <c r="AQ21" s="495"/>
      <c r="AR21" s="477"/>
      <c r="AS21" s="495"/>
      <c r="AT21" s="495"/>
      <c r="AU21" s="477"/>
      <c r="AV21" s="477"/>
      <c r="AW21" s="495"/>
      <c r="AX21" s="509"/>
      <c r="AY21" s="509"/>
      <c r="AZ21" s="496"/>
    </row>
    <row r="22" spans="1:52" s="44" customFormat="1" ht="183.2" customHeight="1" x14ac:dyDescent="0.3">
      <c r="A22" s="508"/>
      <c r="B22" s="473" t="str">
        <f t="shared" si="10"/>
        <v>-</v>
      </c>
      <c r="C22" s="474"/>
      <c r="D22" s="475"/>
      <c r="E22" s="459"/>
      <c r="F22" s="510"/>
      <c r="G22" s="493"/>
      <c r="H22" s="477"/>
      <c r="I22" s="478"/>
      <c r="J22" s="479">
        <f t="shared" si="11"/>
        <v>0</v>
      </c>
      <c r="K22" s="478"/>
      <c r="L22" s="479">
        <f t="shared" si="12"/>
        <v>0</v>
      </c>
      <c r="M22" s="478"/>
      <c r="N22" s="479">
        <f t="shared" si="13"/>
        <v>0</v>
      </c>
      <c r="O22" s="478"/>
      <c r="P22" s="479">
        <f t="shared" si="0"/>
        <v>0</v>
      </c>
      <c r="Q22" s="478"/>
      <c r="R22" s="479">
        <f t="shared" si="1"/>
        <v>0</v>
      </c>
      <c r="S22" s="478"/>
      <c r="T22" s="479">
        <f t="shared" si="2"/>
        <v>0</v>
      </c>
      <c r="U22" s="478"/>
      <c r="V22" s="479">
        <f t="shared" si="3"/>
        <v>0</v>
      </c>
      <c r="W22" s="486" t="str">
        <f t="shared" si="4"/>
        <v xml:space="preserve"> </v>
      </c>
      <c r="X22" s="486" t="str">
        <f t="shared" si="14"/>
        <v xml:space="preserve"> </v>
      </c>
      <c r="Y22" s="486" t="str">
        <f t="shared" si="5"/>
        <v/>
      </c>
      <c r="Z22" s="477"/>
      <c r="AA22" s="486" t="str">
        <f t="shared" si="15"/>
        <v/>
      </c>
      <c r="AB22" s="486" t="str">
        <f t="shared" si="16"/>
        <v xml:space="preserve"> </v>
      </c>
      <c r="AC22" s="486" t="str">
        <f t="shared" si="17"/>
        <v/>
      </c>
      <c r="AD22" s="486" t="str">
        <f t="shared" si="18"/>
        <v xml:space="preserve"> </v>
      </c>
      <c r="AE22" s="494" t="str">
        <f t="shared" si="6"/>
        <v xml:space="preserve"> </v>
      </c>
      <c r="AF22" s="486" t="str">
        <f t="shared" si="19"/>
        <v xml:space="preserve"> </v>
      </c>
      <c r="AG22" s="481">
        <f t="shared" si="20"/>
        <v>0</v>
      </c>
      <c r="AH22" s="481" t="str">
        <f t="shared" si="7"/>
        <v xml:space="preserve"> </v>
      </c>
      <c r="AI22" s="483"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484"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486" t="str">
        <f t="shared" si="8"/>
        <v xml:space="preserve"> </v>
      </c>
      <c r="AL22" s="486"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486" t="str">
        <f t="shared" si="21"/>
        <v xml:space="preserve"> </v>
      </c>
      <c r="AN22" s="65" t="str">
        <f t="shared" si="24"/>
        <v xml:space="preserve"> </v>
      </c>
      <c r="AO22" s="511"/>
      <c r="AP22" s="511"/>
      <c r="AQ22" s="511"/>
      <c r="AR22" s="472"/>
      <c r="AS22" s="511"/>
      <c r="AT22" s="495"/>
      <c r="AU22" s="477"/>
      <c r="AV22" s="472"/>
      <c r="AW22" s="495"/>
      <c r="AX22" s="496"/>
      <c r="AY22" s="496"/>
      <c r="AZ22" s="496"/>
    </row>
    <row r="23" spans="1:52" ht="199.5" customHeight="1" x14ac:dyDescent="0.3">
      <c r="A23" s="512"/>
      <c r="B23" s="473" t="str">
        <f t="shared" si="10"/>
        <v>-</v>
      </c>
      <c r="C23" s="474"/>
      <c r="D23" s="475"/>
      <c r="E23" s="459"/>
      <c r="F23" s="492"/>
      <c r="G23" s="493"/>
      <c r="H23" s="477"/>
      <c r="I23" s="478"/>
      <c r="J23" s="479">
        <f t="shared" si="11"/>
        <v>0</v>
      </c>
      <c r="K23" s="478"/>
      <c r="L23" s="479">
        <f t="shared" si="12"/>
        <v>0</v>
      </c>
      <c r="M23" s="478"/>
      <c r="N23" s="479">
        <f t="shared" si="13"/>
        <v>0</v>
      </c>
      <c r="O23" s="478"/>
      <c r="P23" s="479">
        <f t="shared" si="0"/>
        <v>0</v>
      </c>
      <c r="Q23" s="478"/>
      <c r="R23" s="479">
        <f t="shared" si="1"/>
        <v>0</v>
      </c>
      <c r="S23" s="478"/>
      <c r="T23" s="479">
        <f t="shared" si="2"/>
        <v>0</v>
      </c>
      <c r="U23" s="478"/>
      <c r="V23" s="479">
        <f t="shared" si="3"/>
        <v>0</v>
      </c>
      <c r="W23" s="486" t="str">
        <f t="shared" si="4"/>
        <v xml:space="preserve"> </v>
      </c>
      <c r="X23" s="486" t="str">
        <f t="shared" si="14"/>
        <v xml:space="preserve"> </v>
      </c>
      <c r="Y23" s="486" t="str">
        <f t="shared" si="5"/>
        <v/>
      </c>
      <c r="Z23" s="477"/>
      <c r="AA23" s="486" t="str">
        <f t="shared" si="15"/>
        <v/>
      </c>
      <c r="AB23" s="486" t="str">
        <f t="shared" si="16"/>
        <v xml:space="preserve"> </v>
      </c>
      <c r="AC23" s="486" t="str">
        <f t="shared" si="17"/>
        <v/>
      </c>
      <c r="AD23" s="486" t="str">
        <f t="shared" si="18"/>
        <v xml:space="preserve"> </v>
      </c>
      <c r="AE23" s="494" t="str">
        <f t="shared" si="6"/>
        <v xml:space="preserve"> </v>
      </c>
      <c r="AF23" s="486" t="str">
        <f t="shared" si="19"/>
        <v xml:space="preserve"> </v>
      </c>
      <c r="AG23" s="481">
        <f t="shared" si="20"/>
        <v>0</v>
      </c>
      <c r="AH23" s="481" t="str">
        <f t="shared" si="7"/>
        <v xml:space="preserve"> </v>
      </c>
      <c r="AI23" s="483"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484"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486" t="str">
        <f t="shared" si="8"/>
        <v xml:space="preserve"> </v>
      </c>
      <c r="AL23" s="486"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486" t="str">
        <f t="shared" si="21"/>
        <v xml:space="preserve"> </v>
      </c>
      <c r="AN23" s="65" t="str">
        <f t="shared" si="24"/>
        <v xml:space="preserve"> </v>
      </c>
      <c r="AO23" s="487"/>
      <c r="AP23" s="375"/>
      <c r="AQ23" s="495"/>
      <c r="AR23" s="488"/>
      <c r="AS23" s="489"/>
      <c r="AT23" s="488"/>
      <c r="AU23" s="488"/>
      <c r="AV23" s="488"/>
      <c r="AW23" s="495"/>
      <c r="AX23" s="513"/>
      <c r="AY23" s="496"/>
      <c r="AZ23" s="496"/>
    </row>
    <row r="24" spans="1:52" ht="210.75" customHeight="1" x14ac:dyDescent="0.3">
      <c r="A24" s="512"/>
      <c r="B24" s="473" t="str">
        <f t="shared" si="10"/>
        <v>-</v>
      </c>
      <c r="C24" s="474"/>
      <c r="D24" s="475"/>
      <c r="E24" s="459"/>
      <c r="F24" s="492"/>
      <c r="G24" s="493"/>
      <c r="H24" s="477"/>
      <c r="I24" s="478"/>
      <c r="J24" s="479">
        <f t="shared" si="11"/>
        <v>0</v>
      </c>
      <c r="K24" s="478"/>
      <c r="L24" s="479">
        <f t="shared" si="12"/>
        <v>0</v>
      </c>
      <c r="M24" s="478"/>
      <c r="N24" s="479">
        <f t="shared" si="13"/>
        <v>0</v>
      </c>
      <c r="O24" s="478"/>
      <c r="P24" s="479">
        <f t="shared" si="0"/>
        <v>0</v>
      </c>
      <c r="Q24" s="478"/>
      <c r="R24" s="479">
        <f t="shared" si="1"/>
        <v>0</v>
      </c>
      <c r="S24" s="478"/>
      <c r="T24" s="479">
        <f t="shared" si="2"/>
        <v>0</v>
      </c>
      <c r="U24" s="478"/>
      <c r="V24" s="479">
        <f t="shared" si="3"/>
        <v>0</v>
      </c>
      <c r="W24" s="486" t="str">
        <f t="shared" si="4"/>
        <v xml:space="preserve"> </v>
      </c>
      <c r="X24" s="486" t="str">
        <f t="shared" si="14"/>
        <v xml:space="preserve"> </v>
      </c>
      <c r="Y24" s="486" t="str">
        <f t="shared" si="5"/>
        <v/>
      </c>
      <c r="Z24" s="477"/>
      <c r="AA24" s="486" t="str">
        <f t="shared" si="15"/>
        <v/>
      </c>
      <c r="AB24" s="486" t="str">
        <f t="shared" si="16"/>
        <v xml:space="preserve"> </v>
      </c>
      <c r="AC24" s="486" t="str">
        <f t="shared" si="17"/>
        <v/>
      </c>
      <c r="AD24" s="486" t="str">
        <f t="shared" si="18"/>
        <v xml:space="preserve"> </v>
      </c>
      <c r="AE24" s="494" t="str">
        <f t="shared" si="6"/>
        <v xml:space="preserve"> </v>
      </c>
      <c r="AF24" s="486" t="str">
        <f t="shared" si="19"/>
        <v xml:space="preserve"> </v>
      </c>
      <c r="AG24" s="481">
        <f t="shared" si="20"/>
        <v>0</v>
      </c>
      <c r="AH24" s="481" t="str">
        <f t="shared" si="7"/>
        <v xml:space="preserve"> </v>
      </c>
      <c r="AI24" s="483"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484"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486" t="str">
        <f t="shared" si="8"/>
        <v xml:space="preserve"> </v>
      </c>
      <c r="AL24" s="486"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486" t="str">
        <f t="shared" si="21"/>
        <v xml:space="preserve"> </v>
      </c>
      <c r="AN24" s="65" t="str">
        <f t="shared" si="24"/>
        <v xml:space="preserve"> </v>
      </c>
      <c r="AO24" s="487"/>
      <c r="AP24" s="375"/>
      <c r="AQ24" s="477"/>
      <c r="AR24" s="488"/>
      <c r="AS24" s="489"/>
      <c r="AT24" s="488"/>
      <c r="AU24" s="488"/>
      <c r="AV24" s="488"/>
      <c r="AW24" s="495"/>
      <c r="AX24" s="496"/>
      <c r="AY24" s="496"/>
      <c r="AZ24" s="496"/>
    </row>
    <row r="25" spans="1:52" ht="208.5" customHeight="1" x14ac:dyDescent="0.3">
      <c r="A25" s="512"/>
      <c r="B25" s="473" t="str">
        <f t="shared" si="10"/>
        <v>-</v>
      </c>
      <c r="C25" s="474"/>
      <c r="D25" s="475"/>
      <c r="E25" s="459"/>
      <c r="F25" s="492"/>
      <c r="G25" s="493"/>
      <c r="H25" s="477"/>
      <c r="I25" s="478"/>
      <c r="J25" s="479">
        <f t="shared" si="11"/>
        <v>0</v>
      </c>
      <c r="K25" s="478"/>
      <c r="L25" s="479">
        <f t="shared" si="12"/>
        <v>0</v>
      </c>
      <c r="M25" s="478"/>
      <c r="N25" s="479">
        <f t="shared" si="13"/>
        <v>0</v>
      </c>
      <c r="O25" s="478"/>
      <c r="P25" s="479">
        <f t="shared" si="0"/>
        <v>0</v>
      </c>
      <c r="Q25" s="478"/>
      <c r="R25" s="479">
        <f t="shared" si="1"/>
        <v>0</v>
      </c>
      <c r="S25" s="478"/>
      <c r="T25" s="479">
        <f t="shared" si="2"/>
        <v>0</v>
      </c>
      <c r="U25" s="478"/>
      <c r="V25" s="479">
        <f t="shared" si="3"/>
        <v>0</v>
      </c>
      <c r="W25" s="486" t="str">
        <f t="shared" si="4"/>
        <v xml:space="preserve"> </v>
      </c>
      <c r="X25" s="486" t="str">
        <f t="shared" si="14"/>
        <v xml:space="preserve"> </v>
      </c>
      <c r="Y25" s="486" t="str">
        <f t="shared" si="5"/>
        <v/>
      </c>
      <c r="Z25" s="477"/>
      <c r="AA25" s="486" t="str">
        <f t="shared" si="15"/>
        <v/>
      </c>
      <c r="AB25" s="486" t="str">
        <f t="shared" si="16"/>
        <v xml:space="preserve"> </v>
      </c>
      <c r="AC25" s="486" t="str">
        <f t="shared" si="17"/>
        <v/>
      </c>
      <c r="AD25" s="486" t="str">
        <f t="shared" si="18"/>
        <v xml:space="preserve"> </v>
      </c>
      <c r="AE25" s="494" t="str">
        <f t="shared" si="6"/>
        <v xml:space="preserve"> </v>
      </c>
      <c r="AF25" s="486" t="str">
        <f t="shared" si="19"/>
        <v xml:space="preserve"> </v>
      </c>
      <c r="AG25" s="481">
        <f t="shared" si="20"/>
        <v>0</v>
      </c>
      <c r="AH25" s="481" t="str">
        <f t="shared" si="7"/>
        <v xml:space="preserve"> </v>
      </c>
      <c r="AI25" s="483"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484"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486" t="str">
        <f t="shared" si="8"/>
        <v xml:space="preserve"> </v>
      </c>
      <c r="AL25" s="486"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486" t="str">
        <f t="shared" si="21"/>
        <v xml:space="preserve"> </v>
      </c>
      <c r="AN25" s="65" t="str">
        <f t="shared" si="24"/>
        <v xml:space="preserve"> </v>
      </c>
      <c r="AO25" s="495"/>
      <c r="AP25" s="477"/>
      <c r="AQ25" s="477"/>
      <c r="AR25" s="488"/>
      <c r="AS25" s="489"/>
      <c r="AT25" s="488"/>
      <c r="AU25" s="488"/>
      <c r="AV25" s="488"/>
      <c r="AW25" s="495"/>
      <c r="AX25" s="496"/>
      <c r="AY25" s="496"/>
      <c r="AZ25" s="496"/>
    </row>
    <row r="26" spans="1:52" ht="208.5" customHeight="1" x14ac:dyDescent="0.3">
      <c r="A26" s="512"/>
      <c r="B26" s="473" t="str">
        <f t="shared" si="10"/>
        <v>-</v>
      </c>
      <c r="C26" s="474"/>
      <c r="D26" s="475"/>
      <c r="E26" s="459"/>
      <c r="F26" s="492"/>
      <c r="G26" s="493"/>
      <c r="H26" s="477"/>
      <c r="I26" s="478"/>
      <c r="J26" s="479">
        <f t="shared" si="11"/>
        <v>0</v>
      </c>
      <c r="K26" s="478"/>
      <c r="L26" s="479">
        <f t="shared" si="12"/>
        <v>0</v>
      </c>
      <c r="M26" s="478"/>
      <c r="N26" s="479">
        <f t="shared" si="13"/>
        <v>0</v>
      </c>
      <c r="O26" s="478"/>
      <c r="P26" s="479">
        <f t="shared" si="0"/>
        <v>0</v>
      </c>
      <c r="Q26" s="478"/>
      <c r="R26" s="479">
        <f t="shared" si="1"/>
        <v>0</v>
      </c>
      <c r="S26" s="478"/>
      <c r="T26" s="479">
        <f t="shared" si="2"/>
        <v>0</v>
      </c>
      <c r="U26" s="478"/>
      <c r="V26" s="479">
        <f t="shared" si="3"/>
        <v>0</v>
      </c>
      <c r="W26" s="486" t="str">
        <f t="shared" si="4"/>
        <v xml:space="preserve"> </v>
      </c>
      <c r="X26" s="486" t="str">
        <f t="shared" si="14"/>
        <v xml:space="preserve"> </v>
      </c>
      <c r="Y26" s="486" t="str">
        <f t="shared" si="5"/>
        <v/>
      </c>
      <c r="Z26" s="477"/>
      <c r="AA26" s="486" t="str">
        <f t="shared" si="15"/>
        <v/>
      </c>
      <c r="AB26" s="486" t="str">
        <f t="shared" si="16"/>
        <v xml:space="preserve"> </v>
      </c>
      <c r="AC26" s="486" t="str">
        <f t="shared" si="17"/>
        <v/>
      </c>
      <c r="AD26" s="486" t="str">
        <f t="shared" si="18"/>
        <v xml:space="preserve"> </v>
      </c>
      <c r="AE26" s="494" t="str">
        <f t="shared" si="6"/>
        <v xml:space="preserve"> </v>
      </c>
      <c r="AF26" s="486" t="str">
        <f t="shared" si="19"/>
        <v xml:space="preserve"> </v>
      </c>
      <c r="AG26" s="481">
        <f t="shared" si="20"/>
        <v>0</v>
      </c>
      <c r="AH26" s="481" t="str">
        <f t="shared" si="7"/>
        <v xml:space="preserve"> </v>
      </c>
      <c r="AI26" s="483"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484"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486" t="str">
        <f t="shared" si="8"/>
        <v xml:space="preserve"> </v>
      </c>
      <c r="AL26" s="486"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486" t="str">
        <f t="shared" si="21"/>
        <v xml:space="preserve"> </v>
      </c>
      <c r="AN26" s="65" t="str">
        <f t="shared" si="24"/>
        <v xml:space="preserve"> </v>
      </c>
      <c r="AO26" s="495"/>
      <c r="AP26" s="514"/>
      <c r="AQ26" s="477"/>
      <c r="AR26" s="488"/>
      <c r="AS26" s="489"/>
      <c r="AT26" s="488"/>
      <c r="AU26" s="488"/>
      <c r="AV26" s="488"/>
      <c r="AW26" s="495"/>
      <c r="AX26" s="496"/>
      <c r="AY26" s="496"/>
      <c r="AZ26" s="496"/>
    </row>
    <row r="27" spans="1:52" ht="212.25" customHeight="1" x14ac:dyDescent="0.3">
      <c r="A27" s="512"/>
      <c r="B27" s="473" t="str">
        <f t="shared" si="10"/>
        <v>-</v>
      </c>
      <c r="C27" s="474"/>
      <c r="D27" s="475"/>
      <c r="E27" s="459"/>
      <c r="F27" s="492"/>
      <c r="G27" s="493"/>
      <c r="H27" s="477"/>
      <c r="I27" s="478"/>
      <c r="J27" s="479">
        <f t="shared" si="11"/>
        <v>0</v>
      </c>
      <c r="K27" s="478"/>
      <c r="L27" s="479">
        <f t="shared" si="12"/>
        <v>0</v>
      </c>
      <c r="M27" s="478"/>
      <c r="N27" s="479">
        <f t="shared" si="13"/>
        <v>0</v>
      </c>
      <c r="O27" s="478"/>
      <c r="P27" s="479">
        <f t="shared" si="0"/>
        <v>0</v>
      </c>
      <c r="Q27" s="478"/>
      <c r="R27" s="479">
        <f t="shared" si="1"/>
        <v>0</v>
      </c>
      <c r="S27" s="478"/>
      <c r="T27" s="479">
        <f t="shared" si="2"/>
        <v>0</v>
      </c>
      <c r="U27" s="478"/>
      <c r="V27" s="479">
        <f t="shared" si="3"/>
        <v>0</v>
      </c>
      <c r="W27" s="486" t="str">
        <f t="shared" si="4"/>
        <v xml:space="preserve"> </v>
      </c>
      <c r="X27" s="486" t="str">
        <f t="shared" si="14"/>
        <v xml:space="preserve"> </v>
      </c>
      <c r="Y27" s="486" t="str">
        <f t="shared" si="5"/>
        <v/>
      </c>
      <c r="Z27" s="477"/>
      <c r="AA27" s="486" t="str">
        <f t="shared" si="15"/>
        <v/>
      </c>
      <c r="AB27" s="486" t="str">
        <f t="shared" si="16"/>
        <v xml:space="preserve"> </v>
      </c>
      <c r="AC27" s="486" t="str">
        <f t="shared" si="17"/>
        <v/>
      </c>
      <c r="AD27" s="486" t="str">
        <f t="shared" si="18"/>
        <v xml:space="preserve"> </v>
      </c>
      <c r="AE27" s="494" t="str">
        <f t="shared" si="6"/>
        <v xml:space="preserve"> </v>
      </c>
      <c r="AF27" s="486" t="str">
        <f t="shared" si="19"/>
        <v xml:space="preserve"> </v>
      </c>
      <c r="AG27" s="481">
        <f t="shared" si="20"/>
        <v>0</v>
      </c>
      <c r="AH27" s="481" t="str">
        <f t="shared" si="7"/>
        <v xml:space="preserve"> </v>
      </c>
      <c r="AI27" s="483"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484"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486" t="str">
        <f t="shared" si="8"/>
        <v xml:space="preserve"> </v>
      </c>
      <c r="AL27" s="486"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486" t="str">
        <f t="shared" si="21"/>
        <v xml:space="preserve"> </v>
      </c>
      <c r="AN27" s="65" t="str">
        <f t="shared" si="24"/>
        <v xml:space="preserve"> </v>
      </c>
      <c r="AO27" s="495"/>
      <c r="AP27" s="477"/>
      <c r="AQ27" s="477"/>
      <c r="AR27" s="488"/>
      <c r="AS27" s="489"/>
      <c r="AT27" s="488"/>
      <c r="AU27" s="488"/>
      <c r="AV27" s="488"/>
      <c r="AW27" s="495"/>
      <c r="AX27" s="496"/>
      <c r="AY27" s="496"/>
      <c r="AZ27" s="496"/>
    </row>
    <row r="28" spans="1:52" ht="83.25" customHeight="1" x14ac:dyDescent="0.3">
      <c r="A28" s="512"/>
      <c r="B28" s="473" t="str">
        <f t="shared" si="10"/>
        <v>-</v>
      </c>
      <c r="C28" s="474"/>
      <c r="D28" s="475"/>
      <c r="E28" s="459"/>
      <c r="F28" s="492"/>
      <c r="G28" s="493"/>
      <c r="H28" s="477"/>
      <c r="I28" s="478"/>
      <c r="J28" s="479">
        <f t="shared" si="11"/>
        <v>0</v>
      </c>
      <c r="K28" s="478"/>
      <c r="L28" s="479">
        <f t="shared" si="12"/>
        <v>0</v>
      </c>
      <c r="M28" s="478"/>
      <c r="N28" s="479">
        <f t="shared" si="13"/>
        <v>0</v>
      </c>
      <c r="O28" s="478"/>
      <c r="P28" s="479">
        <f t="shared" si="0"/>
        <v>0</v>
      </c>
      <c r="Q28" s="478"/>
      <c r="R28" s="479">
        <f t="shared" si="1"/>
        <v>0</v>
      </c>
      <c r="S28" s="478"/>
      <c r="T28" s="479">
        <f t="shared" si="2"/>
        <v>0</v>
      </c>
      <c r="U28" s="478"/>
      <c r="V28" s="479">
        <f t="shared" si="3"/>
        <v>0</v>
      </c>
      <c r="W28" s="486" t="str">
        <f t="shared" si="4"/>
        <v xml:space="preserve"> </v>
      </c>
      <c r="X28" s="486" t="str">
        <f t="shared" si="14"/>
        <v xml:space="preserve"> </v>
      </c>
      <c r="Y28" s="486" t="str">
        <f t="shared" si="5"/>
        <v/>
      </c>
      <c r="Z28" s="477"/>
      <c r="AA28" s="486" t="str">
        <f t="shared" si="15"/>
        <v/>
      </c>
      <c r="AB28" s="486" t="str">
        <f t="shared" si="16"/>
        <v xml:space="preserve"> </v>
      </c>
      <c r="AC28" s="486" t="str">
        <f t="shared" si="17"/>
        <v/>
      </c>
      <c r="AD28" s="486" t="str">
        <f t="shared" si="18"/>
        <v xml:space="preserve"> </v>
      </c>
      <c r="AE28" s="494" t="str">
        <f t="shared" si="6"/>
        <v xml:space="preserve"> </v>
      </c>
      <c r="AF28" s="486" t="str">
        <f t="shared" si="19"/>
        <v xml:space="preserve"> </v>
      </c>
      <c r="AG28" s="481">
        <f t="shared" si="20"/>
        <v>0</v>
      </c>
      <c r="AH28" s="481" t="str">
        <f t="shared" si="7"/>
        <v xml:space="preserve"> </v>
      </c>
      <c r="AI28" s="483"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484"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486" t="str">
        <f t="shared" si="8"/>
        <v xml:space="preserve"> </v>
      </c>
      <c r="AL28" s="486"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486" t="str">
        <f t="shared" si="21"/>
        <v xml:space="preserve"> </v>
      </c>
      <c r="AN28" s="65" t="str">
        <f t="shared" si="24"/>
        <v xml:space="preserve"> </v>
      </c>
      <c r="AO28" s="495"/>
      <c r="AP28" s="495"/>
      <c r="AQ28" s="495"/>
      <c r="AR28" s="477"/>
      <c r="AS28" s="495"/>
      <c r="AT28" s="495"/>
      <c r="AU28" s="477"/>
      <c r="AV28" s="477"/>
      <c r="AW28" s="495"/>
      <c r="AX28" s="509"/>
      <c r="AY28" s="509"/>
      <c r="AZ28" s="497"/>
    </row>
    <row r="29" spans="1:52" ht="73.5" customHeight="1" x14ac:dyDescent="0.3">
      <c r="A29" s="512"/>
      <c r="B29" s="473" t="str">
        <f t="shared" si="10"/>
        <v>-</v>
      </c>
      <c r="C29" s="474"/>
      <c r="D29" s="475"/>
      <c r="E29" s="459"/>
      <c r="F29" s="510"/>
      <c r="G29" s="493"/>
      <c r="H29" s="477"/>
      <c r="I29" s="478"/>
      <c r="J29" s="479">
        <f t="shared" si="11"/>
        <v>0</v>
      </c>
      <c r="K29" s="478"/>
      <c r="L29" s="479">
        <f t="shared" si="12"/>
        <v>0</v>
      </c>
      <c r="M29" s="478"/>
      <c r="N29" s="479">
        <f t="shared" si="13"/>
        <v>0</v>
      </c>
      <c r="O29" s="478"/>
      <c r="P29" s="479">
        <f t="shared" si="0"/>
        <v>0</v>
      </c>
      <c r="Q29" s="478"/>
      <c r="R29" s="479">
        <f t="shared" si="1"/>
        <v>0</v>
      </c>
      <c r="S29" s="478"/>
      <c r="T29" s="479">
        <f t="shared" si="2"/>
        <v>0</v>
      </c>
      <c r="U29" s="478"/>
      <c r="V29" s="479">
        <f t="shared" si="3"/>
        <v>0</v>
      </c>
      <c r="W29" s="486" t="str">
        <f t="shared" si="4"/>
        <v xml:space="preserve"> </v>
      </c>
      <c r="X29" s="486" t="str">
        <f t="shared" si="14"/>
        <v xml:space="preserve"> </v>
      </c>
      <c r="Y29" s="486" t="str">
        <f t="shared" si="5"/>
        <v/>
      </c>
      <c r="Z29" s="477"/>
      <c r="AA29" s="486" t="str">
        <f t="shared" si="15"/>
        <v/>
      </c>
      <c r="AB29" s="486" t="str">
        <f t="shared" si="16"/>
        <v xml:space="preserve"> </v>
      </c>
      <c r="AC29" s="486" t="str">
        <f t="shared" si="17"/>
        <v/>
      </c>
      <c r="AD29" s="486" t="str">
        <f t="shared" si="18"/>
        <v xml:space="preserve"> </v>
      </c>
      <c r="AE29" s="494" t="str">
        <f t="shared" si="6"/>
        <v xml:space="preserve"> </v>
      </c>
      <c r="AF29" s="486" t="str">
        <f t="shared" si="19"/>
        <v xml:space="preserve"> </v>
      </c>
      <c r="AG29" s="481">
        <f t="shared" si="20"/>
        <v>0</v>
      </c>
      <c r="AH29" s="481" t="str">
        <f t="shared" si="7"/>
        <v xml:space="preserve"> </v>
      </c>
      <c r="AI29" s="483"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484"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486" t="str">
        <f t="shared" si="8"/>
        <v xml:space="preserve"> </v>
      </c>
      <c r="AL29" s="486"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486" t="str">
        <f t="shared" si="21"/>
        <v xml:space="preserve"> </v>
      </c>
      <c r="AN29" s="65" t="str">
        <f t="shared" si="24"/>
        <v xml:space="preserve"> </v>
      </c>
      <c r="AO29" s="511"/>
      <c r="AP29" s="511"/>
      <c r="AQ29" s="511"/>
      <c r="AR29" s="472"/>
      <c r="AS29" s="511"/>
      <c r="AT29" s="495"/>
      <c r="AU29" s="477"/>
      <c r="AV29" s="472"/>
      <c r="AW29" s="495"/>
      <c r="AX29" s="496"/>
      <c r="AY29" s="496"/>
      <c r="AZ29" s="497"/>
    </row>
    <row r="30" spans="1:52" ht="49.7" customHeight="1" x14ac:dyDescent="0.3">
      <c r="A30" s="512"/>
      <c r="B30" s="473" t="str">
        <f t="shared" si="10"/>
        <v>-</v>
      </c>
      <c r="C30" s="474"/>
      <c r="D30" s="475"/>
      <c r="E30" s="459"/>
      <c r="F30" s="515"/>
      <c r="G30" s="493"/>
      <c r="H30" s="477"/>
      <c r="I30" s="478"/>
      <c r="J30" s="479">
        <f t="shared" si="11"/>
        <v>0</v>
      </c>
      <c r="K30" s="478"/>
      <c r="L30" s="479">
        <f t="shared" si="12"/>
        <v>0</v>
      </c>
      <c r="M30" s="478"/>
      <c r="N30" s="479">
        <f t="shared" si="13"/>
        <v>0</v>
      </c>
      <c r="O30" s="478"/>
      <c r="P30" s="479">
        <f t="shared" si="0"/>
        <v>0</v>
      </c>
      <c r="Q30" s="478"/>
      <c r="R30" s="479">
        <f t="shared" si="1"/>
        <v>0</v>
      </c>
      <c r="S30" s="478"/>
      <c r="T30" s="479">
        <f t="shared" si="2"/>
        <v>0</v>
      </c>
      <c r="U30" s="478"/>
      <c r="V30" s="479">
        <f t="shared" si="3"/>
        <v>0</v>
      </c>
      <c r="W30" s="486" t="str">
        <f t="shared" si="4"/>
        <v xml:space="preserve"> </v>
      </c>
      <c r="X30" s="486" t="str">
        <f t="shared" si="14"/>
        <v xml:space="preserve"> </v>
      </c>
      <c r="Y30" s="486" t="str">
        <f t="shared" si="5"/>
        <v/>
      </c>
      <c r="Z30" s="477"/>
      <c r="AA30" s="486" t="str">
        <f t="shared" si="15"/>
        <v/>
      </c>
      <c r="AB30" s="486" t="str">
        <f t="shared" si="16"/>
        <v xml:space="preserve"> </v>
      </c>
      <c r="AC30" s="486" t="str">
        <f t="shared" si="17"/>
        <v/>
      </c>
      <c r="AD30" s="486" t="str">
        <f t="shared" si="18"/>
        <v xml:space="preserve"> </v>
      </c>
      <c r="AE30" s="494" t="str">
        <f t="shared" si="6"/>
        <v xml:space="preserve"> </v>
      </c>
      <c r="AF30" s="486" t="str">
        <f t="shared" si="19"/>
        <v xml:space="preserve"> </v>
      </c>
      <c r="AG30" s="481">
        <f t="shared" si="20"/>
        <v>0</v>
      </c>
      <c r="AH30" s="481" t="str">
        <f t="shared" si="7"/>
        <v xml:space="preserve"> </v>
      </c>
      <c r="AI30" s="483"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484"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486" t="str">
        <f t="shared" si="8"/>
        <v xml:space="preserve"> </v>
      </c>
      <c r="AL30" s="486"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486" t="str">
        <f t="shared" si="21"/>
        <v xml:space="preserve"> </v>
      </c>
      <c r="AN30" s="65" t="str">
        <f t="shared" si="24"/>
        <v xml:space="preserve"> </v>
      </c>
      <c r="AO30" s="516"/>
      <c r="AP30" s="516"/>
      <c r="AQ30" s="516"/>
      <c r="AR30" s="516"/>
      <c r="AS30" s="516"/>
      <c r="AT30" s="516"/>
      <c r="AU30" s="516"/>
      <c r="AV30" s="516"/>
      <c r="AW30" s="516"/>
      <c r="AX30" s="516"/>
      <c r="AY30" s="516"/>
      <c r="AZ30" s="516"/>
    </row>
    <row r="31" spans="1:52" ht="46.5" customHeight="1" x14ac:dyDescent="0.3">
      <c r="A31" s="512"/>
      <c r="B31" s="473" t="str">
        <f t="shared" si="10"/>
        <v>-</v>
      </c>
      <c r="C31" s="474"/>
      <c r="D31" s="475"/>
      <c r="E31" s="459"/>
      <c r="F31" s="515"/>
      <c r="G31" s="493"/>
      <c r="H31" s="477"/>
      <c r="I31" s="478"/>
      <c r="J31" s="479">
        <f t="shared" si="11"/>
        <v>0</v>
      </c>
      <c r="K31" s="478"/>
      <c r="L31" s="479">
        <f t="shared" si="12"/>
        <v>0</v>
      </c>
      <c r="M31" s="478"/>
      <c r="N31" s="479">
        <f t="shared" si="13"/>
        <v>0</v>
      </c>
      <c r="O31" s="478"/>
      <c r="P31" s="479">
        <f t="shared" si="0"/>
        <v>0</v>
      </c>
      <c r="Q31" s="478"/>
      <c r="R31" s="479">
        <f t="shared" si="1"/>
        <v>0</v>
      </c>
      <c r="S31" s="478"/>
      <c r="T31" s="479">
        <f t="shared" si="2"/>
        <v>0</v>
      </c>
      <c r="U31" s="478"/>
      <c r="V31" s="479">
        <f t="shared" si="3"/>
        <v>0</v>
      </c>
      <c r="W31" s="486" t="str">
        <f t="shared" si="4"/>
        <v xml:space="preserve"> </v>
      </c>
      <c r="X31" s="486" t="str">
        <f t="shared" si="14"/>
        <v xml:space="preserve"> </v>
      </c>
      <c r="Y31" s="486" t="str">
        <f t="shared" si="5"/>
        <v/>
      </c>
      <c r="Z31" s="477"/>
      <c r="AA31" s="486" t="str">
        <f t="shared" si="15"/>
        <v/>
      </c>
      <c r="AB31" s="486" t="str">
        <f t="shared" si="16"/>
        <v xml:space="preserve"> </v>
      </c>
      <c r="AC31" s="486" t="str">
        <f t="shared" si="17"/>
        <v/>
      </c>
      <c r="AD31" s="486" t="str">
        <f t="shared" si="18"/>
        <v xml:space="preserve"> </v>
      </c>
      <c r="AE31" s="494" t="str">
        <f t="shared" si="6"/>
        <v xml:space="preserve"> </v>
      </c>
      <c r="AF31" s="486" t="str">
        <f t="shared" si="19"/>
        <v xml:space="preserve"> </v>
      </c>
      <c r="AG31" s="481">
        <f t="shared" si="20"/>
        <v>0</v>
      </c>
      <c r="AH31" s="481" t="str">
        <f t="shared" si="7"/>
        <v xml:space="preserve"> </v>
      </c>
      <c r="AI31" s="483"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484"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486" t="str">
        <f t="shared" si="8"/>
        <v xml:space="preserve"> </v>
      </c>
      <c r="AL31" s="486"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486" t="str">
        <f t="shared" si="21"/>
        <v xml:space="preserve"> </v>
      </c>
      <c r="AN31" s="65" t="str">
        <f t="shared" si="24"/>
        <v xml:space="preserve"> </v>
      </c>
      <c r="AO31" s="516"/>
      <c r="AP31" s="516"/>
      <c r="AQ31" s="516"/>
      <c r="AR31" s="516"/>
      <c r="AS31" s="516"/>
      <c r="AT31" s="516"/>
      <c r="AU31" s="516"/>
      <c r="AV31" s="516"/>
      <c r="AW31" s="516"/>
      <c r="AX31" s="516"/>
      <c r="AY31" s="516"/>
      <c r="AZ31" s="516"/>
    </row>
    <row r="32" spans="1:52" ht="56.25" customHeight="1" x14ac:dyDescent="0.3">
      <c r="A32" s="512"/>
      <c r="B32" s="473" t="str">
        <f t="shared" si="10"/>
        <v>-</v>
      </c>
      <c r="C32" s="474"/>
      <c r="D32" s="475"/>
      <c r="E32" s="459"/>
      <c r="F32" s="517"/>
      <c r="G32" s="518"/>
      <c r="H32" s="477"/>
      <c r="I32" s="478"/>
      <c r="J32" s="479">
        <f t="shared" si="11"/>
        <v>0</v>
      </c>
      <c r="K32" s="478"/>
      <c r="L32" s="479">
        <f t="shared" si="12"/>
        <v>0</v>
      </c>
      <c r="M32" s="478"/>
      <c r="N32" s="479">
        <f t="shared" si="13"/>
        <v>0</v>
      </c>
      <c r="O32" s="478"/>
      <c r="P32" s="479">
        <f t="shared" si="0"/>
        <v>0</v>
      </c>
      <c r="Q32" s="478"/>
      <c r="R32" s="479">
        <f t="shared" si="1"/>
        <v>0</v>
      </c>
      <c r="S32" s="478"/>
      <c r="T32" s="479">
        <f t="shared" si="2"/>
        <v>0</v>
      </c>
      <c r="U32" s="478"/>
      <c r="V32" s="479">
        <f t="shared" si="3"/>
        <v>0</v>
      </c>
      <c r="W32" s="486" t="str">
        <f t="shared" si="4"/>
        <v xml:space="preserve"> </v>
      </c>
      <c r="X32" s="486" t="str">
        <f t="shared" si="14"/>
        <v xml:space="preserve"> </v>
      </c>
      <c r="Y32" s="486" t="str">
        <f t="shared" si="5"/>
        <v/>
      </c>
      <c r="Z32" s="477"/>
      <c r="AA32" s="486" t="str">
        <f t="shared" si="15"/>
        <v/>
      </c>
      <c r="AB32" s="486" t="str">
        <f t="shared" si="16"/>
        <v xml:space="preserve"> </v>
      </c>
      <c r="AC32" s="486" t="str">
        <f t="shared" si="17"/>
        <v/>
      </c>
      <c r="AD32" s="486" t="str">
        <f t="shared" si="18"/>
        <v xml:space="preserve"> </v>
      </c>
      <c r="AE32" s="494" t="str">
        <f t="shared" si="6"/>
        <v xml:space="preserve"> </v>
      </c>
      <c r="AF32" s="486" t="str">
        <f t="shared" si="19"/>
        <v xml:space="preserve"> </v>
      </c>
      <c r="AG32" s="481">
        <f t="shared" si="20"/>
        <v>0</v>
      </c>
      <c r="AH32" s="481" t="str">
        <f t="shared" si="7"/>
        <v xml:space="preserve"> </v>
      </c>
      <c r="AI32" s="483"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484"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486" t="str">
        <f t="shared" si="8"/>
        <v xml:space="preserve"> </v>
      </c>
      <c r="AL32" s="486"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486" t="str">
        <f t="shared" si="21"/>
        <v xml:space="preserve"> </v>
      </c>
      <c r="AN32" s="65" t="str">
        <f t="shared" si="24"/>
        <v xml:space="preserve"> </v>
      </c>
      <c r="AO32" s="516"/>
      <c r="AP32" s="516"/>
      <c r="AQ32" s="516"/>
      <c r="AR32" s="516"/>
      <c r="AS32" s="516"/>
      <c r="AT32" s="516"/>
      <c r="AU32" s="516"/>
      <c r="AV32" s="516"/>
      <c r="AW32" s="516"/>
      <c r="AX32" s="516"/>
      <c r="AY32" s="516"/>
      <c r="AZ32" s="516"/>
    </row>
    <row r="33" spans="1:52" ht="55.5" customHeight="1" x14ac:dyDescent="0.3">
      <c r="A33" s="512"/>
      <c r="B33" s="473" t="str">
        <f t="shared" si="10"/>
        <v>-</v>
      </c>
      <c r="C33" s="474"/>
      <c r="D33" s="475"/>
      <c r="E33" s="459"/>
      <c r="F33" s="515"/>
      <c r="G33" s="518"/>
      <c r="H33" s="477"/>
      <c r="I33" s="478"/>
      <c r="J33" s="479">
        <f t="shared" si="11"/>
        <v>0</v>
      </c>
      <c r="K33" s="478"/>
      <c r="L33" s="479">
        <f t="shared" si="12"/>
        <v>0</v>
      </c>
      <c r="M33" s="478"/>
      <c r="N33" s="479">
        <f t="shared" si="13"/>
        <v>0</v>
      </c>
      <c r="O33" s="478"/>
      <c r="P33" s="479">
        <f t="shared" si="0"/>
        <v>0</v>
      </c>
      <c r="Q33" s="478"/>
      <c r="R33" s="479">
        <f t="shared" si="1"/>
        <v>0</v>
      </c>
      <c r="S33" s="478"/>
      <c r="T33" s="479">
        <f t="shared" si="2"/>
        <v>0</v>
      </c>
      <c r="U33" s="478"/>
      <c r="V33" s="479">
        <f t="shared" si="3"/>
        <v>0</v>
      </c>
      <c r="W33" s="486" t="str">
        <f t="shared" si="4"/>
        <v xml:space="preserve"> </v>
      </c>
      <c r="X33" s="486" t="str">
        <f t="shared" si="14"/>
        <v xml:space="preserve"> </v>
      </c>
      <c r="Y33" s="486" t="str">
        <f t="shared" si="5"/>
        <v/>
      </c>
      <c r="Z33" s="477"/>
      <c r="AA33" s="486" t="str">
        <f t="shared" si="15"/>
        <v/>
      </c>
      <c r="AB33" s="486" t="str">
        <f t="shared" si="16"/>
        <v xml:space="preserve"> </v>
      </c>
      <c r="AC33" s="486" t="str">
        <f t="shared" si="17"/>
        <v/>
      </c>
      <c r="AD33" s="486" t="str">
        <f t="shared" si="18"/>
        <v xml:space="preserve"> </v>
      </c>
      <c r="AE33" s="494" t="str">
        <f t="shared" si="6"/>
        <v xml:space="preserve"> </v>
      </c>
      <c r="AF33" s="486" t="str">
        <f t="shared" si="19"/>
        <v xml:space="preserve"> </v>
      </c>
      <c r="AG33" s="481">
        <f t="shared" si="20"/>
        <v>0</v>
      </c>
      <c r="AH33" s="481" t="str">
        <f t="shared" si="7"/>
        <v xml:space="preserve"> </v>
      </c>
      <c r="AI33" s="483"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484"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486" t="str">
        <f t="shared" si="8"/>
        <v xml:space="preserve"> </v>
      </c>
      <c r="AL33" s="486"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486" t="str">
        <f t="shared" si="21"/>
        <v xml:space="preserve"> </v>
      </c>
      <c r="AN33" s="65" t="str">
        <f t="shared" si="24"/>
        <v xml:space="preserve"> </v>
      </c>
      <c r="AO33" s="516"/>
      <c r="AP33" s="516"/>
      <c r="AQ33" s="516"/>
      <c r="AR33" s="516"/>
      <c r="AS33" s="516"/>
      <c r="AT33" s="516"/>
      <c r="AU33" s="516"/>
      <c r="AV33" s="516"/>
      <c r="AW33" s="516"/>
      <c r="AX33" s="516"/>
      <c r="AY33" s="516"/>
      <c r="AZ33" s="516"/>
    </row>
    <row r="34" spans="1:52" ht="41.25" customHeight="1" x14ac:dyDescent="0.3">
      <c r="A34" s="512"/>
      <c r="B34" s="473" t="str">
        <f t="shared" si="10"/>
        <v>-</v>
      </c>
      <c r="C34" s="474"/>
      <c r="D34" s="475"/>
      <c r="E34" s="459"/>
      <c r="F34" s="515"/>
      <c r="G34" s="518"/>
      <c r="H34" s="477"/>
      <c r="I34" s="478"/>
      <c r="J34" s="479">
        <f t="shared" si="11"/>
        <v>0</v>
      </c>
      <c r="K34" s="478"/>
      <c r="L34" s="479">
        <f t="shared" si="12"/>
        <v>0</v>
      </c>
      <c r="M34" s="478"/>
      <c r="N34" s="479">
        <f t="shared" si="13"/>
        <v>0</v>
      </c>
      <c r="O34" s="478"/>
      <c r="P34" s="479">
        <f t="shared" si="0"/>
        <v>0</v>
      </c>
      <c r="Q34" s="478"/>
      <c r="R34" s="479">
        <f t="shared" si="1"/>
        <v>0</v>
      </c>
      <c r="S34" s="478"/>
      <c r="T34" s="479">
        <f t="shared" si="2"/>
        <v>0</v>
      </c>
      <c r="U34" s="478"/>
      <c r="V34" s="479">
        <f t="shared" si="3"/>
        <v>0</v>
      </c>
      <c r="W34" s="486" t="str">
        <f t="shared" si="4"/>
        <v xml:space="preserve"> </v>
      </c>
      <c r="X34" s="486" t="str">
        <f t="shared" si="14"/>
        <v xml:space="preserve"> </v>
      </c>
      <c r="Y34" s="486" t="str">
        <f t="shared" si="5"/>
        <v/>
      </c>
      <c r="Z34" s="477"/>
      <c r="AA34" s="486" t="str">
        <f t="shared" si="15"/>
        <v/>
      </c>
      <c r="AB34" s="486" t="str">
        <f t="shared" si="16"/>
        <v xml:space="preserve"> </v>
      </c>
      <c r="AC34" s="486" t="str">
        <f t="shared" si="17"/>
        <v/>
      </c>
      <c r="AD34" s="486" t="str">
        <f t="shared" si="18"/>
        <v xml:space="preserve"> </v>
      </c>
      <c r="AE34" s="494" t="str">
        <f t="shared" si="6"/>
        <v xml:space="preserve"> </v>
      </c>
      <c r="AF34" s="486" t="str">
        <f t="shared" si="19"/>
        <v xml:space="preserve"> </v>
      </c>
      <c r="AG34" s="481">
        <f t="shared" si="20"/>
        <v>0</v>
      </c>
      <c r="AH34" s="481" t="str">
        <f t="shared" si="7"/>
        <v xml:space="preserve"> </v>
      </c>
      <c r="AI34" s="483"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484"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486" t="str">
        <f t="shared" si="8"/>
        <v xml:space="preserve"> </v>
      </c>
      <c r="AL34" s="486"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486" t="str">
        <f t="shared" si="21"/>
        <v xml:space="preserve"> </v>
      </c>
      <c r="AN34" s="65" t="str">
        <f t="shared" si="24"/>
        <v xml:space="preserve"> </v>
      </c>
      <c r="AO34" s="516"/>
      <c r="AP34" s="516"/>
      <c r="AQ34" s="516"/>
      <c r="AR34" s="516"/>
      <c r="AS34" s="516"/>
      <c r="AT34" s="516"/>
      <c r="AU34" s="516"/>
      <c r="AV34" s="516"/>
      <c r="AW34" s="516"/>
      <c r="AX34" s="516"/>
      <c r="AY34" s="516"/>
      <c r="AZ34" s="516"/>
    </row>
    <row r="35" spans="1:52" ht="41.25" customHeight="1" x14ac:dyDescent="0.3">
      <c r="A35" s="512"/>
      <c r="B35" s="473" t="str">
        <f t="shared" si="10"/>
        <v>-</v>
      </c>
      <c r="C35" s="474"/>
      <c r="D35" s="475"/>
      <c r="E35" s="459"/>
      <c r="F35" s="515"/>
      <c r="G35" s="518"/>
      <c r="H35" s="477"/>
      <c r="I35" s="478"/>
      <c r="J35" s="479">
        <f t="shared" si="11"/>
        <v>0</v>
      </c>
      <c r="K35" s="478"/>
      <c r="L35" s="479">
        <f t="shared" si="12"/>
        <v>0</v>
      </c>
      <c r="M35" s="478"/>
      <c r="N35" s="479">
        <f t="shared" si="13"/>
        <v>0</v>
      </c>
      <c r="O35" s="478"/>
      <c r="P35" s="479">
        <f t="shared" si="0"/>
        <v>0</v>
      </c>
      <c r="Q35" s="478"/>
      <c r="R35" s="479">
        <f t="shared" si="1"/>
        <v>0</v>
      </c>
      <c r="S35" s="478"/>
      <c r="T35" s="479">
        <f t="shared" si="2"/>
        <v>0</v>
      </c>
      <c r="U35" s="478"/>
      <c r="V35" s="479">
        <f t="shared" si="3"/>
        <v>0</v>
      </c>
      <c r="W35" s="486" t="str">
        <f t="shared" si="4"/>
        <v xml:space="preserve"> </v>
      </c>
      <c r="X35" s="486" t="str">
        <f t="shared" si="14"/>
        <v xml:space="preserve"> </v>
      </c>
      <c r="Y35" s="486" t="str">
        <f t="shared" si="5"/>
        <v/>
      </c>
      <c r="Z35" s="477"/>
      <c r="AA35" s="486" t="str">
        <f t="shared" si="15"/>
        <v/>
      </c>
      <c r="AB35" s="486" t="str">
        <f t="shared" si="16"/>
        <v xml:space="preserve"> </v>
      </c>
      <c r="AC35" s="486" t="str">
        <f t="shared" si="17"/>
        <v/>
      </c>
      <c r="AD35" s="486" t="str">
        <f t="shared" si="18"/>
        <v xml:space="preserve"> </v>
      </c>
      <c r="AE35" s="494" t="str">
        <f t="shared" si="6"/>
        <v xml:space="preserve"> </v>
      </c>
      <c r="AF35" s="486" t="str">
        <f t="shared" si="19"/>
        <v xml:space="preserve"> </v>
      </c>
      <c r="AG35" s="481">
        <f t="shared" si="20"/>
        <v>0</v>
      </c>
      <c r="AH35" s="481" t="str">
        <f t="shared" si="7"/>
        <v xml:space="preserve"> </v>
      </c>
      <c r="AI35" s="483"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484"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486" t="str">
        <f t="shared" si="8"/>
        <v xml:space="preserve"> </v>
      </c>
      <c r="AL35" s="486"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486" t="str">
        <f t="shared" si="21"/>
        <v xml:space="preserve"> </v>
      </c>
      <c r="AN35" s="65" t="str">
        <f t="shared" si="24"/>
        <v xml:space="preserve"> </v>
      </c>
      <c r="AO35" s="516"/>
      <c r="AP35" s="516"/>
      <c r="AQ35" s="516"/>
      <c r="AR35" s="516"/>
      <c r="AS35" s="516"/>
      <c r="AT35" s="516"/>
      <c r="AU35" s="516"/>
      <c r="AV35" s="516"/>
      <c r="AW35" s="516"/>
      <c r="AX35" s="516"/>
      <c r="AY35" s="516"/>
      <c r="AZ35" s="516"/>
    </row>
    <row r="36" spans="1:52" ht="41.25" customHeight="1" x14ac:dyDescent="0.3">
      <c r="A36" s="512"/>
      <c r="B36" s="473" t="str">
        <f t="shared" si="10"/>
        <v>-</v>
      </c>
      <c r="C36" s="519"/>
      <c r="D36" s="375"/>
      <c r="E36" s="477"/>
      <c r="F36" s="515"/>
      <c r="G36" s="518"/>
      <c r="H36" s="477"/>
      <c r="I36" s="478"/>
      <c r="J36" s="479">
        <f t="shared" si="11"/>
        <v>0</v>
      </c>
      <c r="K36" s="478"/>
      <c r="L36" s="479">
        <f t="shared" si="12"/>
        <v>0</v>
      </c>
      <c r="M36" s="478"/>
      <c r="N36" s="479">
        <f t="shared" si="13"/>
        <v>0</v>
      </c>
      <c r="O36" s="478"/>
      <c r="P36" s="479">
        <f t="shared" si="0"/>
        <v>0</v>
      </c>
      <c r="Q36" s="478"/>
      <c r="R36" s="479">
        <f t="shared" si="1"/>
        <v>0</v>
      </c>
      <c r="S36" s="478"/>
      <c r="T36" s="479">
        <f t="shared" si="2"/>
        <v>0</v>
      </c>
      <c r="U36" s="478"/>
      <c r="V36" s="479">
        <f t="shared" si="3"/>
        <v>0</v>
      </c>
      <c r="W36" s="486" t="str">
        <f t="shared" si="4"/>
        <v xml:space="preserve"> </v>
      </c>
      <c r="X36" s="486" t="str">
        <f t="shared" si="14"/>
        <v xml:space="preserve"> </v>
      </c>
      <c r="Y36" s="486" t="str">
        <f t="shared" si="5"/>
        <v/>
      </c>
      <c r="Z36" s="477"/>
      <c r="AA36" s="486" t="str">
        <f t="shared" si="15"/>
        <v/>
      </c>
      <c r="AB36" s="486" t="str">
        <f t="shared" si="16"/>
        <v xml:space="preserve"> </v>
      </c>
      <c r="AC36" s="486" t="str">
        <f t="shared" si="17"/>
        <v/>
      </c>
      <c r="AD36" s="486" t="str">
        <f t="shared" si="18"/>
        <v xml:space="preserve"> </v>
      </c>
      <c r="AE36" s="494" t="str">
        <f t="shared" si="6"/>
        <v xml:space="preserve"> </v>
      </c>
      <c r="AF36" s="486" t="str">
        <f t="shared" si="19"/>
        <v xml:space="preserve"> </v>
      </c>
      <c r="AG36" s="481">
        <f t="shared" si="20"/>
        <v>0</v>
      </c>
      <c r="AH36" s="481" t="str">
        <f t="shared" si="7"/>
        <v xml:space="preserve"> </v>
      </c>
      <c r="AI36" s="483"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484"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486" t="str">
        <f t="shared" si="8"/>
        <v xml:space="preserve"> </v>
      </c>
      <c r="AL36" s="486"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486" t="str">
        <f t="shared" si="21"/>
        <v xml:space="preserve"> </v>
      </c>
      <c r="AN36" s="65" t="str">
        <f t="shared" si="24"/>
        <v xml:space="preserve"> </v>
      </c>
      <c r="AO36" s="516"/>
      <c r="AP36" s="516"/>
      <c r="AQ36" s="516"/>
      <c r="AR36" s="516"/>
      <c r="AS36" s="516"/>
      <c r="AT36" s="516"/>
      <c r="AU36" s="516"/>
      <c r="AV36" s="516"/>
      <c r="AW36" s="516"/>
      <c r="AX36" s="516"/>
      <c r="AY36" s="516"/>
      <c r="AZ36" s="516"/>
    </row>
    <row r="37" spans="1:52" ht="41.25" customHeight="1" x14ac:dyDescent="0.3">
      <c r="A37" s="512"/>
      <c r="B37" s="473" t="str">
        <f t="shared" si="10"/>
        <v>-</v>
      </c>
      <c r="C37" s="519"/>
      <c r="D37" s="375"/>
      <c r="E37" s="477"/>
      <c r="F37" s="515"/>
      <c r="G37" s="518"/>
      <c r="H37" s="477"/>
      <c r="I37" s="478"/>
      <c r="J37" s="479">
        <f t="shared" si="11"/>
        <v>0</v>
      </c>
      <c r="K37" s="478"/>
      <c r="L37" s="479">
        <f t="shared" si="12"/>
        <v>0</v>
      </c>
      <c r="M37" s="478"/>
      <c r="N37" s="479">
        <f t="shared" si="13"/>
        <v>0</v>
      </c>
      <c r="O37" s="478"/>
      <c r="P37" s="479">
        <f t="shared" si="0"/>
        <v>0</v>
      </c>
      <c r="Q37" s="478"/>
      <c r="R37" s="479">
        <f t="shared" si="1"/>
        <v>0</v>
      </c>
      <c r="S37" s="478"/>
      <c r="T37" s="479">
        <f t="shared" si="2"/>
        <v>0</v>
      </c>
      <c r="U37" s="478"/>
      <c r="V37" s="479">
        <f t="shared" si="3"/>
        <v>0</v>
      </c>
      <c r="W37" s="486" t="str">
        <f t="shared" si="4"/>
        <v xml:space="preserve"> </v>
      </c>
      <c r="X37" s="486" t="str">
        <f t="shared" si="14"/>
        <v xml:space="preserve"> </v>
      </c>
      <c r="Y37" s="486" t="str">
        <f t="shared" si="5"/>
        <v/>
      </c>
      <c r="Z37" s="477"/>
      <c r="AA37" s="486" t="str">
        <f t="shared" si="15"/>
        <v/>
      </c>
      <c r="AB37" s="486" t="str">
        <f t="shared" si="16"/>
        <v xml:space="preserve"> </v>
      </c>
      <c r="AC37" s="486" t="str">
        <f t="shared" si="17"/>
        <v/>
      </c>
      <c r="AD37" s="486" t="str">
        <f t="shared" si="18"/>
        <v xml:space="preserve"> </v>
      </c>
      <c r="AE37" s="494" t="str">
        <f t="shared" si="6"/>
        <v xml:space="preserve"> </v>
      </c>
      <c r="AF37" s="486" t="str">
        <f t="shared" si="19"/>
        <v xml:space="preserve"> </v>
      </c>
      <c r="AG37" s="481">
        <f t="shared" si="20"/>
        <v>0</v>
      </c>
      <c r="AH37" s="481" t="str">
        <f t="shared" si="7"/>
        <v xml:space="preserve"> </v>
      </c>
      <c r="AI37" s="483"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484"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486" t="str">
        <f t="shared" si="8"/>
        <v xml:space="preserve"> </v>
      </c>
      <c r="AL37" s="486"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486" t="str">
        <f t="shared" si="21"/>
        <v xml:space="preserve"> </v>
      </c>
      <c r="AN37" s="65" t="str">
        <f t="shared" si="24"/>
        <v xml:space="preserve"> </v>
      </c>
      <c r="AO37" s="516"/>
      <c r="AP37" s="516"/>
      <c r="AQ37" s="516"/>
      <c r="AR37" s="516"/>
      <c r="AS37" s="516"/>
      <c r="AT37" s="516"/>
      <c r="AU37" s="516"/>
      <c r="AV37" s="516"/>
      <c r="AW37" s="516"/>
      <c r="AX37" s="516"/>
      <c r="AY37" s="516"/>
      <c r="AZ37" s="516"/>
    </row>
    <row r="38" spans="1:52" ht="41.25" customHeight="1" x14ac:dyDescent="0.3">
      <c r="A38" s="512"/>
      <c r="B38" s="473" t="str">
        <f t="shared" si="10"/>
        <v>-</v>
      </c>
      <c r="C38" s="519"/>
      <c r="D38" s="375"/>
      <c r="E38" s="477"/>
      <c r="F38" s="515"/>
      <c r="G38" s="518"/>
      <c r="H38" s="477"/>
      <c r="I38" s="478"/>
      <c r="J38" s="479">
        <f t="shared" si="11"/>
        <v>0</v>
      </c>
      <c r="K38" s="478"/>
      <c r="L38" s="479">
        <f t="shared" si="12"/>
        <v>0</v>
      </c>
      <c r="M38" s="478"/>
      <c r="N38" s="479">
        <f t="shared" si="13"/>
        <v>0</v>
      </c>
      <c r="O38" s="478"/>
      <c r="P38" s="479">
        <f t="shared" si="0"/>
        <v>0</v>
      </c>
      <c r="Q38" s="478"/>
      <c r="R38" s="479">
        <f t="shared" si="1"/>
        <v>0</v>
      </c>
      <c r="S38" s="478"/>
      <c r="T38" s="479">
        <f t="shared" si="2"/>
        <v>0</v>
      </c>
      <c r="U38" s="478"/>
      <c r="V38" s="479">
        <f t="shared" si="3"/>
        <v>0</v>
      </c>
      <c r="W38" s="486" t="str">
        <f t="shared" si="4"/>
        <v xml:space="preserve"> </v>
      </c>
      <c r="X38" s="486" t="str">
        <f t="shared" si="14"/>
        <v xml:space="preserve"> </v>
      </c>
      <c r="Y38" s="486" t="str">
        <f t="shared" si="5"/>
        <v/>
      </c>
      <c r="Z38" s="477"/>
      <c r="AA38" s="486" t="str">
        <f t="shared" si="15"/>
        <v/>
      </c>
      <c r="AB38" s="486" t="str">
        <f t="shared" si="16"/>
        <v xml:space="preserve"> </v>
      </c>
      <c r="AC38" s="486" t="str">
        <f t="shared" si="17"/>
        <v/>
      </c>
      <c r="AD38" s="486" t="str">
        <f t="shared" si="18"/>
        <v xml:space="preserve"> </v>
      </c>
      <c r="AE38" s="494" t="str">
        <f t="shared" si="6"/>
        <v xml:space="preserve"> </v>
      </c>
      <c r="AF38" s="486" t="str">
        <f t="shared" si="19"/>
        <v xml:space="preserve"> </v>
      </c>
      <c r="AG38" s="481">
        <f t="shared" si="20"/>
        <v>0</v>
      </c>
      <c r="AH38" s="481" t="str">
        <f t="shared" si="7"/>
        <v xml:space="preserve"> </v>
      </c>
      <c r="AI38" s="483"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484"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486" t="str">
        <f t="shared" si="8"/>
        <v xml:space="preserve"> </v>
      </c>
      <c r="AL38" s="486"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486" t="str">
        <f t="shared" si="21"/>
        <v xml:space="preserve"> </v>
      </c>
      <c r="AN38" s="65" t="str">
        <f t="shared" si="24"/>
        <v xml:space="preserve"> </v>
      </c>
      <c r="AO38" s="516"/>
      <c r="AP38" s="516"/>
      <c r="AQ38" s="516"/>
      <c r="AR38" s="516"/>
      <c r="AS38" s="516"/>
      <c r="AT38" s="516"/>
      <c r="AU38" s="516"/>
      <c r="AV38" s="516"/>
      <c r="AW38" s="516"/>
      <c r="AX38" s="516"/>
      <c r="AY38" s="516"/>
      <c r="AZ38" s="516"/>
    </row>
    <row r="39" spans="1:52" ht="41.25" customHeight="1" x14ac:dyDescent="0.3">
      <c r="A39" s="512"/>
      <c r="B39" s="473" t="str">
        <f t="shared" si="10"/>
        <v>-</v>
      </c>
      <c r="C39" s="519"/>
      <c r="D39" s="375"/>
      <c r="E39" s="477"/>
      <c r="F39" s="515"/>
      <c r="G39" s="518"/>
      <c r="H39" s="477"/>
      <c r="I39" s="478"/>
      <c r="J39" s="479">
        <f t="shared" si="11"/>
        <v>0</v>
      </c>
      <c r="K39" s="478"/>
      <c r="L39" s="479">
        <f t="shared" si="12"/>
        <v>0</v>
      </c>
      <c r="M39" s="478"/>
      <c r="N39" s="479">
        <f t="shared" si="13"/>
        <v>0</v>
      </c>
      <c r="O39" s="478"/>
      <c r="P39" s="479">
        <f t="shared" si="0"/>
        <v>0</v>
      </c>
      <c r="Q39" s="478"/>
      <c r="R39" s="479">
        <f t="shared" si="1"/>
        <v>0</v>
      </c>
      <c r="S39" s="478"/>
      <c r="T39" s="479">
        <f t="shared" si="2"/>
        <v>0</v>
      </c>
      <c r="U39" s="478"/>
      <c r="V39" s="479">
        <f t="shared" si="3"/>
        <v>0</v>
      </c>
      <c r="W39" s="486" t="str">
        <f t="shared" si="4"/>
        <v xml:space="preserve"> </v>
      </c>
      <c r="X39" s="486" t="str">
        <f t="shared" si="14"/>
        <v xml:space="preserve"> </v>
      </c>
      <c r="Y39" s="486" t="str">
        <f t="shared" si="5"/>
        <v/>
      </c>
      <c r="Z39" s="477"/>
      <c r="AA39" s="486" t="str">
        <f t="shared" si="15"/>
        <v/>
      </c>
      <c r="AB39" s="486" t="str">
        <f t="shared" si="16"/>
        <v xml:space="preserve"> </v>
      </c>
      <c r="AC39" s="486" t="str">
        <f t="shared" si="17"/>
        <v/>
      </c>
      <c r="AD39" s="486" t="str">
        <f t="shared" si="18"/>
        <v xml:space="preserve"> </v>
      </c>
      <c r="AE39" s="494" t="str">
        <f t="shared" si="6"/>
        <v xml:space="preserve"> </v>
      </c>
      <c r="AF39" s="486" t="str">
        <f t="shared" si="19"/>
        <v xml:space="preserve"> </v>
      </c>
      <c r="AG39" s="481">
        <f t="shared" si="20"/>
        <v>0</v>
      </c>
      <c r="AH39" s="481" t="str">
        <f t="shared" si="7"/>
        <v xml:space="preserve"> </v>
      </c>
      <c r="AI39" s="483"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484"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486" t="str">
        <f t="shared" si="8"/>
        <v xml:space="preserve"> </v>
      </c>
      <c r="AL39" s="486"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486" t="str">
        <f t="shared" si="21"/>
        <v xml:space="preserve"> </v>
      </c>
      <c r="AN39" s="65" t="str">
        <f t="shared" si="24"/>
        <v xml:space="preserve"> </v>
      </c>
      <c r="AO39" s="516"/>
      <c r="AP39" s="516"/>
      <c r="AQ39" s="516"/>
      <c r="AR39" s="516"/>
      <c r="AS39" s="516"/>
      <c r="AT39" s="516"/>
      <c r="AU39" s="516"/>
      <c r="AV39" s="516"/>
      <c r="AW39" s="516"/>
      <c r="AX39" s="516"/>
      <c r="AY39" s="516"/>
      <c r="AZ39" s="516"/>
    </row>
    <row r="40" spans="1:52" ht="41.25" customHeight="1" x14ac:dyDescent="0.3">
      <c r="A40" s="512"/>
      <c r="B40" s="473" t="str">
        <f t="shared" si="10"/>
        <v>-</v>
      </c>
      <c r="C40" s="519"/>
      <c r="D40" s="375"/>
      <c r="E40" s="477"/>
      <c r="F40" s="515"/>
      <c r="G40" s="518"/>
      <c r="H40" s="477"/>
      <c r="I40" s="478"/>
      <c r="J40" s="479">
        <f t="shared" si="11"/>
        <v>0</v>
      </c>
      <c r="K40" s="478"/>
      <c r="L40" s="479">
        <f t="shared" si="12"/>
        <v>0</v>
      </c>
      <c r="M40" s="478"/>
      <c r="N40" s="479">
        <f t="shared" si="13"/>
        <v>0</v>
      </c>
      <c r="O40" s="478"/>
      <c r="P40" s="479">
        <f t="shared" si="0"/>
        <v>0</v>
      </c>
      <c r="Q40" s="478"/>
      <c r="R40" s="479">
        <f t="shared" si="1"/>
        <v>0</v>
      </c>
      <c r="S40" s="478"/>
      <c r="T40" s="479">
        <f t="shared" si="2"/>
        <v>0</v>
      </c>
      <c r="U40" s="478"/>
      <c r="V40" s="479">
        <f t="shared" si="3"/>
        <v>0</v>
      </c>
      <c r="W40" s="486" t="str">
        <f t="shared" si="4"/>
        <v xml:space="preserve"> </v>
      </c>
      <c r="X40" s="486" t="str">
        <f t="shared" si="14"/>
        <v xml:space="preserve"> </v>
      </c>
      <c r="Y40" s="486" t="str">
        <f t="shared" si="5"/>
        <v/>
      </c>
      <c r="Z40" s="477"/>
      <c r="AA40" s="486" t="str">
        <f t="shared" si="15"/>
        <v/>
      </c>
      <c r="AB40" s="486" t="str">
        <f t="shared" si="16"/>
        <v xml:space="preserve"> </v>
      </c>
      <c r="AC40" s="486" t="str">
        <f t="shared" si="17"/>
        <v/>
      </c>
      <c r="AD40" s="486" t="str">
        <f t="shared" si="18"/>
        <v xml:space="preserve"> </v>
      </c>
      <c r="AE40" s="494" t="str">
        <f t="shared" si="6"/>
        <v xml:space="preserve"> </v>
      </c>
      <c r="AF40" s="486" t="str">
        <f t="shared" si="19"/>
        <v xml:space="preserve"> </v>
      </c>
      <c r="AG40" s="481">
        <f t="shared" si="20"/>
        <v>0</v>
      </c>
      <c r="AH40" s="481" t="str">
        <f t="shared" si="7"/>
        <v xml:space="preserve"> </v>
      </c>
      <c r="AI40" s="483"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484"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486" t="str">
        <f t="shared" si="8"/>
        <v xml:space="preserve"> </v>
      </c>
      <c r="AL40" s="486"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486" t="str">
        <f t="shared" si="21"/>
        <v xml:space="preserve"> </v>
      </c>
      <c r="AN40" s="65" t="str">
        <f t="shared" si="24"/>
        <v xml:space="preserve"> </v>
      </c>
      <c r="AO40" s="516"/>
      <c r="AP40" s="516"/>
      <c r="AQ40" s="516"/>
      <c r="AR40" s="516"/>
      <c r="AS40" s="516"/>
      <c r="AT40" s="516"/>
      <c r="AU40" s="516"/>
      <c r="AV40" s="516"/>
      <c r="AW40" s="516"/>
      <c r="AX40" s="516"/>
      <c r="AY40" s="516"/>
      <c r="AZ40" s="516"/>
    </row>
    <row r="41" spans="1:52" ht="41.25" customHeight="1" x14ac:dyDescent="0.3">
      <c r="A41" s="512"/>
      <c r="B41" s="473" t="str">
        <f t="shared" si="10"/>
        <v>-</v>
      </c>
      <c r="C41" s="519"/>
      <c r="D41" s="375"/>
      <c r="E41" s="477"/>
      <c r="F41" s="515"/>
      <c r="G41" s="518"/>
      <c r="H41" s="477"/>
      <c r="I41" s="478"/>
      <c r="J41" s="479">
        <f t="shared" si="11"/>
        <v>0</v>
      </c>
      <c r="K41" s="478"/>
      <c r="L41" s="479">
        <f t="shared" si="12"/>
        <v>0</v>
      </c>
      <c r="M41" s="478"/>
      <c r="N41" s="479">
        <f t="shared" si="13"/>
        <v>0</v>
      </c>
      <c r="O41" s="478"/>
      <c r="P41" s="479">
        <f t="shared" si="0"/>
        <v>0</v>
      </c>
      <c r="Q41" s="478"/>
      <c r="R41" s="479">
        <f t="shared" si="1"/>
        <v>0</v>
      </c>
      <c r="S41" s="478"/>
      <c r="T41" s="479">
        <f t="shared" si="2"/>
        <v>0</v>
      </c>
      <c r="U41" s="478"/>
      <c r="V41" s="479">
        <f t="shared" si="3"/>
        <v>0</v>
      </c>
      <c r="W41" s="486" t="str">
        <f t="shared" si="4"/>
        <v xml:space="preserve"> </v>
      </c>
      <c r="X41" s="486" t="str">
        <f t="shared" si="14"/>
        <v xml:space="preserve"> </v>
      </c>
      <c r="Y41" s="486" t="str">
        <f t="shared" si="5"/>
        <v/>
      </c>
      <c r="Z41" s="477"/>
      <c r="AA41" s="486" t="str">
        <f t="shared" si="15"/>
        <v/>
      </c>
      <c r="AB41" s="486" t="str">
        <f t="shared" si="16"/>
        <v xml:space="preserve"> </v>
      </c>
      <c r="AC41" s="486" t="str">
        <f t="shared" si="17"/>
        <v/>
      </c>
      <c r="AD41" s="486" t="str">
        <f t="shared" si="18"/>
        <v xml:space="preserve"> </v>
      </c>
      <c r="AE41" s="494" t="str">
        <f t="shared" si="6"/>
        <v xml:space="preserve"> </v>
      </c>
      <c r="AF41" s="486" t="str">
        <f t="shared" si="19"/>
        <v xml:space="preserve"> </v>
      </c>
      <c r="AG41" s="481">
        <f t="shared" si="20"/>
        <v>0</v>
      </c>
      <c r="AH41" s="481" t="str">
        <f t="shared" si="7"/>
        <v xml:space="preserve"> </v>
      </c>
      <c r="AI41" s="483"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484"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486" t="str">
        <f t="shared" si="8"/>
        <v xml:space="preserve"> </v>
      </c>
      <c r="AL41" s="486"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486" t="str">
        <f t="shared" si="21"/>
        <v xml:space="preserve"> </v>
      </c>
      <c r="AN41" s="65" t="str">
        <f t="shared" si="24"/>
        <v xml:space="preserve"> </v>
      </c>
      <c r="AO41" s="516"/>
      <c r="AP41" s="516"/>
      <c r="AQ41" s="516"/>
      <c r="AR41" s="516"/>
      <c r="AS41" s="516"/>
      <c r="AT41" s="516"/>
      <c r="AU41" s="516"/>
      <c r="AV41" s="516"/>
      <c r="AW41" s="516"/>
      <c r="AX41" s="516"/>
      <c r="AY41" s="516"/>
      <c r="AZ41" s="516"/>
    </row>
    <row r="42" spans="1:52" ht="41.25" customHeight="1" x14ac:dyDescent="0.3">
      <c r="A42" s="512"/>
      <c r="B42" s="473" t="str">
        <f t="shared" si="10"/>
        <v>-</v>
      </c>
      <c r="C42" s="519"/>
      <c r="D42" s="375"/>
      <c r="E42" s="477"/>
      <c r="F42" s="515"/>
      <c r="G42" s="518"/>
      <c r="H42" s="477"/>
      <c r="I42" s="478"/>
      <c r="J42" s="479">
        <f t="shared" si="11"/>
        <v>0</v>
      </c>
      <c r="K42" s="478"/>
      <c r="L42" s="479">
        <f t="shared" si="12"/>
        <v>0</v>
      </c>
      <c r="M42" s="478"/>
      <c r="N42" s="479">
        <f t="shared" si="13"/>
        <v>0</v>
      </c>
      <c r="O42" s="478"/>
      <c r="P42" s="479">
        <f t="shared" si="0"/>
        <v>0</v>
      </c>
      <c r="Q42" s="478"/>
      <c r="R42" s="479">
        <f t="shared" si="1"/>
        <v>0</v>
      </c>
      <c r="S42" s="478"/>
      <c r="T42" s="479">
        <f t="shared" si="2"/>
        <v>0</v>
      </c>
      <c r="U42" s="478"/>
      <c r="V42" s="479">
        <f t="shared" si="3"/>
        <v>0</v>
      </c>
      <c r="W42" s="486" t="str">
        <f t="shared" si="4"/>
        <v xml:space="preserve"> </v>
      </c>
      <c r="X42" s="486" t="str">
        <f t="shared" si="14"/>
        <v xml:space="preserve"> </v>
      </c>
      <c r="Y42" s="486" t="str">
        <f t="shared" si="5"/>
        <v/>
      </c>
      <c r="Z42" s="477"/>
      <c r="AA42" s="486" t="str">
        <f t="shared" si="15"/>
        <v/>
      </c>
      <c r="AB42" s="486" t="str">
        <f t="shared" si="16"/>
        <v xml:space="preserve"> </v>
      </c>
      <c r="AC42" s="486" t="str">
        <f t="shared" si="17"/>
        <v/>
      </c>
      <c r="AD42" s="486" t="str">
        <f t="shared" si="18"/>
        <v xml:space="preserve"> </v>
      </c>
      <c r="AE42" s="494" t="str">
        <f t="shared" si="6"/>
        <v xml:space="preserve"> </v>
      </c>
      <c r="AF42" s="486" t="str">
        <f t="shared" si="19"/>
        <v xml:space="preserve"> </v>
      </c>
      <c r="AG42" s="481">
        <f t="shared" si="20"/>
        <v>0</v>
      </c>
      <c r="AH42" s="481" t="str">
        <f t="shared" si="7"/>
        <v xml:space="preserve"> </v>
      </c>
      <c r="AI42" s="483"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484"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486" t="str">
        <f t="shared" si="8"/>
        <v xml:space="preserve"> </v>
      </c>
      <c r="AL42" s="486"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486" t="str">
        <f t="shared" si="21"/>
        <v xml:space="preserve"> </v>
      </c>
      <c r="AN42" s="65" t="str">
        <f t="shared" si="24"/>
        <v xml:space="preserve"> </v>
      </c>
      <c r="AO42" s="516"/>
      <c r="AP42" s="516"/>
      <c r="AQ42" s="516"/>
      <c r="AR42" s="516"/>
      <c r="AS42" s="516"/>
      <c r="AT42" s="516"/>
      <c r="AU42" s="516"/>
      <c r="AV42" s="516"/>
      <c r="AW42" s="516"/>
      <c r="AX42" s="516"/>
      <c r="AY42" s="516"/>
      <c r="AZ42" s="516"/>
    </row>
    <row r="43" spans="1:52" ht="41.25" customHeight="1" x14ac:dyDescent="0.3">
      <c r="A43" s="512"/>
      <c r="B43" s="473" t="str">
        <f t="shared" si="10"/>
        <v>-</v>
      </c>
      <c r="C43" s="519"/>
      <c r="D43" s="375"/>
      <c r="E43" s="477"/>
      <c r="F43" s="515"/>
      <c r="G43" s="518"/>
      <c r="H43" s="477"/>
      <c r="I43" s="478"/>
      <c r="J43" s="479">
        <f t="shared" si="11"/>
        <v>0</v>
      </c>
      <c r="K43" s="478"/>
      <c r="L43" s="479">
        <f t="shared" si="12"/>
        <v>0</v>
      </c>
      <c r="M43" s="478"/>
      <c r="N43" s="479">
        <f t="shared" si="13"/>
        <v>0</v>
      </c>
      <c r="O43" s="478"/>
      <c r="P43" s="479">
        <f t="shared" si="0"/>
        <v>0</v>
      </c>
      <c r="Q43" s="478"/>
      <c r="R43" s="479">
        <f t="shared" si="1"/>
        <v>0</v>
      </c>
      <c r="S43" s="478"/>
      <c r="T43" s="479">
        <f t="shared" si="2"/>
        <v>0</v>
      </c>
      <c r="U43" s="478"/>
      <c r="V43" s="479">
        <f t="shared" si="3"/>
        <v>0</v>
      </c>
      <c r="W43" s="486" t="str">
        <f t="shared" si="4"/>
        <v xml:space="preserve"> </v>
      </c>
      <c r="X43" s="486" t="str">
        <f t="shared" si="14"/>
        <v xml:space="preserve"> </v>
      </c>
      <c r="Y43" s="486" t="str">
        <f t="shared" si="5"/>
        <v/>
      </c>
      <c r="Z43" s="477"/>
      <c r="AA43" s="486" t="str">
        <f t="shared" si="15"/>
        <v/>
      </c>
      <c r="AB43" s="486" t="str">
        <f t="shared" si="16"/>
        <v xml:space="preserve"> </v>
      </c>
      <c r="AC43" s="486" t="str">
        <f t="shared" si="17"/>
        <v/>
      </c>
      <c r="AD43" s="486" t="str">
        <f t="shared" si="18"/>
        <v xml:space="preserve"> </v>
      </c>
      <c r="AE43" s="494" t="str">
        <f t="shared" si="6"/>
        <v xml:space="preserve"> </v>
      </c>
      <c r="AF43" s="486" t="str">
        <f t="shared" si="19"/>
        <v xml:space="preserve"> </v>
      </c>
      <c r="AG43" s="481">
        <f t="shared" si="20"/>
        <v>0</v>
      </c>
      <c r="AH43" s="481" t="str">
        <f t="shared" si="7"/>
        <v xml:space="preserve"> </v>
      </c>
      <c r="AI43" s="483"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484"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486" t="str">
        <f t="shared" si="8"/>
        <v xml:space="preserve"> </v>
      </c>
      <c r="AL43" s="486"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486" t="str">
        <f t="shared" si="21"/>
        <v xml:space="preserve"> </v>
      </c>
      <c r="AN43" s="65" t="str">
        <f t="shared" si="24"/>
        <v xml:space="preserve"> </v>
      </c>
      <c r="AO43" s="516"/>
      <c r="AP43" s="516"/>
      <c r="AQ43" s="516"/>
      <c r="AR43" s="516"/>
      <c r="AS43" s="516"/>
      <c r="AT43" s="516"/>
      <c r="AU43" s="516"/>
      <c r="AV43" s="516"/>
      <c r="AW43" s="516"/>
      <c r="AX43" s="516"/>
      <c r="AY43" s="516"/>
      <c r="AZ43" s="516"/>
    </row>
    <row r="44" spans="1:52" ht="57.75" customHeight="1" x14ac:dyDescent="0.3">
      <c r="A44" s="512"/>
      <c r="B44" s="473" t="str">
        <f t="shared" si="10"/>
        <v>-</v>
      </c>
      <c r="C44" s="519"/>
      <c r="D44" s="375"/>
      <c r="E44" s="477"/>
      <c r="F44" s="515"/>
      <c r="G44" s="518"/>
      <c r="H44" s="477"/>
      <c r="I44" s="478"/>
      <c r="J44" s="479">
        <f t="shared" si="11"/>
        <v>0</v>
      </c>
      <c r="K44" s="478"/>
      <c r="L44" s="479">
        <f t="shared" si="12"/>
        <v>0</v>
      </c>
      <c r="M44" s="478"/>
      <c r="N44" s="479">
        <f t="shared" si="13"/>
        <v>0</v>
      </c>
      <c r="O44" s="478"/>
      <c r="P44" s="479">
        <f t="shared" si="0"/>
        <v>0</v>
      </c>
      <c r="Q44" s="478"/>
      <c r="R44" s="479">
        <f t="shared" si="1"/>
        <v>0</v>
      </c>
      <c r="S44" s="478"/>
      <c r="T44" s="479">
        <f t="shared" si="2"/>
        <v>0</v>
      </c>
      <c r="U44" s="478"/>
      <c r="V44" s="479">
        <f t="shared" si="3"/>
        <v>0</v>
      </c>
      <c r="W44" s="486" t="str">
        <f t="shared" si="4"/>
        <v xml:space="preserve"> </v>
      </c>
      <c r="X44" s="486" t="str">
        <f t="shared" si="14"/>
        <v xml:space="preserve"> </v>
      </c>
      <c r="Y44" s="486" t="str">
        <f t="shared" si="5"/>
        <v/>
      </c>
      <c r="Z44" s="477"/>
      <c r="AA44" s="486" t="str">
        <f t="shared" si="15"/>
        <v/>
      </c>
      <c r="AB44" s="486" t="str">
        <f t="shared" si="16"/>
        <v xml:space="preserve"> </v>
      </c>
      <c r="AC44" s="486" t="str">
        <f t="shared" si="17"/>
        <v/>
      </c>
      <c r="AD44" s="486" t="str">
        <f t="shared" si="18"/>
        <v xml:space="preserve"> </v>
      </c>
      <c r="AE44" s="494" t="str">
        <f t="shared" si="6"/>
        <v xml:space="preserve"> </v>
      </c>
      <c r="AF44" s="486" t="str">
        <f t="shared" si="19"/>
        <v xml:space="preserve"> </v>
      </c>
      <c r="AG44" s="481">
        <f t="shared" si="20"/>
        <v>0</v>
      </c>
      <c r="AH44" s="481" t="str">
        <f t="shared" si="7"/>
        <v xml:space="preserve"> </v>
      </c>
      <c r="AI44" s="483"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484"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486" t="str">
        <f t="shared" si="8"/>
        <v xml:space="preserve"> </v>
      </c>
      <c r="AL44" s="486"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486" t="str">
        <f t="shared" si="21"/>
        <v xml:space="preserve"> </v>
      </c>
      <c r="AN44" s="65" t="str">
        <f t="shared" si="24"/>
        <v xml:space="preserve"> </v>
      </c>
      <c r="AO44" s="516"/>
      <c r="AP44" s="516"/>
      <c r="AQ44" s="516"/>
      <c r="AR44" s="516"/>
      <c r="AS44" s="516"/>
      <c r="AT44" s="516"/>
      <c r="AU44" s="516"/>
      <c r="AV44" s="516"/>
      <c r="AW44" s="516"/>
      <c r="AX44" s="516"/>
      <c r="AY44" s="516"/>
      <c r="AZ44" s="516"/>
    </row>
    <row r="45" spans="1:52" ht="57.75" customHeight="1" x14ac:dyDescent="0.3">
      <c r="A45" s="512"/>
      <c r="B45" s="473" t="str">
        <f t="shared" si="10"/>
        <v>-</v>
      </c>
      <c r="C45" s="519"/>
      <c r="D45" s="375"/>
      <c r="E45" s="477"/>
      <c r="F45" s="515"/>
      <c r="G45" s="518"/>
      <c r="H45" s="477"/>
      <c r="I45" s="478"/>
      <c r="J45" s="479">
        <f t="shared" si="11"/>
        <v>0</v>
      </c>
      <c r="K45" s="478"/>
      <c r="L45" s="479">
        <f t="shared" si="12"/>
        <v>0</v>
      </c>
      <c r="M45" s="478"/>
      <c r="N45" s="479">
        <f t="shared" si="13"/>
        <v>0</v>
      </c>
      <c r="O45" s="478"/>
      <c r="P45" s="479">
        <f t="shared" si="0"/>
        <v>0</v>
      </c>
      <c r="Q45" s="478"/>
      <c r="R45" s="479">
        <f t="shared" si="1"/>
        <v>0</v>
      </c>
      <c r="S45" s="478"/>
      <c r="T45" s="479">
        <f t="shared" si="2"/>
        <v>0</v>
      </c>
      <c r="U45" s="478"/>
      <c r="V45" s="479">
        <f t="shared" si="3"/>
        <v>0</v>
      </c>
      <c r="W45" s="486" t="str">
        <f t="shared" si="4"/>
        <v xml:space="preserve"> </v>
      </c>
      <c r="X45" s="486" t="str">
        <f t="shared" si="14"/>
        <v xml:space="preserve"> </v>
      </c>
      <c r="Y45" s="486" t="str">
        <f t="shared" si="5"/>
        <v/>
      </c>
      <c r="Z45" s="477"/>
      <c r="AA45" s="486" t="str">
        <f t="shared" si="15"/>
        <v/>
      </c>
      <c r="AB45" s="486" t="str">
        <f t="shared" si="16"/>
        <v xml:space="preserve"> </v>
      </c>
      <c r="AC45" s="486" t="str">
        <f t="shared" si="17"/>
        <v/>
      </c>
      <c r="AD45" s="486" t="str">
        <f t="shared" si="18"/>
        <v xml:space="preserve"> </v>
      </c>
      <c r="AE45" s="494" t="str">
        <f t="shared" si="6"/>
        <v xml:space="preserve"> </v>
      </c>
      <c r="AF45" s="486" t="str">
        <f t="shared" si="19"/>
        <v xml:space="preserve"> </v>
      </c>
      <c r="AG45" s="481">
        <f t="shared" si="20"/>
        <v>0</v>
      </c>
      <c r="AH45" s="481" t="str">
        <f t="shared" si="7"/>
        <v xml:space="preserve"> </v>
      </c>
      <c r="AI45" s="483"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484"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486" t="str">
        <f t="shared" si="8"/>
        <v xml:space="preserve"> </v>
      </c>
      <c r="AL45" s="486"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486" t="str">
        <f t="shared" si="21"/>
        <v xml:space="preserve"> </v>
      </c>
      <c r="AN45" s="65" t="str">
        <f t="shared" si="24"/>
        <v xml:space="preserve"> </v>
      </c>
      <c r="AO45" s="516"/>
      <c r="AP45" s="516"/>
      <c r="AQ45" s="516"/>
      <c r="AR45" s="516"/>
      <c r="AS45" s="516"/>
      <c r="AT45" s="516"/>
      <c r="AU45" s="516"/>
      <c r="AV45" s="516"/>
      <c r="AW45" s="516"/>
      <c r="AX45" s="516"/>
      <c r="AY45" s="516"/>
      <c r="AZ45" s="516"/>
    </row>
    <row r="46" spans="1:52" ht="57.75" customHeight="1" x14ac:dyDescent="0.3">
      <c r="A46" s="512"/>
      <c r="B46" s="473" t="str">
        <f t="shared" si="10"/>
        <v>-</v>
      </c>
      <c r="C46" s="519"/>
      <c r="D46" s="375"/>
      <c r="E46" s="477"/>
      <c r="F46" s="515"/>
      <c r="G46" s="518"/>
      <c r="H46" s="477"/>
      <c r="I46" s="478"/>
      <c r="J46" s="479">
        <f t="shared" si="11"/>
        <v>0</v>
      </c>
      <c r="K46" s="478"/>
      <c r="L46" s="479">
        <f t="shared" si="12"/>
        <v>0</v>
      </c>
      <c r="M46" s="478"/>
      <c r="N46" s="479">
        <f t="shared" si="13"/>
        <v>0</v>
      </c>
      <c r="O46" s="478"/>
      <c r="P46" s="479">
        <f t="shared" si="0"/>
        <v>0</v>
      </c>
      <c r="Q46" s="478"/>
      <c r="R46" s="479">
        <f t="shared" si="1"/>
        <v>0</v>
      </c>
      <c r="S46" s="478"/>
      <c r="T46" s="479">
        <f t="shared" si="2"/>
        <v>0</v>
      </c>
      <c r="U46" s="478"/>
      <c r="V46" s="479">
        <f t="shared" si="3"/>
        <v>0</v>
      </c>
      <c r="W46" s="486" t="str">
        <f t="shared" si="4"/>
        <v xml:space="preserve"> </v>
      </c>
      <c r="X46" s="486" t="str">
        <f t="shared" si="14"/>
        <v xml:space="preserve"> </v>
      </c>
      <c r="Y46" s="486" t="str">
        <f t="shared" si="5"/>
        <v/>
      </c>
      <c r="Z46" s="477"/>
      <c r="AA46" s="486" t="str">
        <f t="shared" si="15"/>
        <v/>
      </c>
      <c r="AB46" s="486" t="str">
        <f t="shared" si="16"/>
        <v xml:space="preserve"> </v>
      </c>
      <c r="AC46" s="486" t="str">
        <f t="shared" si="17"/>
        <v/>
      </c>
      <c r="AD46" s="486" t="str">
        <f t="shared" si="18"/>
        <v xml:space="preserve"> </v>
      </c>
      <c r="AE46" s="494" t="str">
        <f t="shared" si="6"/>
        <v xml:space="preserve"> </v>
      </c>
      <c r="AF46" s="486" t="str">
        <f t="shared" si="19"/>
        <v xml:space="preserve"> </v>
      </c>
      <c r="AG46" s="481">
        <f t="shared" si="20"/>
        <v>0</v>
      </c>
      <c r="AH46" s="481" t="str">
        <f t="shared" si="7"/>
        <v xml:space="preserve"> </v>
      </c>
      <c r="AI46" s="483"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484"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486" t="str">
        <f t="shared" si="8"/>
        <v xml:space="preserve"> </v>
      </c>
      <c r="AL46" s="486"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486" t="str">
        <f t="shared" si="21"/>
        <v xml:space="preserve"> </v>
      </c>
      <c r="AN46" s="65" t="str">
        <f t="shared" si="24"/>
        <v xml:space="preserve"> </v>
      </c>
      <c r="AO46" s="516"/>
      <c r="AP46" s="516"/>
      <c r="AQ46" s="516"/>
      <c r="AR46" s="516"/>
      <c r="AS46" s="516"/>
      <c r="AT46" s="516"/>
      <c r="AU46" s="516"/>
      <c r="AV46" s="516"/>
      <c r="AW46" s="516"/>
      <c r="AX46" s="516"/>
      <c r="AY46" s="516"/>
      <c r="AZ46" s="516"/>
    </row>
    <row r="47" spans="1:52" ht="57.75" customHeight="1" x14ac:dyDescent="0.3">
      <c r="A47" s="512"/>
      <c r="B47" s="473" t="str">
        <f t="shared" si="10"/>
        <v>-</v>
      </c>
      <c r="C47" s="519"/>
      <c r="D47" s="375"/>
      <c r="E47" s="477"/>
      <c r="F47" s="515"/>
      <c r="G47" s="518"/>
      <c r="H47" s="477"/>
      <c r="I47" s="478"/>
      <c r="J47" s="479">
        <f t="shared" si="11"/>
        <v>0</v>
      </c>
      <c r="K47" s="478"/>
      <c r="L47" s="479">
        <f t="shared" si="12"/>
        <v>0</v>
      </c>
      <c r="M47" s="478"/>
      <c r="N47" s="479">
        <f t="shared" si="13"/>
        <v>0</v>
      </c>
      <c r="O47" s="478"/>
      <c r="P47" s="479">
        <f t="shared" si="0"/>
        <v>0</v>
      </c>
      <c r="Q47" s="478"/>
      <c r="R47" s="479">
        <f t="shared" si="1"/>
        <v>0</v>
      </c>
      <c r="S47" s="478"/>
      <c r="T47" s="479">
        <f t="shared" si="2"/>
        <v>0</v>
      </c>
      <c r="U47" s="478"/>
      <c r="V47" s="479">
        <f t="shared" si="3"/>
        <v>0</v>
      </c>
      <c r="W47" s="486" t="str">
        <f t="shared" si="4"/>
        <v xml:space="preserve"> </v>
      </c>
      <c r="X47" s="486" t="str">
        <f t="shared" si="14"/>
        <v xml:space="preserve"> </v>
      </c>
      <c r="Y47" s="486" t="str">
        <f t="shared" si="5"/>
        <v/>
      </c>
      <c r="Z47" s="477"/>
      <c r="AA47" s="486" t="str">
        <f t="shared" si="15"/>
        <v/>
      </c>
      <c r="AB47" s="486" t="str">
        <f t="shared" si="16"/>
        <v xml:space="preserve"> </v>
      </c>
      <c r="AC47" s="486" t="str">
        <f t="shared" si="17"/>
        <v/>
      </c>
      <c r="AD47" s="486" t="str">
        <f t="shared" si="18"/>
        <v xml:space="preserve"> </v>
      </c>
      <c r="AE47" s="494" t="str">
        <f t="shared" si="6"/>
        <v xml:space="preserve"> </v>
      </c>
      <c r="AF47" s="486" t="str">
        <f t="shared" si="19"/>
        <v xml:space="preserve"> </v>
      </c>
      <c r="AG47" s="481">
        <f t="shared" si="20"/>
        <v>0</v>
      </c>
      <c r="AH47" s="481" t="str">
        <f t="shared" si="7"/>
        <v xml:space="preserve"> </v>
      </c>
      <c r="AI47" s="483"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484"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486" t="str">
        <f t="shared" si="8"/>
        <v xml:space="preserve"> </v>
      </c>
      <c r="AL47" s="486"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486" t="str">
        <f t="shared" si="21"/>
        <v xml:space="preserve"> </v>
      </c>
      <c r="AN47" s="65" t="str">
        <f t="shared" si="24"/>
        <v xml:space="preserve"> </v>
      </c>
      <c r="AO47" s="516"/>
      <c r="AP47" s="516"/>
      <c r="AQ47" s="516"/>
      <c r="AR47" s="516"/>
      <c r="AS47" s="516"/>
      <c r="AT47" s="516"/>
      <c r="AU47" s="516"/>
      <c r="AV47" s="516"/>
      <c r="AW47" s="516"/>
      <c r="AX47" s="516"/>
      <c r="AY47" s="516"/>
      <c r="AZ47" s="516"/>
    </row>
    <row r="48" spans="1:52" ht="57.75" customHeight="1" x14ac:dyDescent="0.3">
      <c r="A48" s="512"/>
      <c r="B48" s="473" t="str">
        <f t="shared" si="10"/>
        <v>-</v>
      </c>
      <c r="C48" s="519"/>
      <c r="D48" s="375"/>
      <c r="E48" s="477"/>
      <c r="F48" s="515"/>
      <c r="G48" s="518"/>
      <c r="H48" s="477"/>
      <c r="I48" s="478"/>
      <c r="J48" s="479">
        <f t="shared" si="11"/>
        <v>0</v>
      </c>
      <c r="K48" s="478"/>
      <c r="L48" s="479">
        <f t="shared" si="12"/>
        <v>0</v>
      </c>
      <c r="M48" s="478"/>
      <c r="N48" s="479">
        <f t="shared" si="13"/>
        <v>0</v>
      </c>
      <c r="O48" s="478"/>
      <c r="P48" s="479">
        <f t="shared" si="0"/>
        <v>0</v>
      </c>
      <c r="Q48" s="478"/>
      <c r="R48" s="479">
        <f t="shared" si="1"/>
        <v>0</v>
      </c>
      <c r="S48" s="478"/>
      <c r="T48" s="479">
        <f t="shared" si="2"/>
        <v>0</v>
      </c>
      <c r="U48" s="478"/>
      <c r="V48" s="479">
        <f t="shared" si="3"/>
        <v>0</v>
      </c>
      <c r="W48" s="486" t="str">
        <f t="shared" si="4"/>
        <v xml:space="preserve"> </v>
      </c>
      <c r="X48" s="486" t="str">
        <f t="shared" si="14"/>
        <v xml:space="preserve"> </v>
      </c>
      <c r="Y48" s="486" t="str">
        <f t="shared" si="5"/>
        <v/>
      </c>
      <c r="Z48" s="477"/>
      <c r="AA48" s="486" t="str">
        <f t="shared" si="15"/>
        <v/>
      </c>
      <c r="AB48" s="486" t="str">
        <f t="shared" si="16"/>
        <v xml:space="preserve"> </v>
      </c>
      <c r="AC48" s="486" t="str">
        <f t="shared" si="17"/>
        <v/>
      </c>
      <c r="AD48" s="486" t="str">
        <f t="shared" si="18"/>
        <v xml:space="preserve"> </v>
      </c>
      <c r="AE48" s="494" t="str">
        <f t="shared" si="6"/>
        <v xml:space="preserve"> </v>
      </c>
      <c r="AF48" s="486" t="str">
        <f t="shared" si="19"/>
        <v xml:space="preserve"> </v>
      </c>
      <c r="AG48" s="481">
        <f t="shared" si="20"/>
        <v>0</v>
      </c>
      <c r="AH48" s="481" t="str">
        <f t="shared" si="7"/>
        <v xml:space="preserve"> </v>
      </c>
      <c r="AI48" s="483"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484"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486" t="str">
        <f t="shared" si="8"/>
        <v xml:space="preserve"> </v>
      </c>
      <c r="AL48" s="486"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486" t="str">
        <f t="shared" si="21"/>
        <v xml:space="preserve"> </v>
      </c>
      <c r="AN48" s="65" t="str">
        <f t="shared" si="24"/>
        <v xml:space="preserve"> </v>
      </c>
      <c r="AO48" s="516"/>
      <c r="AP48" s="516"/>
      <c r="AQ48" s="516"/>
      <c r="AR48" s="516"/>
      <c r="AS48" s="516"/>
      <c r="AT48" s="516"/>
      <c r="AU48" s="516"/>
      <c r="AV48" s="516"/>
      <c r="AW48" s="516"/>
      <c r="AX48" s="516"/>
      <c r="AY48" s="516"/>
      <c r="AZ48" s="516"/>
    </row>
    <row r="49" spans="1:52" ht="57.75" customHeight="1" x14ac:dyDescent="0.3">
      <c r="A49" s="512"/>
      <c r="B49" s="473" t="str">
        <f t="shared" si="10"/>
        <v>-</v>
      </c>
      <c r="C49" s="519"/>
      <c r="D49" s="375"/>
      <c r="E49" s="477"/>
      <c r="F49" s="515"/>
      <c r="G49" s="518"/>
      <c r="H49" s="477"/>
      <c r="I49" s="478"/>
      <c r="J49" s="479">
        <f t="shared" si="11"/>
        <v>0</v>
      </c>
      <c r="K49" s="478"/>
      <c r="L49" s="479">
        <f t="shared" si="12"/>
        <v>0</v>
      </c>
      <c r="M49" s="478"/>
      <c r="N49" s="479">
        <f t="shared" si="13"/>
        <v>0</v>
      </c>
      <c r="O49" s="478"/>
      <c r="P49" s="479">
        <f t="shared" si="0"/>
        <v>0</v>
      </c>
      <c r="Q49" s="478"/>
      <c r="R49" s="479">
        <f t="shared" si="1"/>
        <v>0</v>
      </c>
      <c r="S49" s="478"/>
      <c r="T49" s="479">
        <f t="shared" si="2"/>
        <v>0</v>
      </c>
      <c r="U49" s="478"/>
      <c r="V49" s="479">
        <f t="shared" si="3"/>
        <v>0</v>
      </c>
      <c r="W49" s="486" t="str">
        <f t="shared" si="4"/>
        <v xml:space="preserve"> </v>
      </c>
      <c r="X49" s="486" t="str">
        <f t="shared" si="14"/>
        <v xml:space="preserve"> </v>
      </c>
      <c r="Y49" s="486" t="str">
        <f t="shared" si="5"/>
        <v/>
      </c>
      <c r="Z49" s="477"/>
      <c r="AA49" s="486" t="str">
        <f t="shared" si="15"/>
        <v/>
      </c>
      <c r="AB49" s="486" t="str">
        <f t="shared" si="16"/>
        <v xml:space="preserve"> </v>
      </c>
      <c r="AC49" s="486" t="str">
        <f t="shared" si="17"/>
        <v/>
      </c>
      <c r="AD49" s="486" t="str">
        <f t="shared" si="18"/>
        <v xml:space="preserve"> </v>
      </c>
      <c r="AE49" s="494" t="str">
        <f t="shared" si="6"/>
        <v xml:space="preserve"> </v>
      </c>
      <c r="AF49" s="486" t="str">
        <f t="shared" si="19"/>
        <v xml:space="preserve"> </v>
      </c>
      <c r="AG49" s="481">
        <f t="shared" si="20"/>
        <v>0</v>
      </c>
      <c r="AH49" s="481" t="str">
        <f t="shared" si="7"/>
        <v xml:space="preserve"> </v>
      </c>
      <c r="AI49" s="483"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484"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486" t="str">
        <f t="shared" si="8"/>
        <v xml:space="preserve"> </v>
      </c>
      <c r="AL49" s="486"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486" t="str">
        <f t="shared" si="21"/>
        <v xml:space="preserve"> </v>
      </c>
      <c r="AN49" s="65" t="str">
        <f t="shared" si="24"/>
        <v xml:space="preserve"> </v>
      </c>
      <c r="AO49" s="516"/>
      <c r="AP49" s="516"/>
      <c r="AQ49" s="516"/>
      <c r="AR49" s="516"/>
      <c r="AS49" s="516"/>
      <c r="AT49" s="516"/>
      <c r="AU49" s="516"/>
      <c r="AV49" s="516"/>
      <c r="AW49" s="516"/>
      <c r="AX49" s="516"/>
      <c r="AY49" s="516"/>
      <c r="AZ49" s="516"/>
    </row>
    <row r="50" spans="1:52" ht="57.75" customHeight="1" x14ac:dyDescent="0.3">
      <c r="A50" s="512"/>
      <c r="B50" s="473" t="str">
        <f t="shared" si="10"/>
        <v>-</v>
      </c>
      <c r="C50" s="519"/>
      <c r="D50" s="375"/>
      <c r="E50" s="477"/>
      <c r="F50" s="515"/>
      <c r="G50" s="518"/>
      <c r="H50" s="477"/>
      <c r="I50" s="478"/>
      <c r="J50" s="479">
        <f t="shared" si="11"/>
        <v>0</v>
      </c>
      <c r="K50" s="478"/>
      <c r="L50" s="479">
        <f t="shared" si="12"/>
        <v>0</v>
      </c>
      <c r="M50" s="478"/>
      <c r="N50" s="479">
        <f t="shared" si="13"/>
        <v>0</v>
      </c>
      <c r="O50" s="478"/>
      <c r="P50" s="479">
        <f t="shared" si="0"/>
        <v>0</v>
      </c>
      <c r="Q50" s="478"/>
      <c r="R50" s="479">
        <f t="shared" si="1"/>
        <v>0</v>
      </c>
      <c r="S50" s="478"/>
      <c r="T50" s="479">
        <f t="shared" si="2"/>
        <v>0</v>
      </c>
      <c r="U50" s="478"/>
      <c r="V50" s="479">
        <f t="shared" si="3"/>
        <v>0</v>
      </c>
      <c r="W50" s="486" t="str">
        <f t="shared" si="4"/>
        <v xml:space="preserve"> </v>
      </c>
      <c r="X50" s="486" t="str">
        <f t="shared" si="14"/>
        <v xml:space="preserve"> </v>
      </c>
      <c r="Y50" s="486" t="str">
        <f t="shared" si="5"/>
        <v/>
      </c>
      <c r="Z50" s="477"/>
      <c r="AA50" s="486" t="str">
        <f t="shared" si="15"/>
        <v/>
      </c>
      <c r="AB50" s="486" t="str">
        <f t="shared" si="16"/>
        <v xml:space="preserve"> </v>
      </c>
      <c r="AC50" s="486" t="str">
        <f t="shared" si="17"/>
        <v/>
      </c>
      <c r="AD50" s="486" t="str">
        <f t="shared" si="18"/>
        <v xml:space="preserve"> </v>
      </c>
      <c r="AE50" s="494" t="str">
        <f t="shared" si="6"/>
        <v xml:space="preserve"> </v>
      </c>
      <c r="AF50" s="486" t="str">
        <f t="shared" si="19"/>
        <v xml:space="preserve"> </v>
      </c>
      <c r="AG50" s="481">
        <f t="shared" si="20"/>
        <v>0</v>
      </c>
      <c r="AH50" s="481" t="str">
        <f t="shared" si="7"/>
        <v xml:space="preserve"> </v>
      </c>
      <c r="AI50" s="483"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484"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486" t="str">
        <f t="shared" si="8"/>
        <v xml:space="preserve"> </v>
      </c>
      <c r="AL50" s="486"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486" t="str">
        <f t="shared" si="21"/>
        <v xml:space="preserve"> </v>
      </c>
      <c r="AN50" s="65" t="str">
        <f t="shared" si="24"/>
        <v xml:space="preserve"> </v>
      </c>
      <c r="AO50" s="516"/>
      <c r="AP50" s="516"/>
      <c r="AQ50" s="516"/>
      <c r="AR50" s="516"/>
      <c r="AS50" s="516"/>
      <c r="AT50" s="516"/>
      <c r="AU50" s="516"/>
      <c r="AV50" s="516"/>
      <c r="AW50" s="516"/>
      <c r="AX50" s="516"/>
      <c r="AY50" s="516"/>
      <c r="AZ50" s="516"/>
    </row>
    <row r="51" spans="1:52" ht="57.75" customHeight="1" x14ac:dyDescent="0.3">
      <c r="A51" s="512"/>
      <c r="B51" s="473" t="str">
        <f t="shared" si="10"/>
        <v>-</v>
      </c>
      <c r="C51" s="478"/>
      <c r="D51" s="375"/>
      <c r="E51" s="477"/>
      <c r="F51" s="515"/>
      <c r="G51" s="518"/>
      <c r="H51" s="477"/>
      <c r="I51" s="478"/>
      <c r="J51" s="479">
        <f t="shared" si="11"/>
        <v>0</v>
      </c>
      <c r="K51" s="478"/>
      <c r="L51" s="479">
        <f t="shared" si="12"/>
        <v>0</v>
      </c>
      <c r="M51" s="478"/>
      <c r="N51" s="479">
        <f t="shared" si="13"/>
        <v>0</v>
      </c>
      <c r="O51" s="478"/>
      <c r="P51" s="479">
        <f t="shared" si="0"/>
        <v>0</v>
      </c>
      <c r="Q51" s="478"/>
      <c r="R51" s="479">
        <f t="shared" si="1"/>
        <v>0</v>
      </c>
      <c r="S51" s="478"/>
      <c r="T51" s="479">
        <f t="shared" si="2"/>
        <v>0</v>
      </c>
      <c r="U51" s="478"/>
      <c r="V51" s="479">
        <f t="shared" si="3"/>
        <v>0</v>
      </c>
      <c r="W51" s="486" t="str">
        <f t="shared" si="4"/>
        <v xml:space="preserve"> </v>
      </c>
      <c r="X51" s="486" t="str">
        <f t="shared" si="14"/>
        <v xml:space="preserve"> </v>
      </c>
      <c r="Y51" s="486" t="str">
        <f t="shared" si="5"/>
        <v/>
      </c>
      <c r="Z51" s="477"/>
      <c r="AA51" s="486" t="str">
        <f t="shared" si="15"/>
        <v/>
      </c>
      <c r="AB51" s="486" t="str">
        <f t="shared" si="16"/>
        <v xml:space="preserve"> </v>
      </c>
      <c r="AC51" s="486" t="str">
        <f t="shared" si="17"/>
        <v/>
      </c>
      <c r="AD51" s="486" t="str">
        <f t="shared" si="18"/>
        <v xml:space="preserve"> </v>
      </c>
      <c r="AE51" s="494" t="str">
        <f t="shared" si="6"/>
        <v xml:space="preserve"> </v>
      </c>
      <c r="AF51" s="486" t="str">
        <f t="shared" si="19"/>
        <v xml:space="preserve"> </v>
      </c>
      <c r="AG51" s="481">
        <f t="shared" si="20"/>
        <v>0</v>
      </c>
      <c r="AH51" s="481" t="str">
        <f t="shared" si="7"/>
        <v xml:space="preserve"> </v>
      </c>
      <c r="AI51" s="483"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484"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486" t="str">
        <f t="shared" si="8"/>
        <v xml:space="preserve"> </v>
      </c>
      <c r="AL51" s="486"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486" t="str">
        <f t="shared" si="21"/>
        <v xml:space="preserve"> </v>
      </c>
      <c r="AN51" s="65" t="str">
        <f t="shared" si="24"/>
        <v xml:space="preserve"> </v>
      </c>
      <c r="AO51" s="516"/>
      <c r="AP51" s="516"/>
      <c r="AQ51" s="516"/>
      <c r="AR51" s="516"/>
      <c r="AS51" s="516"/>
      <c r="AT51" s="516"/>
      <c r="AU51" s="516"/>
      <c r="AV51" s="516"/>
      <c r="AW51" s="516"/>
      <c r="AX51" s="516"/>
      <c r="AY51" s="516"/>
      <c r="AZ51" s="516"/>
    </row>
    <row r="52" spans="1:52" ht="57.75" customHeight="1" x14ac:dyDescent="0.3">
      <c r="A52" s="512"/>
      <c r="B52" s="473" t="str">
        <f t="shared" si="10"/>
        <v>-</v>
      </c>
      <c r="C52" s="478"/>
      <c r="D52" s="375"/>
      <c r="E52" s="477"/>
      <c r="F52" s="515"/>
      <c r="G52" s="518"/>
      <c r="H52" s="477"/>
      <c r="I52" s="478"/>
      <c r="J52" s="479">
        <f t="shared" si="11"/>
        <v>0</v>
      </c>
      <c r="K52" s="478"/>
      <c r="L52" s="479">
        <f t="shared" si="12"/>
        <v>0</v>
      </c>
      <c r="M52" s="478"/>
      <c r="N52" s="479">
        <f t="shared" si="13"/>
        <v>0</v>
      </c>
      <c r="O52" s="478"/>
      <c r="P52" s="479">
        <f t="shared" si="0"/>
        <v>0</v>
      </c>
      <c r="Q52" s="478"/>
      <c r="R52" s="479">
        <f t="shared" si="1"/>
        <v>0</v>
      </c>
      <c r="S52" s="478"/>
      <c r="T52" s="479">
        <f t="shared" si="2"/>
        <v>0</v>
      </c>
      <c r="U52" s="478"/>
      <c r="V52" s="479">
        <f t="shared" si="3"/>
        <v>0</v>
      </c>
      <c r="W52" s="486" t="str">
        <f t="shared" si="4"/>
        <v xml:space="preserve"> </v>
      </c>
      <c r="X52" s="486" t="str">
        <f t="shared" si="14"/>
        <v xml:space="preserve"> </v>
      </c>
      <c r="Y52" s="486" t="str">
        <f t="shared" si="5"/>
        <v/>
      </c>
      <c r="Z52" s="477"/>
      <c r="AA52" s="486" t="str">
        <f t="shared" si="15"/>
        <v/>
      </c>
      <c r="AB52" s="486" t="str">
        <f t="shared" si="16"/>
        <v xml:space="preserve"> </v>
      </c>
      <c r="AC52" s="486" t="str">
        <f t="shared" si="17"/>
        <v/>
      </c>
      <c r="AD52" s="486" t="str">
        <f t="shared" si="18"/>
        <v xml:space="preserve"> </v>
      </c>
      <c r="AE52" s="494" t="str">
        <f t="shared" si="6"/>
        <v xml:space="preserve"> </v>
      </c>
      <c r="AF52" s="486" t="str">
        <f t="shared" si="19"/>
        <v xml:space="preserve"> </v>
      </c>
      <c r="AG52" s="481">
        <f t="shared" si="20"/>
        <v>0</v>
      </c>
      <c r="AH52" s="481" t="str">
        <f t="shared" si="7"/>
        <v xml:space="preserve"> </v>
      </c>
      <c r="AI52" s="483"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484"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486" t="str">
        <f t="shared" si="8"/>
        <v xml:space="preserve"> </v>
      </c>
      <c r="AL52" s="486"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486" t="str">
        <f t="shared" si="21"/>
        <v xml:space="preserve"> </v>
      </c>
      <c r="AN52" s="65" t="str">
        <f t="shared" si="24"/>
        <v xml:space="preserve"> </v>
      </c>
      <c r="AO52" s="516"/>
      <c r="AP52" s="516"/>
      <c r="AQ52" s="516"/>
      <c r="AR52" s="516"/>
      <c r="AS52" s="516"/>
      <c r="AT52" s="516"/>
      <c r="AU52" s="516"/>
      <c r="AV52" s="516"/>
      <c r="AW52" s="516"/>
      <c r="AX52" s="516"/>
      <c r="AY52" s="516"/>
      <c r="AZ52" s="516"/>
    </row>
    <row r="53" spans="1:52" ht="57.75" customHeight="1" x14ac:dyDescent="0.3">
      <c r="A53" s="512"/>
      <c r="B53" s="473" t="str">
        <f t="shared" si="10"/>
        <v>-</v>
      </c>
      <c r="C53" s="478"/>
      <c r="D53" s="375"/>
      <c r="E53" s="477"/>
      <c r="F53" s="515"/>
      <c r="G53" s="518"/>
      <c r="H53" s="477"/>
      <c r="I53" s="478"/>
      <c r="J53" s="479">
        <f t="shared" si="11"/>
        <v>0</v>
      </c>
      <c r="K53" s="478"/>
      <c r="L53" s="479">
        <f t="shared" si="12"/>
        <v>0</v>
      </c>
      <c r="M53" s="478"/>
      <c r="N53" s="479">
        <f t="shared" si="13"/>
        <v>0</v>
      </c>
      <c r="O53" s="478"/>
      <c r="P53" s="479">
        <f t="shared" si="0"/>
        <v>0</v>
      </c>
      <c r="Q53" s="478"/>
      <c r="R53" s="479">
        <f t="shared" si="1"/>
        <v>0</v>
      </c>
      <c r="S53" s="478"/>
      <c r="T53" s="479">
        <f t="shared" si="2"/>
        <v>0</v>
      </c>
      <c r="U53" s="478"/>
      <c r="V53" s="479">
        <f t="shared" si="3"/>
        <v>0</v>
      </c>
      <c r="W53" s="486" t="str">
        <f t="shared" si="4"/>
        <v xml:space="preserve"> </v>
      </c>
      <c r="X53" s="486" t="str">
        <f t="shared" si="14"/>
        <v xml:space="preserve"> </v>
      </c>
      <c r="Y53" s="486" t="str">
        <f t="shared" si="5"/>
        <v/>
      </c>
      <c r="Z53" s="477"/>
      <c r="AA53" s="486" t="str">
        <f t="shared" si="15"/>
        <v/>
      </c>
      <c r="AB53" s="486" t="str">
        <f t="shared" si="16"/>
        <v xml:space="preserve"> </v>
      </c>
      <c r="AC53" s="486" t="str">
        <f t="shared" si="17"/>
        <v/>
      </c>
      <c r="AD53" s="486" t="str">
        <f t="shared" si="18"/>
        <v xml:space="preserve"> </v>
      </c>
      <c r="AE53" s="494" t="str">
        <f t="shared" si="6"/>
        <v xml:space="preserve"> </v>
      </c>
      <c r="AF53" s="486" t="str">
        <f t="shared" si="19"/>
        <v xml:space="preserve"> </v>
      </c>
      <c r="AG53" s="481">
        <f t="shared" si="20"/>
        <v>0</v>
      </c>
      <c r="AH53" s="481" t="str">
        <f t="shared" si="7"/>
        <v xml:space="preserve"> </v>
      </c>
      <c r="AI53" s="483"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484"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486" t="str">
        <f t="shared" si="8"/>
        <v xml:space="preserve"> </v>
      </c>
      <c r="AL53" s="486"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486" t="str">
        <f t="shared" si="21"/>
        <v xml:space="preserve"> </v>
      </c>
      <c r="AN53" s="65" t="str">
        <f t="shared" si="24"/>
        <v xml:space="preserve"> </v>
      </c>
      <c r="AO53" s="516"/>
      <c r="AP53" s="516"/>
      <c r="AQ53" s="516"/>
      <c r="AR53" s="516"/>
      <c r="AS53" s="516"/>
      <c r="AT53" s="516"/>
      <c r="AU53" s="516"/>
      <c r="AV53" s="516"/>
      <c r="AW53" s="516"/>
      <c r="AX53" s="516"/>
      <c r="AY53" s="516"/>
      <c r="AZ53" s="516"/>
    </row>
    <row r="54" spans="1:52" ht="57.75" customHeight="1" x14ac:dyDescent="0.3">
      <c r="A54" s="512"/>
      <c r="B54" s="473" t="str">
        <f t="shared" si="10"/>
        <v>-</v>
      </c>
      <c r="C54" s="478"/>
      <c r="D54" s="375"/>
      <c r="E54" s="477"/>
      <c r="F54" s="515"/>
      <c r="G54" s="518"/>
      <c r="H54" s="477"/>
      <c r="I54" s="478"/>
      <c r="J54" s="479">
        <f t="shared" si="11"/>
        <v>0</v>
      </c>
      <c r="K54" s="478"/>
      <c r="L54" s="479">
        <f t="shared" si="12"/>
        <v>0</v>
      </c>
      <c r="M54" s="478"/>
      <c r="N54" s="479">
        <f t="shared" si="13"/>
        <v>0</v>
      </c>
      <c r="O54" s="478"/>
      <c r="P54" s="479">
        <f t="shared" si="0"/>
        <v>0</v>
      </c>
      <c r="Q54" s="478"/>
      <c r="R54" s="479">
        <f t="shared" si="1"/>
        <v>0</v>
      </c>
      <c r="S54" s="478"/>
      <c r="T54" s="479">
        <f t="shared" si="2"/>
        <v>0</v>
      </c>
      <c r="U54" s="478"/>
      <c r="V54" s="479">
        <f t="shared" si="3"/>
        <v>0</v>
      </c>
      <c r="W54" s="486" t="str">
        <f t="shared" si="4"/>
        <v xml:space="preserve"> </v>
      </c>
      <c r="X54" s="486" t="str">
        <f t="shared" si="14"/>
        <v xml:space="preserve"> </v>
      </c>
      <c r="Y54" s="486" t="str">
        <f t="shared" si="5"/>
        <v/>
      </c>
      <c r="Z54" s="477"/>
      <c r="AA54" s="486" t="str">
        <f t="shared" si="15"/>
        <v/>
      </c>
      <c r="AB54" s="486" t="str">
        <f t="shared" si="16"/>
        <v xml:space="preserve"> </v>
      </c>
      <c r="AC54" s="486" t="str">
        <f t="shared" si="17"/>
        <v/>
      </c>
      <c r="AD54" s="486" t="str">
        <f t="shared" si="18"/>
        <v xml:space="preserve"> </v>
      </c>
      <c r="AE54" s="494" t="str">
        <f t="shared" si="6"/>
        <v xml:space="preserve"> </v>
      </c>
      <c r="AF54" s="486" t="str">
        <f t="shared" si="19"/>
        <v xml:space="preserve"> </v>
      </c>
      <c r="AG54" s="481">
        <f t="shared" si="20"/>
        <v>0</v>
      </c>
      <c r="AH54" s="481" t="str">
        <f t="shared" si="7"/>
        <v xml:space="preserve"> </v>
      </c>
      <c r="AI54" s="483"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484"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486" t="str">
        <f t="shared" si="8"/>
        <v xml:space="preserve"> </v>
      </c>
      <c r="AL54" s="486"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486" t="str">
        <f t="shared" si="21"/>
        <v xml:space="preserve"> </v>
      </c>
      <c r="AN54" s="65" t="str">
        <f t="shared" si="24"/>
        <v xml:space="preserve"> </v>
      </c>
      <c r="AO54" s="516"/>
      <c r="AP54" s="516"/>
      <c r="AQ54" s="516"/>
      <c r="AR54" s="516"/>
      <c r="AS54" s="516"/>
      <c r="AT54" s="516"/>
      <c r="AU54" s="516"/>
      <c r="AV54" s="516"/>
      <c r="AW54" s="516"/>
      <c r="AX54" s="516"/>
      <c r="AY54" s="516"/>
      <c r="AZ54" s="516"/>
    </row>
    <row r="55" spans="1:52" ht="57.75" customHeight="1" x14ac:dyDescent="0.3">
      <c r="A55" s="512"/>
      <c r="B55" s="473" t="str">
        <f t="shared" si="10"/>
        <v>-</v>
      </c>
      <c r="C55" s="478"/>
      <c r="D55" s="375"/>
      <c r="E55" s="477"/>
      <c r="F55" s="515"/>
      <c r="G55" s="518"/>
      <c r="H55" s="477"/>
      <c r="I55" s="478"/>
      <c r="J55" s="479">
        <f t="shared" si="11"/>
        <v>0</v>
      </c>
      <c r="K55" s="478"/>
      <c r="L55" s="479">
        <f t="shared" si="12"/>
        <v>0</v>
      </c>
      <c r="M55" s="478"/>
      <c r="N55" s="479">
        <f t="shared" si="13"/>
        <v>0</v>
      </c>
      <c r="O55" s="478"/>
      <c r="P55" s="479">
        <f t="shared" si="0"/>
        <v>0</v>
      </c>
      <c r="Q55" s="478"/>
      <c r="R55" s="479">
        <f t="shared" si="1"/>
        <v>0</v>
      </c>
      <c r="S55" s="478"/>
      <c r="T55" s="479">
        <f t="shared" si="2"/>
        <v>0</v>
      </c>
      <c r="U55" s="478"/>
      <c r="V55" s="479">
        <f t="shared" si="3"/>
        <v>0</v>
      </c>
      <c r="W55" s="486" t="str">
        <f t="shared" si="4"/>
        <v xml:space="preserve"> </v>
      </c>
      <c r="X55" s="486" t="str">
        <f t="shared" si="14"/>
        <v xml:space="preserve"> </v>
      </c>
      <c r="Y55" s="486" t="str">
        <f t="shared" si="5"/>
        <v/>
      </c>
      <c r="Z55" s="477"/>
      <c r="AA55" s="486" t="str">
        <f t="shared" si="15"/>
        <v/>
      </c>
      <c r="AB55" s="486" t="str">
        <f t="shared" si="16"/>
        <v xml:space="preserve"> </v>
      </c>
      <c r="AC55" s="486" t="str">
        <f t="shared" si="17"/>
        <v/>
      </c>
      <c r="AD55" s="486" t="str">
        <f t="shared" si="18"/>
        <v xml:space="preserve"> </v>
      </c>
      <c r="AE55" s="494" t="str">
        <f t="shared" si="6"/>
        <v xml:space="preserve"> </v>
      </c>
      <c r="AF55" s="486" t="str">
        <f t="shared" si="19"/>
        <v xml:space="preserve"> </v>
      </c>
      <c r="AG55" s="481">
        <f t="shared" si="20"/>
        <v>0</v>
      </c>
      <c r="AH55" s="481" t="str">
        <f t="shared" si="7"/>
        <v xml:space="preserve"> </v>
      </c>
      <c r="AI55" s="483"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484"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486" t="str">
        <f t="shared" si="8"/>
        <v xml:space="preserve"> </v>
      </c>
      <c r="AL55" s="486"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486" t="str">
        <f t="shared" si="21"/>
        <v xml:space="preserve"> </v>
      </c>
      <c r="AN55" s="65" t="str">
        <f t="shared" si="24"/>
        <v xml:space="preserve"> </v>
      </c>
      <c r="AO55" s="516"/>
      <c r="AP55" s="516"/>
      <c r="AQ55" s="516"/>
      <c r="AR55" s="516"/>
      <c r="AS55" s="516"/>
      <c r="AT55" s="516"/>
      <c r="AU55" s="516"/>
      <c r="AV55" s="516"/>
      <c r="AW55" s="516"/>
      <c r="AX55" s="516"/>
      <c r="AY55" s="516"/>
      <c r="AZ55" s="516"/>
    </row>
    <row r="56" spans="1:52" ht="57.75" customHeight="1" x14ac:dyDescent="0.3">
      <c r="A56" s="512"/>
      <c r="B56" s="473" t="str">
        <f t="shared" si="10"/>
        <v>-</v>
      </c>
      <c r="C56" s="478"/>
      <c r="D56" s="375"/>
      <c r="E56" s="477"/>
      <c r="F56" s="515"/>
      <c r="G56" s="518"/>
      <c r="H56" s="477"/>
      <c r="I56" s="478"/>
      <c r="J56" s="479">
        <f t="shared" si="11"/>
        <v>0</v>
      </c>
      <c r="K56" s="478"/>
      <c r="L56" s="479">
        <f t="shared" si="12"/>
        <v>0</v>
      </c>
      <c r="M56" s="478"/>
      <c r="N56" s="479">
        <f t="shared" si="13"/>
        <v>0</v>
      </c>
      <c r="O56" s="478"/>
      <c r="P56" s="479">
        <f t="shared" si="0"/>
        <v>0</v>
      </c>
      <c r="Q56" s="478"/>
      <c r="R56" s="479">
        <f t="shared" si="1"/>
        <v>0</v>
      </c>
      <c r="S56" s="478"/>
      <c r="T56" s="479">
        <f t="shared" si="2"/>
        <v>0</v>
      </c>
      <c r="U56" s="478"/>
      <c r="V56" s="479">
        <f t="shared" si="3"/>
        <v>0</v>
      </c>
      <c r="W56" s="486" t="str">
        <f t="shared" si="4"/>
        <v xml:space="preserve"> </v>
      </c>
      <c r="X56" s="486" t="str">
        <f t="shared" si="14"/>
        <v xml:space="preserve"> </v>
      </c>
      <c r="Y56" s="486" t="str">
        <f t="shared" si="5"/>
        <v/>
      </c>
      <c r="Z56" s="477"/>
      <c r="AA56" s="486" t="str">
        <f t="shared" si="15"/>
        <v/>
      </c>
      <c r="AB56" s="486" t="str">
        <f t="shared" si="16"/>
        <v xml:space="preserve"> </v>
      </c>
      <c r="AC56" s="486" t="str">
        <f t="shared" si="17"/>
        <v/>
      </c>
      <c r="AD56" s="486" t="str">
        <f t="shared" si="18"/>
        <v xml:space="preserve"> </v>
      </c>
      <c r="AE56" s="494" t="str">
        <f t="shared" si="6"/>
        <v xml:space="preserve"> </v>
      </c>
      <c r="AF56" s="486" t="str">
        <f t="shared" si="19"/>
        <v xml:space="preserve"> </v>
      </c>
      <c r="AG56" s="481">
        <f t="shared" si="20"/>
        <v>0</v>
      </c>
      <c r="AH56" s="481" t="str">
        <f t="shared" si="7"/>
        <v xml:space="preserve"> </v>
      </c>
      <c r="AI56" s="483"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484"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486" t="str">
        <f t="shared" si="8"/>
        <v xml:space="preserve"> </v>
      </c>
      <c r="AL56" s="486"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486" t="str">
        <f t="shared" si="21"/>
        <v xml:space="preserve"> </v>
      </c>
      <c r="AN56" s="65" t="str">
        <f t="shared" si="24"/>
        <v xml:space="preserve"> </v>
      </c>
      <c r="AO56" s="516"/>
      <c r="AP56" s="516"/>
      <c r="AQ56" s="516"/>
      <c r="AR56" s="516"/>
      <c r="AS56" s="516"/>
      <c r="AT56" s="516"/>
      <c r="AU56" s="516"/>
      <c r="AV56" s="516"/>
      <c r="AW56" s="516"/>
      <c r="AX56" s="516"/>
      <c r="AY56" s="516"/>
      <c r="AZ56" s="516"/>
    </row>
    <row r="57" spans="1:52" ht="57.75" customHeight="1" x14ac:dyDescent="0.3">
      <c r="A57" s="512"/>
      <c r="B57" s="473" t="str">
        <f t="shared" si="10"/>
        <v>-</v>
      </c>
      <c r="C57" s="478"/>
      <c r="D57" s="375"/>
      <c r="E57" s="477"/>
      <c r="F57" s="515"/>
      <c r="G57" s="518"/>
      <c r="H57" s="477"/>
      <c r="I57" s="478"/>
      <c r="J57" s="479">
        <f t="shared" si="11"/>
        <v>0</v>
      </c>
      <c r="K57" s="478"/>
      <c r="L57" s="479">
        <f t="shared" si="12"/>
        <v>0</v>
      </c>
      <c r="M57" s="478"/>
      <c r="N57" s="479">
        <f t="shared" si="13"/>
        <v>0</v>
      </c>
      <c r="O57" s="478"/>
      <c r="P57" s="479">
        <f t="shared" si="0"/>
        <v>0</v>
      </c>
      <c r="Q57" s="478"/>
      <c r="R57" s="479">
        <f t="shared" si="1"/>
        <v>0</v>
      </c>
      <c r="S57" s="478"/>
      <c r="T57" s="479">
        <f t="shared" si="2"/>
        <v>0</v>
      </c>
      <c r="U57" s="478"/>
      <c r="V57" s="479">
        <f t="shared" si="3"/>
        <v>0</v>
      </c>
      <c r="W57" s="486" t="str">
        <f t="shared" si="4"/>
        <v xml:space="preserve"> </v>
      </c>
      <c r="X57" s="486" t="str">
        <f t="shared" si="14"/>
        <v xml:space="preserve"> </v>
      </c>
      <c r="Y57" s="486" t="str">
        <f t="shared" si="5"/>
        <v/>
      </c>
      <c r="Z57" s="477"/>
      <c r="AA57" s="486" t="str">
        <f t="shared" si="15"/>
        <v/>
      </c>
      <c r="AB57" s="486" t="str">
        <f t="shared" si="16"/>
        <v xml:space="preserve"> </v>
      </c>
      <c r="AC57" s="486" t="str">
        <f t="shared" si="17"/>
        <v/>
      </c>
      <c r="AD57" s="486" t="str">
        <f t="shared" si="18"/>
        <v xml:space="preserve"> </v>
      </c>
      <c r="AE57" s="494" t="str">
        <f t="shared" si="6"/>
        <v xml:space="preserve"> </v>
      </c>
      <c r="AF57" s="486" t="str">
        <f t="shared" si="19"/>
        <v xml:space="preserve"> </v>
      </c>
      <c r="AG57" s="481">
        <f t="shared" si="20"/>
        <v>0</v>
      </c>
      <c r="AH57" s="481" t="str">
        <f t="shared" si="7"/>
        <v xml:space="preserve"> </v>
      </c>
      <c r="AI57" s="483"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484"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486" t="str">
        <f t="shared" si="8"/>
        <v xml:space="preserve"> </v>
      </c>
      <c r="AL57" s="486"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486" t="str">
        <f t="shared" si="21"/>
        <v xml:space="preserve"> </v>
      </c>
      <c r="AN57" s="65" t="str">
        <f t="shared" si="24"/>
        <v xml:space="preserve"> </v>
      </c>
      <c r="AO57" s="516"/>
      <c r="AP57" s="516"/>
      <c r="AQ57" s="516"/>
      <c r="AR57" s="516"/>
      <c r="AS57" s="516"/>
      <c r="AT57" s="516"/>
      <c r="AU57" s="516"/>
      <c r="AV57" s="516"/>
      <c r="AW57" s="516"/>
      <c r="AX57" s="516"/>
      <c r="AY57" s="516"/>
      <c r="AZ57" s="516"/>
    </row>
    <row r="58" spans="1:52" ht="57.75" customHeight="1" x14ac:dyDescent="0.3">
      <c r="A58" s="512"/>
      <c r="B58" s="473" t="str">
        <f t="shared" si="10"/>
        <v>-</v>
      </c>
      <c r="C58" s="478"/>
      <c r="D58" s="375"/>
      <c r="E58" s="477"/>
      <c r="F58" s="515"/>
      <c r="G58" s="518"/>
      <c r="H58" s="477"/>
      <c r="I58" s="478"/>
      <c r="J58" s="479">
        <f t="shared" si="11"/>
        <v>0</v>
      </c>
      <c r="K58" s="478"/>
      <c r="L58" s="479">
        <f t="shared" si="12"/>
        <v>0</v>
      </c>
      <c r="M58" s="478"/>
      <c r="N58" s="479">
        <f t="shared" si="13"/>
        <v>0</v>
      </c>
      <c r="O58" s="478"/>
      <c r="P58" s="479">
        <f t="shared" si="0"/>
        <v>0</v>
      </c>
      <c r="Q58" s="478"/>
      <c r="R58" s="479">
        <f t="shared" si="1"/>
        <v>0</v>
      </c>
      <c r="S58" s="478"/>
      <c r="T58" s="479">
        <f t="shared" si="2"/>
        <v>0</v>
      </c>
      <c r="U58" s="478"/>
      <c r="V58" s="479">
        <f t="shared" si="3"/>
        <v>0</v>
      </c>
      <c r="W58" s="486" t="str">
        <f t="shared" si="4"/>
        <v xml:space="preserve"> </v>
      </c>
      <c r="X58" s="486" t="str">
        <f t="shared" si="14"/>
        <v xml:space="preserve"> </v>
      </c>
      <c r="Y58" s="486" t="str">
        <f t="shared" si="5"/>
        <v/>
      </c>
      <c r="Z58" s="477"/>
      <c r="AA58" s="486" t="str">
        <f t="shared" si="15"/>
        <v/>
      </c>
      <c r="AB58" s="486" t="str">
        <f t="shared" si="16"/>
        <v xml:space="preserve"> </v>
      </c>
      <c r="AC58" s="486" t="str">
        <f t="shared" si="17"/>
        <v/>
      </c>
      <c r="AD58" s="486" t="str">
        <f t="shared" si="18"/>
        <v xml:space="preserve"> </v>
      </c>
      <c r="AE58" s="494" t="str">
        <f t="shared" si="6"/>
        <v xml:space="preserve"> </v>
      </c>
      <c r="AF58" s="486" t="str">
        <f t="shared" si="19"/>
        <v xml:space="preserve"> </v>
      </c>
      <c r="AG58" s="481">
        <f t="shared" si="20"/>
        <v>0</v>
      </c>
      <c r="AH58" s="481" t="str">
        <f t="shared" si="7"/>
        <v xml:space="preserve"> </v>
      </c>
      <c r="AI58" s="483"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484"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486" t="str">
        <f t="shared" si="8"/>
        <v xml:space="preserve"> </v>
      </c>
      <c r="AL58" s="486"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486" t="str">
        <f t="shared" si="21"/>
        <v xml:space="preserve"> </v>
      </c>
      <c r="AN58" s="65" t="str">
        <f t="shared" si="24"/>
        <v xml:space="preserve"> </v>
      </c>
      <c r="AO58" s="516"/>
      <c r="AP58" s="516"/>
      <c r="AQ58" s="516"/>
      <c r="AR58" s="516"/>
      <c r="AS58" s="516"/>
      <c r="AT58" s="516"/>
      <c r="AU58" s="516"/>
      <c r="AV58" s="516"/>
      <c r="AW58" s="516"/>
      <c r="AX58" s="516"/>
      <c r="AY58" s="516"/>
      <c r="AZ58" s="516"/>
    </row>
    <row r="59" spans="1:52" ht="57.75" customHeight="1" x14ac:dyDescent="0.3">
      <c r="A59" s="512"/>
      <c r="B59" s="473" t="str">
        <f t="shared" si="10"/>
        <v>-</v>
      </c>
      <c r="C59" s="478"/>
      <c r="D59" s="375"/>
      <c r="E59" s="477"/>
      <c r="F59" s="515"/>
      <c r="G59" s="518"/>
      <c r="H59" s="477"/>
      <c r="I59" s="478"/>
      <c r="J59" s="479">
        <f t="shared" si="11"/>
        <v>0</v>
      </c>
      <c r="K59" s="478"/>
      <c r="L59" s="479">
        <f t="shared" si="12"/>
        <v>0</v>
      </c>
      <c r="M59" s="478"/>
      <c r="N59" s="479">
        <f t="shared" si="13"/>
        <v>0</v>
      </c>
      <c r="O59" s="478"/>
      <c r="P59" s="479">
        <f t="shared" si="0"/>
        <v>0</v>
      </c>
      <c r="Q59" s="478"/>
      <c r="R59" s="479">
        <f t="shared" si="1"/>
        <v>0</v>
      </c>
      <c r="S59" s="478"/>
      <c r="T59" s="479">
        <f t="shared" si="2"/>
        <v>0</v>
      </c>
      <c r="U59" s="478"/>
      <c r="V59" s="479">
        <f t="shared" si="3"/>
        <v>0</v>
      </c>
      <c r="W59" s="486" t="str">
        <f t="shared" si="4"/>
        <v xml:space="preserve"> </v>
      </c>
      <c r="X59" s="486" t="str">
        <f t="shared" si="14"/>
        <v xml:space="preserve"> </v>
      </c>
      <c r="Y59" s="486" t="str">
        <f t="shared" si="5"/>
        <v/>
      </c>
      <c r="Z59" s="477"/>
      <c r="AA59" s="486" t="str">
        <f t="shared" si="15"/>
        <v/>
      </c>
      <c r="AB59" s="486" t="str">
        <f t="shared" si="16"/>
        <v xml:space="preserve"> </v>
      </c>
      <c r="AC59" s="486" t="str">
        <f t="shared" si="17"/>
        <v/>
      </c>
      <c r="AD59" s="486" t="str">
        <f t="shared" si="18"/>
        <v xml:space="preserve"> </v>
      </c>
      <c r="AE59" s="494" t="str">
        <f t="shared" si="6"/>
        <v xml:space="preserve"> </v>
      </c>
      <c r="AF59" s="486" t="str">
        <f t="shared" si="19"/>
        <v xml:space="preserve"> </v>
      </c>
      <c r="AG59" s="481">
        <f t="shared" si="20"/>
        <v>0</v>
      </c>
      <c r="AH59" s="481" t="str">
        <f t="shared" si="7"/>
        <v xml:space="preserve"> </v>
      </c>
      <c r="AI59" s="483"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484"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486" t="str">
        <f t="shared" si="8"/>
        <v xml:space="preserve"> </v>
      </c>
      <c r="AL59" s="486"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486" t="str">
        <f t="shared" si="21"/>
        <v xml:space="preserve"> </v>
      </c>
      <c r="AN59" s="65" t="str">
        <f t="shared" si="24"/>
        <v xml:space="preserve"> </v>
      </c>
      <c r="AO59" s="516"/>
      <c r="AP59" s="516"/>
      <c r="AQ59" s="516"/>
      <c r="AR59" s="516"/>
      <c r="AS59" s="516"/>
      <c r="AT59" s="516"/>
      <c r="AU59" s="516"/>
      <c r="AV59" s="516"/>
      <c r="AW59" s="516"/>
      <c r="AX59" s="516"/>
      <c r="AY59" s="516"/>
      <c r="AZ59" s="516"/>
    </row>
    <row r="60" spans="1:52" ht="57.75" customHeight="1" x14ac:dyDescent="0.3">
      <c r="A60" s="512"/>
      <c r="B60" s="473" t="str">
        <f t="shared" si="10"/>
        <v>-</v>
      </c>
      <c r="C60" s="478"/>
      <c r="D60" s="375"/>
      <c r="E60" s="477"/>
      <c r="F60" s="515"/>
      <c r="G60" s="518"/>
      <c r="H60" s="477"/>
      <c r="I60" s="478"/>
      <c r="J60" s="479">
        <f t="shared" si="11"/>
        <v>0</v>
      </c>
      <c r="K60" s="478"/>
      <c r="L60" s="479">
        <f t="shared" si="12"/>
        <v>0</v>
      </c>
      <c r="M60" s="478"/>
      <c r="N60" s="479">
        <f t="shared" si="13"/>
        <v>0</v>
      </c>
      <c r="O60" s="478"/>
      <c r="P60" s="479">
        <f t="shared" si="0"/>
        <v>0</v>
      </c>
      <c r="Q60" s="478"/>
      <c r="R60" s="479">
        <f t="shared" si="1"/>
        <v>0</v>
      </c>
      <c r="S60" s="478"/>
      <c r="T60" s="479">
        <f t="shared" si="2"/>
        <v>0</v>
      </c>
      <c r="U60" s="478"/>
      <c r="V60" s="479">
        <f t="shared" si="3"/>
        <v>0</v>
      </c>
      <c r="W60" s="486" t="str">
        <f t="shared" si="4"/>
        <v xml:space="preserve"> </v>
      </c>
      <c r="X60" s="486" t="str">
        <f t="shared" si="14"/>
        <v xml:space="preserve"> </v>
      </c>
      <c r="Y60" s="486" t="str">
        <f t="shared" si="5"/>
        <v/>
      </c>
      <c r="Z60" s="477"/>
      <c r="AA60" s="486" t="str">
        <f t="shared" si="15"/>
        <v/>
      </c>
      <c r="AB60" s="486" t="str">
        <f t="shared" si="16"/>
        <v xml:space="preserve"> </v>
      </c>
      <c r="AC60" s="486" t="str">
        <f t="shared" si="17"/>
        <v/>
      </c>
      <c r="AD60" s="486" t="str">
        <f t="shared" si="18"/>
        <v xml:space="preserve"> </v>
      </c>
      <c r="AE60" s="494" t="str">
        <f t="shared" si="6"/>
        <v xml:space="preserve"> </v>
      </c>
      <c r="AF60" s="486" t="str">
        <f t="shared" si="19"/>
        <v xml:space="preserve"> </v>
      </c>
      <c r="AG60" s="481">
        <f t="shared" si="20"/>
        <v>0</v>
      </c>
      <c r="AH60" s="481" t="str">
        <f t="shared" si="7"/>
        <v xml:space="preserve"> </v>
      </c>
      <c r="AI60" s="483"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484"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486" t="str">
        <f t="shared" si="8"/>
        <v xml:space="preserve"> </v>
      </c>
      <c r="AL60" s="486"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486" t="str">
        <f t="shared" si="21"/>
        <v xml:space="preserve"> </v>
      </c>
      <c r="AN60" s="65" t="str">
        <f t="shared" si="24"/>
        <v xml:space="preserve"> </v>
      </c>
      <c r="AO60" s="516"/>
      <c r="AP60" s="516"/>
      <c r="AQ60" s="516"/>
      <c r="AR60" s="516"/>
      <c r="AS60" s="516"/>
      <c r="AT60" s="516"/>
      <c r="AU60" s="516"/>
      <c r="AV60" s="516"/>
      <c r="AW60" s="516"/>
      <c r="AX60" s="516"/>
      <c r="AY60" s="516"/>
      <c r="AZ60" s="516"/>
    </row>
    <row r="61" spans="1:52" ht="57.75" customHeight="1" x14ac:dyDescent="0.3">
      <c r="A61" s="512"/>
      <c r="B61" s="473" t="str">
        <f t="shared" si="10"/>
        <v>-</v>
      </c>
      <c r="C61" s="478"/>
      <c r="D61" s="375"/>
      <c r="E61" s="477"/>
      <c r="F61" s="515"/>
      <c r="G61" s="518"/>
      <c r="H61" s="477"/>
      <c r="I61" s="478"/>
      <c r="J61" s="479">
        <f t="shared" si="11"/>
        <v>0</v>
      </c>
      <c r="K61" s="478"/>
      <c r="L61" s="479">
        <f t="shared" si="12"/>
        <v>0</v>
      </c>
      <c r="M61" s="478"/>
      <c r="N61" s="479">
        <f t="shared" si="13"/>
        <v>0</v>
      </c>
      <c r="O61" s="478"/>
      <c r="P61" s="479">
        <f t="shared" si="0"/>
        <v>0</v>
      </c>
      <c r="Q61" s="478"/>
      <c r="R61" s="479">
        <f t="shared" si="1"/>
        <v>0</v>
      </c>
      <c r="S61" s="478"/>
      <c r="T61" s="479">
        <f t="shared" si="2"/>
        <v>0</v>
      </c>
      <c r="U61" s="478"/>
      <c r="V61" s="479">
        <f t="shared" si="3"/>
        <v>0</v>
      </c>
      <c r="W61" s="486" t="str">
        <f t="shared" si="4"/>
        <v xml:space="preserve"> </v>
      </c>
      <c r="X61" s="486" t="str">
        <f t="shared" si="14"/>
        <v xml:space="preserve"> </v>
      </c>
      <c r="Y61" s="486" t="str">
        <f t="shared" si="5"/>
        <v/>
      </c>
      <c r="Z61" s="477"/>
      <c r="AA61" s="486" t="str">
        <f t="shared" si="15"/>
        <v/>
      </c>
      <c r="AB61" s="486" t="str">
        <f t="shared" si="16"/>
        <v xml:space="preserve"> </v>
      </c>
      <c r="AC61" s="486" t="str">
        <f t="shared" si="17"/>
        <v/>
      </c>
      <c r="AD61" s="486" t="str">
        <f t="shared" si="18"/>
        <v xml:space="preserve"> </v>
      </c>
      <c r="AE61" s="494" t="str">
        <f t="shared" si="6"/>
        <v xml:space="preserve"> </v>
      </c>
      <c r="AF61" s="486" t="str">
        <f t="shared" si="19"/>
        <v xml:space="preserve"> </v>
      </c>
      <c r="AG61" s="481">
        <f t="shared" si="20"/>
        <v>0</v>
      </c>
      <c r="AH61" s="481" t="str">
        <f t="shared" si="7"/>
        <v xml:space="preserve"> </v>
      </c>
      <c r="AI61" s="483"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484"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486" t="str">
        <f t="shared" si="8"/>
        <v xml:space="preserve"> </v>
      </c>
      <c r="AL61" s="486"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486" t="str">
        <f t="shared" si="21"/>
        <v xml:space="preserve"> </v>
      </c>
      <c r="AN61" s="65" t="str">
        <f t="shared" si="24"/>
        <v xml:space="preserve"> </v>
      </c>
      <c r="AO61" s="516"/>
      <c r="AP61" s="516"/>
      <c r="AQ61" s="516"/>
      <c r="AR61" s="516"/>
      <c r="AS61" s="516"/>
      <c r="AT61" s="516"/>
      <c r="AU61" s="516"/>
      <c r="AV61" s="516"/>
      <c r="AW61" s="516"/>
      <c r="AX61" s="516"/>
      <c r="AY61" s="516"/>
      <c r="AZ61" s="516"/>
    </row>
    <row r="62" spans="1:52" ht="57.75" customHeight="1" x14ac:dyDescent="0.3">
      <c r="A62" s="512"/>
      <c r="B62" s="473" t="str">
        <f t="shared" si="10"/>
        <v>-</v>
      </c>
      <c r="C62" s="478"/>
      <c r="D62" s="375"/>
      <c r="E62" s="477"/>
      <c r="F62" s="515"/>
      <c r="G62" s="518"/>
      <c r="H62" s="477"/>
      <c r="I62" s="478"/>
      <c r="J62" s="479">
        <f t="shared" si="11"/>
        <v>0</v>
      </c>
      <c r="K62" s="478"/>
      <c r="L62" s="479">
        <f t="shared" si="12"/>
        <v>0</v>
      </c>
      <c r="M62" s="478"/>
      <c r="N62" s="479">
        <f t="shared" si="13"/>
        <v>0</v>
      </c>
      <c r="O62" s="478"/>
      <c r="P62" s="479">
        <f t="shared" si="0"/>
        <v>0</v>
      </c>
      <c r="Q62" s="478"/>
      <c r="R62" s="479">
        <f t="shared" si="1"/>
        <v>0</v>
      </c>
      <c r="S62" s="478"/>
      <c r="T62" s="479">
        <f t="shared" si="2"/>
        <v>0</v>
      </c>
      <c r="U62" s="478"/>
      <c r="V62" s="479">
        <f t="shared" si="3"/>
        <v>0</v>
      </c>
      <c r="W62" s="486" t="str">
        <f t="shared" si="4"/>
        <v xml:space="preserve"> </v>
      </c>
      <c r="X62" s="486" t="str">
        <f t="shared" si="14"/>
        <v xml:space="preserve"> </v>
      </c>
      <c r="Y62" s="486" t="str">
        <f t="shared" si="5"/>
        <v/>
      </c>
      <c r="Z62" s="477"/>
      <c r="AA62" s="486" t="str">
        <f t="shared" si="15"/>
        <v/>
      </c>
      <c r="AB62" s="486" t="str">
        <f t="shared" si="16"/>
        <v xml:space="preserve"> </v>
      </c>
      <c r="AC62" s="486" t="str">
        <f t="shared" si="17"/>
        <v/>
      </c>
      <c r="AD62" s="486" t="str">
        <f t="shared" si="18"/>
        <v xml:space="preserve"> </v>
      </c>
      <c r="AE62" s="494" t="str">
        <f t="shared" si="6"/>
        <v xml:space="preserve"> </v>
      </c>
      <c r="AF62" s="486" t="str">
        <f t="shared" si="19"/>
        <v xml:space="preserve"> </v>
      </c>
      <c r="AG62" s="481">
        <f t="shared" si="20"/>
        <v>0</v>
      </c>
      <c r="AH62" s="481" t="str">
        <f t="shared" si="7"/>
        <v xml:space="preserve"> </v>
      </c>
      <c r="AI62" s="483"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484"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486" t="str">
        <f t="shared" si="8"/>
        <v xml:space="preserve"> </v>
      </c>
      <c r="AL62" s="486"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486" t="str">
        <f t="shared" si="21"/>
        <v xml:space="preserve"> </v>
      </c>
      <c r="AN62" s="65" t="str">
        <f t="shared" si="24"/>
        <v xml:space="preserve"> </v>
      </c>
      <c r="AO62" s="516"/>
      <c r="AP62" s="516"/>
      <c r="AQ62" s="516"/>
      <c r="AR62" s="516"/>
      <c r="AS62" s="516"/>
      <c r="AT62" s="516"/>
      <c r="AU62" s="516"/>
      <c r="AV62" s="516"/>
      <c r="AW62" s="516"/>
      <c r="AX62" s="516"/>
      <c r="AY62" s="516"/>
      <c r="AZ62" s="516"/>
    </row>
    <row r="63" spans="1:52" ht="57.75" customHeight="1" x14ac:dyDescent="0.3">
      <c r="A63" s="512"/>
      <c r="B63" s="473" t="str">
        <f t="shared" si="10"/>
        <v>-</v>
      </c>
      <c r="C63" s="478"/>
      <c r="D63" s="375"/>
      <c r="E63" s="477"/>
      <c r="F63" s="515"/>
      <c r="G63" s="518"/>
      <c r="H63" s="477"/>
      <c r="I63" s="478"/>
      <c r="J63" s="479">
        <f t="shared" si="11"/>
        <v>0</v>
      </c>
      <c r="K63" s="478"/>
      <c r="L63" s="479">
        <f t="shared" si="12"/>
        <v>0</v>
      </c>
      <c r="M63" s="478"/>
      <c r="N63" s="479">
        <f t="shared" si="13"/>
        <v>0</v>
      </c>
      <c r="O63" s="478"/>
      <c r="P63" s="479">
        <f t="shared" si="0"/>
        <v>0</v>
      </c>
      <c r="Q63" s="478"/>
      <c r="R63" s="479">
        <f t="shared" si="1"/>
        <v>0</v>
      </c>
      <c r="S63" s="478"/>
      <c r="T63" s="479">
        <f t="shared" si="2"/>
        <v>0</v>
      </c>
      <c r="U63" s="478"/>
      <c r="V63" s="479">
        <f t="shared" si="3"/>
        <v>0</v>
      </c>
      <c r="W63" s="486" t="str">
        <f t="shared" si="4"/>
        <v xml:space="preserve"> </v>
      </c>
      <c r="X63" s="486" t="str">
        <f t="shared" si="14"/>
        <v xml:space="preserve"> </v>
      </c>
      <c r="Y63" s="486" t="str">
        <f t="shared" si="5"/>
        <v/>
      </c>
      <c r="Z63" s="477"/>
      <c r="AA63" s="486" t="str">
        <f t="shared" si="15"/>
        <v/>
      </c>
      <c r="AB63" s="486" t="str">
        <f t="shared" si="16"/>
        <v xml:space="preserve"> </v>
      </c>
      <c r="AC63" s="486" t="str">
        <f t="shared" si="17"/>
        <v/>
      </c>
      <c r="AD63" s="486" t="str">
        <f t="shared" si="18"/>
        <v xml:space="preserve"> </v>
      </c>
      <c r="AE63" s="494" t="str">
        <f t="shared" si="6"/>
        <v xml:space="preserve"> </v>
      </c>
      <c r="AF63" s="486" t="str">
        <f t="shared" si="19"/>
        <v xml:space="preserve"> </v>
      </c>
      <c r="AG63" s="481">
        <f t="shared" si="20"/>
        <v>0</v>
      </c>
      <c r="AH63" s="481" t="str">
        <f t="shared" si="7"/>
        <v xml:space="preserve"> </v>
      </c>
      <c r="AI63" s="483"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484"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486" t="str">
        <f t="shared" si="8"/>
        <v xml:space="preserve"> </v>
      </c>
      <c r="AL63" s="486"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486" t="str">
        <f t="shared" si="21"/>
        <v xml:space="preserve"> </v>
      </c>
      <c r="AN63" s="65" t="str">
        <f t="shared" si="24"/>
        <v xml:space="preserve"> </v>
      </c>
      <c r="AO63" s="516"/>
      <c r="AP63" s="516"/>
      <c r="AQ63" s="516"/>
      <c r="AR63" s="516"/>
      <c r="AS63" s="516"/>
      <c r="AT63" s="516"/>
      <c r="AU63" s="516"/>
      <c r="AV63" s="516"/>
      <c r="AW63" s="516"/>
      <c r="AX63" s="516"/>
      <c r="AY63" s="516"/>
      <c r="AZ63" s="516"/>
    </row>
    <row r="64" spans="1:52" ht="57.75" customHeight="1" x14ac:dyDescent="0.3">
      <c r="A64" s="512"/>
      <c r="B64" s="473" t="str">
        <f t="shared" si="10"/>
        <v>-</v>
      </c>
      <c r="C64" s="478"/>
      <c r="D64" s="375"/>
      <c r="E64" s="477"/>
      <c r="F64" s="515"/>
      <c r="G64" s="518"/>
      <c r="H64" s="477"/>
      <c r="I64" s="478"/>
      <c r="J64" s="479">
        <f t="shared" si="11"/>
        <v>0</v>
      </c>
      <c r="K64" s="478"/>
      <c r="L64" s="479">
        <f t="shared" si="12"/>
        <v>0</v>
      </c>
      <c r="M64" s="478"/>
      <c r="N64" s="479">
        <f t="shared" si="13"/>
        <v>0</v>
      </c>
      <c r="O64" s="478"/>
      <c r="P64" s="479">
        <f t="shared" si="0"/>
        <v>0</v>
      </c>
      <c r="Q64" s="478"/>
      <c r="R64" s="479">
        <f t="shared" si="1"/>
        <v>0</v>
      </c>
      <c r="S64" s="478"/>
      <c r="T64" s="479">
        <f t="shared" si="2"/>
        <v>0</v>
      </c>
      <c r="U64" s="478"/>
      <c r="V64" s="479">
        <f t="shared" si="3"/>
        <v>0</v>
      </c>
      <c r="W64" s="486" t="str">
        <f t="shared" si="4"/>
        <v xml:space="preserve"> </v>
      </c>
      <c r="X64" s="486" t="str">
        <f t="shared" si="14"/>
        <v xml:space="preserve"> </v>
      </c>
      <c r="Y64" s="486" t="str">
        <f t="shared" si="5"/>
        <v/>
      </c>
      <c r="Z64" s="477"/>
      <c r="AA64" s="486" t="str">
        <f t="shared" si="15"/>
        <v/>
      </c>
      <c r="AB64" s="486" t="str">
        <f t="shared" si="16"/>
        <v xml:space="preserve"> </v>
      </c>
      <c r="AC64" s="486" t="str">
        <f t="shared" si="17"/>
        <v/>
      </c>
      <c r="AD64" s="486" t="str">
        <f t="shared" si="18"/>
        <v xml:space="preserve"> </v>
      </c>
      <c r="AE64" s="494" t="str">
        <f t="shared" si="6"/>
        <v xml:space="preserve"> </v>
      </c>
      <c r="AF64" s="486" t="str">
        <f t="shared" si="19"/>
        <v xml:space="preserve"> </v>
      </c>
      <c r="AG64" s="481">
        <f t="shared" si="20"/>
        <v>0</v>
      </c>
      <c r="AH64" s="481" t="str">
        <f t="shared" si="7"/>
        <v xml:space="preserve"> </v>
      </c>
      <c r="AI64" s="483"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484"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486" t="str">
        <f t="shared" si="8"/>
        <v xml:space="preserve"> </v>
      </c>
      <c r="AL64" s="486"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486" t="str">
        <f t="shared" si="21"/>
        <v xml:space="preserve"> </v>
      </c>
      <c r="AN64" s="65" t="str">
        <f t="shared" si="24"/>
        <v xml:space="preserve"> </v>
      </c>
      <c r="AO64" s="516"/>
      <c r="AP64" s="516"/>
      <c r="AQ64" s="516"/>
      <c r="AR64" s="516"/>
      <c r="AS64" s="516"/>
      <c r="AT64" s="516"/>
      <c r="AU64" s="516"/>
      <c r="AV64" s="516"/>
      <c r="AW64" s="516"/>
      <c r="AX64" s="516"/>
      <c r="AY64" s="516"/>
      <c r="AZ64" s="516"/>
    </row>
    <row r="65" spans="1:52" ht="57.75" customHeight="1" x14ac:dyDescent="0.3">
      <c r="A65" s="512"/>
      <c r="B65" s="473" t="str">
        <f t="shared" si="10"/>
        <v>-</v>
      </c>
      <c r="C65" s="478"/>
      <c r="D65" s="375"/>
      <c r="E65" s="477"/>
      <c r="F65" s="515"/>
      <c r="G65" s="518"/>
      <c r="H65" s="477"/>
      <c r="I65" s="478"/>
      <c r="J65" s="479">
        <f t="shared" si="11"/>
        <v>0</v>
      </c>
      <c r="K65" s="478"/>
      <c r="L65" s="479">
        <f t="shared" si="12"/>
        <v>0</v>
      </c>
      <c r="M65" s="478"/>
      <c r="N65" s="479">
        <f t="shared" si="13"/>
        <v>0</v>
      </c>
      <c r="O65" s="478"/>
      <c r="P65" s="479">
        <f t="shared" si="0"/>
        <v>0</v>
      </c>
      <c r="Q65" s="478"/>
      <c r="R65" s="479">
        <f t="shared" si="1"/>
        <v>0</v>
      </c>
      <c r="S65" s="478"/>
      <c r="T65" s="479">
        <f t="shared" si="2"/>
        <v>0</v>
      </c>
      <c r="U65" s="478"/>
      <c r="V65" s="479">
        <f t="shared" si="3"/>
        <v>0</v>
      </c>
      <c r="W65" s="486" t="str">
        <f t="shared" si="4"/>
        <v xml:space="preserve"> </v>
      </c>
      <c r="X65" s="486" t="str">
        <f t="shared" si="14"/>
        <v xml:space="preserve"> </v>
      </c>
      <c r="Y65" s="486" t="str">
        <f t="shared" si="5"/>
        <v/>
      </c>
      <c r="Z65" s="477"/>
      <c r="AA65" s="486" t="str">
        <f t="shared" si="15"/>
        <v/>
      </c>
      <c r="AB65" s="486" t="str">
        <f t="shared" si="16"/>
        <v xml:space="preserve"> </v>
      </c>
      <c r="AC65" s="486" t="str">
        <f t="shared" si="17"/>
        <v/>
      </c>
      <c r="AD65" s="486" t="str">
        <f t="shared" si="18"/>
        <v xml:space="preserve"> </v>
      </c>
      <c r="AE65" s="494" t="str">
        <f t="shared" si="6"/>
        <v xml:space="preserve"> </v>
      </c>
      <c r="AF65" s="486" t="str">
        <f t="shared" si="19"/>
        <v xml:space="preserve"> </v>
      </c>
      <c r="AG65" s="481">
        <f t="shared" si="20"/>
        <v>0</v>
      </c>
      <c r="AH65" s="481" t="str">
        <f t="shared" si="7"/>
        <v xml:space="preserve"> </v>
      </c>
      <c r="AI65" s="483"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484"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486" t="str">
        <f t="shared" si="8"/>
        <v xml:space="preserve"> </v>
      </c>
      <c r="AL65" s="486"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486" t="str">
        <f t="shared" si="21"/>
        <v xml:space="preserve"> </v>
      </c>
      <c r="AN65" s="65" t="str">
        <f t="shared" si="24"/>
        <v xml:space="preserve"> </v>
      </c>
      <c r="AO65" s="516"/>
      <c r="AP65" s="516"/>
      <c r="AQ65" s="516"/>
      <c r="AR65" s="516"/>
      <c r="AS65" s="516"/>
      <c r="AT65" s="516"/>
      <c r="AU65" s="516"/>
      <c r="AV65" s="516"/>
      <c r="AW65" s="516"/>
      <c r="AX65" s="516"/>
      <c r="AY65" s="516"/>
      <c r="AZ65" s="516"/>
    </row>
    <row r="66" spans="1:52" ht="57.75" customHeight="1" x14ac:dyDescent="0.3">
      <c r="A66" s="512"/>
      <c r="B66" s="473" t="str">
        <f t="shared" si="10"/>
        <v>-</v>
      </c>
      <c r="C66" s="478"/>
      <c r="D66" s="375"/>
      <c r="E66" s="477"/>
      <c r="F66" s="515"/>
      <c r="G66" s="518"/>
      <c r="H66" s="477"/>
      <c r="I66" s="478"/>
      <c r="J66" s="479">
        <f t="shared" si="11"/>
        <v>0</v>
      </c>
      <c r="K66" s="478"/>
      <c r="L66" s="479">
        <f t="shared" si="12"/>
        <v>0</v>
      </c>
      <c r="M66" s="478"/>
      <c r="N66" s="479">
        <f t="shared" si="13"/>
        <v>0</v>
      </c>
      <c r="O66" s="478"/>
      <c r="P66" s="479">
        <f t="shared" si="0"/>
        <v>0</v>
      </c>
      <c r="Q66" s="478"/>
      <c r="R66" s="479">
        <f t="shared" si="1"/>
        <v>0</v>
      </c>
      <c r="S66" s="478"/>
      <c r="T66" s="479">
        <f t="shared" si="2"/>
        <v>0</v>
      </c>
      <c r="U66" s="478"/>
      <c r="V66" s="479">
        <f t="shared" si="3"/>
        <v>0</v>
      </c>
      <c r="W66" s="486" t="str">
        <f t="shared" si="4"/>
        <v xml:space="preserve"> </v>
      </c>
      <c r="X66" s="486" t="str">
        <f t="shared" si="14"/>
        <v xml:space="preserve"> </v>
      </c>
      <c r="Y66" s="486" t="str">
        <f t="shared" si="5"/>
        <v/>
      </c>
      <c r="Z66" s="477"/>
      <c r="AA66" s="486" t="str">
        <f t="shared" si="15"/>
        <v/>
      </c>
      <c r="AB66" s="486" t="str">
        <f t="shared" si="16"/>
        <v xml:space="preserve"> </v>
      </c>
      <c r="AC66" s="486" t="str">
        <f t="shared" si="17"/>
        <v/>
      </c>
      <c r="AD66" s="486" t="str">
        <f t="shared" si="18"/>
        <v xml:space="preserve"> </v>
      </c>
      <c r="AE66" s="494" t="str">
        <f t="shared" si="6"/>
        <v xml:space="preserve"> </v>
      </c>
      <c r="AF66" s="486" t="str">
        <f t="shared" si="19"/>
        <v xml:space="preserve"> </v>
      </c>
      <c r="AG66" s="481">
        <f t="shared" si="20"/>
        <v>0</v>
      </c>
      <c r="AH66" s="481" t="str">
        <f t="shared" si="7"/>
        <v xml:space="preserve"> </v>
      </c>
      <c r="AI66" s="483"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484"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486" t="str">
        <f t="shared" si="8"/>
        <v xml:space="preserve"> </v>
      </c>
      <c r="AL66" s="486"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486" t="str">
        <f t="shared" si="21"/>
        <v xml:space="preserve"> </v>
      </c>
      <c r="AN66" s="65" t="str">
        <f t="shared" si="24"/>
        <v xml:space="preserve"> </v>
      </c>
      <c r="AO66" s="516"/>
      <c r="AP66" s="516"/>
      <c r="AQ66" s="516"/>
      <c r="AR66" s="516"/>
      <c r="AS66" s="516"/>
      <c r="AT66" s="516"/>
      <c r="AU66" s="516"/>
      <c r="AV66" s="516"/>
      <c r="AW66" s="516"/>
      <c r="AX66" s="516"/>
      <c r="AY66" s="516"/>
      <c r="AZ66" s="516"/>
    </row>
    <row r="67" spans="1:52" ht="57.75" customHeight="1" x14ac:dyDescent="0.3">
      <c r="A67" s="512"/>
      <c r="B67" s="473" t="str">
        <f t="shared" si="10"/>
        <v>-</v>
      </c>
      <c r="C67" s="478"/>
      <c r="D67" s="375"/>
      <c r="E67" s="477"/>
      <c r="F67" s="515"/>
      <c r="G67" s="518"/>
      <c r="H67" s="477"/>
      <c r="I67" s="478"/>
      <c r="J67" s="479">
        <f t="shared" si="11"/>
        <v>0</v>
      </c>
      <c r="K67" s="478"/>
      <c r="L67" s="479">
        <f t="shared" si="12"/>
        <v>0</v>
      </c>
      <c r="M67" s="478"/>
      <c r="N67" s="479">
        <f t="shared" si="13"/>
        <v>0</v>
      </c>
      <c r="O67" s="478"/>
      <c r="P67" s="479">
        <f t="shared" si="0"/>
        <v>0</v>
      </c>
      <c r="Q67" s="478"/>
      <c r="R67" s="479">
        <f t="shared" si="1"/>
        <v>0</v>
      </c>
      <c r="S67" s="478"/>
      <c r="T67" s="479">
        <f t="shared" si="2"/>
        <v>0</v>
      </c>
      <c r="U67" s="478"/>
      <c r="V67" s="479">
        <f t="shared" si="3"/>
        <v>0</v>
      </c>
      <c r="W67" s="486" t="str">
        <f t="shared" si="4"/>
        <v xml:space="preserve"> </v>
      </c>
      <c r="X67" s="486" t="str">
        <f t="shared" si="14"/>
        <v xml:space="preserve"> </v>
      </c>
      <c r="Y67" s="486" t="str">
        <f t="shared" si="5"/>
        <v/>
      </c>
      <c r="Z67" s="477"/>
      <c r="AA67" s="486" t="str">
        <f t="shared" si="15"/>
        <v/>
      </c>
      <c r="AB67" s="486" t="str">
        <f t="shared" si="16"/>
        <v xml:space="preserve"> </v>
      </c>
      <c r="AC67" s="486" t="str">
        <f t="shared" si="17"/>
        <v/>
      </c>
      <c r="AD67" s="486" t="str">
        <f t="shared" si="18"/>
        <v xml:space="preserve"> </v>
      </c>
      <c r="AE67" s="494" t="str">
        <f t="shared" si="6"/>
        <v xml:space="preserve"> </v>
      </c>
      <c r="AF67" s="486" t="str">
        <f t="shared" si="19"/>
        <v xml:space="preserve"> </v>
      </c>
      <c r="AG67" s="481">
        <f t="shared" si="20"/>
        <v>0</v>
      </c>
      <c r="AH67" s="481" t="str">
        <f t="shared" si="7"/>
        <v xml:space="preserve"> </v>
      </c>
      <c r="AI67" s="483"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484"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486" t="str">
        <f t="shared" si="8"/>
        <v xml:space="preserve"> </v>
      </c>
      <c r="AL67" s="486"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486" t="str">
        <f t="shared" si="21"/>
        <v xml:space="preserve"> </v>
      </c>
      <c r="AN67" s="65" t="str">
        <f t="shared" si="24"/>
        <v xml:space="preserve"> </v>
      </c>
      <c r="AO67" s="516"/>
      <c r="AP67" s="516"/>
      <c r="AQ67" s="516"/>
      <c r="AR67" s="516"/>
      <c r="AS67" s="516"/>
      <c r="AT67" s="516"/>
      <c r="AU67" s="516"/>
      <c r="AV67" s="516"/>
      <c r="AW67" s="516"/>
      <c r="AX67" s="516"/>
      <c r="AY67" s="516"/>
      <c r="AZ67" s="516"/>
    </row>
    <row r="68" spans="1:52" ht="57.75" customHeight="1" x14ac:dyDescent="0.3">
      <c r="A68" s="512"/>
      <c r="B68" s="473" t="str">
        <f t="shared" si="10"/>
        <v>-</v>
      </c>
      <c r="C68" s="478"/>
      <c r="D68" s="375"/>
      <c r="E68" s="477"/>
      <c r="F68" s="515"/>
      <c r="G68" s="518"/>
      <c r="H68" s="477"/>
      <c r="I68" s="478"/>
      <c r="J68" s="479">
        <f t="shared" si="11"/>
        <v>0</v>
      </c>
      <c r="K68" s="478"/>
      <c r="L68" s="479">
        <f t="shared" si="12"/>
        <v>0</v>
      </c>
      <c r="M68" s="478"/>
      <c r="N68" s="479">
        <f t="shared" si="13"/>
        <v>0</v>
      </c>
      <c r="O68" s="478"/>
      <c r="P68" s="479">
        <f t="shared" si="0"/>
        <v>0</v>
      </c>
      <c r="Q68" s="478"/>
      <c r="R68" s="479">
        <f t="shared" si="1"/>
        <v>0</v>
      </c>
      <c r="S68" s="478"/>
      <c r="T68" s="479">
        <f t="shared" si="2"/>
        <v>0</v>
      </c>
      <c r="U68" s="478"/>
      <c r="V68" s="479">
        <f t="shared" si="3"/>
        <v>0</v>
      </c>
      <c r="W68" s="486" t="str">
        <f t="shared" si="4"/>
        <v xml:space="preserve"> </v>
      </c>
      <c r="X68" s="486" t="str">
        <f t="shared" si="14"/>
        <v xml:space="preserve"> </v>
      </c>
      <c r="Y68" s="486" t="str">
        <f t="shared" si="5"/>
        <v/>
      </c>
      <c r="Z68" s="477"/>
      <c r="AA68" s="486" t="str">
        <f t="shared" si="15"/>
        <v/>
      </c>
      <c r="AB68" s="486" t="str">
        <f t="shared" si="16"/>
        <v xml:space="preserve"> </v>
      </c>
      <c r="AC68" s="486" t="str">
        <f t="shared" si="17"/>
        <v/>
      </c>
      <c r="AD68" s="486" t="str">
        <f t="shared" si="18"/>
        <v xml:space="preserve"> </v>
      </c>
      <c r="AE68" s="494" t="str">
        <f t="shared" si="6"/>
        <v xml:space="preserve"> </v>
      </c>
      <c r="AF68" s="486" t="str">
        <f t="shared" si="19"/>
        <v xml:space="preserve"> </v>
      </c>
      <c r="AG68" s="481">
        <f t="shared" si="20"/>
        <v>0</v>
      </c>
      <c r="AH68" s="481" t="str">
        <f t="shared" si="7"/>
        <v xml:space="preserve"> </v>
      </c>
      <c r="AI68" s="483"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484"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486" t="str">
        <f t="shared" si="8"/>
        <v xml:space="preserve"> </v>
      </c>
      <c r="AL68" s="486"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486" t="str">
        <f t="shared" si="21"/>
        <v xml:space="preserve"> </v>
      </c>
      <c r="AN68" s="65" t="str">
        <f t="shared" si="24"/>
        <v xml:space="preserve"> </v>
      </c>
      <c r="AO68" s="516"/>
      <c r="AP68" s="516"/>
      <c r="AQ68" s="516"/>
      <c r="AR68" s="516"/>
      <c r="AS68" s="516"/>
      <c r="AT68" s="516"/>
      <c r="AU68" s="516"/>
      <c r="AV68" s="516"/>
      <c r="AW68" s="516"/>
      <c r="AX68" s="516"/>
      <c r="AY68" s="516"/>
      <c r="AZ68" s="516"/>
    </row>
    <row r="69" spans="1:52" ht="57.75" customHeight="1" x14ac:dyDescent="0.3">
      <c r="A69" s="512"/>
      <c r="B69" s="473" t="str">
        <f t="shared" si="10"/>
        <v>-</v>
      </c>
      <c r="C69" s="478"/>
      <c r="D69" s="375"/>
      <c r="E69" s="477"/>
      <c r="F69" s="515"/>
      <c r="G69" s="518"/>
      <c r="H69" s="477"/>
      <c r="I69" s="478"/>
      <c r="J69" s="479">
        <f t="shared" si="11"/>
        <v>0</v>
      </c>
      <c r="K69" s="478"/>
      <c r="L69" s="479">
        <f t="shared" si="12"/>
        <v>0</v>
      </c>
      <c r="M69" s="478"/>
      <c r="N69" s="479">
        <f t="shared" si="13"/>
        <v>0</v>
      </c>
      <c r="O69" s="478"/>
      <c r="P69" s="479">
        <f t="shared" si="0"/>
        <v>0</v>
      </c>
      <c r="Q69" s="478"/>
      <c r="R69" s="479">
        <f t="shared" si="1"/>
        <v>0</v>
      </c>
      <c r="S69" s="478"/>
      <c r="T69" s="479">
        <f t="shared" si="2"/>
        <v>0</v>
      </c>
      <c r="U69" s="478"/>
      <c r="V69" s="479">
        <f t="shared" si="3"/>
        <v>0</v>
      </c>
      <c r="W69" s="486" t="str">
        <f t="shared" si="4"/>
        <v xml:space="preserve"> </v>
      </c>
      <c r="X69" s="486" t="str">
        <f t="shared" si="14"/>
        <v xml:space="preserve"> </v>
      </c>
      <c r="Y69" s="486" t="str">
        <f t="shared" si="5"/>
        <v/>
      </c>
      <c r="Z69" s="477"/>
      <c r="AA69" s="486" t="str">
        <f t="shared" si="15"/>
        <v/>
      </c>
      <c r="AB69" s="486" t="str">
        <f t="shared" si="16"/>
        <v xml:space="preserve"> </v>
      </c>
      <c r="AC69" s="486" t="str">
        <f t="shared" si="17"/>
        <v/>
      </c>
      <c r="AD69" s="486" t="str">
        <f t="shared" si="18"/>
        <v xml:space="preserve"> </v>
      </c>
      <c r="AE69" s="494" t="str">
        <f t="shared" si="6"/>
        <v xml:space="preserve"> </v>
      </c>
      <c r="AF69" s="486" t="str">
        <f t="shared" si="19"/>
        <v xml:space="preserve"> </v>
      </c>
      <c r="AG69" s="481">
        <f t="shared" si="20"/>
        <v>0</v>
      </c>
      <c r="AH69" s="481" t="str">
        <f t="shared" si="7"/>
        <v xml:space="preserve"> </v>
      </c>
      <c r="AI69" s="483"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484"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486" t="str">
        <f t="shared" si="8"/>
        <v xml:space="preserve"> </v>
      </c>
      <c r="AL69" s="486"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486" t="str">
        <f t="shared" si="21"/>
        <v xml:space="preserve"> </v>
      </c>
      <c r="AN69" s="65" t="str">
        <f t="shared" si="24"/>
        <v xml:space="preserve"> </v>
      </c>
      <c r="AO69" s="516"/>
      <c r="AP69" s="516"/>
      <c r="AQ69" s="516"/>
      <c r="AR69" s="516"/>
      <c r="AS69" s="516"/>
      <c r="AT69" s="516"/>
      <c r="AU69" s="516"/>
      <c r="AV69" s="516"/>
      <c r="AW69" s="516"/>
      <c r="AX69" s="516"/>
      <c r="AY69" s="516"/>
      <c r="AZ69" s="516"/>
    </row>
    <row r="70" spans="1:52" ht="57.75" customHeight="1" x14ac:dyDescent="0.3">
      <c r="A70" s="512"/>
      <c r="B70" s="473" t="str">
        <f t="shared" si="10"/>
        <v>-</v>
      </c>
      <c r="C70" s="478"/>
      <c r="D70" s="375"/>
      <c r="E70" s="477"/>
      <c r="F70" s="515"/>
      <c r="G70" s="518"/>
      <c r="H70" s="477"/>
      <c r="I70" s="478"/>
      <c r="J70" s="479">
        <f t="shared" si="11"/>
        <v>0</v>
      </c>
      <c r="K70" s="478"/>
      <c r="L70" s="479">
        <f t="shared" si="12"/>
        <v>0</v>
      </c>
      <c r="M70" s="478"/>
      <c r="N70" s="479">
        <f t="shared" si="13"/>
        <v>0</v>
      </c>
      <c r="O70" s="478"/>
      <c r="P70" s="479">
        <f t="shared" si="0"/>
        <v>0</v>
      </c>
      <c r="Q70" s="478"/>
      <c r="R70" s="479">
        <f t="shared" si="1"/>
        <v>0</v>
      </c>
      <c r="S70" s="478"/>
      <c r="T70" s="479">
        <f t="shared" si="2"/>
        <v>0</v>
      </c>
      <c r="U70" s="478"/>
      <c r="V70" s="479">
        <f t="shared" si="3"/>
        <v>0</v>
      </c>
      <c r="W70" s="486" t="str">
        <f t="shared" si="4"/>
        <v xml:space="preserve"> </v>
      </c>
      <c r="X70" s="486" t="str">
        <f t="shared" si="14"/>
        <v xml:space="preserve"> </v>
      </c>
      <c r="Y70" s="486" t="str">
        <f t="shared" si="5"/>
        <v/>
      </c>
      <c r="Z70" s="477"/>
      <c r="AA70" s="486" t="str">
        <f t="shared" si="15"/>
        <v/>
      </c>
      <c r="AB70" s="486" t="str">
        <f t="shared" si="16"/>
        <v xml:space="preserve"> </v>
      </c>
      <c r="AC70" s="486" t="str">
        <f t="shared" si="17"/>
        <v/>
      </c>
      <c r="AD70" s="486" t="str">
        <f t="shared" si="18"/>
        <v xml:space="preserve"> </v>
      </c>
      <c r="AE70" s="494" t="str">
        <f t="shared" si="6"/>
        <v xml:space="preserve"> </v>
      </c>
      <c r="AF70" s="486" t="str">
        <f t="shared" si="19"/>
        <v xml:space="preserve"> </v>
      </c>
      <c r="AG70" s="481">
        <f t="shared" si="20"/>
        <v>0</v>
      </c>
      <c r="AH70" s="481" t="str">
        <f t="shared" si="7"/>
        <v xml:space="preserve"> </v>
      </c>
      <c r="AI70" s="483"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484"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486" t="str">
        <f t="shared" si="8"/>
        <v xml:space="preserve"> </v>
      </c>
      <c r="AL70" s="486"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486" t="str">
        <f t="shared" si="21"/>
        <v xml:space="preserve"> </v>
      </c>
      <c r="AN70" s="65" t="str">
        <f t="shared" si="24"/>
        <v xml:space="preserve"> </v>
      </c>
      <c r="AO70" s="516"/>
      <c r="AP70" s="516"/>
      <c r="AQ70" s="516"/>
      <c r="AR70" s="516"/>
      <c r="AS70" s="516"/>
      <c r="AT70" s="516"/>
      <c r="AU70" s="516"/>
      <c r="AV70" s="516"/>
      <c r="AW70" s="516"/>
      <c r="AX70" s="516"/>
      <c r="AY70" s="516"/>
      <c r="AZ70" s="516"/>
    </row>
    <row r="71" spans="1:52" ht="57.75" customHeight="1" x14ac:dyDescent="0.3">
      <c r="A71" s="512"/>
      <c r="B71" s="473" t="str">
        <f t="shared" si="10"/>
        <v>-</v>
      </c>
      <c r="C71" s="478"/>
      <c r="D71" s="375"/>
      <c r="E71" s="477"/>
      <c r="F71" s="515"/>
      <c r="G71" s="518"/>
      <c r="H71" s="477"/>
      <c r="I71" s="478"/>
      <c r="J71" s="479">
        <f t="shared" si="11"/>
        <v>0</v>
      </c>
      <c r="K71" s="478"/>
      <c r="L71" s="479">
        <f t="shared" si="12"/>
        <v>0</v>
      </c>
      <c r="M71" s="478"/>
      <c r="N71" s="479">
        <f t="shared" si="13"/>
        <v>0</v>
      </c>
      <c r="O71" s="478"/>
      <c r="P71" s="479">
        <f t="shared" si="0"/>
        <v>0</v>
      </c>
      <c r="Q71" s="478"/>
      <c r="R71" s="479">
        <f t="shared" si="1"/>
        <v>0</v>
      </c>
      <c r="S71" s="478"/>
      <c r="T71" s="479">
        <f t="shared" si="2"/>
        <v>0</v>
      </c>
      <c r="U71" s="478"/>
      <c r="V71" s="479">
        <f t="shared" si="3"/>
        <v>0</v>
      </c>
      <c r="W71" s="486" t="str">
        <f t="shared" si="4"/>
        <v xml:space="preserve"> </v>
      </c>
      <c r="X71" s="486" t="str">
        <f t="shared" si="14"/>
        <v xml:space="preserve"> </v>
      </c>
      <c r="Y71" s="486" t="str">
        <f t="shared" si="5"/>
        <v/>
      </c>
      <c r="Z71" s="477"/>
      <c r="AA71" s="486" t="str">
        <f t="shared" si="15"/>
        <v/>
      </c>
      <c r="AB71" s="486" t="str">
        <f t="shared" si="16"/>
        <v xml:space="preserve"> </v>
      </c>
      <c r="AC71" s="486" t="str">
        <f t="shared" si="17"/>
        <v/>
      </c>
      <c r="AD71" s="486" t="str">
        <f t="shared" si="18"/>
        <v xml:space="preserve"> </v>
      </c>
      <c r="AE71" s="494" t="str">
        <f t="shared" si="6"/>
        <v xml:space="preserve"> </v>
      </c>
      <c r="AF71" s="486" t="str">
        <f t="shared" si="19"/>
        <v xml:space="preserve"> </v>
      </c>
      <c r="AG71" s="481">
        <f t="shared" si="20"/>
        <v>0</v>
      </c>
      <c r="AH71" s="481" t="str">
        <f t="shared" si="7"/>
        <v xml:space="preserve"> </v>
      </c>
      <c r="AI71" s="483"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484"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486" t="str">
        <f t="shared" si="8"/>
        <v xml:space="preserve"> </v>
      </c>
      <c r="AL71" s="486"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486" t="str">
        <f t="shared" si="21"/>
        <v xml:space="preserve"> </v>
      </c>
      <c r="AN71" s="65" t="str">
        <f t="shared" si="24"/>
        <v xml:space="preserve"> </v>
      </c>
      <c r="AO71" s="516"/>
      <c r="AP71" s="516"/>
      <c r="AQ71" s="516"/>
      <c r="AR71" s="516"/>
      <c r="AS71" s="516"/>
      <c r="AT71" s="516"/>
      <c r="AU71" s="516"/>
      <c r="AV71" s="516"/>
      <c r="AW71" s="516"/>
      <c r="AX71" s="516"/>
      <c r="AY71" s="516"/>
      <c r="AZ71" s="516"/>
    </row>
    <row r="72" spans="1:52" ht="57.75" customHeight="1" x14ac:dyDescent="0.3">
      <c r="A72" s="512"/>
      <c r="B72" s="473" t="str">
        <f t="shared" si="10"/>
        <v>-</v>
      </c>
      <c r="C72" s="478"/>
      <c r="D72" s="375"/>
      <c r="E72" s="477"/>
      <c r="F72" s="515"/>
      <c r="G72" s="518"/>
      <c r="H72" s="477"/>
      <c r="I72" s="478"/>
      <c r="J72" s="479">
        <f t="shared" si="11"/>
        <v>0</v>
      </c>
      <c r="K72" s="478"/>
      <c r="L72" s="479">
        <f t="shared" si="12"/>
        <v>0</v>
      </c>
      <c r="M72" s="478"/>
      <c r="N72" s="479">
        <f t="shared" si="13"/>
        <v>0</v>
      </c>
      <c r="O72" s="478"/>
      <c r="P72" s="479">
        <f t="shared" si="0"/>
        <v>0</v>
      </c>
      <c r="Q72" s="478"/>
      <c r="R72" s="479">
        <f t="shared" si="1"/>
        <v>0</v>
      </c>
      <c r="S72" s="478"/>
      <c r="T72" s="479">
        <f t="shared" si="2"/>
        <v>0</v>
      </c>
      <c r="U72" s="478"/>
      <c r="V72" s="479">
        <f t="shared" si="3"/>
        <v>0</v>
      </c>
      <c r="W72" s="486" t="str">
        <f t="shared" si="4"/>
        <v xml:space="preserve"> </v>
      </c>
      <c r="X72" s="486" t="str">
        <f t="shared" si="14"/>
        <v xml:space="preserve"> </v>
      </c>
      <c r="Y72" s="486" t="str">
        <f t="shared" si="5"/>
        <v/>
      </c>
      <c r="Z72" s="477"/>
      <c r="AA72" s="486" t="str">
        <f t="shared" si="15"/>
        <v/>
      </c>
      <c r="AB72" s="486" t="str">
        <f t="shared" si="16"/>
        <v xml:space="preserve"> </v>
      </c>
      <c r="AC72" s="486" t="str">
        <f t="shared" si="17"/>
        <v/>
      </c>
      <c r="AD72" s="486" t="str">
        <f t="shared" si="18"/>
        <v xml:space="preserve"> </v>
      </c>
      <c r="AE72" s="494" t="str">
        <f t="shared" si="6"/>
        <v xml:space="preserve"> </v>
      </c>
      <c r="AF72" s="486" t="str">
        <f t="shared" si="19"/>
        <v xml:space="preserve"> </v>
      </c>
      <c r="AG72" s="481">
        <f t="shared" si="20"/>
        <v>0</v>
      </c>
      <c r="AH72" s="481" t="str">
        <f t="shared" si="7"/>
        <v xml:space="preserve"> </v>
      </c>
      <c r="AI72" s="483"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484"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486" t="str">
        <f t="shared" si="8"/>
        <v xml:space="preserve"> </v>
      </c>
      <c r="AL72" s="486"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486" t="str">
        <f t="shared" si="21"/>
        <v xml:space="preserve"> </v>
      </c>
      <c r="AN72" s="65" t="str">
        <f t="shared" si="24"/>
        <v xml:space="preserve"> </v>
      </c>
      <c r="AO72" s="516"/>
      <c r="AP72" s="516"/>
      <c r="AQ72" s="516"/>
      <c r="AR72" s="516"/>
      <c r="AS72" s="516"/>
      <c r="AT72" s="516"/>
      <c r="AU72" s="516"/>
      <c r="AV72" s="516"/>
      <c r="AW72" s="516"/>
      <c r="AX72" s="516"/>
      <c r="AY72" s="516"/>
      <c r="AZ72" s="516"/>
    </row>
    <row r="73" spans="1:52" ht="57.75" customHeight="1" x14ac:dyDescent="0.3">
      <c r="A73" s="512"/>
      <c r="B73" s="473" t="str">
        <f t="shared" si="10"/>
        <v>-</v>
      </c>
      <c r="C73" s="478"/>
      <c r="D73" s="375"/>
      <c r="E73" s="477"/>
      <c r="F73" s="515"/>
      <c r="G73" s="518"/>
      <c r="H73" s="477"/>
      <c r="I73" s="478"/>
      <c r="J73" s="479">
        <f t="shared" si="11"/>
        <v>0</v>
      </c>
      <c r="K73" s="478"/>
      <c r="L73" s="479">
        <f t="shared" si="12"/>
        <v>0</v>
      </c>
      <c r="M73" s="478"/>
      <c r="N73" s="479">
        <f t="shared" si="13"/>
        <v>0</v>
      </c>
      <c r="O73" s="478"/>
      <c r="P73" s="479">
        <f t="shared" ref="P73:P136" si="25">IF(O73="Prevenir",15,IF(O73="Detectar",10,IF(O73="No es un control",0,IF(I73=0,0))))</f>
        <v>0</v>
      </c>
      <c r="Q73" s="478"/>
      <c r="R73" s="479">
        <f t="shared" ref="R73:R136" si="26">IF(Q73="Confiable",15,IF(Q73="No confiable",0,IF(I73=0,0)))</f>
        <v>0</v>
      </c>
      <c r="S73" s="478"/>
      <c r="T73" s="479">
        <f t="shared" ref="T73:T136" si="27">IF(S73="Se investigan y resuelven oportunamente",15,IF(S73="No se investigan y resuelven oportunamente",0,IF(I73=0,0)))</f>
        <v>0</v>
      </c>
      <c r="U73" s="478"/>
      <c r="V73" s="479">
        <f t="shared" ref="V73:V136" si="28">IF(U73="Completa",10,IF(U73="Incompleta",5,IF(U73="No existe",0,IF(I73=0,0))))</f>
        <v>0</v>
      </c>
      <c r="W73" s="486" t="str">
        <f t="shared" ref="W73:W136" si="29">IF(G73=0," ",IF((J73+L73+N73+P73+R73+T73+V73)&gt;=0,(J73+L73+N73+P73+R73+T73+V73)))</f>
        <v xml:space="preserve"> </v>
      </c>
      <c r="X73" s="486" t="str">
        <f t="shared" si="14"/>
        <v xml:space="preserve"> </v>
      </c>
      <c r="Y73" s="486" t="str">
        <f t="shared" ref="Y73:Y136" si="30">IF(Z73="Siempre se ejecuta", 100,IF(Z73="Algunas veces se ejecuta",50,IF(Z73="No se ejecuta",0,"")))</f>
        <v/>
      </c>
      <c r="Z73" s="477"/>
      <c r="AA73" s="486" t="str">
        <f t="shared" si="15"/>
        <v/>
      </c>
      <c r="AB73" s="486" t="str">
        <f t="shared" si="16"/>
        <v xml:space="preserve"> </v>
      </c>
      <c r="AC73" s="486" t="str">
        <f t="shared" si="17"/>
        <v/>
      </c>
      <c r="AD73" s="486" t="str">
        <f t="shared" si="18"/>
        <v xml:space="preserve"> </v>
      </c>
      <c r="AE73" s="494" t="str">
        <f t="shared" si="6"/>
        <v xml:space="preserve"> </v>
      </c>
      <c r="AF73" s="486" t="str">
        <f t="shared" si="19"/>
        <v xml:space="preserve"> </v>
      </c>
      <c r="AG73" s="481">
        <f t="shared" si="20"/>
        <v>0</v>
      </c>
      <c r="AH73" s="481" t="str">
        <f t="shared" si="7"/>
        <v xml:space="preserve"> </v>
      </c>
      <c r="AI73" s="483"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484"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486" t="str">
        <f t="shared" si="8"/>
        <v xml:space="preserve"> </v>
      </c>
      <c r="AL73" s="486"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486" t="str">
        <f t="shared" si="21"/>
        <v xml:space="preserve"> </v>
      </c>
      <c r="AN73" s="65" t="str">
        <f t="shared" si="24"/>
        <v xml:space="preserve"> </v>
      </c>
      <c r="AO73" s="516"/>
      <c r="AP73" s="516"/>
      <c r="AQ73" s="516"/>
      <c r="AR73" s="516"/>
      <c r="AS73" s="516"/>
      <c r="AT73" s="516"/>
      <c r="AU73" s="516"/>
      <c r="AV73" s="516"/>
      <c r="AW73" s="516"/>
      <c r="AX73" s="516"/>
      <c r="AY73" s="516"/>
      <c r="AZ73" s="516"/>
    </row>
    <row r="74" spans="1:52" ht="57.75" customHeight="1" x14ac:dyDescent="0.3">
      <c r="A74" s="512"/>
      <c r="B74" s="473" t="str">
        <f t="shared" ref="B74:B137" si="31">C74&amp;"-"&amp;E74</f>
        <v>-</v>
      </c>
      <c r="C74" s="478"/>
      <c r="D74" s="375"/>
      <c r="E74" s="477"/>
      <c r="F74" s="515"/>
      <c r="G74" s="518"/>
      <c r="H74" s="477"/>
      <c r="I74" s="478"/>
      <c r="J74" s="479">
        <f t="shared" ref="J74:J137" si="32">IF(I74="Asignado",15,IF(I74="No asignado",0,IF(I74=0,0)))</f>
        <v>0</v>
      </c>
      <c r="K74" s="478"/>
      <c r="L74" s="479">
        <f t="shared" ref="L74:L137" si="33">IF(K74="Adecuado",15,IF(K74="Inadecuado",0,IF(I74=0,0)))</f>
        <v>0</v>
      </c>
      <c r="M74" s="478"/>
      <c r="N74" s="479">
        <f t="shared" ref="N74:N137" si="34">IF(M74="Oportuna",15,IF(M74="Inoportuna",0,IF(I74=0,0)))</f>
        <v>0</v>
      </c>
      <c r="O74" s="478"/>
      <c r="P74" s="479">
        <f t="shared" si="25"/>
        <v>0</v>
      </c>
      <c r="Q74" s="478"/>
      <c r="R74" s="479">
        <f t="shared" si="26"/>
        <v>0</v>
      </c>
      <c r="S74" s="478"/>
      <c r="T74" s="479">
        <f t="shared" si="27"/>
        <v>0</v>
      </c>
      <c r="U74" s="478"/>
      <c r="V74" s="479">
        <f t="shared" si="28"/>
        <v>0</v>
      </c>
      <c r="W74" s="486" t="str">
        <f t="shared" si="29"/>
        <v xml:space="preserve"> </v>
      </c>
      <c r="X74" s="486" t="str">
        <f t="shared" ref="X74:X137" si="35">IF(W74=" "," ",IF(AND(W74&gt;=0,W74&lt;=85),"Débil",IF(AND(W74&gt;=86,W74&lt;=95),"Moderado",IF(AND(W74&gt;=96,W74&lt;=100),"Fuerte"," "))))</f>
        <v xml:space="preserve"> </v>
      </c>
      <c r="Y74" s="486" t="str">
        <f t="shared" si="30"/>
        <v/>
      </c>
      <c r="Z74" s="477"/>
      <c r="AA74" s="486" t="str">
        <f t="shared" ref="AA74:AA137" si="36">IF(Z74="Siempre se ejecuta","Fuerte",IF(Z74="Algunas veces se ejecuta","Moderado",IF(Z74="No se ejecuta", "Débil","")))</f>
        <v/>
      </c>
      <c r="AB74" s="486" t="str">
        <f t="shared" ref="AB74:AB137" si="37">IF(AND(X74="Fuerte",AA74="Fuerte"),"Fuerte",IF(AND(X74="Fuerte",AA74="Moderado"),"Moderado",IF(AND(X74="Fuerte",AA74="Débil"),"Débil",IF(AND(X74="Moderado",AA74="Moderado"),"Moderado",IF(AND(X74="Moderado",AA74="Fuerte"),"Moderado",IF(AND(X74="Moderado",AA74="Débil"),"Débil",IF(X74="Débil","Débil"," ")))))))</f>
        <v xml:space="preserve"> </v>
      </c>
      <c r="AC74" s="486" t="str">
        <f t="shared" ref="AC74:AC137" si="38">IF(AB74="Fuerte","No",IF(AB74="Moderado","Sí",IF(AB74="Débil","Sí","")))</f>
        <v/>
      </c>
      <c r="AD74" s="486" t="str">
        <f t="shared" ref="AD74:AD137" si="39">IFERROR(IF(Y74=" "," ",IF(Y74&gt;=0,(W74+Y74)/2))," ")</f>
        <v xml:space="preserve"> </v>
      </c>
      <c r="AE74" s="494" t="str">
        <f t="shared" si="6"/>
        <v xml:space="preserve"> </v>
      </c>
      <c r="AF74" s="486" t="str">
        <f t="shared" ref="AF74:AF137" si="40">IF(AE74=" "," ",IF(AE74=100,"Fuerte",IF(AE74&lt;50,"Débil",IF(AE74&gt;49,"Moderado"," "))))</f>
        <v xml:space="preserve"> </v>
      </c>
      <c r="AG74" s="481">
        <f t="shared" ref="AG74:AG137" si="41">IF(OR(AND(AF74="Fuerte",G74="No disminuye"),AND(AF74="Moderado",G74="No disminuye")),0,IF(AND(AF74="Fuerte",G74="Directamente"),2,IF(AND(AF74="Moderado",G74="Directamente"),1,0)))</f>
        <v>0</v>
      </c>
      <c r="AH74" s="481" t="str">
        <f t="shared" si="7"/>
        <v xml:space="preserve"> </v>
      </c>
      <c r="AI74" s="483"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484"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486" t="str">
        <f t="shared" si="8"/>
        <v xml:space="preserve"> </v>
      </c>
      <c r="AL74" s="486"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486" t="str">
        <f t="shared" si="21"/>
        <v xml:space="preserve"> </v>
      </c>
      <c r="AN74" s="65" t="str">
        <f t="shared" si="24"/>
        <v xml:space="preserve"> </v>
      </c>
      <c r="AO74" s="516"/>
      <c r="AP74" s="516"/>
      <c r="AQ74" s="516"/>
      <c r="AR74" s="516"/>
      <c r="AS74" s="516"/>
      <c r="AT74" s="516"/>
      <c r="AU74" s="516"/>
      <c r="AV74" s="516"/>
      <c r="AW74" s="516"/>
      <c r="AX74" s="516"/>
      <c r="AY74" s="516"/>
      <c r="AZ74" s="516"/>
    </row>
    <row r="75" spans="1:52" ht="57.75" customHeight="1" x14ac:dyDescent="0.3">
      <c r="A75" s="512"/>
      <c r="B75" s="473" t="str">
        <f t="shared" si="31"/>
        <v>-</v>
      </c>
      <c r="C75" s="478"/>
      <c r="D75" s="375"/>
      <c r="E75" s="477"/>
      <c r="F75" s="515"/>
      <c r="G75" s="518"/>
      <c r="H75" s="477"/>
      <c r="I75" s="478"/>
      <c r="J75" s="479">
        <f t="shared" si="32"/>
        <v>0</v>
      </c>
      <c r="K75" s="478"/>
      <c r="L75" s="479">
        <f t="shared" si="33"/>
        <v>0</v>
      </c>
      <c r="M75" s="478"/>
      <c r="N75" s="479">
        <f t="shared" si="34"/>
        <v>0</v>
      </c>
      <c r="O75" s="478"/>
      <c r="P75" s="479">
        <f t="shared" si="25"/>
        <v>0</v>
      </c>
      <c r="Q75" s="478"/>
      <c r="R75" s="479">
        <f t="shared" si="26"/>
        <v>0</v>
      </c>
      <c r="S75" s="478"/>
      <c r="T75" s="479">
        <f t="shared" si="27"/>
        <v>0</v>
      </c>
      <c r="U75" s="478"/>
      <c r="V75" s="479">
        <f t="shared" si="28"/>
        <v>0</v>
      </c>
      <c r="W75" s="486" t="str">
        <f t="shared" si="29"/>
        <v xml:space="preserve"> </v>
      </c>
      <c r="X75" s="486" t="str">
        <f t="shared" si="35"/>
        <v xml:space="preserve"> </v>
      </c>
      <c r="Y75" s="486" t="str">
        <f t="shared" si="30"/>
        <v/>
      </c>
      <c r="Z75" s="477"/>
      <c r="AA75" s="486" t="str">
        <f t="shared" si="36"/>
        <v/>
      </c>
      <c r="AB75" s="486" t="str">
        <f t="shared" si="37"/>
        <v xml:space="preserve"> </v>
      </c>
      <c r="AC75" s="486" t="str">
        <f t="shared" si="38"/>
        <v/>
      </c>
      <c r="AD75" s="486" t="str">
        <f t="shared" si="39"/>
        <v xml:space="preserve"> </v>
      </c>
      <c r="AE75" s="494" t="str">
        <f t="shared" si="6"/>
        <v xml:space="preserve"> </v>
      </c>
      <c r="AF75" s="486" t="str">
        <f t="shared" si="40"/>
        <v xml:space="preserve"> </v>
      </c>
      <c r="AG75" s="481">
        <f t="shared" si="41"/>
        <v>0</v>
      </c>
      <c r="AH75" s="481" t="str">
        <f t="shared" si="7"/>
        <v xml:space="preserve"> </v>
      </c>
      <c r="AI75" s="483"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484"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486" t="str">
        <f t="shared" si="8"/>
        <v xml:space="preserve"> </v>
      </c>
      <c r="AL75" s="486"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486" t="str">
        <f t="shared" ref="AM75:AM138" si="42">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65" t="str">
        <f t="shared" ref="AN75:AN138" si="43">IF(AM75="Zona Moderada","Reducir riesgo",IF(AM75="Zona Alta","Compartir riesgo",IF(AM75="Zona Extrema","Evitar riesgo"," ")))</f>
        <v xml:space="preserve"> </v>
      </c>
      <c r="AO75" s="516"/>
      <c r="AP75" s="516"/>
      <c r="AQ75" s="516"/>
      <c r="AR75" s="516"/>
      <c r="AS75" s="516"/>
      <c r="AT75" s="516"/>
      <c r="AU75" s="516"/>
      <c r="AV75" s="516"/>
      <c r="AW75" s="516"/>
      <c r="AX75" s="516"/>
      <c r="AY75" s="516"/>
      <c r="AZ75" s="516"/>
    </row>
    <row r="76" spans="1:52" ht="57.75" customHeight="1" x14ac:dyDescent="0.3">
      <c r="A76" s="512"/>
      <c r="B76" s="473" t="str">
        <f t="shared" si="31"/>
        <v>-</v>
      </c>
      <c r="C76" s="478"/>
      <c r="D76" s="375"/>
      <c r="E76" s="477"/>
      <c r="F76" s="515"/>
      <c r="G76" s="518"/>
      <c r="H76" s="477"/>
      <c r="I76" s="478"/>
      <c r="J76" s="479">
        <f t="shared" si="32"/>
        <v>0</v>
      </c>
      <c r="K76" s="478"/>
      <c r="L76" s="479">
        <f t="shared" si="33"/>
        <v>0</v>
      </c>
      <c r="M76" s="478"/>
      <c r="N76" s="479">
        <f t="shared" si="34"/>
        <v>0</v>
      </c>
      <c r="O76" s="478"/>
      <c r="P76" s="479">
        <f t="shared" si="25"/>
        <v>0</v>
      </c>
      <c r="Q76" s="478"/>
      <c r="R76" s="479">
        <f t="shared" si="26"/>
        <v>0</v>
      </c>
      <c r="S76" s="478"/>
      <c r="T76" s="479">
        <f t="shared" si="27"/>
        <v>0</v>
      </c>
      <c r="U76" s="478"/>
      <c r="V76" s="479">
        <f t="shared" si="28"/>
        <v>0</v>
      </c>
      <c r="W76" s="486" t="str">
        <f t="shared" si="29"/>
        <v xml:space="preserve"> </v>
      </c>
      <c r="X76" s="486" t="str">
        <f t="shared" si="35"/>
        <v xml:space="preserve"> </v>
      </c>
      <c r="Y76" s="486" t="str">
        <f t="shared" si="30"/>
        <v/>
      </c>
      <c r="Z76" s="477"/>
      <c r="AA76" s="486" t="str">
        <f t="shared" si="36"/>
        <v/>
      </c>
      <c r="AB76" s="486" t="str">
        <f t="shared" si="37"/>
        <v xml:space="preserve"> </v>
      </c>
      <c r="AC76" s="486" t="str">
        <f t="shared" si="38"/>
        <v/>
      </c>
      <c r="AD76" s="486" t="str">
        <f t="shared" si="39"/>
        <v xml:space="preserve"> </v>
      </c>
      <c r="AE76" s="494" t="str">
        <f t="shared" si="6"/>
        <v xml:space="preserve"> </v>
      </c>
      <c r="AF76" s="486" t="str">
        <f t="shared" si="40"/>
        <v xml:space="preserve"> </v>
      </c>
      <c r="AG76" s="481">
        <f t="shared" si="41"/>
        <v>0</v>
      </c>
      <c r="AH76" s="481" t="str">
        <f t="shared" si="7"/>
        <v xml:space="preserve"> </v>
      </c>
      <c r="AI76" s="483"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484"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486" t="str">
        <f t="shared" si="8"/>
        <v xml:space="preserve"> </v>
      </c>
      <c r="AL76" s="486"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486" t="str">
        <f t="shared" si="42"/>
        <v xml:space="preserve"> </v>
      </c>
      <c r="AN76" s="65" t="str">
        <f t="shared" si="43"/>
        <v xml:space="preserve"> </v>
      </c>
      <c r="AO76" s="516"/>
      <c r="AP76" s="516"/>
      <c r="AQ76" s="516"/>
      <c r="AR76" s="516"/>
      <c r="AS76" s="516"/>
      <c r="AT76" s="516"/>
      <c r="AU76" s="516"/>
      <c r="AV76" s="516"/>
      <c r="AW76" s="516"/>
      <c r="AX76" s="516"/>
      <c r="AY76" s="516"/>
      <c r="AZ76" s="516"/>
    </row>
    <row r="77" spans="1:52" ht="57.75" customHeight="1" x14ac:dyDescent="0.3">
      <c r="A77" s="512"/>
      <c r="B77" s="473" t="str">
        <f t="shared" si="31"/>
        <v>-</v>
      </c>
      <c r="C77" s="478"/>
      <c r="D77" s="375"/>
      <c r="E77" s="477"/>
      <c r="F77" s="515"/>
      <c r="G77" s="518"/>
      <c r="H77" s="477"/>
      <c r="I77" s="478"/>
      <c r="J77" s="479">
        <f t="shared" si="32"/>
        <v>0</v>
      </c>
      <c r="K77" s="478"/>
      <c r="L77" s="479">
        <f t="shared" si="33"/>
        <v>0</v>
      </c>
      <c r="M77" s="478"/>
      <c r="N77" s="479">
        <f t="shared" si="34"/>
        <v>0</v>
      </c>
      <c r="O77" s="478"/>
      <c r="P77" s="479">
        <f t="shared" si="25"/>
        <v>0</v>
      </c>
      <c r="Q77" s="478"/>
      <c r="R77" s="479">
        <f t="shared" si="26"/>
        <v>0</v>
      </c>
      <c r="S77" s="478"/>
      <c r="T77" s="479">
        <f t="shared" si="27"/>
        <v>0</v>
      </c>
      <c r="U77" s="478"/>
      <c r="V77" s="479">
        <f t="shared" si="28"/>
        <v>0</v>
      </c>
      <c r="W77" s="486" t="str">
        <f t="shared" si="29"/>
        <v xml:space="preserve"> </v>
      </c>
      <c r="X77" s="486" t="str">
        <f t="shared" si="35"/>
        <v xml:space="preserve"> </v>
      </c>
      <c r="Y77" s="486" t="str">
        <f t="shared" si="30"/>
        <v/>
      </c>
      <c r="Z77" s="477"/>
      <c r="AA77" s="486" t="str">
        <f t="shared" si="36"/>
        <v/>
      </c>
      <c r="AB77" s="486" t="str">
        <f t="shared" si="37"/>
        <v xml:space="preserve"> </v>
      </c>
      <c r="AC77" s="486" t="str">
        <f t="shared" si="38"/>
        <v/>
      </c>
      <c r="AD77" s="486" t="str">
        <f t="shared" si="39"/>
        <v xml:space="preserve"> </v>
      </c>
      <c r="AE77" s="494" t="str">
        <f t="shared" ref="AE77:AE140" si="44">IFERROR(IF(AD77=" "," ",IF(AVERAGE($AD$10:$AD$252)&gt;=0,AVERAGEIFS($AD$10:$AD$251,$C$10:$C$251,C77))),"  ")</f>
        <v xml:space="preserve"> </v>
      </c>
      <c r="AF77" s="486" t="str">
        <f t="shared" si="40"/>
        <v xml:space="preserve"> </v>
      </c>
      <c r="AG77" s="481">
        <f t="shared" si="41"/>
        <v>0</v>
      </c>
      <c r="AH77" s="481" t="str">
        <f t="shared" ref="AH77:AH140" si="45">IFERROR(AVERAGEIFS($AG$10:$AG$251,$C$10:$C$251,C77)," ")</f>
        <v xml:space="preserve"> </v>
      </c>
      <c r="AI77" s="483"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484"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486" t="str">
        <f t="shared" ref="AK77:AK140" si="46">IFERROR(AVERAGEIFS($AJ$10:$AJ$251,$C$10:$C$251,C77)," ")</f>
        <v xml:space="preserve"> </v>
      </c>
      <c r="AL77" s="486"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486" t="str">
        <f t="shared" si="42"/>
        <v xml:space="preserve"> </v>
      </c>
      <c r="AN77" s="65" t="str">
        <f t="shared" si="43"/>
        <v xml:space="preserve"> </v>
      </c>
      <c r="AO77" s="516"/>
      <c r="AP77" s="516"/>
      <c r="AQ77" s="516"/>
      <c r="AR77" s="516"/>
      <c r="AS77" s="516"/>
      <c r="AT77" s="516"/>
      <c r="AU77" s="516"/>
      <c r="AV77" s="516"/>
      <c r="AW77" s="516"/>
      <c r="AX77" s="516"/>
      <c r="AY77" s="516"/>
      <c r="AZ77" s="516"/>
    </row>
    <row r="78" spans="1:52" ht="57.75" customHeight="1" x14ac:dyDescent="0.3">
      <c r="A78" s="512"/>
      <c r="B78" s="473" t="str">
        <f t="shared" si="31"/>
        <v>-</v>
      </c>
      <c r="C78" s="478"/>
      <c r="D78" s="375"/>
      <c r="E78" s="477"/>
      <c r="F78" s="515"/>
      <c r="G78" s="518"/>
      <c r="H78" s="477"/>
      <c r="I78" s="478"/>
      <c r="J78" s="479">
        <f t="shared" si="32"/>
        <v>0</v>
      </c>
      <c r="K78" s="478"/>
      <c r="L78" s="479">
        <f t="shared" si="33"/>
        <v>0</v>
      </c>
      <c r="M78" s="478"/>
      <c r="N78" s="479">
        <f t="shared" si="34"/>
        <v>0</v>
      </c>
      <c r="O78" s="478"/>
      <c r="P78" s="479">
        <f t="shared" si="25"/>
        <v>0</v>
      </c>
      <c r="Q78" s="478"/>
      <c r="R78" s="479">
        <f t="shared" si="26"/>
        <v>0</v>
      </c>
      <c r="S78" s="478"/>
      <c r="T78" s="479">
        <f t="shared" si="27"/>
        <v>0</v>
      </c>
      <c r="U78" s="478"/>
      <c r="V78" s="479">
        <f t="shared" si="28"/>
        <v>0</v>
      </c>
      <c r="W78" s="486" t="str">
        <f t="shared" si="29"/>
        <v xml:space="preserve"> </v>
      </c>
      <c r="X78" s="486" t="str">
        <f t="shared" si="35"/>
        <v xml:space="preserve"> </v>
      </c>
      <c r="Y78" s="486" t="str">
        <f t="shared" si="30"/>
        <v/>
      </c>
      <c r="Z78" s="477"/>
      <c r="AA78" s="486" t="str">
        <f t="shared" si="36"/>
        <v/>
      </c>
      <c r="AB78" s="486" t="str">
        <f t="shared" si="37"/>
        <v xml:space="preserve"> </v>
      </c>
      <c r="AC78" s="486" t="str">
        <f t="shared" si="38"/>
        <v/>
      </c>
      <c r="AD78" s="486" t="str">
        <f t="shared" si="39"/>
        <v xml:space="preserve"> </v>
      </c>
      <c r="AE78" s="494" t="str">
        <f t="shared" si="44"/>
        <v xml:space="preserve"> </v>
      </c>
      <c r="AF78" s="486" t="str">
        <f t="shared" si="40"/>
        <v xml:space="preserve"> </v>
      </c>
      <c r="AG78" s="481">
        <f t="shared" si="41"/>
        <v>0</v>
      </c>
      <c r="AH78" s="481" t="str">
        <f t="shared" si="45"/>
        <v xml:space="preserve"> </v>
      </c>
      <c r="AI78" s="483"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484"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486" t="str">
        <f t="shared" si="46"/>
        <v xml:space="preserve"> </v>
      </c>
      <c r="AL78" s="486"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486" t="str">
        <f t="shared" si="42"/>
        <v xml:space="preserve"> </v>
      </c>
      <c r="AN78" s="65" t="str">
        <f t="shared" si="43"/>
        <v xml:space="preserve"> </v>
      </c>
      <c r="AO78" s="516"/>
      <c r="AP78" s="516"/>
      <c r="AQ78" s="516"/>
      <c r="AR78" s="516"/>
      <c r="AS78" s="516"/>
      <c r="AT78" s="516"/>
      <c r="AU78" s="516"/>
      <c r="AV78" s="516"/>
      <c r="AW78" s="516"/>
      <c r="AX78" s="516"/>
      <c r="AY78" s="516"/>
      <c r="AZ78" s="516"/>
    </row>
    <row r="79" spans="1:52" ht="57.75" customHeight="1" x14ac:dyDescent="0.3">
      <c r="A79" s="512"/>
      <c r="B79" s="473" t="str">
        <f t="shared" si="31"/>
        <v>-</v>
      </c>
      <c r="C79" s="478"/>
      <c r="D79" s="375"/>
      <c r="E79" s="477"/>
      <c r="F79" s="515"/>
      <c r="G79" s="518"/>
      <c r="H79" s="477"/>
      <c r="I79" s="478"/>
      <c r="J79" s="479">
        <f t="shared" si="32"/>
        <v>0</v>
      </c>
      <c r="K79" s="478"/>
      <c r="L79" s="479">
        <f t="shared" si="33"/>
        <v>0</v>
      </c>
      <c r="M79" s="478"/>
      <c r="N79" s="479">
        <f t="shared" si="34"/>
        <v>0</v>
      </c>
      <c r="O79" s="478"/>
      <c r="P79" s="479">
        <f t="shared" si="25"/>
        <v>0</v>
      </c>
      <c r="Q79" s="478"/>
      <c r="R79" s="479">
        <f t="shared" si="26"/>
        <v>0</v>
      </c>
      <c r="S79" s="478"/>
      <c r="T79" s="479">
        <f t="shared" si="27"/>
        <v>0</v>
      </c>
      <c r="U79" s="478"/>
      <c r="V79" s="479">
        <f t="shared" si="28"/>
        <v>0</v>
      </c>
      <c r="W79" s="486" t="str">
        <f t="shared" si="29"/>
        <v xml:space="preserve"> </v>
      </c>
      <c r="X79" s="486" t="str">
        <f t="shared" si="35"/>
        <v xml:space="preserve"> </v>
      </c>
      <c r="Y79" s="486" t="str">
        <f t="shared" si="30"/>
        <v/>
      </c>
      <c r="Z79" s="477"/>
      <c r="AA79" s="486" t="str">
        <f t="shared" si="36"/>
        <v/>
      </c>
      <c r="AB79" s="486" t="str">
        <f t="shared" si="37"/>
        <v xml:space="preserve"> </v>
      </c>
      <c r="AC79" s="486" t="str">
        <f t="shared" si="38"/>
        <v/>
      </c>
      <c r="AD79" s="486" t="str">
        <f t="shared" si="39"/>
        <v xml:space="preserve"> </v>
      </c>
      <c r="AE79" s="494" t="str">
        <f t="shared" si="44"/>
        <v xml:space="preserve"> </v>
      </c>
      <c r="AF79" s="486" t="str">
        <f t="shared" si="40"/>
        <v xml:space="preserve"> </v>
      </c>
      <c r="AG79" s="481">
        <f t="shared" si="41"/>
        <v>0</v>
      </c>
      <c r="AH79" s="481" t="str">
        <f t="shared" si="45"/>
        <v xml:space="preserve"> </v>
      </c>
      <c r="AI79" s="483"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484"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486" t="str">
        <f t="shared" si="46"/>
        <v xml:space="preserve"> </v>
      </c>
      <c r="AL79" s="486"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486" t="str">
        <f t="shared" si="42"/>
        <v xml:space="preserve"> </v>
      </c>
      <c r="AN79" s="65" t="str">
        <f t="shared" si="43"/>
        <v xml:space="preserve"> </v>
      </c>
      <c r="AO79" s="516"/>
      <c r="AP79" s="516"/>
      <c r="AQ79" s="516"/>
      <c r="AR79" s="516"/>
      <c r="AS79" s="516"/>
      <c r="AT79" s="516"/>
      <c r="AU79" s="516"/>
      <c r="AV79" s="516"/>
      <c r="AW79" s="516"/>
      <c r="AX79" s="516"/>
      <c r="AY79" s="516"/>
      <c r="AZ79" s="516"/>
    </row>
    <row r="80" spans="1:52" ht="57.75" customHeight="1" x14ac:dyDescent="0.3">
      <c r="A80" s="512"/>
      <c r="B80" s="473" t="str">
        <f t="shared" si="31"/>
        <v>-</v>
      </c>
      <c r="C80" s="478"/>
      <c r="D80" s="375"/>
      <c r="E80" s="477"/>
      <c r="F80" s="515"/>
      <c r="G80" s="518"/>
      <c r="H80" s="477"/>
      <c r="I80" s="478"/>
      <c r="J80" s="479">
        <f t="shared" si="32"/>
        <v>0</v>
      </c>
      <c r="K80" s="478"/>
      <c r="L80" s="479">
        <f t="shared" si="33"/>
        <v>0</v>
      </c>
      <c r="M80" s="478"/>
      <c r="N80" s="479">
        <f t="shared" si="34"/>
        <v>0</v>
      </c>
      <c r="O80" s="478"/>
      <c r="P80" s="479">
        <f t="shared" si="25"/>
        <v>0</v>
      </c>
      <c r="Q80" s="478"/>
      <c r="R80" s="479">
        <f t="shared" si="26"/>
        <v>0</v>
      </c>
      <c r="S80" s="478"/>
      <c r="T80" s="479">
        <f t="shared" si="27"/>
        <v>0</v>
      </c>
      <c r="U80" s="478"/>
      <c r="V80" s="479">
        <f t="shared" si="28"/>
        <v>0</v>
      </c>
      <c r="W80" s="486" t="str">
        <f t="shared" si="29"/>
        <v xml:space="preserve"> </v>
      </c>
      <c r="X80" s="486" t="str">
        <f t="shared" si="35"/>
        <v xml:space="preserve"> </v>
      </c>
      <c r="Y80" s="486" t="str">
        <f t="shared" si="30"/>
        <v/>
      </c>
      <c r="Z80" s="477"/>
      <c r="AA80" s="486" t="str">
        <f t="shared" si="36"/>
        <v/>
      </c>
      <c r="AB80" s="486" t="str">
        <f t="shared" si="37"/>
        <v xml:space="preserve"> </v>
      </c>
      <c r="AC80" s="486" t="str">
        <f t="shared" si="38"/>
        <v/>
      </c>
      <c r="AD80" s="486" t="str">
        <f t="shared" si="39"/>
        <v xml:space="preserve"> </v>
      </c>
      <c r="AE80" s="494" t="str">
        <f t="shared" si="44"/>
        <v xml:space="preserve"> </v>
      </c>
      <c r="AF80" s="486" t="str">
        <f t="shared" si="40"/>
        <v xml:space="preserve"> </v>
      </c>
      <c r="AG80" s="481">
        <f t="shared" si="41"/>
        <v>0</v>
      </c>
      <c r="AH80" s="481" t="str">
        <f t="shared" si="45"/>
        <v xml:space="preserve"> </v>
      </c>
      <c r="AI80" s="483"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484"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486" t="str">
        <f t="shared" si="46"/>
        <v xml:space="preserve"> </v>
      </c>
      <c r="AL80" s="486"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486" t="str">
        <f t="shared" si="42"/>
        <v xml:space="preserve"> </v>
      </c>
      <c r="AN80" s="65" t="str">
        <f t="shared" si="43"/>
        <v xml:space="preserve"> </v>
      </c>
      <c r="AO80" s="516"/>
      <c r="AP80" s="516"/>
      <c r="AQ80" s="516"/>
      <c r="AR80" s="516"/>
      <c r="AS80" s="516"/>
      <c r="AT80" s="516"/>
      <c r="AU80" s="516"/>
      <c r="AV80" s="516"/>
      <c r="AW80" s="516"/>
      <c r="AX80" s="516"/>
      <c r="AY80" s="516"/>
      <c r="AZ80" s="516"/>
    </row>
    <row r="81" spans="1:52" ht="57.75" customHeight="1" x14ac:dyDescent="0.3">
      <c r="A81" s="512"/>
      <c r="B81" s="473" t="str">
        <f t="shared" si="31"/>
        <v>-</v>
      </c>
      <c r="C81" s="478"/>
      <c r="D81" s="375"/>
      <c r="E81" s="477"/>
      <c r="F81" s="515"/>
      <c r="G81" s="518"/>
      <c r="H81" s="477"/>
      <c r="I81" s="478"/>
      <c r="J81" s="479">
        <f t="shared" si="32"/>
        <v>0</v>
      </c>
      <c r="K81" s="478"/>
      <c r="L81" s="479">
        <f t="shared" si="33"/>
        <v>0</v>
      </c>
      <c r="M81" s="478"/>
      <c r="N81" s="479">
        <f t="shared" si="34"/>
        <v>0</v>
      </c>
      <c r="O81" s="478"/>
      <c r="P81" s="479">
        <f t="shared" si="25"/>
        <v>0</v>
      </c>
      <c r="Q81" s="478"/>
      <c r="R81" s="479">
        <f t="shared" si="26"/>
        <v>0</v>
      </c>
      <c r="S81" s="478"/>
      <c r="T81" s="479">
        <f t="shared" si="27"/>
        <v>0</v>
      </c>
      <c r="U81" s="478"/>
      <c r="V81" s="479">
        <f t="shared" si="28"/>
        <v>0</v>
      </c>
      <c r="W81" s="486" t="str">
        <f t="shared" si="29"/>
        <v xml:space="preserve"> </v>
      </c>
      <c r="X81" s="486" t="str">
        <f t="shared" si="35"/>
        <v xml:space="preserve"> </v>
      </c>
      <c r="Y81" s="486" t="str">
        <f t="shared" si="30"/>
        <v/>
      </c>
      <c r="Z81" s="477"/>
      <c r="AA81" s="486" t="str">
        <f t="shared" si="36"/>
        <v/>
      </c>
      <c r="AB81" s="486" t="str">
        <f t="shared" si="37"/>
        <v xml:space="preserve"> </v>
      </c>
      <c r="AC81" s="486" t="str">
        <f t="shared" si="38"/>
        <v/>
      </c>
      <c r="AD81" s="486" t="str">
        <f t="shared" si="39"/>
        <v xml:space="preserve"> </v>
      </c>
      <c r="AE81" s="494" t="str">
        <f t="shared" si="44"/>
        <v xml:space="preserve"> </v>
      </c>
      <c r="AF81" s="486" t="str">
        <f t="shared" si="40"/>
        <v xml:space="preserve"> </v>
      </c>
      <c r="AG81" s="481">
        <f t="shared" si="41"/>
        <v>0</v>
      </c>
      <c r="AH81" s="481" t="str">
        <f t="shared" si="45"/>
        <v xml:space="preserve"> </v>
      </c>
      <c r="AI81" s="483"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484"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486" t="str">
        <f t="shared" si="46"/>
        <v xml:space="preserve"> </v>
      </c>
      <c r="AL81" s="486"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486" t="str">
        <f t="shared" si="42"/>
        <v xml:space="preserve"> </v>
      </c>
      <c r="AN81" s="65" t="str">
        <f t="shared" si="43"/>
        <v xml:space="preserve"> </v>
      </c>
      <c r="AO81" s="516"/>
      <c r="AP81" s="516"/>
      <c r="AQ81" s="516"/>
      <c r="AR81" s="516"/>
      <c r="AS81" s="516"/>
      <c r="AT81" s="516"/>
      <c r="AU81" s="516"/>
      <c r="AV81" s="516"/>
      <c r="AW81" s="516"/>
      <c r="AX81" s="516"/>
      <c r="AY81" s="516"/>
      <c r="AZ81" s="516"/>
    </row>
    <row r="82" spans="1:52" ht="57.75" customHeight="1" x14ac:dyDescent="0.3">
      <c r="A82" s="512"/>
      <c r="B82" s="473" t="str">
        <f t="shared" si="31"/>
        <v>-</v>
      </c>
      <c r="C82" s="478"/>
      <c r="D82" s="375"/>
      <c r="E82" s="477"/>
      <c r="F82" s="515"/>
      <c r="G82" s="518"/>
      <c r="H82" s="477"/>
      <c r="I82" s="478"/>
      <c r="J82" s="479">
        <f t="shared" si="32"/>
        <v>0</v>
      </c>
      <c r="K82" s="478"/>
      <c r="L82" s="479">
        <f t="shared" si="33"/>
        <v>0</v>
      </c>
      <c r="M82" s="478"/>
      <c r="N82" s="479">
        <f t="shared" si="34"/>
        <v>0</v>
      </c>
      <c r="O82" s="478"/>
      <c r="P82" s="479">
        <f t="shared" si="25"/>
        <v>0</v>
      </c>
      <c r="Q82" s="478"/>
      <c r="R82" s="479">
        <f t="shared" si="26"/>
        <v>0</v>
      </c>
      <c r="S82" s="478"/>
      <c r="T82" s="479">
        <f t="shared" si="27"/>
        <v>0</v>
      </c>
      <c r="U82" s="478"/>
      <c r="V82" s="479">
        <f t="shared" si="28"/>
        <v>0</v>
      </c>
      <c r="W82" s="486" t="str">
        <f t="shared" si="29"/>
        <v xml:space="preserve"> </v>
      </c>
      <c r="X82" s="486" t="str">
        <f t="shared" si="35"/>
        <v xml:space="preserve"> </v>
      </c>
      <c r="Y82" s="486" t="str">
        <f t="shared" si="30"/>
        <v/>
      </c>
      <c r="Z82" s="477"/>
      <c r="AA82" s="486" t="str">
        <f t="shared" si="36"/>
        <v/>
      </c>
      <c r="AB82" s="486" t="str">
        <f t="shared" si="37"/>
        <v xml:space="preserve"> </v>
      </c>
      <c r="AC82" s="486" t="str">
        <f t="shared" si="38"/>
        <v/>
      </c>
      <c r="AD82" s="486" t="str">
        <f t="shared" si="39"/>
        <v xml:space="preserve"> </v>
      </c>
      <c r="AE82" s="494" t="str">
        <f t="shared" si="44"/>
        <v xml:space="preserve"> </v>
      </c>
      <c r="AF82" s="486" t="str">
        <f t="shared" si="40"/>
        <v xml:space="preserve"> </v>
      </c>
      <c r="AG82" s="481">
        <f t="shared" si="41"/>
        <v>0</v>
      </c>
      <c r="AH82" s="481" t="str">
        <f t="shared" si="45"/>
        <v xml:space="preserve"> </v>
      </c>
      <c r="AI82" s="483"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484"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486" t="str">
        <f t="shared" si="46"/>
        <v xml:space="preserve"> </v>
      </c>
      <c r="AL82" s="486"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486" t="str">
        <f t="shared" si="42"/>
        <v xml:space="preserve"> </v>
      </c>
      <c r="AN82" s="65" t="str">
        <f t="shared" si="43"/>
        <v xml:space="preserve"> </v>
      </c>
      <c r="AO82" s="516"/>
      <c r="AP82" s="516"/>
      <c r="AQ82" s="516"/>
      <c r="AR82" s="516"/>
      <c r="AS82" s="516"/>
      <c r="AT82" s="516"/>
      <c r="AU82" s="516"/>
      <c r="AV82" s="516"/>
      <c r="AW82" s="516"/>
      <c r="AX82" s="516"/>
      <c r="AY82" s="516"/>
      <c r="AZ82" s="516"/>
    </row>
    <row r="83" spans="1:52" ht="57.75" customHeight="1" x14ac:dyDescent="0.3">
      <c r="A83" s="512"/>
      <c r="B83" s="473" t="str">
        <f t="shared" si="31"/>
        <v>-</v>
      </c>
      <c r="C83" s="478"/>
      <c r="D83" s="375"/>
      <c r="E83" s="477"/>
      <c r="F83" s="515"/>
      <c r="G83" s="518"/>
      <c r="H83" s="477"/>
      <c r="I83" s="478"/>
      <c r="J83" s="479">
        <f t="shared" si="32"/>
        <v>0</v>
      </c>
      <c r="K83" s="478"/>
      <c r="L83" s="479">
        <f t="shared" si="33"/>
        <v>0</v>
      </c>
      <c r="M83" s="478"/>
      <c r="N83" s="479">
        <f t="shared" si="34"/>
        <v>0</v>
      </c>
      <c r="O83" s="478"/>
      <c r="P83" s="479">
        <f t="shared" si="25"/>
        <v>0</v>
      </c>
      <c r="Q83" s="478"/>
      <c r="R83" s="479">
        <f t="shared" si="26"/>
        <v>0</v>
      </c>
      <c r="S83" s="478"/>
      <c r="T83" s="479">
        <f t="shared" si="27"/>
        <v>0</v>
      </c>
      <c r="U83" s="478"/>
      <c r="V83" s="479">
        <f t="shared" si="28"/>
        <v>0</v>
      </c>
      <c r="W83" s="486" t="str">
        <f t="shared" si="29"/>
        <v xml:space="preserve"> </v>
      </c>
      <c r="X83" s="486" t="str">
        <f t="shared" si="35"/>
        <v xml:space="preserve"> </v>
      </c>
      <c r="Y83" s="486" t="str">
        <f t="shared" si="30"/>
        <v/>
      </c>
      <c r="Z83" s="477"/>
      <c r="AA83" s="486" t="str">
        <f t="shared" si="36"/>
        <v/>
      </c>
      <c r="AB83" s="486" t="str">
        <f t="shared" si="37"/>
        <v xml:space="preserve"> </v>
      </c>
      <c r="AC83" s="486" t="str">
        <f t="shared" si="38"/>
        <v/>
      </c>
      <c r="AD83" s="486" t="str">
        <f t="shared" si="39"/>
        <v xml:space="preserve"> </v>
      </c>
      <c r="AE83" s="494" t="str">
        <f t="shared" si="44"/>
        <v xml:space="preserve"> </v>
      </c>
      <c r="AF83" s="486" t="str">
        <f t="shared" si="40"/>
        <v xml:space="preserve"> </v>
      </c>
      <c r="AG83" s="481">
        <f t="shared" si="41"/>
        <v>0</v>
      </c>
      <c r="AH83" s="481" t="str">
        <f t="shared" si="45"/>
        <v xml:space="preserve"> </v>
      </c>
      <c r="AI83" s="483"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484"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486" t="str">
        <f t="shared" si="46"/>
        <v xml:space="preserve"> </v>
      </c>
      <c r="AL83" s="486"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486" t="str">
        <f t="shared" si="42"/>
        <v xml:space="preserve"> </v>
      </c>
      <c r="AN83" s="65" t="str">
        <f t="shared" si="43"/>
        <v xml:space="preserve"> </v>
      </c>
      <c r="AO83" s="516"/>
      <c r="AP83" s="516"/>
      <c r="AQ83" s="516"/>
      <c r="AR83" s="516"/>
      <c r="AS83" s="516"/>
      <c r="AT83" s="516"/>
      <c r="AU83" s="516"/>
      <c r="AV83" s="516"/>
      <c r="AW83" s="516"/>
      <c r="AX83" s="516"/>
      <c r="AY83" s="516"/>
      <c r="AZ83" s="516"/>
    </row>
    <row r="84" spans="1:52" ht="57.75" customHeight="1" x14ac:dyDescent="0.3">
      <c r="A84" s="512"/>
      <c r="B84" s="473" t="str">
        <f t="shared" si="31"/>
        <v>-</v>
      </c>
      <c r="C84" s="478"/>
      <c r="D84" s="375"/>
      <c r="E84" s="477"/>
      <c r="F84" s="515"/>
      <c r="G84" s="518"/>
      <c r="H84" s="477"/>
      <c r="I84" s="478"/>
      <c r="J84" s="479">
        <f t="shared" si="32"/>
        <v>0</v>
      </c>
      <c r="K84" s="478"/>
      <c r="L84" s="479">
        <f t="shared" si="33"/>
        <v>0</v>
      </c>
      <c r="M84" s="478"/>
      <c r="N84" s="479">
        <f t="shared" si="34"/>
        <v>0</v>
      </c>
      <c r="O84" s="478"/>
      <c r="P84" s="479">
        <f t="shared" si="25"/>
        <v>0</v>
      </c>
      <c r="Q84" s="478"/>
      <c r="R84" s="479">
        <f t="shared" si="26"/>
        <v>0</v>
      </c>
      <c r="S84" s="478"/>
      <c r="T84" s="479">
        <f t="shared" si="27"/>
        <v>0</v>
      </c>
      <c r="U84" s="478"/>
      <c r="V84" s="479">
        <f t="shared" si="28"/>
        <v>0</v>
      </c>
      <c r="W84" s="486" t="str">
        <f t="shared" si="29"/>
        <v xml:space="preserve"> </v>
      </c>
      <c r="X84" s="486" t="str">
        <f t="shared" si="35"/>
        <v xml:space="preserve"> </v>
      </c>
      <c r="Y84" s="486" t="str">
        <f t="shared" si="30"/>
        <v/>
      </c>
      <c r="Z84" s="477"/>
      <c r="AA84" s="486" t="str">
        <f t="shared" si="36"/>
        <v/>
      </c>
      <c r="AB84" s="486" t="str">
        <f t="shared" si="37"/>
        <v xml:space="preserve"> </v>
      </c>
      <c r="AC84" s="486" t="str">
        <f t="shared" si="38"/>
        <v/>
      </c>
      <c r="AD84" s="486" t="str">
        <f t="shared" si="39"/>
        <v xml:space="preserve"> </v>
      </c>
      <c r="AE84" s="494" t="str">
        <f t="shared" si="44"/>
        <v xml:space="preserve"> </v>
      </c>
      <c r="AF84" s="486" t="str">
        <f t="shared" si="40"/>
        <v xml:space="preserve"> </v>
      </c>
      <c r="AG84" s="481">
        <f t="shared" si="41"/>
        <v>0</v>
      </c>
      <c r="AH84" s="481" t="str">
        <f t="shared" si="45"/>
        <v xml:space="preserve"> </v>
      </c>
      <c r="AI84" s="483"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484"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486" t="str">
        <f t="shared" si="46"/>
        <v xml:space="preserve"> </v>
      </c>
      <c r="AL84" s="486"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486" t="str">
        <f t="shared" si="42"/>
        <v xml:space="preserve"> </v>
      </c>
      <c r="AN84" s="65" t="str">
        <f t="shared" si="43"/>
        <v xml:space="preserve"> </v>
      </c>
      <c r="AO84" s="516"/>
      <c r="AP84" s="516"/>
      <c r="AQ84" s="516"/>
      <c r="AR84" s="516"/>
      <c r="AS84" s="516"/>
      <c r="AT84" s="516"/>
      <c r="AU84" s="516"/>
      <c r="AV84" s="516"/>
      <c r="AW84" s="516"/>
      <c r="AX84" s="516"/>
      <c r="AY84" s="516"/>
      <c r="AZ84" s="516"/>
    </row>
    <row r="85" spans="1:52" ht="57.75" customHeight="1" x14ac:dyDescent="0.3">
      <c r="A85" s="512"/>
      <c r="B85" s="473" t="str">
        <f t="shared" si="31"/>
        <v>-</v>
      </c>
      <c r="C85" s="478"/>
      <c r="D85" s="375"/>
      <c r="E85" s="477"/>
      <c r="F85" s="515"/>
      <c r="G85" s="518"/>
      <c r="H85" s="477"/>
      <c r="I85" s="478"/>
      <c r="J85" s="479">
        <f t="shared" si="32"/>
        <v>0</v>
      </c>
      <c r="K85" s="478"/>
      <c r="L85" s="479">
        <f t="shared" si="33"/>
        <v>0</v>
      </c>
      <c r="M85" s="478"/>
      <c r="N85" s="479">
        <f t="shared" si="34"/>
        <v>0</v>
      </c>
      <c r="O85" s="478"/>
      <c r="P85" s="479">
        <f t="shared" si="25"/>
        <v>0</v>
      </c>
      <c r="Q85" s="478"/>
      <c r="R85" s="479">
        <f t="shared" si="26"/>
        <v>0</v>
      </c>
      <c r="S85" s="478"/>
      <c r="T85" s="479">
        <f t="shared" si="27"/>
        <v>0</v>
      </c>
      <c r="U85" s="478"/>
      <c r="V85" s="479">
        <f t="shared" si="28"/>
        <v>0</v>
      </c>
      <c r="W85" s="486" t="str">
        <f t="shared" si="29"/>
        <v xml:space="preserve"> </v>
      </c>
      <c r="X85" s="486" t="str">
        <f t="shared" si="35"/>
        <v xml:space="preserve"> </v>
      </c>
      <c r="Y85" s="486" t="str">
        <f t="shared" si="30"/>
        <v/>
      </c>
      <c r="Z85" s="477"/>
      <c r="AA85" s="486" t="str">
        <f t="shared" si="36"/>
        <v/>
      </c>
      <c r="AB85" s="486" t="str">
        <f t="shared" si="37"/>
        <v xml:space="preserve"> </v>
      </c>
      <c r="AC85" s="486" t="str">
        <f t="shared" si="38"/>
        <v/>
      </c>
      <c r="AD85" s="486" t="str">
        <f t="shared" si="39"/>
        <v xml:space="preserve"> </v>
      </c>
      <c r="AE85" s="494" t="str">
        <f t="shared" si="44"/>
        <v xml:space="preserve"> </v>
      </c>
      <c r="AF85" s="486" t="str">
        <f t="shared" si="40"/>
        <v xml:space="preserve"> </v>
      </c>
      <c r="AG85" s="481">
        <f t="shared" si="41"/>
        <v>0</v>
      </c>
      <c r="AH85" s="481" t="str">
        <f t="shared" si="45"/>
        <v xml:space="preserve"> </v>
      </c>
      <c r="AI85" s="483"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484"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486" t="str">
        <f t="shared" si="46"/>
        <v xml:space="preserve"> </v>
      </c>
      <c r="AL85" s="486"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486" t="str">
        <f t="shared" si="42"/>
        <v xml:space="preserve"> </v>
      </c>
      <c r="AN85" s="65" t="str">
        <f t="shared" si="43"/>
        <v xml:space="preserve"> </v>
      </c>
      <c r="AO85" s="516"/>
      <c r="AP85" s="516"/>
      <c r="AQ85" s="516"/>
      <c r="AR85" s="516"/>
      <c r="AS85" s="516"/>
      <c r="AT85" s="516"/>
      <c r="AU85" s="516"/>
      <c r="AV85" s="516"/>
      <c r="AW85" s="516"/>
      <c r="AX85" s="516"/>
      <c r="AY85" s="516"/>
      <c r="AZ85" s="516"/>
    </row>
    <row r="86" spans="1:52" ht="57.75" customHeight="1" x14ac:dyDescent="0.3">
      <c r="A86" s="512"/>
      <c r="B86" s="473" t="str">
        <f t="shared" si="31"/>
        <v>-</v>
      </c>
      <c r="C86" s="478"/>
      <c r="D86" s="375"/>
      <c r="E86" s="477"/>
      <c r="F86" s="515"/>
      <c r="G86" s="518"/>
      <c r="H86" s="477"/>
      <c r="I86" s="478"/>
      <c r="J86" s="479">
        <f t="shared" si="32"/>
        <v>0</v>
      </c>
      <c r="K86" s="478"/>
      <c r="L86" s="479">
        <f t="shared" si="33"/>
        <v>0</v>
      </c>
      <c r="M86" s="478"/>
      <c r="N86" s="479">
        <f t="shared" si="34"/>
        <v>0</v>
      </c>
      <c r="O86" s="478"/>
      <c r="P86" s="479">
        <f t="shared" si="25"/>
        <v>0</v>
      </c>
      <c r="Q86" s="478"/>
      <c r="R86" s="479">
        <f t="shared" si="26"/>
        <v>0</v>
      </c>
      <c r="S86" s="478"/>
      <c r="T86" s="479">
        <f t="shared" si="27"/>
        <v>0</v>
      </c>
      <c r="U86" s="478"/>
      <c r="V86" s="479">
        <f t="shared" si="28"/>
        <v>0</v>
      </c>
      <c r="W86" s="486" t="str">
        <f t="shared" si="29"/>
        <v xml:space="preserve"> </v>
      </c>
      <c r="X86" s="486" t="str">
        <f t="shared" si="35"/>
        <v xml:space="preserve"> </v>
      </c>
      <c r="Y86" s="486" t="str">
        <f t="shared" si="30"/>
        <v/>
      </c>
      <c r="Z86" s="477"/>
      <c r="AA86" s="486" t="str">
        <f t="shared" si="36"/>
        <v/>
      </c>
      <c r="AB86" s="486" t="str">
        <f t="shared" si="37"/>
        <v xml:space="preserve"> </v>
      </c>
      <c r="AC86" s="486" t="str">
        <f t="shared" si="38"/>
        <v/>
      </c>
      <c r="AD86" s="486" t="str">
        <f t="shared" si="39"/>
        <v xml:space="preserve"> </v>
      </c>
      <c r="AE86" s="494" t="str">
        <f t="shared" si="44"/>
        <v xml:space="preserve"> </v>
      </c>
      <c r="AF86" s="486" t="str">
        <f t="shared" si="40"/>
        <v xml:space="preserve"> </v>
      </c>
      <c r="AG86" s="481">
        <f t="shared" si="41"/>
        <v>0</v>
      </c>
      <c r="AH86" s="481" t="str">
        <f t="shared" si="45"/>
        <v xml:space="preserve"> </v>
      </c>
      <c r="AI86" s="483"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484"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486" t="str">
        <f t="shared" si="46"/>
        <v xml:space="preserve"> </v>
      </c>
      <c r="AL86" s="486"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486" t="str">
        <f t="shared" si="42"/>
        <v xml:space="preserve"> </v>
      </c>
      <c r="AN86" s="65" t="str">
        <f t="shared" si="43"/>
        <v xml:space="preserve"> </v>
      </c>
      <c r="AO86" s="516"/>
      <c r="AP86" s="516"/>
      <c r="AQ86" s="516"/>
      <c r="AR86" s="516"/>
      <c r="AS86" s="516"/>
      <c r="AT86" s="516"/>
      <c r="AU86" s="516"/>
      <c r="AV86" s="516"/>
      <c r="AW86" s="516"/>
      <c r="AX86" s="516"/>
      <c r="AY86" s="516"/>
      <c r="AZ86" s="516"/>
    </row>
    <row r="87" spans="1:52" ht="57.75" customHeight="1" x14ac:dyDescent="0.3">
      <c r="A87" s="512"/>
      <c r="B87" s="473" t="str">
        <f t="shared" si="31"/>
        <v>-</v>
      </c>
      <c r="C87" s="478"/>
      <c r="D87" s="375"/>
      <c r="E87" s="477"/>
      <c r="F87" s="515"/>
      <c r="G87" s="518"/>
      <c r="H87" s="477"/>
      <c r="I87" s="478"/>
      <c r="J87" s="479">
        <f t="shared" si="32"/>
        <v>0</v>
      </c>
      <c r="K87" s="478"/>
      <c r="L87" s="479">
        <f t="shared" si="33"/>
        <v>0</v>
      </c>
      <c r="M87" s="478"/>
      <c r="N87" s="479">
        <f t="shared" si="34"/>
        <v>0</v>
      </c>
      <c r="O87" s="478"/>
      <c r="P87" s="479">
        <f t="shared" si="25"/>
        <v>0</v>
      </c>
      <c r="Q87" s="478"/>
      <c r="R87" s="479">
        <f t="shared" si="26"/>
        <v>0</v>
      </c>
      <c r="S87" s="478"/>
      <c r="T87" s="479">
        <f t="shared" si="27"/>
        <v>0</v>
      </c>
      <c r="U87" s="478"/>
      <c r="V87" s="479">
        <f t="shared" si="28"/>
        <v>0</v>
      </c>
      <c r="W87" s="486" t="str">
        <f t="shared" si="29"/>
        <v xml:space="preserve"> </v>
      </c>
      <c r="X87" s="486" t="str">
        <f t="shared" si="35"/>
        <v xml:space="preserve"> </v>
      </c>
      <c r="Y87" s="486" t="str">
        <f t="shared" si="30"/>
        <v/>
      </c>
      <c r="Z87" s="477"/>
      <c r="AA87" s="486" t="str">
        <f t="shared" si="36"/>
        <v/>
      </c>
      <c r="AB87" s="486" t="str">
        <f t="shared" si="37"/>
        <v xml:space="preserve"> </v>
      </c>
      <c r="AC87" s="486" t="str">
        <f t="shared" si="38"/>
        <v/>
      </c>
      <c r="AD87" s="486" t="str">
        <f t="shared" si="39"/>
        <v xml:space="preserve"> </v>
      </c>
      <c r="AE87" s="494" t="str">
        <f t="shared" si="44"/>
        <v xml:space="preserve"> </v>
      </c>
      <c r="AF87" s="486" t="str">
        <f t="shared" si="40"/>
        <v xml:space="preserve"> </v>
      </c>
      <c r="AG87" s="481">
        <f t="shared" si="41"/>
        <v>0</v>
      </c>
      <c r="AH87" s="481" t="str">
        <f t="shared" si="45"/>
        <v xml:space="preserve"> </v>
      </c>
      <c r="AI87" s="483"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484"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486" t="str">
        <f t="shared" si="46"/>
        <v xml:space="preserve"> </v>
      </c>
      <c r="AL87" s="486"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486" t="str">
        <f t="shared" si="42"/>
        <v xml:space="preserve"> </v>
      </c>
      <c r="AN87" s="65" t="str">
        <f t="shared" si="43"/>
        <v xml:space="preserve"> </v>
      </c>
      <c r="AO87" s="516"/>
      <c r="AP87" s="516"/>
      <c r="AQ87" s="516"/>
      <c r="AR87" s="516"/>
      <c r="AS87" s="516"/>
      <c r="AT87" s="516"/>
      <c r="AU87" s="516"/>
      <c r="AV87" s="516"/>
      <c r="AW87" s="516"/>
      <c r="AX87" s="516"/>
      <c r="AY87" s="516"/>
      <c r="AZ87" s="516"/>
    </row>
    <row r="88" spans="1:52" ht="57.75" customHeight="1" x14ac:dyDescent="0.3">
      <c r="A88" s="512"/>
      <c r="B88" s="473" t="str">
        <f t="shared" si="31"/>
        <v>-</v>
      </c>
      <c r="C88" s="478"/>
      <c r="D88" s="375"/>
      <c r="E88" s="477"/>
      <c r="F88" s="515"/>
      <c r="G88" s="518"/>
      <c r="H88" s="477"/>
      <c r="I88" s="478"/>
      <c r="J88" s="479">
        <f t="shared" si="32"/>
        <v>0</v>
      </c>
      <c r="K88" s="478"/>
      <c r="L88" s="479">
        <f t="shared" si="33"/>
        <v>0</v>
      </c>
      <c r="M88" s="478"/>
      <c r="N88" s="479">
        <f t="shared" si="34"/>
        <v>0</v>
      </c>
      <c r="O88" s="478"/>
      <c r="P88" s="479">
        <f t="shared" si="25"/>
        <v>0</v>
      </c>
      <c r="Q88" s="478"/>
      <c r="R88" s="479">
        <f t="shared" si="26"/>
        <v>0</v>
      </c>
      <c r="S88" s="478"/>
      <c r="T88" s="479">
        <f t="shared" si="27"/>
        <v>0</v>
      </c>
      <c r="U88" s="478"/>
      <c r="V88" s="479">
        <f t="shared" si="28"/>
        <v>0</v>
      </c>
      <c r="W88" s="486" t="str">
        <f t="shared" si="29"/>
        <v xml:space="preserve"> </v>
      </c>
      <c r="X88" s="486" t="str">
        <f t="shared" si="35"/>
        <v xml:space="preserve"> </v>
      </c>
      <c r="Y88" s="486" t="str">
        <f t="shared" si="30"/>
        <v/>
      </c>
      <c r="Z88" s="477"/>
      <c r="AA88" s="486" t="str">
        <f t="shared" si="36"/>
        <v/>
      </c>
      <c r="AB88" s="486" t="str">
        <f t="shared" si="37"/>
        <v xml:space="preserve"> </v>
      </c>
      <c r="AC88" s="486" t="str">
        <f t="shared" si="38"/>
        <v/>
      </c>
      <c r="AD88" s="486" t="str">
        <f t="shared" si="39"/>
        <v xml:space="preserve"> </v>
      </c>
      <c r="AE88" s="494" t="str">
        <f t="shared" si="44"/>
        <v xml:space="preserve"> </v>
      </c>
      <c r="AF88" s="486" t="str">
        <f t="shared" si="40"/>
        <v xml:space="preserve"> </v>
      </c>
      <c r="AG88" s="481">
        <f t="shared" si="41"/>
        <v>0</v>
      </c>
      <c r="AH88" s="481" t="str">
        <f t="shared" si="45"/>
        <v xml:space="preserve"> </v>
      </c>
      <c r="AI88" s="483"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484"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486" t="str">
        <f t="shared" si="46"/>
        <v xml:space="preserve"> </v>
      </c>
      <c r="AL88" s="486"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486" t="str">
        <f t="shared" si="42"/>
        <v xml:space="preserve"> </v>
      </c>
      <c r="AN88" s="65" t="str">
        <f t="shared" si="43"/>
        <v xml:space="preserve"> </v>
      </c>
      <c r="AO88" s="516"/>
      <c r="AP88" s="516"/>
      <c r="AQ88" s="516"/>
      <c r="AR88" s="516"/>
      <c r="AS88" s="516"/>
      <c r="AT88" s="516"/>
      <c r="AU88" s="516"/>
      <c r="AV88" s="516"/>
      <c r="AW88" s="516"/>
      <c r="AX88" s="516"/>
      <c r="AY88" s="516"/>
      <c r="AZ88" s="516"/>
    </row>
    <row r="89" spans="1:52" ht="57.75" customHeight="1" x14ac:dyDescent="0.3">
      <c r="A89" s="512"/>
      <c r="B89" s="473" t="str">
        <f t="shared" si="31"/>
        <v>-</v>
      </c>
      <c r="C89" s="478"/>
      <c r="D89" s="375"/>
      <c r="E89" s="477"/>
      <c r="F89" s="515"/>
      <c r="G89" s="518"/>
      <c r="H89" s="477"/>
      <c r="I89" s="478"/>
      <c r="J89" s="479">
        <f t="shared" si="32"/>
        <v>0</v>
      </c>
      <c r="K89" s="478"/>
      <c r="L89" s="479">
        <f t="shared" si="33"/>
        <v>0</v>
      </c>
      <c r="M89" s="478"/>
      <c r="N89" s="479">
        <f t="shared" si="34"/>
        <v>0</v>
      </c>
      <c r="O89" s="478"/>
      <c r="P89" s="479">
        <f t="shared" si="25"/>
        <v>0</v>
      </c>
      <c r="Q89" s="478"/>
      <c r="R89" s="479">
        <f t="shared" si="26"/>
        <v>0</v>
      </c>
      <c r="S89" s="478"/>
      <c r="T89" s="479">
        <f t="shared" si="27"/>
        <v>0</v>
      </c>
      <c r="U89" s="478"/>
      <c r="V89" s="479">
        <f t="shared" si="28"/>
        <v>0</v>
      </c>
      <c r="W89" s="486" t="str">
        <f t="shared" si="29"/>
        <v xml:space="preserve"> </v>
      </c>
      <c r="X89" s="486" t="str">
        <f t="shared" si="35"/>
        <v xml:space="preserve"> </v>
      </c>
      <c r="Y89" s="486" t="str">
        <f t="shared" si="30"/>
        <v/>
      </c>
      <c r="Z89" s="477"/>
      <c r="AA89" s="486" t="str">
        <f t="shared" si="36"/>
        <v/>
      </c>
      <c r="AB89" s="486" t="str">
        <f t="shared" si="37"/>
        <v xml:space="preserve"> </v>
      </c>
      <c r="AC89" s="486" t="str">
        <f t="shared" si="38"/>
        <v/>
      </c>
      <c r="AD89" s="486" t="str">
        <f t="shared" si="39"/>
        <v xml:space="preserve"> </v>
      </c>
      <c r="AE89" s="494" t="str">
        <f t="shared" si="44"/>
        <v xml:space="preserve"> </v>
      </c>
      <c r="AF89" s="486" t="str">
        <f t="shared" si="40"/>
        <v xml:space="preserve"> </v>
      </c>
      <c r="AG89" s="481">
        <f t="shared" si="41"/>
        <v>0</v>
      </c>
      <c r="AH89" s="481" t="str">
        <f t="shared" si="45"/>
        <v xml:space="preserve"> </v>
      </c>
      <c r="AI89" s="483"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484"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486" t="str">
        <f t="shared" si="46"/>
        <v xml:space="preserve"> </v>
      </c>
      <c r="AL89" s="486"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486" t="str">
        <f t="shared" si="42"/>
        <v xml:space="preserve"> </v>
      </c>
      <c r="AN89" s="65" t="str">
        <f t="shared" si="43"/>
        <v xml:space="preserve"> </v>
      </c>
      <c r="AO89" s="516"/>
      <c r="AP89" s="516"/>
      <c r="AQ89" s="516"/>
      <c r="AR89" s="516"/>
      <c r="AS89" s="516"/>
      <c r="AT89" s="516"/>
      <c r="AU89" s="516"/>
      <c r="AV89" s="516"/>
      <c r="AW89" s="516"/>
      <c r="AX89" s="516"/>
      <c r="AY89" s="516"/>
      <c r="AZ89" s="516"/>
    </row>
    <row r="90" spans="1:52" ht="57.75" customHeight="1" x14ac:dyDescent="0.3">
      <c r="A90" s="512"/>
      <c r="B90" s="473" t="str">
        <f t="shared" si="31"/>
        <v>-</v>
      </c>
      <c r="C90" s="478"/>
      <c r="D90" s="375"/>
      <c r="E90" s="477"/>
      <c r="F90" s="515"/>
      <c r="G90" s="518"/>
      <c r="H90" s="477"/>
      <c r="I90" s="478"/>
      <c r="J90" s="479">
        <f t="shared" si="32"/>
        <v>0</v>
      </c>
      <c r="K90" s="478"/>
      <c r="L90" s="479">
        <f t="shared" si="33"/>
        <v>0</v>
      </c>
      <c r="M90" s="478"/>
      <c r="N90" s="479">
        <f t="shared" si="34"/>
        <v>0</v>
      </c>
      <c r="O90" s="478"/>
      <c r="P90" s="479">
        <f t="shared" si="25"/>
        <v>0</v>
      </c>
      <c r="Q90" s="478"/>
      <c r="R90" s="479">
        <f t="shared" si="26"/>
        <v>0</v>
      </c>
      <c r="S90" s="478"/>
      <c r="T90" s="479">
        <f t="shared" si="27"/>
        <v>0</v>
      </c>
      <c r="U90" s="478"/>
      <c r="V90" s="479">
        <f t="shared" si="28"/>
        <v>0</v>
      </c>
      <c r="W90" s="486" t="str">
        <f t="shared" si="29"/>
        <v xml:space="preserve"> </v>
      </c>
      <c r="X90" s="486" t="str">
        <f t="shared" si="35"/>
        <v xml:space="preserve"> </v>
      </c>
      <c r="Y90" s="486" t="str">
        <f t="shared" si="30"/>
        <v/>
      </c>
      <c r="Z90" s="477"/>
      <c r="AA90" s="486" t="str">
        <f t="shared" si="36"/>
        <v/>
      </c>
      <c r="AB90" s="486" t="str">
        <f t="shared" si="37"/>
        <v xml:space="preserve"> </v>
      </c>
      <c r="AC90" s="486" t="str">
        <f t="shared" si="38"/>
        <v/>
      </c>
      <c r="AD90" s="486" t="str">
        <f t="shared" si="39"/>
        <v xml:space="preserve"> </v>
      </c>
      <c r="AE90" s="494" t="str">
        <f t="shared" si="44"/>
        <v xml:space="preserve"> </v>
      </c>
      <c r="AF90" s="486" t="str">
        <f t="shared" si="40"/>
        <v xml:space="preserve"> </v>
      </c>
      <c r="AG90" s="481">
        <f t="shared" si="41"/>
        <v>0</v>
      </c>
      <c r="AH90" s="481" t="str">
        <f t="shared" si="45"/>
        <v xml:space="preserve"> </v>
      </c>
      <c r="AI90" s="483"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484"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486" t="str">
        <f t="shared" si="46"/>
        <v xml:space="preserve"> </v>
      </c>
      <c r="AL90" s="486"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486" t="str">
        <f t="shared" si="42"/>
        <v xml:space="preserve"> </v>
      </c>
      <c r="AN90" s="65" t="str">
        <f t="shared" si="43"/>
        <v xml:space="preserve"> </v>
      </c>
      <c r="AO90" s="516"/>
      <c r="AP90" s="516"/>
      <c r="AQ90" s="516"/>
      <c r="AR90" s="516"/>
      <c r="AS90" s="516"/>
      <c r="AT90" s="516"/>
      <c r="AU90" s="516"/>
      <c r="AV90" s="516"/>
      <c r="AW90" s="516"/>
      <c r="AX90" s="516"/>
      <c r="AY90" s="516"/>
      <c r="AZ90" s="516"/>
    </row>
    <row r="91" spans="1:52" ht="57.75" customHeight="1" x14ac:dyDescent="0.3">
      <c r="A91" s="512"/>
      <c r="B91" s="473" t="str">
        <f t="shared" si="31"/>
        <v>-</v>
      </c>
      <c r="C91" s="478"/>
      <c r="D91" s="375"/>
      <c r="E91" s="477"/>
      <c r="F91" s="515"/>
      <c r="G91" s="518"/>
      <c r="H91" s="477"/>
      <c r="I91" s="478"/>
      <c r="J91" s="479">
        <f t="shared" si="32"/>
        <v>0</v>
      </c>
      <c r="K91" s="478"/>
      <c r="L91" s="479">
        <f t="shared" si="33"/>
        <v>0</v>
      </c>
      <c r="M91" s="478"/>
      <c r="N91" s="479">
        <f t="shared" si="34"/>
        <v>0</v>
      </c>
      <c r="O91" s="478"/>
      <c r="P91" s="479">
        <f t="shared" si="25"/>
        <v>0</v>
      </c>
      <c r="Q91" s="478"/>
      <c r="R91" s="479">
        <f t="shared" si="26"/>
        <v>0</v>
      </c>
      <c r="S91" s="478"/>
      <c r="T91" s="479">
        <f t="shared" si="27"/>
        <v>0</v>
      </c>
      <c r="U91" s="478"/>
      <c r="V91" s="479">
        <f t="shared" si="28"/>
        <v>0</v>
      </c>
      <c r="W91" s="486" t="str">
        <f t="shared" si="29"/>
        <v xml:space="preserve"> </v>
      </c>
      <c r="X91" s="486" t="str">
        <f t="shared" si="35"/>
        <v xml:space="preserve"> </v>
      </c>
      <c r="Y91" s="486" t="str">
        <f t="shared" si="30"/>
        <v/>
      </c>
      <c r="Z91" s="477"/>
      <c r="AA91" s="486" t="str">
        <f t="shared" si="36"/>
        <v/>
      </c>
      <c r="AB91" s="486" t="str">
        <f t="shared" si="37"/>
        <v xml:space="preserve"> </v>
      </c>
      <c r="AC91" s="486" t="str">
        <f t="shared" si="38"/>
        <v/>
      </c>
      <c r="AD91" s="486" t="str">
        <f t="shared" si="39"/>
        <v xml:space="preserve"> </v>
      </c>
      <c r="AE91" s="494" t="str">
        <f t="shared" si="44"/>
        <v xml:space="preserve"> </v>
      </c>
      <c r="AF91" s="486" t="str">
        <f t="shared" si="40"/>
        <v xml:space="preserve"> </v>
      </c>
      <c r="AG91" s="481">
        <f t="shared" si="41"/>
        <v>0</v>
      </c>
      <c r="AH91" s="481" t="str">
        <f t="shared" si="45"/>
        <v xml:space="preserve"> </v>
      </c>
      <c r="AI91" s="483"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484"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486" t="str">
        <f t="shared" si="46"/>
        <v xml:space="preserve"> </v>
      </c>
      <c r="AL91" s="486"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486" t="str">
        <f t="shared" si="42"/>
        <v xml:space="preserve"> </v>
      </c>
      <c r="AN91" s="65" t="str">
        <f t="shared" si="43"/>
        <v xml:space="preserve"> </v>
      </c>
      <c r="AO91" s="516"/>
      <c r="AP91" s="516"/>
      <c r="AQ91" s="516"/>
      <c r="AR91" s="516"/>
      <c r="AS91" s="516"/>
      <c r="AT91" s="516"/>
      <c r="AU91" s="516"/>
      <c r="AV91" s="516"/>
      <c r="AW91" s="516"/>
      <c r="AX91" s="516"/>
      <c r="AY91" s="516"/>
      <c r="AZ91" s="516"/>
    </row>
    <row r="92" spans="1:52" ht="57.75" customHeight="1" x14ac:dyDescent="0.3">
      <c r="A92" s="512"/>
      <c r="B92" s="473" t="str">
        <f t="shared" si="31"/>
        <v>-</v>
      </c>
      <c r="C92" s="478"/>
      <c r="D92" s="375"/>
      <c r="E92" s="477"/>
      <c r="F92" s="515"/>
      <c r="G92" s="518"/>
      <c r="H92" s="477"/>
      <c r="I92" s="478"/>
      <c r="J92" s="479">
        <f t="shared" si="32"/>
        <v>0</v>
      </c>
      <c r="K92" s="478"/>
      <c r="L92" s="479">
        <f t="shared" si="33"/>
        <v>0</v>
      </c>
      <c r="M92" s="478"/>
      <c r="N92" s="479">
        <f t="shared" si="34"/>
        <v>0</v>
      </c>
      <c r="O92" s="478"/>
      <c r="P92" s="479">
        <f t="shared" si="25"/>
        <v>0</v>
      </c>
      <c r="Q92" s="478"/>
      <c r="R92" s="479">
        <f t="shared" si="26"/>
        <v>0</v>
      </c>
      <c r="S92" s="478"/>
      <c r="T92" s="479">
        <f t="shared" si="27"/>
        <v>0</v>
      </c>
      <c r="U92" s="478"/>
      <c r="V92" s="479">
        <f t="shared" si="28"/>
        <v>0</v>
      </c>
      <c r="W92" s="486" t="str">
        <f t="shared" si="29"/>
        <v xml:space="preserve"> </v>
      </c>
      <c r="X92" s="486" t="str">
        <f t="shared" si="35"/>
        <v xml:space="preserve"> </v>
      </c>
      <c r="Y92" s="486" t="str">
        <f t="shared" si="30"/>
        <v/>
      </c>
      <c r="Z92" s="477"/>
      <c r="AA92" s="486" t="str">
        <f t="shared" si="36"/>
        <v/>
      </c>
      <c r="AB92" s="486" t="str">
        <f t="shared" si="37"/>
        <v xml:space="preserve"> </v>
      </c>
      <c r="AC92" s="486" t="str">
        <f t="shared" si="38"/>
        <v/>
      </c>
      <c r="AD92" s="486" t="str">
        <f t="shared" si="39"/>
        <v xml:space="preserve"> </v>
      </c>
      <c r="AE92" s="494" t="str">
        <f t="shared" si="44"/>
        <v xml:space="preserve"> </v>
      </c>
      <c r="AF92" s="486" t="str">
        <f t="shared" si="40"/>
        <v xml:space="preserve"> </v>
      </c>
      <c r="AG92" s="481">
        <f t="shared" si="41"/>
        <v>0</v>
      </c>
      <c r="AH92" s="481" t="str">
        <f t="shared" si="45"/>
        <v xml:space="preserve"> </v>
      </c>
      <c r="AI92" s="483"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484"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486" t="str">
        <f t="shared" si="46"/>
        <v xml:space="preserve"> </v>
      </c>
      <c r="AL92" s="486"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486" t="str">
        <f t="shared" si="42"/>
        <v xml:space="preserve"> </v>
      </c>
      <c r="AN92" s="65" t="str">
        <f t="shared" si="43"/>
        <v xml:space="preserve"> </v>
      </c>
      <c r="AO92" s="516"/>
      <c r="AP92" s="516"/>
      <c r="AQ92" s="516"/>
      <c r="AR92" s="516"/>
      <c r="AS92" s="516"/>
      <c r="AT92" s="516"/>
      <c r="AU92" s="516"/>
      <c r="AV92" s="516"/>
      <c r="AW92" s="516"/>
      <c r="AX92" s="516"/>
      <c r="AY92" s="516"/>
      <c r="AZ92" s="516"/>
    </row>
    <row r="93" spans="1:52" ht="57.75" customHeight="1" x14ac:dyDescent="0.3">
      <c r="A93" s="512"/>
      <c r="B93" s="473" t="str">
        <f t="shared" si="31"/>
        <v>-</v>
      </c>
      <c r="C93" s="478"/>
      <c r="D93" s="375"/>
      <c r="E93" s="477"/>
      <c r="F93" s="515"/>
      <c r="G93" s="518"/>
      <c r="H93" s="477"/>
      <c r="I93" s="478"/>
      <c r="J93" s="479">
        <f t="shared" si="32"/>
        <v>0</v>
      </c>
      <c r="K93" s="478"/>
      <c r="L93" s="479">
        <f t="shared" si="33"/>
        <v>0</v>
      </c>
      <c r="M93" s="478"/>
      <c r="N93" s="479">
        <f t="shared" si="34"/>
        <v>0</v>
      </c>
      <c r="O93" s="478"/>
      <c r="P93" s="479">
        <f t="shared" si="25"/>
        <v>0</v>
      </c>
      <c r="Q93" s="478"/>
      <c r="R93" s="479">
        <f t="shared" si="26"/>
        <v>0</v>
      </c>
      <c r="S93" s="478"/>
      <c r="T93" s="479">
        <f t="shared" si="27"/>
        <v>0</v>
      </c>
      <c r="U93" s="478"/>
      <c r="V93" s="479">
        <f t="shared" si="28"/>
        <v>0</v>
      </c>
      <c r="W93" s="486" t="str">
        <f t="shared" si="29"/>
        <v xml:space="preserve"> </v>
      </c>
      <c r="X93" s="486" t="str">
        <f t="shared" si="35"/>
        <v xml:space="preserve"> </v>
      </c>
      <c r="Y93" s="486" t="str">
        <f t="shared" si="30"/>
        <v/>
      </c>
      <c r="Z93" s="477"/>
      <c r="AA93" s="486" t="str">
        <f t="shared" si="36"/>
        <v/>
      </c>
      <c r="AB93" s="486" t="str">
        <f t="shared" si="37"/>
        <v xml:space="preserve"> </v>
      </c>
      <c r="AC93" s="486" t="str">
        <f t="shared" si="38"/>
        <v/>
      </c>
      <c r="AD93" s="486" t="str">
        <f t="shared" si="39"/>
        <v xml:space="preserve"> </v>
      </c>
      <c r="AE93" s="494" t="str">
        <f t="shared" si="44"/>
        <v xml:space="preserve"> </v>
      </c>
      <c r="AF93" s="486" t="str">
        <f t="shared" si="40"/>
        <v xml:space="preserve"> </v>
      </c>
      <c r="AG93" s="481">
        <f t="shared" si="41"/>
        <v>0</v>
      </c>
      <c r="AH93" s="481" t="str">
        <f t="shared" si="45"/>
        <v xml:space="preserve"> </v>
      </c>
      <c r="AI93" s="483"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484"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486" t="str">
        <f t="shared" si="46"/>
        <v xml:space="preserve"> </v>
      </c>
      <c r="AL93" s="486"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486" t="str">
        <f t="shared" si="42"/>
        <v xml:space="preserve"> </v>
      </c>
      <c r="AN93" s="65" t="str">
        <f t="shared" si="43"/>
        <v xml:space="preserve"> </v>
      </c>
      <c r="AO93" s="516"/>
      <c r="AP93" s="516"/>
      <c r="AQ93" s="516"/>
      <c r="AR93" s="516"/>
      <c r="AS93" s="516"/>
      <c r="AT93" s="516"/>
      <c r="AU93" s="516"/>
      <c r="AV93" s="516"/>
      <c r="AW93" s="516"/>
      <c r="AX93" s="516"/>
      <c r="AY93" s="516"/>
      <c r="AZ93" s="516"/>
    </row>
    <row r="94" spans="1:52" ht="57.75" customHeight="1" x14ac:dyDescent="0.3">
      <c r="A94" s="512"/>
      <c r="B94" s="473" t="str">
        <f t="shared" si="31"/>
        <v>-</v>
      </c>
      <c r="C94" s="478"/>
      <c r="D94" s="375"/>
      <c r="E94" s="477"/>
      <c r="F94" s="515"/>
      <c r="G94" s="518"/>
      <c r="H94" s="477"/>
      <c r="I94" s="478"/>
      <c r="J94" s="479">
        <f t="shared" si="32"/>
        <v>0</v>
      </c>
      <c r="K94" s="478"/>
      <c r="L94" s="479">
        <f t="shared" si="33"/>
        <v>0</v>
      </c>
      <c r="M94" s="478"/>
      <c r="N94" s="479">
        <f t="shared" si="34"/>
        <v>0</v>
      </c>
      <c r="O94" s="478"/>
      <c r="P94" s="479">
        <f t="shared" si="25"/>
        <v>0</v>
      </c>
      <c r="Q94" s="478"/>
      <c r="R94" s="479">
        <f t="shared" si="26"/>
        <v>0</v>
      </c>
      <c r="S94" s="478"/>
      <c r="T94" s="479">
        <f t="shared" si="27"/>
        <v>0</v>
      </c>
      <c r="U94" s="478"/>
      <c r="V94" s="479">
        <f t="shared" si="28"/>
        <v>0</v>
      </c>
      <c r="W94" s="486" t="str">
        <f t="shared" si="29"/>
        <v xml:space="preserve"> </v>
      </c>
      <c r="X94" s="486" t="str">
        <f t="shared" si="35"/>
        <v xml:space="preserve"> </v>
      </c>
      <c r="Y94" s="486" t="str">
        <f t="shared" si="30"/>
        <v/>
      </c>
      <c r="Z94" s="477"/>
      <c r="AA94" s="486" t="str">
        <f t="shared" si="36"/>
        <v/>
      </c>
      <c r="AB94" s="486" t="str">
        <f t="shared" si="37"/>
        <v xml:space="preserve"> </v>
      </c>
      <c r="AC94" s="486" t="str">
        <f t="shared" si="38"/>
        <v/>
      </c>
      <c r="AD94" s="486" t="str">
        <f t="shared" si="39"/>
        <v xml:space="preserve"> </v>
      </c>
      <c r="AE94" s="494" t="str">
        <f t="shared" si="44"/>
        <v xml:space="preserve"> </v>
      </c>
      <c r="AF94" s="486" t="str">
        <f t="shared" si="40"/>
        <v xml:space="preserve"> </v>
      </c>
      <c r="AG94" s="481">
        <f t="shared" si="41"/>
        <v>0</v>
      </c>
      <c r="AH94" s="481" t="str">
        <f t="shared" si="45"/>
        <v xml:space="preserve"> </v>
      </c>
      <c r="AI94" s="483"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484"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486" t="str">
        <f t="shared" si="46"/>
        <v xml:space="preserve"> </v>
      </c>
      <c r="AL94" s="486"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486" t="str">
        <f t="shared" si="42"/>
        <v xml:space="preserve"> </v>
      </c>
      <c r="AN94" s="65" t="str">
        <f t="shared" si="43"/>
        <v xml:space="preserve"> </v>
      </c>
      <c r="AO94" s="516"/>
      <c r="AP94" s="516"/>
      <c r="AQ94" s="516"/>
      <c r="AR94" s="516"/>
      <c r="AS94" s="516"/>
      <c r="AT94" s="516"/>
      <c r="AU94" s="516"/>
      <c r="AV94" s="516"/>
      <c r="AW94" s="516"/>
      <c r="AX94" s="516"/>
      <c r="AY94" s="516"/>
      <c r="AZ94" s="516"/>
    </row>
    <row r="95" spans="1:52" ht="57.75" customHeight="1" x14ac:dyDescent="0.3">
      <c r="A95" s="512"/>
      <c r="B95" s="473" t="str">
        <f t="shared" si="31"/>
        <v>-</v>
      </c>
      <c r="C95" s="478"/>
      <c r="D95" s="375"/>
      <c r="E95" s="477"/>
      <c r="F95" s="515"/>
      <c r="G95" s="518"/>
      <c r="H95" s="477"/>
      <c r="I95" s="478"/>
      <c r="J95" s="479">
        <f t="shared" si="32"/>
        <v>0</v>
      </c>
      <c r="K95" s="478"/>
      <c r="L95" s="479">
        <f t="shared" si="33"/>
        <v>0</v>
      </c>
      <c r="M95" s="478"/>
      <c r="N95" s="479">
        <f t="shared" si="34"/>
        <v>0</v>
      </c>
      <c r="O95" s="478"/>
      <c r="P95" s="479">
        <f t="shared" si="25"/>
        <v>0</v>
      </c>
      <c r="Q95" s="478"/>
      <c r="R95" s="479">
        <f t="shared" si="26"/>
        <v>0</v>
      </c>
      <c r="S95" s="478"/>
      <c r="T95" s="479">
        <f t="shared" si="27"/>
        <v>0</v>
      </c>
      <c r="U95" s="478"/>
      <c r="V95" s="479">
        <f t="shared" si="28"/>
        <v>0</v>
      </c>
      <c r="W95" s="486" t="str">
        <f t="shared" si="29"/>
        <v xml:space="preserve"> </v>
      </c>
      <c r="X95" s="486" t="str">
        <f t="shared" si="35"/>
        <v xml:space="preserve"> </v>
      </c>
      <c r="Y95" s="486" t="str">
        <f t="shared" si="30"/>
        <v/>
      </c>
      <c r="Z95" s="477"/>
      <c r="AA95" s="486" t="str">
        <f t="shared" si="36"/>
        <v/>
      </c>
      <c r="AB95" s="486" t="str">
        <f t="shared" si="37"/>
        <v xml:space="preserve"> </v>
      </c>
      <c r="AC95" s="486" t="str">
        <f t="shared" si="38"/>
        <v/>
      </c>
      <c r="AD95" s="486" t="str">
        <f t="shared" si="39"/>
        <v xml:space="preserve"> </v>
      </c>
      <c r="AE95" s="494" t="str">
        <f t="shared" si="44"/>
        <v xml:space="preserve"> </v>
      </c>
      <c r="AF95" s="486" t="str">
        <f t="shared" si="40"/>
        <v xml:space="preserve"> </v>
      </c>
      <c r="AG95" s="481">
        <f t="shared" si="41"/>
        <v>0</v>
      </c>
      <c r="AH95" s="481" t="str">
        <f t="shared" si="45"/>
        <v xml:space="preserve"> </v>
      </c>
      <c r="AI95" s="483"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484"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486" t="str">
        <f t="shared" si="46"/>
        <v xml:space="preserve"> </v>
      </c>
      <c r="AL95" s="486"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486" t="str">
        <f t="shared" si="42"/>
        <v xml:space="preserve"> </v>
      </c>
      <c r="AN95" s="65" t="str">
        <f t="shared" si="43"/>
        <v xml:space="preserve"> </v>
      </c>
      <c r="AO95" s="516"/>
      <c r="AP95" s="516"/>
      <c r="AQ95" s="516"/>
      <c r="AR95" s="516"/>
      <c r="AS95" s="516"/>
      <c r="AT95" s="516"/>
      <c r="AU95" s="516"/>
      <c r="AV95" s="516"/>
      <c r="AW95" s="516"/>
      <c r="AX95" s="516"/>
      <c r="AY95" s="516"/>
      <c r="AZ95" s="516"/>
    </row>
    <row r="96" spans="1:52" ht="57.75" customHeight="1" x14ac:dyDescent="0.3">
      <c r="A96" s="512"/>
      <c r="B96" s="473" t="str">
        <f t="shared" si="31"/>
        <v>-</v>
      </c>
      <c r="C96" s="478"/>
      <c r="D96" s="375"/>
      <c r="E96" s="477"/>
      <c r="F96" s="515"/>
      <c r="G96" s="518"/>
      <c r="H96" s="477"/>
      <c r="I96" s="478"/>
      <c r="J96" s="479">
        <f t="shared" si="32"/>
        <v>0</v>
      </c>
      <c r="K96" s="478"/>
      <c r="L96" s="479">
        <f t="shared" si="33"/>
        <v>0</v>
      </c>
      <c r="M96" s="478"/>
      <c r="N96" s="479">
        <f t="shared" si="34"/>
        <v>0</v>
      </c>
      <c r="O96" s="478"/>
      <c r="P96" s="479">
        <f t="shared" si="25"/>
        <v>0</v>
      </c>
      <c r="Q96" s="478"/>
      <c r="R96" s="479">
        <f t="shared" si="26"/>
        <v>0</v>
      </c>
      <c r="S96" s="478"/>
      <c r="T96" s="479">
        <f t="shared" si="27"/>
        <v>0</v>
      </c>
      <c r="U96" s="478"/>
      <c r="V96" s="479">
        <f t="shared" si="28"/>
        <v>0</v>
      </c>
      <c r="W96" s="486" t="str">
        <f t="shared" si="29"/>
        <v xml:space="preserve"> </v>
      </c>
      <c r="X96" s="486" t="str">
        <f t="shared" si="35"/>
        <v xml:space="preserve"> </v>
      </c>
      <c r="Y96" s="486" t="str">
        <f t="shared" si="30"/>
        <v/>
      </c>
      <c r="Z96" s="477"/>
      <c r="AA96" s="486" t="str">
        <f t="shared" si="36"/>
        <v/>
      </c>
      <c r="AB96" s="486" t="str">
        <f t="shared" si="37"/>
        <v xml:space="preserve"> </v>
      </c>
      <c r="AC96" s="486" t="str">
        <f t="shared" si="38"/>
        <v/>
      </c>
      <c r="AD96" s="486" t="str">
        <f t="shared" si="39"/>
        <v xml:space="preserve"> </v>
      </c>
      <c r="AE96" s="494" t="str">
        <f t="shared" si="44"/>
        <v xml:space="preserve"> </v>
      </c>
      <c r="AF96" s="486" t="str">
        <f t="shared" si="40"/>
        <v xml:space="preserve"> </v>
      </c>
      <c r="AG96" s="481">
        <f t="shared" si="41"/>
        <v>0</v>
      </c>
      <c r="AH96" s="481" t="str">
        <f t="shared" si="45"/>
        <v xml:space="preserve"> </v>
      </c>
      <c r="AI96" s="483"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484"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486" t="str">
        <f t="shared" si="46"/>
        <v xml:space="preserve"> </v>
      </c>
      <c r="AL96" s="486"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486" t="str">
        <f t="shared" si="42"/>
        <v xml:space="preserve"> </v>
      </c>
      <c r="AN96" s="65" t="str">
        <f t="shared" si="43"/>
        <v xml:space="preserve"> </v>
      </c>
      <c r="AO96" s="516"/>
      <c r="AP96" s="516"/>
      <c r="AQ96" s="516"/>
      <c r="AR96" s="516"/>
      <c r="AS96" s="516"/>
      <c r="AT96" s="516"/>
      <c r="AU96" s="516"/>
      <c r="AV96" s="516"/>
      <c r="AW96" s="516"/>
      <c r="AX96" s="516"/>
      <c r="AY96" s="516"/>
      <c r="AZ96" s="516"/>
    </row>
    <row r="97" spans="1:52" ht="57.75" customHeight="1" x14ac:dyDescent="0.3">
      <c r="A97" s="512"/>
      <c r="B97" s="473" t="str">
        <f t="shared" si="31"/>
        <v>-</v>
      </c>
      <c r="C97" s="478"/>
      <c r="D97" s="375"/>
      <c r="E97" s="477"/>
      <c r="F97" s="515"/>
      <c r="G97" s="518"/>
      <c r="H97" s="477"/>
      <c r="I97" s="478"/>
      <c r="J97" s="479">
        <f t="shared" si="32"/>
        <v>0</v>
      </c>
      <c r="K97" s="478"/>
      <c r="L97" s="479">
        <f t="shared" si="33"/>
        <v>0</v>
      </c>
      <c r="M97" s="478"/>
      <c r="N97" s="479">
        <f t="shared" si="34"/>
        <v>0</v>
      </c>
      <c r="O97" s="478"/>
      <c r="P97" s="479">
        <f t="shared" si="25"/>
        <v>0</v>
      </c>
      <c r="Q97" s="478"/>
      <c r="R97" s="479">
        <f t="shared" si="26"/>
        <v>0</v>
      </c>
      <c r="S97" s="478"/>
      <c r="T97" s="479">
        <f t="shared" si="27"/>
        <v>0</v>
      </c>
      <c r="U97" s="478"/>
      <c r="V97" s="479">
        <f t="shared" si="28"/>
        <v>0</v>
      </c>
      <c r="W97" s="486" t="str">
        <f t="shared" si="29"/>
        <v xml:space="preserve"> </v>
      </c>
      <c r="X97" s="486" t="str">
        <f t="shared" si="35"/>
        <v xml:space="preserve"> </v>
      </c>
      <c r="Y97" s="486" t="str">
        <f t="shared" si="30"/>
        <v/>
      </c>
      <c r="Z97" s="477"/>
      <c r="AA97" s="486" t="str">
        <f t="shared" si="36"/>
        <v/>
      </c>
      <c r="AB97" s="486" t="str">
        <f t="shared" si="37"/>
        <v xml:space="preserve"> </v>
      </c>
      <c r="AC97" s="486" t="str">
        <f t="shared" si="38"/>
        <v/>
      </c>
      <c r="AD97" s="486" t="str">
        <f t="shared" si="39"/>
        <v xml:space="preserve"> </v>
      </c>
      <c r="AE97" s="494" t="str">
        <f t="shared" si="44"/>
        <v xml:space="preserve"> </v>
      </c>
      <c r="AF97" s="486" t="str">
        <f t="shared" si="40"/>
        <v xml:space="preserve"> </v>
      </c>
      <c r="AG97" s="481">
        <f t="shared" si="41"/>
        <v>0</v>
      </c>
      <c r="AH97" s="481" t="str">
        <f t="shared" si="45"/>
        <v xml:space="preserve"> </v>
      </c>
      <c r="AI97" s="483"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484"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486" t="str">
        <f t="shared" si="46"/>
        <v xml:space="preserve"> </v>
      </c>
      <c r="AL97" s="486"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486" t="str">
        <f t="shared" si="42"/>
        <v xml:space="preserve"> </v>
      </c>
      <c r="AN97" s="65" t="str">
        <f t="shared" si="43"/>
        <v xml:space="preserve"> </v>
      </c>
      <c r="AO97" s="516"/>
      <c r="AP97" s="516"/>
      <c r="AQ97" s="516"/>
      <c r="AR97" s="516"/>
      <c r="AS97" s="516"/>
      <c r="AT97" s="516"/>
      <c r="AU97" s="516"/>
      <c r="AV97" s="516"/>
      <c r="AW97" s="516"/>
      <c r="AX97" s="516"/>
      <c r="AY97" s="516"/>
      <c r="AZ97" s="516"/>
    </row>
    <row r="98" spans="1:52" ht="57.75" customHeight="1" x14ac:dyDescent="0.3">
      <c r="A98" s="512"/>
      <c r="B98" s="473" t="str">
        <f t="shared" si="31"/>
        <v>-</v>
      </c>
      <c r="C98" s="478"/>
      <c r="D98" s="375"/>
      <c r="E98" s="477"/>
      <c r="F98" s="515"/>
      <c r="G98" s="518"/>
      <c r="H98" s="477"/>
      <c r="I98" s="478"/>
      <c r="J98" s="479">
        <f t="shared" si="32"/>
        <v>0</v>
      </c>
      <c r="K98" s="478"/>
      <c r="L98" s="479">
        <f t="shared" si="33"/>
        <v>0</v>
      </c>
      <c r="M98" s="478"/>
      <c r="N98" s="479">
        <f t="shared" si="34"/>
        <v>0</v>
      </c>
      <c r="O98" s="478"/>
      <c r="P98" s="479">
        <f t="shared" si="25"/>
        <v>0</v>
      </c>
      <c r="Q98" s="478"/>
      <c r="R98" s="479">
        <f t="shared" si="26"/>
        <v>0</v>
      </c>
      <c r="S98" s="478"/>
      <c r="T98" s="479">
        <f t="shared" si="27"/>
        <v>0</v>
      </c>
      <c r="U98" s="478"/>
      <c r="V98" s="479">
        <f t="shared" si="28"/>
        <v>0</v>
      </c>
      <c r="W98" s="486" t="str">
        <f t="shared" si="29"/>
        <v xml:space="preserve"> </v>
      </c>
      <c r="X98" s="486" t="str">
        <f t="shared" si="35"/>
        <v xml:space="preserve"> </v>
      </c>
      <c r="Y98" s="486" t="str">
        <f t="shared" si="30"/>
        <v/>
      </c>
      <c r="Z98" s="477"/>
      <c r="AA98" s="486" t="str">
        <f t="shared" si="36"/>
        <v/>
      </c>
      <c r="AB98" s="486" t="str">
        <f t="shared" si="37"/>
        <v xml:space="preserve"> </v>
      </c>
      <c r="AC98" s="486" t="str">
        <f t="shared" si="38"/>
        <v/>
      </c>
      <c r="AD98" s="486" t="str">
        <f t="shared" si="39"/>
        <v xml:space="preserve"> </v>
      </c>
      <c r="AE98" s="494" t="str">
        <f t="shared" si="44"/>
        <v xml:space="preserve"> </v>
      </c>
      <c r="AF98" s="486" t="str">
        <f t="shared" si="40"/>
        <v xml:space="preserve"> </v>
      </c>
      <c r="AG98" s="481">
        <f t="shared" si="41"/>
        <v>0</v>
      </c>
      <c r="AH98" s="481" t="str">
        <f t="shared" si="45"/>
        <v xml:space="preserve"> </v>
      </c>
      <c r="AI98" s="483"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484"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486" t="str">
        <f t="shared" si="46"/>
        <v xml:space="preserve"> </v>
      </c>
      <c r="AL98" s="486"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486" t="str">
        <f t="shared" si="42"/>
        <v xml:space="preserve"> </v>
      </c>
      <c r="AN98" s="65" t="str">
        <f t="shared" si="43"/>
        <v xml:space="preserve"> </v>
      </c>
      <c r="AO98" s="516"/>
      <c r="AP98" s="516"/>
      <c r="AQ98" s="516"/>
      <c r="AR98" s="516"/>
      <c r="AS98" s="516"/>
      <c r="AT98" s="516"/>
      <c r="AU98" s="516"/>
      <c r="AV98" s="516"/>
      <c r="AW98" s="516"/>
      <c r="AX98" s="516"/>
      <c r="AY98" s="516"/>
      <c r="AZ98" s="516"/>
    </row>
    <row r="99" spans="1:52" ht="57.75" customHeight="1" x14ac:dyDescent="0.3">
      <c r="A99" s="512"/>
      <c r="B99" s="473" t="str">
        <f t="shared" si="31"/>
        <v>-</v>
      </c>
      <c r="C99" s="478"/>
      <c r="D99" s="375"/>
      <c r="E99" s="477"/>
      <c r="F99" s="515"/>
      <c r="G99" s="518"/>
      <c r="H99" s="477"/>
      <c r="I99" s="478"/>
      <c r="J99" s="479">
        <f t="shared" si="32"/>
        <v>0</v>
      </c>
      <c r="K99" s="478"/>
      <c r="L99" s="479">
        <f t="shared" si="33"/>
        <v>0</v>
      </c>
      <c r="M99" s="478"/>
      <c r="N99" s="479">
        <f t="shared" si="34"/>
        <v>0</v>
      </c>
      <c r="O99" s="478"/>
      <c r="P99" s="479">
        <f t="shared" si="25"/>
        <v>0</v>
      </c>
      <c r="Q99" s="478"/>
      <c r="R99" s="479">
        <f t="shared" si="26"/>
        <v>0</v>
      </c>
      <c r="S99" s="478"/>
      <c r="T99" s="479">
        <f t="shared" si="27"/>
        <v>0</v>
      </c>
      <c r="U99" s="478"/>
      <c r="V99" s="479">
        <f t="shared" si="28"/>
        <v>0</v>
      </c>
      <c r="W99" s="486" t="str">
        <f t="shared" si="29"/>
        <v xml:space="preserve"> </v>
      </c>
      <c r="X99" s="486" t="str">
        <f t="shared" si="35"/>
        <v xml:space="preserve"> </v>
      </c>
      <c r="Y99" s="486" t="str">
        <f t="shared" si="30"/>
        <v/>
      </c>
      <c r="Z99" s="477"/>
      <c r="AA99" s="486" t="str">
        <f t="shared" si="36"/>
        <v/>
      </c>
      <c r="AB99" s="486" t="str">
        <f t="shared" si="37"/>
        <v xml:space="preserve"> </v>
      </c>
      <c r="AC99" s="486" t="str">
        <f t="shared" si="38"/>
        <v/>
      </c>
      <c r="AD99" s="486" t="str">
        <f t="shared" si="39"/>
        <v xml:space="preserve"> </v>
      </c>
      <c r="AE99" s="494" t="str">
        <f t="shared" si="44"/>
        <v xml:space="preserve"> </v>
      </c>
      <c r="AF99" s="486" t="str">
        <f t="shared" si="40"/>
        <v xml:space="preserve"> </v>
      </c>
      <c r="AG99" s="481">
        <f t="shared" si="41"/>
        <v>0</v>
      </c>
      <c r="AH99" s="481" t="str">
        <f t="shared" si="45"/>
        <v xml:space="preserve"> </v>
      </c>
      <c r="AI99" s="483"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484"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486" t="str">
        <f t="shared" si="46"/>
        <v xml:space="preserve"> </v>
      </c>
      <c r="AL99" s="486"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486" t="str">
        <f t="shared" si="42"/>
        <v xml:space="preserve"> </v>
      </c>
      <c r="AN99" s="65" t="str">
        <f t="shared" si="43"/>
        <v xml:space="preserve"> </v>
      </c>
      <c r="AO99" s="516"/>
      <c r="AP99" s="516"/>
      <c r="AQ99" s="516"/>
      <c r="AR99" s="516"/>
      <c r="AS99" s="516"/>
      <c r="AT99" s="516"/>
      <c r="AU99" s="516"/>
      <c r="AV99" s="516"/>
      <c r="AW99" s="516"/>
      <c r="AX99" s="516"/>
      <c r="AY99" s="516"/>
      <c r="AZ99" s="516"/>
    </row>
    <row r="100" spans="1:52" ht="57.75" customHeight="1" x14ac:dyDescent="0.3">
      <c r="A100" s="512"/>
      <c r="B100" s="473" t="str">
        <f t="shared" si="31"/>
        <v>-</v>
      </c>
      <c r="C100" s="478"/>
      <c r="D100" s="375"/>
      <c r="E100" s="477"/>
      <c r="F100" s="515"/>
      <c r="G100" s="518"/>
      <c r="H100" s="477"/>
      <c r="I100" s="478"/>
      <c r="J100" s="479">
        <f t="shared" si="32"/>
        <v>0</v>
      </c>
      <c r="K100" s="478"/>
      <c r="L100" s="479">
        <f t="shared" si="33"/>
        <v>0</v>
      </c>
      <c r="M100" s="478"/>
      <c r="N100" s="479">
        <f t="shared" si="34"/>
        <v>0</v>
      </c>
      <c r="O100" s="478"/>
      <c r="P100" s="479">
        <f t="shared" si="25"/>
        <v>0</v>
      </c>
      <c r="Q100" s="478"/>
      <c r="R100" s="479">
        <f t="shared" si="26"/>
        <v>0</v>
      </c>
      <c r="S100" s="478"/>
      <c r="T100" s="479">
        <f t="shared" si="27"/>
        <v>0</v>
      </c>
      <c r="U100" s="478"/>
      <c r="V100" s="479">
        <f t="shared" si="28"/>
        <v>0</v>
      </c>
      <c r="W100" s="486" t="str">
        <f t="shared" si="29"/>
        <v xml:space="preserve"> </v>
      </c>
      <c r="X100" s="486" t="str">
        <f t="shared" si="35"/>
        <v xml:space="preserve"> </v>
      </c>
      <c r="Y100" s="486" t="str">
        <f t="shared" si="30"/>
        <v/>
      </c>
      <c r="Z100" s="477"/>
      <c r="AA100" s="486" t="str">
        <f t="shared" si="36"/>
        <v/>
      </c>
      <c r="AB100" s="486" t="str">
        <f t="shared" si="37"/>
        <v xml:space="preserve"> </v>
      </c>
      <c r="AC100" s="486" t="str">
        <f t="shared" si="38"/>
        <v/>
      </c>
      <c r="AD100" s="486" t="str">
        <f t="shared" si="39"/>
        <v xml:space="preserve"> </v>
      </c>
      <c r="AE100" s="494" t="str">
        <f t="shared" si="44"/>
        <v xml:space="preserve"> </v>
      </c>
      <c r="AF100" s="486" t="str">
        <f t="shared" si="40"/>
        <v xml:space="preserve"> </v>
      </c>
      <c r="AG100" s="481">
        <f t="shared" si="41"/>
        <v>0</v>
      </c>
      <c r="AH100" s="481" t="str">
        <f t="shared" si="45"/>
        <v xml:space="preserve"> </v>
      </c>
      <c r="AI100" s="483"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484"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486" t="str">
        <f t="shared" si="46"/>
        <v xml:space="preserve"> </v>
      </c>
      <c r="AL100" s="486"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486" t="str">
        <f t="shared" si="42"/>
        <v xml:space="preserve"> </v>
      </c>
      <c r="AN100" s="65" t="str">
        <f t="shared" si="43"/>
        <v xml:space="preserve"> </v>
      </c>
      <c r="AO100" s="516"/>
      <c r="AP100" s="516"/>
      <c r="AQ100" s="516"/>
      <c r="AR100" s="516"/>
      <c r="AS100" s="516"/>
      <c r="AT100" s="516"/>
      <c r="AU100" s="516"/>
      <c r="AV100" s="516"/>
      <c r="AW100" s="516"/>
      <c r="AX100" s="516"/>
      <c r="AY100" s="516"/>
      <c r="AZ100" s="516"/>
    </row>
    <row r="101" spans="1:52" ht="57.75" customHeight="1" x14ac:dyDescent="0.3">
      <c r="A101" s="512"/>
      <c r="B101" s="473" t="str">
        <f t="shared" si="31"/>
        <v>-</v>
      </c>
      <c r="C101" s="478"/>
      <c r="D101" s="375"/>
      <c r="E101" s="477"/>
      <c r="F101" s="515"/>
      <c r="G101" s="518"/>
      <c r="H101" s="477"/>
      <c r="I101" s="478"/>
      <c r="J101" s="479">
        <f t="shared" si="32"/>
        <v>0</v>
      </c>
      <c r="K101" s="478"/>
      <c r="L101" s="479">
        <f t="shared" si="33"/>
        <v>0</v>
      </c>
      <c r="M101" s="478"/>
      <c r="N101" s="479">
        <f t="shared" si="34"/>
        <v>0</v>
      </c>
      <c r="O101" s="478"/>
      <c r="P101" s="479">
        <f t="shared" si="25"/>
        <v>0</v>
      </c>
      <c r="Q101" s="478"/>
      <c r="R101" s="479">
        <f t="shared" si="26"/>
        <v>0</v>
      </c>
      <c r="S101" s="478"/>
      <c r="T101" s="479">
        <f t="shared" si="27"/>
        <v>0</v>
      </c>
      <c r="U101" s="478"/>
      <c r="V101" s="479">
        <f t="shared" si="28"/>
        <v>0</v>
      </c>
      <c r="W101" s="486" t="str">
        <f t="shared" si="29"/>
        <v xml:space="preserve"> </v>
      </c>
      <c r="X101" s="486" t="str">
        <f t="shared" si="35"/>
        <v xml:space="preserve"> </v>
      </c>
      <c r="Y101" s="486" t="str">
        <f t="shared" si="30"/>
        <v/>
      </c>
      <c r="Z101" s="477"/>
      <c r="AA101" s="486" t="str">
        <f t="shared" si="36"/>
        <v/>
      </c>
      <c r="AB101" s="486" t="str">
        <f t="shared" si="37"/>
        <v xml:space="preserve"> </v>
      </c>
      <c r="AC101" s="486" t="str">
        <f t="shared" si="38"/>
        <v/>
      </c>
      <c r="AD101" s="486" t="str">
        <f t="shared" si="39"/>
        <v xml:space="preserve"> </v>
      </c>
      <c r="AE101" s="494" t="str">
        <f t="shared" si="44"/>
        <v xml:space="preserve"> </v>
      </c>
      <c r="AF101" s="486" t="str">
        <f t="shared" si="40"/>
        <v xml:space="preserve"> </v>
      </c>
      <c r="AG101" s="481">
        <f t="shared" si="41"/>
        <v>0</v>
      </c>
      <c r="AH101" s="481" t="str">
        <f t="shared" si="45"/>
        <v xml:space="preserve"> </v>
      </c>
      <c r="AI101" s="483"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484"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486" t="str">
        <f t="shared" si="46"/>
        <v xml:space="preserve"> </v>
      </c>
      <c r="AL101" s="486"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486" t="str">
        <f t="shared" si="42"/>
        <v xml:space="preserve"> </v>
      </c>
      <c r="AN101" s="65" t="str">
        <f t="shared" si="43"/>
        <v xml:space="preserve"> </v>
      </c>
      <c r="AO101" s="516"/>
      <c r="AP101" s="516"/>
      <c r="AQ101" s="516"/>
      <c r="AR101" s="516"/>
      <c r="AS101" s="516"/>
      <c r="AT101" s="516"/>
      <c r="AU101" s="516"/>
      <c r="AV101" s="516"/>
      <c r="AW101" s="516"/>
      <c r="AX101" s="516"/>
      <c r="AY101" s="516"/>
      <c r="AZ101" s="516"/>
    </row>
    <row r="102" spans="1:52" ht="57.75" customHeight="1" x14ac:dyDescent="0.3">
      <c r="A102" s="512"/>
      <c r="B102" s="473" t="str">
        <f t="shared" si="31"/>
        <v>-</v>
      </c>
      <c r="C102" s="478"/>
      <c r="D102" s="375"/>
      <c r="E102" s="477"/>
      <c r="F102" s="515"/>
      <c r="G102" s="518"/>
      <c r="H102" s="477"/>
      <c r="I102" s="478"/>
      <c r="J102" s="479">
        <f t="shared" si="32"/>
        <v>0</v>
      </c>
      <c r="K102" s="478"/>
      <c r="L102" s="479">
        <f t="shared" si="33"/>
        <v>0</v>
      </c>
      <c r="M102" s="478"/>
      <c r="N102" s="479">
        <f t="shared" si="34"/>
        <v>0</v>
      </c>
      <c r="O102" s="478"/>
      <c r="P102" s="479">
        <f t="shared" si="25"/>
        <v>0</v>
      </c>
      <c r="Q102" s="478"/>
      <c r="R102" s="479">
        <f t="shared" si="26"/>
        <v>0</v>
      </c>
      <c r="S102" s="478"/>
      <c r="T102" s="479">
        <f t="shared" si="27"/>
        <v>0</v>
      </c>
      <c r="U102" s="478"/>
      <c r="V102" s="479">
        <f t="shared" si="28"/>
        <v>0</v>
      </c>
      <c r="W102" s="486" t="str">
        <f t="shared" si="29"/>
        <v xml:space="preserve"> </v>
      </c>
      <c r="X102" s="486" t="str">
        <f t="shared" si="35"/>
        <v xml:space="preserve"> </v>
      </c>
      <c r="Y102" s="486" t="str">
        <f t="shared" si="30"/>
        <v/>
      </c>
      <c r="Z102" s="477"/>
      <c r="AA102" s="486" t="str">
        <f t="shared" si="36"/>
        <v/>
      </c>
      <c r="AB102" s="486" t="str">
        <f t="shared" si="37"/>
        <v xml:space="preserve"> </v>
      </c>
      <c r="AC102" s="486" t="str">
        <f t="shared" si="38"/>
        <v/>
      </c>
      <c r="AD102" s="486" t="str">
        <f t="shared" si="39"/>
        <v xml:space="preserve"> </v>
      </c>
      <c r="AE102" s="494" t="str">
        <f t="shared" si="44"/>
        <v xml:space="preserve"> </v>
      </c>
      <c r="AF102" s="486" t="str">
        <f t="shared" si="40"/>
        <v xml:space="preserve"> </v>
      </c>
      <c r="AG102" s="481">
        <f t="shared" si="41"/>
        <v>0</v>
      </c>
      <c r="AH102" s="481" t="str">
        <f t="shared" si="45"/>
        <v xml:space="preserve"> </v>
      </c>
      <c r="AI102" s="483"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484"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486" t="str">
        <f t="shared" si="46"/>
        <v xml:space="preserve"> </v>
      </c>
      <c r="AL102" s="486"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486" t="str">
        <f t="shared" si="42"/>
        <v xml:space="preserve"> </v>
      </c>
      <c r="AN102" s="65" t="str">
        <f t="shared" si="43"/>
        <v xml:space="preserve"> </v>
      </c>
      <c r="AO102" s="516"/>
      <c r="AP102" s="516"/>
      <c r="AQ102" s="516"/>
      <c r="AR102" s="516"/>
      <c r="AS102" s="516"/>
      <c r="AT102" s="516"/>
      <c r="AU102" s="516"/>
      <c r="AV102" s="516"/>
      <c r="AW102" s="516"/>
      <c r="AX102" s="516"/>
      <c r="AY102" s="516"/>
      <c r="AZ102" s="516"/>
    </row>
    <row r="103" spans="1:52" ht="57.75" customHeight="1" x14ac:dyDescent="0.3">
      <c r="A103" s="512"/>
      <c r="B103" s="473" t="str">
        <f t="shared" si="31"/>
        <v>-</v>
      </c>
      <c r="C103" s="478"/>
      <c r="D103" s="375"/>
      <c r="E103" s="477"/>
      <c r="F103" s="515"/>
      <c r="G103" s="518"/>
      <c r="H103" s="477"/>
      <c r="I103" s="478"/>
      <c r="J103" s="479">
        <f t="shared" si="32"/>
        <v>0</v>
      </c>
      <c r="K103" s="478"/>
      <c r="L103" s="479">
        <f t="shared" si="33"/>
        <v>0</v>
      </c>
      <c r="M103" s="478"/>
      <c r="N103" s="479">
        <f t="shared" si="34"/>
        <v>0</v>
      </c>
      <c r="O103" s="478"/>
      <c r="P103" s="479">
        <f t="shared" si="25"/>
        <v>0</v>
      </c>
      <c r="Q103" s="478"/>
      <c r="R103" s="479">
        <f t="shared" si="26"/>
        <v>0</v>
      </c>
      <c r="S103" s="478"/>
      <c r="T103" s="479">
        <f t="shared" si="27"/>
        <v>0</v>
      </c>
      <c r="U103" s="478"/>
      <c r="V103" s="479">
        <f t="shared" si="28"/>
        <v>0</v>
      </c>
      <c r="W103" s="486" t="str">
        <f t="shared" si="29"/>
        <v xml:space="preserve"> </v>
      </c>
      <c r="X103" s="486" t="str">
        <f t="shared" si="35"/>
        <v xml:space="preserve"> </v>
      </c>
      <c r="Y103" s="486" t="str">
        <f t="shared" si="30"/>
        <v/>
      </c>
      <c r="Z103" s="477"/>
      <c r="AA103" s="486" t="str">
        <f t="shared" si="36"/>
        <v/>
      </c>
      <c r="AB103" s="486" t="str">
        <f t="shared" si="37"/>
        <v xml:space="preserve"> </v>
      </c>
      <c r="AC103" s="486" t="str">
        <f t="shared" si="38"/>
        <v/>
      </c>
      <c r="AD103" s="486" t="str">
        <f t="shared" si="39"/>
        <v xml:space="preserve"> </v>
      </c>
      <c r="AE103" s="494" t="str">
        <f t="shared" si="44"/>
        <v xml:space="preserve"> </v>
      </c>
      <c r="AF103" s="486" t="str">
        <f t="shared" si="40"/>
        <v xml:space="preserve"> </v>
      </c>
      <c r="AG103" s="481">
        <f t="shared" si="41"/>
        <v>0</v>
      </c>
      <c r="AH103" s="481" t="str">
        <f t="shared" si="45"/>
        <v xml:space="preserve"> </v>
      </c>
      <c r="AI103" s="483"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484"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486" t="str">
        <f t="shared" si="46"/>
        <v xml:space="preserve"> </v>
      </c>
      <c r="AL103" s="486"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486" t="str">
        <f t="shared" si="42"/>
        <v xml:space="preserve"> </v>
      </c>
      <c r="AN103" s="65" t="str">
        <f t="shared" si="43"/>
        <v xml:space="preserve"> </v>
      </c>
      <c r="AO103" s="516"/>
      <c r="AP103" s="516"/>
      <c r="AQ103" s="516"/>
      <c r="AR103" s="516"/>
      <c r="AS103" s="516"/>
      <c r="AT103" s="516"/>
      <c r="AU103" s="516"/>
      <c r="AV103" s="516"/>
      <c r="AW103" s="516"/>
      <c r="AX103" s="516"/>
      <c r="AY103" s="516"/>
      <c r="AZ103" s="516"/>
    </row>
    <row r="104" spans="1:52" ht="57.75" customHeight="1" x14ac:dyDescent="0.3">
      <c r="A104" s="512"/>
      <c r="B104" s="473" t="str">
        <f t="shared" si="31"/>
        <v>-</v>
      </c>
      <c r="C104" s="478"/>
      <c r="D104" s="375"/>
      <c r="E104" s="477"/>
      <c r="F104" s="515"/>
      <c r="G104" s="518"/>
      <c r="H104" s="477"/>
      <c r="I104" s="478"/>
      <c r="J104" s="479">
        <f t="shared" si="32"/>
        <v>0</v>
      </c>
      <c r="K104" s="478"/>
      <c r="L104" s="479">
        <f t="shared" si="33"/>
        <v>0</v>
      </c>
      <c r="M104" s="478"/>
      <c r="N104" s="479">
        <f t="shared" si="34"/>
        <v>0</v>
      </c>
      <c r="O104" s="478"/>
      <c r="P104" s="479">
        <f t="shared" si="25"/>
        <v>0</v>
      </c>
      <c r="Q104" s="478"/>
      <c r="R104" s="479">
        <f t="shared" si="26"/>
        <v>0</v>
      </c>
      <c r="S104" s="478"/>
      <c r="T104" s="479">
        <f t="shared" si="27"/>
        <v>0</v>
      </c>
      <c r="U104" s="478"/>
      <c r="V104" s="479">
        <f t="shared" si="28"/>
        <v>0</v>
      </c>
      <c r="W104" s="486" t="str">
        <f t="shared" si="29"/>
        <v xml:space="preserve"> </v>
      </c>
      <c r="X104" s="486" t="str">
        <f t="shared" si="35"/>
        <v xml:space="preserve"> </v>
      </c>
      <c r="Y104" s="486" t="str">
        <f t="shared" si="30"/>
        <v/>
      </c>
      <c r="Z104" s="477"/>
      <c r="AA104" s="486" t="str">
        <f t="shared" si="36"/>
        <v/>
      </c>
      <c r="AB104" s="486" t="str">
        <f t="shared" si="37"/>
        <v xml:space="preserve"> </v>
      </c>
      <c r="AC104" s="486" t="str">
        <f t="shared" si="38"/>
        <v/>
      </c>
      <c r="AD104" s="486" t="str">
        <f t="shared" si="39"/>
        <v xml:space="preserve"> </v>
      </c>
      <c r="AE104" s="494" t="str">
        <f t="shared" si="44"/>
        <v xml:space="preserve"> </v>
      </c>
      <c r="AF104" s="486" t="str">
        <f t="shared" si="40"/>
        <v xml:space="preserve"> </v>
      </c>
      <c r="AG104" s="481">
        <f t="shared" si="41"/>
        <v>0</v>
      </c>
      <c r="AH104" s="481" t="str">
        <f t="shared" si="45"/>
        <v xml:space="preserve"> </v>
      </c>
      <c r="AI104" s="483"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484"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486" t="str">
        <f t="shared" si="46"/>
        <v xml:space="preserve"> </v>
      </c>
      <c r="AL104" s="486"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486" t="str">
        <f t="shared" si="42"/>
        <v xml:space="preserve"> </v>
      </c>
      <c r="AN104" s="65" t="str">
        <f t="shared" si="43"/>
        <v xml:space="preserve"> </v>
      </c>
      <c r="AO104" s="516"/>
      <c r="AP104" s="516"/>
      <c r="AQ104" s="516"/>
      <c r="AR104" s="516"/>
      <c r="AS104" s="516"/>
      <c r="AT104" s="516"/>
      <c r="AU104" s="516"/>
      <c r="AV104" s="516"/>
      <c r="AW104" s="516"/>
      <c r="AX104" s="516"/>
      <c r="AY104" s="516"/>
      <c r="AZ104" s="516"/>
    </row>
    <row r="105" spans="1:52" ht="57.75" customHeight="1" x14ac:dyDescent="0.3">
      <c r="A105" s="512"/>
      <c r="B105" s="473" t="str">
        <f t="shared" si="31"/>
        <v>-</v>
      </c>
      <c r="C105" s="478"/>
      <c r="D105" s="375"/>
      <c r="E105" s="477"/>
      <c r="F105" s="515"/>
      <c r="G105" s="518"/>
      <c r="H105" s="477"/>
      <c r="I105" s="478"/>
      <c r="J105" s="479">
        <f t="shared" si="32"/>
        <v>0</v>
      </c>
      <c r="K105" s="478"/>
      <c r="L105" s="479">
        <f t="shared" si="33"/>
        <v>0</v>
      </c>
      <c r="M105" s="478"/>
      <c r="N105" s="479">
        <f t="shared" si="34"/>
        <v>0</v>
      </c>
      <c r="O105" s="478"/>
      <c r="P105" s="479">
        <f t="shared" si="25"/>
        <v>0</v>
      </c>
      <c r="Q105" s="478"/>
      <c r="R105" s="479">
        <f t="shared" si="26"/>
        <v>0</v>
      </c>
      <c r="S105" s="478"/>
      <c r="T105" s="479">
        <f t="shared" si="27"/>
        <v>0</v>
      </c>
      <c r="U105" s="478"/>
      <c r="V105" s="479">
        <f t="shared" si="28"/>
        <v>0</v>
      </c>
      <c r="W105" s="486" t="str">
        <f t="shared" si="29"/>
        <v xml:space="preserve"> </v>
      </c>
      <c r="X105" s="486" t="str">
        <f t="shared" si="35"/>
        <v xml:space="preserve"> </v>
      </c>
      <c r="Y105" s="486" t="str">
        <f t="shared" si="30"/>
        <v/>
      </c>
      <c r="Z105" s="477"/>
      <c r="AA105" s="486" t="str">
        <f t="shared" si="36"/>
        <v/>
      </c>
      <c r="AB105" s="486" t="str">
        <f t="shared" si="37"/>
        <v xml:space="preserve"> </v>
      </c>
      <c r="AC105" s="486" t="str">
        <f t="shared" si="38"/>
        <v/>
      </c>
      <c r="AD105" s="486" t="str">
        <f t="shared" si="39"/>
        <v xml:space="preserve"> </v>
      </c>
      <c r="AE105" s="494" t="str">
        <f t="shared" si="44"/>
        <v xml:space="preserve"> </v>
      </c>
      <c r="AF105" s="486" t="str">
        <f t="shared" si="40"/>
        <v xml:space="preserve"> </v>
      </c>
      <c r="AG105" s="481">
        <f t="shared" si="41"/>
        <v>0</v>
      </c>
      <c r="AH105" s="481" t="str">
        <f t="shared" si="45"/>
        <v xml:space="preserve"> </v>
      </c>
      <c r="AI105" s="483"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484"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486" t="str">
        <f t="shared" si="46"/>
        <v xml:space="preserve"> </v>
      </c>
      <c r="AL105" s="486"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486" t="str">
        <f t="shared" si="42"/>
        <v xml:space="preserve"> </v>
      </c>
      <c r="AN105" s="65" t="str">
        <f t="shared" si="43"/>
        <v xml:space="preserve"> </v>
      </c>
      <c r="AO105" s="516"/>
      <c r="AP105" s="516"/>
      <c r="AQ105" s="516"/>
      <c r="AR105" s="516"/>
      <c r="AS105" s="516"/>
      <c r="AT105" s="516"/>
      <c r="AU105" s="516"/>
      <c r="AV105" s="516"/>
      <c r="AW105" s="516"/>
      <c r="AX105" s="516"/>
      <c r="AY105" s="516"/>
      <c r="AZ105" s="516"/>
    </row>
    <row r="106" spans="1:52" ht="57.75" customHeight="1" x14ac:dyDescent="0.3">
      <c r="A106" s="512"/>
      <c r="B106" s="473" t="str">
        <f t="shared" si="31"/>
        <v>-</v>
      </c>
      <c r="C106" s="478"/>
      <c r="D106" s="375"/>
      <c r="E106" s="477"/>
      <c r="F106" s="515"/>
      <c r="G106" s="518"/>
      <c r="H106" s="477"/>
      <c r="I106" s="478"/>
      <c r="J106" s="479">
        <f t="shared" si="32"/>
        <v>0</v>
      </c>
      <c r="K106" s="478"/>
      <c r="L106" s="479">
        <f t="shared" si="33"/>
        <v>0</v>
      </c>
      <c r="M106" s="478"/>
      <c r="N106" s="479">
        <f t="shared" si="34"/>
        <v>0</v>
      </c>
      <c r="O106" s="478"/>
      <c r="P106" s="479">
        <f t="shared" si="25"/>
        <v>0</v>
      </c>
      <c r="Q106" s="478"/>
      <c r="R106" s="479">
        <f t="shared" si="26"/>
        <v>0</v>
      </c>
      <c r="S106" s="478"/>
      <c r="T106" s="479">
        <f t="shared" si="27"/>
        <v>0</v>
      </c>
      <c r="U106" s="478"/>
      <c r="V106" s="479">
        <f t="shared" si="28"/>
        <v>0</v>
      </c>
      <c r="W106" s="486" t="str">
        <f t="shared" si="29"/>
        <v xml:space="preserve"> </v>
      </c>
      <c r="X106" s="486" t="str">
        <f t="shared" si="35"/>
        <v xml:space="preserve"> </v>
      </c>
      <c r="Y106" s="486" t="str">
        <f t="shared" si="30"/>
        <v/>
      </c>
      <c r="Z106" s="477"/>
      <c r="AA106" s="486" t="str">
        <f t="shared" si="36"/>
        <v/>
      </c>
      <c r="AB106" s="486" t="str">
        <f t="shared" si="37"/>
        <v xml:space="preserve"> </v>
      </c>
      <c r="AC106" s="486" t="str">
        <f t="shared" si="38"/>
        <v/>
      </c>
      <c r="AD106" s="486" t="str">
        <f t="shared" si="39"/>
        <v xml:space="preserve"> </v>
      </c>
      <c r="AE106" s="494" t="str">
        <f t="shared" si="44"/>
        <v xml:space="preserve"> </v>
      </c>
      <c r="AF106" s="486" t="str">
        <f t="shared" si="40"/>
        <v xml:space="preserve"> </v>
      </c>
      <c r="AG106" s="481">
        <f t="shared" si="41"/>
        <v>0</v>
      </c>
      <c r="AH106" s="481" t="str">
        <f t="shared" si="45"/>
        <v xml:space="preserve"> </v>
      </c>
      <c r="AI106" s="483"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484"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486" t="str">
        <f t="shared" si="46"/>
        <v xml:space="preserve"> </v>
      </c>
      <c r="AL106" s="486"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486" t="str">
        <f t="shared" si="42"/>
        <v xml:space="preserve"> </v>
      </c>
      <c r="AN106" s="65" t="str">
        <f t="shared" si="43"/>
        <v xml:space="preserve"> </v>
      </c>
      <c r="AO106" s="516"/>
      <c r="AP106" s="516"/>
      <c r="AQ106" s="516"/>
      <c r="AR106" s="516"/>
      <c r="AS106" s="516"/>
      <c r="AT106" s="516"/>
      <c r="AU106" s="516"/>
      <c r="AV106" s="516"/>
      <c r="AW106" s="516"/>
      <c r="AX106" s="516"/>
      <c r="AY106" s="516"/>
      <c r="AZ106" s="516"/>
    </row>
    <row r="107" spans="1:52" ht="57.75" customHeight="1" x14ac:dyDescent="0.3">
      <c r="A107" s="512"/>
      <c r="B107" s="473" t="str">
        <f t="shared" si="31"/>
        <v>-</v>
      </c>
      <c r="C107" s="478"/>
      <c r="D107" s="375"/>
      <c r="E107" s="477"/>
      <c r="F107" s="515"/>
      <c r="G107" s="518"/>
      <c r="H107" s="477"/>
      <c r="I107" s="478"/>
      <c r="J107" s="479">
        <f t="shared" si="32"/>
        <v>0</v>
      </c>
      <c r="K107" s="478"/>
      <c r="L107" s="479">
        <f t="shared" si="33"/>
        <v>0</v>
      </c>
      <c r="M107" s="478"/>
      <c r="N107" s="479">
        <f t="shared" si="34"/>
        <v>0</v>
      </c>
      <c r="O107" s="478"/>
      <c r="P107" s="479">
        <f t="shared" si="25"/>
        <v>0</v>
      </c>
      <c r="Q107" s="478"/>
      <c r="R107" s="479">
        <f t="shared" si="26"/>
        <v>0</v>
      </c>
      <c r="S107" s="478"/>
      <c r="T107" s="479">
        <f t="shared" si="27"/>
        <v>0</v>
      </c>
      <c r="U107" s="478"/>
      <c r="V107" s="479">
        <f t="shared" si="28"/>
        <v>0</v>
      </c>
      <c r="W107" s="486" t="str">
        <f t="shared" si="29"/>
        <v xml:space="preserve"> </v>
      </c>
      <c r="X107" s="486" t="str">
        <f t="shared" si="35"/>
        <v xml:space="preserve"> </v>
      </c>
      <c r="Y107" s="486" t="str">
        <f t="shared" si="30"/>
        <v/>
      </c>
      <c r="Z107" s="477"/>
      <c r="AA107" s="486" t="str">
        <f t="shared" si="36"/>
        <v/>
      </c>
      <c r="AB107" s="486" t="str">
        <f t="shared" si="37"/>
        <v xml:space="preserve"> </v>
      </c>
      <c r="AC107" s="486" t="str">
        <f t="shared" si="38"/>
        <v/>
      </c>
      <c r="AD107" s="486" t="str">
        <f t="shared" si="39"/>
        <v xml:space="preserve"> </v>
      </c>
      <c r="AE107" s="494" t="str">
        <f t="shared" si="44"/>
        <v xml:space="preserve"> </v>
      </c>
      <c r="AF107" s="486" t="str">
        <f t="shared" si="40"/>
        <v xml:space="preserve"> </v>
      </c>
      <c r="AG107" s="481">
        <f t="shared" si="41"/>
        <v>0</v>
      </c>
      <c r="AH107" s="481" t="str">
        <f t="shared" si="45"/>
        <v xml:space="preserve"> </v>
      </c>
      <c r="AI107" s="483"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484"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486" t="str">
        <f t="shared" si="46"/>
        <v xml:space="preserve"> </v>
      </c>
      <c r="AL107" s="486"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486" t="str">
        <f t="shared" si="42"/>
        <v xml:space="preserve"> </v>
      </c>
      <c r="AN107" s="65" t="str">
        <f t="shared" si="43"/>
        <v xml:space="preserve"> </v>
      </c>
      <c r="AO107" s="516"/>
      <c r="AP107" s="516"/>
      <c r="AQ107" s="516"/>
      <c r="AR107" s="516"/>
      <c r="AS107" s="516"/>
      <c r="AT107" s="516"/>
      <c r="AU107" s="516"/>
      <c r="AV107" s="516"/>
      <c r="AW107" s="516"/>
      <c r="AX107" s="516"/>
      <c r="AY107" s="516"/>
      <c r="AZ107" s="516"/>
    </row>
    <row r="108" spans="1:52" ht="57.75" customHeight="1" x14ac:dyDescent="0.3">
      <c r="A108" s="512"/>
      <c r="B108" s="473" t="str">
        <f t="shared" si="31"/>
        <v>-</v>
      </c>
      <c r="C108" s="478"/>
      <c r="D108" s="375"/>
      <c r="E108" s="477"/>
      <c r="F108" s="515"/>
      <c r="G108" s="518"/>
      <c r="H108" s="477"/>
      <c r="I108" s="478"/>
      <c r="J108" s="479">
        <f t="shared" si="32"/>
        <v>0</v>
      </c>
      <c r="K108" s="478"/>
      <c r="L108" s="479">
        <f t="shared" si="33"/>
        <v>0</v>
      </c>
      <c r="M108" s="478"/>
      <c r="N108" s="479">
        <f t="shared" si="34"/>
        <v>0</v>
      </c>
      <c r="O108" s="478"/>
      <c r="P108" s="479">
        <f t="shared" si="25"/>
        <v>0</v>
      </c>
      <c r="Q108" s="478"/>
      <c r="R108" s="479">
        <f t="shared" si="26"/>
        <v>0</v>
      </c>
      <c r="S108" s="478"/>
      <c r="T108" s="479">
        <f t="shared" si="27"/>
        <v>0</v>
      </c>
      <c r="U108" s="478"/>
      <c r="V108" s="479">
        <f t="shared" si="28"/>
        <v>0</v>
      </c>
      <c r="W108" s="486" t="str">
        <f t="shared" si="29"/>
        <v xml:space="preserve"> </v>
      </c>
      <c r="X108" s="486" t="str">
        <f t="shared" si="35"/>
        <v xml:space="preserve"> </v>
      </c>
      <c r="Y108" s="486" t="str">
        <f t="shared" si="30"/>
        <v/>
      </c>
      <c r="Z108" s="477"/>
      <c r="AA108" s="486" t="str">
        <f t="shared" si="36"/>
        <v/>
      </c>
      <c r="AB108" s="486" t="str">
        <f t="shared" si="37"/>
        <v xml:space="preserve"> </v>
      </c>
      <c r="AC108" s="486" t="str">
        <f t="shared" si="38"/>
        <v/>
      </c>
      <c r="AD108" s="486" t="str">
        <f t="shared" si="39"/>
        <v xml:space="preserve"> </v>
      </c>
      <c r="AE108" s="494" t="str">
        <f t="shared" si="44"/>
        <v xml:space="preserve"> </v>
      </c>
      <c r="AF108" s="486" t="str">
        <f t="shared" si="40"/>
        <v xml:space="preserve"> </v>
      </c>
      <c r="AG108" s="481">
        <f t="shared" si="41"/>
        <v>0</v>
      </c>
      <c r="AH108" s="481" t="str">
        <f t="shared" si="45"/>
        <v xml:space="preserve"> </v>
      </c>
      <c r="AI108" s="483"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484"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486" t="str">
        <f t="shared" si="46"/>
        <v xml:space="preserve"> </v>
      </c>
      <c r="AL108" s="486"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486" t="str">
        <f t="shared" si="42"/>
        <v xml:space="preserve"> </v>
      </c>
      <c r="AN108" s="65" t="str">
        <f t="shared" si="43"/>
        <v xml:space="preserve"> </v>
      </c>
      <c r="AO108" s="516"/>
      <c r="AP108" s="516"/>
      <c r="AQ108" s="516"/>
      <c r="AR108" s="516"/>
      <c r="AS108" s="516"/>
      <c r="AT108" s="516"/>
      <c r="AU108" s="516"/>
      <c r="AV108" s="516"/>
      <c r="AW108" s="516"/>
      <c r="AX108" s="516"/>
      <c r="AY108" s="516"/>
      <c r="AZ108" s="516"/>
    </row>
    <row r="109" spans="1:52" ht="57.75" customHeight="1" x14ac:dyDescent="0.3">
      <c r="A109" s="512"/>
      <c r="B109" s="473" t="str">
        <f t="shared" si="31"/>
        <v>-</v>
      </c>
      <c r="C109" s="478"/>
      <c r="D109" s="375"/>
      <c r="E109" s="477"/>
      <c r="F109" s="515"/>
      <c r="G109" s="518"/>
      <c r="H109" s="477"/>
      <c r="I109" s="478"/>
      <c r="J109" s="479">
        <f t="shared" si="32"/>
        <v>0</v>
      </c>
      <c r="K109" s="478"/>
      <c r="L109" s="479">
        <f t="shared" si="33"/>
        <v>0</v>
      </c>
      <c r="M109" s="478"/>
      <c r="N109" s="479">
        <f t="shared" si="34"/>
        <v>0</v>
      </c>
      <c r="O109" s="478"/>
      <c r="P109" s="479">
        <f t="shared" si="25"/>
        <v>0</v>
      </c>
      <c r="Q109" s="478"/>
      <c r="R109" s="479">
        <f t="shared" si="26"/>
        <v>0</v>
      </c>
      <c r="S109" s="478"/>
      <c r="T109" s="479">
        <f t="shared" si="27"/>
        <v>0</v>
      </c>
      <c r="U109" s="478"/>
      <c r="V109" s="479">
        <f t="shared" si="28"/>
        <v>0</v>
      </c>
      <c r="W109" s="486" t="str">
        <f t="shared" si="29"/>
        <v xml:space="preserve"> </v>
      </c>
      <c r="X109" s="486" t="str">
        <f t="shared" si="35"/>
        <v xml:space="preserve"> </v>
      </c>
      <c r="Y109" s="486" t="str">
        <f t="shared" si="30"/>
        <v/>
      </c>
      <c r="Z109" s="477"/>
      <c r="AA109" s="486" t="str">
        <f t="shared" si="36"/>
        <v/>
      </c>
      <c r="AB109" s="486" t="str">
        <f t="shared" si="37"/>
        <v xml:space="preserve"> </v>
      </c>
      <c r="AC109" s="486" t="str">
        <f t="shared" si="38"/>
        <v/>
      </c>
      <c r="AD109" s="486" t="str">
        <f t="shared" si="39"/>
        <v xml:space="preserve"> </v>
      </c>
      <c r="AE109" s="494" t="str">
        <f t="shared" si="44"/>
        <v xml:space="preserve"> </v>
      </c>
      <c r="AF109" s="486" t="str">
        <f t="shared" si="40"/>
        <v xml:space="preserve"> </v>
      </c>
      <c r="AG109" s="481">
        <f t="shared" si="41"/>
        <v>0</v>
      </c>
      <c r="AH109" s="481" t="str">
        <f t="shared" si="45"/>
        <v xml:space="preserve"> </v>
      </c>
      <c r="AI109" s="483"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484"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486" t="str">
        <f t="shared" si="46"/>
        <v xml:space="preserve"> </v>
      </c>
      <c r="AL109" s="486"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486" t="str">
        <f t="shared" si="42"/>
        <v xml:space="preserve"> </v>
      </c>
      <c r="AN109" s="65" t="str">
        <f t="shared" si="43"/>
        <v xml:space="preserve"> </v>
      </c>
      <c r="AO109" s="516"/>
      <c r="AP109" s="516"/>
      <c r="AQ109" s="516"/>
      <c r="AR109" s="516"/>
      <c r="AS109" s="516"/>
      <c r="AT109" s="516"/>
      <c r="AU109" s="516"/>
      <c r="AV109" s="516"/>
      <c r="AW109" s="516"/>
      <c r="AX109" s="516"/>
      <c r="AY109" s="516"/>
      <c r="AZ109" s="516"/>
    </row>
    <row r="110" spans="1:52" ht="57.75" customHeight="1" x14ac:dyDescent="0.3">
      <c r="A110" s="512"/>
      <c r="B110" s="473" t="str">
        <f t="shared" si="31"/>
        <v>-</v>
      </c>
      <c r="C110" s="478"/>
      <c r="D110" s="375"/>
      <c r="E110" s="477"/>
      <c r="F110" s="515"/>
      <c r="G110" s="518"/>
      <c r="H110" s="477"/>
      <c r="I110" s="478"/>
      <c r="J110" s="479">
        <f t="shared" si="32"/>
        <v>0</v>
      </c>
      <c r="K110" s="478"/>
      <c r="L110" s="479">
        <f t="shared" si="33"/>
        <v>0</v>
      </c>
      <c r="M110" s="478"/>
      <c r="N110" s="479">
        <f t="shared" si="34"/>
        <v>0</v>
      </c>
      <c r="O110" s="478"/>
      <c r="P110" s="479">
        <f t="shared" si="25"/>
        <v>0</v>
      </c>
      <c r="Q110" s="478"/>
      <c r="R110" s="479">
        <f t="shared" si="26"/>
        <v>0</v>
      </c>
      <c r="S110" s="478"/>
      <c r="T110" s="479">
        <f t="shared" si="27"/>
        <v>0</v>
      </c>
      <c r="U110" s="478"/>
      <c r="V110" s="479">
        <f t="shared" si="28"/>
        <v>0</v>
      </c>
      <c r="W110" s="486" t="str">
        <f t="shared" si="29"/>
        <v xml:space="preserve"> </v>
      </c>
      <c r="X110" s="486" t="str">
        <f t="shared" si="35"/>
        <v xml:space="preserve"> </v>
      </c>
      <c r="Y110" s="486" t="str">
        <f t="shared" si="30"/>
        <v/>
      </c>
      <c r="Z110" s="477"/>
      <c r="AA110" s="486" t="str">
        <f t="shared" si="36"/>
        <v/>
      </c>
      <c r="AB110" s="486" t="str">
        <f t="shared" si="37"/>
        <v xml:space="preserve"> </v>
      </c>
      <c r="AC110" s="486" t="str">
        <f t="shared" si="38"/>
        <v/>
      </c>
      <c r="AD110" s="486" t="str">
        <f t="shared" si="39"/>
        <v xml:space="preserve"> </v>
      </c>
      <c r="AE110" s="494" t="str">
        <f t="shared" si="44"/>
        <v xml:space="preserve"> </v>
      </c>
      <c r="AF110" s="486" t="str">
        <f t="shared" si="40"/>
        <v xml:space="preserve"> </v>
      </c>
      <c r="AG110" s="481">
        <f t="shared" si="41"/>
        <v>0</v>
      </c>
      <c r="AH110" s="481" t="str">
        <f t="shared" si="45"/>
        <v xml:space="preserve"> </v>
      </c>
      <c r="AI110" s="483"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484"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486" t="str">
        <f t="shared" si="46"/>
        <v xml:space="preserve"> </v>
      </c>
      <c r="AL110" s="486"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486" t="str">
        <f t="shared" si="42"/>
        <v xml:space="preserve"> </v>
      </c>
      <c r="AN110" s="65" t="str">
        <f t="shared" si="43"/>
        <v xml:space="preserve"> </v>
      </c>
      <c r="AO110" s="516"/>
      <c r="AP110" s="516"/>
      <c r="AQ110" s="516"/>
      <c r="AR110" s="516"/>
      <c r="AS110" s="516"/>
      <c r="AT110" s="516"/>
      <c r="AU110" s="516"/>
      <c r="AV110" s="516"/>
      <c r="AW110" s="516"/>
      <c r="AX110" s="516"/>
      <c r="AY110" s="516"/>
      <c r="AZ110" s="516"/>
    </row>
    <row r="111" spans="1:52" ht="57.75" customHeight="1" x14ac:dyDescent="0.3">
      <c r="A111" s="512"/>
      <c r="B111" s="473" t="str">
        <f t="shared" si="31"/>
        <v>-</v>
      </c>
      <c r="C111" s="478"/>
      <c r="D111" s="375"/>
      <c r="E111" s="477"/>
      <c r="F111" s="515"/>
      <c r="G111" s="518"/>
      <c r="H111" s="477"/>
      <c r="I111" s="478"/>
      <c r="J111" s="479">
        <f t="shared" si="32"/>
        <v>0</v>
      </c>
      <c r="K111" s="478"/>
      <c r="L111" s="479">
        <f t="shared" si="33"/>
        <v>0</v>
      </c>
      <c r="M111" s="478"/>
      <c r="N111" s="479">
        <f t="shared" si="34"/>
        <v>0</v>
      </c>
      <c r="O111" s="478"/>
      <c r="P111" s="479">
        <f t="shared" si="25"/>
        <v>0</v>
      </c>
      <c r="Q111" s="478"/>
      <c r="R111" s="479">
        <f t="shared" si="26"/>
        <v>0</v>
      </c>
      <c r="S111" s="478"/>
      <c r="T111" s="479">
        <f t="shared" si="27"/>
        <v>0</v>
      </c>
      <c r="U111" s="478"/>
      <c r="V111" s="479">
        <f t="shared" si="28"/>
        <v>0</v>
      </c>
      <c r="W111" s="486" t="str">
        <f t="shared" si="29"/>
        <v xml:space="preserve"> </v>
      </c>
      <c r="X111" s="486" t="str">
        <f t="shared" si="35"/>
        <v xml:space="preserve"> </v>
      </c>
      <c r="Y111" s="486" t="str">
        <f t="shared" si="30"/>
        <v/>
      </c>
      <c r="Z111" s="477"/>
      <c r="AA111" s="486" t="str">
        <f t="shared" si="36"/>
        <v/>
      </c>
      <c r="AB111" s="486" t="str">
        <f t="shared" si="37"/>
        <v xml:space="preserve"> </v>
      </c>
      <c r="AC111" s="486" t="str">
        <f t="shared" si="38"/>
        <v/>
      </c>
      <c r="AD111" s="486" t="str">
        <f t="shared" si="39"/>
        <v xml:space="preserve"> </v>
      </c>
      <c r="AE111" s="494" t="str">
        <f t="shared" si="44"/>
        <v xml:space="preserve"> </v>
      </c>
      <c r="AF111" s="486" t="str">
        <f t="shared" si="40"/>
        <v xml:space="preserve"> </v>
      </c>
      <c r="AG111" s="481">
        <f t="shared" si="41"/>
        <v>0</v>
      </c>
      <c r="AH111" s="481" t="str">
        <f t="shared" si="45"/>
        <v xml:space="preserve"> </v>
      </c>
      <c r="AI111" s="483"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484"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486" t="str">
        <f t="shared" si="46"/>
        <v xml:space="preserve"> </v>
      </c>
      <c r="AL111" s="486"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486" t="str">
        <f t="shared" si="42"/>
        <v xml:space="preserve"> </v>
      </c>
      <c r="AN111" s="65" t="str">
        <f t="shared" si="43"/>
        <v xml:space="preserve"> </v>
      </c>
      <c r="AO111" s="516"/>
      <c r="AP111" s="516"/>
      <c r="AQ111" s="516"/>
      <c r="AR111" s="516"/>
      <c r="AS111" s="516"/>
      <c r="AT111" s="516"/>
      <c r="AU111" s="516"/>
      <c r="AV111" s="516"/>
      <c r="AW111" s="516"/>
      <c r="AX111" s="516"/>
      <c r="AY111" s="516"/>
      <c r="AZ111" s="516"/>
    </row>
    <row r="112" spans="1:52" ht="57.75" customHeight="1" x14ac:dyDescent="0.3">
      <c r="A112" s="512"/>
      <c r="B112" s="473" t="str">
        <f t="shared" si="31"/>
        <v>-</v>
      </c>
      <c r="C112" s="478"/>
      <c r="D112" s="375"/>
      <c r="E112" s="477"/>
      <c r="F112" s="515"/>
      <c r="G112" s="518"/>
      <c r="H112" s="477"/>
      <c r="I112" s="478"/>
      <c r="J112" s="479">
        <f t="shared" si="32"/>
        <v>0</v>
      </c>
      <c r="K112" s="478"/>
      <c r="L112" s="479">
        <f t="shared" si="33"/>
        <v>0</v>
      </c>
      <c r="M112" s="478"/>
      <c r="N112" s="479">
        <f t="shared" si="34"/>
        <v>0</v>
      </c>
      <c r="O112" s="478"/>
      <c r="P112" s="479">
        <f t="shared" si="25"/>
        <v>0</v>
      </c>
      <c r="Q112" s="478"/>
      <c r="R112" s="479">
        <f t="shared" si="26"/>
        <v>0</v>
      </c>
      <c r="S112" s="478"/>
      <c r="T112" s="479">
        <f t="shared" si="27"/>
        <v>0</v>
      </c>
      <c r="U112" s="478"/>
      <c r="V112" s="479">
        <f t="shared" si="28"/>
        <v>0</v>
      </c>
      <c r="W112" s="486" t="str">
        <f t="shared" si="29"/>
        <v xml:space="preserve"> </v>
      </c>
      <c r="X112" s="486" t="str">
        <f t="shared" si="35"/>
        <v xml:space="preserve"> </v>
      </c>
      <c r="Y112" s="486" t="str">
        <f t="shared" si="30"/>
        <v/>
      </c>
      <c r="Z112" s="477"/>
      <c r="AA112" s="486" t="str">
        <f t="shared" si="36"/>
        <v/>
      </c>
      <c r="AB112" s="486" t="str">
        <f t="shared" si="37"/>
        <v xml:space="preserve"> </v>
      </c>
      <c r="AC112" s="486" t="str">
        <f t="shared" si="38"/>
        <v/>
      </c>
      <c r="AD112" s="486" t="str">
        <f t="shared" si="39"/>
        <v xml:space="preserve"> </v>
      </c>
      <c r="AE112" s="494" t="str">
        <f t="shared" si="44"/>
        <v xml:space="preserve"> </v>
      </c>
      <c r="AF112" s="486" t="str">
        <f t="shared" si="40"/>
        <v xml:space="preserve"> </v>
      </c>
      <c r="AG112" s="481">
        <f t="shared" si="41"/>
        <v>0</v>
      </c>
      <c r="AH112" s="481" t="str">
        <f t="shared" si="45"/>
        <v xml:space="preserve"> </v>
      </c>
      <c r="AI112" s="483"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484"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486" t="str">
        <f t="shared" si="46"/>
        <v xml:space="preserve"> </v>
      </c>
      <c r="AL112" s="486"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486" t="str">
        <f t="shared" si="42"/>
        <v xml:space="preserve"> </v>
      </c>
      <c r="AN112" s="65" t="str">
        <f t="shared" si="43"/>
        <v xml:space="preserve"> </v>
      </c>
      <c r="AO112" s="516"/>
      <c r="AP112" s="516"/>
      <c r="AQ112" s="516"/>
      <c r="AR112" s="516"/>
      <c r="AS112" s="516"/>
      <c r="AT112" s="516"/>
      <c r="AU112" s="516"/>
      <c r="AV112" s="516"/>
      <c r="AW112" s="516"/>
      <c r="AX112" s="516"/>
      <c r="AY112" s="516"/>
      <c r="AZ112" s="516"/>
    </row>
    <row r="113" spans="1:52" ht="57.75" customHeight="1" x14ac:dyDescent="0.3">
      <c r="A113" s="512"/>
      <c r="B113" s="473" t="str">
        <f t="shared" si="31"/>
        <v>-</v>
      </c>
      <c r="C113" s="478"/>
      <c r="D113" s="375"/>
      <c r="E113" s="477"/>
      <c r="F113" s="515"/>
      <c r="G113" s="518"/>
      <c r="H113" s="477"/>
      <c r="I113" s="478"/>
      <c r="J113" s="479">
        <f t="shared" si="32"/>
        <v>0</v>
      </c>
      <c r="K113" s="478"/>
      <c r="L113" s="479">
        <f t="shared" si="33"/>
        <v>0</v>
      </c>
      <c r="M113" s="478"/>
      <c r="N113" s="479">
        <f t="shared" si="34"/>
        <v>0</v>
      </c>
      <c r="O113" s="478"/>
      <c r="P113" s="479">
        <f t="shared" si="25"/>
        <v>0</v>
      </c>
      <c r="Q113" s="478"/>
      <c r="R113" s="479">
        <f t="shared" si="26"/>
        <v>0</v>
      </c>
      <c r="S113" s="478"/>
      <c r="T113" s="479">
        <f t="shared" si="27"/>
        <v>0</v>
      </c>
      <c r="U113" s="478"/>
      <c r="V113" s="479">
        <f t="shared" si="28"/>
        <v>0</v>
      </c>
      <c r="W113" s="486" t="str">
        <f t="shared" si="29"/>
        <v xml:space="preserve"> </v>
      </c>
      <c r="X113" s="486" t="str">
        <f t="shared" si="35"/>
        <v xml:space="preserve"> </v>
      </c>
      <c r="Y113" s="486" t="str">
        <f t="shared" si="30"/>
        <v/>
      </c>
      <c r="Z113" s="477"/>
      <c r="AA113" s="486" t="str">
        <f t="shared" si="36"/>
        <v/>
      </c>
      <c r="AB113" s="486" t="str">
        <f t="shared" si="37"/>
        <v xml:space="preserve"> </v>
      </c>
      <c r="AC113" s="486" t="str">
        <f t="shared" si="38"/>
        <v/>
      </c>
      <c r="AD113" s="486" t="str">
        <f t="shared" si="39"/>
        <v xml:space="preserve"> </v>
      </c>
      <c r="AE113" s="494" t="str">
        <f t="shared" si="44"/>
        <v xml:space="preserve"> </v>
      </c>
      <c r="AF113" s="486" t="str">
        <f t="shared" si="40"/>
        <v xml:space="preserve"> </v>
      </c>
      <c r="AG113" s="481">
        <f t="shared" si="41"/>
        <v>0</v>
      </c>
      <c r="AH113" s="481" t="str">
        <f t="shared" si="45"/>
        <v xml:space="preserve"> </v>
      </c>
      <c r="AI113" s="483"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484"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486" t="str">
        <f t="shared" si="46"/>
        <v xml:space="preserve"> </v>
      </c>
      <c r="AL113" s="486"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486" t="str">
        <f t="shared" si="42"/>
        <v xml:space="preserve"> </v>
      </c>
      <c r="AN113" s="65" t="str">
        <f t="shared" si="43"/>
        <v xml:space="preserve"> </v>
      </c>
      <c r="AO113" s="516"/>
      <c r="AP113" s="516"/>
      <c r="AQ113" s="516"/>
      <c r="AR113" s="516"/>
      <c r="AS113" s="516"/>
      <c r="AT113" s="516"/>
      <c r="AU113" s="516"/>
      <c r="AV113" s="516"/>
      <c r="AW113" s="516"/>
      <c r="AX113" s="516"/>
      <c r="AY113" s="516"/>
      <c r="AZ113" s="516"/>
    </row>
    <row r="114" spans="1:52" ht="57.75" customHeight="1" x14ac:dyDescent="0.3">
      <c r="A114" s="512"/>
      <c r="B114" s="473" t="str">
        <f t="shared" si="31"/>
        <v>-</v>
      </c>
      <c r="C114" s="478"/>
      <c r="D114" s="375"/>
      <c r="E114" s="477"/>
      <c r="F114" s="515"/>
      <c r="G114" s="518"/>
      <c r="H114" s="477"/>
      <c r="I114" s="478"/>
      <c r="J114" s="479">
        <f t="shared" si="32"/>
        <v>0</v>
      </c>
      <c r="K114" s="478"/>
      <c r="L114" s="479">
        <f t="shared" si="33"/>
        <v>0</v>
      </c>
      <c r="M114" s="478"/>
      <c r="N114" s="479">
        <f t="shared" si="34"/>
        <v>0</v>
      </c>
      <c r="O114" s="478"/>
      <c r="P114" s="479">
        <f t="shared" si="25"/>
        <v>0</v>
      </c>
      <c r="Q114" s="478"/>
      <c r="R114" s="479">
        <f t="shared" si="26"/>
        <v>0</v>
      </c>
      <c r="S114" s="478"/>
      <c r="T114" s="479">
        <f t="shared" si="27"/>
        <v>0</v>
      </c>
      <c r="U114" s="478"/>
      <c r="V114" s="479">
        <f t="shared" si="28"/>
        <v>0</v>
      </c>
      <c r="W114" s="486" t="str">
        <f t="shared" si="29"/>
        <v xml:space="preserve"> </v>
      </c>
      <c r="X114" s="486" t="str">
        <f t="shared" si="35"/>
        <v xml:space="preserve"> </v>
      </c>
      <c r="Y114" s="486" t="str">
        <f t="shared" si="30"/>
        <v/>
      </c>
      <c r="Z114" s="477"/>
      <c r="AA114" s="486" t="str">
        <f t="shared" si="36"/>
        <v/>
      </c>
      <c r="AB114" s="486" t="str">
        <f t="shared" si="37"/>
        <v xml:space="preserve"> </v>
      </c>
      <c r="AC114" s="486" t="str">
        <f t="shared" si="38"/>
        <v/>
      </c>
      <c r="AD114" s="486" t="str">
        <f t="shared" si="39"/>
        <v xml:space="preserve"> </v>
      </c>
      <c r="AE114" s="494" t="str">
        <f t="shared" si="44"/>
        <v xml:space="preserve"> </v>
      </c>
      <c r="AF114" s="486" t="str">
        <f t="shared" si="40"/>
        <v xml:space="preserve"> </v>
      </c>
      <c r="AG114" s="481">
        <f t="shared" si="41"/>
        <v>0</v>
      </c>
      <c r="AH114" s="481" t="str">
        <f t="shared" si="45"/>
        <v xml:space="preserve"> </v>
      </c>
      <c r="AI114" s="483"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484"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486" t="str">
        <f t="shared" si="46"/>
        <v xml:space="preserve"> </v>
      </c>
      <c r="AL114" s="486"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486" t="str">
        <f t="shared" si="42"/>
        <v xml:space="preserve"> </v>
      </c>
      <c r="AN114" s="65" t="str">
        <f t="shared" si="43"/>
        <v xml:space="preserve"> </v>
      </c>
      <c r="AO114" s="516"/>
      <c r="AP114" s="516"/>
      <c r="AQ114" s="516"/>
      <c r="AR114" s="516"/>
      <c r="AS114" s="516"/>
      <c r="AT114" s="516"/>
      <c r="AU114" s="516"/>
      <c r="AV114" s="516"/>
      <c r="AW114" s="516"/>
      <c r="AX114" s="516"/>
      <c r="AY114" s="516"/>
      <c r="AZ114" s="516"/>
    </row>
    <row r="115" spans="1:52" ht="57.75" customHeight="1" x14ac:dyDescent="0.3">
      <c r="A115" s="512"/>
      <c r="B115" s="473" t="str">
        <f t="shared" si="31"/>
        <v>-</v>
      </c>
      <c r="C115" s="478"/>
      <c r="D115" s="375"/>
      <c r="E115" s="477"/>
      <c r="F115" s="515"/>
      <c r="G115" s="518"/>
      <c r="H115" s="477"/>
      <c r="I115" s="478"/>
      <c r="J115" s="479">
        <f t="shared" si="32"/>
        <v>0</v>
      </c>
      <c r="K115" s="478"/>
      <c r="L115" s="479">
        <f t="shared" si="33"/>
        <v>0</v>
      </c>
      <c r="M115" s="478"/>
      <c r="N115" s="479">
        <f t="shared" si="34"/>
        <v>0</v>
      </c>
      <c r="O115" s="478"/>
      <c r="P115" s="479">
        <f t="shared" si="25"/>
        <v>0</v>
      </c>
      <c r="Q115" s="478"/>
      <c r="R115" s="479">
        <f t="shared" si="26"/>
        <v>0</v>
      </c>
      <c r="S115" s="478"/>
      <c r="T115" s="479">
        <f t="shared" si="27"/>
        <v>0</v>
      </c>
      <c r="U115" s="478"/>
      <c r="V115" s="479">
        <f t="shared" si="28"/>
        <v>0</v>
      </c>
      <c r="W115" s="486" t="str">
        <f t="shared" si="29"/>
        <v xml:space="preserve"> </v>
      </c>
      <c r="X115" s="486" t="str">
        <f t="shared" si="35"/>
        <v xml:space="preserve"> </v>
      </c>
      <c r="Y115" s="486" t="str">
        <f t="shared" si="30"/>
        <v/>
      </c>
      <c r="Z115" s="477"/>
      <c r="AA115" s="486" t="str">
        <f t="shared" si="36"/>
        <v/>
      </c>
      <c r="AB115" s="486" t="str">
        <f t="shared" si="37"/>
        <v xml:space="preserve"> </v>
      </c>
      <c r="AC115" s="486" t="str">
        <f t="shared" si="38"/>
        <v/>
      </c>
      <c r="AD115" s="486" t="str">
        <f t="shared" si="39"/>
        <v xml:space="preserve"> </v>
      </c>
      <c r="AE115" s="494" t="str">
        <f t="shared" si="44"/>
        <v xml:space="preserve"> </v>
      </c>
      <c r="AF115" s="486" t="str">
        <f t="shared" si="40"/>
        <v xml:space="preserve"> </v>
      </c>
      <c r="AG115" s="481">
        <f t="shared" si="41"/>
        <v>0</v>
      </c>
      <c r="AH115" s="481" t="str">
        <f t="shared" si="45"/>
        <v xml:space="preserve"> </v>
      </c>
      <c r="AI115" s="483"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484"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486" t="str">
        <f t="shared" si="46"/>
        <v xml:space="preserve"> </v>
      </c>
      <c r="AL115" s="486"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486" t="str">
        <f t="shared" si="42"/>
        <v xml:space="preserve"> </v>
      </c>
      <c r="AN115" s="65" t="str">
        <f t="shared" si="43"/>
        <v xml:space="preserve"> </v>
      </c>
      <c r="AO115" s="516"/>
      <c r="AP115" s="516"/>
      <c r="AQ115" s="516"/>
      <c r="AR115" s="516"/>
      <c r="AS115" s="516"/>
      <c r="AT115" s="516"/>
      <c r="AU115" s="516"/>
      <c r="AV115" s="516"/>
      <c r="AW115" s="516"/>
      <c r="AX115" s="516"/>
      <c r="AY115" s="516"/>
      <c r="AZ115" s="516"/>
    </row>
    <row r="116" spans="1:52" ht="57.75" customHeight="1" x14ac:dyDescent="0.3">
      <c r="A116" s="512"/>
      <c r="B116" s="473" t="str">
        <f t="shared" si="31"/>
        <v>-</v>
      </c>
      <c r="C116" s="478"/>
      <c r="D116" s="375"/>
      <c r="E116" s="477"/>
      <c r="F116" s="515"/>
      <c r="G116" s="518"/>
      <c r="H116" s="477"/>
      <c r="I116" s="478"/>
      <c r="J116" s="479">
        <f t="shared" si="32"/>
        <v>0</v>
      </c>
      <c r="K116" s="478"/>
      <c r="L116" s="479">
        <f t="shared" si="33"/>
        <v>0</v>
      </c>
      <c r="M116" s="478"/>
      <c r="N116" s="479">
        <f t="shared" si="34"/>
        <v>0</v>
      </c>
      <c r="O116" s="478"/>
      <c r="P116" s="479">
        <f t="shared" si="25"/>
        <v>0</v>
      </c>
      <c r="Q116" s="478"/>
      <c r="R116" s="479">
        <f t="shared" si="26"/>
        <v>0</v>
      </c>
      <c r="S116" s="478"/>
      <c r="T116" s="479">
        <f t="shared" si="27"/>
        <v>0</v>
      </c>
      <c r="U116" s="478"/>
      <c r="V116" s="479">
        <f t="shared" si="28"/>
        <v>0</v>
      </c>
      <c r="W116" s="486" t="str">
        <f t="shared" si="29"/>
        <v xml:space="preserve"> </v>
      </c>
      <c r="X116" s="486" t="str">
        <f t="shared" si="35"/>
        <v xml:space="preserve"> </v>
      </c>
      <c r="Y116" s="486" t="str">
        <f t="shared" si="30"/>
        <v/>
      </c>
      <c r="Z116" s="477"/>
      <c r="AA116" s="486" t="str">
        <f t="shared" si="36"/>
        <v/>
      </c>
      <c r="AB116" s="486" t="str">
        <f t="shared" si="37"/>
        <v xml:space="preserve"> </v>
      </c>
      <c r="AC116" s="486" t="str">
        <f t="shared" si="38"/>
        <v/>
      </c>
      <c r="AD116" s="486" t="str">
        <f t="shared" si="39"/>
        <v xml:space="preserve"> </v>
      </c>
      <c r="AE116" s="494" t="str">
        <f t="shared" si="44"/>
        <v xml:space="preserve"> </v>
      </c>
      <c r="AF116" s="486" t="str">
        <f t="shared" si="40"/>
        <v xml:space="preserve"> </v>
      </c>
      <c r="AG116" s="481">
        <f t="shared" si="41"/>
        <v>0</v>
      </c>
      <c r="AH116" s="481" t="str">
        <f t="shared" si="45"/>
        <v xml:space="preserve"> </v>
      </c>
      <c r="AI116" s="483"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484"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486" t="str">
        <f t="shared" si="46"/>
        <v xml:space="preserve"> </v>
      </c>
      <c r="AL116" s="486"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486" t="str">
        <f t="shared" si="42"/>
        <v xml:space="preserve"> </v>
      </c>
      <c r="AN116" s="65" t="str">
        <f t="shared" si="43"/>
        <v xml:space="preserve"> </v>
      </c>
      <c r="AO116" s="516"/>
      <c r="AP116" s="516"/>
      <c r="AQ116" s="516"/>
      <c r="AR116" s="516"/>
      <c r="AS116" s="516"/>
      <c r="AT116" s="516"/>
      <c r="AU116" s="516"/>
      <c r="AV116" s="516"/>
      <c r="AW116" s="516"/>
      <c r="AX116" s="516"/>
      <c r="AY116" s="516"/>
      <c r="AZ116" s="516"/>
    </row>
    <row r="117" spans="1:52" ht="57.75" customHeight="1" x14ac:dyDescent="0.3">
      <c r="A117" s="512"/>
      <c r="B117" s="473" t="str">
        <f t="shared" si="31"/>
        <v>-</v>
      </c>
      <c r="C117" s="478"/>
      <c r="D117" s="375"/>
      <c r="E117" s="477"/>
      <c r="F117" s="515"/>
      <c r="G117" s="518"/>
      <c r="H117" s="477"/>
      <c r="I117" s="478"/>
      <c r="J117" s="479">
        <f t="shared" si="32"/>
        <v>0</v>
      </c>
      <c r="K117" s="478"/>
      <c r="L117" s="479">
        <f t="shared" si="33"/>
        <v>0</v>
      </c>
      <c r="M117" s="478"/>
      <c r="N117" s="479">
        <f t="shared" si="34"/>
        <v>0</v>
      </c>
      <c r="O117" s="478"/>
      <c r="P117" s="479">
        <f t="shared" si="25"/>
        <v>0</v>
      </c>
      <c r="Q117" s="478"/>
      <c r="R117" s="479">
        <f t="shared" si="26"/>
        <v>0</v>
      </c>
      <c r="S117" s="478"/>
      <c r="T117" s="479">
        <f t="shared" si="27"/>
        <v>0</v>
      </c>
      <c r="U117" s="478"/>
      <c r="V117" s="479">
        <f t="shared" si="28"/>
        <v>0</v>
      </c>
      <c r="W117" s="486" t="str">
        <f t="shared" si="29"/>
        <v xml:space="preserve"> </v>
      </c>
      <c r="X117" s="486" t="str">
        <f t="shared" si="35"/>
        <v xml:space="preserve"> </v>
      </c>
      <c r="Y117" s="486" t="str">
        <f t="shared" si="30"/>
        <v/>
      </c>
      <c r="Z117" s="477"/>
      <c r="AA117" s="486" t="str">
        <f t="shared" si="36"/>
        <v/>
      </c>
      <c r="AB117" s="486" t="str">
        <f t="shared" si="37"/>
        <v xml:space="preserve"> </v>
      </c>
      <c r="AC117" s="486" t="str">
        <f t="shared" si="38"/>
        <v/>
      </c>
      <c r="AD117" s="486" t="str">
        <f t="shared" si="39"/>
        <v xml:space="preserve"> </v>
      </c>
      <c r="AE117" s="494" t="str">
        <f t="shared" si="44"/>
        <v xml:space="preserve"> </v>
      </c>
      <c r="AF117" s="486" t="str">
        <f t="shared" si="40"/>
        <v xml:space="preserve"> </v>
      </c>
      <c r="AG117" s="481">
        <f t="shared" si="41"/>
        <v>0</v>
      </c>
      <c r="AH117" s="481" t="str">
        <f t="shared" si="45"/>
        <v xml:space="preserve"> </v>
      </c>
      <c r="AI117" s="483"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484"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486" t="str">
        <f t="shared" si="46"/>
        <v xml:space="preserve"> </v>
      </c>
      <c r="AL117" s="486"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486" t="str">
        <f t="shared" si="42"/>
        <v xml:space="preserve"> </v>
      </c>
      <c r="AN117" s="65" t="str">
        <f t="shared" si="43"/>
        <v xml:space="preserve"> </v>
      </c>
      <c r="AO117" s="516"/>
      <c r="AP117" s="516"/>
      <c r="AQ117" s="516"/>
      <c r="AR117" s="516"/>
      <c r="AS117" s="516"/>
      <c r="AT117" s="516"/>
      <c r="AU117" s="516"/>
      <c r="AV117" s="516"/>
      <c r="AW117" s="516"/>
      <c r="AX117" s="516"/>
      <c r="AY117" s="516"/>
      <c r="AZ117" s="516"/>
    </row>
    <row r="118" spans="1:52" ht="57.75" customHeight="1" x14ac:dyDescent="0.3">
      <c r="A118" s="512"/>
      <c r="B118" s="473" t="str">
        <f t="shared" si="31"/>
        <v>-</v>
      </c>
      <c r="C118" s="478"/>
      <c r="D118" s="375"/>
      <c r="E118" s="477"/>
      <c r="F118" s="515"/>
      <c r="G118" s="518"/>
      <c r="H118" s="477"/>
      <c r="I118" s="478"/>
      <c r="J118" s="479">
        <f t="shared" si="32"/>
        <v>0</v>
      </c>
      <c r="K118" s="478"/>
      <c r="L118" s="479">
        <f t="shared" si="33"/>
        <v>0</v>
      </c>
      <c r="M118" s="478"/>
      <c r="N118" s="479">
        <f t="shared" si="34"/>
        <v>0</v>
      </c>
      <c r="O118" s="478"/>
      <c r="P118" s="479">
        <f t="shared" si="25"/>
        <v>0</v>
      </c>
      <c r="Q118" s="478"/>
      <c r="R118" s="479">
        <f t="shared" si="26"/>
        <v>0</v>
      </c>
      <c r="S118" s="478"/>
      <c r="T118" s="479">
        <f t="shared" si="27"/>
        <v>0</v>
      </c>
      <c r="U118" s="478"/>
      <c r="V118" s="479">
        <f t="shared" si="28"/>
        <v>0</v>
      </c>
      <c r="W118" s="486" t="str">
        <f t="shared" si="29"/>
        <v xml:space="preserve"> </v>
      </c>
      <c r="X118" s="486" t="str">
        <f t="shared" si="35"/>
        <v xml:space="preserve"> </v>
      </c>
      <c r="Y118" s="486" t="str">
        <f t="shared" si="30"/>
        <v/>
      </c>
      <c r="Z118" s="477"/>
      <c r="AA118" s="486" t="str">
        <f t="shared" si="36"/>
        <v/>
      </c>
      <c r="AB118" s="486" t="str">
        <f t="shared" si="37"/>
        <v xml:space="preserve"> </v>
      </c>
      <c r="AC118" s="486" t="str">
        <f t="shared" si="38"/>
        <v/>
      </c>
      <c r="AD118" s="486" t="str">
        <f t="shared" si="39"/>
        <v xml:space="preserve"> </v>
      </c>
      <c r="AE118" s="494" t="str">
        <f t="shared" si="44"/>
        <v xml:space="preserve"> </v>
      </c>
      <c r="AF118" s="486" t="str">
        <f t="shared" si="40"/>
        <v xml:space="preserve"> </v>
      </c>
      <c r="AG118" s="481">
        <f t="shared" si="41"/>
        <v>0</v>
      </c>
      <c r="AH118" s="481" t="str">
        <f t="shared" si="45"/>
        <v xml:space="preserve"> </v>
      </c>
      <c r="AI118" s="483"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484"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486" t="str">
        <f t="shared" si="46"/>
        <v xml:space="preserve"> </v>
      </c>
      <c r="AL118" s="486"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486" t="str">
        <f t="shared" si="42"/>
        <v xml:space="preserve"> </v>
      </c>
      <c r="AN118" s="65" t="str">
        <f t="shared" si="43"/>
        <v xml:space="preserve"> </v>
      </c>
      <c r="AO118" s="516"/>
      <c r="AP118" s="516"/>
      <c r="AQ118" s="516"/>
      <c r="AR118" s="516"/>
      <c r="AS118" s="516"/>
      <c r="AT118" s="516"/>
      <c r="AU118" s="516"/>
      <c r="AV118" s="516"/>
      <c r="AW118" s="516"/>
      <c r="AX118" s="516"/>
      <c r="AY118" s="516"/>
      <c r="AZ118" s="516"/>
    </row>
    <row r="119" spans="1:52" ht="57.75" customHeight="1" x14ac:dyDescent="0.3">
      <c r="A119" s="512"/>
      <c r="B119" s="473" t="str">
        <f t="shared" si="31"/>
        <v>-</v>
      </c>
      <c r="C119" s="478"/>
      <c r="D119" s="375"/>
      <c r="E119" s="477"/>
      <c r="F119" s="515"/>
      <c r="G119" s="518"/>
      <c r="H119" s="477"/>
      <c r="I119" s="478"/>
      <c r="J119" s="479">
        <f t="shared" si="32"/>
        <v>0</v>
      </c>
      <c r="K119" s="478"/>
      <c r="L119" s="479">
        <f t="shared" si="33"/>
        <v>0</v>
      </c>
      <c r="M119" s="478"/>
      <c r="N119" s="479">
        <f t="shared" si="34"/>
        <v>0</v>
      </c>
      <c r="O119" s="478"/>
      <c r="P119" s="479">
        <f t="shared" si="25"/>
        <v>0</v>
      </c>
      <c r="Q119" s="478"/>
      <c r="R119" s="479">
        <f t="shared" si="26"/>
        <v>0</v>
      </c>
      <c r="S119" s="478"/>
      <c r="T119" s="479">
        <f t="shared" si="27"/>
        <v>0</v>
      </c>
      <c r="U119" s="478"/>
      <c r="V119" s="479">
        <f t="shared" si="28"/>
        <v>0</v>
      </c>
      <c r="W119" s="486" t="str">
        <f t="shared" si="29"/>
        <v xml:space="preserve"> </v>
      </c>
      <c r="X119" s="486" t="str">
        <f t="shared" si="35"/>
        <v xml:space="preserve"> </v>
      </c>
      <c r="Y119" s="486" t="str">
        <f t="shared" si="30"/>
        <v/>
      </c>
      <c r="Z119" s="477"/>
      <c r="AA119" s="486" t="str">
        <f t="shared" si="36"/>
        <v/>
      </c>
      <c r="AB119" s="486" t="str">
        <f t="shared" si="37"/>
        <v xml:space="preserve"> </v>
      </c>
      <c r="AC119" s="486" t="str">
        <f t="shared" si="38"/>
        <v/>
      </c>
      <c r="AD119" s="486" t="str">
        <f t="shared" si="39"/>
        <v xml:space="preserve"> </v>
      </c>
      <c r="AE119" s="494" t="str">
        <f t="shared" si="44"/>
        <v xml:space="preserve"> </v>
      </c>
      <c r="AF119" s="486" t="str">
        <f t="shared" si="40"/>
        <v xml:space="preserve"> </v>
      </c>
      <c r="AG119" s="481">
        <f t="shared" si="41"/>
        <v>0</v>
      </c>
      <c r="AH119" s="481" t="str">
        <f t="shared" si="45"/>
        <v xml:space="preserve"> </v>
      </c>
      <c r="AI119" s="483"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484"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486" t="str">
        <f t="shared" si="46"/>
        <v xml:space="preserve"> </v>
      </c>
      <c r="AL119" s="486"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486" t="str">
        <f t="shared" si="42"/>
        <v xml:space="preserve"> </v>
      </c>
      <c r="AN119" s="65" t="str">
        <f t="shared" si="43"/>
        <v xml:space="preserve"> </v>
      </c>
      <c r="AO119" s="516"/>
      <c r="AP119" s="516"/>
      <c r="AQ119" s="516"/>
      <c r="AR119" s="516"/>
      <c r="AS119" s="516"/>
      <c r="AT119" s="516"/>
      <c r="AU119" s="516"/>
      <c r="AV119" s="516"/>
      <c r="AW119" s="516"/>
      <c r="AX119" s="516"/>
      <c r="AY119" s="516"/>
      <c r="AZ119" s="516"/>
    </row>
    <row r="120" spans="1:52" ht="57.75" customHeight="1" x14ac:dyDescent="0.3">
      <c r="A120" s="512"/>
      <c r="B120" s="473" t="str">
        <f t="shared" si="31"/>
        <v>-</v>
      </c>
      <c r="C120" s="478"/>
      <c r="D120" s="375"/>
      <c r="E120" s="477"/>
      <c r="F120" s="515"/>
      <c r="G120" s="518"/>
      <c r="H120" s="477"/>
      <c r="I120" s="478"/>
      <c r="J120" s="479">
        <f t="shared" si="32"/>
        <v>0</v>
      </c>
      <c r="K120" s="478"/>
      <c r="L120" s="479">
        <f t="shared" si="33"/>
        <v>0</v>
      </c>
      <c r="M120" s="478"/>
      <c r="N120" s="479">
        <f t="shared" si="34"/>
        <v>0</v>
      </c>
      <c r="O120" s="478"/>
      <c r="P120" s="479">
        <f t="shared" si="25"/>
        <v>0</v>
      </c>
      <c r="Q120" s="478"/>
      <c r="R120" s="479">
        <f t="shared" si="26"/>
        <v>0</v>
      </c>
      <c r="S120" s="478"/>
      <c r="T120" s="479">
        <f t="shared" si="27"/>
        <v>0</v>
      </c>
      <c r="U120" s="478"/>
      <c r="V120" s="479">
        <f t="shared" si="28"/>
        <v>0</v>
      </c>
      <c r="W120" s="486" t="str">
        <f t="shared" si="29"/>
        <v xml:space="preserve"> </v>
      </c>
      <c r="X120" s="486" t="str">
        <f t="shared" si="35"/>
        <v xml:space="preserve"> </v>
      </c>
      <c r="Y120" s="486" t="str">
        <f t="shared" si="30"/>
        <v/>
      </c>
      <c r="Z120" s="477"/>
      <c r="AA120" s="486" t="str">
        <f t="shared" si="36"/>
        <v/>
      </c>
      <c r="AB120" s="486" t="str">
        <f t="shared" si="37"/>
        <v xml:space="preserve"> </v>
      </c>
      <c r="AC120" s="486" t="str">
        <f t="shared" si="38"/>
        <v/>
      </c>
      <c r="AD120" s="486" t="str">
        <f t="shared" si="39"/>
        <v xml:space="preserve"> </v>
      </c>
      <c r="AE120" s="494" t="str">
        <f t="shared" si="44"/>
        <v xml:space="preserve"> </v>
      </c>
      <c r="AF120" s="486" t="str">
        <f t="shared" si="40"/>
        <v xml:space="preserve"> </v>
      </c>
      <c r="AG120" s="481">
        <f t="shared" si="41"/>
        <v>0</v>
      </c>
      <c r="AH120" s="481" t="str">
        <f t="shared" si="45"/>
        <v xml:space="preserve"> </v>
      </c>
      <c r="AI120" s="483"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484"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486" t="str">
        <f t="shared" si="46"/>
        <v xml:space="preserve"> </v>
      </c>
      <c r="AL120" s="486"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486" t="str">
        <f t="shared" si="42"/>
        <v xml:space="preserve"> </v>
      </c>
      <c r="AN120" s="65" t="str">
        <f t="shared" si="43"/>
        <v xml:space="preserve"> </v>
      </c>
      <c r="AO120" s="516"/>
      <c r="AP120" s="516"/>
      <c r="AQ120" s="516"/>
      <c r="AR120" s="516"/>
      <c r="AS120" s="516"/>
      <c r="AT120" s="516"/>
      <c r="AU120" s="516"/>
      <c r="AV120" s="516"/>
      <c r="AW120" s="516"/>
      <c r="AX120" s="516"/>
      <c r="AY120" s="516"/>
      <c r="AZ120" s="516"/>
    </row>
    <row r="121" spans="1:52" ht="57.75" customHeight="1" x14ac:dyDescent="0.3">
      <c r="A121" s="512"/>
      <c r="B121" s="473" t="str">
        <f t="shared" si="31"/>
        <v>-</v>
      </c>
      <c r="C121" s="478"/>
      <c r="D121" s="375"/>
      <c r="E121" s="477"/>
      <c r="F121" s="515"/>
      <c r="G121" s="518"/>
      <c r="H121" s="477"/>
      <c r="I121" s="478"/>
      <c r="J121" s="479">
        <f t="shared" si="32"/>
        <v>0</v>
      </c>
      <c r="K121" s="478"/>
      <c r="L121" s="479">
        <f t="shared" si="33"/>
        <v>0</v>
      </c>
      <c r="M121" s="478"/>
      <c r="N121" s="479">
        <f t="shared" si="34"/>
        <v>0</v>
      </c>
      <c r="O121" s="478"/>
      <c r="P121" s="479">
        <f t="shared" si="25"/>
        <v>0</v>
      </c>
      <c r="Q121" s="478"/>
      <c r="R121" s="479">
        <f t="shared" si="26"/>
        <v>0</v>
      </c>
      <c r="S121" s="478"/>
      <c r="T121" s="479">
        <f t="shared" si="27"/>
        <v>0</v>
      </c>
      <c r="U121" s="478"/>
      <c r="V121" s="479">
        <f t="shared" si="28"/>
        <v>0</v>
      </c>
      <c r="W121" s="486" t="str">
        <f t="shared" si="29"/>
        <v xml:space="preserve"> </v>
      </c>
      <c r="X121" s="486" t="str">
        <f t="shared" si="35"/>
        <v xml:space="preserve"> </v>
      </c>
      <c r="Y121" s="486" t="str">
        <f t="shared" si="30"/>
        <v/>
      </c>
      <c r="Z121" s="477"/>
      <c r="AA121" s="486" t="str">
        <f t="shared" si="36"/>
        <v/>
      </c>
      <c r="AB121" s="486" t="str">
        <f t="shared" si="37"/>
        <v xml:space="preserve"> </v>
      </c>
      <c r="AC121" s="486" t="str">
        <f t="shared" si="38"/>
        <v/>
      </c>
      <c r="AD121" s="486" t="str">
        <f t="shared" si="39"/>
        <v xml:space="preserve"> </v>
      </c>
      <c r="AE121" s="494" t="str">
        <f t="shared" si="44"/>
        <v xml:space="preserve"> </v>
      </c>
      <c r="AF121" s="486" t="str">
        <f t="shared" si="40"/>
        <v xml:space="preserve"> </v>
      </c>
      <c r="AG121" s="481">
        <f t="shared" si="41"/>
        <v>0</v>
      </c>
      <c r="AH121" s="481" t="str">
        <f t="shared" si="45"/>
        <v xml:space="preserve"> </v>
      </c>
      <c r="AI121" s="483"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484"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486" t="str">
        <f t="shared" si="46"/>
        <v xml:space="preserve"> </v>
      </c>
      <c r="AL121" s="486"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486" t="str">
        <f t="shared" si="42"/>
        <v xml:space="preserve"> </v>
      </c>
      <c r="AN121" s="65" t="str">
        <f t="shared" si="43"/>
        <v xml:space="preserve"> </v>
      </c>
      <c r="AO121" s="516"/>
      <c r="AP121" s="516"/>
      <c r="AQ121" s="516"/>
      <c r="AR121" s="516"/>
      <c r="AS121" s="516"/>
      <c r="AT121" s="516"/>
      <c r="AU121" s="516"/>
      <c r="AV121" s="516"/>
      <c r="AW121" s="516"/>
      <c r="AX121" s="516"/>
      <c r="AY121" s="516"/>
      <c r="AZ121" s="516"/>
    </row>
    <row r="122" spans="1:52" ht="57.75" customHeight="1" x14ac:dyDescent="0.3">
      <c r="A122" s="512"/>
      <c r="B122" s="473" t="str">
        <f t="shared" si="31"/>
        <v>-</v>
      </c>
      <c r="C122" s="478"/>
      <c r="D122" s="375"/>
      <c r="E122" s="477"/>
      <c r="F122" s="515"/>
      <c r="G122" s="518"/>
      <c r="H122" s="477"/>
      <c r="I122" s="478"/>
      <c r="J122" s="479">
        <f t="shared" si="32"/>
        <v>0</v>
      </c>
      <c r="K122" s="478"/>
      <c r="L122" s="479">
        <f t="shared" si="33"/>
        <v>0</v>
      </c>
      <c r="M122" s="478"/>
      <c r="N122" s="479">
        <f t="shared" si="34"/>
        <v>0</v>
      </c>
      <c r="O122" s="478"/>
      <c r="P122" s="479">
        <f t="shared" si="25"/>
        <v>0</v>
      </c>
      <c r="Q122" s="478"/>
      <c r="R122" s="479">
        <f t="shared" si="26"/>
        <v>0</v>
      </c>
      <c r="S122" s="478"/>
      <c r="T122" s="479">
        <f t="shared" si="27"/>
        <v>0</v>
      </c>
      <c r="U122" s="478"/>
      <c r="V122" s="479">
        <f t="shared" si="28"/>
        <v>0</v>
      </c>
      <c r="W122" s="486" t="str">
        <f t="shared" si="29"/>
        <v xml:space="preserve"> </v>
      </c>
      <c r="X122" s="486" t="str">
        <f t="shared" si="35"/>
        <v xml:space="preserve"> </v>
      </c>
      <c r="Y122" s="486" t="str">
        <f t="shared" si="30"/>
        <v/>
      </c>
      <c r="Z122" s="477"/>
      <c r="AA122" s="486" t="str">
        <f t="shared" si="36"/>
        <v/>
      </c>
      <c r="AB122" s="486" t="str">
        <f t="shared" si="37"/>
        <v xml:space="preserve"> </v>
      </c>
      <c r="AC122" s="486" t="str">
        <f t="shared" si="38"/>
        <v/>
      </c>
      <c r="AD122" s="486" t="str">
        <f t="shared" si="39"/>
        <v xml:space="preserve"> </v>
      </c>
      <c r="AE122" s="494" t="str">
        <f t="shared" si="44"/>
        <v xml:space="preserve"> </v>
      </c>
      <c r="AF122" s="486" t="str">
        <f t="shared" si="40"/>
        <v xml:space="preserve"> </v>
      </c>
      <c r="AG122" s="481">
        <f t="shared" si="41"/>
        <v>0</v>
      </c>
      <c r="AH122" s="481" t="str">
        <f t="shared" si="45"/>
        <v xml:space="preserve"> </v>
      </c>
      <c r="AI122" s="483"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484"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486" t="str">
        <f t="shared" si="46"/>
        <v xml:space="preserve"> </v>
      </c>
      <c r="AL122" s="486"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486" t="str">
        <f t="shared" si="42"/>
        <v xml:space="preserve"> </v>
      </c>
      <c r="AN122" s="65" t="str">
        <f t="shared" si="43"/>
        <v xml:space="preserve"> </v>
      </c>
      <c r="AO122" s="516"/>
      <c r="AP122" s="516"/>
      <c r="AQ122" s="516"/>
      <c r="AR122" s="516"/>
      <c r="AS122" s="516"/>
      <c r="AT122" s="516"/>
      <c r="AU122" s="516"/>
      <c r="AV122" s="516"/>
      <c r="AW122" s="516"/>
      <c r="AX122" s="516"/>
      <c r="AY122" s="516"/>
      <c r="AZ122" s="516"/>
    </row>
    <row r="123" spans="1:52" ht="57.75" customHeight="1" x14ac:dyDescent="0.3">
      <c r="A123" s="512"/>
      <c r="B123" s="473" t="str">
        <f t="shared" si="31"/>
        <v>-</v>
      </c>
      <c r="C123" s="478"/>
      <c r="D123" s="375"/>
      <c r="E123" s="477"/>
      <c r="F123" s="515"/>
      <c r="G123" s="518"/>
      <c r="H123" s="477"/>
      <c r="I123" s="478"/>
      <c r="J123" s="479">
        <f t="shared" si="32"/>
        <v>0</v>
      </c>
      <c r="K123" s="478"/>
      <c r="L123" s="479">
        <f t="shared" si="33"/>
        <v>0</v>
      </c>
      <c r="M123" s="478"/>
      <c r="N123" s="479">
        <f t="shared" si="34"/>
        <v>0</v>
      </c>
      <c r="O123" s="478"/>
      <c r="P123" s="479">
        <f t="shared" si="25"/>
        <v>0</v>
      </c>
      <c r="Q123" s="478"/>
      <c r="R123" s="479">
        <f t="shared" si="26"/>
        <v>0</v>
      </c>
      <c r="S123" s="478"/>
      <c r="T123" s="479">
        <f t="shared" si="27"/>
        <v>0</v>
      </c>
      <c r="U123" s="478"/>
      <c r="V123" s="479">
        <f t="shared" si="28"/>
        <v>0</v>
      </c>
      <c r="W123" s="486" t="str">
        <f t="shared" si="29"/>
        <v xml:space="preserve"> </v>
      </c>
      <c r="X123" s="486" t="str">
        <f t="shared" si="35"/>
        <v xml:space="preserve"> </v>
      </c>
      <c r="Y123" s="486" t="str">
        <f t="shared" si="30"/>
        <v/>
      </c>
      <c r="Z123" s="477"/>
      <c r="AA123" s="486" t="str">
        <f t="shared" si="36"/>
        <v/>
      </c>
      <c r="AB123" s="486" t="str">
        <f t="shared" si="37"/>
        <v xml:space="preserve"> </v>
      </c>
      <c r="AC123" s="486" t="str">
        <f t="shared" si="38"/>
        <v/>
      </c>
      <c r="AD123" s="486" t="str">
        <f t="shared" si="39"/>
        <v xml:space="preserve"> </v>
      </c>
      <c r="AE123" s="494" t="str">
        <f t="shared" si="44"/>
        <v xml:space="preserve"> </v>
      </c>
      <c r="AF123" s="486" t="str">
        <f t="shared" si="40"/>
        <v xml:space="preserve"> </v>
      </c>
      <c r="AG123" s="481">
        <f t="shared" si="41"/>
        <v>0</v>
      </c>
      <c r="AH123" s="481" t="str">
        <f t="shared" si="45"/>
        <v xml:space="preserve"> </v>
      </c>
      <c r="AI123" s="483"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484"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486" t="str">
        <f t="shared" si="46"/>
        <v xml:space="preserve"> </v>
      </c>
      <c r="AL123" s="486"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486" t="str">
        <f t="shared" si="42"/>
        <v xml:space="preserve"> </v>
      </c>
      <c r="AN123" s="65" t="str">
        <f t="shared" si="43"/>
        <v xml:space="preserve"> </v>
      </c>
      <c r="AO123" s="516"/>
      <c r="AP123" s="516"/>
      <c r="AQ123" s="516"/>
      <c r="AR123" s="516"/>
      <c r="AS123" s="516"/>
      <c r="AT123" s="516"/>
      <c r="AU123" s="516"/>
      <c r="AV123" s="516"/>
      <c r="AW123" s="516"/>
      <c r="AX123" s="516"/>
      <c r="AY123" s="516"/>
      <c r="AZ123" s="516"/>
    </row>
    <row r="124" spans="1:52" ht="57.75" customHeight="1" x14ac:dyDescent="0.3">
      <c r="A124" s="512"/>
      <c r="B124" s="473" t="str">
        <f t="shared" si="31"/>
        <v>-</v>
      </c>
      <c r="C124" s="478"/>
      <c r="D124" s="375"/>
      <c r="E124" s="477"/>
      <c r="F124" s="515"/>
      <c r="G124" s="518"/>
      <c r="H124" s="477"/>
      <c r="I124" s="478"/>
      <c r="J124" s="479">
        <f t="shared" si="32"/>
        <v>0</v>
      </c>
      <c r="K124" s="478"/>
      <c r="L124" s="479">
        <f t="shared" si="33"/>
        <v>0</v>
      </c>
      <c r="M124" s="478"/>
      <c r="N124" s="479">
        <f t="shared" si="34"/>
        <v>0</v>
      </c>
      <c r="O124" s="478"/>
      <c r="P124" s="479">
        <f t="shared" si="25"/>
        <v>0</v>
      </c>
      <c r="Q124" s="478"/>
      <c r="R124" s="479">
        <f t="shared" si="26"/>
        <v>0</v>
      </c>
      <c r="S124" s="478"/>
      <c r="T124" s="479">
        <f t="shared" si="27"/>
        <v>0</v>
      </c>
      <c r="U124" s="478"/>
      <c r="V124" s="479">
        <f t="shared" si="28"/>
        <v>0</v>
      </c>
      <c r="W124" s="486" t="str">
        <f t="shared" si="29"/>
        <v xml:space="preserve"> </v>
      </c>
      <c r="X124" s="486" t="str">
        <f t="shared" si="35"/>
        <v xml:space="preserve"> </v>
      </c>
      <c r="Y124" s="486" t="str">
        <f t="shared" si="30"/>
        <v/>
      </c>
      <c r="Z124" s="477"/>
      <c r="AA124" s="486" t="str">
        <f t="shared" si="36"/>
        <v/>
      </c>
      <c r="AB124" s="486" t="str">
        <f t="shared" si="37"/>
        <v xml:space="preserve"> </v>
      </c>
      <c r="AC124" s="486" t="str">
        <f t="shared" si="38"/>
        <v/>
      </c>
      <c r="AD124" s="486" t="str">
        <f t="shared" si="39"/>
        <v xml:space="preserve"> </v>
      </c>
      <c r="AE124" s="494" t="str">
        <f t="shared" si="44"/>
        <v xml:space="preserve"> </v>
      </c>
      <c r="AF124" s="486" t="str">
        <f t="shared" si="40"/>
        <v xml:space="preserve"> </v>
      </c>
      <c r="AG124" s="481">
        <f t="shared" si="41"/>
        <v>0</v>
      </c>
      <c r="AH124" s="481" t="str">
        <f t="shared" si="45"/>
        <v xml:space="preserve"> </v>
      </c>
      <c r="AI124" s="483"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484"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486" t="str">
        <f t="shared" si="46"/>
        <v xml:space="preserve"> </v>
      </c>
      <c r="AL124" s="486"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486" t="str">
        <f t="shared" si="42"/>
        <v xml:space="preserve"> </v>
      </c>
      <c r="AN124" s="65" t="str">
        <f t="shared" si="43"/>
        <v xml:space="preserve"> </v>
      </c>
      <c r="AO124" s="516"/>
      <c r="AP124" s="516"/>
      <c r="AQ124" s="516"/>
      <c r="AR124" s="516"/>
      <c r="AS124" s="516"/>
      <c r="AT124" s="516"/>
      <c r="AU124" s="516"/>
      <c r="AV124" s="516"/>
      <c r="AW124" s="516"/>
      <c r="AX124" s="516"/>
      <c r="AY124" s="516"/>
      <c r="AZ124" s="516"/>
    </row>
    <row r="125" spans="1:52" ht="57.75" customHeight="1" x14ac:dyDescent="0.3">
      <c r="A125" s="512"/>
      <c r="B125" s="473" t="str">
        <f t="shared" si="31"/>
        <v>-</v>
      </c>
      <c r="C125" s="478"/>
      <c r="D125" s="375"/>
      <c r="E125" s="477"/>
      <c r="F125" s="515"/>
      <c r="G125" s="518"/>
      <c r="H125" s="477"/>
      <c r="I125" s="478"/>
      <c r="J125" s="479">
        <f t="shared" si="32"/>
        <v>0</v>
      </c>
      <c r="K125" s="478"/>
      <c r="L125" s="479">
        <f t="shared" si="33"/>
        <v>0</v>
      </c>
      <c r="M125" s="478"/>
      <c r="N125" s="479">
        <f t="shared" si="34"/>
        <v>0</v>
      </c>
      <c r="O125" s="478"/>
      <c r="P125" s="479">
        <f t="shared" si="25"/>
        <v>0</v>
      </c>
      <c r="Q125" s="478"/>
      <c r="R125" s="479">
        <f t="shared" si="26"/>
        <v>0</v>
      </c>
      <c r="S125" s="478"/>
      <c r="T125" s="479">
        <f t="shared" si="27"/>
        <v>0</v>
      </c>
      <c r="U125" s="478"/>
      <c r="V125" s="479">
        <f t="shared" si="28"/>
        <v>0</v>
      </c>
      <c r="W125" s="486" t="str">
        <f t="shared" si="29"/>
        <v xml:space="preserve"> </v>
      </c>
      <c r="X125" s="486" t="str">
        <f t="shared" si="35"/>
        <v xml:space="preserve"> </v>
      </c>
      <c r="Y125" s="486" t="str">
        <f t="shared" si="30"/>
        <v/>
      </c>
      <c r="Z125" s="477"/>
      <c r="AA125" s="486" t="str">
        <f t="shared" si="36"/>
        <v/>
      </c>
      <c r="AB125" s="486" t="str">
        <f t="shared" si="37"/>
        <v xml:space="preserve"> </v>
      </c>
      <c r="AC125" s="486" t="str">
        <f t="shared" si="38"/>
        <v/>
      </c>
      <c r="AD125" s="486" t="str">
        <f t="shared" si="39"/>
        <v xml:space="preserve"> </v>
      </c>
      <c r="AE125" s="494" t="str">
        <f t="shared" si="44"/>
        <v xml:space="preserve"> </v>
      </c>
      <c r="AF125" s="486" t="str">
        <f t="shared" si="40"/>
        <v xml:space="preserve"> </v>
      </c>
      <c r="AG125" s="481">
        <f t="shared" si="41"/>
        <v>0</v>
      </c>
      <c r="AH125" s="481" t="str">
        <f t="shared" si="45"/>
        <v xml:space="preserve"> </v>
      </c>
      <c r="AI125" s="483"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484"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486" t="str">
        <f t="shared" si="46"/>
        <v xml:space="preserve"> </v>
      </c>
      <c r="AL125" s="486"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486" t="str">
        <f t="shared" si="42"/>
        <v xml:space="preserve"> </v>
      </c>
      <c r="AN125" s="65" t="str">
        <f t="shared" si="43"/>
        <v xml:space="preserve"> </v>
      </c>
      <c r="AO125" s="516"/>
      <c r="AP125" s="516"/>
      <c r="AQ125" s="516"/>
      <c r="AR125" s="516"/>
      <c r="AS125" s="516"/>
      <c r="AT125" s="516"/>
      <c r="AU125" s="516"/>
      <c r="AV125" s="516"/>
      <c r="AW125" s="516"/>
      <c r="AX125" s="516"/>
      <c r="AY125" s="516"/>
      <c r="AZ125" s="516"/>
    </row>
    <row r="126" spans="1:52" ht="57.75" customHeight="1" x14ac:dyDescent="0.3">
      <c r="A126" s="512"/>
      <c r="B126" s="473" t="str">
        <f t="shared" si="31"/>
        <v>-</v>
      </c>
      <c r="C126" s="478"/>
      <c r="D126" s="375"/>
      <c r="E126" s="477"/>
      <c r="F126" s="515"/>
      <c r="G126" s="518"/>
      <c r="H126" s="477"/>
      <c r="I126" s="478"/>
      <c r="J126" s="479">
        <f t="shared" si="32"/>
        <v>0</v>
      </c>
      <c r="K126" s="478"/>
      <c r="L126" s="479">
        <f t="shared" si="33"/>
        <v>0</v>
      </c>
      <c r="M126" s="478"/>
      <c r="N126" s="479">
        <f t="shared" si="34"/>
        <v>0</v>
      </c>
      <c r="O126" s="478"/>
      <c r="P126" s="479">
        <f t="shared" si="25"/>
        <v>0</v>
      </c>
      <c r="Q126" s="478"/>
      <c r="R126" s="479">
        <f t="shared" si="26"/>
        <v>0</v>
      </c>
      <c r="S126" s="478"/>
      <c r="T126" s="479">
        <f t="shared" si="27"/>
        <v>0</v>
      </c>
      <c r="U126" s="478"/>
      <c r="V126" s="479">
        <f t="shared" si="28"/>
        <v>0</v>
      </c>
      <c r="W126" s="486" t="str">
        <f t="shared" si="29"/>
        <v xml:space="preserve"> </v>
      </c>
      <c r="X126" s="486" t="str">
        <f t="shared" si="35"/>
        <v xml:space="preserve"> </v>
      </c>
      <c r="Y126" s="486" t="str">
        <f t="shared" si="30"/>
        <v/>
      </c>
      <c r="Z126" s="477"/>
      <c r="AA126" s="486" t="str">
        <f t="shared" si="36"/>
        <v/>
      </c>
      <c r="AB126" s="486" t="str">
        <f t="shared" si="37"/>
        <v xml:space="preserve"> </v>
      </c>
      <c r="AC126" s="486" t="str">
        <f t="shared" si="38"/>
        <v/>
      </c>
      <c r="AD126" s="486" t="str">
        <f t="shared" si="39"/>
        <v xml:space="preserve"> </v>
      </c>
      <c r="AE126" s="494" t="str">
        <f t="shared" si="44"/>
        <v xml:space="preserve"> </v>
      </c>
      <c r="AF126" s="486" t="str">
        <f t="shared" si="40"/>
        <v xml:space="preserve"> </v>
      </c>
      <c r="AG126" s="481">
        <f t="shared" si="41"/>
        <v>0</v>
      </c>
      <c r="AH126" s="481" t="str">
        <f t="shared" si="45"/>
        <v xml:space="preserve"> </v>
      </c>
      <c r="AI126" s="483"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484"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486" t="str">
        <f t="shared" si="46"/>
        <v xml:space="preserve"> </v>
      </c>
      <c r="AL126" s="486"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486" t="str">
        <f t="shared" si="42"/>
        <v xml:space="preserve"> </v>
      </c>
      <c r="AN126" s="65" t="str">
        <f t="shared" si="43"/>
        <v xml:space="preserve"> </v>
      </c>
      <c r="AO126" s="516"/>
      <c r="AP126" s="516"/>
      <c r="AQ126" s="516"/>
      <c r="AR126" s="516"/>
      <c r="AS126" s="516"/>
      <c r="AT126" s="516"/>
      <c r="AU126" s="516"/>
      <c r="AV126" s="516"/>
      <c r="AW126" s="516"/>
      <c r="AX126" s="516"/>
      <c r="AY126" s="516"/>
      <c r="AZ126" s="516"/>
    </row>
    <row r="127" spans="1:52" ht="57.75" customHeight="1" x14ac:dyDescent="0.3">
      <c r="A127" s="512"/>
      <c r="B127" s="473" t="str">
        <f t="shared" si="31"/>
        <v>-</v>
      </c>
      <c r="C127" s="478"/>
      <c r="D127" s="375"/>
      <c r="E127" s="477"/>
      <c r="F127" s="515"/>
      <c r="G127" s="518"/>
      <c r="H127" s="477"/>
      <c r="I127" s="478"/>
      <c r="J127" s="479">
        <f t="shared" si="32"/>
        <v>0</v>
      </c>
      <c r="K127" s="478"/>
      <c r="L127" s="479">
        <f t="shared" si="33"/>
        <v>0</v>
      </c>
      <c r="M127" s="478"/>
      <c r="N127" s="479">
        <f t="shared" si="34"/>
        <v>0</v>
      </c>
      <c r="O127" s="478"/>
      <c r="P127" s="479">
        <f t="shared" si="25"/>
        <v>0</v>
      </c>
      <c r="Q127" s="478"/>
      <c r="R127" s="479">
        <f t="shared" si="26"/>
        <v>0</v>
      </c>
      <c r="S127" s="478"/>
      <c r="T127" s="479">
        <f t="shared" si="27"/>
        <v>0</v>
      </c>
      <c r="U127" s="478"/>
      <c r="V127" s="479">
        <f t="shared" si="28"/>
        <v>0</v>
      </c>
      <c r="W127" s="486" t="str">
        <f t="shared" si="29"/>
        <v xml:space="preserve"> </v>
      </c>
      <c r="X127" s="486" t="str">
        <f t="shared" si="35"/>
        <v xml:space="preserve"> </v>
      </c>
      <c r="Y127" s="486" t="str">
        <f t="shared" si="30"/>
        <v/>
      </c>
      <c r="Z127" s="477"/>
      <c r="AA127" s="486" t="str">
        <f t="shared" si="36"/>
        <v/>
      </c>
      <c r="AB127" s="486" t="str">
        <f t="shared" si="37"/>
        <v xml:space="preserve"> </v>
      </c>
      <c r="AC127" s="486" t="str">
        <f t="shared" si="38"/>
        <v/>
      </c>
      <c r="AD127" s="486" t="str">
        <f t="shared" si="39"/>
        <v xml:space="preserve"> </v>
      </c>
      <c r="AE127" s="494" t="str">
        <f t="shared" si="44"/>
        <v xml:space="preserve"> </v>
      </c>
      <c r="AF127" s="486" t="str">
        <f t="shared" si="40"/>
        <v xml:space="preserve"> </v>
      </c>
      <c r="AG127" s="481">
        <f t="shared" si="41"/>
        <v>0</v>
      </c>
      <c r="AH127" s="481" t="str">
        <f t="shared" si="45"/>
        <v xml:space="preserve"> </v>
      </c>
      <c r="AI127" s="483"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484"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486" t="str">
        <f t="shared" si="46"/>
        <v xml:space="preserve"> </v>
      </c>
      <c r="AL127" s="486"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486" t="str">
        <f t="shared" si="42"/>
        <v xml:space="preserve"> </v>
      </c>
      <c r="AN127" s="65" t="str">
        <f t="shared" si="43"/>
        <v xml:space="preserve"> </v>
      </c>
      <c r="AO127" s="516"/>
      <c r="AP127" s="516"/>
      <c r="AQ127" s="516"/>
      <c r="AR127" s="516"/>
      <c r="AS127" s="516"/>
      <c r="AT127" s="516"/>
      <c r="AU127" s="516"/>
      <c r="AV127" s="516"/>
      <c r="AW127" s="516"/>
      <c r="AX127" s="516"/>
      <c r="AY127" s="516"/>
      <c r="AZ127" s="516"/>
    </row>
    <row r="128" spans="1:52" ht="57.75" customHeight="1" x14ac:dyDescent="0.3">
      <c r="A128" s="512"/>
      <c r="B128" s="473" t="str">
        <f t="shared" si="31"/>
        <v>-</v>
      </c>
      <c r="C128" s="478"/>
      <c r="D128" s="375"/>
      <c r="E128" s="477"/>
      <c r="F128" s="515"/>
      <c r="G128" s="518"/>
      <c r="H128" s="477"/>
      <c r="I128" s="478"/>
      <c r="J128" s="479">
        <f t="shared" si="32"/>
        <v>0</v>
      </c>
      <c r="K128" s="478"/>
      <c r="L128" s="479">
        <f t="shared" si="33"/>
        <v>0</v>
      </c>
      <c r="M128" s="478"/>
      <c r="N128" s="479">
        <f t="shared" si="34"/>
        <v>0</v>
      </c>
      <c r="O128" s="478"/>
      <c r="P128" s="479">
        <f t="shared" si="25"/>
        <v>0</v>
      </c>
      <c r="Q128" s="478"/>
      <c r="R128" s="479">
        <f t="shared" si="26"/>
        <v>0</v>
      </c>
      <c r="S128" s="478"/>
      <c r="T128" s="479">
        <f t="shared" si="27"/>
        <v>0</v>
      </c>
      <c r="U128" s="478"/>
      <c r="V128" s="479">
        <f t="shared" si="28"/>
        <v>0</v>
      </c>
      <c r="W128" s="486" t="str">
        <f t="shared" si="29"/>
        <v xml:space="preserve"> </v>
      </c>
      <c r="X128" s="486" t="str">
        <f t="shared" si="35"/>
        <v xml:space="preserve"> </v>
      </c>
      <c r="Y128" s="486" t="str">
        <f t="shared" si="30"/>
        <v/>
      </c>
      <c r="Z128" s="477"/>
      <c r="AA128" s="486" t="str">
        <f t="shared" si="36"/>
        <v/>
      </c>
      <c r="AB128" s="486" t="str">
        <f t="shared" si="37"/>
        <v xml:space="preserve"> </v>
      </c>
      <c r="AC128" s="486" t="str">
        <f t="shared" si="38"/>
        <v/>
      </c>
      <c r="AD128" s="486" t="str">
        <f t="shared" si="39"/>
        <v xml:space="preserve"> </v>
      </c>
      <c r="AE128" s="494" t="str">
        <f t="shared" si="44"/>
        <v xml:space="preserve"> </v>
      </c>
      <c r="AF128" s="486" t="str">
        <f t="shared" si="40"/>
        <v xml:space="preserve"> </v>
      </c>
      <c r="AG128" s="481">
        <f t="shared" si="41"/>
        <v>0</v>
      </c>
      <c r="AH128" s="481" t="str">
        <f t="shared" si="45"/>
        <v xml:space="preserve"> </v>
      </c>
      <c r="AI128" s="483"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484"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486" t="str">
        <f t="shared" si="46"/>
        <v xml:space="preserve"> </v>
      </c>
      <c r="AL128" s="486"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486" t="str">
        <f t="shared" si="42"/>
        <v xml:space="preserve"> </v>
      </c>
      <c r="AN128" s="65" t="str">
        <f t="shared" si="43"/>
        <v xml:space="preserve"> </v>
      </c>
      <c r="AO128" s="516"/>
      <c r="AP128" s="516"/>
      <c r="AQ128" s="516"/>
      <c r="AR128" s="516"/>
      <c r="AS128" s="516"/>
      <c r="AT128" s="516"/>
      <c r="AU128" s="516"/>
      <c r="AV128" s="516"/>
      <c r="AW128" s="516"/>
      <c r="AX128" s="516"/>
      <c r="AY128" s="516"/>
      <c r="AZ128" s="516"/>
    </row>
    <row r="129" spans="1:52" ht="57.75" customHeight="1" x14ac:dyDescent="0.3">
      <c r="A129" s="512"/>
      <c r="B129" s="473" t="str">
        <f t="shared" si="31"/>
        <v>-</v>
      </c>
      <c r="C129" s="478"/>
      <c r="D129" s="375"/>
      <c r="E129" s="477"/>
      <c r="F129" s="515"/>
      <c r="G129" s="518"/>
      <c r="H129" s="477"/>
      <c r="I129" s="478"/>
      <c r="J129" s="479">
        <f t="shared" si="32"/>
        <v>0</v>
      </c>
      <c r="K129" s="478"/>
      <c r="L129" s="479">
        <f t="shared" si="33"/>
        <v>0</v>
      </c>
      <c r="M129" s="478"/>
      <c r="N129" s="479">
        <f t="shared" si="34"/>
        <v>0</v>
      </c>
      <c r="O129" s="478"/>
      <c r="P129" s="479">
        <f t="shared" si="25"/>
        <v>0</v>
      </c>
      <c r="Q129" s="478"/>
      <c r="R129" s="479">
        <f t="shared" si="26"/>
        <v>0</v>
      </c>
      <c r="S129" s="478"/>
      <c r="T129" s="479">
        <f t="shared" si="27"/>
        <v>0</v>
      </c>
      <c r="U129" s="478"/>
      <c r="V129" s="479">
        <f t="shared" si="28"/>
        <v>0</v>
      </c>
      <c r="W129" s="486" t="str">
        <f t="shared" si="29"/>
        <v xml:space="preserve"> </v>
      </c>
      <c r="X129" s="486" t="str">
        <f t="shared" si="35"/>
        <v xml:space="preserve"> </v>
      </c>
      <c r="Y129" s="486" t="str">
        <f t="shared" si="30"/>
        <v/>
      </c>
      <c r="Z129" s="477"/>
      <c r="AA129" s="486" t="str">
        <f t="shared" si="36"/>
        <v/>
      </c>
      <c r="AB129" s="486" t="str">
        <f t="shared" si="37"/>
        <v xml:space="preserve"> </v>
      </c>
      <c r="AC129" s="486" t="str">
        <f t="shared" si="38"/>
        <v/>
      </c>
      <c r="AD129" s="486" t="str">
        <f t="shared" si="39"/>
        <v xml:space="preserve"> </v>
      </c>
      <c r="AE129" s="494" t="str">
        <f t="shared" si="44"/>
        <v xml:space="preserve"> </v>
      </c>
      <c r="AF129" s="486" t="str">
        <f t="shared" si="40"/>
        <v xml:space="preserve"> </v>
      </c>
      <c r="AG129" s="481">
        <f t="shared" si="41"/>
        <v>0</v>
      </c>
      <c r="AH129" s="481" t="str">
        <f t="shared" si="45"/>
        <v xml:space="preserve"> </v>
      </c>
      <c r="AI129" s="483"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484"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486" t="str">
        <f t="shared" si="46"/>
        <v xml:space="preserve"> </v>
      </c>
      <c r="AL129" s="486"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486" t="str">
        <f t="shared" si="42"/>
        <v xml:space="preserve"> </v>
      </c>
      <c r="AN129" s="65" t="str">
        <f t="shared" si="43"/>
        <v xml:space="preserve"> </v>
      </c>
      <c r="AO129" s="516"/>
      <c r="AP129" s="516"/>
      <c r="AQ129" s="516"/>
      <c r="AR129" s="516"/>
      <c r="AS129" s="516"/>
      <c r="AT129" s="516"/>
      <c r="AU129" s="516"/>
      <c r="AV129" s="516"/>
      <c r="AW129" s="516"/>
      <c r="AX129" s="516"/>
      <c r="AY129" s="516"/>
      <c r="AZ129" s="516"/>
    </row>
    <row r="130" spans="1:52" ht="57.75" customHeight="1" x14ac:dyDescent="0.3">
      <c r="A130" s="512"/>
      <c r="B130" s="473" t="str">
        <f t="shared" si="31"/>
        <v>-</v>
      </c>
      <c r="C130" s="478"/>
      <c r="D130" s="375"/>
      <c r="E130" s="477"/>
      <c r="F130" s="515"/>
      <c r="G130" s="518"/>
      <c r="H130" s="477"/>
      <c r="I130" s="478"/>
      <c r="J130" s="479">
        <f t="shared" si="32"/>
        <v>0</v>
      </c>
      <c r="K130" s="478"/>
      <c r="L130" s="479">
        <f t="shared" si="33"/>
        <v>0</v>
      </c>
      <c r="M130" s="478"/>
      <c r="N130" s="479">
        <f t="shared" si="34"/>
        <v>0</v>
      </c>
      <c r="O130" s="478"/>
      <c r="P130" s="479">
        <f t="shared" si="25"/>
        <v>0</v>
      </c>
      <c r="Q130" s="478"/>
      <c r="R130" s="479">
        <f t="shared" si="26"/>
        <v>0</v>
      </c>
      <c r="S130" s="478"/>
      <c r="T130" s="479">
        <f t="shared" si="27"/>
        <v>0</v>
      </c>
      <c r="U130" s="478"/>
      <c r="V130" s="479">
        <f t="shared" si="28"/>
        <v>0</v>
      </c>
      <c r="W130" s="486" t="str">
        <f t="shared" si="29"/>
        <v xml:space="preserve"> </v>
      </c>
      <c r="X130" s="486" t="str">
        <f t="shared" si="35"/>
        <v xml:space="preserve"> </v>
      </c>
      <c r="Y130" s="486" t="str">
        <f t="shared" si="30"/>
        <v/>
      </c>
      <c r="Z130" s="477"/>
      <c r="AA130" s="486" t="str">
        <f t="shared" si="36"/>
        <v/>
      </c>
      <c r="AB130" s="486" t="str">
        <f t="shared" si="37"/>
        <v xml:space="preserve"> </v>
      </c>
      <c r="AC130" s="486" t="str">
        <f t="shared" si="38"/>
        <v/>
      </c>
      <c r="AD130" s="486" t="str">
        <f t="shared" si="39"/>
        <v xml:space="preserve"> </v>
      </c>
      <c r="AE130" s="494" t="str">
        <f t="shared" si="44"/>
        <v xml:space="preserve"> </v>
      </c>
      <c r="AF130" s="486" t="str">
        <f t="shared" si="40"/>
        <v xml:space="preserve"> </v>
      </c>
      <c r="AG130" s="481">
        <f t="shared" si="41"/>
        <v>0</v>
      </c>
      <c r="AH130" s="481" t="str">
        <f t="shared" si="45"/>
        <v xml:space="preserve"> </v>
      </c>
      <c r="AI130" s="483"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484"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486" t="str">
        <f t="shared" si="46"/>
        <v xml:space="preserve"> </v>
      </c>
      <c r="AL130" s="486"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486" t="str">
        <f t="shared" si="42"/>
        <v xml:space="preserve"> </v>
      </c>
      <c r="AN130" s="65" t="str">
        <f t="shared" si="43"/>
        <v xml:space="preserve"> </v>
      </c>
      <c r="AO130" s="516"/>
      <c r="AP130" s="516"/>
      <c r="AQ130" s="516"/>
      <c r="AR130" s="516"/>
      <c r="AS130" s="516"/>
      <c r="AT130" s="516"/>
      <c r="AU130" s="516"/>
      <c r="AV130" s="516"/>
      <c r="AW130" s="516"/>
      <c r="AX130" s="516"/>
      <c r="AY130" s="516"/>
      <c r="AZ130" s="516"/>
    </row>
    <row r="131" spans="1:52" ht="57.75" customHeight="1" x14ac:dyDescent="0.3">
      <c r="A131" s="512"/>
      <c r="B131" s="473" t="str">
        <f t="shared" si="31"/>
        <v>-</v>
      </c>
      <c r="C131" s="478"/>
      <c r="D131" s="375"/>
      <c r="E131" s="477"/>
      <c r="F131" s="515"/>
      <c r="G131" s="518"/>
      <c r="H131" s="477"/>
      <c r="I131" s="478"/>
      <c r="J131" s="479">
        <f t="shared" si="32"/>
        <v>0</v>
      </c>
      <c r="K131" s="478"/>
      <c r="L131" s="479">
        <f t="shared" si="33"/>
        <v>0</v>
      </c>
      <c r="M131" s="478"/>
      <c r="N131" s="479">
        <f t="shared" si="34"/>
        <v>0</v>
      </c>
      <c r="O131" s="478"/>
      <c r="P131" s="479">
        <f t="shared" si="25"/>
        <v>0</v>
      </c>
      <c r="Q131" s="478"/>
      <c r="R131" s="479">
        <f t="shared" si="26"/>
        <v>0</v>
      </c>
      <c r="S131" s="478"/>
      <c r="T131" s="479">
        <f t="shared" si="27"/>
        <v>0</v>
      </c>
      <c r="U131" s="478"/>
      <c r="V131" s="479">
        <f t="shared" si="28"/>
        <v>0</v>
      </c>
      <c r="W131" s="486" t="str">
        <f t="shared" si="29"/>
        <v xml:space="preserve"> </v>
      </c>
      <c r="X131" s="486" t="str">
        <f t="shared" si="35"/>
        <v xml:space="preserve"> </v>
      </c>
      <c r="Y131" s="486" t="str">
        <f t="shared" si="30"/>
        <v/>
      </c>
      <c r="Z131" s="477"/>
      <c r="AA131" s="486" t="str">
        <f t="shared" si="36"/>
        <v/>
      </c>
      <c r="AB131" s="486" t="str">
        <f t="shared" si="37"/>
        <v xml:space="preserve"> </v>
      </c>
      <c r="AC131" s="486" t="str">
        <f t="shared" si="38"/>
        <v/>
      </c>
      <c r="AD131" s="486" t="str">
        <f t="shared" si="39"/>
        <v xml:space="preserve"> </v>
      </c>
      <c r="AE131" s="494" t="str">
        <f t="shared" si="44"/>
        <v xml:space="preserve"> </v>
      </c>
      <c r="AF131" s="486" t="str">
        <f t="shared" si="40"/>
        <v xml:space="preserve"> </v>
      </c>
      <c r="AG131" s="481">
        <f t="shared" si="41"/>
        <v>0</v>
      </c>
      <c r="AH131" s="481" t="str">
        <f t="shared" si="45"/>
        <v xml:space="preserve"> </v>
      </c>
      <c r="AI131" s="483"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484"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486" t="str">
        <f t="shared" si="46"/>
        <v xml:space="preserve"> </v>
      </c>
      <c r="AL131" s="486"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486" t="str">
        <f t="shared" si="42"/>
        <v xml:space="preserve"> </v>
      </c>
      <c r="AN131" s="65" t="str">
        <f t="shared" si="43"/>
        <v xml:space="preserve"> </v>
      </c>
      <c r="AO131" s="516"/>
      <c r="AP131" s="516"/>
      <c r="AQ131" s="516"/>
      <c r="AR131" s="516"/>
      <c r="AS131" s="516"/>
      <c r="AT131" s="516"/>
      <c r="AU131" s="516"/>
      <c r="AV131" s="516"/>
      <c r="AW131" s="516"/>
      <c r="AX131" s="516"/>
      <c r="AY131" s="516"/>
      <c r="AZ131" s="516"/>
    </row>
    <row r="132" spans="1:52" ht="57.75" customHeight="1" x14ac:dyDescent="0.3">
      <c r="A132" s="512"/>
      <c r="B132" s="473" t="str">
        <f t="shared" si="31"/>
        <v>-</v>
      </c>
      <c r="C132" s="478"/>
      <c r="D132" s="375"/>
      <c r="E132" s="477"/>
      <c r="F132" s="515"/>
      <c r="G132" s="518"/>
      <c r="H132" s="477"/>
      <c r="I132" s="478"/>
      <c r="J132" s="479">
        <f t="shared" si="32"/>
        <v>0</v>
      </c>
      <c r="K132" s="478"/>
      <c r="L132" s="479">
        <f t="shared" si="33"/>
        <v>0</v>
      </c>
      <c r="M132" s="478"/>
      <c r="N132" s="479">
        <f t="shared" si="34"/>
        <v>0</v>
      </c>
      <c r="O132" s="478"/>
      <c r="P132" s="479">
        <f t="shared" si="25"/>
        <v>0</v>
      </c>
      <c r="Q132" s="478"/>
      <c r="R132" s="479">
        <f t="shared" si="26"/>
        <v>0</v>
      </c>
      <c r="S132" s="478"/>
      <c r="T132" s="479">
        <f t="shared" si="27"/>
        <v>0</v>
      </c>
      <c r="U132" s="478"/>
      <c r="V132" s="479">
        <f t="shared" si="28"/>
        <v>0</v>
      </c>
      <c r="W132" s="486" t="str">
        <f t="shared" si="29"/>
        <v xml:space="preserve"> </v>
      </c>
      <c r="X132" s="486" t="str">
        <f t="shared" si="35"/>
        <v xml:space="preserve"> </v>
      </c>
      <c r="Y132" s="486" t="str">
        <f t="shared" si="30"/>
        <v/>
      </c>
      <c r="Z132" s="477"/>
      <c r="AA132" s="486" t="str">
        <f t="shared" si="36"/>
        <v/>
      </c>
      <c r="AB132" s="486" t="str">
        <f t="shared" si="37"/>
        <v xml:space="preserve"> </v>
      </c>
      <c r="AC132" s="486" t="str">
        <f t="shared" si="38"/>
        <v/>
      </c>
      <c r="AD132" s="486" t="str">
        <f t="shared" si="39"/>
        <v xml:space="preserve"> </v>
      </c>
      <c r="AE132" s="494" t="str">
        <f t="shared" si="44"/>
        <v xml:space="preserve"> </v>
      </c>
      <c r="AF132" s="486" t="str">
        <f t="shared" si="40"/>
        <v xml:space="preserve"> </v>
      </c>
      <c r="AG132" s="481">
        <f t="shared" si="41"/>
        <v>0</v>
      </c>
      <c r="AH132" s="481" t="str">
        <f t="shared" si="45"/>
        <v xml:space="preserve"> </v>
      </c>
      <c r="AI132" s="483"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484"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486" t="str">
        <f t="shared" si="46"/>
        <v xml:space="preserve"> </v>
      </c>
      <c r="AL132" s="486"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486" t="str">
        <f t="shared" si="42"/>
        <v xml:space="preserve"> </v>
      </c>
      <c r="AN132" s="65" t="str">
        <f t="shared" si="43"/>
        <v xml:space="preserve"> </v>
      </c>
      <c r="AO132" s="516"/>
      <c r="AP132" s="516"/>
      <c r="AQ132" s="516"/>
      <c r="AR132" s="516"/>
      <c r="AS132" s="516"/>
      <c r="AT132" s="516"/>
      <c r="AU132" s="516"/>
      <c r="AV132" s="516"/>
      <c r="AW132" s="516"/>
      <c r="AX132" s="516"/>
      <c r="AY132" s="516"/>
      <c r="AZ132" s="516"/>
    </row>
    <row r="133" spans="1:52" ht="57.75" customHeight="1" x14ac:dyDescent="0.3">
      <c r="A133" s="512"/>
      <c r="B133" s="473" t="str">
        <f t="shared" si="31"/>
        <v>-</v>
      </c>
      <c r="C133" s="478"/>
      <c r="D133" s="375"/>
      <c r="E133" s="477"/>
      <c r="F133" s="515"/>
      <c r="G133" s="518"/>
      <c r="H133" s="477"/>
      <c r="I133" s="478"/>
      <c r="J133" s="479">
        <f t="shared" si="32"/>
        <v>0</v>
      </c>
      <c r="K133" s="478"/>
      <c r="L133" s="479">
        <f t="shared" si="33"/>
        <v>0</v>
      </c>
      <c r="M133" s="478"/>
      <c r="N133" s="479">
        <f t="shared" si="34"/>
        <v>0</v>
      </c>
      <c r="O133" s="478"/>
      <c r="P133" s="479">
        <f t="shared" si="25"/>
        <v>0</v>
      </c>
      <c r="Q133" s="478"/>
      <c r="R133" s="479">
        <f t="shared" si="26"/>
        <v>0</v>
      </c>
      <c r="S133" s="478"/>
      <c r="T133" s="479">
        <f t="shared" si="27"/>
        <v>0</v>
      </c>
      <c r="U133" s="478"/>
      <c r="V133" s="479">
        <f t="shared" si="28"/>
        <v>0</v>
      </c>
      <c r="W133" s="486" t="str">
        <f t="shared" si="29"/>
        <v xml:space="preserve"> </v>
      </c>
      <c r="X133" s="486" t="str">
        <f t="shared" si="35"/>
        <v xml:space="preserve"> </v>
      </c>
      <c r="Y133" s="486" t="str">
        <f t="shared" si="30"/>
        <v/>
      </c>
      <c r="Z133" s="477"/>
      <c r="AA133" s="486" t="str">
        <f t="shared" si="36"/>
        <v/>
      </c>
      <c r="AB133" s="486" t="str">
        <f t="shared" si="37"/>
        <v xml:space="preserve"> </v>
      </c>
      <c r="AC133" s="486" t="str">
        <f t="shared" si="38"/>
        <v/>
      </c>
      <c r="AD133" s="486" t="str">
        <f t="shared" si="39"/>
        <v xml:space="preserve"> </v>
      </c>
      <c r="AE133" s="494" t="str">
        <f t="shared" si="44"/>
        <v xml:space="preserve"> </v>
      </c>
      <c r="AF133" s="486" t="str">
        <f t="shared" si="40"/>
        <v xml:space="preserve"> </v>
      </c>
      <c r="AG133" s="481">
        <f t="shared" si="41"/>
        <v>0</v>
      </c>
      <c r="AH133" s="481" t="str">
        <f t="shared" si="45"/>
        <v xml:space="preserve"> </v>
      </c>
      <c r="AI133" s="483"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484"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486" t="str">
        <f t="shared" si="46"/>
        <v xml:space="preserve"> </v>
      </c>
      <c r="AL133" s="486"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486" t="str">
        <f t="shared" si="42"/>
        <v xml:space="preserve"> </v>
      </c>
      <c r="AN133" s="65" t="str">
        <f t="shared" si="43"/>
        <v xml:space="preserve"> </v>
      </c>
      <c r="AO133" s="516"/>
      <c r="AP133" s="516"/>
      <c r="AQ133" s="516"/>
      <c r="AR133" s="516"/>
      <c r="AS133" s="516"/>
      <c r="AT133" s="516"/>
      <c r="AU133" s="516"/>
      <c r="AV133" s="516"/>
      <c r="AW133" s="516"/>
      <c r="AX133" s="516"/>
      <c r="AY133" s="516"/>
      <c r="AZ133" s="516"/>
    </row>
    <row r="134" spans="1:52" ht="57.75" customHeight="1" x14ac:dyDescent="0.3">
      <c r="A134" s="512"/>
      <c r="B134" s="473" t="str">
        <f t="shared" si="31"/>
        <v>-</v>
      </c>
      <c r="C134" s="478"/>
      <c r="D134" s="375"/>
      <c r="E134" s="477"/>
      <c r="F134" s="515"/>
      <c r="G134" s="518"/>
      <c r="H134" s="477"/>
      <c r="I134" s="478"/>
      <c r="J134" s="479">
        <f t="shared" si="32"/>
        <v>0</v>
      </c>
      <c r="K134" s="478"/>
      <c r="L134" s="479">
        <f t="shared" si="33"/>
        <v>0</v>
      </c>
      <c r="M134" s="478"/>
      <c r="N134" s="479">
        <f t="shared" si="34"/>
        <v>0</v>
      </c>
      <c r="O134" s="478"/>
      <c r="P134" s="479">
        <f t="shared" si="25"/>
        <v>0</v>
      </c>
      <c r="Q134" s="478"/>
      <c r="R134" s="479">
        <f t="shared" si="26"/>
        <v>0</v>
      </c>
      <c r="S134" s="478"/>
      <c r="T134" s="479">
        <f t="shared" si="27"/>
        <v>0</v>
      </c>
      <c r="U134" s="478"/>
      <c r="V134" s="479">
        <f t="shared" si="28"/>
        <v>0</v>
      </c>
      <c r="W134" s="486" t="str">
        <f t="shared" si="29"/>
        <v xml:space="preserve"> </v>
      </c>
      <c r="X134" s="486" t="str">
        <f t="shared" si="35"/>
        <v xml:space="preserve"> </v>
      </c>
      <c r="Y134" s="486" t="str">
        <f t="shared" si="30"/>
        <v/>
      </c>
      <c r="Z134" s="477"/>
      <c r="AA134" s="486" t="str">
        <f t="shared" si="36"/>
        <v/>
      </c>
      <c r="AB134" s="486" t="str">
        <f t="shared" si="37"/>
        <v xml:space="preserve"> </v>
      </c>
      <c r="AC134" s="486" t="str">
        <f t="shared" si="38"/>
        <v/>
      </c>
      <c r="AD134" s="486" t="str">
        <f t="shared" si="39"/>
        <v xml:space="preserve"> </v>
      </c>
      <c r="AE134" s="494" t="str">
        <f t="shared" si="44"/>
        <v xml:space="preserve"> </v>
      </c>
      <c r="AF134" s="486" t="str">
        <f t="shared" si="40"/>
        <v xml:space="preserve"> </v>
      </c>
      <c r="AG134" s="481">
        <f t="shared" si="41"/>
        <v>0</v>
      </c>
      <c r="AH134" s="481" t="str">
        <f t="shared" si="45"/>
        <v xml:space="preserve"> </v>
      </c>
      <c r="AI134" s="483"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484"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486" t="str">
        <f t="shared" si="46"/>
        <v xml:space="preserve"> </v>
      </c>
      <c r="AL134" s="486"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486" t="str">
        <f t="shared" si="42"/>
        <v xml:space="preserve"> </v>
      </c>
      <c r="AN134" s="65" t="str">
        <f t="shared" si="43"/>
        <v xml:space="preserve"> </v>
      </c>
      <c r="AO134" s="516"/>
      <c r="AP134" s="516"/>
      <c r="AQ134" s="516"/>
      <c r="AR134" s="516"/>
      <c r="AS134" s="516"/>
      <c r="AT134" s="516"/>
      <c r="AU134" s="516"/>
      <c r="AV134" s="516"/>
      <c r="AW134" s="516"/>
      <c r="AX134" s="516"/>
      <c r="AY134" s="516"/>
      <c r="AZ134" s="516"/>
    </row>
    <row r="135" spans="1:52" ht="57.75" customHeight="1" x14ac:dyDescent="0.3">
      <c r="A135" s="512"/>
      <c r="B135" s="473" t="str">
        <f t="shared" si="31"/>
        <v>-</v>
      </c>
      <c r="C135" s="478"/>
      <c r="D135" s="375"/>
      <c r="E135" s="477"/>
      <c r="F135" s="515"/>
      <c r="G135" s="518"/>
      <c r="H135" s="477"/>
      <c r="I135" s="478"/>
      <c r="J135" s="479">
        <f t="shared" si="32"/>
        <v>0</v>
      </c>
      <c r="K135" s="478"/>
      <c r="L135" s="479">
        <f t="shared" si="33"/>
        <v>0</v>
      </c>
      <c r="M135" s="478"/>
      <c r="N135" s="479">
        <f t="shared" si="34"/>
        <v>0</v>
      </c>
      <c r="O135" s="478"/>
      <c r="P135" s="479">
        <f t="shared" si="25"/>
        <v>0</v>
      </c>
      <c r="Q135" s="478"/>
      <c r="R135" s="479">
        <f t="shared" si="26"/>
        <v>0</v>
      </c>
      <c r="S135" s="478"/>
      <c r="T135" s="479">
        <f t="shared" si="27"/>
        <v>0</v>
      </c>
      <c r="U135" s="478"/>
      <c r="V135" s="479">
        <f t="shared" si="28"/>
        <v>0</v>
      </c>
      <c r="W135" s="486" t="str">
        <f t="shared" si="29"/>
        <v xml:space="preserve"> </v>
      </c>
      <c r="X135" s="486" t="str">
        <f t="shared" si="35"/>
        <v xml:space="preserve"> </v>
      </c>
      <c r="Y135" s="486" t="str">
        <f t="shared" si="30"/>
        <v/>
      </c>
      <c r="Z135" s="477"/>
      <c r="AA135" s="486" t="str">
        <f t="shared" si="36"/>
        <v/>
      </c>
      <c r="AB135" s="486" t="str">
        <f t="shared" si="37"/>
        <v xml:space="preserve"> </v>
      </c>
      <c r="AC135" s="486" t="str">
        <f t="shared" si="38"/>
        <v/>
      </c>
      <c r="AD135" s="486" t="str">
        <f t="shared" si="39"/>
        <v xml:space="preserve"> </v>
      </c>
      <c r="AE135" s="494" t="str">
        <f t="shared" si="44"/>
        <v xml:space="preserve"> </v>
      </c>
      <c r="AF135" s="486" t="str">
        <f t="shared" si="40"/>
        <v xml:space="preserve"> </v>
      </c>
      <c r="AG135" s="481">
        <f t="shared" si="41"/>
        <v>0</v>
      </c>
      <c r="AH135" s="481" t="str">
        <f t="shared" si="45"/>
        <v xml:space="preserve"> </v>
      </c>
      <c r="AI135" s="483"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484"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486" t="str">
        <f t="shared" si="46"/>
        <v xml:space="preserve"> </v>
      </c>
      <c r="AL135" s="486"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486" t="str">
        <f t="shared" si="42"/>
        <v xml:space="preserve"> </v>
      </c>
      <c r="AN135" s="65" t="str">
        <f t="shared" si="43"/>
        <v xml:space="preserve"> </v>
      </c>
      <c r="AO135" s="516"/>
      <c r="AP135" s="516"/>
      <c r="AQ135" s="516"/>
      <c r="AR135" s="516"/>
      <c r="AS135" s="516"/>
      <c r="AT135" s="516"/>
      <c r="AU135" s="516"/>
      <c r="AV135" s="516"/>
      <c r="AW135" s="516"/>
      <c r="AX135" s="516"/>
      <c r="AY135" s="516"/>
      <c r="AZ135" s="516"/>
    </row>
    <row r="136" spans="1:52" ht="57.75" customHeight="1" x14ac:dyDescent="0.3">
      <c r="A136" s="512"/>
      <c r="B136" s="473" t="str">
        <f t="shared" si="31"/>
        <v>-</v>
      </c>
      <c r="C136" s="478"/>
      <c r="D136" s="375"/>
      <c r="E136" s="477"/>
      <c r="F136" s="515"/>
      <c r="G136" s="518"/>
      <c r="H136" s="477"/>
      <c r="I136" s="478"/>
      <c r="J136" s="479">
        <f t="shared" si="32"/>
        <v>0</v>
      </c>
      <c r="K136" s="478"/>
      <c r="L136" s="479">
        <f t="shared" si="33"/>
        <v>0</v>
      </c>
      <c r="M136" s="478"/>
      <c r="N136" s="479">
        <f t="shared" si="34"/>
        <v>0</v>
      </c>
      <c r="O136" s="478"/>
      <c r="P136" s="479">
        <f t="shared" si="25"/>
        <v>0</v>
      </c>
      <c r="Q136" s="478"/>
      <c r="R136" s="479">
        <f t="shared" si="26"/>
        <v>0</v>
      </c>
      <c r="S136" s="478"/>
      <c r="T136" s="479">
        <f t="shared" si="27"/>
        <v>0</v>
      </c>
      <c r="U136" s="478"/>
      <c r="V136" s="479">
        <f t="shared" si="28"/>
        <v>0</v>
      </c>
      <c r="W136" s="486" t="str">
        <f t="shared" si="29"/>
        <v xml:space="preserve"> </v>
      </c>
      <c r="X136" s="486" t="str">
        <f t="shared" si="35"/>
        <v xml:space="preserve"> </v>
      </c>
      <c r="Y136" s="486" t="str">
        <f t="shared" si="30"/>
        <v/>
      </c>
      <c r="Z136" s="477"/>
      <c r="AA136" s="486" t="str">
        <f t="shared" si="36"/>
        <v/>
      </c>
      <c r="AB136" s="486" t="str">
        <f t="shared" si="37"/>
        <v xml:space="preserve"> </v>
      </c>
      <c r="AC136" s="486" t="str">
        <f t="shared" si="38"/>
        <v/>
      </c>
      <c r="AD136" s="486" t="str">
        <f t="shared" si="39"/>
        <v xml:space="preserve"> </v>
      </c>
      <c r="AE136" s="494" t="str">
        <f t="shared" si="44"/>
        <v xml:space="preserve"> </v>
      </c>
      <c r="AF136" s="486" t="str">
        <f t="shared" si="40"/>
        <v xml:space="preserve"> </v>
      </c>
      <c r="AG136" s="481">
        <f t="shared" si="41"/>
        <v>0</v>
      </c>
      <c r="AH136" s="481" t="str">
        <f t="shared" si="45"/>
        <v xml:space="preserve"> </v>
      </c>
      <c r="AI136" s="483"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484"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486" t="str">
        <f t="shared" si="46"/>
        <v xml:space="preserve"> </v>
      </c>
      <c r="AL136" s="486"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486" t="str">
        <f t="shared" si="42"/>
        <v xml:space="preserve"> </v>
      </c>
      <c r="AN136" s="65" t="str">
        <f t="shared" si="43"/>
        <v xml:space="preserve"> </v>
      </c>
      <c r="AO136" s="516"/>
      <c r="AP136" s="516"/>
      <c r="AQ136" s="516"/>
      <c r="AR136" s="516"/>
      <c r="AS136" s="516"/>
      <c r="AT136" s="516"/>
      <c r="AU136" s="516"/>
      <c r="AV136" s="516"/>
      <c r="AW136" s="516"/>
      <c r="AX136" s="516"/>
      <c r="AY136" s="516"/>
      <c r="AZ136" s="516"/>
    </row>
    <row r="137" spans="1:52" ht="57.75" customHeight="1" x14ac:dyDescent="0.3">
      <c r="A137" s="512"/>
      <c r="B137" s="473" t="str">
        <f t="shared" si="31"/>
        <v>-</v>
      </c>
      <c r="C137" s="478"/>
      <c r="D137" s="375"/>
      <c r="E137" s="477"/>
      <c r="F137" s="515"/>
      <c r="G137" s="518"/>
      <c r="H137" s="477"/>
      <c r="I137" s="478"/>
      <c r="J137" s="479">
        <f t="shared" si="32"/>
        <v>0</v>
      </c>
      <c r="K137" s="478"/>
      <c r="L137" s="479">
        <f t="shared" si="33"/>
        <v>0</v>
      </c>
      <c r="M137" s="478"/>
      <c r="N137" s="479">
        <f t="shared" si="34"/>
        <v>0</v>
      </c>
      <c r="O137" s="478"/>
      <c r="P137" s="479">
        <f t="shared" ref="P137:P200" si="47">IF(O137="Prevenir",15,IF(O137="Detectar",10,IF(O137="No es un control",0,IF(I137=0,0))))</f>
        <v>0</v>
      </c>
      <c r="Q137" s="478"/>
      <c r="R137" s="479">
        <f t="shared" ref="R137:R200" si="48">IF(Q137="Confiable",15,IF(Q137="No confiable",0,IF(I137=0,0)))</f>
        <v>0</v>
      </c>
      <c r="S137" s="478"/>
      <c r="T137" s="479">
        <f t="shared" ref="T137:T200" si="49">IF(S137="Se investigan y resuelven oportunamente",15,IF(S137="No se investigan y resuelven oportunamente",0,IF(I137=0,0)))</f>
        <v>0</v>
      </c>
      <c r="U137" s="478"/>
      <c r="V137" s="479">
        <f t="shared" ref="V137:V200" si="50">IF(U137="Completa",10,IF(U137="Incompleta",5,IF(U137="No existe",0,IF(I137=0,0))))</f>
        <v>0</v>
      </c>
      <c r="W137" s="486" t="str">
        <f t="shared" ref="W137:W200" si="51">IF(G137=0," ",IF((J137+L137+N137+P137+R137+T137+V137)&gt;=0,(J137+L137+N137+P137+R137+T137+V137)))</f>
        <v xml:space="preserve"> </v>
      </c>
      <c r="X137" s="486" t="str">
        <f t="shared" si="35"/>
        <v xml:space="preserve"> </v>
      </c>
      <c r="Y137" s="486" t="str">
        <f t="shared" ref="Y137:Y200" si="52">IF(Z137="Siempre se ejecuta", 100,IF(Z137="Algunas veces se ejecuta",50,IF(Z137="No se ejecuta",0,"")))</f>
        <v/>
      </c>
      <c r="Z137" s="477"/>
      <c r="AA137" s="486" t="str">
        <f t="shared" si="36"/>
        <v/>
      </c>
      <c r="AB137" s="486" t="str">
        <f t="shared" si="37"/>
        <v xml:space="preserve"> </v>
      </c>
      <c r="AC137" s="486" t="str">
        <f t="shared" si="38"/>
        <v/>
      </c>
      <c r="AD137" s="486" t="str">
        <f t="shared" si="39"/>
        <v xml:space="preserve"> </v>
      </c>
      <c r="AE137" s="494" t="str">
        <f t="shared" si="44"/>
        <v xml:space="preserve"> </v>
      </c>
      <c r="AF137" s="486" t="str">
        <f t="shared" si="40"/>
        <v xml:space="preserve"> </v>
      </c>
      <c r="AG137" s="481">
        <f t="shared" si="41"/>
        <v>0</v>
      </c>
      <c r="AH137" s="481" t="str">
        <f t="shared" si="45"/>
        <v xml:space="preserve"> </v>
      </c>
      <c r="AI137" s="483"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484"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486" t="str">
        <f t="shared" si="46"/>
        <v xml:space="preserve"> </v>
      </c>
      <c r="AL137" s="486"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486" t="str">
        <f t="shared" si="42"/>
        <v xml:space="preserve"> </v>
      </c>
      <c r="AN137" s="65" t="str">
        <f t="shared" si="43"/>
        <v xml:space="preserve"> </v>
      </c>
      <c r="AO137" s="516"/>
      <c r="AP137" s="516"/>
      <c r="AQ137" s="516"/>
      <c r="AR137" s="516"/>
      <c r="AS137" s="516"/>
      <c r="AT137" s="516"/>
      <c r="AU137" s="516"/>
      <c r="AV137" s="516"/>
      <c r="AW137" s="516"/>
      <c r="AX137" s="516"/>
      <c r="AY137" s="516"/>
      <c r="AZ137" s="516"/>
    </row>
    <row r="138" spans="1:52" ht="57.75" customHeight="1" x14ac:dyDescent="0.3">
      <c r="A138" s="512"/>
      <c r="B138" s="473" t="str">
        <f t="shared" ref="B138:B201" si="53">C138&amp;"-"&amp;E138</f>
        <v>-</v>
      </c>
      <c r="C138" s="478"/>
      <c r="D138" s="375"/>
      <c r="E138" s="477"/>
      <c r="F138" s="515"/>
      <c r="G138" s="518"/>
      <c r="H138" s="477"/>
      <c r="I138" s="478"/>
      <c r="J138" s="479">
        <f t="shared" ref="J138:J201" si="54">IF(I138="Asignado",15,IF(I138="No asignado",0,IF(I138=0,0)))</f>
        <v>0</v>
      </c>
      <c r="K138" s="478"/>
      <c r="L138" s="479">
        <f t="shared" ref="L138:L201" si="55">IF(K138="Adecuado",15,IF(K138="Inadecuado",0,IF(I138=0,0)))</f>
        <v>0</v>
      </c>
      <c r="M138" s="478"/>
      <c r="N138" s="479">
        <f t="shared" ref="N138:N201" si="56">IF(M138="Oportuna",15,IF(M138="Inoportuna",0,IF(I138=0,0)))</f>
        <v>0</v>
      </c>
      <c r="O138" s="478"/>
      <c r="P138" s="479">
        <f t="shared" si="47"/>
        <v>0</v>
      </c>
      <c r="Q138" s="478"/>
      <c r="R138" s="479">
        <f t="shared" si="48"/>
        <v>0</v>
      </c>
      <c r="S138" s="478"/>
      <c r="T138" s="479">
        <f t="shared" si="49"/>
        <v>0</v>
      </c>
      <c r="U138" s="478"/>
      <c r="V138" s="479">
        <f t="shared" si="50"/>
        <v>0</v>
      </c>
      <c r="W138" s="486" t="str">
        <f t="shared" si="51"/>
        <v xml:space="preserve"> </v>
      </c>
      <c r="X138" s="486" t="str">
        <f t="shared" ref="X138:X201" si="57">IF(W138=" "," ",IF(AND(W138&gt;=0,W138&lt;=85),"Débil",IF(AND(W138&gt;=86,W138&lt;=95),"Moderado",IF(AND(W138&gt;=96,W138&lt;=100),"Fuerte"," "))))</f>
        <v xml:space="preserve"> </v>
      </c>
      <c r="Y138" s="486" t="str">
        <f t="shared" si="52"/>
        <v/>
      </c>
      <c r="Z138" s="477"/>
      <c r="AA138" s="486" t="str">
        <f t="shared" ref="AA138:AA201" si="58">IF(Z138="Siempre se ejecuta","Fuerte",IF(Z138="Algunas veces se ejecuta","Moderado",IF(Z138="No se ejecuta", "Débil","")))</f>
        <v/>
      </c>
      <c r="AB138" s="486" t="str">
        <f t="shared" ref="AB138:AB201" si="59">IF(AND(X138="Fuerte",AA138="Fuerte"),"Fuerte",IF(AND(X138="Fuerte",AA138="Moderado"),"Moderado",IF(AND(X138="Fuerte",AA138="Débil"),"Débil",IF(AND(X138="Moderado",AA138="Moderado"),"Moderado",IF(AND(X138="Moderado",AA138="Fuerte"),"Moderado",IF(AND(X138="Moderado",AA138="Débil"),"Débil",IF(X138="Débil","Débil"," ")))))))</f>
        <v xml:space="preserve"> </v>
      </c>
      <c r="AC138" s="486" t="str">
        <f t="shared" ref="AC138:AC201" si="60">IF(AB138="Fuerte","No",IF(AB138="Moderado","Sí",IF(AB138="Débil","Sí","")))</f>
        <v/>
      </c>
      <c r="AD138" s="486" t="str">
        <f t="shared" ref="AD138:AD201" si="61">IFERROR(IF(Y138=" "," ",IF(Y138&gt;=0,(W138+Y138)/2))," ")</f>
        <v xml:space="preserve"> </v>
      </c>
      <c r="AE138" s="494" t="str">
        <f t="shared" si="44"/>
        <v xml:space="preserve"> </v>
      </c>
      <c r="AF138" s="486" t="str">
        <f t="shared" ref="AF138:AF201" si="62">IF(AE138=" "," ",IF(AE138=100,"Fuerte",IF(AE138&lt;50,"Débil",IF(AE138&gt;49,"Moderado"," "))))</f>
        <v xml:space="preserve"> </v>
      </c>
      <c r="AG138" s="481">
        <f t="shared" ref="AG138:AG201" si="63">IF(OR(AND(AF138="Fuerte",G138="No disminuye"),AND(AF138="Moderado",G138="No disminuye")),0,IF(AND(AF138="Fuerte",G138="Directamente"),2,IF(AND(AF138="Moderado",G138="Directamente"),1,0)))</f>
        <v>0</v>
      </c>
      <c r="AH138" s="481" t="str">
        <f t="shared" si="45"/>
        <v xml:space="preserve"> </v>
      </c>
      <c r="AI138" s="483"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484"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486" t="str">
        <f t="shared" si="46"/>
        <v xml:space="preserve"> </v>
      </c>
      <c r="AL138" s="486"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486" t="str">
        <f t="shared" si="42"/>
        <v xml:space="preserve"> </v>
      </c>
      <c r="AN138" s="65" t="str">
        <f t="shared" si="43"/>
        <v xml:space="preserve"> </v>
      </c>
      <c r="AO138" s="516"/>
      <c r="AP138" s="516"/>
      <c r="AQ138" s="516"/>
      <c r="AR138" s="516"/>
      <c r="AS138" s="516"/>
      <c r="AT138" s="516"/>
      <c r="AU138" s="516"/>
      <c r="AV138" s="516"/>
      <c r="AW138" s="516"/>
      <c r="AX138" s="516"/>
      <c r="AY138" s="516"/>
      <c r="AZ138" s="516"/>
    </row>
    <row r="139" spans="1:52" ht="57.75" customHeight="1" x14ac:dyDescent="0.3">
      <c r="A139" s="512"/>
      <c r="B139" s="473" t="str">
        <f t="shared" si="53"/>
        <v>-</v>
      </c>
      <c r="C139" s="478"/>
      <c r="D139" s="375"/>
      <c r="E139" s="477"/>
      <c r="F139" s="515"/>
      <c r="G139" s="518"/>
      <c r="H139" s="477"/>
      <c r="I139" s="478"/>
      <c r="J139" s="479">
        <f t="shared" si="54"/>
        <v>0</v>
      </c>
      <c r="K139" s="478"/>
      <c r="L139" s="479">
        <f t="shared" si="55"/>
        <v>0</v>
      </c>
      <c r="M139" s="478"/>
      <c r="N139" s="479">
        <f t="shared" si="56"/>
        <v>0</v>
      </c>
      <c r="O139" s="478"/>
      <c r="P139" s="479">
        <f t="shared" si="47"/>
        <v>0</v>
      </c>
      <c r="Q139" s="478"/>
      <c r="R139" s="479">
        <f t="shared" si="48"/>
        <v>0</v>
      </c>
      <c r="S139" s="478"/>
      <c r="T139" s="479">
        <f t="shared" si="49"/>
        <v>0</v>
      </c>
      <c r="U139" s="478"/>
      <c r="V139" s="479">
        <f t="shared" si="50"/>
        <v>0</v>
      </c>
      <c r="W139" s="486" t="str">
        <f t="shared" si="51"/>
        <v xml:space="preserve"> </v>
      </c>
      <c r="X139" s="486" t="str">
        <f t="shared" si="57"/>
        <v xml:space="preserve"> </v>
      </c>
      <c r="Y139" s="486" t="str">
        <f t="shared" si="52"/>
        <v/>
      </c>
      <c r="Z139" s="477"/>
      <c r="AA139" s="486" t="str">
        <f t="shared" si="58"/>
        <v/>
      </c>
      <c r="AB139" s="486" t="str">
        <f t="shared" si="59"/>
        <v xml:space="preserve"> </v>
      </c>
      <c r="AC139" s="486" t="str">
        <f t="shared" si="60"/>
        <v/>
      </c>
      <c r="AD139" s="486" t="str">
        <f t="shared" si="61"/>
        <v xml:space="preserve"> </v>
      </c>
      <c r="AE139" s="494" t="str">
        <f t="shared" si="44"/>
        <v xml:space="preserve"> </v>
      </c>
      <c r="AF139" s="486" t="str">
        <f t="shared" si="62"/>
        <v xml:space="preserve"> </v>
      </c>
      <c r="AG139" s="481">
        <f t="shared" si="63"/>
        <v>0</v>
      </c>
      <c r="AH139" s="481" t="str">
        <f t="shared" si="45"/>
        <v xml:space="preserve"> </v>
      </c>
      <c r="AI139" s="483"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484"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486" t="str">
        <f t="shared" si="46"/>
        <v xml:space="preserve"> </v>
      </c>
      <c r="AL139" s="486"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486" t="str">
        <f t="shared" ref="AM139:AM202" si="64">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65" t="str">
        <f t="shared" ref="AN139:AN202" si="65">IF(AM139="Zona Moderada","Reducir riesgo",IF(AM139="Zona Alta","Compartir riesgo",IF(AM139="Zona Extrema","Evitar riesgo"," ")))</f>
        <v xml:space="preserve"> </v>
      </c>
      <c r="AO139" s="516"/>
      <c r="AP139" s="516"/>
      <c r="AQ139" s="516"/>
      <c r="AR139" s="516"/>
      <c r="AS139" s="516"/>
      <c r="AT139" s="516"/>
      <c r="AU139" s="516"/>
      <c r="AV139" s="516"/>
      <c r="AW139" s="516"/>
      <c r="AX139" s="516"/>
      <c r="AY139" s="516"/>
      <c r="AZ139" s="516"/>
    </row>
    <row r="140" spans="1:52" ht="57.75" customHeight="1" x14ac:dyDescent="0.3">
      <c r="A140" s="512"/>
      <c r="B140" s="473" t="str">
        <f t="shared" si="53"/>
        <v>-</v>
      </c>
      <c r="C140" s="478"/>
      <c r="D140" s="375"/>
      <c r="E140" s="477"/>
      <c r="F140" s="515"/>
      <c r="G140" s="518"/>
      <c r="H140" s="477"/>
      <c r="I140" s="478"/>
      <c r="J140" s="479">
        <f t="shared" si="54"/>
        <v>0</v>
      </c>
      <c r="K140" s="478"/>
      <c r="L140" s="479">
        <f t="shared" si="55"/>
        <v>0</v>
      </c>
      <c r="M140" s="478"/>
      <c r="N140" s="479">
        <f t="shared" si="56"/>
        <v>0</v>
      </c>
      <c r="O140" s="478"/>
      <c r="P140" s="479">
        <f t="shared" si="47"/>
        <v>0</v>
      </c>
      <c r="Q140" s="478"/>
      <c r="R140" s="479">
        <f t="shared" si="48"/>
        <v>0</v>
      </c>
      <c r="S140" s="478"/>
      <c r="T140" s="479">
        <f t="shared" si="49"/>
        <v>0</v>
      </c>
      <c r="U140" s="478"/>
      <c r="V140" s="479">
        <f t="shared" si="50"/>
        <v>0</v>
      </c>
      <c r="W140" s="486" t="str">
        <f t="shared" si="51"/>
        <v xml:space="preserve"> </v>
      </c>
      <c r="X140" s="486" t="str">
        <f t="shared" si="57"/>
        <v xml:space="preserve"> </v>
      </c>
      <c r="Y140" s="486" t="str">
        <f t="shared" si="52"/>
        <v/>
      </c>
      <c r="Z140" s="477"/>
      <c r="AA140" s="486" t="str">
        <f t="shared" si="58"/>
        <v/>
      </c>
      <c r="AB140" s="486" t="str">
        <f t="shared" si="59"/>
        <v xml:space="preserve"> </v>
      </c>
      <c r="AC140" s="486" t="str">
        <f t="shared" si="60"/>
        <v/>
      </c>
      <c r="AD140" s="486" t="str">
        <f t="shared" si="61"/>
        <v xml:space="preserve"> </v>
      </c>
      <c r="AE140" s="494" t="str">
        <f t="shared" si="44"/>
        <v xml:space="preserve"> </v>
      </c>
      <c r="AF140" s="486" t="str">
        <f t="shared" si="62"/>
        <v xml:space="preserve"> </v>
      </c>
      <c r="AG140" s="481">
        <f t="shared" si="63"/>
        <v>0</v>
      </c>
      <c r="AH140" s="481" t="str">
        <f t="shared" si="45"/>
        <v xml:space="preserve"> </v>
      </c>
      <c r="AI140" s="483"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484"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486" t="str">
        <f t="shared" si="46"/>
        <v xml:space="preserve"> </v>
      </c>
      <c r="AL140" s="486"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486" t="str">
        <f t="shared" si="64"/>
        <v xml:space="preserve"> </v>
      </c>
      <c r="AN140" s="65" t="str">
        <f t="shared" si="65"/>
        <v xml:space="preserve"> </v>
      </c>
      <c r="AO140" s="516"/>
      <c r="AP140" s="516"/>
      <c r="AQ140" s="516"/>
      <c r="AR140" s="516"/>
      <c r="AS140" s="516"/>
      <c r="AT140" s="516"/>
      <c r="AU140" s="516"/>
      <c r="AV140" s="516"/>
      <c r="AW140" s="516"/>
      <c r="AX140" s="516"/>
      <c r="AY140" s="516"/>
      <c r="AZ140" s="516"/>
    </row>
    <row r="141" spans="1:52" ht="57.75" customHeight="1" x14ac:dyDescent="0.3">
      <c r="A141" s="512"/>
      <c r="B141" s="473" t="str">
        <f t="shared" si="53"/>
        <v>-</v>
      </c>
      <c r="C141" s="478"/>
      <c r="D141" s="375"/>
      <c r="E141" s="477"/>
      <c r="F141" s="515"/>
      <c r="G141" s="518"/>
      <c r="H141" s="477"/>
      <c r="I141" s="478"/>
      <c r="J141" s="479">
        <f t="shared" si="54"/>
        <v>0</v>
      </c>
      <c r="K141" s="478"/>
      <c r="L141" s="479">
        <f t="shared" si="55"/>
        <v>0</v>
      </c>
      <c r="M141" s="478"/>
      <c r="N141" s="479">
        <f t="shared" si="56"/>
        <v>0</v>
      </c>
      <c r="O141" s="478"/>
      <c r="P141" s="479">
        <f t="shared" si="47"/>
        <v>0</v>
      </c>
      <c r="Q141" s="478"/>
      <c r="R141" s="479">
        <f t="shared" si="48"/>
        <v>0</v>
      </c>
      <c r="S141" s="478"/>
      <c r="T141" s="479">
        <f t="shared" si="49"/>
        <v>0</v>
      </c>
      <c r="U141" s="478"/>
      <c r="V141" s="479">
        <f t="shared" si="50"/>
        <v>0</v>
      </c>
      <c r="W141" s="486" t="str">
        <f t="shared" si="51"/>
        <v xml:space="preserve"> </v>
      </c>
      <c r="X141" s="486" t="str">
        <f t="shared" si="57"/>
        <v xml:space="preserve"> </v>
      </c>
      <c r="Y141" s="486" t="str">
        <f t="shared" si="52"/>
        <v/>
      </c>
      <c r="Z141" s="477"/>
      <c r="AA141" s="486" t="str">
        <f t="shared" si="58"/>
        <v/>
      </c>
      <c r="AB141" s="486" t="str">
        <f t="shared" si="59"/>
        <v xml:space="preserve"> </v>
      </c>
      <c r="AC141" s="486" t="str">
        <f t="shared" si="60"/>
        <v/>
      </c>
      <c r="AD141" s="486" t="str">
        <f t="shared" si="61"/>
        <v xml:space="preserve"> </v>
      </c>
      <c r="AE141" s="494" t="str">
        <f t="shared" ref="AE141:AE204" si="66">IFERROR(IF(AD141=" "," ",IF(AVERAGE($AD$10:$AD$252)&gt;=0,AVERAGEIFS($AD$10:$AD$251,$C$10:$C$251,C141))),"  ")</f>
        <v xml:space="preserve"> </v>
      </c>
      <c r="AF141" s="486" t="str">
        <f t="shared" si="62"/>
        <v xml:space="preserve"> </v>
      </c>
      <c r="AG141" s="481">
        <f t="shared" si="63"/>
        <v>0</v>
      </c>
      <c r="AH141" s="481" t="str">
        <f t="shared" ref="AH141:AH204" si="67">IFERROR(AVERAGEIFS($AG$10:$AG$251,$C$10:$C$251,C141)," ")</f>
        <v xml:space="preserve"> </v>
      </c>
      <c r="AI141" s="483"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484"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486" t="str">
        <f t="shared" ref="AK141:AK204" si="68">IFERROR(AVERAGEIFS($AJ$10:$AJ$251,$C$10:$C$251,C141)," ")</f>
        <v xml:space="preserve"> </v>
      </c>
      <c r="AL141" s="486"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486" t="str">
        <f t="shared" si="64"/>
        <v xml:space="preserve"> </v>
      </c>
      <c r="AN141" s="65" t="str">
        <f t="shared" si="65"/>
        <v xml:space="preserve"> </v>
      </c>
      <c r="AO141" s="516"/>
      <c r="AP141" s="516"/>
      <c r="AQ141" s="516"/>
      <c r="AR141" s="516"/>
      <c r="AS141" s="516"/>
      <c r="AT141" s="516"/>
      <c r="AU141" s="516"/>
      <c r="AV141" s="516"/>
      <c r="AW141" s="516"/>
      <c r="AX141" s="516"/>
      <c r="AY141" s="516"/>
      <c r="AZ141" s="516"/>
    </row>
    <row r="142" spans="1:52" ht="57.75" customHeight="1" x14ac:dyDescent="0.3">
      <c r="A142" s="512"/>
      <c r="B142" s="473" t="str">
        <f t="shared" si="53"/>
        <v>-</v>
      </c>
      <c r="C142" s="478"/>
      <c r="D142" s="375"/>
      <c r="E142" s="477"/>
      <c r="F142" s="515"/>
      <c r="G142" s="518"/>
      <c r="H142" s="477"/>
      <c r="I142" s="478"/>
      <c r="J142" s="479">
        <f t="shared" si="54"/>
        <v>0</v>
      </c>
      <c r="K142" s="478"/>
      <c r="L142" s="479">
        <f t="shared" si="55"/>
        <v>0</v>
      </c>
      <c r="M142" s="478"/>
      <c r="N142" s="479">
        <f t="shared" si="56"/>
        <v>0</v>
      </c>
      <c r="O142" s="478"/>
      <c r="P142" s="479">
        <f t="shared" si="47"/>
        <v>0</v>
      </c>
      <c r="Q142" s="478"/>
      <c r="R142" s="479">
        <f t="shared" si="48"/>
        <v>0</v>
      </c>
      <c r="S142" s="478"/>
      <c r="T142" s="479">
        <f t="shared" si="49"/>
        <v>0</v>
      </c>
      <c r="U142" s="478"/>
      <c r="V142" s="479">
        <f t="shared" si="50"/>
        <v>0</v>
      </c>
      <c r="W142" s="486" t="str">
        <f t="shared" si="51"/>
        <v xml:space="preserve"> </v>
      </c>
      <c r="X142" s="486" t="str">
        <f t="shared" si="57"/>
        <v xml:space="preserve"> </v>
      </c>
      <c r="Y142" s="486" t="str">
        <f t="shared" si="52"/>
        <v/>
      </c>
      <c r="Z142" s="477"/>
      <c r="AA142" s="486" t="str">
        <f t="shared" si="58"/>
        <v/>
      </c>
      <c r="AB142" s="486" t="str">
        <f t="shared" si="59"/>
        <v xml:space="preserve"> </v>
      </c>
      <c r="AC142" s="486" t="str">
        <f t="shared" si="60"/>
        <v/>
      </c>
      <c r="AD142" s="486" t="str">
        <f t="shared" si="61"/>
        <v xml:space="preserve"> </v>
      </c>
      <c r="AE142" s="494" t="str">
        <f t="shared" si="66"/>
        <v xml:space="preserve"> </v>
      </c>
      <c r="AF142" s="486" t="str">
        <f t="shared" si="62"/>
        <v xml:space="preserve"> </v>
      </c>
      <c r="AG142" s="481">
        <f t="shared" si="63"/>
        <v>0</v>
      </c>
      <c r="AH142" s="481" t="str">
        <f t="shared" si="67"/>
        <v xml:space="preserve"> </v>
      </c>
      <c r="AI142" s="483"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484"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486" t="str">
        <f t="shared" si="68"/>
        <v xml:space="preserve"> </v>
      </c>
      <c r="AL142" s="486"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486" t="str">
        <f t="shared" si="64"/>
        <v xml:space="preserve"> </v>
      </c>
      <c r="AN142" s="65" t="str">
        <f t="shared" si="65"/>
        <v xml:space="preserve"> </v>
      </c>
      <c r="AO142" s="516"/>
      <c r="AP142" s="516"/>
      <c r="AQ142" s="516"/>
      <c r="AR142" s="516"/>
      <c r="AS142" s="516"/>
      <c r="AT142" s="516"/>
      <c r="AU142" s="516"/>
      <c r="AV142" s="516"/>
      <c r="AW142" s="516"/>
      <c r="AX142" s="516"/>
      <c r="AY142" s="516"/>
      <c r="AZ142" s="516"/>
    </row>
    <row r="143" spans="1:52" ht="57.75" customHeight="1" x14ac:dyDescent="0.3">
      <c r="A143" s="512"/>
      <c r="B143" s="473" t="str">
        <f t="shared" si="53"/>
        <v>-</v>
      </c>
      <c r="C143" s="478"/>
      <c r="D143" s="375"/>
      <c r="E143" s="477"/>
      <c r="F143" s="515"/>
      <c r="G143" s="518"/>
      <c r="H143" s="477"/>
      <c r="I143" s="478"/>
      <c r="J143" s="479">
        <f t="shared" si="54"/>
        <v>0</v>
      </c>
      <c r="K143" s="478"/>
      <c r="L143" s="479">
        <f t="shared" si="55"/>
        <v>0</v>
      </c>
      <c r="M143" s="478"/>
      <c r="N143" s="479">
        <f t="shared" si="56"/>
        <v>0</v>
      </c>
      <c r="O143" s="478"/>
      <c r="P143" s="479">
        <f t="shared" si="47"/>
        <v>0</v>
      </c>
      <c r="Q143" s="478"/>
      <c r="R143" s="479">
        <f t="shared" si="48"/>
        <v>0</v>
      </c>
      <c r="S143" s="478"/>
      <c r="T143" s="479">
        <f t="shared" si="49"/>
        <v>0</v>
      </c>
      <c r="U143" s="478"/>
      <c r="V143" s="479">
        <f t="shared" si="50"/>
        <v>0</v>
      </c>
      <c r="W143" s="486" t="str">
        <f t="shared" si="51"/>
        <v xml:space="preserve"> </v>
      </c>
      <c r="X143" s="486" t="str">
        <f t="shared" si="57"/>
        <v xml:space="preserve"> </v>
      </c>
      <c r="Y143" s="486" t="str">
        <f t="shared" si="52"/>
        <v/>
      </c>
      <c r="Z143" s="477"/>
      <c r="AA143" s="486" t="str">
        <f t="shared" si="58"/>
        <v/>
      </c>
      <c r="AB143" s="486" t="str">
        <f t="shared" si="59"/>
        <v xml:space="preserve"> </v>
      </c>
      <c r="AC143" s="486" t="str">
        <f t="shared" si="60"/>
        <v/>
      </c>
      <c r="AD143" s="486" t="str">
        <f t="shared" si="61"/>
        <v xml:space="preserve"> </v>
      </c>
      <c r="AE143" s="494" t="str">
        <f t="shared" si="66"/>
        <v xml:space="preserve"> </v>
      </c>
      <c r="AF143" s="486" t="str">
        <f t="shared" si="62"/>
        <v xml:space="preserve"> </v>
      </c>
      <c r="AG143" s="481">
        <f t="shared" si="63"/>
        <v>0</v>
      </c>
      <c r="AH143" s="481" t="str">
        <f t="shared" si="67"/>
        <v xml:space="preserve"> </v>
      </c>
      <c r="AI143" s="483"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484"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486" t="str">
        <f t="shared" si="68"/>
        <v xml:space="preserve"> </v>
      </c>
      <c r="AL143" s="486"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486" t="str">
        <f t="shared" si="64"/>
        <v xml:space="preserve"> </v>
      </c>
      <c r="AN143" s="65" t="str">
        <f t="shared" si="65"/>
        <v xml:space="preserve"> </v>
      </c>
      <c r="AO143" s="516"/>
      <c r="AP143" s="516"/>
      <c r="AQ143" s="516"/>
      <c r="AR143" s="516"/>
      <c r="AS143" s="516"/>
      <c r="AT143" s="516"/>
      <c r="AU143" s="516"/>
      <c r="AV143" s="516"/>
      <c r="AW143" s="516"/>
      <c r="AX143" s="516"/>
      <c r="AY143" s="516"/>
      <c r="AZ143" s="516"/>
    </row>
    <row r="144" spans="1:52" ht="57.75" customHeight="1" x14ac:dyDescent="0.3">
      <c r="A144" s="512"/>
      <c r="B144" s="473" t="str">
        <f t="shared" si="53"/>
        <v>-</v>
      </c>
      <c r="C144" s="478"/>
      <c r="D144" s="375"/>
      <c r="E144" s="477"/>
      <c r="F144" s="515"/>
      <c r="G144" s="518"/>
      <c r="H144" s="477"/>
      <c r="I144" s="478"/>
      <c r="J144" s="479">
        <f t="shared" si="54"/>
        <v>0</v>
      </c>
      <c r="K144" s="478"/>
      <c r="L144" s="479">
        <f t="shared" si="55"/>
        <v>0</v>
      </c>
      <c r="M144" s="478"/>
      <c r="N144" s="479">
        <f t="shared" si="56"/>
        <v>0</v>
      </c>
      <c r="O144" s="478"/>
      <c r="P144" s="479">
        <f t="shared" si="47"/>
        <v>0</v>
      </c>
      <c r="Q144" s="478"/>
      <c r="R144" s="479">
        <f t="shared" si="48"/>
        <v>0</v>
      </c>
      <c r="S144" s="478"/>
      <c r="T144" s="479">
        <f t="shared" si="49"/>
        <v>0</v>
      </c>
      <c r="U144" s="478"/>
      <c r="V144" s="479">
        <f t="shared" si="50"/>
        <v>0</v>
      </c>
      <c r="W144" s="486" t="str">
        <f t="shared" si="51"/>
        <v xml:space="preserve"> </v>
      </c>
      <c r="X144" s="486" t="str">
        <f t="shared" si="57"/>
        <v xml:space="preserve"> </v>
      </c>
      <c r="Y144" s="486" t="str">
        <f t="shared" si="52"/>
        <v/>
      </c>
      <c r="Z144" s="477"/>
      <c r="AA144" s="486" t="str">
        <f t="shared" si="58"/>
        <v/>
      </c>
      <c r="AB144" s="486" t="str">
        <f t="shared" si="59"/>
        <v xml:space="preserve"> </v>
      </c>
      <c r="AC144" s="486" t="str">
        <f t="shared" si="60"/>
        <v/>
      </c>
      <c r="AD144" s="486" t="str">
        <f t="shared" si="61"/>
        <v xml:space="preserve"> </v>
      </c>
      <c r="AE144" s="494" t="str">
        <f t="shared" si="66"/>
        <v xml:space="preserve"> </v>
      </c>
      <c r="AF144" s="486" t="str">
        <f t="shared" si="62"/>
        <v xml:space="preserve"> </v>
      </c>
      <c r="AG144" s="481">
        <f t="shared" si="63"/>
        <v>0</v>
      </c>
      <c r="AH144" s="481" t="str">
        <f t="shared" si="67"/>
        <v xml:space="preserve"> </v>
      </c>
      <c r="AI144" s="483"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484"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486" t="str">
        <f t="shared" si="68"/>
        <v xml:space="preserve"> </v>
      </c>
      <c r="AL144" s="486"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486" t="str">
        <f t="shared" si="64"/>
        <v xml:space="preserve"> </v>
      </c>
      <c r="AN144" s="65" t="str">
        <f t="shared" si="65"/>
        <v xml:space="preserve"> </v>
      </c>
      <c r="AO144" s="516"/>
      <c r="AP144" s="516"/>
      <c r="AQ144" s="516"/>
      <c r="AR144" s="516"/>
      <c r="AS144" s="516"/>
      <c r="AT144" s="516"/>
      <c r="AU144" s="516"/>
      <c r="AV144" s="516"/>
      <c r="AW144" s="516"/>
      <c r="AX144" s="516"/>
      <c r="AY144" s="516"/>
      <c r="AZ144" s="516"/>
    </row>
    <row r="145" spans="1:52" ht="57.75" customHeight="1" x14ac:dyDescent="0.3">
      <c r="A145" s="512"/>
      <c r="B145" s="473" t="str">
        <f t="shared" si="53"/>
        <v>-</v>
      </c>
      <c r="C145" s="478"/>
      <c r="D145" s="375"/>
      <c r="E145" s="477"/>
      <c r="F145" s="515"/>
      <c r="G145" s="518"/>
      <c r="H145" s="477"/>
      <c r="I145" s="478"/>
      <c r="J145" s="479">
        <f t="shared" si="54"/>
        <v>0</v>
      </c>
      <c r="K145" s="478"/>
      <c r="L145" s="479">
        <f t="shared" si="55"/>
        <v>0</v>
      </c>
      <c r="M145" s="478"/>
      <c r="N145" s="479">
        <f t="shared" si="56"/>
        <v>0</v>
      </c>
      <c r="O145" s="478"/>
      <c r="P145" s="479">
        <f t="shared" si="47"/>
        <v>0</v>
      </c>
      <c r="Q145" s="478"/>
      <c r="R145" s="479">
        <f t="shared" si="48"/>
        <v>0</v>
      </c>
      <c r="S145" s="478"/>
      <c r="T145" s="479">
        <f t="shared" si="49"/>
        <v>0</v>
      </c>
      <c r="U145" s="478"/>
      <c r="V145" s="479">
        <f t="shared" si="50"/>
        <v>0</v>
      </c>
      <c r="W145" s="486" t="str">
        <f t="shared" si="51"/>
        <v xml:space="preserve"> </v>
      </c>
      <c r="X145" s="486" t="str">
        <f t="shared" si="57"/>
        <v xml:space="preserve"> </v>
      </c>
      <c r="Y145" s="486" t="str">
        <f t="shared" si="52"/>
        <v/>
      </c>
      <c r="Z145" s="477"/>
      <c r="AA145" s="486" t="str">
        <f t="shared" si="58"/>
        <v/>
      </c>
      <c r="AB145" s="486" t="str">
        <f t="shared" si="59"/>
        <v xml:space="preserve"> </v>
      </c>
      <c r="AC145" s="486" t="str">
        <f t="shared" si="60"/>
        <v/>
      </c>
      <c r="AD145" s="486" t="str">
        <f t="shared" si="61"/>
        <v xml:space="preserve"> </v>
      </c>
      <c r="AE145" s="494" t="str">
        <f t="shared" si="66"/>
        <v xml:space="preserve"> </v>
      </c>
      <c r="AF145" s="486" t="str">
        <f t="shared" si="62"/>
        <v xml:space="preserve"> </v>
      </c>
      <c r="AG145" s="481">
        <f t="shared" si="63"/>
        <v>0</v>
      </c>
      <c r="AH145" s="481" t="str">
        <f t="shared" si="67"/>
        <v xml:space="preserve"> </v>
      </c>
      <c r="AI145" s="483"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484"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486" t="str">
        <f t="shared" si="68"/>
        <v xml:space="preserve"> </v>
      </c>
      <c r="AL145" s="486"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486" t="str">
        <f t="shared" si="64"/>
        <v xml:space="preserve"> </v>
      </c>
      <c r="AN145" s="65" t="str">
        <f t="shared" si="65"/>
        <v xml:space="preserve"> </v>
      </c>
      <c r="AO145" s="516"/>
      <c r="AP145" s="516"/>
      <c r="AQ145" s="516"/>
      <c r="AR145" s="516"/>
      <c r="AS145" s="516"/>
      <c r="AT145" s="516"/>
      <c r="AU145" s="516"/>
      <c r="AV145" s="516"/>
      <c r="AW145" s="516"/>
      <c r="AX145" s="516"/>
      <c r="AY145" s="516"/>
      <c r="AZ145" s="516"/>
    </row>
    <row r="146" spans="1:52" ht="57.75" customHeight="1" x14ac:dyDescent="0.3">
      <c r="A146" s="512"/>
      <c r="B146" s="473" t="str">
        <f t="shared" si="53"/>
        <v>-</v>
      </c>
      <c r="C146" s="478"/>
      <c r="D146" s="375"/>
      <c r="E146" s="477"/>
      <c r="F146" s="515"/>
      <c r="G146" s="518"/>
      <c r="H146" s="477"/>
      <c r="I146" s="478"/>
      <c r="J146" s="479">
        <f t="shared" si="54"/>
        <v>0</v>
      </c>
      <c r="K146" s="478"/>
      <c r="L146" s="479">
        <f t="shared" si="55"/>
        <v>0</v>
      </c>
      <c r="M146" s="478"/>
      <c r="N146" s="479">
        <f t="shared" si="56"/>
        <v>0</v>
      </c>
      <c r="O146" s="478"/>
      <c r="P146" s="479">
        <f t="shared" si="47"/>
        <v>0</v>
      </c>
      <c r="Q146" s="478"/>
      <c r="R146" s="479">
        <f t="shared" si="48"/>
        <v>0</v>
      </c>
      <c r="S146" s="478"/>
      <c r="T146" s="479">
        <f t="shared" si="49"/>
        <v>0</v>
      </c>
      <c r="U146" s="478"/>
      <c r="V146" s="479">
        <f t="shared" si="50"/>
        <v>0</v>
      </c>
      <c r="W146" s="486" t="str">
        <f t="shared" si="51"/>
        <v xml:space="preserve"> </v>
      </c>
      <c r="X146" s="486" t="str">
        <f t="shared" si="57"/>
        <v xml:space="preserve"> </v>
      </c>
      <c r="Y146" s="486" t="str">
        <f t="shared" si="52"/>
        <v/>
      </c>
      <c r="Z146" s="477"/>
      <c r="AA146" s="486" t="str">
        <f t="shared" si="58"/>
        <v/>
      </c>
      <c r="AB146" s="486" t="str">
        <f t="shared" si="59"/>
        <v xml:space="preserve"> </v>
      </c>
      <c r="AC146" s="486" t="str">
        <f t="shared" si="60"/>
        <v/>
      </c>
      <c r="AD146" s="486" t="str">
        <f t="shared" si="61"/>
        <v xml:space="preserve"> </v>
      </c>
      <c r="AE146" s="494" t="str">
        <f t="shared" si="66"/>
        <v xml:space="preserve"> </v>
      </c>
      <c r="AF146" s="486" t="str">
        <f t="shared" si="62"/>
        <v xml:space="preserve"> </v>
      </c>
      <c r="AG146" s="481">
        <f t="shared" si="63"/>
        <v>0</v>
      </c>
      <c r="AH146" s="481" t="str">
        <f t="shared" si="67"/>
        <v xml:space="preserve"> </v>
      </c>
      <c r="AI146" s="483"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484"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486" t="str">
        <f t="shared" si="68"/>
        <v xml:space="preserve"> </v>
      </c>
      <c r="AL146" s="486"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486" t="str">
        <f t="shared" si="64"/>
        <v xml:space="preserve"> </v>
      </c>
      <c r="AN146" s="65" t="str">
        <f t="shared" si="65"/>
        <v xml:space="preserve"> </v>
      </c>
      <c r="AO146" s="516"/>
      <c r="AP146" s="516"/>
      <c r="AQ146" s="516"/>
      <c r="AR146" s="516"/>
      <c r="AS146" s="516"/>
      <c r="AT146" s="516"/>
      <c r="AU146" s="516"/>
      <c r="AV146" s="516"/>
      <c r="AW146" s="516"/>
      <c r="AX146" s="516"/>
      <c r="AY146" s="516"/>
      <c r="AZ146" s="516"/>
    </row>
    <row r="147" spans="1:52" ht="57.75" customHeight="1" x14ac:dyDescent="0.3">
      <c r="A147" s="512"/>
      <c r="B147" s="473" t="str">
        <f t="shared" si="53"/>
        <v>-</v>
      </c>
      <c r="C147" s="478"/>
      <c r="D147" s="375"/>
      <c r="E147" s="477"/>
      <c r="F147" s="515"/>
      <c r="G147" s="518"/>
      <c r="H147" s="477"/>
      <c r="I147" s="478"/>
      <c r="J147" s="479">
        <f t="shared" si="54"/>
        <v>0</v>
      </c>
      <c r="K147" s="478"/>
      <c r="L147" s="479">
        <f t="shared" si="55"/>
        <v>0</v>
      </c>
      <c r="M147" s="478"/>
      <c r="N147" s="479">
        <f t="shared" si="56"/>
        <v>0</v>
      </c>
      <c r="O147" s="478"/>
      <c r="P147" s="479">
        <f t="shared" si="47"/>
        <v>0</v>
      </c>
      <c r="Q147" s="478"/>
      <c r="R147" s="479">
        <f t="shared" si="48"/>
        <v>0</v>
      </c>
      <c r="S147" s="478"/>
      <c r="T147" s="479">
        <f t="shared" si="49"/>
        <v>0</v>
      </c>
      <c r="U147" s="478"/>
      <c r="V147" s="479">
        <f t="shared" si="50"/>
        <v>0</v>
      </c>
      <c r="W147" s="486" t="str">
        <f t="shared" si="51"/>
        <v xml:space="preserve"> </v>
      </c>
      <c r="X147" s="486" t="str">
        <f t="shared" si="57"/>
        <v xml:space="preserve"> </v>
      </c>
      <c r="Y147" s="486" t="str">
        <f t="shared" si="52"/>
        <v/>
      </c>
      <c r="Z147" s="477"/>
      <c r="AA147" s="486" t="str">
        <f t="shared" si="58"/>
        <v/>
      </c>
      <c r="AB147" s="486" t="str">
        <f t="shared" si="59"/>
        <v xml:space="preserve"> </v>
      </c>
      <c r="AC147" s="486" t="str">
        <f t="shared" si="60"/>
        <v/>
      </c>
      <c r="AD147" s="486" t="str">
        <f t="shared" si="61"/>
        <v xml:space="preserve"> </v>
      </c>
      <c r="AE147" s="494" t="str">
        <f t="shared" si="66"/>
        <v xml:space="preserve"> </v>
      </c>
      <c r="AF147" s="486" t="str">
        <f t="shared" si="62"/>
        <v xml:space="preserve"> </v>
      </c>
      <c r="AG147" s="481">
        <f t="shared" si="63"/>
        <v>0</v>
      </c>
      <c r="AH147" s="481" t="str">
        <f t="shared" si="67"/>
        <v xml:space="preserve"> </v>
      </c>
      <c r="AI147" s="483"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484"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486" t="str">
        <f t="shared" si="68"/>
        <v xml:space="preserve"> </v>
      </c>
      <c r="AL147" s="486"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486" t="str">
        <f t="shared" si="64"/>
        <v xml:space="preserve"> </v>
      </c>
      <c r="AN147" s="65" t="str">
        <f t="shared" si="65"/>
        <v xml:space="preserve"> </v>
      </c>
      <c r="AO147" s="516"/>
      <c r="AP147" s="516"/>
      <c r="AQ147" s="516"/>
      <c r="AR147" s="516"/>
      <c r="AS147" s="516"/>
      <c r="AT147" s="516"/>
      <c r="AU147" s="516"/>
      <c r="AV147" s="516"/>
      <c r="AW147" s="516"/>
      <c r="AX147" s="516"/>
      <c r="AY147" s="516"/>
      <c r="AZ147" s="516"/>
    </row>
    <row r="148" spans="1:52" ht="57.75" customHeight="1" x14ac:dyDescent="0.3">
      <c r="A148" s="512"/>
      <c r="B148" s="473" t="str">
        <f t="shared" si="53"/>
        <v>-</v>
      </c>
      <c r="C148" s="478"/>
      <c r="D148" s="375"/>
      <c r="E148" s="477"/>
      <c r="F148" s="515"/>
      <c r="G148" s="518"/>
      <c r="H148" s="477"/>
      <c r="I148" s="478"/>
      <c r="J148" s="479">
        <f t="shared" si="54"/>
        <v>0</v>
      </c>
      <c r="K148" s="478"/>
      <c r="L148" s="479">
        <f t="shared" si="55"/>
        <v>0</v>
      </c>
      <c r="M148" s="478"/>
      <c r="N148" s="479">
        <f t="shared" si="56"/>
        <v>0</v>
      </c>
      <c r="O148" s="478"/>
      <c r="P148" s="479">
        <f t="shared" si="47"/>
        <v>0</v>
      </c>
      <c r="Q148" s="478"/>
      <c r="R148" s="479">
        <f t="shared" si="48"/>
        <v>0</v>
      </c>
      <c r="S148" s="478"/>
      <c r="T148" s="479">
        <f t="shared" si="49"/>
        <v>0</v>
      </c>
      <c r="U148" s="478"/>
      <c r="V148" s="479">
        <f t="shared" si="50"/>
        <v>0</v>
      </c>
      <c r="W148" s="486" t="str">
        <f t="shared" si="51"/>
        <v xml:space="preserve"> </v>
      </c>
      <c r="X148" s="486" t="str">
        <f t="shared" si="57"/>
        <v xml:space="preserve"> </v>
      </c>
      <c r="Y148" s="486" t="str">
        <f t="shared" si="52"/>
        <v/>
      </c>
      <c r="Z148" s="477"/>
      <c r="AA148" s="486" t="str">
        <f t="shared" si="58"/>
        <v/>
      </c>
      <c r="AB148" s="486" t="str">
        <f t="shared" si="59"/>
        <v xml:space="preserve"> </v>
      </c>
      <c r="AC148" s="486" t="str">
        <f t="shared" si="60"/>
        <v/>
      </c>
      <c r="AD148" s="486" t="str">
        <f t="shared" si="61"/>
        <v xml:space="preserve"> </v>
      </c>
      <c r="AE148" s="494" t="str">
        <f t="shared" si="66"/>
        <v xml:space="preserve"> </v>
      </c>
      <c r="AF148" s="486" t="str">
        <f t="shared" si="62"/>
        <v xml:space="preserve"> </v>
      </c>
      <c r="AG148" s="481">
        <f t="shared" si="63"/>
        <v>0</v>
      </c>
      <c r="AH148" s="481" t="str">
        <f t="shared" si="67"/>
        <v xml:space="preserve"> </v>
      </c>
      <c r="AI148" s="483"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484"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486" t="str">
        <f t="shared" si="68"/>
        <v xml:space="preserve"> </v>
      </c>
      <c r="AL148" s="486"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486" t="str">
        <f t="shared" si="64"/>
        <v xml:space="preserve"> </v>
      </c>
      <c r="AN148" s="65" t="str">
        <f t="shared" si="65"/>
        <v xml:space="preserve"> </v>
      </c>
      <c r="AO148" s="516"/>
      <c r="AP148" s="516"/>
      <c r="AQ148" s="516"/>
      <c r="AR148" s="516"/>
      <c r="AS148" s="516"/>
      <c r="AT148" s="516"/>
      <c r="AU148" s="516"/>
      <c r="AV148" s="516"/>
      <c r="AW148" s="516"/>
      <c r="AX148" s="516"/>
      <c r="AY148" s="516"/>
      <c r="AZ148" s="516"/>
    </row>
    <row r="149" spans="1:52" ht="57.75" customHeight="1" x14ac:dyDescent="0.3">
      <c r="A149" s="512"/>
      <c r="B149" s="473" t="str">
        <f t="shared" si="53"/>
        <v>-</v>
      </c>
      <c r="C149" s="478"/>
      <c r="D149" s="375"/>
      <c r="E149" s="477"/>
      <c r="F149" s="515"/>
      <c r="G149" s="518"/>
      <c r="H149" s="477"/>
      <c r="I149" s="478"/>
      <c r="J149" s="479">
        <f t="shared" si="54"/>
        <v>0</v>
      </c>
      <c r="K149" s="478"/>
      <c r="L149" s="479">
        <f t="shared" si="55"/>
        <v>0</v>
      </c>
      <c r="M149" s="478"/>
      <c r="N149" s="479">
        <f t="shared" si="56"/>
        <v>0</v>
      </c>
      <c r="O149" s="478"/>
      <c r="P149" s="479">
        <f t="shared" si="47"/>
        <v>0</v>
      </c>
      <c r="Q149" s="478"/>
      <c r="R149" s="479">
        <f t="shared" si="48"/>
        <v>0</v>
      </c>
      <c r="S149" s="478"/>
      <c r="T149" s="479">
        <f t="shared" si="49"/>
        <v>0</v>
      </c>
      <c r="U149" s="478"/>
      <c r="V149" s="479">
        <f t="shared" si="50"/>
        <v>0</v>
      </c>
      <c r="W149" s="486" t="str">
        <f t="shared" si="51"/>
        <v xml:space="preserve"> </v>
      </c>
      <c r="X149" s="486" t="str">
        <f t="shared" si="57"/>
        <v xml:space="preserve"> </v>
      </c>
      <c r="Y149" s="486" t="str">
        <f t="shared" si="52"/>
        <v/>
      </c>
      <c r="Z149" s="477"/>
      <c r="AA149" s="486" t="str">
        <f t="shared" si="58"/>
        <v/>
      </c>
      <c r="AB149" s="486" t="str">
        <f t="shared" si="59"/>
        <v xml:space="preserve"> </v>
      </c>
      <c r="AC149" s="486" t="str">
        <f t="shared" si="60"/>
        <v/>
      </c>
      <c r="AD149" s="486" t="str">
        <f t="shared" si="61"/>
        <v xml:space="preserve"> </v>
      </c>
      <c r="AE149" s="494" t="str">
        <f t="shared" si="66"/>
        <v xml:space="preserve"> </v>
      </c>
      <c r="AF149" s="486" t="str">
        <f t="shared" si="62"/>
        <v xml:space="preserve"> </v>
      </c>
      <c r="AG149" s="481">
        <f t="shared" si="63"/>
        <v>0</v>
      </c>
      <c r="AH149" s="481" t="str">
        <f t="shared" si="67"/>
        <v xml:space="preserve"> </v>
      </c>
      <c r="AI149" s="483"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484"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486" t="str">
        <f t="shared" si="68"/>
        <v xml:space="preserve"> </v>
      </c>
      <c r="AL149" s="486"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486" t="str">
        <f t="shared" si="64"/>
        <v xml:space="preserve"> </v>
      </c>
      <c r="AN149" s="65" t="str">
        <f t="shared" si="65"/>
        <v xml:space="preserve"> </v>
      </c>
      <c r="AO149" s="516"/>
      <c r="AP149" s="516"/>
      <c r="AQ149" s="516"/>
      <c r="AR149" s="516"/>
      <c r="AS149" s="516"/>
      <c r="AT149" s="516"/>
      <c r="AU149" s="516"/>
      <c r="AV149" s="516"/>
      <c r="AW149" s="516"/>
      <c r="AX149" s="516"/>
      <c r="AY149" s="516"/>
      <c r="AZ149" s="516"/>
    </row>
    <row r="150" spans="1:52" ht="57.75" customHeight="1" x14ac:dyDescent="0.3">
      <c r="A150" s="512"/>
      <c r="B150" s="473" t="str">
        <f t="shared" si="53"/>
        <v>-</v>
      </c>
      <c r="C150" s="478"/>
      <c r="D150" s="375"/>
      <c r="E150" s="477"/>
      <c r="F150" s="515"/>
      <c r="G150" s="518"/>
      <c r="H150" s="477"/>
      <c r="I150" s="478"/>
      <c r="J150" s="479">
        <f t="shared" si="54"/>
        <v>0</v>
      </c>
      <c r="K150" s="478"/>
      <c r="L150" s="479">
        <f t="shared" si="55"/>
        <v>0</v>
      </c>
      <c r="M150" s="478"/>
      <c r="N150" s="479">
        <f t="shared" si="56"/>
        <v>0</v>
      </c>
      <c r="O150" s="478"/>
      <c r="P150" s="479">
        <f t="shared" si="47"/>
        <v>0</v>
      </c>
      <c r="Q150" s="478"/>
      <c r="R150" s="479">
        <f t="shared" si="48"/>
        <v>0</v>
      </c>
      <c r="S150" s="478"/>
      <c r="T150" s="479">
        <f t="shared" si="49"/>
        <v>0</v>
      </c>
      <c r="U150" s="478"/>
      <c r="V150" s="479">
        <f t="shared" si="50"/>
        <v>0</v>
      </c>
      <c r="W150" s="486" t="str">
        <f t="shared" si="51"/>
        <v xml:space="preserve"> </v>
      </c>
      <c r="X150" s="486" t="str">
        <f t="shared" si="57"/>
        <v xml:space="preserve"> </v>
      </c>
      <c r="Y150" s="486" t="str">
        <f t="shared" si="52"/>
        <v/>
      </c>
      <c r="Z150" s="477"/>
      <c r="AA150" s="486" t="str">
        <f t="shared" si="58"/>
        <v/>
      </c>
      <c r="AB150" s="486" t="str">
        <f t="shared" si="59"/>
        <v xml:space="preserve"> </v>
      </c>
      <c r="AC150" s="486" t="str">
        <f t="shared" si="60"/>
        <v/>
      </c>
      <c r="AD150" s="486" t="str">
        <f t="shared" si="61"/>
        <v xml:space="preserve"> </v>
      </c>
      <c r="AE150" s="494" t="str">
        <f t="shared" si="66"/>
        <v xml:space="preserve"> </v>
      </c>
      <c r="AF150" s="486" t="str">
        <f t="shared" si="62"/>
        <v xml:space="preserve"> </v>
      </c>
      <c r="AG150" s="481">
        <f t="shared" si="63"/>
        <v>0</v>
      </c>
      <c r="AH150" s="481" t="str">
        <f t="shared" si="67"/>
        <v xml:space="preserve"> </v>
      </c>
      <c r="AI150" s="483"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484"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486" t="str">
        <f t="shared" si="68"/>
        <v xml:space="preserve"> </v>
      </c>
      <c r="AL150" s="486"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486" t="str">
        <f t="shared" si="64"/>
        <v xml:space="preserve"> </v>
      </c>
      <c r="AN150" s="65" t="str">
        <f t="shared" si="65"/>
        <v xml:space="preserve"> </v>
      </c>
      <c r="AO150" s="516"/>
      <c r="AP150" s="516"/>
      <c r="AQ150" s="516"/>
      <c r="AR150" s="516"/>
      <c r="AS150" s="516"/>
      <c r="AT150" s="516"/>
      <c r="AU150" s="516"/>
      <c r="AV150" s="516"/>
      <c r="AW150" s="516"/>
      <c r="AX150" s="516"/>
      <c r="AY150" s="516"/>
      <c r="AZ150" s="516"/>
    </row>
    <row r="151" spans="1:52" ht="57.75" customHeight="1" x14ac:dyDescent="0.3">
      <c r="A151" s="512"/>
      <c r="B151" s="473" t="str">
        <f t="shared" si="53"/>
        <v>-</v>
      </c>
      <c r="C151" s="478"/>
      <c r="D151" s="375"/>
      <c r="E151" s="477"/>
      <c r="F151" s="515"/>
      <c r="G151" s="518"/>
      <c r="H151" s="477"/>
      <c r="I151" s="478"/>
      <c r="J151" s="479">
        <f t="shared" si="54"/>
        <v>0</v>
      </c>
      <c r="K151" s="478"/>
      <c r="L151" s="479">
        <f t="shared" si="55"/>
        <v>0</v>
      </c>
      <c r="M151" s="478"/>
      <c r="N151" s="479">
        <f t="shared" si="56"/>
        <v>0</v>
      </c>
      <c r="O151" s="478"/>
      <c r="P151" s="479">
        <f t="shared" si="47"/>
        <v>0</v>
      </c>
      <c r="Q151" s="478"/>
      <c r="R151" s="479">
        <f t="shared" si="48"/>
        <v>0</v>
      </c>
      <c r="S151" s="478"/>
      <c r="T151" s="479">
        <f t="shared" si="49"/>
        <v>0</v>
      </c>
      <c r="U151" s="478"/>
      <c r="V151" s="479">
        <f t="shared" si="50"/>
        <v>0</v>
      </c>
      <c r="W151" s="486" t="str">
        <f t="shared" si="51"/>
        <v xml:space="preserve"> </v>
      </c>
      <c r="X151" s="486" t="str">
        <f t="shared" si="57"/>
        <v xml:space="preserve"> </v>
      </c>
      <c r="Y151" s="486" t="str">
        <f t="shared" si="52"/>
        <v/>
      </c>
      <c r="Z151" s="477"/>
      <c r="AA151" s="486" t="str">
        <f t="shared" si="58"/>
        <v/>
      </c>
      <c r="AB151" s="486" t="str">
        <f t="shared" si="59"/>
        <v xml:space="preserve"> </v>
      </c>
      <c r="AC151" s="486" t="str">
        <f t="shared" si="60"/>
        <v/>
      </c>
      <c r="AD151" s="486" t="str">
        <f t="shared" si="61"/>
        <v xml:space="preserve"> </v>
      </c>
      <c r="AE151" s="494" t="str">
        <f t="shared" si="66"/>
        <v xml:space="preserve"> </v>
      </c>
      <c r="AF151" s="486" t="str">
        <f t="shared" si="62"/>
        <v xml:space="preserve"> </v>
      </c>
      <c r="AG151" s="481">
        <f t="shared" si="63"/>
        <v>0</v>
      </c>
      <c r="AH151" s="481" t="str">
        <f t="shared" si="67"/>
        <v xml:space="preserve"> </v>
      </c>
      <c r="AI151" s="483"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484"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486" t="str">
        <f t="shared" si="68"/>
        <v xml:space="preserve"> </v>
      </c>
      <c r="AL151" s="486"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486" t="str">
        <f t="shared" si="64"/>
        <v xml:space="preserve"> </v>
      </c>
      <c r="AN151" s="65" t="str">
        <f t="shared" si="65"/>
        <v xml:space="preserve"> </v>
      </c>
      <c r="AO151" s="516"/>
      <c r="AP151" s="516"/>
      <c r="AQ151" s="516"/>
      <c r="AR151" s="516"/>
      <c r="AS151" s="516"/>
      <c r="AT151" s="516"/>
      <c r="AU151" s="516"/>
      <c r="AV151" s="516"/>
      <c r="AW151" s="516"/>
      <c r="AX151" s="516"/>
      <c r="AY151" s="516"/>
      <c r="AZ151" s="516"/>
    </row>
    <row r="152" spans="1:52" ht="57.75" customHeight="1" x14ac:dyDescent="0.3">
      <c r="A152" s="512"/>
      <c r="B152" s="473" t="str">
        <f t="shared" si="53"/>
        <v>-</v>
      </c>
      <c r="C152" s="478"/>
      <c r="D152" s="375"/>
      <c r="E152" s="477"/>
      <c r="F152" s="515"/>
      <c r="G152" s="518"/>
      <c r="H152" s="477"/>
      <c r="I152" s="478"/>
      <c r="J152" s="479">
        <f t="shared" si="54"/>
        <v>0</v>
      </c>
      <c r="K152" s="478"/>
      <c r="L152" s="479">
        <f t="shared" si="55"/>
        <v>0</v>
      </c>
      <c r="M152" s="478"/>
      <c r="N152" s="479">
        <f t="shared" si="56"/>
        <v>0</v>
      </c>
      <c r="O152" s="478"/>
      <c r="P152" s="479">
        <f t="shared" si="47"/>
        <v>0</v>
      </c>
      <c r="Q152" s="478"/>
      <c r="R152" s="479">
        <f t="shared" si="48"/>
        <v>0</v>
      </c>
      <c r="S152" s="478"/>
      <c r="T152" s="479">
        <f t="shared" si="49"/>
        <v>0</v>
      </c>
      <c r="U152" s="478"/>
      <c r="V152" s="479">
        <f t="shared" si="50"/>
        <v>0</v>
      </c>
      <c r="W152" s="486" t="str">
        <f t="shared" si="51"/>
        <v xml:space="preserve"> </v>
      </c>
      <c r="X152" s="486" t="str">
        <f t="shared" si="57"/>
        <v xml:space="preserve"> </v>
      </c>
      <c r="Y152" s="486" t="str">
        <f t="shared" si="52"/>
        <v/>
      </c>
      <c r="Z152" s="477"/>
      <c r="AA152" s="486" t="str">
        <f t="shared" si="58"/>
        <v/>
      </c>
      <c r="AB152" s="486" t="str">
        <f t="shared" si="59"/>
        <v xml:space="preserve"> </v>
      </c>
      <c r="AC152" s="486" t="str">
        <f t="shared" si="60"/>
        <v/>
      </c>
      <c r="AD152" s="486" t="str">
        <f t="shared" si="61"/>
        <v xml:space="preserve"> </v>
      </c>
      <c r="AE152" s="494" t="str">
        <f t="shared" si="66"/>
        <v xml:space="preserve"> </v>
      </c>
      <c r="AF152" s="486" t="str">
        <f t="shared" si="62"/>
        <v xml:space="preserve"> </v>
      </c>
      <c r="AG152" s="481">
        <f t="shared" si="63"/>
        <v>0</v>
      </c>
      <c r="AH152" s="481" t="str">
        <f t="shared" si="67"/>
        <v xml:space="preserve"> </v>
      </c>
      <c r="AI152" s="483"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484"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486" t="str">
        <f t="shared" si="68"/>
        <v xml:space="preserve"> </v>
      </c>
      <c r="AL152" s="486"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486" t="str">
        <f t="shared" si="64"/>
        <v xml:space="preserve"> </v>
      </c>
      <c r="AN152" s="65" t="str">
        <f t="shared" si="65"/>
        <v xml:space="preserve"> </v>
      </c>
      <c r="AO152" s="516"/>
      <c r="AP152" s="516"/>
      <c r="AQ152" s="516"/>
      <c r="AR152" s="516"/>
      <c r="AS152" s="516"/>
      <c r="AT152" s="516"/>
      <c r="AU152" s="516"/>
      <c r="AV152" s="516"/>
      <c r="AW152" s="516"/>
      <c r="AX152" s="516"/>
      <c r="AY152" s="516"/>
      <c r="AZ152" s="516"/>
    </row>
    <row r="153" spans="1:52" ht="57.75" customHeight="1" x14ac:dyDescent="0.3">
      <c r="A153" s="512"/>
      <c r="B153" s="473" t="str">
        <f t="shared" si="53"/>
        <v>-</v>
      </c>
      <c r="C153" s="478"/>
      <c r="D153" s="375"/>
      <c r="E153" s="477"/>
      <c r="F153" s="515"/>
      <c r="G153" s="518"/>
      <c r="H153" s="477"/>
      <c r="I153" s="478"/>
      <c r="J153" s="479">
        <f t="shared" si="54"/>
        <v>0</v>
      </c>
      <c r="K153" s="478"/>
      <c r="L153" s="479">
        <f t="shared" si="55"/>
        <v>0</v>
      </c>
      <c r="M153" s="478"/>
      <c r="N153" s="479">
        <f t="shared" si="56"/>
        <v>0</v>
      </c>
      <c r="O153" s="478"/>
      <c r="P153" s="479">
        <f t="shared" si="47"/>
        <v>0</v>
      </c>
      <c r="Q153" s="478"/>
      <c r="R153" s="479">
        <f t="shared" si="48"/>
        <v>0</v>
      </c>
      <c r="S153" s="478"/>
      <c r="T153" s="479">
        <f t="shared" si="49"/>
        <v>0</v>
      </c>
      <c r="U153" s="478"/>
      <c r="V153" s="479">
        <f t="shared" si="50"/>
        <v>0</v>
      </c>
      <c r="W153" s="486" t="str">
        <f t="shared" si="51"/>
        <v xml:space="preserve"> </v>
      </c>
      <c r="X153" s="486" t="str">
        <f t="shared" si="57"/>
        <v xml:space="preserve"> </v>
      </c>
      <c r="Y153" s="486" t="str">
        <f t="shared" si="52"/>
        <v/>
      </c>
      <c r="Z153" s="477"/>
      <c r="AA153" s="486" t="str">
        <f t="shared" si="58"/>
        <v/>
      </c>
      <c r="AB153" s="486" t="str">
        <f t="shared" si="59"/>
        <v xml:space="preserve"> </v>
      </c>
      <c r="AC153" s="486" t="str">
        <f t="shared" si="60"/>
        <v/>
      </c>
      <c r="AD153" s="486" t="str">
        <f t="shared" si="61"/>
        <v xml:space="preserve"> </v>
      </c>
      <c r="AE153" s="494" t="str">
        <f t="shared" si="66"/>
        <v xml:space="preserve"> </v>
      </c>
      <c r="AF153" s="486" t="str">
        <f t="shared" si="62"/>
        <v xml:space="preserve"> </v>
      </c>
      <c r="AG153" s="481">
        <f t="shared" si="63"/>
        <v>0</v>
      </c>
      <c r="AH153" s="481" t="str">
        <f t="shared" si="67"/>
        <v xml:space="preserve"> </v>
      </c>
      <c r="AI153" s="483"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484"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486" t="str">
        <f t="shared" si="68"/>
        <v xml:space="preserve"> </v>
      </c>
      <c r="AL153" s="486"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486" t="str">
        <f t="shared" si="64"/>
        <v xml:space="preserve"> </v>
      </c>
      <c r="AN153" s="65" t="str">
        <f t="shared" si="65"/>
        <v xml:space="preserve"> </v>
      </c>
      <c r="AO153" s="516"/>
      <c r="AP153" s="516"/>
      <c r="AQ153" s="516"/>
      <c r="AR153" s="516"/>
      <c r="AS153" s="516"/>
      <c r="AT153" s="516"/>
      <c r="AU153" s="516"/>
      <c r="AV153" s="516"/>
      <c r="AW153" s="516"/>
      <c r="AX153" s="516"/>
      <c r="AY153" s="516"/>
      <c r="AZ153" s="516"/>
    </row>
    <row r="154" spans="1:52" ht="57.75" customHeight="1" x14ac:dyDescent="0.3">
      <c r="A154" s="512"/>
      <c r="B154" s="473" t="str">
        <f t="shared" si="53"/>
        <v>-</v>
      </c>
      <c r="C154" s="478"/>
      <c r="D154" s="375"/>
      <c r="E154" s="477"/>
      <c r="F154" s="515"/>
      <c r="G154" s="518"/>
      <c r="H154" s="477"/>
      <c r="I154" s="478"/>
      <c r="J154" s="479">
        <f t="shared" si="54"/>
        <v>0</v>
      </c>
      <c r="K154" s="478"/>
      <c r="L154" s="479">
        <f t="shared" si="55"/>
        <v>0</v>
      </c>
      <c r="M154" s="478"/>
      <c r="N154" s="479">
        <f t="shared" si="56"/>
        <v>0</v>
      </c>
      <c r="O154" s="478"/>
      <c r="P154" s="479">
        <f t="shared" si="47"/>
        <v>0</v>
      </c>
      <c r="Q154" s="478"/>
      <c r="R154" s="479">
        <f t="shared" si="48"/>
        <v>0</v>
      </c>
      <c r="S154" s="478"/>
      <c r="T154" s="479">
        <f t="shared" si="49"/>
        <v>0</v>
      </c>
      <c r="U154" s="478"/>
      <c r="V154" s="479">
        <f t="shared" si="50"/>
        <v>0</v>
      </c>
      <c r="W154" s="486" t="str">
        <f t="shared" si="51"/>
        <v xml:space="preserve"> </v>
      </c>
      <c r="X154" s="486" t="str">
        <f t="shared" si="57"/>
        <v xml:space="preserve"> </v>
      </c>
      <c r="Y154" s="486" t="str">
        <f t="shared" si="52"/>
        <v/>
      </c>
      <c r="Z154" s="477"/>
      <c r="AA154" s="486" t="str">
        <f t="shared" si="58"/>
        <v/>
      </c>
      <c r="AB154" s="486" t="str">
        <f t="shared" si="59"/>
        <v xml:space="preserve"> </v>
      </c>
      <c r="AC154" s="486" t="str">
        <f t="shared" si="60"/>
        <v/>
      </c>
      <c r="AD154" s="486" t="str">
        <f t="shared" si="61"/>
        <v xml:space="preserve"> </v>
      </c>
      <c r="AE154" s="494" t="str">
        <f t="shared" si="66"/>
        <v xml:space="preserve"> </v>
      </c>
      <c r="AF154" s="486" t="str">
        <f t="shared" si="62"/>
        <v xml:space="preserve"> </v>
      </c>
      <c r="AG154" s="481">
        <f t="shared" si="63"/>
        <v>0</v>
      </c>
      <c r="AH154" s="481" t="str">
        <f t="shared" si="67"/>
        <v xml:space="preserve"> </v>
      </c>
      <c r="AI154" s="483"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484"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486" t="str">
        <f t="shared" si="68"/>
        <v xml:space="preserve"> </v>
      </c>
      <c r="AL154" s="486"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486" t="str">
        <f t="shared" si="64"/>
        <v xml:space="preserve"> </v>
      </c>
      <c r="AN154" s="65" t="str">
        <f t="shared" si="65"/>
        <v xml:space="preserve"> </v>
      </c>
      <c r="AO154" s="516"/>
      <c r="AP154" s="516"/>
      <c r="AQ154" s="516"/>
      <c r="AR154" s="516"/>
      <c r="AS154" s="516"/>
      <c r="AT154" s="516"/>
      <c r="AU154" s="516"/>
      <c r="AV154" s="516"/>
      <c r="AW154" s="516"/>
      <c r="AX154" s="516"/>
      <c r="AY154" s="516"/>
      <c r="AZ154" s="516"/>
    </row>
    <row r="155" spans="1:52" ht="57.75" customHeight="1" x14ac:dyDescent="0.3">
      <c r="A155" s="512"/>
      <c r="B155" s="473" t="str">
        <f t="shared" si="53"/>
        <v>-</v>
      </c>
      <c r="C155" s="478"/>
      <c r="D155" s="375"/>
      <c r="E155" s="477"/>
      <c r="F155" s="515"/>
      <c r="G155" s="518"/>
      <c r="H155" s="477"/>
      <c r="I155" s="478"/>
      <c r="J155" s="479">
        <f t="shared" si="54"/>
        <v>0</v>
      </c>
      <c r="K155" s="478"/>
      <c r="L155" s="479">
        <f t="shared" si="55"/>
        <v>0</v>
      </c>
      <c r="M155" s="478"/>
      <c r="N155" s="479">
        <f t="shared" si="56"/>
        <v>0</v>
      </c>
      <c r="O155" s="478"/>
      <c r="P155" s="479">
        <f t="shared" si="47"/>
        <v>0</v>
      </c>
      <c r="Q155" s="478"/>
      <c r="R155" s="479">
        <f t="shared" si="48"/>
        <v>0</v>
      </c>
      <c r="S155" s="478"/>
      <c r="T155" s="479">
        <f t="shared" si="49"/>
        <v>0</v>
      </c>
      <c r="U155" s="478"/>
      <c r="V155" s="479">
        <f t="shared" si="50"/>
        <v>0</v>
      </c>
      <c r="W155" s="486" t="str">
        <f t="shared" si="51"/>
        <v xml:space="preserve"> </v>
      </c>
      <c r="X155" s="486" t="str">
        <f t="shared" si="57"/>
        <v xml:space="preserve"> </v>
      </c>
      <c r="Y155" s="486" t="str">
        <f t="shared" si="52"/>
        <v/>
      </c>
      <c r="Z155" s="477"/>
      <c r="AA155" s="486" t="str">
        <f t="shared" si="58"/>
        <v/>
      </c>
      <c r="AB155" s="486" t="str">
        <f t="shared" si="59"/>
        <v xml:space="preserve"> </v>
      </c>
      <c r="AC155" s="486" t="str">
        <f t="shared" si="60"/>
        <v/>
      </c>
      <c r="AD155" s="486" t="str">
        <f t="shared" si="61"/>
        <v xml:space="preserve"> </v>
      </c>
      <c r="AE155" s="494" t="str">
        <f t="shared" si="66"/>
        <v xml:space="preserve"> </v>
      </c>
      <c r="AF155" s="486" t="str">
        <f t="shared" si="62"/>
        <v xml:space="preserve"> </v>
      </c>
      <c r="AG155" s="481">
        <f t="shared" si="63"/>
        <v>0</v>
      </c>
      <c r="AH155" s="481" t="str">
        <f t="shared" si="67"/>
        <v xml:space="preserve"> </v>
      </c>
      <c r="AI155" s="483"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484"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486" t="str">
        <f t="shared" si="68"/>
        <v xml:space="preserve"> </v>
      </c>
      <c r="AL155" s="486"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486" t="str">
        <f t="shared" si="64"/>
        <v xml:space="preserve"> </v>
      </c>
      <c r="AN155" s="65" t="str">
        <f t="shared" si="65"/>
        <v xml:space="preserve"> </v>
      </c>
      <c r="AO155" s="516"/>
      <c r="AP155" s="516"/>
      <c r="AQ155" s="516"/>
      <c r="AR155" s="516"/>
      <c r="AS155" s="516"/>
      <c r="AT155" s="516"/>
      <c r="AU155" s="516"/>
      <c r="AV155" s="516"/>
      <c r="AW155" s="516"/>
      <c r="AX155" s="516"/>
      <c r="AY155" s="516"/>
      <c r="AZ155" s="516"/>
    </row>
    <row r="156" spans="1:52" ht="57.75" customHeight="1" x14ac:dyDescent="0.3">
      <c r="A156" s="512"/>
      <c r="B156" s="473" t="str">
        <f t="shared" si="53"/>
        <v>-</v>
      </c>
      <c r="C156" s="478"/>
      <c r="D156" s="375"/>
      <c r="E156" s="477"/>
      <c r="F156" s="515"/>
      <c r="G156" s="518"/>
      <c r="H156" s="477"/>
      <c r="I156" s="478"/>
      <c r="J156" s="479">
        <f t="shared" si="54"/>
        <v>0</v>
      </c>
      <c r="K156" s="478"/>
      <c r="L156" s="479">
        <f t="shared" si="55"/>
        <v>0</v>
      </c>
      <c r="M156" s="478"/>
      <c r="N156" s="479">
        <f t="shared" si="56"/>
        <v>0</v>
      </c>
      <c r="O156" s="478"/>
      <c r="P156" s="479">
        <f t="shared" si="47"/>
        <v>0</v>
      </c>
      <c r="Q156" s="478"/>
      <c r="R156" s="479">
        <f t="shared" si="48"/>
        <v>0</v>
      </c>
      <c r="S156" s="478"/>
      <c r="T156" s="479">
        <f t="shared" si="49"/>
        <v>0</v>
      </c>
      <c r="U156" s="478"/>
      <c r="V156" s="479">
        <f t="shared" si="50"/>
        <v>0</v>
      </c>
      <c r="W156" s="486" t="str">
        <f t="shared" si="51"/>
        <v xml:space="preserve"> </v>
      </c>
      <c r="X156" s="486" t="str">
        <f t="shared" si="57"/>
        <v xml:space="preserve"> </v>
      </c>
      <c r="Y156" s="486" t="str">
        <f t="shared" si="52"/>
        <v/>
      </c>
      <c r="Z156" s="477"/>
      <c r="AA156" s="486" t="str">
        <f t="shared" si="58"/>
        <v/>
      </c>
      <c r="AB156" s="486" t="str">
        <f t="shared" si="59"/>
        <v xml:space="preserve"> </v>
      </c>
      <c r="AC156" s="486" t="str">
        <f t="shared" si="60"/>
        <v/>
      </c>
      <c r="AD156" s="486" t="str">
        <f t="shared" si="61"/>
        <v xml:space="preserve"> </v>
      </c>
      <c r="AE156" s="494" t="str">
        <f t="shared" si="66"/>
        <v xml:space="preserve"> </v>
      </c>
      <c r="AF156" s="486" t="str">
        <f t="shared" si="62"/>
        <v xml:space="preserve"> </v>
      </c>
      <c r="AG156" s="481">
        <f t="shared" si="63"/>
        <v>0</v>
      </c>
      <c r="AH156" s="481" t="str">
        <f t="shared" si="67"/>
        <v xml:space="preserve"> </v>
      </c>
      <c r="AI156" s="483"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484"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486" t="str">
        <f t="shared" si="68"/>
        <v xml:space="preserve"> </v>
      </c>
      <c r="AL156" s="486"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486" t="str">
        <f t="shared" si="64"/>
        <v xml:space="preserve"> </v>
      </c>
      <c r="AN156" s="65" t="str">
        <f t="shared" si="65"/>
        <v xml:space="preserve"> </v>
      </c>
      <c r="AO156" s="516"/>
      <c r="AP156" s="516"/>
      <c r="AQ156" s="516"/>
      <c r="AR156" s="516"/>
      <c r="AS156" s="516"/>
      <c r="AT156" s="516"/>
      <c r="AU156" s="516"/>
      <c r="AV156" s="516"/>
      <c r="AW156" s="516"/>
      <c r="AX156" s="516"/>
      <c r="AY156" s="516"/>
      <c r="AZ156" s="516"/>
    </row>
    <row r="157" spans="1:52" ht="57.75" customHeight="1" x14ac:dyDescent="0.3">
      <c r="A157" s="512"/>
      <c r="B157" s="473" t="str">
        <f t="shared" si="53"/>
        <v>-</v>
      </c>
      <c r="C157" s="478"/>
      <c r="D157" s="375"/>
      <c r="E157" s="477"/>
      <c r="F157" s="515"/>
      <c r="G157" s="518"/>
      <c r="H157" s="477"/>
      <c r="I157" s="478"/>
      <c r="J157" s="479">
        <f t="shared" si="54"/>
        <v>0</v>
      </c>
      <c r="K157" s="478"/>
      <c r="L157" s="479">
        <f t="shared" si="55"/>
        <v>0</v>
      </c>
      <c r="M157" s="478"/>
      <c r="N157" s="479">
        <f t="shared" si="56"/>
        <v>0</v>
      </c>
      <c r="O157" s="478"/>
      <c r="P157" s="479">
        <f t="shared" si="47"/>
        <v>0</v>
      </c>
      <c r="Q157" s="478"/>
      <c r="R157" s="479">
        <f t="shared" si="48"/>
        <v>0</v>
      </c>
      <c r="S157" s="478"/>
      <c r="T157" s="479">
        <f t="shared" si="49"/>
        <v>0</v>
      </c>
      <c r="U157" s="478"/>
      <c r="V157" s="479">
        <f t="shared" si="50"/>
        <v>0</v>
      </c>
      <c r="W157" s="486" t="str">
        <f t="shared" si="51"/>
        <v xml:space="preserve"> </v>
      </c>
      <c r="X157" s="486" t="str">
        <f t="shared" si="57"/>
        <v xml:space="preserve"> </v>
      </c>
      <c r="Y157" s="486" t="str">
        <f t="shared" si="52"/>
        <v/>
      </c>
      <c r="Z157" s="477"/>
      <c r="AA157" s="486" t="str">
        <f t="shared" si="58"/>
        <v/>
      </c>
      <c r="AB157" s="486" t="str">
        <f t="shared" si="59"/>
        <v xml:space="preserve"> </v>
      </c>
      <c r="AC157" s="486" t="str">
        <f t="shared" si="60"/>
        <v/>
      </c>
      <c r="AD157" s="486" t="str">
        <f t="shared" si="61"/>
        <v xml:space="preserve"> </v>
      </c>
      <c r="AE157" s="494" t="str">
        <f t="shared" si="66"/>
        <v xml:space="preserve"> </v>
      </c>
      <c r="AF157" s="486" t="str">
        <f t="shared" si="62"/>
        <v xml:space="preserve"> </v>
      </c>
      <c r="AG157" s="481">
        <f t="shared" si="63"/>
        <v>0</v>
      </c>
      <c r="AH157" s="481" t="str">
        <f t="shared" si="67"/>
        <v xml:space="preserve"> </v>
      </c>
      <c r="AI157" s="483"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484"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486" t="str">
        <f t="shared" si="68"/>
        <v xml:space="preserve"> </v>
      </c>
      <c r="AL157" s="486"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486" t="str">
        <f t="shared" si="64"/>
        <v xml:space="preserve"> </v>
      </c>
      <c r="AN157" s="65" t="str">
        <f t="shared" si="65"/>
        <v xml:space="preserve"> </v>
      </c>
      <c r="AO157" s="516"/>
      <c r="AP157" s="516"/>
      <c r="AQ157" s="516"/>
      <c r="AR157" s="516"/>
      <c r="AS157" s="516"/>
      <c r="AT157" s="516"/>
      <c r="AU157" s="516"/>
      <c r="AV157" s="516"/>
      <c r="AW157" s="516"/>
      <c r="AX157" s="516"/>
      <c r="AY157" s="516"/>
      <c r="AZ157" s="516"/>
    </row>
    <row r="158" spans="1:52" ht="57.75" customHeight="1" x14ac:dyDescent="0.3">
      <c r="A158" s="512"/>
      <c r="B158" s="473" t="str">
        <f t="shared" si="53"/>
        <v>-</v>
      </c>
      <c r="C158" s="478"/>
      <c r="D158" s="375"/>
      <c r="E158" s="477"/>
      <c r="F158" s="515"/>
      <c r="G158" s="518"/>
      <c r="H158" s="477"/>
      <c r="I158" s="478"/>
      <c r="J158" s="479">
        <f t="shared" si="54"/>
        <v>0</v>
      </c>
      <c r="K158" s="478"/>
      <c r="L158" s="479">
        <f t="shared" si="55"/>
        <v>0</v>
      </c>
      <c r="M158" s="478"/>
      <c r="N158" s="479">
        <f t="shared" si="56"/>
        <v>0</v>
      </c>
      <c r="O158" s="478"/>
      <c r="P158" s="479">
        <f t="shared" si="47"/>
        <v>0</v>
      </c>
      <c r="Q158" s="478"/>
      <c r="R158" s="479">
        <f t="shared" si="48"/>
        <v>0</v>
      </c>
      <c r="S158" s="478"/>
      <c r="T158" s="479">
        <f t="shared" si="49"/>
        <v>0</v>
      </c>
      <c r="U158" s="478"/>
      <c r="V158" s="479">
        <f t="shared" si="50"/>
        <v>0</v>
      </c>
      <c r="W158" s="486" t="str">
        <f t="shared" si="51"/>
        <v xml:space="preserve"> </v>
      </c>
      <c r="X158" s="486" t="str">
        <f t="shared" si="57"/>
        <v xml:space="preserve"> </v>
      </c>
      <c r="Y158" s="486" t="str">
        <f t="shared" si="52"/>
        <v/>
      </c>
      <c r="Z158" s="477"/>
      <c r="AA158" s="486" t="str">
        <f t="shared" si="58"/>
        <v/>
      </c>
      <c r="AB158" s="486" t="str">
        <f t="shared" si="59"/>
        <v xml:space="preserve"> </v>
      </c>
      <c r="AC158" s="486" t="str">
        <f t="shared" si="60"/>
        <v/>
      </c>
      <c r="AD158" s="486" t="str">
        <f t="shared" si="61"/>
        <v xml:space="preserve"> </v>
      </c>
      <c r="AE158" s="494" t="str">
        <f t="shared" si="66"/>
        <v xml:space="preserve"> </v>
      </c>
      <c r="AF158" s="486" t="str">
        <f t="shared" si="62"/>
        <v xml:space="preserve"> </v>
      </c>
      <c r="AG158" s="481">
        <f t="shared" si="63"/>
        <v>0</v>
      </c>
      <c r="AH158" s="481" t="str">
        <f t="shared" si="67"/>
        <v xml:space="preserve"> </v>
      </c>
      <c r="AI158" s="483"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484"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486" t="str">
        <f t="shared" si="68"/>
        <v xml:space="preserve"> </v>
      </c>
      <c r="AL158" s="486"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486" t="str">
        <f t="shared" si="64"/>
        <v xml:space="preserve"> </v>
      </c>
      <c r="AN158" s="65" t="str">
        <f t="shared" si="65"/>
        <v xml:space="preserve"> </v>
      </c>
      <c r="AO158" s="516"/>
      <c r="AP158" s="516"/>
      <c r="AQ158" s="516"/>
      <c r="AR158" s="516"/>
      <c r="AS158" s="516"/>
      <c r="AT158" s="516"/>
      <c r="AU158" s="516"/>
      <c r="AV158" s="516"/>
      <c r="AW158" s="516"/>
      <c r="AX158" s="516"/>
      <c r="AY158" s="516"/>
      <c r="AZ158" s="516"/>
    </row>
    <row r="159" spans="1:52" ht="57.75" customHeight="1" x14ac:dyDescent="0.3">
      <c r="A159" s="512"/>
      <c r="B159" s="473" t="str">
        <f t="shared" si="53"/>
        <v>-</v>
      </c>
      <c r="C159" s="478"/>
      <c r="D159" s="375"/>
      <c r="E159" s="477"/>
      <c r="F159" s="515"/>
      <c r="G159" s="518"/>
      <c r="H159" s="477"/>
      <c r="I159" s="478"/>
      <c r="J159" s="479">
        <f t="shared" si="54"/>
        <v>0</v>
      </c>
      <c r="K159" s="478"/>
      <c r="L159" s="479">
        <f t="shared" si="55"/>
        <v>0</v>
      </c>
      <c r="M159" s="478"/>
      <c r="N159" s="479">
        <f t="shared" si="56"/>
        <v>0</v>
      </c>
      <c r="O159" s="478"/>
      <c r="P159" s="479">
        <f t="shared" si="47"/>
        <v>0</v>
      </c>
      <c r="Q159" s="478"/>
      <c r="R159" s="479">
        <f t="shared" si="48"/>
        <v>0</v>
      </c>
      <c r="S159" s="478"/>
      <c r="T159" s="479">
        <f t="shared" si="49"/>
        <v>0</v>
      </c>
      <c r="U159" s="478"/>
      <c r="V159" s="479">
        <f t="shared" si="50"/>
        <v>0</v>
      </c>
      <c r="W159" s="486" t="str">
        <f t="shared" si="51"/>
        <v xml:space="preserve"> </v>
      </c>
      <c r="X159" s="486" t="str">
        <f t="shared" si="57"/>
        <v xml:space="preserve"> </v>
      </c>
      <c r="Y159" s="486" t="str">
        <f t="shared" si="52"/>
        <v/>
      </c>
      <c r="Z159" s="477"/>
      <c r="AA159" s="486" t="str">
        <f t="shared" si="58"/>
        <v/>
      </c>
      <c r="AB159" s="486" t="str">
        <f t="shared" si="59"/>
        <v xml:space="preserve"> </v>
      </c>
      <c r="AC159" s="486" t="str">
        <f t="shared" si="60"/>
        <v/>
      </c>
      <c r="AD159" s="486" t="str">
        <f t="shared" si="61"/>
        <v xml:space="preserve"> </v>
      </c>
      <c r="AE159" s="494" t="str">
        <f t="shared" si="66"/>
        <v xml:space="preserve"> </v>
      </c>
      <c r="AF159" s="486" t="str">
        <f t="shared" si="62"/>
        <v xml:space="preserve"> </v>
      </c>
      <c r="AG159" s="481">
        <f t="shared" si="63"/>
        <v>0</v>
      </c>
      <c r="AH159" s="481" t="str">
        <f t="shared" si="67"/>
        <v xml:space="preserve"> </v>
      </c>
      <c r="AI159" s="483"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484"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486" t="str">
        <f t="shared" si="68"/>
        <v xml:space="preserve"> </v>
      </c>
      <c r="AL159" s="486"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486" t="str">
        <f t="shared" si="64"/>
        <v xml:space="preserve"> </v>
      </c>
      <c r="AN159" s="65" t="str">
        <f t="shared" si="65"/>
        <v xml:space="preserve"> </v>
      </c>
      <c r="AO159" s="516"/>
      <c r="AP159" s="516"/>
      <c r="AQ159" s="516"/>
      <c r="AR159" s="516"/>
      <c r="AS159" s="516"/>
      <c r="AT159" s="516"/>
      <c r="AU159" s="516"/>
      <c r="AV159" s="516"/>
      <c r="AW159" s="516"/>
      <c r="AX159" s="516"/>
      <c r="AY159" s="516"/>
      <c r="AZ159" s="516"/>
    </row>
    <row r="160" spans="1:52" ht="57.75" customHeight="1" x14ac:dyDescent="0.3">
      <c r="A160" s="512"/>
      <c r="B160" s="473" t="str">
        <f t="shared" si="53"/>
        <v>-</v>
      </c>
      <c r="C160" s="478"/>
      <c r="D160" s="375"/>
      <c r="E160" s="477"/>
      <c r="F160" s="515"/>
      <c r="G160" s="518"/>
      <c r="H160" s="477"/>
      <c r="I160" s="478"/>
      <c r="J160" s="479">
        <f t="shared" si="54"/>
        <v>0</v>
      </c>
      <c r="K160" s="478"/>
      <c r="L160" s="479">
        <f t="shared" si="55"/>
        <v>0</v>
      </c>
      <c r="M160" s="478"/>
      <c r="N160" s="479">
        <f t="shared" si="56"/>
        <v>0</v>
      </c>
      <c r="O160" s="478"/>
      <c r="P160" s="479">
        <f t="shared" si="47"/>
        <v>0</v>
      </c>
      <c r="Q160" s="478"/>
      <c r="R160" s="479">
        <f t="shared" si="48"/>
        <v>0</v>
      </c>
      <c r="S160" s="478"/>
      <c r="T160" s="479">
        <f t="shared" si="49"/>
        <v>0</v>
      </c>
      <c r="U160" s="478"/>
      <c r="V160" s="479">
        <f t="shared" si="50"/>
        <v>0</v>
      </c>
      <c r="W160" s="486" t="str">
        <f t="shared" si="51"/>
        <v xml:space="preserve"> </v>
      </c>
      <c r="X160" s="486" t="str">
        <f t="shared" si="57"/>
        <v xml:space="preserve"> </v>
      </c>
      <c r="Y160" s="486" t="str">
        <f t="shared" si="52"/>
        <v/>
      </c>
      <c r="Z160" s="477"/>
      <c r="AA160" s="486" t="str">
        <f t="shared" si="58"/>
        <v/>
      </c>
      <c r="AB160" s="486" t="str">
        <f t="shared" si="59"/>
        <v xml:space="preserve"> </v>
      </c>
      <c r="AC160" s="486" t="str">
        <f t="shared" si="60"/>
        <v/>
      </c>
      <c r="AD160" s="486" t="str">
        <f t="shared" si="61"/>
        <v xml:space="preserve"> </v>
      </c>
      <c r="AE160" s="494" t="str">
        <f t="shared" si="66"/>
        <v xml:space="preserve"> </v>
      </c>
      <c r="AF160" s="486" t="str">
        <f t="shared" si="62"/>
        <v xml:space="preserve"> </v>
      </c>
      <c r="AG160" s="481">
        <f t="shared" si="63"/>
        <v>0</v>
      </c>
      <c r="AH160" s="481" t="str">
        <f t="shared" si="67"/>
        <v xml:space="preserve"> </v>
      </c>
      <c r="AI160" s="483"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484"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486" t="str">
        <f t="shared" si="68"/>
        <v xml:space="preserve"> </v>
      </c>
      <c r="AL160" s="486"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486" t="str">
        <f t="shared" si="64"/>
        <v xml:space="preserve"> </v>
      </c>
      <c r="AN160" s="65" t="str">
        <f t="shared" si="65"/>
        <v xml:space="preserve"> </v>
      </c>
      <c r="AO160" s="516"/>
      <c r="AP160" s="516"/>
      <c r="AQ160" s="516"/>
      <c r="AR160" s="516"/>
      <c r="AS160" s="516"/>
      <c r="AT160" s="516"/>
      <c r="AU160" s="516"/>
      <c r="AV160" s="516"/>
      <c r="AW160" s="516"/>
      <c r="AX160" s="516"/>
      <c r="AY160" s="516"/>
      <c r="AZ160" s="516"/>
    </row>
    <row r="161" spans="1:52" ht="57.75" customHeight="1" x14ac:dyDescent="0.3">
      <c r="A161" s="512"/>
      <c r="B161" s="473" t="str">
        <f t="shared" si="53"/>
        <v>-</v>
      </c>
      <c r="C161" s="478"/>
      <c r="D161" s="375"/>
      <c r="E161" s="477"/>
      <c r="F161" s="515"/>
      <c r="G161" s="518"/>
      <c r="H161" s="477"/>
      <c r="I161" s="478"/>
      <c r="J161" s="479">
        <f t="shared" si="54"/>
        <v>0</v>
      </c>
      <c r="K161" s="478"/>
      <c r="L161" s="479">
        <f t="shared" si="55"/>
        <v>0</v>
      </c>
      <c r="M161" s="478"/>
      <c r="N161" s="479">
        <f t="shared" si="56"/>
        <v>0</v>
      </c>
      <c r="O161" s="478"/>
      <c r="P161" s="479">
        <f t="shared" si="47"/>
        <v>0</v>
      </c>
      <c r="Q161" s="478"/>
      <c r="R161" s="479">
        <f t="shared" si="48"/>
        <v>0</v>
      </c>
      <c r="S161" s="478"/>
      <c r="T161" s="479">
        <f t="shared" si="49"/>
        <v>0</v>
      </c>
      <c r="U161" s="478"/>
      <c r="V161" s="479">
        <f t="shared" si="50"/>
        <v>0</v>
      </c>
      <c r="W161" s="486" t="str">
        <f t="shared" si="51"/>
        <v xml:space="preserve"> </v>
      </c>
      <c r="X161" s="486" t="str">
        <f t="shared" si="57"/>
        <v xml:space="preserve"> </v>
      </c>
      <c r="Y161" s="486" t="str">
        <f t="shared" si="52"/>
        <v/>
      </c>
      <c r="Z161" s="477"/>
      <c r="AA161" s="486" t="str">
        <f t="shared" si="58"/>
        <v/>
      </c>
      <c r="AB161" s="486" t="str">
        <f t="shared" si="59"/>
        <v xml:space="preserve"> </v>
      </c>
      <c r="AC161" s="486" t="str">
        <f t="shared" si="60"/>
        <v/>
      </c>
      <c r="AD161" s="486" t="str">
        <f t="shared" si="61"/>
        <v xml:space="preserve"> </v>
      </c>
      <c r="AE161" s="494" t="str">
        <f t="shared" si="66"/>
        <v xml:space="preserve"> </v>
      </c>
      <c r="AF161" s="486" t="str">
        <f t="shared" si="62"/>
        <v xml:space="preserve"> </v>
      </c>
      <c r="AG161" s="481">
        <f t="shared" si="63"/>
        <v>0</v>
      </c>
      <c r="AH161" s="481" t="str">
        <f t="shared" si="67"/>
        <v xml:space="preserve"> </v>
      </c>
      <c r="AI161" s="483"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484"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486" t="str">
        <f t="shared" si="68"/>
        <v xml:space="preserve"> </v>
      </c>
      <c r="AL161" s="486"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486" t="str">
        <f t="shared" si="64"/>
        <v xml:space="preserve"> </v>
      </c>
      <c r="AN161" s="65" t="str">
        <f t="shared" si="65"/>
        <v xml:space="preserve"> </v>
      </c>
      <c r="AO161" s="516"/>
      <c r="AP161" s="516"/>
      <c r="AQ161" s="516"/>
      <c r="AR161" s="516"/>
      <c r="AS161" s="516"/>
      <c r="AT161" s="516"/>
      <c r="AU161" s="516"/>
      <c r="AV161" s="516"/>
      <c r="AW161" s="516"/>
      <c r="AX161" s="516"/>
      <c r="AY161" s="516"/>
      <c r="AZ161" s="516"/>
    </row>
    <row r="162" spans="1:52" ht="57.75" customHeight="1" x14ac:dyDescent="0.3">
      <c r="A162" s="512"/>
      <c r="B162" s="473" t="str">
        <f t="shared" si="53"/>
        <v>-</v>
      </c>
      <c r="C162" s="478"/>
      <c r="D162" s="375"/>
      <c r="E162" s="477"/>
      <c r="F162" s="515"/>
      <c r="G162" s="518"/>
      <c r="H162" s="477"/>
      <c r="I162" s="478"/>
      <c r="J162" s="479">
        <f t="shared" si="54"/>
        <v>0</v>
      </c>
      <c r="K162" s="478"/>
      <c r="L162" s="479">
        <f t="shared" si="55"/>
        <v>0</v>
      </c>
      <c r="M162" s="478"/>
      <c r="N162" s="479">
        <f t="shared" si="56"/>
        <v>0</v>
      </c>
      <c r="O162" s="478"/>
      <c r="P162" s="479">
        <f t="shared" si="47"/>
        <v>0</v>
      </c>
      <c r="Q162" s="478"/>
      <c r="R162" s="479">
        <f t="shared" si="48"/>
        <v>0</v>
      </c>
      <c r="S162" s="478"/>
      <c r="T162" s="479">
        <f t="shared" si="49"/>
        <v>0</v>
      </c>
      <c r="U162" s="478"/>
      <c r="V162" s="479">
        <f t="shared" si="50"/>
        <v>0</v>
      </c>
      <c r="W162" s="486" t="str">
        <f t="shared" si="51"/>
        <v xml:space="preserve"> </v>
      </c>
      <c r="X162" s="486" t="str">
        <f t="shared" si="57"/>
        <v xml:space="preserve"> </v>
      </c>
      <c r="Y162" s="486" t="str">
        <f t="shared" si="52"/>
        <v/>
      </c>
      <c r="Z162" s="477"/>
      <c r="AA162" s="486" t="str">
        <f t="shared" si="58"/>
        <v/>
      </c>
      <c r="AB162" s="486" t="str">
        <f t="shared" si="59"/>
        <v xml:space="preserve"> </v>
      </c>
      <c r="AC162" s="486" t="str">
        <f t="shared" si="60"/>
        <v/>
      </c>
      <c r="AD162" s="486" t="str">
        <f t="shared" si="61"/>
        <v xml:space="preserve"> </v>
      </c>
      <c r="AE162" s="494" t="str">
        <f t="shared" si="66"/>
        <v xml:space="preserve"> </v>
      </c>
      <c r="AF162" s="486" t="str">
        <f t="shared" si="62"/>
        <v xml:space="preserve"> </v>
      </c>
      <c r="AG162" s="481">
        <f t="shared" si="63"/>
        <v>0</v>
      </c>
      <c r="AH162" s="481" t="str">
        <f t="shared" si="67"/>
        <v xml:space="preserve"> </v>
      </c>
      <c r="AI162" s="483"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484"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486" t="str">
        <f t="shared" si="68"/>
        <v xml:space="preserve"> </v>
      </c>
      <c r="AL162" s="486"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486" t="str">
        <f t="shared" si="64"/>
        <v xml:space="preserve"> </v>
      </c>
      <c r="AN162" s="65" t="str">
        <f t="shared" si="65"/>
        <v xml:space="preserve"> </v>
      </c>
      <c r="AO162" s="516"/>
      <c r="AP162" s="516"/>
      <c r="AQ162" s="516"/>
      <c r="AR162" s="516"/>
      <c r="AS162" s="516"/>
      <c r="AT162" s="516"/>
      <c r="AU162" s="516"/>
      <c r="AV162" s="516"/>
      <c r="AW162" s="516"/>
      <c r="AX162" s="516"/>
      <c r="AY162" s="516"/>
      <c r="AZ162" s="516"/>
    </row>
    <row r="163" spans="1:52" ht="57.75" customHeight="1" x14ac:dyDescent="0.3">
      <c r="A163" s="512"/>
      <c r="B163" s="473" t="str">
        <f t="shared" si="53"/>
        <v>-</v>
      </c>
      <c r="C163" s="478"/>
      <c r="D163" s="375"/>
      <c r="E163" s="477"/>
      <c r="F163" s="515"/>
      <c r="G163" s="518"/>
      <c r="H163" s="477"/>
      <c r="I163" s="478"/>
      <c r="J163" s="479">
        <f t="shared" si="54"/>
        <v>0</v>
      </c>
      <c r="K163" s="478"/>
      <c r="L163" s="479">
        <f t="shared" si="55"/>
        <v>0</v>
      </c>
      <c r="M163" s="478"/>
      <c r="N163" s="479">
        <f t="shared" si="56"/>
        <v>0</v>
      </c>
      <c r="O163" s="478"/>
      <c r="P163" s="479">
        <f t="shared" si="47"/>
        <v>0</v>
      </c>
      <c r="Q163" s="478"/>
      <c r="R163" s="479">
        <f t="shared" si="48"/>
        <v>0</v>
      </c>
      <c r="S163" s="478"/>
      <c r="T163" s="479">
        <f t="shared" si="49"/>
        <v>0</v>
      </c>
      <c r="U163" s="478"/>
      <c r="V163" s="479">
        <f t="shared" si="50"/>
        <v>0</v>
      </c>
      <c r="W163" s="486" t="str">
        <f t="shared" si="51"/>
        <v xml:space="preserve"> </v>
      </c>
      <c r="X163" s="486" t="str">
        <f t="shared" si="57"/>
        <v xml:space="preserve"> </v>
      </c>
      <c r="Y163" s="486" t="str">
        <f t="shared" si="52"/>
        <v/>
      </c>
      <c r="Z163" s="477"/>
      <c r="AA163" s="486" t="str">
        <f t="shared" si="58"/>
        <v/>
      </c>
      <c r="AB163" s="486" t="str">
        <f t="shared" si="59"/>
        <v xml:space="preserve"> </v>
      </c>
      <c r="AC163" s="486" t="str">
        <f t="shared" si="60"/>
        <v/>
      </c>
      <c r="AD163" s="486" t="str">
        <f t="shared" si="61"/>
        <v xml:space="preserve"> </v>
      </c>
      <c r="AE163" s="494" t="str">
        <f t="shared" si="66"/>
        <v xml:space="preserve"> </v>
      </c>
      <c r="AF163" s="486" t="str">
        <f t="shared" si="62"/>
        <v xml:space="preserve"> </v>
      </c>
      <c r="AG163" s="481">
        <f t="shared" si="63"/>
        <v>0</v>
      </c>
      <c r="AH163" s="481" t="str">
        <f t="shared" si="67"/>
        <v xml:space="preserve"> </v>
      </c>
      <c r="AI163" s="483"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484"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486" t="str">
        <f t="shared" si="68"/>
        <v xml:space="preserve"> </v>
      </c>
      <c r="AL163" s="486"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486" t="str">
        <f t="shared" si="64"/>
        <v xml:space="preserve"> </v>
      </c>
      <c r="AN163" s="65" t="str">
        <f t="shared" si="65"/>
        <v xml:space="preserve"> </v>
      </c>
      <c r="AO163" s="516"/>
      <c r="AP163" s="516"/>
      <c r="AQ163" s="516"/>
      <c r="AR163" s="516"/>
      <c r="AS163" s="516"/>
      <c r="AT163" s="516"/>
      <c r="AU163" s="516"/>
      <c r="AV163" s="516"/>
      <c r="AW163" s="516"/>
      <c r="AX163" s="516"/>
      <c r="AY163" s="516"/>
      <c r="AZ163" s="516"/>
    </row>
    <row r="164" spans="1:52" ht="57.75" customHeight="1" x14ac:dyDescent="0.3">
      <c r="A164" s="512"/>
      <c r="B164" s="473" t="str">
        <f t="shared" si="53"/>
        <v>-</v>
      </c>
      <c r="C164" s="478"/>
      <c r="D164" s="375"/>
      <c r="E164" s="477"/>
      <c r="F164" s="515"/>
      <c r="G164" s="518"/>
      <c r="H164" s="477"/>
      <c r="I164" s="478"/>
      <c r="J164" s="479">
        <f t="shared" si="54"/>
        <v>0</v>
      </c>
      <c r="K164" s="478"/>
      <c r="L164" s="479">
        <f t="shared" si="55"/>
        <v>0</v>
      </c>
      <c r="M164" s="478"/>
      <c r="N164" s="479">
        <f t="shared" si="56"/>
        <v>0</v>
      </c>
      <c r="O164" s="478"/>
      <c r="P164" s="479">
        <f t="shared" si="47"/>
        <v>0</v>
      </c>
      <c r="Q164" s="478"/>
      <c r="R164" s="479">
        <f t="shared" si="48"/>
        <v>0</v>
      </c>
      <c r="S164" s="478"/>
      <c r="T164" s="479">
        <f t="shared" si="49"/>
        <v>0</v>
      </c>
      <c r="U164" s="478"/>
      <c r="V164" s="479">
        <f t="shared" si="50"/>
        <v>0</v>
      </c>
      <c r="W164" s="486" t="str">
        <f t="shared" si="51"/>
        <v xml:space="preserve"> </v>
      </c>
      <c r="X164" s="486" t="str">
        <f t="shared" si="57"/>
        <v xml:space="preserve"> </v>
      </c>
      <c r="Y164" s="486" t="str">
        <f t="shared" si="52"/>
        <v/>
      </c>
      <c r="Z164" s="477"/>
      <c r="AA164" s="486" t="str">
        <f t="shared" si="58"/>
        <v/>
      </c>
      <c r="AB164" s="486" t="str">
        <f t="shared" si="59"/>
        <v xml:space="preserve"> </v>
      </c>
      <c r="AC164" s="486" t="str">
        <f t="shared" si="60"/>
        <v/>
      </c>
      <c r="AD164" s="486" t="str">
        <f t="shared" si="61"/>
        <v xml:space="preserve"> </v>
      </c>
      <c r="AE164" s="494" t="str">
        <f t="shared" si="66"/>
        <v xml:space="preserve"> </v>
      </c>
      <c r="AF164" s="486" t="str">
        <f t="shared" si="62"/>
        <v xml:space="preserve"> </v>
      </c>
      <c r="AG164" s="481">
        <f t="shared" si="63"/>
        <v>0</v>
      </c>
      <c r="AH164" s="481" t="str">
        <f t="shared" si="67"/>
        <v xml:space="preserve"> </v>
      </c>
      <c r="AI164" s="483"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484"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486" t="str">
        <f t="shared" si="68"/>
        <v xml:space="preserve"> </v>
      </c>
      <c r="AL164" s="486"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486" t="str">
        <f t="shared" si="64"/>
        <v xml:space="preserve"> </v>
      </c>
      <c r="AN164" s="65" t="str">
        <f t="shared" si="65"/>
        <v xml:space="preserve"> </v>
      </c>
      <c r="AO164" s="516"/>
      <c r="AP164" s="516"/>
      <c r="AQ164" s="516"/>
      <c r="AR164" s="516"/>
      <c r="AS164" s="516"/>
      <c r="AT164" s="516"/>
      <c r="AU164" s="516"/>
      <c r="AV164" s="516"/>
      <c r="AW164" s="516"/>
      <c r="AX164" s="516"/>
      <c r="AY164" s="516"/>
      <c r="AZ164" s="516"/>
    </row>
    <row r="165" spans="1:52" ht="57.75" customHeight="1" x14ac:dyDescent="0.3">
      <c r="A165" s="512"/>
      <c r="B165" s="473" t="str">
        <f t="shared" si="53"/>
        <v>-</v>
      </c>
      <c r="C165" s="478"/>
      <c r="D165" s="375"/>
      <c r="E165" s="477"/>
      <c r="F165" s="515"/>
      <c r="G165" s="518"/>
      <c r="H165" s="477"/>
      <c r="I165" s="478"/>
      <c r="J165" s="479">
        <f t="shared" si="54"/>
        <v>0</v>
      </c>
      <c r="K165" s="478"/>
      <c r="L165" s="479">
        <f t="shared" si="55"/>
        <v>0</v>
      </c>
      <c r="M165" s="478"/>
      <c r="N165" s="479">
        <f t="shared" si="56"/>
        <v>0</v>
      </c>
      <c r="O165" s="478"/>
      <c r="P165" s="479">
        <f t="shared" si="47"/>
        <v>0</v>
      </c>
      <c r="Q165" s="478"/>
      <c r="R165" s="479">
        <f t="shared" si="48"/>
        <v>0</v>
      </c>
      <c r="S165" s="478"/>
      <c r="T165" s="479">
        <f t="shared" si="49"/>
        <v>0</v>
      </c>
      <c r="U165" s="478"/>
      <c r="V165" s="479">
        <f t="shared" si="50"/>
        <v>0</v>
      </c>
      <c r="W165" s="486" t="str">
        <f t="shared" si="51"/>
        <v xml:space="preserve"> </v>
      </c>
      <c r="X165" s="486" t="str">
        <f t="shared" si="57"/>
        <v xml:space="preserve"> </v>
      </c>
      <c r="Y165" s="486" t="str">
        <f t="shared" si="52"/>
        <v/>
      </c>
      <c r="Z165" s="477"/>
      <c r="AA165" s="486" t="str">
        <f t="shared" si="58"/>
        <v/>
      </c>
      <c r="AB165" s="486" t="str">
        <f t="shared" si="59"/>
        <v xml:space="preserve"> </v>
      </c>
      <c r="AC165" s="486" t="str">
        <f t="shared" si="60"/>
        <v/>
      </c>
      <c r="AD165" s="486" t="str">
        <f t="shared" si="61"/>
        <v xml:space="preserve"> </v>
      </c>
      <c r="AE165" s="494" t="str">
        <f t="shared" si="66"/>
        <v xml:space="preserve"> </v>
      </c>
      <c r="AF165" s="486" t="str">
        <f t="shared" si="62"/>
        <v xml:space="preserve"> </v>
      </c>
      <c r="AG165" s="481">
        <f t="shared" si="63"/>
        <v>0</v>
      </c>
      <c r="AH165" s="481" t="str">
        <f t="shared" si="67"/>
        <v xml:space="preserve"> </v>
      </c>
      <c r="AI165" s="483"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484"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486" t="str">
        <f t="shared" si="68"/>
        <v xml:space="preserve"> </v>
      </c>
      <c r="AL165" s="486"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486" t="str">
        <f t="shared" si="64"/>
        <v xml:space="preserve"> </v>
      </c>
      <c r="AN165" s="65" t="str">
        <f t="shared" si="65"/>
        <v xml:space="preserve"> </v>
      </c>
      <c r="AO165" s="516"/>
      <c r="AP165" s="516"/>
      <c r="AQ165" s="516"/>
      <c r="AR165" s="516"/>
      <c r="AS165" s="516"/>
      <c r="AT165" s="516"/>
      <c r="AU165" s="516"/>
      <c r="AV165" s="516"/>
      <c r="AW165" s="516"/>
      <c r="AX165" s="516"/>
      <c r="AY165" s="516"/>
      <c r="AZ165" s="516"/>
    </row>
    <row r="166" spans="1:52" ht="57.75" customHeight="1" x14ac:dyDescent="0.3">
      <c r="A166" s="512"/>
      <c r="B166" s="473" t="str">
        <f t="shared" si="53"/>
        <v>-</v>
      </c>
      <c r="C166" s="478"/>
      <c r="D166" s="375"/>
      <c r="E166" s="477"/>
      <c r="F166" s="515"/>
      <c r="G166" s="518"/>
      <c r="H166" s="477"/>
      <c r="I166" s="478"/>
      <c r="J166" s="479">
        <f t="shared" si="54"/>
        <v>0</v>
      </c>
      <c r="K166" s="478"/>
      <c r="L166" s="479">
        <f t="shared" si="55"/>
        <v>0</v>
      </c>
      <c r="M166" s="478"/>
      <c r="N166" s="479">
        <f t="shared" si="56"/>
        <v>0</v>
      </c>
      <c r="O166" s="478"/>
      <c r="P166" s="479">
        <f t="shared" si="47"/>
        <v>0</v>
      </c>
      <c r="Q166" s="478"/>
      <c r="R166" s="479">
        <f t="shared" si="48"/>
        <v>0</v>
      </c>
      <c r="S166" s="478"/>
      <c r="T166" s="479">
        <f t="shared" si="49"/>
        <v>0</v>
      </c>
      <c r="U166" s="478"/>
      <c r="V166" s="479">
        <f t="shared" si="50"/>
        <v>0</v>
      </c>
      <c r="W166" s="486" t="str">
        <f t="shared" si="51"/>
        <v xml:space="preserve"> </v>
      </c>
      <c r="X166" s="486" t="str">
        <f t="shared" si="57"/>
        <v xml:space="preserve"> </v>
      </c>
      <c r="Y166" s="486" t="str">
        <f t="shared" si="52"/>
        <v/>
      </c>
      <c r="Z166" s="477"/>
      <c r="AA166" s="486" t="str">
        <f t="shared" si="58"/>
        <v/>
      </c>
      <c r="AB166" s="486" t="str">
        <f t="shared" si="59"/>
        <v xml:space="preserve"> </v>
      </c>
      <c r="AC166" s="486" t="str">
        <f t="shared" si="60"/>
        <v/>
      </c>
      <c r="AD166" s="486" t="str">
        <f t="shared" si="61"/>
        <v xml:space="preserve"> </v>
      </c>
      <c r="AE166" s="494" t="str">
        <f t="shared" si="66"/>
        <v xml:space="preserve"> </v>
      </c>
      <c r="AF166" s="486" t="str">
        <f t="shared" si="62"/>
        <v xml:space="preserve"> </v>
      </c>
      <c r="AG166" s="481">
        <f t="shared" si="63"/>
        <v>0</v>
      </c>
      <c r="AH166" s="481" t="str">
        <f t="shared" si="67"/>
        <v xml:space="preserve"> </v>
      </c>
      <c r="AI166" s="483"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484"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486" t="str">
        <f t="shared" si="68"/>
        <v xml:space="preserve"> </v>
      </c>
      <c r="AL166" s="486"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486" t="str">
        <f t="shared" si="64"/>
        <v xml:space="preserve"> </v>
      </c>
      <c r="AN166" s="65" t="str">
        <f t="shared" si="65"/>
        <v xml:space="preserve"> </v>
      </c>
      <c r="AO166" s="516"/>
      <c r="AP166" s="516"/>
      <c r="AQ166" s="516"/>
      <c r="AR166" s="516"/>
      <c r="AS166" s="516"/>
      <c r="AT166" s="516"/>
      <c r="AU166" s="516"/>
      <c r="AV166" s="516"/>
      <c r="AW166" s="516"/>
      <c r="AX166" s="516"/>
      <c r="AY166" s="516"/>
      <c r="AZ166" s="516"/>
    </row>
    <row r="167" spans="1:52" ht="57.75" customHeight="1" x14ac:dyDescent="0.3">
      <c r="A167" s="512"/>
      <c r="B167" s="473" t="str">
        <f t="shared" si="53"/>
        <v>-</v>
      </c>
      <c r="C167" s="478"/>
      <c r="D167" s="375"/>
      <c r="E167" s="477"/>
      <c r="F167" s="515"/>
      <c r="G167" s="518"/>
      <c r="H167" s="477"/>
      <c r="I167" s="478"/>
      <c r="J167" s="479">
        <f t="shared" si="54"/>
        <v>0</v>
      </c>
      <c r="K167" s="478"/>
      <c r="L167" s="479">
        <f t="shared" si="55"/>
        <v>0</v>
      </c>
      <c r="M167" s="478"/>
      <c r="N167" s="479">
        <f t="shared" si="56"/>
        <v>0</v>
      </c>
      <c r="O167" s="478"/>
      <c r="P167" s="479">
        <f t="shared" si="47"/>
        <v>0</v>
      </c>
      <c r="Q167" s="478"/>
      <c r="R167" s="479">
        <f t="shared" si="48"/>
        <v>0</v>
      </c>
      <c r="S167" s="478"/>
      <c r="T167" s="479">
        <f t="shared" si="49"/>
        <v>0</v>
      </c>
      <c r="U167" s="478"/>
      <c r="V167" s="479">
        <f t="shared" si="50"/>
        <v>0</v>
      </c>
      <c r="W167" s="486" t="str">
        <f t="shared" si="51"/>
        <v xml:space="preserve"> </v>
      </c>
      <c r="X167" s="486" t="str">
        <f t="shared" si="57"/>
        <v xml:space="preserve"> </v>
      </c>
      <c r="Y167" s="486" t="str">
        <f t="shared" si="52"/>
        <v/>
      </c>
      <c r="Z167" s="477"/>
      <c r="AA167" s="486" t="str">
        <f t="shared" si="58"/>
        <v/>
      </c>
      <c r="AB167" s="486" t="str">
        <f t="shared" si="59"/>
        <v xml:space="preserve"> </v>
      </c>
      <c r="AC167" s="486" t="str">
        <f t="shared" si="60"/>
        <v/>
      </c>
      <c r="AD167" s="486" t="str">
        <f t="shared" si="61"/>
        <v xml:space="preserve"> </v>
      </c>
      <c r="AE167" s="494" t="str">
        <f t="shared" si="66"/>
        <v xml:space="preserve"> </v>
      </c>
      <c r="AF167" s="486" t="str">
        <f t="shared" si="62"/>
        <v xml:space="preserve"> </v>
      </c>
      <c r="AG167" s="481">
        <f t="shared" si="63"/>
        <v>0</v>
      </c>
      <c r="AH167" s="481" t="str">
        <f t="shared" si="67"/>
        <v xml:space="preserve"> </v>
      </c>
      <c r="AI167" s="483"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484"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486" t="str">
        <f t="shared" si="68"/>
        <v xml:space="preserve"> </v>
      </c>
      <c r="AL167" s="486"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486" t="str">
        <f t="shared" si="64"/>
        <v xml:space="preserve"> </v>
      </c>
      <c r="AN167" s="65" t="str">
        <f t="shared" si="65"/>
        <v xml:space="preserve"> </v>
      </c>
      <c r="AO167" s="516"/>
      <c r="AP167" s="516"/>
      <c r="AQ167" s="516"/>
      <c r="AR167" s="516"/>
      <c r="AS167" s="516"/>
      <c r="AT167" s="516"/>
      <c r="AU167" s="516"/>
      <c r="AV167" s="516"/>
      <c r="AW167" s="516"/>
      <c r="AX167" s="516"/>
      <c r="AY167" s="516"/>
      <c r="AZ167" s="516"/>
    </row>
    <row r="168" spans="1:52" ht="57.75" customHeight="1" x14ac:dyDescent="0.3">
      <c r="A168" s="512"/>
      <c r="B168" s="473" t="str">
        <f t="shared" si="53"/>
        <v>-</v>
      </c>
      <c r="C168" s="478"/>
      <c r="D168" s="375"/>
      <c r="E168" s="477"/>
      <c r="F168" s="515"/>
      <c r="G168" s="518"/>
      <c r="H168" s="477"/>
      <c r="I168" s="478"/>
      <c r="J168" s="479">
        <f t="shared" si="54"/>
        <v>0</v>
      </c>
      <c r="K168" s="478"/>
      <c r="L168" s="479">
        <f t="shared" si="55"/>
        <v>0</v>
      </c>
      <c r="M168" s="478"/>
      <c r="N168" s="479">
        <f t="shared" si="56"/>
        <v>0</v>
      </c>
      <c r="O168" s="478"/>
      <c r="P168" s="479">
        <f t="shared" si="47"/>
        <v>0</v>
      </c>
      <c r="Q168" s="478"/>
      <c r="R168" s="479">
        <f t="shared" si="48"/>
        <v>0</v>
      </c>
      <c r="S168" s="478"/>
      <c r="T168" s="479">
        <f t="shared" si="49"/>
        <v>0</v>
      </c>
      <c r="U168" s="478"/>
      <c r="V168" s="479">
        <f t="shared" si="50"/>
        <v>0</v>
      </c>
      <c r="W168" s="486" t="str">
        <f t="shared" si="51"/>
        <v xml:space="preserve"> </v>
      </c>
      <c r="X168" s="486" t="str">
        <f t="shared" si="57"/>
        <v xml:space="preserve"> </v>
      </c>
      <c r="Y168" s="486" t="str">
        <f t="shared" si="52"/>
        <v/>
      </c>
      <c r="Z168" s="477"/>
      <c r="AA168" s="486" t="str">
        <f t="shared" si="58"/>
        <v/>
      </c>
      <c r="AB168" s="486" t="str">
        <f t="shared" si="59"/>
        <v xml:space="preserve"> </v>
      </c>
      <c r="AC168" s="486" t="str">
        <f t="shared" si="60"/>
        <v/>
      </c>
      <c r="AD168" s="486" t="str">
        <f t="shared" si="61"/>
        <v xml:space="preserve"> </v>
      </c>
      <c r="AE168" s="494" t="str">
        <f t="shared" si="66"/>
        <v xml:space="preserve"> </v>
      </c>
      <c r="AF168" s="486" t="str">
        <f t="shared" si="62"/>
        <v xml:space="preserve"> </v>
      </c>
      <c r="AG168" s="481">
        <f t="shared" si="63"/>
        <v>0</v>
      </c>
      <c r="AH168" s="481" t="str">
        <f t="shared" si="67"/>
        <v xml:space="preserve"> </v>
      </c>
      <c r="AI168" s="483"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484"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486" t="str">
        <f t="shared" si="68"/>
        <v xml:space="preserve"> </v>
      </c>
      <c r="AL168" s="486"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486" t="str">
        <f t="shared" si="64"/>
        <v xml:space="preserve"> </v>
      </c>
      <c r="AN168" s="65" t="str">
        <f t="shared" si="65"/>
        <v xml:space="preserve"> </v>
      </c>
      <c r="AO168" s="516"/>
      <c r="AP168" s="516"/>
      <c r="AQ168" s="516"/>
      <c r="AR168" s="516"/>
      <c r="AS168" s="516"/>
      <c r="AT168" s="516"/>
      <c r="AU168" s="516"/>
      <c r="AV168" s="516"/>
      <c r="AW168" s="516"/>
      <c r="AX168" s="516"/>
      <c r="AY168" s="516"/>
      <c r="AZ168" s="516"/>
    </row>
    <row r="169" spans="1:52" ht="57.75" customHeight="1" x14ac:dyDescent="0.3">
      <c r="A169" s="512"/>
      <c r="B169" s="473" t="str">
        <f t="shared" si="53"/>
        <v>-</v>
      </c>
      <c r="C169" s="478"/>
      <c r="D169" s="375"/>
      <c r="E169" s="477"/>
      <c r="F169" s="515"/>
      <c r="G169" s="518"/>
      <c r="H169" s="477"/>
      <c r="I169" s="478"/>
      <c r="J169" s="479">
        <f t="shared" si="54"/>
        <v>0</v>
      </c>
      <c r="K169" s="478"/>
      <c r="L169" s="479">
        <f t="shared" si="55"/>
        <v>0</v>
      </c>
      <c r="M169" s="478"/>
      <c r="N169" s="479">
        <f t="shared" si="56"/>
        <v>0</v>
      </c>
      <c r="O169" s="478"/>
      <c r="P169" s="479">
        <f t="shared" si="47"/>
        <v>0</v>
      </c>
      <c r="Q169" s="478"/>
      <c r="R169" s="479">
        <f t="shared" si="48"/>
        <v>0</v>
      </c>
      <c r="S169" s="478"/>
      <c r="T169" s="479">
        <f t="shared" si="49"/>
        <v>0</v>
      </c>
      <c r="U169" s="478"/>
      <c r="V169" s="479">
        <f t="shared" si="50"/>
        <v>0</v>
      </c>
      <c r="W169" s="486" t="str">
        <f t="shared" si="51"/>
        <v xml:space="preserve"> </v>
      </c>
      <c r="X169" s="486" t="str">
        <f t="shared" si="57"/>
        <v xml:space="preserve"> </v>
      </c>
      <c r="Y169" s="486" t="str">
        <f t="shared" si="52"/>
        <v/>
      </c>
      <c r="Z169" s="477"/>
      <c r="AA169" s="486" t="str">
        <f t="shared" si="58"/>
        <v/>
      </c>
      <c r="AB169" s="486" t="str">
        <f t="shared" si="59"/>
        <v xml:space="preserve"> </v>
      </c>
      <c r="AC169" s="486" t="str">
        <f t="shared" si="60"/>
        <v/>
      </c>
      <c r="AD169" s="486" t="str">
        <f t="shared" si="61"/>
        <v xml:space="preserve"> </v>
      </c>
      <c r="AE169" s="494" t="str">
        <f t="shared" si="66"/>
        <v xml:space="preserve"> </v>
      </c>
      <c r="AF169" s="486" t="str">
        <f t="shared" si="62"/>
        <v xml:space="preserve"> </v>
      </c>
      <c r="AG169" s="481">
        <f t="shared" si="63"/>
        <v>0</v>
      </c>
      <c r="AH169" s="481" t="str">
        <f t="shared" si="67"/>
        <v xml:space="preserve"> </v>
      </c>
      <c r="AI169" s="483"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484"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486" t="str">
        <f t="shared" si="68"/>
        <v xml:space="preserve"> </v>
      </c>
      <c r="AL169" s="486"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486" t="str">
        <f t="shared" si="64"/>
        <v xml:space="preserve"> </v>
      </c>
      <c r="AN169" s="65" t="str">
        <f t="shared" si="65"/>
        <v xml:space="preserve"> </v>
      </c>
      <c r="AO169" s="516"/>
      <c r="AP169" s="516"/>
      <c r="AQ169" s="516"/>
      <c r="AR169" s="516"/>
      <c r="AS169" s="516"/>
      <c r="AT169" s="516"/>
      <c r="AU169" s="516"/>
      <c r="AV169" s="516"/>
      <c r="AW169" s="516"/>
      <c r="AX169" s="516"/>
      <c r="AY169" s="516"/>
      <c r="AZ169" s="516"/>
    </row>
    <row r="170" spans="1:52" ht="57.75" customHeight="1" x14ac:dyDescent="0.3">
      <c r="A170" s="512"/>
      <c r="B170" s="473" t="str">
        <f t="shared" si="53"/>
        <v>-</v>
      </c>
      <c r="C170" s="478"/>
      <c r="D170" s="375"/>
      <c r="E170" s="477"/>
      <c r="F170" s="515"/>
      <c r="G170" s="518"/>
      <c r="H170" s="477"/>
      <c r="I170" s="478"/>
      <c r="J170" s="479">
        <f t="shared" si="54"/>
        <v>0</v>
      </c>
      <c r="K170" s="478"/>
      <c r="L170" s="479">
        <f t="shared" si="55"/>
        <v>0</v>
      </c>
      <c r="M170" s="478"/>
      <c r="N170" s="479">
        <f t="shared" si="56"/>
        <v>0</v>
      </c>
      <c r="O170" s="478"/>
      <c r="P170" s="479">
        <f t="shared" si="47"/>
        <v>0</v>
      </c>
      <c r="Q170" s="478"/>
      <c r="R170" s="479">
        <f t="shared" si="48"/>
        <v>0</v>
      </c>
      <c r="S170" s="478"/>
      <c r="T170" s="479">
        <f t="shared" si="49"/>
        <v>0</v>
      </c>
      <c r="U170" s="478"/>
      <c r="V170" s="479">
        <f t="shared" si="50"/>
        <v>0</v>
      </c>
      <c r="W170" s="486" t="str">
        <f t="shared" si="51"/>
        <v xml:space="preserve"> </v>
      </c>
      <c r="X170" s="486" t="str">
        <f t="shared" si="57"/>
        <v xml:space="preserve"> </v>
      </c>
      <c r="Y170" s="486" t="str">
        <f t="shared" si="52"/>
        <v/>
      </c>
      <c r="Z170" s="477"/>
      <c r="AA170" s="486" t="str">
        <f t="shared" si="58"/>
        <v/>
      </c>
      <c r="AB170" s="486" t="str">
        <f t="shared" si="59"/>
        <v xml:space="preserve"> </v>
      </c>
      <c r="AC170" s="486" t="str">
        <f t="shared" si="60"/>
        <v/>
      </c>
      <c r="AD170" s="486" t="str">
        <f t="shared" si="61"/>
        <v xml:space="preserve"> </v>
      </c>
      <c r="AE170" s="494" t="str">
        <f t="shared" si="66"/>
        <v xml:space="preserve"> </v>
      </c>
      <c r="AF170" s="486" t="str">
        <f t="shared" si="62"/>
        <v xml:space="preserve"> </v>
      </c>
      <c r="AG170" s="481">
        <f t="shared" si="63"/>
        <v>0</v>
      </c>
      <c r="AH170" s="481" t="str">
        <f t="shared" si="67"/>
        <v xml:space="preserve"> </v>
      </c>
      <c r="AI170" s="483"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484"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486" t="str">
        <f t="shared" si="68"/>
        <v xml:space="preserve"> </v>
      </c>
      <c r="AL170" s="486"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486" t="str">
        <f t="shared" si="64"/>
        <v xml:space="preserve"> </v>
      </c>
      <c r="AN170" s="65" t="str">
        <f t="shared" si="65"/>
        <v xml:space="preserve"> </v>
      </c>
      <c r="AO170" s="516"/>
      <c r="AP170" s="516"/>
      <c r="AQ170" s="516"/>
      <c r="AR170" s="516"/>
      <c r="AS170" s="516"/>
      <c r="AT170" s="516"/>
      <c r="AU170" s="516"/>
      <c r="AV170" s="516"/>
      <c r="AW170" s="516"/>
      <c r="AX170" s="516"/>
      <c r="AY170" s="516"/>
      <c r="AZ170" s="516"/>
    </row>
    <row r="171" spans="1:52" ht="57.75" customHeight="1" x14ac:dyDescent="0.3">
      <c r="A171" s="512"/>
      <c r="B171" s="473" t="str">
        <f t="shared" si="53"/>
        <v>-</v>
      </c>
      <c r="C171" s="478"/>
      <c r="D171" s="375"/>
      <c r="E171" s="477"/>
      <c r="F171" s="515"/>
      <c r="G171" s="518"/>
      <c r="H171" s="477"/>
      <c r="I171" s="478"/>
      <c r="J171" s="479">
        <f t="shared" si="54"/>
        <v>0</v>
      </c>
      <c r="K171" s="478"/>
      <c r="L171" s="479">
        <f t="shared" si="55"/>
        <v>0</v>
      </c>
      <c r="M171" s="478"/>
      <c r="N171" s="479">
        <f t="shared" si="56"/>
        <v>0</v>
      </c>
      <c r="O171" s="478"/>
      <c r="P171" s="479">
        <f t="shared" si="47"/>
        <v>0</v>
      </c>
      <c r="Q171" s="478"/>
      <c r="R171" s="479">
        <f t="shared" si="48"/>
        <v>0</v>
      </c>
      <c r="S171" s="478"/>
      <c r="T171" s="479">
        <f t="shared" si="49"/>
        <v>0</v>
      </c>
      <c r="U171" s="478"/>
      <c r="V171" s="479">
        <f t="shared" si="50"/>
        <v>0</v>
      </c>
      <c r="W171" s="486" t="str">
        <f t="shared" si="51"/>
        <v xml:space="preserve"> </v>
      </c>
      <c r="X171" s="486" t="str">
        <f t="shared" si="57"/>
        <v xml:space="preserve"> </v>
      </c>
      <c r="Y171" s="486" t="str">
        <f t="shared" si="52"/>
        <v/>
      </c>
      <c r="Z171" s="477"/>
      <c r="AA171" s="486" t="str">
        <f t="shared" si="58"/>
        <v/>
      </c>
      <c r="AB171" s="486" t="str">
        <f t="shared" si="59"/>
        <v xml:space="preserve"> </v>
      </c>
      <c r="AC171" s="486" t="str">
        <f t="shared" si="60"/>
        <v/>
      </c>
      <c r="AD171" s="486" t="str">
        <f t="shared" si="61"/>
        <v xml:space="preserve"> </v>
      </c>
      <c r="AE171" s="494" t="str">
        <f t="shared" si="66"/>
        <v xml:space="preserve"> </v>
      </c>
      <c r="AF171" s="486" t="str">
        <f t="shared" si="62"/>
        <v xml:space="preserve"> </v>
      </c>
      <c r="AG171" s="481">
        <f t="shared" si="63"/>
        <v>0</v>
      </c>
      <c r="AH171" s="481" t="str">
        <f t="shared" si="67"/>
        <v xml:space="preserve"> </v>
      </c>
      <c r="AI171" s="483"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484"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486" t="str">
        <f t="shared" si="68"/>
        <v xml:space="preserve"> </v>
      </c>
      <c r="AL171" s="486"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486" t="str">
        <f t="shared" si="64"/>
        <v xml:space="preserve"> </v>
      </c>
      <c r="AN171" s="65" t="str">
        <f t="shared" si="65"/>
        <v xml:space="preserve"> </v>
      </c>
      <c r="AO171" s="516"/>
      <c r="AP171" s="516"/>
      <c r="AQ171" s="516"/>
      <c r="AR171" s="516"/>
      <c r="AS171" s="516"/>
      <c r="AT171" s="516"/>
      <c r="AU171" s="516"/>
      <c r="AV171" s="516"/>
      <c r="AW171" s="516"/>
      <c r="AX171" s="516"/>
      <c r="AY171" s="516"/>
      <c r="AZ171" s="516"/>
    </row>
    <row r="172" spans="1:52" ht="57.75" customHeight="1" x14ac:dyDescent="0.3">
      <c r="A172" s="512"/>
      <c r="B172" s="473" t="str">
        <f t="shared" si="53"/>
        <v>-</v>
      </c>
      <c r="C172" s="478"/>
      <c r="D172" s="375"/>
      <c r="E172" s="477"/>
      <c r="F172" s="515"/>
      <c r="G172" s="518"/>
      <c r="H172" s="477"/>
      <c r="I172" s="478"/>
      <c r="J172" s="479">
        <f t="shared" si="54"/>
        <v>0</v>
      </c>
      <c r="K172" s="478"/>
      <c r="L172" s="479">
        <f t="shared" si="55"/>
        <v>0</v>
      </c>
      <c r="M172" s="478"/>
      <c r="N172" s="479">
        <f t="shared" si="56"/>
        <v>0</v>
      </c>
      <c r="O172" s="478"/>
      <c r="P172" s="479">
        <f t="shared" si="47"/>
        <v>0</v>
      </c>
      <c r="Q172" s="478"/>
      <c r="R172" s="479">
        <f t="shared" si="48"/>
        <v>0</v>
      </c>
      <c r="S172" s="478"/>
      <c r="T172" s="479">
        <f t="shared" si="49"/>
        <v>0</v>
      </c>
      <c r="U172" s="478"/>
      <c r="V172" s="479">
        <f t="shared" si="50"/>
        <v>0</v>
      </c>
      <c r="W172" s="486" t="str">
        <f t="shared" si="51"/>
        <v xml:space="preserve"> </v>
      </c>
      <c r="X172" s="486" t="str">
        <f t="shared" si="57"/>
        <v xml:space="preserve"> </v>
      </c>
      <c r="Y172" s="486" t="str">
        <f t="shared" si="52"/>
        <v/>
      </c>
      <c r="Z172" s="477"/>
      <c r="AA172" s="486" t="str">
        <f t="shared" si="58"/>
        <v/>
      </c>
      <c r="AB172" s="486" t="str">
        <f t="shared" si="59"/>
        <v xml:space="preserve"> </v>
      </c>
      <c r="AC172" s="486" t="str">
        <f t="shared" si="60"/>
        <v/>
      </c>
      <c r="AD172" s="486" t="str">
        <f t="shared" si="61"/>
        <v xml:space="preserve"> </v>
      </c>
      <c r="AE172" s="494" t="str">
        <f t="shared" si="66"/>
        <v xml:space="preserve"> </v>
      </c>
      <c r="AF172" s="486" t="str">
        <f t="shared" si="62"/>
        <v xml:space="preserve"> </v>
      </c>
      <c r="AG172" s="481">
        <f t="shared" si="63"/>
        <v>0</v>
      </c>
      <c r="AH172" s="481" t="str">
        <f t="shared" si="67"/>
        <v xml:space="preserve"> </v>
      </c>
      <c r="AI172" s="483"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484"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486" t="str">
        <f t="shared" si="68"/>
        <v xml:space="preserve"> </v>
      </c>
      <c r="AL172" s="486"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486" t="str">
        <f t="shared" si="64"/>
        <v xml:space="preserve"> </v>
      </c>
      <c r="AN172" s="65" t="str">
        <f t="shared" si="65"/>
        <v xml:space="preserve"> </v>
      </c>
      <c r="AO172" s="516"/>
      <c r="AP172" s="516"/>
      <c r="AQ172" s="516"/>
      <c r="AR172" s="516"/>
      <c r="AS172" s="516"/>
      <c r="AT172" s="516"/>
      <c r="AU172" s="516"/>
      <c r="AV172" s="516"/>
      <c r="AW172" s="516"/>
      <c r="AX172" s="516"/>
      <c r="AY172" s="516"/>
      <c r="AZ172" s="516"/>
    </row>
    <row r="173" spans="1:52" ht="57.75" customHeight="1" x14ac:dyDescent="0.3">
      <c r="A173" s="512"/>
      <c r="B173" s="473" t="str">
        <f t="shared" si="53"/>
        <v>-</v>
      </c>
      <c r="C173" s="478"/>
      <c r="D173" s="375"/>
      <c r="E173" s="477"/>
      <c r="F173" s="515"/>
      <c r="G173" s="518"/>
      <c r="H173" s="477"/>
      <c r="I173" s="478"/>
      <c r="J173" s="479">
        <f t="shared" si="54"/>
        <v>0</v>
      </c>
      <c r="K173" s="478"/>
      <c r="L173" s="479">
        <f t="shared" si="55"/>
        <v>0</v>
      </c>
      <c r="M173" s="478"/>
      <c r="N173" s="479">
        <f t="shared" si="56"/>
        <v>0</v>
      </c>
      <c r="O173" s="478"/>
      <c r="P173" s="479">
        <f t="shared" si="47"/>
        <v>0</v>
      </c>
      <c r="Q173" s="478"/>
      <c r="R173" s="479">
        <f t="shared" si="48"/>
        <v>0</v>
      </c>
      <c r="S173" s="478"/>
      <c r="T173" s="479">
        <f t="shared" si="49"/>
        <v>0</v>
      </c>
      <c r="U173" s="478"/>
      <c r="V173" s="479">
        <f t="shared" si="50"/>
        <v>0</v>
      </c>
      <c r="W173" s="486" t="str">
        <f t="shared" si="51"/>
        <v xml:space="preserve"> </v>
      </c>
      <c r="X173" s="486" t="str">
        <f t="shared" si="57"/>
        <v xml:space="preserve"> </v>
      </c>
      <c r="Y173" s="486" t="str">
        <f t="shared" si="52"/>
        <v/>
      </c>
      <c r="Z173" s="477"/>
      <c r="AA173" s="486" t="str">
        <f t="shared" si="58"/>
        <v/>
      </c>
      <c r="AB173" s="486" t="str">
        <f t="shared" si="59"/>
        <v xml:space="preserve"> </v>
      </c>
      <c r="AC173" s="486" t="str">
        <f t="shared" si="60"/>
        <v/>
      </c>
      <c r="AD173" s="486" t="str">
        <f t="shared" si="61"/>
        <v xml:space="preserve"> </v>
      </c>
      <c r="AE173" s="494" t="str">
        <f t="shared" si="66"/>
        <v xml:space="preserve"> </v>
      </c>
      <c r="AF173" s="486" t="str">
        <f t="shared" si="62"/>
        <v xml:space="preserve"> </v>
      </c>
      <c r="AG173" s="481">
        <f t="shared" si="63"/>
        <v>0</v>
      </c>
      <c r="AH173" s="481" t="str">
        <f t="shared" si="67"/>
        <v xml:space="preserve"> </v>
      </c>
      <c r="AI173" s="483"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484"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486" t="str">
        <f t="shared" si="68"/>
        <v xml:space="preserve"> </v>
      </c>
      <c r="AL173" s="486"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486" t="str">
        <f t="shared" si="64"/>
        <v xml:space="preserve"> </v>
      </c>
      <c r="AN173" s="65" t="str">
        <f t="shared" si="65"/>
        <v xml:space="preserve"> </v>
      </c>
      <c r="AO173" s="516"/>
      <c r="AP173" s="516"/>
      <c r="AQ173" s="516"/>
      <c r="AR173" s="516"/>
      <c r="AS173" s="516"/>
      <c r="AT173" s="516"/>
      <c r="AU173" s="516"/>
      <c r="AV173" s="516"/>
      <c r="AW173" s="516"/>
      <c r="AX173" s="516"/>
      <c r="AY173" s="516"/>
      <c r="AZ173" s="516"/>
    </row>
    <row r="174" spans="1:52" ht="57.75" customHeight="1" x14ac:dyDescent="0.3">
      <c r="A174" s="512"/>
      <c r="B174" s="473" t="str">
        <f t="shared" si="53"/>
        <v>-</v>
      </c>
      <c r="C174" s="478"/>
      <c r="D174" s="375"/>
      <c r="E174" s="477"/>
      <c r="F174" s="515"/>
      <c r="G174" s="518"/>
      <c r="H174" s="477"/>
      <c r="I174" s="478"/>
      <c r="J174" s="479">
        <f t="shared" si="54"/>
        <v>0</v>
      </c>
      <c r="K174" s="478"/>
      <c r="L174" s="479">
        <f t="shared" si="55"/>
        <v>0</v>
      </c>
      <c r="M174" s="478"/>
      <c r="N174" s="479">
        <f t="shared" si="56"/>
        <v>0</v>
      </c>
      <c r="O174" s="478"/>
      <c r="P174" s="479">
        <f t="shared" si="47"/>
        <v>0</v>
      </c>
      <c r="Q174" s="478"/>
      <c r="R174" s="479">
        <f t="shared" si="48"/>
        <v>0</v>
      </c>
      <c r="S174" s="478"/>
      <c r="T174" s="479">
        <f t="shared" si="49"/>
        <v>0</v>
      </c>
      <c r="U174" s="478"/>
      <c r="V174" s="479">
        <f t="shared" si="50"/>
        <v>0</v>
      </c>
      <c r="W174" s="486" t="str">
        <f t="shared" si="51"/>
        <v xml:space="preserve"> </v>
      </c>
      <c r="X174" s="486" t="str">
        <f t="shared" si="57"/>
        <v xml:space="preserve"> </v>
      </c>
      <c r="Y174" s="486" t="str">
        <f t="shared" si="52"/>
        <v/>
      </c>
      <c r="Z174" s="477"/>
      <c r="AA174" s="486" t="str">
        <f t="shared" si="58"/>
        <v/>
      </c>
      <c r="AB174" s="486" t="str">
        <f t="shared" si="59"/>
        <v xml:space="preserve"> </v>
      </c>
      <c r="AC174" s="486" t="str">
        <f t="shared" si="60"/>
        <v/>
      </c>
      <c r="AD174" s="486" t="str">
        <f t="shared" si="61"/>
        <v xml:space="preserve"> </v>
      </c>
      <c r="AE174" s="494" t="str">
        <f t="shared" si="66"/>
        <v xml:space="preserve"> </v>
      </c>
      <c r="AF174" s="486" t="str">
        <f t="shared" si="62"/>
        <v xml:space="preserve"> </v>
      </c>
      <c r="AG174" s="481">
        <f t="shared" si="63"/>
        <v>0</v>
      </c>
      <c r="AH174" s="481" t="str">
        <f t="shared" si="67"/>
        <v xml:space="preserve"> </v>
      </c>
      <c r="AI174" s="483"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484"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486" t="str">
        <f t="shared" si="68"/>
        <v xml:space="preserve"> </v>
      </c>
      <c r="AL174" s="486"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486" t="str">
        <f t="shared" si="64"/>
        <v xml:space="preserve"> </v>
      </c>
      <c r="AN174" s="65" t="str">
        <f t="shared" si="65"/>
        <v xml:space="preserve"> </v>
      </c>
      <c r="AO174" s="516"/>
      <c r="AP174" s="516"/>
      <c r="AQ174" s="516"/>
      <c r="AR174" s="516"/>
      <c r="AS174" s="516"/>
      <c r="AT174" s="516"/>
      <c r="AU174" s="516"/>
      <c r="AV174" s="516"/>
      <c r="AW174" s="516"/>
      <c r="AX174" s="516"/>
      <c r="AY174" s="516"/>
      <c r="AZ174" s="516"/>
    </row>
    <row r="175" spans="1:52" ht="57.75" customHeight="1" x14ac:dyDescent="0.3">
      <c r="A175" s="512"/>
      <c r="B175" s="473" t="str">
        <f t="shared" si="53"/>
        <v>-</v>
      </c>
      <c r="C175" s="478"/>
      <c r="D175" s="375"/>
      <c r="E175" s="477"/>
      <c r="F175" s="515"/>
      <c r="G175" s="518"/>
      <c r="H175" s="477"/>
      <c r="I175" s="478"/>
      <c r="J175" s="479">
        <f t="shared" si="54"/>
        <v>0</v>
      </c>
      <c r="K175" s="478"/>
      <c r="L175" s="479">
        <f t="shared" si="55"/>
        <v>0</v>
      </c>
      <c r="M175" s="478"/>
      <c r="N175" s="479">
        <f t="shared" si="56"/>
        <v>0</v>
      </c>
      <c r="O175" s="478"/>
      <c r="P175" s="479">
        <f t="shared" si="47"/>
        <v>0</v>
      </c>
      <c r="Q175" s="478"/>
      <c r="R175" s="479">
        <f t="shared" si="48"/>
        <v>0</v>
      </c>
      <c r="S175" s="478"/>
      <c r="T175" s="479">
        <f t="shared" si="49"/>
        <v>0</v>
      </c>
      <c r="U175" s="478"/>
      <c r="V175" s="479">
        <f t="shared" si="50"/>
        <v>0</v>
      </c>
      <c r="W175" s="486" t="str">
        <f t="shared" si="51"/>
        <v xml:space="preserve"> </v>
      </c>
      <c r="X175" s="486" t="str">
        <f t="shared" si="57"/>
        <v xml:space="preserve"> </v>
      </c>
      <c r="Y175" s="486" t="str">
        <f t="shared" si="52"/>
        <v/>
      </c>
      <c r="Z175" s="477"/>
      <c r="AA175" s="486" t="str">
        <f t="shared" si="58"/>
        <v/>
      </c>
      <c r="AB175" s="486" t="str">
        <f t="shared" si="59"/>
        <v xml:space="preserve"> </v>
      </c>
      <c r="AC175" s="486" t="str">
        <f t="shared" si="60"/>
        <v/>
      </c>
      <c r="AD175" s="486" t="str">
        <f t="shared" si="61"/>
        <v xml:space="preserve"> </v>
      </c>
      <c r="AE175" s="494" t="str">
        <f t="shared" si="66"/>
        <v xml:space="preserve"> </v>
      </c>
      <c r="AF175" s="486" t="str">
        <f t="shared" si="62"/>
        <v xml:space="preserve"> </v>
      </c>
      <c r="AG175" s="481">
        <f t="shared" si="63"/>
        <v>0</v>
      </c>
      <c r="AH175" s="481" t="str">
        <f t="shared" si="67"/>
        <v xml:space="preserve"> </v>
      </c>
      <c r="AI175" s="483"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484"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486" t="str">
        <f t="shared" si="68"/>
        <v xml:space="preserve"> </v>
      </c>
      <c r="AL175" s="486"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486" t="str">
        <f t="shared" si="64"/>
        <v xml:space="preserve"> </v>
      </c>
      <c r="AN175" s="65" t="str">
        <f t="shared" si="65"/>
        <v xml:space="preserve"> </v>
      </c>
      <c r="AO175" s="516"/>
      <c r="AP175" s="516"/>
      <c r="AQ175" s="516"/>
      <c r="AR175" s="516"/>
      <c r="AS175" s="516"/>
      <c r="AT175" s="516"/>
      <c r="AU175" s="516"/>
      <c r="AV175" s="516"/>
      <c r="AW175" s="516"/>
      <c r="AX175" s="516"/>
      <c r="AY175" s="516"/>
      <c r="AZ175" s="516"/>
    </row>
    <row r="176" spans="1:52" ht="57.75" customHeight="1" x14ac:dyDescent="0.3">
      <c r="A176" s="512"/>
      <c r="B176" s="473" t="str">
        <f t="shared" si="53"/>
        <v>-</v>
      </c>
      <c r="C176" s="478"/>
      <c r="D176" s="375"/>
      <c r="E176" s="477"/>
      <c r="F176" s="515"/>
      <c r="G176" s="518"/>
      <c r="H176" s="477"/>
      <c r="I176" s="478"/>
      <c r="J176" s="479">
        <f t="shared" si="54"/>
        <v>0</v>
      </c>
      <c r="K176" s="478"/>
      <c r="L176" s="479">
        <f t="shared" si="55"/>
        <v>0</v>
      </c>
      <c r="M176" s="478"/>
      <c r="N176" s="479">
        <f t="shared" si="56"/>
        <v>0</v>
      </c>
      <c r="O176" s="478"/>
      <c r="P176" s="479">
        <f t="shared" si="47"/>
        <v>0</v>
      </c>
      <c r="Q176" s="478"/>
      <c r="R176" s="479">
        <f t="shared" si="48"/>
        <v>0</v>
      </c>
      <c r="S176" s="478"/>
      <c r="T176" s="479">
        <f t="shared" si="49"/>
        <v>0</v>
      </c>
      <c r="U176" s="478"/>
      <c r="V176" s="479">
        <f t="shared" si="50"/>
        <v>0</v>
      </c>
      <c r="W176" s="486" t="str">
        <f t="shared" si="51"/>
        <v xml:space="preserve"> </v>
      </c>
      <c r="X176" s="486" t="str">
        <f t="shared" si="57"/>
        <v xml:space="preserve"> </v>
      </c>
      <c r="Y176" s="486" t="str">
        <f t="shared" si="52"/>
        <v/>
      </c>
      <c r="Z176" s="477"/>
      <c r="AA176" s="486" t="str">
        <f t="shared" si="58"/>
        <v/>
      </c>
      <c r="AB176" s="486" t="str">
        <f t="shared" si="59"/>
        <v xml:space="preserve"> </v>
      </c>
      <c r="AC176" s="486" t="str">
        <f t="shared" si="60"/>
        <v/>
      </c>
      <c r="AD176" s="486" t="str">
        <f t="shared" si="61"/>
        <v xml:space="preserve"> </v>
      </c>
      <c r="AE176" s="494" t="str">
        <f t="shared" si="66"/>
        <v xml:space="preserve"> </v>
      </c>
      <c r="AF176" s="486" t="str">
        <f t="shared" si="62"/>
        <v xml:space="preserve"> </v>
      </c>
      <c r="AG176" s="481">
        <f t="shared" si="63"/>
        <v>0</v>
      </c>
      <c r="AH176" s="481" t="str">
        <f t="shared" si="67"/>
        <v xml:space="preserve"> </v>
      </c>
      <c r="AI176" s="483"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484"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486" t="str">
        <f t="shared" si="68"/>
        <v xml:space="preserve"> </v>
      </c>
      <c r="AL176" s="486"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486" t="str">
        <f t="shared" si="64"/>
        <v xml:space="preserve"> </v>
      </c>
      <c r="AN176" s="65" t="str">
        <f t="shared" si="65"/>
        <v xml:space="preserve"> </v>
      </c>
      <c r="AO176" s="516"/>
      <c r="AP176" s="516"/>
      <c r="AQ176" s="516"/>
      <c r="AR176" s="516"/>
      <c r="AS176" s="516"/>
      <c r="AT176" s="516"/>
      <c r="AU176" s="516"/>
      <c r="AV176" s="516"/>
      <c r="AW176" s="516"/>
      <c r="AX176" s="516"/>
      <c r="AY176" s="516"/>
      <c r="AZ176" s="516"/>
    </row>
    <row r="177" spans="1:52" ht="57.75" customHeight="1" x14ac:dyDescent="0.3">
      <c r="A177" s="512"/>
      <c r="B177" s="473" t="str">
        <f t="shared" si="53"/>
        <v>-</v>
      </c>
      <c r="C177" s="478"/>
      <c r="D177" s="375"/>
      <c r="E177" s="477"/>
      <c r="F177" s="515"/>
      <c r="G177" s="518"/>
      <c r="H177" s="477"/>
      <c r="I177" s="478"/>
      <c r="J177" s="479">
        <f t="shared" si="54"/>
        <v>0</v>
      </c>
      <c r="K177" s="478"/>
      <c r="L177" s="479">
        <f t="shared" si="55"/>
        <v>0</v>
      </c>
      <c r="M177" s="478"/>
      <c r="N177" s="479">
        <f t="shared" si="56"/>
        <v>0</v>
      </c>
      <c r="O177" s="478"/>
      <c r="P177" s="479">
        <f t="shared" si="47"/>
        <v>0</v>
      </c>
      <c r="Q177" s="478"/>
      <c r="R177" s="479">
        <f t="shared" si="48"/>
        <v>0</v>
      </c>
      <c r="S177" s="478"/>
      <c r="T177" s="479">
        <f t="shared" si="49"/>
        <v>0</v>
      </c>
      <c r="U177" s="478"/>
      <c r="V177" s="479">
        <f t="shared" si="50"/>
        <v>0</v>
      </c>
      <c r="W177" s="486" t="str">
        <f t="shared" si="51"/>
        <v xml:space="preserve"> </v>
      </c>
      <c r="X177" s="486" t="str">
        <f t="shared" si="57"/>
        <v xml:space="preserve"> </v>
      </c>
      <c r="Y177" s="486" t="str">
        <f t="shared" si="52"/>
        <v/>
      </c>
      <c r="Z177" s="477"/>
      <c r="AA177" s="486" t="str">
        <f t="shared" si="58"/>
        <v/>
      </c>
      <c r="AB177" s="486" t="str">
        <f t="shared" si="59"/>
        <v xml:space="preserve"> </v>
      </c>
      <c r="AC177" s="486" t="str">
        <f t="shared" si="60"/>
        <v/>
      </c>
      <c r="AD177" s="486" t="str">
        <f t="shared" si="61"/>
        <v xml:space="preserve"> </v>
      </c>
      <c r="AE177" s="494" t="str">
        <f t="shared" si="66"/>
        <v xml:space="preserve"> </v>
      </c>
      <c r="AF177" s="486" t="str">
        <f t="shared" si="62"/>
        <v xml:space="preserve"> </v>
      </c>
      <c r="AG177" s="481">
        <f t="shared" si="63"/>
        <v>0</v>
      </c>
      <c r="AH177" s="481" t="str">
        <f t="shared" si="67"/>
        <v xml:space="preserve"> </v>
      </c>
      <c r="AI177" s="483"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484"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486" t="str">
        <f t="shared" si="68"/>
        <v xml:space="preserve"> </v>
      </c>
      <c r="AL177" s="486"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486" t="str">
        <f t="shared" si="64"/>
        <v xml:space="preserve"> </v>
      </c>
      <c r="AN177" s="65" t="str">
        <f t="shared" si="65"/>
        <v xml:space="preserve"> </v>
      </c>
      <c r="AO177" s="516"/>
      <c r="AP177" s="516"/>
      <c r="AQ177" s="516"/>
      <c r="AR177" s="516"/>
      <c r="AS177" s="516"/>
      <c r="AT177" s="516"/>
      <c r="AU177" s="516"/>
      <c r="AV177" s="516"/>
      <c r="AW177" s="516"/>
      <c r="AX177" s="516"/>
      <c r="AY177" s="516"/>
      <c r="AZ177" s="516"/>
    </row>
    <row r="178" spans="1:52" ht="57.75" customHeight="1" x14ac:dyDescent="0.3">
      <c r="A178" s="512"/>
      <c r="B178" s="473" t="str">
        <f t="shared" si="53"/>
        <v>-</v>
      </c>
      <c r="C178" s="478"/>
      <c r="D178" s="375"/>
      <c r="E178" s="477"/>
      <c r="F178" s="515"/>
      <c r="G178" s="518"/>
      <c r="H178" s="477"/>
      <c r="I178" s="478"/>
      <c r="J178" s="479">
        <f t="shared" si="54"/>
        <v>0</v>
      </c>
      <c r="K178" s="478"/>
      <c r="L178" s="479">
        <f t="shared" si="55"/>
        <v>0</v>
      </c>
      <c r="M178" s="478"/>
      <c r="N178" s="479">
        <f t="shared" si="56"/>
        <v>0</v>
      </c>
      <c r="O178" s="478"/>
      <c r="P178" s="479">
        <f t="shared" si="47"/>
        <v>0</v>
      </c>
      <c r="Q178" s="478"/>
      <c r="R178" s="479">
        <f t="shared" si="48"/>
        <v>0</v>
      </c>
      <c r="S178" s="478"/>
      <c r="T178" s="479">
        <f t="shared" si="49"/>
        <v>0</v>
      </c>
      <c r="U178" s="478"/>
      <c r="V178" s="479">
        <f t="shared" si="50"/>
        <v>0</v>
      </c>
      <c r="W178" s="486" t="str">
        <f t="shared" si="51"/>
        <v xml:space="preserve"> </v>
      </c>
      <c r="X178" s="486" t="str">
        <f t="shared" si="57"/>
        <v xml:space="preserve"> </v>
      </c>
      <c r="Y178" s="486" t="str">
        <f t="shared" si="52"/>
        <v/>
      </c>
      <c r="Z178" s="477"/>
      <c r="AA178" s="486" t="str">
        <f t="shared" si="58"/>
        <v/>
      </c>
      <c r="AB178" s="486" t="str">
        <f t="shared" si="59"/>
        <v xml:space="preserve"> </v>
      </c>
      <c r="AC178" s="486" t="str">
        <f t="shared" si="60"/>
        <v/>
      </c>
      <c r="AD178" s="486" t="str">
        <f t="shared" si="61"/>
        <v xml:space="preserve"> </v>
      </c>
      <c r="AE178" s="494" t="str">
        <f t="shared" si="66"/>
        <v xml:space="preserve"> </v>
      </c>
      <c r="AF178" s="486" t="str">
        <f t="shared" si="62"/>
        <v xml:space="preserve"> </v>
      </c>
      <c r="AG178" s="481">
        <f t="shared" si="63"/>
        <v>0</v>
      </c>
      <c r="AH178" s="481" t="str">
        <f t="shared" si="67"/>
        <v xml:space="preserve"> </v>
      </c>
      <c r="AI178" s="483"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484"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486" t="str">
        <f t="shared" si="68"/>
        <v xml:space="preserve"> </v>
      </c>
      <c r="AL178" s="486"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486" t="str">
        <f t="shared" si="64"/>
        <v xml:space="preserve"> </v>
      </c>
      <c r="AN178" s="65" t="str">
        <f t="shared" si="65"/>
        <v xml:space="preserve"> </v>
      </c>
      <c r="AO178" s="516"/>
      <c r="AP178" s="516"/>
      <c r="AQ178" s="516"/>
      <c r="AR178" s="516"/>
      <c r="AS178" s="516"/>
      <c r="AT178" s="516"/>
      <c r="AU178" s="516"/>
      <c r="AV178" s="516"/>
      <c r="AW178" s="516"/>
      <c r="AX178" s="516"/>
      <c r="AY178" s="516"/>
      <c r="AZ178" s="516"/>
    </row>
    <row r="179" spans="1:52" ht="57.75" customHeight="1" x14ac:dyDescent="0.3">
      <c r="A179" s="512"/>
      <c r="B179" s="473" t="str">
        <f t="shared" si="53"/>
        <v>-</v>
      </c>
      <c r="C179" s="478"/>
      <c r="D179" s="375"/>
      <c r="E179" s="477"/>
      <c r="F179" s="515"/>
      <c r="G179" s="518"/>
      <c r="H179" s="477"/>
      <c r="I179" s="478"/>
      <c r="J179" s="479">
        <f t="shared" si="54"/>
        <v>0</v>
      </c>
      <c r="K179" s="478"/>
      <c r="L179" s="479">
        <f t="shared" si="55"/>
        <v>0</v>
      </c>
      <c r="M179" s="478"/>
      <c r="N179" s="479">
        <f t="shared" si="56"/>
        <v>0</v>
      </c>
      <c r="O179" s="478"/>
      <c r="P179" s="479">
        <f t="shared" si="47"/>
        <v>0</v>
      </c>
      <c r="Q179" s="478"/>
      <c r="R179" s="479">
        <f t="shared" si="48"/>
        <v>0</v>
      </c>
      <c r="S179" s="478"/>
      <c r="T179" s="479">
        <f t="shared" si="49"/>
        <v>0</v>
      </c>
      <c r="U179" s="478"/>
      <c r="V179" s="479">
        <f t="shared" si="50"/>
        <v>0</v>
      </c>
      <c r="W179" s="486" t="str">
        <f t="shared" si="51"/>
        <v xml:space="preserve"> </v>
      </c>
      <c r="X179" s="486" t="str">
        <f t="shared" si="57"/>
        <v xml:space="preserve"> </v>
      </c>
      <c r="Y179" s="486" t="str">
        <f t="shared" si="52"/>
        <v/>
      </c>
      <c r="Z179" s="477"/>
      <c r="AA179" s="486" t="str">
        <f t="shared" si="58"/>
        <v/>
      </c>
      <c r="AB179" s="486" t="str">
        <f t="shared" si="59"/>
        <v xml:space="preserve"> </v>
      </c>
      <c r="AC179" s="486" t="str">
        <f t="shared" si="60"/>
        <v/>
      </c>
      <c r="AD179" s="486" t="str">
        <f t="shared" si="61"/>
        <v xml:space="preserve"> </v>
      </c>
      <c r="AE179" s="494" t="str">
        <f t="shared" si="66"/>
        <v xml:space="preserve"> </v>
      </c>
      <c r="AF179" s="486" t="str">
        <f t="shared" si="62"/>
        <v xml:space="preserve"> </v>
      </c>
      <c r="AG179" s="481">
        <f t="shared" si="63"/>
        <v>0</v>
      </c>
      <c r="AH179" s="481" t="str">
        <f t="shared" si="67"/>
        <v xml:space="preserve"> </v>
      </c>
      <c r="AI179" s="483"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484"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486" t="str">
        <f t="shared" si="68"/>
        <v xml:space="preserve"> </v>
      </c>
      <c r="AL179" s="486"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486" t="str">
        <f t="shared" si="64"/>
        <v xml:space="preserve"> </v>
      </c>
      <c r="AN179" s="65" t="str">
        <f t="shared" si="65"/>
        <v xml:space="preserve"> </v>
      </c>
      <c r="AO179" s="516"/>
      <c r="AP179" s="516"/>
      <c r="AQ179" s="516"/>
      <c r="AR179" s="516"/>
      <c r="AS179" s="516"/>
      <c r="AT179" s="516"/>
      <c r="AU179" s="516"/>
      <c r="AV179" s="516"/>
      <c r="AW179" s="516"/>
      <c r="AX179" s="516"/>
      <c r="AY179" s="516"/>
      <c r="AZ179" s="516"/>
    </row>
    <row r="180" spans="1:52" ht="57.75" customHeight="1" x14ac:dyDescent="0.3">
      <c r="A180" s="512"/>
      <c r="B180" s="473" t="str">
        <f t="shared" si="53"/>
        <v>-</v>
      </c>
      <c r="C180" s="478"/>
      <c r="D180" s="375"/>
      <c r="E180" s="477"/>
      <c r="F180" s="515"/>
      <c r="G180" s="518"/>
      <c r="H180" s="477"/>
      <c r="I180" s="478"/>
      <c r="J180" s="479">
        <f t="shared" si="54"/>
        <v>0</v>
      </c>
      <c r="K180" s="478"/>
      <c r="L180" s="479">
        <f t="shared" si="55"/>
        <v>0</v>
      </c>
      <c r="M180" s="478"/>
      <c r="N180" s="479">
        <f t="shared" si="56"/>
        <v>0</v>
      </c>
      <c r="O180" s="478"/>
      <c r="P180" s="479">
        <f t="shared" si="47"/>
        <v>0</v>
      </c>
      <c r="Q180" s="478"/>
      <c r="R180" s="479">
        <f t="shared" si="48"/>
        <v>0</v>
      </c>
      <c r="S180" s="478"/>
      <c r="T180" s="479">
        <f t="shared" si="49"/>
        <v>0</v>
      </c>
      <c r="U180" s="478"/>
      <c r="V180" s="479">
        <f t="shared" si="50"/>
        <v>0</v>
      </c>
      <c r="W180" s="486" t="str">
        <f t="shared" si="51"/>
        <v xml:space="preserve"> </v>
      </c>
      <c r="X180" s="486" t="str">
        <f t="shared" si="57"/>
        <v xml:space="preserve"> </v>
      </c>
      <c r="Y180" s="486" t="str">
        <f t="shared" si="52"/>
        <v/>
      </c>
      <c r="Z180" s="477"/>
      <c r="AA180" s="486" t="str">
        <f t="shared" si="58"/>
        <v/>
      </c>
      <c r="AB180" s="486" t="str">
        <f t="shared" si="59"/>
        <v xml:space="preserve"> </v>
      </c>
      <c r="AC180" s="486" t="str">
        <f t="shared" si="60"/>
        <v/>
      </c>
      <c r="AD180" s="486" t="str">
        <f t="shared" si="61"/>
        <v xml:space="preserve"> </v>
      </c>
      <c r="AE180" s="494" t="str">
        <f t="shared" si="66"/>
        <v xml:space="preserve"> </v>
      </c>
      <c r="AF180" s="486" t="str">
        <f t="shared" si="62"/>
        <v xml:space="preserve"> </v>
      </c>
      <c r="AG180" s="481">
        <f t="shared" si="63"/>
        <v>0</v>
      </c>
      <c r="AH180" s="481" t="str">
        <f t="shared" si="67"/>
        <v xml:space="preserve"> </v>
      </c>
      <c r="AI180" s="483"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484"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486" t="str">
        <f t="shared" si="68"/>
        <v xml:space="preserve"> </v>
      </c>
      <c r="AL180" s="486"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486" t="str">
        <f t="shared" si="64"/>
        <v xml:space="preserve"> </v>
      </c>
      <c r="AN180" s="65" t="str">
        <f t="shared" si="65"/>
        <v xml:space="preserve"> </v>
      </c>
      <c r="AO180" s="516"/>
      <c r="AP180" s="516"/>
      <c r="AQ180" s="516"/>
      <c r="AR180" s="516"/>
      <c r="AS180" s="516"/>
      <c r="AT180" s="516"/>
      <c r="AU180" s="516"/>
      <c r="AV180" s="516"/>
      <c r="AW180" s="516"/>
      <c r="AX180" s="516"/>
      <c r="AY180" s="516"/>
      <c r="AZ180" s="516"/>
    </row>
    <row r="181" spans="1:52" ht="57.75" customHeight="1" x14ac:dyDescent="0.3">
      <c r="A181" s="512"/>
      <c r="B181" s="473" t="str">
        <f t="shared" si="53"/>
        <v>-</v>
      </c>
      <c r="C181" s="478"/>
      <c r="D181" s="375"/>
      <c r="E181" s="477"/>
      <c r="F181" s="515"/>
      <c r="G181" s="518"/>
      <c r="H181" s="477"/>
      <c r="I181" s="478"/>
      <c r="J181" s="479">
        <f t="shared" si="54"/>
        <v>0</v>
      </c>
      <c r="K181" s="478"/>
      <c r="L181" s="479">
        <f t="shared" si="55"/>
        <v>0</v>
      </c>
      <c r="M181" s="478"/>
      <c r="N181" s="479">
        <f t="shared" si="56"/>
        <v>0</v>
      </c>
      <c r="O181" s="478"/>
      <c r="P181" s="479">
        <f t="shared" si="47"/>
        <v>0</v>
      </c>
      <c r="Q181" s="478"/>
      <c r="R181" s="479">
        <f t="shared" si="48"/>
        <v>0</v>
      </c>
      <c r="S181" s="478"/>
      <c r="T181" s="479">
        <f t="shared" si="49"/>
        <v>0</v>
      </c>
      <c r="U181" s="478"/>
      <c r="V181" s="479">
        <f t="shared" si="50"/>
        <v>0</v>
      </c>
      <c r="W181" s="486" t="str">
        <f t="shared" si="51"/>
        <v xml:space="preserve"> </v>
      </c>
      <c r="X181" s="486" t="str">
        <f t="shared" si="57"/>
        <v xml:space="preserve"> </v>
      </c>
      <c r="Y181" s="486" t="str">
        <f t="shared" si="52"/>
        <v/>
      </c>
      <c r="Z181" s="477"/>
      <c r="AA181" s="486" t="str">
        <f t="shared" si="58"/>
        <v/>
      </c>
      <c r="AB181" s="486" t="str">
        <f t="shared" si="59"/>
        <v xml:space="preserve"> </v>
      </c>
      <c r="AC181" s="486" t="str">
        <f t="shared" si="60"/>
        <v/>
      </c>
      <c r="AD181" s="486" t="str">
        <f t="shared" si="61"/>
        <v xml:space="preserve"> </v>
      </c>
      <c r="AE181" s="494" t="str">
        <f t="shared" si="66"/>
        <v xml:space="preserve"> </v>
      </c>
      <c r="AF181" s="486" t="str">
        <f t="shared" si="62"/>
        <v xml:space="preserve"> </v>
      </c>
      <c r="AG181" s="481">
        <f t="shared" si="63"/>
        <v>0</v>
      </c>
      <c r="AH181" s="481" t="str">
        <f t="shared" si="67"/>
        <v xml:space="preserve"> </v>
      </c>
      <c r="AI181" s="483"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484"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486" t="str">
        <f t="shared" si="68"/>
        <v xml:space="preserve"> </v>
      </c>
      <c r="AL181" s="486"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486" t="str">
        <f t="shared" si="64"/>
        <v xml:space="preserve"> </v>
      </c>
      <c r="AN181" s="65" t="str">
        <f t="shared" si="65"/>
        <v xml:space="preserve"> </v>
      </c>
      <c r="AO181" s="516"/>
      <c r="AP181" s="516"/>
      <c r="AQ181" s="516"/>
      <c r="AR181" s="516"/>
      <c r="AS181" s="516"/>
      <c r="AT181" s="516"/>
      <c r="AU181" s="516"/>
      <c r="AV181" s="516"/>
      <c r="AW181" s="516"/>
      <c r="AX181" s="516"/>
      <c r="AY181" s="516"/>
      <c r="AZ181" s="516"/>
    </row>
    <row r="182" spans="1:52" ht="57.75" customHeight="1" x14ac:dyDescent="0.3">
      <c r="A182" s="512"/>
      <c r="B182" s="473" t="str">
        <f t="shared" si="53"/>
        <v>-</v>
      </c>
      <c r="C182" s="478"/>
      <c r="D182" s="375"/>
      <c r="E182" s="477"/>
      <c r="F182" s="515"/>
      <c r="G182" s="518"/>
      <c r="H182" s="477"/>
      <c r="I182" s="478"/>
      <c r="J182" s="479">
        <f t="shared" si="54"/>
        <v>0</v>
      </c>
      <c r="K182" s="478"/>
      <c r="L182" s="479">
        <f t="shared" si="55"/>
        <v>0</v>
      </c>
      <c r="M182" s="478"/>
      <c r="N182" s="479">
        <f t="shared" si="56"/>
        <v>0</v>
      </c>
      <c r="O182" s="478"/>
      <c r="P182" s="479">
        <f t="shared" si="47"/>
        <v>0</v>
      </c>
      <c r="Q182" s="478"/>
      <c r="R182" s="479">
        <f t="shared" si="48"/>
        <v>0</v>
      </c>
      <c r="S182" s="478"/>
      <c r="T182" s="479">
        <f t="shared" si="49"/>
        <v>0</v>
      </c>
      <c r="U182" s="478"/>
      <c r="V182" s="479">
        <f t="shared" si="50"/>
        <v>0</v>
      </c>
      <c r="W182" s="486" t="str">
        <f t="shared" si="51"/>
        <v xml:space="preserve"> </v>
      </c>
      <c r="X182" s="486" t="str">
        <f t="shared" si="57"/>
        <v xml:space="preserve"> </v>
      </c>
      <c r="Y182" s="486" t="str">
        <f t="shared" si="52"/>
        <v/>
      </c>
      <c r="Z182" s="477"/>
      <c r="AA182" s="486" t="str">
        <f t="shared" si="58"/>
        <v/>
      </c>
      <c r="AB182" s="486" t="str">
        <f t="shared" si="59"/>
        <v xml:space="preserve"> </v>
      </c>
      <c r="AC182" s="486" t="str">
        <f t="shared" si="60"/>
        <v/>
      </c>
      <c r="AD182" s="486" t="str">
        <f t="shared" si="61"/>
        <v xml:space="preserve"> </v>
      </c>
      <c r="AE182" s="494" t="str">
        <f t="shared" si="66"/>
        <v xml:space="preserve"> </v>
      </c>
      <c r="AF182" s="486" t="str">
        <f t="shared" si="62"/>
        <v xml:space="preserve"> </v>
      </c>
      <c r="AG182" s="481">
        <f t="shared" si="63"/>
        <v>0</v>
      </c>
      <c r="AH182" s="481" t="str">
        <f t="shared" si="67"/>
        <v xml:space="preserve"> </v>
      </c>
      <c r="AI182" s="483"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484"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486" t="str">
        <f t="shared" si="68"/>
        <v xml:space="preserve"> </v>
      </c>
      <c r="AL182" s="486"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486" t="str">
        <f t="shared" si="64"/>
        <v xml:space="preserve"> </v>
      </c>
      <c r="AN182" s="65" t="str">
        <f t="shared" si="65"/>
        <v xml:space="preserve"> </v>
      </c>
      <c r="AO182" s="516"/>
      <c r="AP182" s="516"/>
      <c r="AQ182" s="516"/>
      <c r="AR182" s="516"/>
      <c r="AS182" s="516"/>
      <c r="AT182" s="516"/>
      <c r="AU182" s="516"/>
      <c r="AV182" s="516"/>
      <c r="AW182" s="516"/>
      <c r="AX182" s="516"/>
      <c r="AY182" s="516"/>
      <c r="AZ182" s="516"/>
    </row>
    <row r="183" spans="1:52" ht="57.75" customHeight="1" x14ac:dyDescent="0.3">
      <c r="A183" s="512"/>
      <c r="B183" s="473" t="str">
        <f t="shared" si="53"/>
        <v>-</v>
      </c>
      <c r="C183" s="478"/>
      <c r="D183" s="375"/>
      <c r="E183" s="477"/>
      <c r="F183" s="515"/>
      <c r="G183" s="518"/>
      <c r="H183" s="477"/>
      <c r="I183" s="478"/>
      <c r="J183" s="479">
        <f t="shared" si="54"/>
        <v>0</v>
      </c>
      <c r="K183" s="478"/>
      <c r="L183" s="479">
        <f t="shared" si="55"/>
        <v>0</v>
      </c>
      <c r="M183" s="478"/>
      <c r="N183" s="479">
        <f t="shared" si="56"/>
        <v>0</v>
      </c>
      <c r="O183" s="478"/>
      <c r="P183" s="479">
        <f t="shared" si="47"/>
        <v>0</v>
      </c>
      <c r="Q183" s="478"/>
      <c r="R183" s="479">
        <f t="shared" si="48"/>
        <v>0</v>
      </c>
      <c r="S183" s="478"/>
      <c r="T183" s="479">
        <f t="shared" si="49"/>
        <v>0</v>
      </c>
      <c r="U183" s="478"/>
      <c r="V183" s="479">
        <f t="shared" si="50"/>
        <v>0</v>
      </c>
      <c r="W183" s="486" t="str">
        <f t="shared" si="51"/>
        <v xml:space="preserve"> </v>
      </c>
      <c r="X183" s="486" t="str">
        <f t="shared" si="57"/>
        <v xml:space="preserve"> </v>
      </c>
      <c r="Y183" s="486" t="str">
        <f t="shared" si="52"/>
        <v/>
      </c>
      <c r="Z183" s="477"/>
      <c r="AA183" s="486" t="str">
        <f t="shared" si="58"/>
        <v/>
      </c>
      <c r="AB183" s="486" t="str">
        <f t="shared" si="59"/>
        <v xml:space="preserve"> </v>
      </c>
      <c r="AC183" s="486" t="str">
        <f t="shared" si="60"/>
        <v/>
      </c>
      <c r="AD183" s="486" t="str">
        <f t="shared" si="61"/>
        <v xml:space="preserve"> </v>
      </c>
      <c r="AE183" s="494" t="str">
        <f t="shared" si="66"/>
        <v xml:space="preserve"> </v>
      </c>
      <c r="AF183" s="486" t="str">
        <f t="shared" si="62"/>
        <v xml:space="preserve"> </v>
      </c>
      <c r="AG183" s="481">
        <f t="shared" si="63"/>
        <v>0</v>
      </c>
      <c r="AH183" s="481" t="str">
        <f t="shared" si="67"/>
        <v xml:space="preserve"> </v>
      </c>
      <c r="AI183" s="483"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484"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486" t="str">
        <f t="shared" si="68"/>
        <v xml:space="preserve"> </v>
      </c>
      <c r="AL183" s="486"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486" t="str">
        <f t="shared" si="64"/>
        <v xml:space="preserve"> </v>
      </c>
      <c r="AN183" s="65" t="str">
        <f t="shared" si="65"/>
        <v xml:space="preserve"> </v>
      </c>
      <c r="AO183" s="516"/>
      <c r="AP183" s="516"/>
      <c r="AQ183" s="516"/>
      <c r="AR183" s="516"/>
      <c r="AS183" s="516"/>
      <c r="AT183" s="516"/>
      <c r="AU183" s="516"/>
      <c r="AV183" s="516"/>
      <c r="AW183" s="516"/>
      <c r="AX183" s="516"/>
      <c r="AY183" s="516"/>
      <c r="AZ183" s="516"/>
    </row>
    <row r="184" spans="1:52" ht="57.75" customHeight="1" x14ac:dyDescent="0.3">
      <c r="A184" s="512"/>
      <c r="B184" s="473" t="str">
        <f t="shared" si="53"/>
        <v>-</v>
      </c>
      <c r="C184" s="478"/>
      <c r="D184" s="375"/>
      <c r="E184" s="477"/>
      <c r="F184" s="515"/>
      <c r="G184" s="518"/>
      <c r="H184" s="477"/>
      <c r="I184" s="478"/>
      <c r="J184" s="479">
        <f t="shared" si="54"/>
        <v>0</v>
      </c>
      <c r="K184" s="478"/>
      <c r="L184" s="479">
        <f t="shared" si="55"/>
        <v>0</v>
      </c>
      <c r="M184" s="478"/>
      <c r="N184" s="479">
        <f t="shared" si="56"/>
        <v>0</v>
      </c>
      <c r="O184" s="478"/>
      <c r="P184" s="479">
        <f t="shared" si="47"/>
        <v>0</v>
      </c>
      <c r="Q184" s="478"/>
      <c r="R184" s="479">
        <f t="shared" si="48"/>
        <v>0</v>
      </c>
      <c r="S184" s="478"/>
      <c r="T184" s="479">
        <f t="shared" si="49"/>
        <v>0</v>
      </c>
      <c r="U184" s="478"/>
      <c r="V184" s="479">
        <f t="shared" si="50"/>
        <v>0</v>
      </c>
      <c r="W184" s="486" t="str">
        <f t="shared" si="51"/>
        <v xml:space="preserve"> </v>
      </c>
      <c r="X184" s="486" t="str">
        <f t="shared" si="57"/>
        <v xml:space="preserve"> </v>
      </c>
      <c r="Y184" s="486" t="str">
        <f t="shared" si="52"/>
        <v/>
      </c>
      <c r="Z184" s="477"/>
      <c r="AA184" s="486" t="str">
        <f t="shared" si="58"/>
        <v/>
      </c>
      <c r="AB184" s="486" t="str">
        <f t="shared" si="59"/>
        <v xml:space="preserve"> </v>
      </c>
      <c r="AC184" s="486" t="str">
        <f t="shared" si="60"/>
        <v/>
      </c>
      <c r="AD184" s="486" t="str">
        <f t="shared" si="61"/>
        <v xml:space="preserve"> </v>
      </c>
      <c r="AE184" s="494" t="str">
        <f t="shared" si="66"/>
        <v xml:space="preserve"> </v>
      </c>
      <c r="AF184" s="486" t="str">
        <f t="shared" si="62"/>
        <v xml:space="preserve"> </v>
      </c>
      <c r="AG184" s="481">
        <f t="shared" si="63"/>
        <v>0</v>
      </c>
      <c r="AH184" s="481" t="str">
        <f t="shared" si="67"/>
        <v xml:space="preserve"> </v>
      </c>
      <c r="AI184" s="483"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484"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486" t="str">
        <f t="shared" si="68"/>
        <v xml:space="preserve"> </v>
      </c>
      <c r="AL184" s="486"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486" t="str">
        <f t="shared" si="64"/>
        <v xml:space="preserve"> </v>
      </c>
      <c r="AN184" s="65" t="str">
        <f t="shared" si="65"/>
        <v xml:space="preserve"> </v>
      </c>
      <c r="AO184" s="516"/>
      <c r="AP184" s="516"/>
      <c r="AQ184" s="516"/>
      <c r="AR184" s="516"/>
      <c r="AS184" s="516"/>
      <c r="AT184" s="516"/>
      <c r="AU184" s="516"/>
      <c r="AV184" s="516"/>
      <c r="AW184" s="516"/>
      <c r="AX184" s="516"/>
      <c r="AY184" s="516"/>
      <c r="AZ184" s="516"/>
    </row>
    <row r="185" spans="1:52" ht="57.75" customHeight="1" x14ac:dyDescent="0.3">
      <c r="A185" s="512"/>
      <c r="B185" s="473" t="str">
        <f t="shared" si="53"/>
        <v>-</v>
      </c>
      <c r="C185" s="478"/>
      <c r="D185" s="375"/>
      <c r="E185" s="477"/>
      <c r="F185" s="515"/>
      <c r="G185" s="518"/>
      <c r="H185" s="477"/>
      <c r="I185" s="478"/>
      <c r="J185" s="479">
        <f t="shared" si="54"/>
        <v>0</v>
      </c>
      <c r="K185" s="478"/>
      <c r="L185" s="479">
        <f t="shared" si="55"/>
        <v>0</v>
      </c>
      <c r="M185" s="478"/>
      <c r="N185" s="479">
        <f t="shared" si="56"/>
        <v>0</v>
      </c>
      <c r="O185" s="478"/>
      <c r="P185" s="479">
        <f t="shared" si="47"/>
        <v>0</v>
      </c>
      <c r="Q185" s="478"/>
      <c r="R185" s="479">
        <f t="shared" si="48"/>
        <v>0</v>
      </c>
      <c r="S185" s="478"/>
      <c r="T185" s="479">
        <f t="shared" si="49"/>
        <v>0</v>
      </c>
      <c r="U185" s="478"/>
      <c r="V185" s="479">
        <f t="shared" si="50"/>
        <v>0</v>
      </c>
      <c r="W185" s="486" t="str">
        <f t="shared" si="51"/>
        <v xml:space="preserve"> </v>
      </c>
      <c r="X185" s="486" t="str">
        <f t="shared" si="57"/>
        <v xml:space="preserve"> </v>
      </c>
      <c r="Y185" s="486" t="str">
        <f t="shared" si="52"/>
        <v/>
      </c>
      <c r="Z185" s="477"/>
      <c r="AA185" s="486" t="str">
        <f t="shared" si="58"/>
        <v/>
      </c>
      <c r="AB185" s="486" t="str">
        <f t="shared" si="59"/>
        <v xml:space="preserve"> </v>
      </c>
      <c r="AC185" s="486" t="str">
        <f t="shared" si="60"/>
        <v/>
      </c>
      <c r="AD185" s="486" t="str">
        <f t="shared" si="61"/>
        <v xml:space="preserve"> </v>
      </c>
      <c r="AE185" s="494" t="str">
        <f t="shared" si="66"/>
        <v xml:space="preserve"> </v>
      </c>
      <c r="AF185" s="486" t="str">
        <f t="shared" si="62"/>
        <v xml:space="preserve"> </v>
      </c>
      <c r="AG185" s="481">
        <f t="shared" si="63"/>
        <v>0</v>
      </c>
      <c r="AH185" s="481" t="str">
        <f t="shared" si="67"/>
        <v xml:space="preserve"> </v>
      </c>
      <c r="AI185" s="483"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484"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486" t="str">
        <f t="shared" si="68"/>
        <v xml:space="preserve"> </v>
      </c>
      <c r="AL185" s="486"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486" t="str">
        <f t="shared" si="64"/>
        <v xml:space="preserve"> </v>
      </c>
      <c r="AN185" s="65" t="str">
        <f t="shared" si="65"/>
        <v xml:space="preserve"> </v>
      </c>
      <c r="AO185" s="516"/>
      <c r="AP185" s="516"/>
      <c r="AQ185" s="516"/>
      <c r="AR185" s="516"/>
      <c r="AS185" s="516"/>
      <c r="AT185" s="516"/>
      <c r="AU185" s="516"/>
      <c r="AV185" s="516"/>
      <c r="AW185" s="516"/>
      <c r="AX185" s="516"/>
      <c r="AY185" s="516"/>
      <c r="AZ185" s="516"/>
    </row>
    <row r="186" spans="1:52" ht="57.75" customHeight="1" x14ac:dyDescent="0.3">
      <c r="A186" s="512"/>
      <c r="B186" s="473" t="str">
        <f t="shared" si="53"/>
        <v>-</v>
      </c>
      <c r="C186" s="478"/>
      <c r="D186" s="375"/>
      <c r="E186" s="477"/>
      <c r="F186" s="515"/>
      <c r="G186" s="518"/>
      <c r="H186" s="477"/>
      <c r="I186" s="478"/>
      <c r="J186" s="479">
        <f t="shared" si="54"/>
        <v>0</v>
      </c>
      <c r="K186" s="478"/>
      <c r="L186" s="479">
        <f t="shared" si="55"/>
        <v>0</v>
      </c>
      <c r="M186" s="478"/>
      <c r="N186" s="479">
        <f t="shared" si="56"/>
        <v>0</v>
      </c>
      <c r="O186" s="478"/>
      <c r="P186" s="479">
        <f t="shared" si="47"/>
        <v>0</v>
      </c>
      <c r="Q186" s="478"/>
      <c r="R186" s="479">
        <f t="shared" si="48"/>
        <v>0</v>
      </c>
      <c r="S186" s="478"/>
      <c r="T186" s="479">
        <f t="shared" si="49"/>
        <v>0</v>
      </c>
      <c r="U186" s="478"/>
      <c r="V186" s="479">
        <f t="shared" si="50"/>
        <v>0</v>
      </c>
      <c r="W186" s="486" t="str">
        <f t="shared" si="51"/>
        <v xml:space="preserve"> </v>
      </c>
      <c r="X186" s="486" t="str">
        <f t="shared" si="57"/>
        <v xml:space="preserve"> </v>
      </c>
      <c r="Y186" s="486" t="str">
        <f t="shared" si="52"/>
        <v/>
      </c>
      <c r="Z186" s="477"/>
      <c r="AA186" s="486" t="str">
        <f t="shared" si="58"/>
        <v/>
      </c>
      <c r="AB186" s="486" t="str">
        <f t="shared" si="59"/>
        <v xml:space="preserve"> </v>
      </c>
      <c r="AC186" s="486" t="str">
        <f t="shared" si="60"/>
        <v/>
      </c>
      <c r="AD186" s="486" t="str">
        <f t="shared" si="61"/>
        <v xml:space="preserve"> </v>
      </c>
      <c r="AE186" s="494" t="str">
        <f t="shared" si="66"/>
        <v xml:space="preserve"> </v>
      </c>
      <c r="AF186" s="486" t="str">
        <f t="shared" si="62"/>
        <v xml:space="preserve"> </v>
      </c>
      <c r="AG186" s="481">
        <f t="shared" si="63"/>
        <v>0</v>
      </c>
      <c r="AH186" s="481" t="str">
        <f t="shared" si="67"/>
        <v xml:space="preserve"> </v>
      </c>
      <c r="AI186" s="483"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484"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486" t="str">
        <f t="shared" si="68"/>
        <v xml:space="preserve"> </v>
      </c>
      <c r="AL186" s="486"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486" t="str">
        <f t="shared" si="64"/>
        <v xml:space="preserve"> </v>
      </c>
      <c r="AN186" s="65" t="str">
        <f t="shared" si="65"/>
        <v xml:space="preserve"> </v>
      </c>
      <c r="AO186" s="516"/>
      <c r="AP186" s="516"/>
      <c r="AQ186" s="516"/>
      <c r="AR186" s="516"/>
      <c r="AS186" s="516"/>
      <c r="AT186" s="516"/>
      <c r="AU186" s="516"/>
      <c r="AV186" s="516"/>
      <c r="AW186" s="516"/>
      <c r="AX186" s="516"/>
      <c r="AY186" s="516"/>
      <c r="AZ186" s="516"/>
    </row>
    <row r="187" spans="1:52" ht="57.75" customHeight="1" x14ac:dyDescent="0.3">
      <c r="A187" s="512"/>
      <c r="B187" s="473" t="str">
        <f t="shared" si="53"/>
        <v>-</v>
      </c>
      <c r="C187" s="478"/>
      <c r="D187" s="375"/>
      <c r="E187" s="477"/>
      <c r="F187" s="515"/>
      <c r="G187" s="518"/>
      <c r="H187" s="477"/>
      <c r="I187" s="478"/>
      <c r="J187" s="479">
        <f t="shared" si="54"/>
        <v>0</v>
      </c>
      <c r="K187" s="478"/>
      <c r="L187" s="479">
        <f t="shared" si="55"/>
        <v>0</v>
      </c>
      <c r="M187" s="478"/>
      <c r="N187" s="479">
        <f t="shared" si="56"/>
        <v>0</v>
      </c>
      <c r="O187" s="478"/>
      <c r="P187" s="479">
        <f t="shared" si="47"/>
        <v>0</v>
      </c>
      <c r="Q187" s="478"/>
      <c r="R187" s="479">
        <f t="shared" si="48"/>
        <v>0</v>
      </c>
      <c r="S187" s="478"/>
      <c r="T187" s="479">
        <f t="shared" si="49"/>
        <v>0</v>
      </c>
      <c r="U187" s="478"/>
      <c r="V187" s="479">
        <f t="shared" si="50"/>
        <v>0</v>
      </c>
      <c r="W187" s="486" t="str">
        <f t="shared" si="51"/>
        <v xml:space="preserve"> </v>
      </c>
      <c r="X187" s="486" t="str">
        <f t="shared" si="57"/>
        <v xml:space="preserve"> </v>
      </c>
      <c r="Y187" s="486" t="str">
        <f t="shared" si="52"/>
        <v/>
      </c>
      <c r="Z187" s="477"/>
      <c r="AA187" s="486" t="str">
        <f t="shared" si="58"/>
        <v/>
      </c>
      <c r="AB187" s="486" t="str">
        <f t="shared" si="59"/>
        <v xml:space="preserve"> </v>
      </c>
      <c r="AC187" s="486" t="str">
        <f t="shared" si="60"/>
        <v/>
      </c>
      <c r="AD187" s="486" t="str">
        <f t="shared" si="61"/>
        <v xml:space="preserve"> </v>
      </c>
      <c r="AE187" s="494" t="str">
        <f t="shared" si="66"/>
        <v xml:space="preserve"> </v>
      </c>
      <c r="AF187" s="486" t="str">
        <f t="shared" si="62"/>
        <v xml:space="preserve"> </v>
      </c>
      <c r="AG187" s="481">
        <f t="shared" si="63"/>
        <v>0</v>
      </c>
      <c r="AH187" s="481" t="str">
        <f t="shared" si="67"/>
        <v xml:space="preserve"> </v>
      </c>
      <c r="AI187" s="483"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484"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486" t="str">
        <f t="shared" si="68"/>
        <v xml:space="preserve"> </v>
      </c>
      <c r="AL187" s="486"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486" t="str">
        <f t="shared" si="64"/>
        <v xml:space="preserve"> </v>
      </c>
      <c r="AN187" s="65" t="str">
        <f t="shared" si="65"/>
        <v xml:space="preserve"> </v>
      </c>
      <c r="AO187" s="516"/>
      <c r="AP187" s="516"/>
      <c r="AQ187" s="516"/>
      <c r="AR187" s="516"/>
      <c r="AS187" s="516"/>
      <c r="AT187" s="516"/>
      <c r="AU187" s="516"/>
      <c r="AV187" s="516"/>
      <c r="AW187" s="516"/>
      <c r="AX187" s="516"/>
      <c r="AY187" s="516"/>
      <c r="AZ187" s="516"/>
    </row>
    <row r="188" spans="1:52" ht="57.75" customHeight="1" x14ac:dyDescent="0.3">
      <c r="A188" s="512"/>
      <c r="B188" s="473" t="str">
        <f t="shared" si="53"/>
        <v>-</v>
      </c>
      <c r="C188" s="478"/>
      <c r="D188" s="375"/>
      <c r="E188" s="477"/>
      <c r="F188" s="515"/>
      <c r="G188" s="518"/>
      <c r="H188" s="477"/>
      <c r="I188" s="478"/>
      <c r="J188" s="479">
        <f t="shared" si="54"/>
        <v>0</v>
      </c>
      <c r="K188" s="478"/>
      <c r="L188" s="479">
        <f t="shared" si="55"/>
        <v>0</v>
      </c>
      <c r="M188" s="478"/>
      <c r="N188" s="479">
        <f t="shared" si="56"/>
        <v>0</v>
      </c>
      <c r="O188" s="478"/>
      <c r="P188" s="479">
        <f t="shared" si="47"/>
        <v>0</v>
      </c>
      <c r="Q188" s="478"/>
      <c r="R188" s="479">
        <f t="shared" si="48"/>
        <v>0</v>
      </c>
      <c r="S188" s="478"/>
      <c r="T188" s="479">
        <f t="shared" si="49"/>
        <v>0</v>
      </c>
      <c r="U188" s="478"/>
      <c r="V188" s="479">
        <f t="shared" si="50"/>
        <v>0</v>
      </c>
      <c r="W188" s="486" t="str">
        <f t="shared" si="51"/>
        <v xml:space="preserve"> </v>
      </c>
      <c r="X188" s="486" t="str">
        <f t="shared" si="57"/>
        <v xml:space="preserve"> </v>
      </c>
      <c r="Y188" s="486" t="str">
        <f t="shared" si="52"/>
        <v/>
      </c>
      <c r="Z188" s="477"/>
      <c r="AA188" s="486" t="str">
        <f t="shared" si="58"/>
        <v/>
      </c>
      <c r="AB188" s="486" t="str">
        <f t="shared" si="59"/>
        <v xml:space="preserve"> </v>
      </c>
      <c r="AC188" s="486" t="str">
        <f t="shared" si="60"/>
        <v/>
      </c>
      <c r="AD188" s="486" t="str">
        <f t="shared" si="61"/>
        <v xml:space="preserve"> </v>
      </c>
      <c r="AE188" s="494" t="str">
        <f t="shared" si="66"/>
        <v xml:space="preserve"> </v>
      </c>
      <c r="AF188" s="486" t="str">
        <f t="shared" si="62"/>
        <v xml:space="preserve"> </v>
      </c>
      <c r="AG188" s="481">
        <f t="shared" si="63"/>
        <v>0</v>
      </c>
      <c r="AH188" s="481" t="str">
        <f t="shared" si="67"/>
        <v xml:space="preserve"> </v>
      </c>
      <c r="AI188" s="483"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484"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486" t="str">
        <f t="shared" si="68"/>
        <v xml:space="preserve"> </v>
      </c>
      <c r="AL188" s="486"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486" t="str">
        <f t="shared" si="64"/>
        <v xml:space="preserve"> </v>
      </c>
      <c r="AN188" s="65" t="str">
        <f t="shared" si="65"/>
        <v xml:space="preserve"> </v>
      </c>
      <c r="AO188" s="516"/>
      <c r="AP188" s="516"/>
      <c r="AQ188" s="516"/>
      <c r="AR188" s="516"/>
      <c r="AS188" s="516"/>
      <c r="AT188" s="516"/>
      <c r="AU188" s="516"/>
      <c r="AV188" s="516"/>
      <c r="AW188" s="516"/>
      <c r="AX188" s="516"/>
      <c r="AY188" s="516"/>
      <c r="AZ188" s="516"/>
    </row>
    <row r="189" spans="1:52" ht="57.75" customHeight="1" x14ac:dyDescent="0.3">
      <c r="A189" s="512"/>
      <c r="B189" s="473" t="str">
        <f t="shared" si="53"/>
        <v>-</v>
      </c>
      <c r="C189" s="478"/>
      <c r="D189" s="375"/>
      <c r="E189" s="477"/>
      <c r="F189" s="515"/>
      <c r="G189" s="518"/>
      <c r="H189" s="477"/>
      <c r="I189" s="478"/>
      <c r="J189" s="479">
        <f t="shared" si="54"/>
        <v>0</v>
      </c>
      <c r="K189" s="478"/>
      <c r="L189" s="479">
        <f t="shared" si="55"/>
        <v>0</v>
      </c>
      <c r="M189" s="478"/>
      <c r="N189" s="479">
        <f t="shared" si="56"/>
        <v>0</v>
      </c>
      <c r="O189" s="478"/>
      <c r="P189" s="479">
        <f t="shared" si="47"/>
        <v>0</v>
      </c>
      <c r="Q189" s="478"/>
      <c r="R189" s="479">
        <f t="shared" si="48"/>
        <v>0</v>
      </c>
      <c r="S189" s="478"/>
      <c r="T189" s="479">
        <f t="shared" si="49"/>
        <v>0</v>
      </c>
      <c r="U189" s="478"/>
      <c r="V189" s="479">
        <f t="shared" si="50"/>
        <v>0</v>
      </c>
      <c r="W189" s="486" t="str">
        <f t="shared" si="51"/>
        <v xml:space="preserve"> </v>
      </c>
      <c r="X189" s="486" t="str">
        <f t="shared" si="57"/>
        <v xml:space="preserve"> </v>
      </c>
      <c r="Y189" s="486" t="str">
        <f t="shared" si="52"/>
        <v/>
      </c>
      <c r="Z189" s="477"/>
      <c r="AA189" s="486" t="str">
        <f t="shared" si="58"/>
        <v/>
      </c>
      <c r="AB189" s="486" t="str">
        <f t="shared" si="59"/>
        <v xml:space="preserve"> </v>
      </c>
      <c r="AC189" s="486" t="str">
        <f t="shared" si="60"/>
        <v/>
      </c>
      <c r="AD189" s="486" t="str">
        <f t="shared" si="61"/>
        <v xml:space="preserve"> </v>
      </c>
      <c r="AE189" s="494" t="str">
        <f t="shared" si="66"/>
        <v xml:space="preserve"> </v>
      </c>
      <c r="AF189" s="486" t="str">
        <f t="shared" si="62"/>
        <v xml:space="preserve"> </v>
      </c>
      <c r="AG189" s="481">
        <f t="shared" si="63"/>
        <v>0</v>
      </c>
      <c r="AH189" s="481" t="str">
        <f t="shared" si="67"/>
        <v xml:space="preserve"> </v>
      </c>
      <c r="AI189" s="483"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484"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486" t="str">
        <f t="shared" si="68"/>
        <v xml:space="preserve"> </v>
      </c>
      <c r="AL189" s="486"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486" t="str">
        <f t="shared" si="64"/>
        <v xml:space="preserve"> </v>
      </c>
      <c r="AN189" s="65" t="str">
        <f t="shared" si="65"/>
        <v xml:space="preserve"> </v>
      </c>
      <c r="AO189" s="516"/>
      <c r="AP189" s="516"/>
      <c r="AQ189" s="516"/>
      <c r="AR189" s="516"/>
      <c r="AS189" s="516"/>
      <c r="AT189" s="516"/>
      <c r="AU189" s="516"/>
      <c r="AV189" s="516"/>
      <c r="AW189" s="516"/>
      <c r="AX189" s="516"/>
      <c r="AY189" s="516"/>
      <c r="AZ189" s="516"/>
    </row>
    <row r="190" spans="1:52" ht="57.75" customHeight="1" x14ac:dyDescent="0.3">
      <c r="A190" s="512"/>
      <c r="B190" s="473" t="str">
        <f t="shared" si="53"/>
        <v>-</v>
      </c>
      <c r="C190" s="478"/>
      <c r="D190" s="375"/>
      <c r="E190" s="477"/>
      <c r="F190" s="515"/>
      <c r="G190" s="518"/>
      <c r="H190" s="477"/>
      <c r="I190" s="478"/>
      <c r="J190" s="479">
        <f t="shared" si="54"/>
        <v>0</v>
      </c>
      <c r="K190" s="478"/>
      <c r="L190" s="479">
        <f t="shared" si="55"/>
        <v>0</v>
      </c>
      <c r="M190" s="478"/>
      <c r="N190" s="479">
        <f t="shared" si="56"/>
        <v>0</v>
      </c>
      <c r="O190" s="478"/>
      <c r="P190" s="479">
        <f t="shared" si="47"/>
        <v>0</v>
      </c>
      <c r="Q190" s="478"/>
      <c r="R190" s="479">
        <f t="shared" si="48"/>
        <v>0</v>
      </c>
      <c r="S190" s="478"/>
      <c r="T190" s="479">
        <f t="shared" si="49"/>
        <v>0</v>
      </c>
      <c r="U190" s="478"/>
      <c r="V190" s="479">
        <f t="shared" si="50"/>
        <v>0</v>
      </c>
      <c r="W190" s="486" t="str">
        <f t="shared" si="51"/>
        <v xml:space="preserve"> </v>
      </c>
      <c r="X190" s="486" t="str">
        <f t="shared" si="57"/>
        <v xml:space="preserve"> </v>
      </c>
      <c r="Y190" s="486" t="str">
        <f t="shared" si="52"/>
        <v/>
      </c>
      <c r="Z190" s="477"/>
      <c r="AA190" s="486" t="str">
        <f t="shared" si="58"/>
        <v/>
      </c>
      <c r="AB190" s="486" t="str">
        <f t="shared" si="59"/>
        <v xml:space="preserve"> </v>
      </c>
      <c r="AC190" s="486" t="str">
        <f t="shared" si="60"/>
        <v/>
      </c>
      <c r="AD190" s="486" t="str">
        <f t="shared" si="61"/>
        <v xml:space="preserve"> </v>
      </c>
      <c r="AE190" s="494" t="str">
        <f t="shared" si="66"/>
        <v xml:space="preserve"> </v>
      </c>
      <c r="AF190" s="486" t="str">
        <f t="shared" si="62"/>
        <v xml:space="preserve"> </v>
      </c>
      <c r="AG190" s="481">
        <f t="shared" si="63"/>
        <v>0</v>
      </c>
      <c r="AH190" s="481" t="str">
        <f t="shared" si="67"/>
        <v xml:space="preserve"> </v>
      </c>
      <c r="AI190" s="483"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484"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486" t="str">
        <f t="shared" si="68"/>
        <v xml:space="preserve"> </v>
      </c>
      <c r="AL190" s="486"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486" t="str">
        <f t="shared" si="64"/>
        <v xml:space="preserve"> </v>
      </c>
      <c r="AN190" s="65" t="str">
        <f t="shared" si="65"/>
        <v xml:space="preserve"> </v>
      </c>
      <c r="AO190" s="516"/>
      <c r="AP190" s="516"/>
      <c r="AQ190" s="516"/>
      <c r="AR190" s="516"/>
      <c r="AS190" s="516"/>
      <c r="AT190" s="516"/>
      <c r="AU190" s="516"/>
      <c r="AV190" s="516"/>
      <c r="AW190" s="516"/>
      <c r="AX190" s="516"/>
      <c r="AY190" s="516"/>
      <c r="AZ190" s="516"/>
    </row>
    <row r="191" spans="1:52" ht="57.75" customHeight="1" x14ac:dyDescent="0.3">
      <c r="A191" s="512"/>
      <c r="B191" s="473" t="str">
        <f t="shared" si="53"/>
        <v>-</v>
      </c>
      <c r="C191" s="478"/>
      <c r="D191" s="375"/>
      <c r="E191" s="477"/>
      <c r="F191" s="515"/>
      <c r="G191" s="518"/>
      <c r="H191" s="477"/>
      <c r="I191" s="478"/>
      <c r="J191" s="479">
        <f t="shared" si="54"/>
        <v>0</v>
      </c>
      <c r="K191" s="478"/>
      <c r="L191" s="479">
        <f t="shared" si="55"/>
        <v>0</v>
      </c>
      <c r="M191" s="478"/>
      <c r="N191" s="479">
        <f t="shared" si="56"/>
        <v>0</v>
      </c>
      <c r="O191" s="478"/>
      <c r="P191" s="479">
        <f t="shared" si="47"/>
        <v>0</v>
      </c>
      <c r="Q191" s="478"/>
      <c r="R191" s="479">
        <f t="shared" si="48"/>
        <v>0</v>
      </c>
      <c r="S191" s="478"/>
      <c r="T191" s="479">
        <f t="shared" si="49"/>
        <v>0</v>
      </c>
      <c r="U191" s="478"/>
      <c r="V191" s="479">
        <f t="shared" si="50"/>
        <v>0</v>
      </c>
      <c r="W191" s="486" t="str">
        <f t="shared" si="51"/>
        <v xml:space="preserve"> </v>
      </c>
      <c r="X191" s="486" t="str">
        <f t="shared" si="57"/>
        <v xml:space="preserve"> </v>
      </c>
      <c r="Y191" s="486" t="str">
        <f t="shared" si="52"/>
        <v/>
      </c>
      <c r="Z191" s="477"/>
      <c r="AA191" s="486" t="str">
        <f t="shared" si="58"/>
        <v/>
      </c>
      <c r="AB191" s="486" t="str">
        <f t="shared" si="59"/>
        <v xml:space="preserve"> </v>
      </c>
      <c r="AC191" s="486" t="str">
        <f t="shared" si="60"/>
        <v/>
      </c>
      <c r="AD191" s="486" t="str">
        <f t="shared" si="61"/>
        <v xml:space="preserve"> </v>
      </c>
      <c r="AE191" s="494" t="str">
        <f t="shared" si="66"/>
        <v xml:space="preserve"> </v>
      </c>
      <c r="AF191" s="486" t="str">
        <f t="shared" si="62"/>
        <v xml:space="preserve"> </v>
      </c>
      <c r="AG191" s="481">
        <f t="shared" si="63"/>
        <v>0</v>
      </c>
      <c r="AH191" s="481" t="str">
        <f t="shared" si="67"/>
        <v xml:space="preserve"> </v>
      </c>
      <c r="AI191" s="483"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484"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486" t="str">
        <f t="shared" si="68"/>
        <v xml:space="preserve"> </v>
      </c>
      <c r="AL191" s="486"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486" t="str">
        <f t="shared" si="64"/>
        <v xml:space="preserve"> </v>
      </c>
      <c r="AN191" s="65" t="str">
        <f t="shared" si="65"/>
        <v xml:space="preserve"> </v>
      </c>
      <c r="AO191" s="516"/>
      <c r="AP191" s="516"/>
      <c r="AQ191" s="516"/>
      <c r="AR191" s="516"/>
      <c r="AS191" s="516"/>
      <c r="AT191" s="516"/>
      <c r="AU191" s="516"/>
      <c r="AV191" s="516"/>
      <c r="AW191" s="516"/>
      <c r="AX191" s="516"/>
      <c r="AY191" s="516"/>
      <c r="AZ191" s="516"/>
    </row>
    <row r="192" spans="1:52" ht="57.75" customHeight="1" x14ac:dyDescent="0.3">
      <c r="A192" s="512"/>
      <c r="B192" s="473" t="str">
        <f t="shared" si="53"/>
        <v>-</v>
      </c>
      <c r="C192" s="478"/>
      <c r="D192" s="375"/>
      <c r="E192" s="477"/>
      <c r="F192" s="515"/>
      <c r="G192" s="518"/>
      <c r="H192" s="477"/>
      <c r="I192" s="478"/>
      <c r="J192" s="479">
        <f t="shared" si="54"/>
        <v>0</v>
      </c>
      <c r="K192" s="478"/>
      <c r="L192" s="479">
        <f t="shared" si="55"/>
        <v>0</v>
      </c>
      <c r="M192" s="478"/>
      <c r="N192" s="479">
        <f t="shared" si="56"/>
        <v>0</v>
      </c>
      <c r="O192" s="478"/>
      <c r="P192" s="479">
        <f t="shared" si="47"/>
        <v>0</v>
      </c>
      <c r="Q192" s="478"/>
      <c r="R192" s="479">
        <f t="shared" si="48"/>
        <v>0</v>
      </c>
      <c r="S192" s="478"/>
      <c r="T192" s="479">
        <f t="shared" si="49"/>
        <v>0</v>
      </c>
      <c r="U192" s="478"/>
      <c r="V192" s="479">
        <f t="shared" si="50"/>
        <v>0</v>
      </c>
      <c r="W192" s="486" t="str">
        <f t="shared" si="51"/>
        <v xml:space="preserve"> </v>
      </c>
      <c r="X192" s="486" t="str">
        <f t="shared" si="57"/>
        <v xml:space="preserve"> </v>
      </c>
      <c r="Y192" s="486" t="str">
        <f t="shared" si="52"/>
        <v/>
      </c>
      <c r="Z192" s="477"/>
      <c r="AA192" s="486" t="str">
        <f t="shared" si="58"/>
        <v/>
      </c>
      <c r="AB192" s="486" t="str">
        <f t="shared" si="59"/>
        <v xml:space="preserve"> </v>
      </c>
      <c r="AC192" s="486" t="str">
        <f t="shared" si="60"/>
        <v/>
      </c>
      <c r="AD192" s="486" t="str">
        <f t="shared" si="61"/>
        <v xml:space="preserve"> </v>
      </c>
      <c r="AE192" s="494" t="str">
        <f t="shared" si="66"/>
        <v xml:space="preserve"> </v>
      </c>
      <c r="AF192" s="486" t="str">
        <f t="shared" si="62"/>
        <v xml:space="preserve"> </v>
      </c>
      <c r="AG192" s="481">
        <f t="shared" si="63"/>
        <v>0</v>
      </c>
      <c r="AH192" s="481" t="str">
        <f t="shared" si="67"/>
        <v xml:space="preserve"> </v>
      </c>
      <c r="AI192" s="483"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484"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486" t="str">
        <f t="shared" si="68"/>
        <v xml:space="preserve"> </v>
      </c>
      <c r="AL192" s="486"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486" t="str">
        <f t="shared" si="64"/>
        <v xml:space="preserve"> </v>
      </c>
      <c r="AN192" s="65" t="str">
        <f t="shared" si="65"/>
        <v xml:space="preserve"> </v>
      </c>
      <c r="AO192" s="516"/>
      <c r="AP192" s="516"/>
      <c r="AQ192" s="516"/>
      <c r="AR192" s="516"/>
      <c r="AS192" s="516"/>
      <c r="AT192" s="516"/>
      <c r="AU192" s="516"/>
      <c r="AV192" s="516"/>
      <c r="AW192" s="516"/>
      <c r="AX192" s="516"/>
      <c r="AY192" s="516"/>
      <c r="AZ192" s="516"/>
    </row>
    <row r="193" spans="1:52" ht="57.75" customHeight="1" x14ac:dyDescent="0.3">
      <c r="A193" s="512"/>
      <c r="B193" s="473" t="str">
        <f t="shared" si="53"/>
        <v>-</v>
      </c>
      <c r="C193" s="478"/>
      <c r="D193" s="375"/>
      <c r="E193" s="477"/>
      <c r="F193" s="515"/>
      <c r="G193" s="518"/>
      <c r="H193" s="477"/>
      <c r="I193" s="478"/>
      <c r="J193" s="479">
        <f t="shared" si="54"/>
        <v>0</v>
      </c>
      <c r="K193" s="478"/>
      <c r="L193" s="479">
        <f t="shared" si="55"/>
        <v>0</v>
      </c>
      <c r="M193" s="478"/>
      <c r="N193" s="479">
        <f t="shared" si="56"/>
        <v>0</v>
      </c>
      <c r="O193" s="478"/>
      <c r="P193" s="479">
        <f t="shared" si="47"/>
        <v>0</v>
      </c>
      <c r="Q193" s="478"/>
      <c r="R193" s="479">
        <f t="shared" si="48"/>
        <v>0</v>
      </c>
      <c r="S193" s="478"/>
      <c r="T193" s="479">
        <f t="shared" si="49"/>
        <v>0</v>
      </c>
      <c r="U193" s="478"/>
      <c r="V193" s="479">
        <f t="shared" si="50"/>
        <v>0</v>
      </c>
      <c r="W193" s="486" t="str">
        <f t="shared" si="51"/>
        <v xml:space="preserve"> </v>
      </c>
      <c r="X193" s="486" t="str">
        <f t="shared" si="57"/>
        <v xml:space="preserve"> </v>
      </c>
      <c r="Y193" s="486" t="str">
        <f t="shared" si="52"/>
        <v/>
      </c>
      <c r="Z193" s="477"/>
      <c r="AA193" s="486" t="str">
        <f t="shared" si="58"/>
        <v/>
      </c>
      <c r="AB193" s="486" t="str">
        <f t="shared" si="59"/>
        <v xml:space="preserve"> </v>
      </c>
      <c r="AC193" s="486" t="str">
        <f t="shared" si="60"/>
        <v/>
      </c>
      <c r="AD193" s="486" t="str">
        <f t="shared" si="61"/>
        <v xml:space="preserve"> </v>
      </c>
      <c r="AE193" s="494" t="str">
        <f t="shared" si="66"/>
        <v xml:space="preserve"> </v>
      </c>
      <c r="AF193" s="486" t="str">
        <f t="shared" si="62"/>
        <v xml:space="preserve"> </v>
      </c>
      <c r="AG193" s="481">
        <f t="shared" si="63"/>
        <v>0</v>
      </c>
      <c r="AH193" s="481" t="str">
        <f t="shared" si="67"/>
        <v xml:space="preserve"> </v>
      </c>
      <c r="AI193" s="483"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484"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486" t="str">
        <f t="shared" si="68"/>
        <v xml:space="preserve"> </v>
      </c>
      <c r="AL193" s="486"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486" t="str">
        <f t="shared" si="64"/>
        <v xml:space="preserve"> </v>
      </c>
      <c r="AN193" s="65" t="str">
        <f t="shared" si="65"/>
        <v xml:space="preserve"> </v>
      </c>
      <c r="AO193" s="516"/>
      <c r="AP193" s="516"/>
      <c r="AQ193" s="516"/>
      <c r="AR193" s="516"/>
      <c r="AS193" s="516"/>
      <c r="AT193" s="516"/>
      <c r="AU193" s="516"/>
      <c r="AV193" s="516"/>
      <c r="AW193" s="516"/>
      <c r="AX193" s="516"/>
      <c r="AY193" s="516"/>
      <c r="AZ193" s="516"/>
    </row>
    <row r="194" spans="1:52" ht="57.75" customHeight="1" x14ac:dyDescent="0.3">
      <c r="A194" s="512"/>
      <c r="B194" s="473" t="str">
        <f t="shared" si="53"/>
        <v>-</v>
      </c>
      <c r="C194" s="478"/>
      <c r="D194" s="375"/>
      <c r="E194" s="477"/>
      <c r="F194" s="515"/>
      <c r="G194" s="518"/>
      <c r="H194" s="477"/>
      <c r="I194" s="478"/>
      <c r="J194" s="479">
        <f t="shared" si="54"/>
        <v>0</v>
      </c>
      <c r="K194" s="478"/>
      <c r="L194" s="479">
        <f t="shared" si="55"/>
        <v>0</v>
      </c>
      <c r="M194" s="478"/>
      <c r="N194" s="479">
        <f t="shared" si="56"/>
        <v>0</v>
      </c>
      <c r="O194" s="478"/>
      <c r="P194" s="479">
        <f t="shared" si="47"/>
        <v>0</v>
      </c>
      <c r="Q194" s="478"/>
      <c r="R194" s="479">
        <f t="shared" si="48"/>
        <v>0</v>
      </c>
      <c r="S194" s="478"/>
      <c r="T194" s="479">
        <f t="shared" si="49"/>
        <v>0</v>
      </c>
      <c r="U194" s="478"/>
      <c r="V194" s="479">
        <f t="shared" si="50"/>
        <v>0</v>
      </c>
      <c r="W194" s="486" t="str">
        <f t="shared" si="51"/>
        <v xml:space="preserve"> </v>
      </c>
      <c r="X194" s="486" t="str">
        <f t="shared" si="57"/>
        <v xml:space="preserve"> </v>
      </c>
      <c r="Y194" s="486" t="str">
        <f t="shared" si="52"/>
        <v/>
      </c>
      <c r="Z194" s="477"/>
      <c r="AA194" s="486" t="str">
        <f t="shared" si="58"/>
        <v/>
      </c>
      <c r="AB194" s="486" t="str">
        <f t="shared" si="59"/>
        <v xml:space="preserve"> </v>
      </c>
      <c r="AC194" s="486" t="str">
        <f t="shared" si="60"/>
        <v/>
      </c>
      <c r="AD194" s="486" t="str">
        <f t="shared" si="61"/>
        <v xml:space="preserve"> </v>
      </c>
      <c r="AE194" s="494" t="str">
        <f t="shared" si="66"/>
        <v xml:space="preserve"> </v>
      </c>
      <c r="AF194" s="486" t="str">
        <f t="shared" si="62"/>
        <v xml:space="preserve"> </v>
      </c>
      <c r="AG194" s="481">
        <f t="shared" si="63"/>
        <v>0</v>
      </c>
      <c r="AH194" s="481" t="str">
        <f t="shared" si="67"/>
        <v xml:space="preserve"> </v>
      </c>
      <c r="AI194" s="483"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484"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486" t="str">
        <f t="shared" si="68"/>
        <v xml:space="preserve"> </v>
      </c>
      <c r="AL194" s="486"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486" t="str">
        <f t="shared" si="64"/>
        <v xml:space="preserve"> </v>
      </c>
      <c r="AN194" s="65" t="str">
        <f t="shared" si="65"/>
        <v xml:space="preserve"> </v>
      </c>
      <c r="AO194" s="516"/>
      <c r="AP194" s="516"/>
      <c r="AQ194" s="516"/>
      <c r="AR194" s="516"/>
      <c r="AS194" s="516"/>
      <c r="AT194" s="516"/>
      <c r="AU194" s="516"/>
      <c r="AV194" s="516"/>
      <c r="AW194" s="516"/>
      <c r="AX194" s="516"/>
      <c r="AY194" s="516"/>
      <c r="AZ194" s="516"/>
    </row>
    <row r="195" spans="1:52" ht="57.75" customHeight="1" x14ac:dyDescent="0.3">
      <c r="A195" s="512"/>
      <c r="B195" s="473" t="str">
        <f t="shared" si="53"/>
        <v>-</v>
      </c>
      <c r="C195" s="478"/>
      <c r="D195" s="375"/>
      <c r="E195" s="477"/>
      <c r="F195" s="515"/>
      <c r="G195" s="518"/>
      <c r="H195" s="477"/>
      <c r="I195" s="478"/>
      <c r="J195" s="479">
        <f t="shared" si="54"/>
        <v>0</v>
      </c>
      <c r="K195" s="478"/>
      <c r="L195" s="479">
        <f t="shared" si="55"/>
        <v>0</v>
      </c>
      <c r="M195" s="478"/>
      <c r="N195" s="479">
        <f t="shared" si="56"/>
        <v>0</v>
      </c>
      <c r="O195" s="478"/>
      <c r="P195" s="479">
        <f t="shared" si="47"/>
        <v>0</v>
      </c>
      <c r="Q195" s="478"/>
      <c r="R195" s="479">
        <f t="shared" si="48"/>
        <v>0</v>
      </c>
      <c r="S195" s="478"/>
      <c r="T195" s="479">
        <f t="shared" si="49"/>
        <v>0</v>
      </c>
      <c r="U195" s="478"/>
      <c r="V195" s="479">
        <f t="shared" si="50"/>
        <v>0</v>
      </c>
      <c r="W195" s="486" t="str">
        <f t="shared" si="51"/>
        <v xml:space="preserve"> </v>
      </c>
      <c r="X195" s="486" t="str">
        <f t="shared" si="57"/>
        <v xml:space="preserve"> </v>
      </c>
      <c r="Y195" s="486" t="str">
        <f t="shared" si="52"/>
        <v/>
      </c>
      <c r="Z195" s="477"/>
      <c r="AA195" s="486" t="str">
        <f t="shared" si="58"/>
        <v/>
      </c>
      <c r="AB195" s="486" t="str">
        <f t="shared" si="59"/>
        <v xml:space="preserve"> </v>
      </c>
      <c r="AC195" s="486" t="str">
        <f t="shared" si="60"/>
        <v/>
      </c>
      <c r="AD195" s="486" t="str">
        <f t="shared" si="61"/>
        <v xml:space="preserve"> </v>
      </c>
      <c r="AE195" s="494" t="str">
        <f t="shared" si="66"/>
        <v xml:space="preserve"> </v>
      </c>
      <c r="AF195" s="486" t="str">
        <f t="shared" si="62"/>
        <v xml:space="preserve"> </v>
      </c>
      <c r="AG195" s="481">
        <f t="shared" si="63"/>
        <v>0</v>
      </c>
      <c r="AH195" s="481" t="str">
        <f t="shared" si="67"/>
        <v xml:space="preserve"> </v>
      </c>
      <c r="AI195" s="483"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484"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486" t="str">
        <f t="shared" si="68"/>
        <v xml:space="preserve"> </v>
      </c>
      <c r="AL195" s="486"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486" t="str">
        <f t="shared" si="64"/>
        <v xml:space="preserve"> </v>
      </c>
      <c r="AN195" s="65" t="str">
        <f t="shared" si="65"/>
        <v xml:space="preserve"> </v>
      </c>
      <c r="AO195" s="516"/>
      <c r="AP195" s="516"/>
      <c r="AQ195" s="516"/>
      <c r="AR195" s="516"/>
      <c r="AS195" s="516"/>
      <c r="AT195" s="516"/>
      <c r="AU195" s="516"/>
      <c r="AV195" s="516"/>
      <c r="AW195" s="516"/>
      <c r="AX195" s="516"/>
      <c r="AY195" s="516"/>
      <c r="AZ195" s="516"/>
    </row>
    <row r="196" spans="1:52" ht="57.75" customHeight="1" x14ac:dyDescent="0.3">
      <c r="A196" s="512"/>
      <c r="B196" s="473" t="str">
        <f t="shared" si="53"/>
        <v>-</v>
      </c>
      <c r="C196" s="478"/>
      <c r="D196" s="375"/>
      <c r="E196" s="477"/>
      <c r="F196" s="515"/>
      <c r="G196" s="518"/>
      <c r="H196" s="477"/>
      <c r="I196" s="478"/>
      <c r="J196" s="479">
        <f t="shared" si="54"/>
        <v>0</v>
      </c>
      <c r="K196" s="478"/>
      <c r="L196" s="479">
        <f t="shared" si="55"/>
        <v>0</v>
      </c>
      <c r="M196" s="478"/>
      <c r="N196" s="479">
        <f t="shared" si="56"/>
        <v>0</v>
      </c>
      <c r="O196" s="478"/>
      <c r="P196" s="479">
        <f t="shared" si="47"/>
        <v>0</v>
      </c>
      <c r="Q196" s="478"/>
      <c r="R196" s="479">
        <f t="shared" si="48"/>
        <v>0</v>
      </c>
      <c r="S196" s="478"/>
      <c r="T196" s="479">
        <f t="shared" si="49"/>
        <v>0</v>
      </c>
      <c r="U196" s="478"/>
      <c r="V196" s="479">
        <f t="shared" si="50"/>
        <v>0</v>
      </c>
      <c r="W196" s="486" t="str">
        <f t="shared" si="51"/>
        <v xml:space="preserve"> </v>
      </c>
      <c r="X196" s="486" t="str">
        <f t="shared" si="57"/>
        <v xml:space="preserve"> </v>
      </c>
      <c r="Y196" s="486" t="str">
        <f t="shared" si="52"/>
        <v/>
      </c>
      <c r="Z196" s="477"/>
      <c r="AA196" s="486" t="str">
        <f t="shared" si="58"/>
        <v/>
      </c>
      <c r="AB196" s="486" t="str">
        <f t="shared" si="59"/>
        <v xml:space="preserve"> </v>
      </c>
      <c r="AC196" s="486" t="str">
        <f t="shared" si="60"/>
        <v/>
      </c>
      <c r="AD196" s="486" t="str">
        <f t="shared" si="61"/>
        <v xml:space="preserve"> </v>
      </c>
      <c r="AE196" s="494" t="str">
        <f t="shared" si="66"/>
        <v xml:space="preserve"> </v>
      </c>
      <c r="AF196" s="486" t="str">
        <f t="shared" si="62"/>
        <v xml:space="preserve"> </v>
      </c>
      <c r="AG196" s="481">
        <f t="shared" si="63"/>
        <v>0</v>
      </c>
      <c r="AH196" s="481" t="str">
        <f t="shared" si="67"/>
        <v xml:space="preserve"> </v>
      </c>
      <c r="AI196" s="483"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484"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486" t="str">
        <f t="shared" si="68"/>
        <v xml:space="preserve"> </v>
      </c>
      <c r="AL196" s="486"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486" t="str">
        <f t="shared" si="64"/>
        <v xml:space="preserve"> </v>
      </c>
      <c r="AN196" s="65" t="str">
        <f t="shared" si="65"/>
        <v xml:space="preserve"> </v>
      </c>
      <c r="AO196" s="516"/>
      <c r="AP196" s="516"/>
      <c r="AQ196" s="516"/>
      <c r="AR196" s="516"/>
      <c r="AS196" s="516"/>
      <c r="AT196" s="516"/>
      <c r="AU196" s="516"/>
      <c r="AV196" s="516"/>
      <c r="AW196" s="516"/>
      <c r="AX196" s="516"/>
      <c r="AY196" s="516"/>
      <c r="AZ196" s="516"/>
    </row>
    <row r="197" spans="1:52" ht="57.75" customHeight="1" x14ac:dyDescent="0.3">
      <c r="A197" s="512"/>
      <c r="B197" s="473" t="str">
        <f t="shared" si="53"/>
        <v>-</v>
      </c>
      <c r="C197" s="478"/>
      <c r="D197" s="375"/>
      <c r="E197" s="477"/>
      <c r="F197" s="515"/>
      <c r="G197" s="518"/>
      <c r="H197" s="477"/>
      <c r="I197" s="478"/>
      <c r="J197" s="479">
        <f t="shared" si="54"/>
        <v>0</v>
      </c>
      <c r="K197" s="478"/>
      <c r="L197" s="479">
        <f t="shared" si="55"/>
        <v>0</v>
      </c>
      <c r="M197" s="478"/>
      <c r="N197" s="479">
        <f t="shared" si="56"/>
        <v>0</v>
      </c>
      <c r="O197" s="478"/>
      <c r="P197" s="479">
        <f t="shared" si="47"/>
        <v>0</v>
      </c>
      <c r="Q197" s="478"/>
      <c r="R197" s="479">
        <f t="shared" si="48"/>
        <v>0</v>
      </c>
      <c r="S197" s="478"/>
      <c r="T197" s="479">
        <f t="shared" si="49"/>
        <v>0</v>
      </c>
      <c r="U197" s="478"/>
      <c r="V197" s="479">
        <f t="shared" si="50"/>
        <v>0</v>
      </c>
      <c r="W197" s="486" t="str">
        <f t="shared" si="51"/>
        <v xml:space="preserve"> </v>
      </c>
      <c r="X197" s="486" t="str">
        <f t="shared" si="57"/>
        <v xml:space="preserve"> </v>
      </c>
      <c r="Y197" s="486" t="str">
        <f t="shared" si="52"/>
        <v/>
      </c>
      <c r="Z197" s="477"/>
      <c r="AA197" s="486" t="str">
        <f t="shared" si="58"/>
        <v/>
      </c>
      <c r="AB197" s="486" t="str">
        <f t="shared" si="59"/>
        <v xml:space="preserve"> </v>
      </c>
      <c r="AC197" s="486" t="str">
        <f t="shared" si="60"/>
        <v/>
      </c>
      <c r="AD197" s="486" t="str">
        <f t="shared" si="61"/>
        <v xml:space="preserve"> </v>
      </c>
      <c r="AE197" s="494" t="str">
        <f t="shared" si="66"/>
        <v xml:space="preserve"> </v>
      </c>
      <c r="AF197" s="486" t="str">
        <f t="shared" si="62"/>
        <v xml:space="preserve"> </v>
      </c>
      <c r="AG197" s="481">
        <f t="shared" si="63"/>
        <v>0</v>
      </c>
      <c r="AH197" s="481" t="str">
        <f t="shared" si="67"/>
        <v xml:space="preserve"> </v>
      </c>
      <c r="AI197" s="483"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484"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486" t="str">
        <f t="shared" si="68"/>
        <v xml:space="preserve"> </v>
      </c>
      <c r="AL197" s="486"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486" t="str">
        <f t="shared" si="64"/>
        <v xml:space="preserve"> </v>
      </c>
      <c r="AN197" s="65" t="str">
        <f t="shared" si="65"/>
        <v xml:space="preserve"> </v>
      </c>
      <c r="AO197" s="516"/>
      <c r="AP197" s="516"/>
      <c r="AQ197" s="516"/>
      <c r="AR197" s="516"/>
      <c r="AS197" s="516"/>
      <c r="AT197" s="516"/>
      <c r="AU197" s="516"/>
      <c r="AV197" s="516"/>
      <c r="AW197" s="516"/>
      <c r="AX197" s="516"/>
      <c r="AY197" s="516"/>
      <c r="AZ197" s="516"/>
    </row>
    <row r="198" spans="1:52" ht="57.75" customHeight="1" x14ac:dyDescent="0.3">
      <c r="A198" s="512"/>
      <c r="B198" s="473" t="str">
        <f t="shared" si="53"/>
        <v>-</v>
      </c>
      <c r="C198" s="478"/>
      <c r="D198" s="375"/>
      <c r="E198" s="477"/>
      <c r="F198" s="515"/>
      <c r="G198" s="518"/>
      <c r="H198" s="477"/>
      <c r="I198" s="478"/>
      <c r="J198" s="479">
        <f t="shared" si="54"/>
        <v>0</v>
      </c>
      <c r="K198" s="478"/>
      <c r="L198" s="479">
        <f t="shared" si="55"/>
        <v>0</v>
      </c>
      <c r="M198" s="478"/>
      <c r="N198" s="479">
        <f t="shared" si="56"/>
        <v>0</v>
      </c>
      <c r="O198" s="478"/>
      <c r="P198" s="479">
        <f t="shared" si="47"/>
        <v>0</v>
      </c>
      <c r="Q198" s="478"/>
      <c r="R198" s="479">
        <f t="shared" si="48"/>
        <v>0</v>
      </c>
      <c r="S198" s="478"/>
      <c r="T198" s="479">
        <f t="shared" si="49"/>
        <v>0</v>
      </c>
      <c r="U198" s="478"/>
      <c r="V198" s="479">
        <f t="shared" si="50"/>
        <v>0</v>
      </c>
      <c r="W198" s="486" t="str">
        <f t="shared" si="51"/>
        <v xml:space="preserve"> </v>
      </c>
      <c r="X198" s="486" t="str">
        <f t="shared" si="57"/>
        <v xml:space="preserve"> </v>
      </c>
      <c r="Y198" s="486" t="str">
        <f t="shared" si="52"/>
        <v/>
      </c>
      <c r="Z198" s="477"/>
      <c r="AA198" s="486" t="str">
        <f t="shared" si="58"/>
        <v/>
      </c>
      <c r="AB198" s="486" t="str">
        <f t="shared" si="59"/>
        <v xml:space="preserve"> </v>
      </c>
      <c r="AC198" s="486" t="str">
        <f t="shared" si="60"/>
        <v/>
      </c>
      <c r="AD198" s="486" t="str">
        <f t="shared" si="61"/>
        <v xml:space="preserve"> </v>
      </c>
      <c r="AE198" s="494" t="str">
        <f t="shared" si="66"/>
        <v xml:space="preserve"> </v>
      </c>
      <c r="AF198" s="486" t="str">
        <f t="shared" si="62"/>
        <v xml:space="preserve"> </v>
      </c>
      <c r="AG198" s="481">
        <f t="shared" si="63"/>
        <v>0</v>
      </c>
      <c r="AH198" s="481" t="str">
        <f t="shared" si="67"/>
        <v xml:space="preserve"> </v>
      </c>
      <c r="AI198" s="483"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484"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486" t="str">
        <f t="shared" si="68"/>
        <v xml:space="preserve"> </v>
      </c>
      <c r="AL198" s="486"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486" t="str">
        <f t="shared" si="64"/>
        <v xml:space="preserve"> </v>
      </c>
      <c r="AN198" s="65" t="str">
        <f t="shared" si="65"/>
        <v xml:space="preserve"> </v>
      </c>
      <c r="AO198" s="516"/>
      <c r="AP198" s="516"/>
      <c r="AQ198" s="516"/>
      <c r="AR198" s="516"/>
      <c r="AS198" s="516"/>
      <c r="AT198" s="516"/>
      <c r="AU198" s="516"/>
      <c r="AV198" s="516"/>
      <c r="AW198" s="516"/>
      <c r="AX198" s="516"/>
      <c r="AY198" s="516"/>
      <c r="AZ198" s="516"/>
    </row>
    <row r="199" spans="1:52" ht="57.75" customHeight="1" x14ac:dyDescent="0.3">
      <c r="A199" s="512"/>
      <c r="B199" s="473" t="str">
        <f t="shared" si="53"/>
        <v>-</v>
      </c>
      <c r="C199" s="478"/>
      <c r="D199" s="375"/>
      <c r="E199" s="477"/>
      <c r="F199" s="515"/>
      <c r="G199" s="518"/>
      <c r="H199" s="477"/>
      <c r="I199" s="478"/>
      <c r="J199" s="479">
        <f t="shared" si="54"/>
        <v>0</v>
      </c>
      <c r="K199" s="478"/>
      <c r="L199" s="479">
        <f t="shared" si="55"/>
        <v>0</v>
      </c>
      <c r="M199" s="478"/>
      <c r="N199" s="479">
        <f t="shared" si="56"/>
        <v>0</v>
      </c>
      <c r="O199" s="478"/>
      <c r="P199" s="479">
        <f t="shared" si="47"/>
        <v>0</v>
      </c>
      <c r="Q199" s="478"/>
      <c r="R199" s="479">
        <f t="shared" si="48"/>
        <v>0</v>
      </c>
      <c r="S199" s="478"/>
      <c r="T199" s="479">
        <f t="shared" si="49"/>
        <v>0</v>
      </c>
      <c r="U199" s="478"/>
      <c r="V199" s="479">
        <f t="shared" si="50"/>
        <v>0</v>
      </c>
      <c r="W199" s="486" t="str">
        <f t="shared" si="51"/>
        <v xml:space="preserve"> </v>
      </c>
      <c r="X199" s="486" t="str">
        <f t="shared" si="57"/>
        <v xml:space="preserve"> </v>
      </c>
      <c r="Y199" s="486" t="str">
        <f t="shared" si="52"/>
        <v/>
      </c>
      <c r="Z199" s="477"/>
      <c r="AA199" s="486" t="str">
        <f t="shared" si="58"/>
        <v/>
      </c>
      <c r="AB199" s="486" t="str">
        <f t="shared" si="59"/>
        <v xml:space="preserve"> </v>
      </c>
      <c r="AC199" s="486" t="str">
        <f t="shared" si="60"/>
        <v/>
      </c>
      <c r="AD199" s="486" t="str">
        <f t="shared" si="61"/>
        <v xml:space="preserve"> </v>
      </c>
      <c r="AE199" s="494" t="str">
        <f t="shared" si="66"/>
        <v xml:space="preserve"> </v>
      </c>
      <c r="AF199" s="486" t="str">
        <f t="shared" si="62"/>
        <v xml:space="preserve"> </v>
      </c>
      <c r="AG199" s="481">
        <f t="shared" si="63"/>
        <v>0</v>
      </c>
      <c r="AH199" s="481" t="str">
        <f t="shared" si="67"/>
        <v xml:space="preserve"> </v>
      </c>
      <c r="AI199" s="483"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484"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486" t="str">
        <f t="shared" si="68"/>
        <v xml:space="preserve"> </v>
      </c>
      <c r="AL199" s="486"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486" t="str">
        <f t="shared" si="64"/>
        <v xml:space="preserve"> </v>
      </c>
      <c r="AN199" s="65" t="str">
        <f t="shared" si="65"/>
        <v xml:space="preserve"> </v>
      </c>
      <c r="AO199" s="516"/>
      <c r="AP199" s="516"/>
      <c r="AQ199" s="516"/>
      <c r="AR199" s="516"/>
      <c r="AS199" s="516"/>
      <c r="AT199" s="516"/>
      <c r="AU199" s="516"/>
      <c r="AV199" s="516"/>
      <c r="AW199" s="516"/>
      <c r="AX199" s="516"/>
      <c r="AY199" s="516"/>
      <c r="AZ199" s="516"/>
    </row>
    <row r="200" spans="1:52" ht="57.75" customHeight="1" x14ac:dyDescent="0.3">
      <c r="A200" s="512"/>
      <c r="B200" s="473" t="str">
        <f t="shared" si="53"/>
        <v>-</v>
      </c>
      <c r="C200" s="478"/>
      <c r="D200" s="375"/>
      <c r="E200" s="477"/>
      <c r="F200" s="515"/>
      <c r="G200" s="518"/>
      <c r="H200" s="477"/>
      <c r="I200" s="478"/>
      <c r="J200" s="479">
        <f t="shared" si="54"/>
        <v>0</v>
      </c>
      <c r="K200" s="478"/>
      <c r="L200" s="479">
        <f t="shared" si="55"/>
        <v>0</v>
      </c>
      <c r="M200" s="478"/>
      <c r="N200" s="479">
        <f t="shared" si="56"/>
        <v>0</v>
      </c>
      <c r="O200" s="478"/>
      <c r="P200" s="479">
        <f t="shared" si="47"/>
        <v>0</v>
      </c>
      <c r="Q200" s="478"/>
      <c r="R200" s="479">
        <f t="shared" si="48"/>
        <v>0</v>
      </c>
      <c r="S200" s="478"/>
      <c r="T200" s="479">
        <f t="shared" si="49"/>
        <v>0</v>
      </c>
      <c r="U200" s="478"/>
      <c r="V200" s="479">
        <f t="shared" si="50"/>
        <v>0</v>
      </c>
      <c r="W200" s="486" t="str">
        <f t="shared" si="51"/>
        <v xml:space="preserve"> </v>
      </c>
      <c r="X200" s="486" t="str">
        <f t="shared" si="57"/>
        <v xml:space="preserve"> </v>
      </c>
      <c r="Y200" s="486" t="str">
        <f t="shared" si="52"/>
        <v/>
      </c>
      <c r="Z200" s="477"/>
      <c r="AA200" s="486" t="str">
        <f t="shared" si="58"/>
        <v/>
      </c>
      <c r="AB200" s="486" t="str">
        <f t="shared" si="59"/>
        <v xml:space="preserve"> </v>
      </c>
      <c r="AC200" s="486" t="str">
        <f t="shared" si="60"/>
        <v/>
      </c>
      <c r="AD200" s="486" t="str">
        <f t="shared" si="61"/>
        <v xml:space="preserve"> </v>
      </c>
      <c r="AE200" s="494" t="str">
        <f t="shared" si="66"/>
        <v xml:space="preserve"> </v>
      </c>
      <c r="AF200" s="486" t="str">
        <f t="shared" si="62"/>
        <v xml:space="preserve"> </v>
      </c>
      <c r="AG200" s="481">
        <f t="shared" si="63"/>
        <v>0</v>
      </c>
      <c r="AH200" s="481" t="str">
        <f t="shared" si="67"/>
        <v xml:space="preserve"> </v>
      </c>
      <c r="AI200" s="483"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484"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486" t="str">
        <f t="shared" si="68"/>
        <v xml:space="preserve"> </v>
      </c>
      <c r="AL200" s="486"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486" t="str">
        <f t="shared" si="64"/>
        <v xml:space="preserve"> </v>
      </c>
      <c r="AN200" s="65" t="str">
        <f t="shared" si="65"/>
        <v xml:space="preserve"> </v>
      </c>
      <c r="AO200" s="516"/>
      <c r="AP200" s="516"/>
      <c r="AQ200" s="516"/>
      <c r="AR200" s="516"/>
      <c r="AS200" s="516"/>
      <c r="AT200" s="516"/>
      <c r="AU200" s="516"/>
      <c r="AV200" s="516"/>
      <c r="AW200" s="516"/>
      <c r="AX200" s="516"/>
      <c r="AY200" s="516"/>
      <c r="AZ200" s="516"/>
    </row>
    <row r="201" spans="1:52" ht="57.75" customHeight="1" x14ac:dyDescent="0.3">
      <c r="A201" s="512"/>
      <c r="B201" s="473" t="str">
        <f t="shared" si="53"/>
        <v>-</v>
      </c>
      <c r="C201" s="478"/>
      <c r="D201" s="375"/>
      <c r="E201" s="477"/>
      <c r="F201" s="515"/>
      <c r="G201" s="518"/>
      <c r="H201" s="477"/>
      <c r="I201" s="478"/>
      <c r="J201" s="479">
        <f t="shared" si="54"/>
        <v>0</v>
      </c>
      <c r="K201" s="478"/>
      <c r="L201" s="479">
        <f t="shared" si="55"/>
        <v>0</v>
      </c>
      <c r="M201" s="478"/>
      <c r="N201" s="479">
        <f t="shared" si="56"/>
        <v>0</v>
      </c>
      <c r="O201" s="478"/>
      <c r="P201" s="479">
        <f t="shared" ref="P201:P251" si="69">IF(O201="Prevenir",15,IF(O201="Detectar",10,IF(O201="No es un control",0,IF(I201=0,0))))</f>
        <v>0</v>
      </c>
      <c r="Q201" s="478"/>
      <c r="R201" s="479">
        <f t="shared" ref="R201:R251" si="70">IF(Q201="Confiable",15,IF(Q201="No confiable",0,IF(I201=0,0)))</f>
        <v>0</v>
      </c>
      <c r="S201" s="478"/>
      <c r="T201" s="479">
        <f t="shared" ref="T201:T251" si="71">IF(S201="Se investigan y resuelven oportunamente",15,IF(S201="No se investigan y resuelven oportunamente",0,IF(I201=0,0)))</f>
        <v>0</v>
      </c>
      <c r="U201" s="478"/>
      <c r="V201" s="479">
        <f t="shared" ref="V201:V251" si="72">IF(U201="Completa",10,IF(U201="Incompleta",5,IF(U201="No existe",0,IF(I201=0,0))))</f>
        <v>0</v>
      </c>
      <c r="W201" s="486" t="str">
        <f t="shared" ref="W201:W251" si="73">IF(G201=0," ",IF((J201+L201+N201+P201+R201+T201+V201)&gt;=0,(J201+L201+N201+P201+R201+T201+V201)))</f>
        <v xml:space="preserve"> </v>
      </c>
      <c r="X201" s="486" t="str">
        <f t="shared" si="57"/>
        <v xml:space="preserve"> </v>
      </c>
      <c r="Y201" s="486" t="str">
        <f t="shared" ref="Y201:Y251" si="74">IF(Z201="Siempre se ejecuta", 100,IF(Z201="Algunas veces se ejecuta",50,IF(Z201="No se ejecuta",0,"")))</f>
        <v/>
      </c>
      <c r="Z201" s="477"/>
      <c r="AA201" s="486" t="str">
        <f t="shared" si="58"/>
        <v/>
      </c>
      <c r="AB201" s="486" t="str">
        <f t="shared" si="59"/>
        <v xml:space="preserve"> </v>
      </c>
      <c r="AC201" s="486" t="str">
        <f t="shared" si="60"/>
        <v/>
      </c>
      <c r="AD201" s="486" t="str">
        <f t="shared" si="61"/>
        <v xml:space="preserve"> </v>
      </c>
      <c r="AE201" s="494" t="str">
        <f t="shared" si="66"/>
        <v xml:space="preserve"> </v>
      </c>
      <c r="AF201" s="486" t="str">
        <f t="shared" si="62"/>
        <v xml:space="preserve"> </v>
      </c>
      <c r="AG201" s="481">
        <f t="shared" si="63"/>
        <v>0</v>
      </c>
      <c r="AH201" s="481" t="str">
        <f t="shared" si="67"/>
        <v xml:space="preserve"> </v>
      </c>
      <c r="AI201" s="483"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484"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486" t="str">
        <f t="shared" si="68"/>
        <v xml:space="preserve"> </v>
      </c>
      <c r="AL201" s="486"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486" t="str">
        <f t="shared" si="64"/>
        <v xml:space="preserve"> </v>
      </c>
      <c r="AN201" s="65" t="str">
        <f t="shared" si="65"/>
        <v xml:space="preserve"> </v>
      </c>
      <c r="AO201" s="516"/>
      <c r="AP201" s="516"/>
      <c r="AQ201" s="516"/>
      <c r="AR201" s="516"/>
      <c r="AS201" s="516"/>
      <c r="AT201" s="516"/>
      <c r="AU201" s="516"/>
      <c r="AV201" s="516"/>
      <c r="AW201" s="516"/>
      <c r="AX201" s="516"/>
      <c r="AY201" s="516"/>
      <c r="AZ201" s="516"/>
    </row>
    <row r="202" spans="1:52" ht="57.75" customHeight="1" x14ac:dyDescent="0.3">
      <c r="A202" s="512"/>
      <c r="B202" s="473" t="str">
        <f t="shared" ref="B202:B251" si="75">C202&amp;"-"&amp;E202</f>
        <v>-</v>
      </c>
      <c r="C202" s="478"/>
      <c r="D202" s="375"/>
      <c r="E202" s="477"/>
      <c r="F202" s="515"/>
      <c r="G202" s="518"/>
      <c r="H202" s="477"/>
      <c r="I202" s="478"/>
      <c r="J202" s="479">
        <f t="shared" ref="J202:J251" si="76">IF(I202="Asignado",15,IF(I202="No asignado",0,IF(I202=0,0)))</f>
        <v>0</v>
      </c>
      <c r="K202" s="478"/>
      <c r="L202" s="479">
        <f t="shared" ref="L202:L251" si="77">IF(K202="Adecuado",15,IF(K202="Inadecuado",0,IF(I202=0,0)))</f>
        <v>0</v>
      </c>
      <c r="M202" s="478"/>
      <c r="N202" s="479">
        <f t="shared" ref="N202:N251" si="78">IF(M202="Oportuna",15,IF(M202="Inoportuna",0,IF(I202=0,0)))</f>
        <v>0</v>
      </c>
      <c r="O202" s="478"/>
      <c r="P202" s="479">
        <f t="shared" si="69"/>
        <v>0</v>
      </c>
      <c r="Q202" s="478"/>
      <c r="R202" s="479">
        <f t="shared" si="70"/>
        <v>0</v>
      </c>
      <c r="S202" s="478"/>
      <c r="T202" s="479">
        <f t="shared" si="71"/>
        <v>0</v>
      </c>
      <c r="U202" s="478"/>
      <c r="V202" s="479">
        <f t="shared" si="72"/>
        <v>0</v>
      </c>
      <c r="W202" s="486" t="str">
        <f t="shared" si="73"/>
        <v xml:space="preserve"> </v>
      </c>
      <c r="X202" s="486" t="str">
        <f t="shared" ref="X202:X251" si="79">IF(W202=" "," ",IF(AND(W202&gt;=0,W202&lt;=85),"Débil",IF(AND(W202&gt;=86,W202&lt;=95),"Moderado",IF(AND(W202&gt;=96,W202&lt;=100),"Fuerte"," "))))</f>
        <v xml:space="preserve"> </v>
      </c>
      <c r="Y202" s="486" t="str">
        <f t="shared" si="74"/>
        <v/>
      </c>
      <c r="Z202" s="477"/>
      <c r="AA202" s="486" t="str">
        <f t="shared" ref="AA202:AA251" si="80">IF(Z202="Siempre se ejecuta","Fuerte",IF(Z202="Algunas veces se ejecuta","Moderado",IF(Z202="No se ejecuta", "Débil","")))</f>
        <v/>
      </c>
      <c r="AB202" s="486" t="str">
        <f t="shared" ref="AB202:AB251" si="81">IF(AND(X202="Fuerte",AA202="Fuerte"),"Fuerte",IF(AND(X202="Fuerte",AA202="Moderado"),"Moderado",IF(AND(X202="Fuerte",AA202="Débil"),"Débil",IF(AND(X202="Moderado",AA202="Moderado"),"Moderado",IF(AND(X202="Moderado",AA202="Fuerte"),"Moderado",IF(AND(X202="Moderado",AA202="Débil"),"Débil",IF(X202="Débil","Débil"," ")))))))</f>
        <v xml:space="preserve"> </v>
      </c>
      <c r="AC202" s="486" t="str">
        <f t="shared" ref="AC202:AC251" si="82">IF(AB202="Fuerte","No",IF(AB202="Moderado","Sí",IF(AB202="Débil","Sí","")))</f>
        <v/>
      </c>
      <c r="AD202" s="486" t="str">
        <f t="shared" ref="AD202:AD251" si="83">IFERROR(IF(Y202=" "," ",IF(Y202&gt;=0,(W202+Y202)/2))," ")</f>
        <v xml:space="preserve"> </v>
      </c>
      <c r="AE202" s="494" t="str">
        <f t="shared" si="66"/>
        <v xml:space="preserve"> </v>
      </c>
      <c r="AF202" s="486" t="str">
        <f t="shared" ref="AF202:AF251" si="84">IF(AE202=" "," ",IF(AE202=100,"Fuerte",IF(AE202&lt;50,"Débil",IF(AE202&gt;49,"Moderado"," "))))</f>
        <v xml:space="preserve"> </v>
      </c>
      <c r="AG202" s="481">
        <f t="shared" ref="AG202:AG251" si="85">IF(OR(AND(AF202="Fuerte",G202="No disminuye"),AND(AF202="Moderado",G202="No disminuye")),0,IF(AND(AF202="Fuerte",G202="Directamente"),2,IF(AND(AF202="Moderado",G202="Directamente"),1,0)))</f>
        <v>0</v>
      </c>
      <c r="AH202" s="481" t="str">
        <f t="shared" si="67"/>
        <v xml:space="preserve"> </v>
      </c>
      <c r="AI202" s="483"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484"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486" t="str">
        <f t="shared" si="68"/>
        <v xml:space="preserve"> </v>
      </c>
      <c r="AL202" s="486"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486" t="str">
        <f t="shared" si="64"/>
        <v xml:space="preserve"> </v>
      </c>
      <c r="AN202" s="65" t="str">
        <f t="shared" si="65"/>
        <v xml:space="preserve"> </v>
      </c>
      <c r="AO202" s="516"/>
      <c r="AP202" s="516"/>
      <c r="AQ202" s="516"/>
      <c r="AR202" s="516"/>
      <c r="AS202" s="516"/>
      <c r="AT202" s="516"/>
      <c r="AU202" s="516"/>
      <c r="AV202" s="516"/>
      <c r="AW202" s="516"/>
      <c r="AX202" s="516"/>
      <c r="AY202" s="516"/>
      <c r="AZ202" s="516"/>
    </row>
    <row r="203" spans="1:52" ht="57.75" customHeight="1" x14ac:dyDescent="0.3">
      <c r="A203" s="512"/>
      <c r="B203" s="473" t="str">
        <f t="shared" si="75"/>
        <v>-</v>
      </c>
      <c r="C203" s="478"/>
      <c r="D203" s="375"/>
      <c r="E203" s="477"/>
      <c r="F203" s="515"/>
      <c r="G203" s="518"/>
      <c r="H203" s="477"/>
      <c r="I203" s="478"/>
      <c r="J203" s="479">
        <f t="shared" si="76"/>
        <v>0</v>
      </c>
      <c r="K203" s="478"/>
      <c r="L203" s="479">
        <f t="shared" si="77"/>
        <v>0</v>
      </c>
      <c r="M203" s="478"/>
      <c r="N203" s="479">
        <f t="shared" si="78"/>
        <v>0</v>
      </c>
      <c r="O203" s="478"/>
      <c r="P203" s="479">
        <f t="shared" si="69"/>
        <v>0</v>
      </c>
      <c r="Q203" s="478"/>
      <c r="R203" s="479">
        <f t="shared" si="70"/>
        <v>0</v>
      </c>
      <c r="S203" s="478"/>
      <c r="T203" s="479">
        <f t="shared" si="71"/>
        <v>0</v>
      </c>
      <c r="U203" s="478"/>
      <c r="V203" s="479">
        <f t="shared" si="72"/>
        <v>0</v>
      </c>
      <c r="W203" s="486" t="str">
        <f t="shared" si="73"/>
        <v xml:space="preserve"> </v>
      </c>
      <c r="X203" s="486" t="str">
        <f t="shared" si="79"/>
        <v xml:space="preserve"> </v>
      </c>
      <c r="Y203" s="486" t="str">
        <f t="shared" si="74"/>
        <v/>
      </c>
      <c r="Z203" s="477"/>
      <c r="AA203" s="486" t="str">
        <f t="shared" si="80"/>
        <v/>
      </c>
      <c r="AB203" s="486" t="str">
        <f t="shared" si="81"/>
        <v xml:space="preserve"> </v>
      </c>
      <c r="AC203" s="486" t="str">
        <f t="shared" si="82"/>
        <v/>
      </c>
      <c r="AD203" s="486" t="str">
        <f t="shared" si="83"/>
        <v xml:space="preserve"> </v>
      </c>
      <c r="AE203" s="494" t="str">
        <f t="shared" si="66"/>
        <v xml:space="preserve"> </v>
      </c>
      <c r="AF203" s="486" t="str">
        <f t="shared" si="84"/>
        <v xml:space="preserve"> </v>
      </c>
      <c r="AG203" s="481">
        <f t="shared" si="85"/>
        <v>0</v>
      </c>
      <c r="AH203" s="481" t="str">
        <f t="shared" si="67"/>
        <v xml:space="preserve"> </v>
      </c>
      <c r="AI203" s="483"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484"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486" t="str">
        <f t="shared" si="68"/>
        <v xml:space="preserve"> </v>
      </c>
      <c r="AL203" s="486"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486" t="str">
        <f t="shared" ref="AM203:AM251" si="86">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65" t="str">
        <f t="shared" ref="AN203:AN251" si="87">IF(AM203="Zona Moderada","Reducir riesgo",IF(AM203="Zona Alta","Compartir riesgo",IF(AM203="Zona Extrema","Evitar riesgo"," ")))</f>
        <v xml:space="preserve"> </v>
      </c>
      <c r="AO203" s="516"/>
      <c r="AP203" s="516"/>
      <c r="AQ203" s="516"/>
      <c r="AR203" s="516"/>
      <c r="AS203" s="516"/>
      <c r="AT203" s="516"/>
      <c r="AU203" s="516"/>
      <c r="AV203" s="516"/>
      <c r="AW203" s="516"/>
      <c r="AX203" s="516"/>
      <c r="AY203" s="516"/>
      <c r="AZ203" s="516"/>
    </row>
    <row r="204" spans="1:52" ht="57.75" customHeight="1" x14ac:dyDescent="0.3">
      <c r="A204" s="512"/>
      <c r="B204" s="473" t="str">
        <f t="shared" si="75"/>
        <v>-</v>
      </c>
      <c r="C204" s="478"/>
      <c r="D204" s="375"/>
      <c r="E204" s="477"/>
      <c r="F204" s="515"/>
      <c r="G204" s="518"/>
      <c r="H204" s="477"/>
      <c r="I204" s="478"/>
      <c r="J204" s="479">
        <f t="shared" si="76"/>
        <v>0</v>
      </c>
      <c r="K204" s="478"/>
      <c r="L204" s="479">
        <f t="shared" si="77"/>
        <v>0</v>
      </c>
      <c r="M204" s="478"/>
      <c r="N204" s="479">
        <f t="shared" si="78"/>
        <v>0</v>
      </c>
      <c r="O204" s="478"/>
      <c r="P204" s="479">
        <f t="shared" si="69"/>
        <v>0</v>
      </c>
      <c r="Q204" s="478"/>
      <c r="R204" s="479">
        <f t="shared" si="70"/>
        <v>0</v>
      </c>
      <c r="S204" s="478"/>
      <c r="T204" s="479">
        <f t="shared" si="71"/>
        <v>0</v>
      </c>
      <c r="U204" s="478"/>
      <c r="V204" s="479">
        <f t="shared" si="72"/>
        <v>0</v>
      </c>
      <c r="W204" s="486" t="str">
        <f t="shared" si="73"/>
        <v xml:space="preserve"> </v>
      </c>
      <c r="X204" s="486" t="str">
        <f t="shared" si="79"/>
        <v xml:space="preserve"> </v>
      </c>
      <c r="Y204" s="486" t="str">
        <f t="shared" si="74"/>
        <v/>
      </c>
      <c r="Z204" s="477"/>
      <c r="AA204" s="486" t="str">
        <f t="shared" si="80"/>
        <v/>
      </c>
      <c r="AB204" s="486" t="str">
        <f t="shared" si="81"/>
        <v xml:space="preserve"> </v>
      </c>
      <c r="AC204" s="486" t="str">
        <f t="shared" si="82"/>
        <v/>
      </c>
      <c r="AD204" s="486" t="str">
        <f t="shared" si="83"/>
        <v xml:space="preserve"> </v>
      </c>
      <c r="AE204" s="494" t="str">
        <f t="shared" si="66"/>
        <v xml:space="preserve"> </v>
      </c>
      <c r="AF204" s="486" t="str">
        <f t="shared" si="84"/>
        <v xml:space="preserve"> </v>
      </c>
      <c r="AG204" s="481">
        <f t="shared" si="85"/>
        <v>0</v>
      </c>
      <c r="AH204" s="481" t="str">
        <f t="shared" si="67"/>
        <v xml:space="preserve"> </v>
      </c>
      <c r="AI204" s="483"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484"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486" t="str">
        <f t="shared" si="68"/>
        <v xml:space="preserve"> </v>
      </c>
      <c r="AL204" s="486"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486" t="str">
        <f t="shared" si="86"/>
        <v xml:space="preserve"> </v>
      </c>
      <c r="AN204" s="65" t="str">
        <f t="shared" si="87"/>
        <v xml:space="preserve"> </v>
      </c>
      <c r="AO204" s="516"/>
      <c r="AP204" s="516"/>
      <c r="AQ204" s="516"/>
      <c r="AR204" s="516"/>
      <c r="AS204" s="516"/>
      <c r="AT204" s="516"/>
      <c r="AU204" s="516"/>
      <c r="AV204" s="516"/>
      <c r="AW204" s="516"/>
      <c r="AX204" s="516"/>
      <c r="AY204" s="516"/>
      <c r="AZ204" s="516"/>
    </row>
    <row r="205" spans="1:52" ht="57.75" customHeight="1" x14ac:dyDescent="0.3">
      <c r="A205" s="512"/>
      <c r="B205" s="473" t="str">
        <f t="shared" si="75"/>
        <v>-</v>
      </c>
      <c r="C205" s="478"/>
      <c r="D205" s="375"/>
      <c r="E205" s="477"/>
      <c r="F205" s="515"/>
      <c r="G205" s="518"/>
      <c r="H205" s="477"/>
      <c r="I205" s="478"/>
      <c r="J205" s="479">
        <f t="shared" si="76"/>
        <v>0</v>
      </c>
      <c r="K205" s="478"/>
      <c r="L205" s="479">
        <f t="shared" si="77"/>
        <v>0</v>
      </c>
      <c r="M205" s="478"/>
      <c r="N205" s="479">
        <f t="shared" si="78"/>
        <v>0</v>
      </c>
      <c r="O205" s="478"/>
      <c r="P205" s="479">
        <f t="shared" si="69"/>
        <v>0</v>
      </c>
      <c r="Q205" s="478"/>
      <c r="R205" s="479">
        <f t="shared" si="70"/>
        <v>0</v>
      </c>
      <c r="S205" s="478"/>
      <c r="T205" s="479">
        <f t="shared" si="71"/>
        <v>0</v>
      </c>
      <c r="U205" s="478"/>
      <c r="V205" s="479">
        <f t="shared" si="72"/>
        <v>0</v>
      </c>
      <c r="W205" s="486" t="str">
        <f t="shared" si="73"/>
        <v xml:space="preserve"> </v>
      </c>
      <c r="X205" s="486" t="str">
        <f t="shared" si="79"/>
        <v xml:space="preserve"> </v>
      </c>
      <c r="Y205" s="486" t="str">
        <f t="shared" si="74"/>
        <v/>
      </c>
      <c r="Z205" s="477"/>
      <c r="AA205" s="486" t="str">
        <f t="shared" si="80"/>
        <v/>
      </c>
      <c r="AB205" s="486" t="str">
        <f t="shared" si="81"/>
        <v xml:space="preserve"> </v>
      </c>
      <c r="AC205" s="486" t="str">
        <f t="shared" si="82"/>
        <v/>
      </c>
      <c r="AD205" s="486" t="str">
        <f t="shared" si="83"/>
        <v xml:space="preserve"> </v>
      </c>
      <c r="AE205" s="494" t="str">
        <f t="shared" ref="AE205:AE251" si="88">IFERROR(IF(AD205=" "," ",IF(AVERAGE($AD$10:$AD$252)&gt;=0,AVERAGEIFS($AD$10:$AD$251,$C$10:$C$251,C205))),"  ")</f>
        <v xml:space="preserve"> </v>
      </c>
      <c r="AF205" s="486" t="str">
        <f t="shared" si="84"/>
        <v xml:space="preserve"> </v>
      </c>
      <c r="AG205" s="481">
        <f t="shared" si="85"/>
        <v>0</v>
      </c>
      <c r="AH205" s="481" t="str">
        <f t="shared" ref="AH205:AH251" si="89">IFERROR(AVERAGEIFS($AG$10:$AG$251,$C$10:$C$251,C205)," ")</f>
        <v xml:space="preserve"> </v>
      </c>
      <c r="AI205" s="483"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484"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486" t="str">
        <f t="shared" ref="AK205:AK251" si="90">IFERROR(AVERAGEIFS($AJ$10:$AJ$251,$C$10:$C$251,C205)," ")</f>
        <v xml:space="preserve"> </v>
      </c>
      <c r="AL205" s="486"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486" t="str">
        <f t="shared" si="86"/>
        <v xml:space="preserve"> </v>
      </c>
      <c r="AN205" s="65" t="str">
        <f t="shared" si="87"/>
        <v xml:space="preserve"> </v>
      </c>
      <c r="AO205" s="516"/>
      <c r="AP205" s="516"/>
      <c r="AQ205" s="516"/>
      <c r="AR205" s="516"/>
      <c r="AS205" s="516"/>
      <c r="AT205" s="516"/>
      <c r="AU205" s="516"/>
      <c r="AV205" s="516"/>
      <c r="AW205" s="516"/>
      <c r="AX205" s="516"/>
      <c r="AY205" s="516"/>
      <c r="AZ205" s="516"/>
    </row>
    <row r="206" spans="1:52" ht="57.75" customHeight="1" x14ac:dyDescent="0.3">
      <c r="A206" s="512"/>
      <c r="B206" s="473" t="str">
        <f t="shared" si="75"/>
        <v>-</v>
      </c>
      <c r="C206" s="478"/>
      <c r="D206" s="375"/>
      <c r="E206" s="477"/>
      <c r="F206" s="515"/>
      <c r="G206" s="518"/>
      <c r="H206" s="477"/>
      <c r="I206" s="478"/>
      <c r="J206" s="479">
        <f t="shared" si="76"/>
        <v>0</v>
      </c>
      <c r="K206" s="478"/>
      <c r="L206" s="479">
        <f t="shared" si="77"/>
        <v>0</v>
      </c>
      <c r="M206" s="478"/>
      <c r="N206" s="479">
        <f t="shared" si="78"/>
        <v>0</v>
      </c>
      <c r="O206" s="478"/>
      <c r="P206" s="479">
        <f t="shared" si="69"/>
        <v>0</v>
      </c>
      <c r="Q206" s="478"/>
      <c r="R206" s="479">
        <f t="shared" si="70"/>
        <v>0</v>
      </c>
      <c r="S206" s="478"/>
      <c r="T206" s="479">
        <f t="shared" si="71"/>
        <v>0</v>
      </c>
      <c r="U206" s="478"/>
      <c r="V206" s="479">
        <f t="shared" si="72"/>
        <v>0</v>
      </c>
      <c r="W206" s="486" t="str">
        <f t="shared" si="73"/>
        <v xml:space="preserve"> </v>
      </c>
      <c r="X206" s="486" t="str">
        <f t="shared" si="79"/>
        <v xml:space="preserve"> </v>
      </c>
      <c r="Y206" s="486" t="str">
        <f t="shared" si="74"/>
        <v/>
      </c>
      <c r="Z206" s="477"/>
      <c r="AA206" s="486" t="str">
        <f t="shared" si="80"/>
        <v/>
      </c>
      <c r="AB206" s="486" t="str">
        <f t="shared" si="81"/>
        <v xml:space="preserve"> </v>
      </c>
      <c r="AC206" s="486" t="str">
        <f t="shared" si="82"/>
        <v/>
      </c>
      <c r="AD206" s="486" t="str">
        <f t="shared" si="83"/>
        <v xml:space="preserve"> </v>
      </c>
      <c r="AE206" s="494" t="str">
        <f t="shared" si="88"/>
        <v xml:space="preserve"> </v>
      </c>
      <c r="AF206" s="486" t="str">
        <f t="shared" si="84"/>
        <v xml:space="preserve"> </v>
      </c>
      <c r="AG206" s="481">
        <f t="shared" si="85"/>
        <v>0</v>
      </c>
      <c r="AH206" s="481" t="str">
        <f t="shared" si="89"/>
        <v xml:space="preserve"> </v>
      </c>
      <c r="AI206" s="483"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484"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486" t="str">
        <f t="shared" si="90"/>
        <v xml:space="preserve"> </v>
      </c>
      <c r="AL206" s="486"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486" t="str">
        <f t="shared" si="86"/>
        <v xml:space="preserve"> </v>
      </c>
      <c r="AN206" s="65" t="str">
        <f t="shared" si="87"/>
        <v xml:space="preserve"> </v>
      </c>
      <c r="AO206" s="516"/>
      <c r="AP206" s="516"/>
      <c r="AQ206" s="516"/>
      <c r="AR206" s="516"/>
      <c r="AS206" s="516"/>
      <c r="AT206" s="516"/>
      <c r="AU206" s="516"/>
      <c r="AV206" s="516"/>
      <c r="AW206" s="516"/>
      <c r="AX206" s="516"/>
      <c r="AY206" s="516"/>
      <c r="AZ206" s="516"/>
    </row>
    <row r="207" spans="1:52" ht="57.75" customHeight="1" x14ac:dyDescent="0.3">
      <c r="A207" s="512"/>
      <c r="B207" s="473" t="str">
        <f t="shared" si="75"/>
        <v>-</v>
      </c>
      <c r="C207" s="478"/>
      <c r="D207" s="375"/>
      <c r="E207" s="477"/>
      <c r="F207" s="515"/>
      <c r="G207" s="518"/>
      <c r="H207" s="477"/>
      <c r="I207" s="478"/>
      <c r="J207" s="479">
        <f t="shared" si="76"/>
        <v>0</v>
      </c>
      <c r="K207" s="478"/>
      <c r="L207" s="479">
        <f t="shared" si="77"/>
        <v>0</v>
      </c>
      <c r="M207" s="478"/>
      <c r="N207" s="479">
        <f t="shared" si="78"/>
        <v>0</v>
      </c>
      <c r="O207" s="478"/>
      <c r="P207" s="479">
        <f t="shared" si="69"/>
        <v>0</v>
      </c>
      <c r="Q207" s="478"/>
      <c r="R207" s="479">
        <f t="shared" si="70"/>
        <v>0</v>
      </c>
      <c r="S207" s="478"/>
      <c r="T207" s="479">
        <f t="shared" si="71"/>
        <v>0</v>
      </c>
      <c r="U207" s="478"/>
      <c r="V207" s="479">
        <f t="shared" si="72"/>
        <v>0</v>
      </c>
      <c r="W207" s="486" t="str">
        <f t="shared" si="73"/>
        <v xml:space="preserve"> </v>
      </c>
      <c r="X207" s="486" t="str">
        <f t="shared" si="79"/>
        <v xml:space="preserve"> </v>
      </c>
      <c r="Y207" s="486" t="str">
        <f t="shared" si="74"/>
        <v/>
      </c>
      <c r="Z207" s="477"/>
      <c r="AA207" s="486" t="str">
        <f t="shared" si="80"/>
        <v/>
      </c>
      <c r="AB207" s="486" t="str">
        <f t="shared" si="81"/>
        <v xml:space="preserve"> </v>
      </c>
      <c r="AC207" s="486" t="str">
        <f t="shared" si="82"/>
        <v/>
      </c>
      <c r="AD207" s="486" t="str">
        <f t="shared" si="83"/>
        <v xml:space="preserve"> </v>
      </c>
      <c r="AE207" s="494" t="str">
        <f t="shared" si="88"/>
        <v xml:space="preserve"> </v>
      </c>
      <c r="AF207" s="486" t="str">
        <f t="shared" si="84"/>
        <v xml:space="preserve"> </v>
      </c>
      <c r="AG207" s="481">
        <f t="shared" si="85"/>
        <v>0</v>
      </c>
      <c r="AH207" s="481" t="str">
        <f t="shared" si="89"/>
        <v xml:space="preserve"> </v>
      </c>
      <c r="AI207" s="483"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484"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486" t="str">
        <f t="shared" si="90"/>
        <v xml:space="preserve"> </v>
      </c>
      <c r="AL207" s="486"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486" t="str">
        <f t="shared" si="86"/>
        <v xml:space="preserve"> </v>
      </c>
      <c r="AN207" s="65" t="str">
        <f t="shared" si="87"/>
        <v xml:space="preserve"> </v>
      </c>
      <c r="AO207" s="516"/>
      <c r="AP207" s="516"/>
      <c r="AQ207" s="516"/>
      <c r="AR207" s="516"/>
      <c r="AS207" s="516"/>
      <c r="AT207" s="516"/>
      <c r="AU207" s="516"/>
      <c r="AV207" s="516"/>
      <c r="AW207" s="516"/>
      <c r="AX207" s="516"/>
      <c r="AY207" s="516"/>
      <c r="AZ207" s="516"/>
    </row>
    <row r="208" spans="1:52" ht="57.75" customHeight="1" x14ac:dyDescent="0.3">
      <c r="A208" s="512"/>
      <c r="B208" s="473" t="str">
        <f t="shared" si="75"/>
        <v>-</v>
      </c>
      <c r="C208" s="478"/>
      <c r="D208" s="375"/>
      <c r="E208" s="477"/>
      <c r="F208" s="515"/>
      <c r="G208" s="518"/>
      <c r="H208" s="477"/>
      <c r="I208" s="478"/>
      <c r="J208" s="479">
        <f t="shared" si="76"/>
        <v>0</v>
      </c>
      <c r="K208" s="478"/>
      <c r="L208" s="479">
        <f t="shared" si="77"/>
        <v>0</v>
      </c>
      <c r="M208" s="478"/>
      <c r="N208" s="479">
        <f t="shared" si="78"/>
        <v>0</v>
      </c>
      <c r="O208" s="478"/>
      <c r="P208" s="479">
        <f t="shared" si="69"/>
        <v>0</v>
      </c>
      <c r="Q208" s="478"/>
      <c r="R208" s="479">
        <f t="shared" si="70"/>
        <v>0</v>
      </c>
      <c r="S208" s="478"/>
      <c r="T208" s="479">
        <f t="shared" si="71"/>
        <v>0</v>
      </c>
      <c r="U208" s="478"/>
      <c r="V208" s="479">
        <f t="shared" si="72"/>
        <v>0</v>
      </c>
      <c r="W208" s="486" t="str">
        <f t="shared" si="73"/>
        <v xml:space="preserve"> </v>
      </c>
      <c r="X208" s="486" t="str">
        <f t="shared" si="79"/>
        <v xml:space="preserve"> </v>
      </c>
      <c r="Y208" s="486" t="str">
        <f t="shared" si="74"/>
        <v/>
      </c>
      <c r="Z208" s="477"/>
      <c r="AA208" s="486" t="str">
        <f t="shared" si="80"/>
        <v/>
      </c>
      <c r="AB208" s="486" t="str">
        <f t="shared" si="81"/>
        <v xml:space="preserve"> </v>
      </c>
      <c r="AC208" s="486" t="str">
        <f t="shared" si="82"/>
        <v/>
      </c>
      <c r="AD208" s="486" t="str">
        <f t="shared" si="83"/>
        <v xml:space="preserve"> </v>
      </c>
      <c r="AE208" s="494" t="str">
        <f t="shared" si="88"/>
        <v xml:space="preserve"> </v>
      </c>
      <c r="AF208" s="486" t="str">
        <f t="shared" si="84"/>
        <v xml:space="preserve"> </v>
      </c>
      <c r="AG208" s="481">
        <f t="shared" si="85"/>
        <v>0</v>
      </c>
      <c r="AH208" s="481" t="str">
        <f t="shared" si="89"/>
        <v xml:space="preserve"> </v>
      </c>
      <c r="AI208" s="483"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484"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486" t="str">
        <f t="shared" si="90"/>
        <v xml:space="preserve"> </v>
      </c>
      <c r="AL208" s="486"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486" t="str">
        <f t="shared" si="86"/>
        <v xml:space="preserve"> </v>
      </c>
      <c r="AN208" s="65" t="str">
        <f t="shared" si="87"/>
        <v xml:space="preserve"> </v>
      </c>
      <c r="AO208" s="516"/>
      <c r="AP208" s="516"/>
      <c r="AQ208" s="516"/>
      <c r="AR208" s="516"/>
      <c r="AS208" s="516"/>
      <c r="AT208" s="516"/>
      <c r="AU208" s="516"/>
      <c r="AV208" s="516"/>
      <c r="AW208" s="516"/>
      <c r="AX208" s="516"/>
      <c r="AY208" s="516"/>
      <c r="AZ208" s="516"/>
    </row>
    <row r="209" spans="1:52" ht="57.75" customHeight="1" x14ac:dyDescent="0.3">
      <c r="A209" s="512"/>
      <c r="B209" s="473" t="str">
        <f t="shared" si="75"/>
        <v>-</v>
      </c>
      <c r="C209" s="478"/>
      <c r="D209" s="375"/>
      <c r="E209" s="477"/>
      <c r="F209" s="515"/>
      <c r="G209" s="518"/>
      <c r="H209" s="477"/>
      <c r="I209" s="478"/>
      <c r="J209" s="479">
        <f t="shared" si="76"/>
        <v>0</v>
      </c>
      <c r="K209" s="478"/>
      <c r="L209" s="479">
        <f t="shared" si="77"/>
        <v>0</v>
      </c>
      <c r="M209" s="478"/>
      <c r="N209" s="479">
        <f t="shared" si="78"/>
        <v>0</v>
      </c>
      <c r="O209" s="478"/>
      <c r="P209" s="479">
        <f t="shared" si="69"/>
        <v>0</v>
      </c>
      <c r="Q209" s="478"/>
      <c r="R209" s="479">
        <f t="shared" si="70"/>
        <v>0</v>
      </c>
      <c r="S209" s="478"/>
      <c r="T209" s="479">
        <f t="shared" si="71"/>
        <v>0</v>
      </c>
      <c r="U209" s="478"/>
      <c r="V209" s="479">
        <f t="shared" si="72"/>
        <v>0</v>
      </c>
      <c r="W209" s="486" t="str">
        <f t="shared" si="73"/>
        <v xml:space="preserve"> </v>
      </c>
      <c r="X209" s="486" t="str">
        <f t="shared" si="79"/>
        <v xml:space="preserve"> </v>
      </c>
      <c r="Y209" s="486" t="str">
        <f t="shared" si="74"/>
        <v/>
      </c>
      <c r="Z209" s="477"/>
      <c r="AA209" s="486" t="str">
        <f t="shared" si="80"/>
        <v/>
      </c>
      <c r="AB209" s="486" t="str">
        <f t="shared" si="81"/>
        <v xml:space="preserve"> </v>
      </c>
      <c r="AC209" s="486" t="str">
        <f t="shared" si="82"/>
        <v/>
      </c>
      <c r="AD209" s="486" t="str">
        <f t="shared" si="83"/>
        <v xml:space="preserve"> </v>
      </c>
      <c r="AE209" s="494" t="str">
        <f t="shared" si="88"/>
        <v xml:space="preserve"> </v>
      </c>
      <c r="AF209" s="486" t="str">
        <f t="shared" si="84"/>
        <v xml:space="preserve"> </v>
      </c>
      <c r="AG209" s="481">
        <f t="shared" si="85"/>
        <v>0</v>
      </c>
      <c r="AH209" s="481" t="str">
        <f t="shared" si="89"/>
        <v xml:space="preserve"> </v>
      </c>
      <c r="AI209" s="483"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484"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486" t="str">
        <f t="shared" si="90"/>
        <v xml:space="preserve"> </v>
      </c>
      <c r="AL209" s="486"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486" t="str">
        <f t="shared" si="86"/>
        <v xml:space="preserve"> </v>
      </c>
      <c r="AN209" s="65" t="str">
        <f t="shared" si="87"/>
        <v xml:space="preserve"> </v>
      </c>
      <c r="AO209" s="516"/>
      <c r="AP209" s="516"/>
      <c r="AQ209" s="516"/>
      <c r="AR209" s="516"/>
      <c r="AS209" s="516"/>
      <c r="AT209" s="516"/>
      <c r="AU209" s="516"/>
      <c r="AV209" s="516"/>
      <c r="AW209" s="516"/>
      <c r="AX209" s="516"/>
      <c r="AY209" s="516"/>
      <c r="AZ209" s="516"/>
    </row>
    <row r="210" spans="1:52" ht="57.75" customHeight="1" x14ac:dyDescent="0.3">
      <c r="A210" s="512"/>
      <c r="B210" s="473" t="str">
        <f t="shared" si="75"/>
        <v>-</v>
      </c>
      <c r="C210" s="478"/>
      <c r="D210" s="375"/>
      <c r="E210" s="477"/>
      <c r="F210" s="515"/>
      <c r="G210" s="518"/>
      <c r="H210" s="477"/>
      <c r="I210" s="478"/>
      <c r="J210" s="479">
        <f t="shared" si="76"/>
        <v>0</v>
      </c>
      <c r="K210" s="478"/>
      <c r="L210" s="479">
        <f t="shared" si="77"/>
        <v>0</v>
      </c>
      <c r="M210" s="478"/>
      <c r="N210" s="479">
        <f t="shared" si="78"/>
        <v>0</v>
      </c>
      <c r="O210" s="478"/>
      <c r="P210" s="479">
        <f t="shared" si="69"/>
        <v>0</v>
      </c>
      <c r="Q210" s="478"/>
      <c r="R210" s="479">
        <f t="shared" si="70"/>
        <v>0</v>
      </c>
      <c r="S210" s="478"/>
      <c r="T210" s="479">
        <f t="shared" si="71"/>
        <v>0</v>
      </c>
      <c r="U210" s="478"/>
      <c r="V210" s="479">
        <f t="shared" si="72"/>
        <v>0</v>
      </c>
      <c r="W210" s="486" t="str">
        <f t="shared" si="73"/>
        <v xml:space="preserve"> </v>
      </c>
      <c r="X210" s="486" t="str">
        <f t="shared" si="79"/>
        <v xml:space="preserve"> </v>
      </c>
      <c r="Y210" s="486" t="str">
        <f t="shared" si="74"/>
        <v/>
      </c>
      <c r="Z210" s="477"/>
      <c r="AA210" s="486" t="str">
        <f t="shared" si="80"/>
        <v/>
      </c>
      <c r="AB210" s="486" t="str">
        <f t="shared" si="81"/>
        <v xml:space="preserve"> </v>
      </c>
      <c r="AC210" s="486" t="str">
        <f t="shared" si="82"/>
        <v/>
      </c>
      <c r="AD210" s="486" t="str">
        <f t="shared" si="83"/>
        <v xml:space="preserve"> </v>
      </c>
      <c r="AE210" s="494" t="str">
        <f t="shared" si="88"/>
        <v xml:space="preserve"> </v>
      </c>
      <c r="AF210" s="486" t="str">
        <f t="shared" si="84"/>
        <v xml:space="preserve"> </v>
      </c>
      <c r="AG210" s="481">
        <f t="shared" si="85"/>
        <v>0</v>
      </c>
      <c r="AH210" s="481" t="str">
        <f t="shared" si="89"/>
        <v xml:space="preserve"> </v>
      </c>
      <c r="AI210" s="483"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484"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486" t="str">
        <f t="shared" si="90"/>
        <v xml:space="preserve"> </v>
      </c>
      <c r="AL210" s="486"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486" t="str">
        <f t="shared" si="86"/>
        <v xml:space="preserve"> </v>
      </c>
      <c r="AN210" s="65" t="str">
        <f t="shared" si="87"/>
        <v xml:space="preserve"> </v>
      </c>
      <c r="AO210" s="516"/>
      <c r="AP210" s="516"/>
      <c r="AQ210" s="516"/>
      <c r="AR210" s="516"/>
      <c r="AS210" s="516"/>
      <c r="AT210" s="516"/>
      <c r="AU210" s="516"/>
      <c r="AV210" s="516"/>
      <c r="AW210" s="516"/>
      <c r="AX210" s="516"/>
      <c r="AY210" s="516"/>
      <c r="AZ210" s="516"/>
    </row>
    <row r="211" spans="1:52" ht="57.75" customHeight="1" x14ac:dyDescent="0.3">
      <c r="A211" s="512"/>
      <c r="B211" s="473" t="str">
        <f t="shared" si="75"/>
        <v>-</v>
      </c>
      <c r="C211" s="478"/>
      <c r="D211" s="375"/>
      <c r="E211" s="477"/>
      <c r="F211" s="515"/>
      <c r="G211" s="518"/>
      <c r="H211" s="477"/>
      <c r="I211" s="478"/>
      <c r="J211" s="479">
        <f t="shared" si="76"/>
        <v>0</v>
      </c>
      <c r="K211" s="478"/>
      <c r="L211" s="479">
        <f t="shared" si="77"/>
        <v>0</v>
      </c>
      <c r="M211" s="478"/>
      <c r="N211" s="479">
        <f t="shared" si="78"/>
        <v>0</v>
      </c>
      <c r="O211" s="478"/>
      <c r="P211" s="479">
        <f t="shared" si="69"/>
        <v>0</v>
      </c>
      <c r="Q211" s="478"/>
      <c r="R211" s="479">
        <f t="shared" si="70"/>
        <v>0</v>
      </c>
      <c r="S211" s="478"/>
      <c r="T211" s="479">
        <f t="shared" si="71"/>
        <v>0</v>
      </c>
      <c r="U211" s="478"/>
      <c r="V211" s="479">
        <f t="shared" si="72"/>
        <v>0</v>
      </c>
      <c r="W211" s="486" t="str">
        <f t="shared" si="73"/>
        <v xml:space="preserve"> </v>
      </c>
      <c r="X211" s="486" t="str">
        <f t="shared" si="79"/>
        <v xml:space="preserve"> </v>
      </c>
      <c r="Y211" s="486" t="str">
        <f t="shared" si="74"/>
        <v/>
      </c>
      <c r="Z211" s="477"/>
      <c r="AA211" s="486" t="str">
        <f t="shared" si="80"/>
        <v/>
      </c>
      <c r="AB211" s="486" t="str">
        <f t="shared" si="81"/>
        <v xml:space="preserve"> </v>
      </c>
      <c r="AC211" s="486" t="str">
        <f t="shared" si="82"/>
        <v/>
      </c>
      <c r="AD211" s="486" t="str">
        <f t="shared" si="83"/>
        <v xml:space="preserve"> </v>
      </c>
      <c r="AE211" s="494" t="str">
        <f t="shared" si="88"/>
        <v xml:space="preserve"> </v>
      </c>
      <c r="AF211" s="486" t="str">
        <f t="shared" si="84"/>
        <v xml:space="preserve"> </v>
      </c>
      <c r="AG211" s="481">
        <f t="shared" si="85"/>
        <v>0</v>
      </c>
      <c r="AH211" s="481" t="str">
        <f t="shared" si="89"/>
        <v xml:space="preserve"> </v>
      </c>
      <c r="AI211" s="483"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484"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486" t="str">
        <f t="shared" si="90"/>
        <v xml:space="preserve"> </v>
      </c>
      <c r="AL211" s="486"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486" t="str">
        <f t="shared" si="86"/>
        <v xml:space="preserve"> </v>
      </c>
      <c r="AN211" s="65" t="str">
        <f t="shared" si="87"/>
        <v xml:space="preserve"> </v>
      </c>
      <c r="AO211" s="516"/>
      <c r="AP211" s="516"/>
      <c r="AQ211" s="516"/>
      <c r="AR211" s="516"/>
      <c r="AS211" s="516"/>
      <c r="AT211" s="516"/>
      <c r="AU211" s="516"/>
      <c r="AV211" s="516"/>
      <c r="AW211" s="516"/>
      <c r="AX211" s="516"/>
      <c r="AY211" s="516"/>
      <c r="AZ211" s="516"/>
    </row>
    <row r="212" spans="1:52" ht="57.75" customHeight="1" x14ac:dyDescent="0.3">
      <c r="A212" s="512"/>
      <c r="B212" s="473" t="str">
        <f t="shared" si="75"/>
        <v>-</v>
      </c>
      <c r="C212" s="478"/>
      <c r="D212" s="375"/>
      <c r="E212" s="477"/>
      <c r="F212" s="515"/>
      <c r="G212" s="518"/>
      <c r="H212" s="477"/>
      <c r="I212" s="478"/>
      <c r="J212" s="479">
        <f t="shared" si="76"/>
        <v>0</v>
      </c>
      <c r="K212" s="478"/>
      <c r="L212" s="479">
        <f t="shared" si="77"/>
        <v>0</v>
      </c>
      <c r="M212" s="478"/>
      <c r="N212" s="479">
        <f t="shared" si="78"/>
        <v>0</v>
      </c>
      <c r="O212" s="478"/>
      <c r="P212" s="479">
        <f t="shared" si="69"/>
        <v>0</v>
      </c>
      <c r="Q212" s="478"/>
      <c r="R212" s="479">
        <f t="shared" si="70"/>
        <v>0</v>
      </c>
      <c r="S212" s="478"/>
      <c r="T212" s="479">
        <f t="shared" si="71"/>
        <v>0</v>
      </c>
      <c r="U212" s="478"/>
      <c r="V212" s="479">
        <f t="shared" si="72"/>
        <v>0</v>
      </c>
      <c r="W212" s="486" t="str">
        <f t="shared" si="73"/>
        <v xml:space="preserve"> </v>
      </c>
      <c r="X212" s="486" t="str">
        <f t="shared" si="79"/>
        <v xml:space="preserve"> </v>
      </c>
      <c r="Y212" s="486" t="str">
        <f t="shared" si="74"/>
        <v/>
      </c>
      <c r="Z212" s="477"/>
      <c r="AA212" s="486" t="str">
        <f t="shared" si="80"/>
        <v/>
      </c>
      <c r="AB212" s="486" t="str">
        <f t="shared" si="81"/>
        <v xml:space="preserve"> </v>
      </c>
      <c r="AC212" s="486" t="str">
        <f t="shared" si="82"/>
        <v/>
      </c>
      <c r="AD212" s="486" t="str">
        <f t="shared" si="83"/>
        <v xml:space="preserve"> </v>
      </c>
      <c r="AE212" s="494" t="str">
        <f t="shared" si="88"/>
        <v xml:space="preserve"> </v>
      </c>
      <c r="AF212" s="486" t="str">
        <f t="shared" si="84"/>
        <v xml:space="preserve"> </v>
      </c>
      <c r="AG212" s="481">
        <f t="shared" si="85"/>
        <v>0</v>
      </c>
      <c r="AH212" s="481" t="str">
        <f t="shared" si="89"/>
        <v xml:space="preserve"> </v>
      </c>
      <c r="AI212" s="483"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484"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486" t="str">
        <f t="shared" si="90"/>
        <v xml:space="preserve"> </v>
      </c>
      <c r="AL212" s="486"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486" t="str">
        <f t="shared" si="86"/>
        <v xml:space="preserve"> </v>
      </c>
      <c r="AN212" s="65" t="str">
        <f t="shared" si="87"/>
        <v xml:space="preserve"> </v>
      </c>
      <c r="AO212" s="516"/>
      <c r="AP212" s="516"/>
      <c r="AQ212" s="516"/>
      <c r="AR212" s="516"/>
      <c r="AS212" s="516"/>
      <c r="AT212" s="516"/>
      <c r="AU212" s="516"/>
      <c r="AV212" s="516"/>
      <c r="AW212" s="516"/>
      <c r="AX212" s="516"/>
      <c r="AY212" s="516"/>
      <c r="AZ212" s="516"/>
    </row>
    <row r="213" spans="1:52" ht="57.75" customHeight="1" x14ac:dyDescent="0.3">
      <c r="A213" s="512"/>
      <c r="B213" s="473" t="str">
        <f t="shared" si="75"/>
        <v>-</v>
      </c>
      <c r="C213" s="478"/>
      <c r="D213" s="375"/>
      <c r="E213" s="477"/>
      <c r="F213" s="515"/>
      <c r="G213" s="518"/>
      <c r="H213" s="477"/>
      <c r="I213" s="478"/>
      <c r="J213" s="479">
        <f t="shared" si="76"/>
        <v>0</v>
      </c>
      <c r="K213" s="478"/>
      <c r="L213" s="479">
        <f t="shared" si="77"/>
        <v>0</v>
      </c>
      <c r="M213" s="478"/>
      <c r="N213" s="479">
        <f t="shared" si="78"/>
        <v>0</v>
      </c>
      <c r="O213" s="478"/>
      <c r="P213" s="479">
        <f t="shared" si="69"/>
        <v>0</v>
      </c>
      <c r="Q213" s="478"/>
      <c r="R213" s="479">
        <f t="shared" si="70"/>
        <v>0</v>
      </c>
      <c r="S213" s="478"/>
      <c r="T213" s="479">
        <f t="shared" si="71"/>
        <v>0</v>
      </c>
      <c r="U213" s="478"/>
      <c r="V213" s="479">
        <f t="shared" si="72"/>
        <v>0</v>
      </c>
      <c r="W213" s="486" t="str">
        <f t="shared" si="73"/>
        <v xml:space="preserve"> </v>
      </c>
      <c r="X213" s="486" t="str">
        <f t="shared" si="79"/>
        <v xml:space="preserve"> </v>
      </c>
      <c r="Y213" s="486" t="str">
        <f t="shared" si="74"/>
        <v/>
      </c>
      <c r="Z213" s="477"/>
      <c r="AA213" s="486" t="str">
        <f t="shared" si="80"/>
        <v/>
      </c>
      <c r="AB213" s="486" t="str">
        <f t="shared" si="81"/>
        <v xml:space="preserve"> </v>
      </c>
      <c r="AC213" s="486" t="str">
        <f t="shared" si="82"/>
        <v/>
      </c>
      <c r="AD213" s="486" t="str">
        <f t="shared" si="83"/>
        <v xml:space="preserve"> </v>
      </c>
      <c r="AE213" s="494" t="str">
        <f t="shared" si="88"/>
        <v xml:space="preserve"> </v>
      </c>
      <c r="AF213" s="486" t="str">
        <f t="shared" si="84"/>
        <v xml:space="preserve"> </v>
      </c>
      <c r="AG213" s="481">
        <f t="shared" si="85"/>
        <v>0</v>
      </c>
      <c r="AH213" s="481" t="str">
        <f t="shared" si="89"/>
        <v xml:space="preserve"> </v>
      </c>
      <c r="AI213" s="483"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484"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486" t="str">
        <f t="shared" si="90"/>
        <v xml:space="preserve"> </v>
      </c>
      <c r="AL213" s="486"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486" t="str">
        <f t="shared" si="86"/>
        <v xml:space="preserve"> </v>
      </c>
      <c r="AN213" s="65" t="str">
        <f t="shared" si="87"/>
        <v xml:space="preserve"> </v>
      </c>
      <c r="AO213" s="516"/>
      <c r="AP213" s="516"/>
      <c r="AQ213" s="516"/>
      <c r="AR213" s="516"/>
      <c r="AS213" s="516"/>
      <c r="AT213" s="516"/>
      <c r="AU213" s="516"/>
      <c r="AV213" s="516"/>
      <c r="AW213" s="516"/>
      <c r="AX213" s="516"/>
      <c r="AY213" s="516"/>
      <c r="AZ213" s="516"/>
    </row>
    <row r="214" spans="1:52" ht="57.75" customHeight="1" x14ac:dyDescent="0.3">
      <c r="A214" s="512"/>
      <c r="B214" s="473" t="str">
        <f t="shared" si="75"/>
        <v>-</v>
      </c>
      <c r="C214" s="478"/>
      <c r="D214" s="375"/>
      <c r="E214" s="477"/>
      <c r="F214" s="515"/>
      <c r="G214" s="518"/>
      <c r="H214" s="477"/>
      <c r="I214" s="478"/>
      <c r="J214" s="479">
        <f t="shared" si="76"/>
        <v>0</v>
      </c>
      <c r="K214" s="478"/>
      <c r="L214" s="479">
        <f t="shared" si="77"/>
        <v>0</v>
      </c>
      <c r="M214" s="478"/>
      <c r="N214" s="479">
        <f t="shared" si="78"/>
        <v>0</v>
      </c>
      <c r="O214" s="478"/>
      <c r="P214" s="479">
        <f t="shared" si="69"/>
        <v>0</v>
      </c>
      <c r="Q214" s="478"/>
      <c r="R214" s="479">
        <f t="shared" si="70"/>
        <v>0</v>
      </c>
      <c r="S214" s="478"/>
      <c r="T214" s="479">
        <f t="shared" si="71"/>
        <v>0</v>
      </c>
      <c r="U214" s="478"/>
      <c r="V214" s="479">
        <f t="shared" si="72"/>
        <v>0</v>
      </c>
      <c r="W214" s="486" t="str">
        <f t="shared" si="73"/>
        <v xml:space="preserve"> </v>
      </c>
      <c r="X214" s="486" t="str">
        <f t="shared" si="79"/>
        <v xml:space="preserve"> </v>
      </c>
      <c r="Y214" s="486" t="str">
        <f t="shared" si="74"/>
        <v/>
      </c>
      <c r="Z214" s="477"/>
      <c r="AA214" s="486" t="str">
        <f t="shared" si="80"/>
        <v/>
      </c>
      <c r="AB214" s="486" t="str">
        <f t="shared" si="81"/>
        <v xml:space="preserve"> </v>
      </c>
      <c r="AC214" s="486" t="str">
        <f t="shared" si="82"/>
        <v/>
      </c>
      <c r="AD214" s="486" t="str">
        <f t="shared" si="83"/>
        <v xml:space="preserve"> </v>
      </c>
      <c r="AE214" s="494" t="str">
        <f t="shared" si="88"/>
        <v xml:space="preserve"> </v>
      </c>
      <c r="AF214" s="486" t="str">
        <f t="shared" si="84"/>
        <v xml:space="preserve"> </v>
      </c>
      <c r="AG214" s="481">
        <f t="shared" si="85"/>
        <v>0</v>
      </c>
      <c r="AH214" s="481" t="str">
        <f t="shared" si="89"/>
        <v xml:space="preserve"> </v>
      </c>
      <c r="AI214" s="483"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484"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486" t="str">
        <f t="shared" si="90"/>
        <v xml:space="preserve"> </v>
      </c>
      <c r="AL214" s="486"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486" t="str">
        <f t="shared" si="86"/>
        <v xml:space="preserve"> </v>
      </c>
      <c r="AN214" s="65" t="str">
        <f t="shared" si="87"/>
        <v xml:space="preserve"> </v>
      </c>
      <c r="AO214" s="516"/>
      <c r="AP214" s="516"/>
      <c r="AQ214" s="516"/>
      <c r="AR214" s="516"/>
      <c r="AS214" s="516"/>
      <c r="AT214" s="516"/>
      <c r="AU214" s="516"/>
      <c r="AV214" s="516"/>
      <c r="AW214" s="516"/>
      <c r="AX214" s="516"/>
      <c r="AY214" s="516"/>
      <c r="AZ214" s="516"/>
    </row>
    <row r="215" spans="1:52" ht="57.75" customHeight="1" x14ac:dyDescent="0.3">
      <c r="A215" s="512"/>
      <c r="B215" s="473" t="str">
        <f t="shared" si="75"/>
        <v>-</v>
      </c>
      <c r="C215" s="478"/>
      <c r="D215" s="375"/>
      <c r="E215" s="477"/>
      <c r="F215" s="515"/>
      <c r="G215" s="518"/>
      <c r="H215" s="477"/>
      <c r="I215" s="478"/>
      <c r="J215" s="479">
        <f t="shared" si="76"/>
        <v>0</v>
      </c>
      <c r="K215" s="478"/>
      <c r="L215" s="479">
        <f t="shared" si="77"/>
        <v>0</v>
      </c>
      <c r="M215" s="478"/>
      <c r="N215" s="479">
        <f t="shared" si="78"/>
        <v>0</v>
      </c>
      <c r="O215" s="478"/>
      <c r="P215" s="479">
        <f t="shared" si="69"/>
        <v>0</v>
      </c>
      <c r="Q215" s="478"/>
      <c r="R215" s="479">
        <f t="shared" si="70"/>
        <v>0</v>
      </c>
      <c r="S215" s="478"/>
      <c r="T215" s="479">
        <f t="shared" si="71"/>
        <v>0</v>
      </c>
      <c r="U215" s="478"/>
      <c r="V215" s="479">
        <f t="shared" si="72"/>
        <v>0</v>
      </c>
      <c r="W215" s="486" t="str">
        <f t="shared" si="73"/>
        <v xml:space="preserve"> </v>
      </c>
      <c r="X215" s="486" t="str">
        <f t="shared" si="79"/>
        <v xml:space="preserve"> </v>
      </c>
      <c r="Y215" s="486" t="str">
        <f t="shared" si="74"/>
        <v/>
      </c>
      <c r="Z215" s="477"/>
      <c r="AA215" s="486" t="str">
        <f t="shared" si="80"/>
        <v/>
      </c>
      <c r="AB215" s="486" t="str">
        <f t="shared" si="81"/>
        <v xml:space="preserve"> </v>
      </c>
      <c r="AC215" s="486" t="str">
        <f t="shared" si="82"/>
        <v/>
      </c>
      <c r="AD215" s="486" t="str">
        <f t="shared" si="83"/>
        <v xml:space="preserve"> </v>
      </c>
      <c r="AE215" s="494" t="str">
        <f t="shared" si="88"/>
        <v xml:space="preserve"> </v>
      </c>
      <c r="AF215" s="486" t="str">
        <f t="shared" si="84"/>
        <v xml:space="preserve"> </v>
      </c>
      <c r="AG215" s="481">
        <f t="shared" si="85"/>
        <v>0</v>
      </c>
      <c r="AH215" s="481" t="str">
        <f t="shared" si="89"/>
        <v xml:space="preserve"> </v>
      </c>
      <c r="AI215" s="483"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484"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486" t="str">
        <f t="shared" si="90"/>
        <v xml:space="preserve"> </v>
      </c>
      <c r="AL215" s="486"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486" t="str">
        <f t="shared" si="86"/>
        <v xml:space="preserve"> </v>
      </c>
      <c r="AN215" s="65" t="str">
        <f t="shared" si="87"/>
        <v xml:space="preserve"> </v>
      </c>
      <c r="AO215" s="516"/>
      <c r="AP215" s="516"/>
      <c r="AQ215" s="516"/>
      <c r="AR215" s="516"/>
      <c r="AS215" s="516"/>
      <c r="AT215" s="516"/>
      <c r="AU215" s="516"/>
      <c r="AV215" s="516"/>
      <c r="AW215" s="516"/>
      <c r="AX215" s="516"/>
      <c r="AY215" s="516"/>
      <c r="AZ215" s="516"/>
    </row>
    <row r="216" spans="1:52" ht="57.75" customHeight="1" x14ac:dyDescent="0.3">
      <c r="A216" s="512"/>
      <c r="B216" s="473" t="str">
        <f t="shared" si="75"/>
        <v>-</v>
      </c>
      <c r="C216" s="478"/>
      <c r="D216" s="375"/>
      <c r="E216" s="477"/>
      <c r="F216" s="515"/>
      <c r="G216" s="518"/>
      <c r="H216" s="477"/>
      <c r="I216" s="478"/>
      <c r="J216" s="479">
        <f t="shared" si="76"/>
        <v>0</v>
      </c>
      <c r="K216" s="478"/>
      <c r="L216" s="479">
        <f t="shared" si="77"/>
        <v>0</v>
      </c>
      <c r="M216" s="478"/>
      <c r="N216" s="479">
        <f t="shared" si="78"/>
        <v>0</v>
      </c>
      <c r="O216" s="478"/>
      <c r="P216" s="479">
        <f t="shared" si="69"/>
        <v>0</v>
      </c>
      <c r="Q216" s="478"/>
      <c r="R216" s="479">
        <f t="shared" si="70"/>
        <v>0</v>
      </c>
      <c r="S216" s="478"/>
      <c r="T216" s="479">
        <f t="shared" si="71"/>
        <v>0</v>
      </c>
      <c r="U216" s="478"/>
      <c r="V216" s="479">
        <f t="shared" si="72"/>
        <v>0</v>
      </c>
      <c r="W216" s="486" t="str">
        <f t="shared" si="73"/>
        <v xml:space="preserve"> </v>
      </c>
      <c r="X216" s="486" t="str">
        <f t="shared" si="79"/>
        <v xml:space="preserve"> </v>
      </c>
      <c r="Y216" s="486" t="str">
        <f t="shared" si="74"/>
        <v/>
      </c>
      <c r="Z216" s="477"/>
      <c r="AA216" s="486" t="str">
        <f t="shared" si="80"/>
        <v/>
      </c>
      <c r="AB216" s="486" t="str">
        <f t="shared" si="81"/>
        <v xml:space="preserve"> </v>
      </c>
      <c r="AC216" s="486" t="str">
        <f t="shared" si="82"/>
        <v/>
      </c>
      <c r="AD216" s="486" t="str">
        <f t="shared" si="83"/>
        <v xml:space="preserve"> </v>
      </c>
      <c r="AE216" s="494" t="str">
        <f t="shared" si="88"/>
        <v xml:space="preserve"> </v>
      </c>
      <c r="AF216" s="486" t="str">
        <f t="shared" si="84"/>
        <v xml:space="preserve"> </v>
      </c>
      <c r="AG216" s="481">
        <f t="shared" si="85"/>
        <v>0</v>
      </c>
      <c r="AH216" s="481" t="str">
        <f t="shared" si="89"/>
        <v xml:space="preserve"> </v>
      </c>
      <c r="AI216" s="483"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484"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486" t="str">
        <f t="shared" si="90"/>
        <v xml:space="preserve"> </v>
      </c>
      <c r="AL216" s="486"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486" t="str">
        <f t="shared" si="86"/>
        <v xml:space="preserve"> </v>
      </c>
      <c r="AN216" s="65" t="str">
        <f t="shared" si="87"/>
        <v xml:space="preserve"> </v>
      </c>
      <c r="AO216" s="516"/>
      <c r="AP216" s="516"/>
      <c r="AQ216" s="516"/>
      <c r="AR216" s="516"/>
      <c r="AS216" s="516"/>
      <c r="AT216" s="516"/>
      <c r="AU216" s="516"/>
      <c r="AV216" s="516"/>
      <c r="AW216" s="516"/>
      <c r="AX216" s="516"/>
      <c r="AY216" s="516"/>
      <c r="AZ216" s="516"/>
    </row>
    <row r="217" spans="1:52" ht="57.75" customHeight="1" x14ac:dyDescent="0.3">
      <c r="A217" s="512"/>
      <c r="B217" s="473" t="str">
        <f t="shared" si="75"/>
        <v>-</v>
      </c>
      <c r="C217" s="478"/>
      <c r="D217" s="375"/>
      <c r="E217" s="477"/>
      <c r="F217" s="515"/>
      <c r="G217" s="518"/>
      <c r="H217" s="477"/>
      <c r="I217" s="478"/>
      <c r="J217" s="479">
        <f t="shared" si="76"/>
        <v>0</v>
      </c>
      <c r="K217" s="478"/>
      <c r="L217" s="479">
        <f t="shared" si="77"/>
        <v>0</v>
      </c>
      <c r="M217" s="478"/>
      <c r="N217" s="479">
        <f t="shared" si="78"/>
        <v>0</v>
      </c>
      <c r="O217" s="478"/>
      <c r="P217" s="479">
        <f t="shared" si="69"/>
        <v>0</v>
      </c>
      <c r="Q217" s="478"/>
      <c r="R217" s="479">
        <f t="shared" si="70"/>
        <v>0</v>
      </c>
      <c r="S217" s="478"/>
      <c r="T217" s="479">
        <f t="shared" si="71"/>
        <v>0</v>
      </c>
      <c r="U217" s="478"/>
      <c r="V217" s="479">
        <f t="shared" si="72"/>
        <v>0</v>
      </c>
      <c r="W217" s="486" t="str">
        <f t="shared" si="73"/>
        <v xml:space="preserve"> </v>
      </c>
      <c r="X217" s="486" t="str">
        <f t="shared" si="79"/>
        <v xml:space="preserve"> </v>
      </c>
      <c r="Y217" s="486" t="str">
        <f t="shared" si="74"/>
        <v/>
      </c>
      <c r="Z217" s="477"/>
      <c r="AA217" s="486" t="str">
        <f t="shared" si="80"/>
        <v/>
      </c>
      <c r="AB217" s="486" t="str">
        <f t="shared" si="81"/>
        <v xml:space="preserve"> </v>
      </c>
      <c r="AC217" s="486" t="str">
        <f t="shared" si="82"/>
        <v/>
      </c>
      <c r="AD217" s="486" t="str">
        <f t="shared" si="83"/>
        <v xml:space="preserve"> </v>
      </c>
      <c r="AE217" s="494" t="str">
        <f t="shared" si="88"/>
        <v xml:space="preserve"> </v>
      </c>
      <c r="AF217" s="486" t="str">
        <f t="shared" si="84"/>
        <v xml:space="preserve"> </v>
      </c>
      <c r="AG217" s="481">
        <f t="shared" si="85"/>
        <v>0</v>
      </c>
      <c r="AH217" s="481" t="str">
        <f t="shared" si="89"/>
        <v xml:space="preserve"> </v>
      </c>
      <c r="AI217" s="483"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484"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486" t="str">
        <f t="shared" si="90"/>
        <v xml:space="preserve"> </v>
      </c>
      <c r="AL217" s="486"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486" t="str">
        <f t="shared" si="86"/>
        <v xml:space="preserve"> </v>
      </c>
      <c r="AN217" s="65" t="str">
        <f t="shared" si="87"/>
        <v xml:space="preserve"> </v>
      </c>
      <c r="AO217" s="516"/>
      <c r="AP217" s="516"/>
      <c r="AQ217" s="516"/>
      <c r="AR217" s="516"/>
      <c r="AS217" s="516"/>
      <c r="AT217" s="516"/>
      <c r="AU217" s="516"/>
      <c r="AV217" s="516"/>
      <c r="AW217" s="516"/>
      <c r="AX217" s="516"/>
      <c r="AY217" s="516"/>
      <c r="AZ217" s="516"/>
    </row>
    <row r="218" spans="1:52" ht="57.75" customHeight="1" x14ac:dyDescent="0.3">
      <c r="A218" s="512"/>
      <c r="B218" s="473" t="str">
        <f t="shared" si="75"/>
        <v>-</v>
      </c>
      <c r="C218" s="478"/>
      <c r="D218" s="375"/>
      <c r="E218" s="477"/>
      <c r="F218" s="515"/>
      <c r="G218" s="518"/>
      <c r="H218" s="477"/>
      <c r="I218" s="478"/>
      <c r="J218" s="479">
        <f t="shared" si="76"/>
        <v>0</v>
      </c>
      <c r="K218" s="478"/>
      <c r="L218" s="479">
        <f t="shared" si="77"/>
        <v>0</v>
      </c>
      <c r="M218" s="478"/>
      <c r="N218" s="479">
        <f t="shared" si="78"/>
        <v>0</v>
      </c>
      <c r="O218" s="478"/>
      <c r="P218" s="479">
        <f t="shared" si="69"/>
        <v>0</v>
      </c>
      <c r="Q218" s="478"/>
      <c r="R218" s="479">
        <f t="shared" si="70"/>
        <v>0</v>
      </c>
      <c r="S218" s="478"/>
      <c r="T218" s="479">
        <f t="shared" si="71"/>
        <v>0</v>
      </c>
      <c r="U218" s="478"/>
      <c r="V218" s="479">
        <f t="shared" si="72"/>
        <v>0</v>
      </c>
      <c r="W218" s="486" t="str">
        <f t="shared" si="73"/>
        <v xml:space="preserve"> </v>
      </c>
      <c r="X218" s="486" t="str">
        <f t="shared" si="79"/>
        <v xml:space="preserve"> </v>
      </c>
      <c r="Y218" s="486" t="str">
        <f t="shared" si="74"/>
        <v/>
      </c>
      <c r="Z218" s="477"/>
      <c r="AA218" s="486" t="str">
        <f t="shared" si="80"/>
        <v/>
      </c>
      <c r="AB218" s="486" t="str">
        <f t="shared" si="81"/>
        <v xml:space="preserve"> </v>
      </c>
      <c r="AC218" s="486" t="str">
        <f t="shared" si="82"/>
        <v/>
      </c>
      <c r="AD218" s="486" t="str">
        <f t="shared" si="83"/>
        <v xml:space="preserve"> </v>
      </c>
      <c r="AE218" s="494" t="str">
        <f t="shared" si="88"/>
        <v xml:space="preserve"> </v>
      </c>
      <c r="AF218" s="486" t="str">
        <f t="shared" si="84"/>
        <v xml:space="preserve"> </v>
      </c>
      <c r="AG218" s="481">
        <f t="shared" si="85"/>
        <v>0</v>
      </c>
      <c r="AH218" s="481" t="str">
        <f t="shared" si="89"/>
        <v xml:space="preserve"> </v>
      </c>
      <c r="AI218" s="483"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484"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486" t="str">
        <f t="shared" si="90"/>
        <v xml:space="preserve"> </v>
      </c>
      <c r="AL218" s="486"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486" t="str">
        <f t="shared" si="86"/>
        <v xml:space="preserve"> </v>
      </c>
      <c r="AN218" s="65" t="str">
        <f t="shared" si="87"/>
        <v xml:space="preserve"> </v>
      </c>
      <c r="AO218" s="516"/>
      <c r="AP218" s="516"/>
      <c r="AQ218" s="516"/>
      <c r="AR218" s="516"/>
      <c r="AS218" s="516"/>
      <c r="AT218" s="516"/>
      <c r="AU218" s="516"/>
      <c r="AV218" s="516"/>
      <c r="AW218" s="516"/>
      <c r="AX218" s="516"/>
      <c r="AY218" s="516"/>
      <c r="AZ218" s="516"/>
    </row>
    <row r="219" spans="1:52" ht="57.75" customHeight="1" x14ac:dyDescent="0.3">
      <c r="A219" s="512"/>
      <c r="B219" s="473" t="str">
        <f t="shared" si="75"/>
        <v>-</v>
      </c>
      <c r="C219" s="478"/>
      <c r="D219" s="375"/>
      <c r="E219" s="477"/>
      <c r="F219" s="515"/>
      <c r="G219" s="518"/>
      <c r="H219" s="477"/>
      <c r="I219" s="478"/>
      <c r="J219" s="479">
        <f t="shared" si="76"/>
        <v>0</v>
      </c>
      <c r="K219" s="478"/>
      <c r="L219" s="479">
        <f t="shared" si="77"/>
        <v>0</v>
      </c>
      <c r="M219" s="478"/>
      <c r="N219" s="479">
        <f t="shared" si="78"/>
        <v>0</v>
      </c>
      <c r="O219" s="478"/>
      <c r="P219" s="479">
        <f t="shared" si="69"/>
        <v>0</v>
      </c>
      <c r="Q219" s="478"/>
      <c r="R219" s="479">
        <f t="shared" si="70"/>
        <v>0</v>
      </c>
      <c r="S219" s="478"/>
      <c r="T219" s="479">
        <f t="shared" si="71"/>
        <v>0</v>
      </c>
      <c r="U219" s="478"/>
      <c r="V219" s="479">
        <f t="shared" si="72"/>
        <v>0</v>
      </c>
      <c r="W219" s="486" t="str">
        <f t="shared" si="73"/>
        <v xml:space="preserve"> </v>
      </c>
      <c r="X219" s="486" t="str">
        <f t="shared" si="79"/>
        <v xml:space="preserve"> </v>
      </c>
      <c r="Y219" s="486" t="str">
        <f t="shared" si="74"/>
        <v/>
      </c>
      <c r="Z219" s="477"/>
      <c r="AA219" s="486" t="str">
        <f t="shared" si="80"/>
        <v/>
      </c>
      <c r="AB219" s="486" t="str">
        <f t="shared" si="81"/>
        <v xml:space="preserve"> </v>
      </c>
      <c r="AC219" s="486" t="str">
        <f t="shared" si="82"/>
        <v/>
      </c>
      <c r="AD219" s="486" t="str">
        <f t="shared" si="83"/>
        <v xml:space="preserve"> </v>
      </c>
      <c r="AE219" s="494" t="str">
        <f t="shared" si="88"/>
        <v xml:space="preserve"> </v>
      </c>
      <c r="AF219" s="486" t="str">
        <f t="shared" si="84"/>
        <v xml:space="preserve"> </v>
      </c>
      <c r="AG219" s="481">
        <f t="shared" si="85"/>
        <v>0</v>
      </c>
      <c r="AH219" s="481" t="str">
        <f t="shared" si="89"/>
        <v xml:space="preserve"> </v>
      </c>
      <c r="AI219" s="483"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484"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486" t="str">
        <f t="shared" si="90"/>
        <v xml:space="preserve"> </v>
      </c>
      <c r="AL219" s="486"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486" t="str">
        <f t="shared" si="86"/>
        <v xml:space="preserve"> </v>
      </c>
      <c r="AN219" s="65" t="str">
        <f t="shared" si="87"/>
        <v xml:space="preserve"> </v>
      </c>
      <c r="AO219" s="516"/>
      <c r="AP219" s="516"/>
      <c r="AQ219" s="516"/>
      <c r="AR219" s="516"/>
      <c r="AS219" s="516"/>
      <c r="AT219" s="516"/>
      <c r="AU219" s="516"/>
      <c r="AV219" s="516"/>
      <c r="AW219" s="516"/>
      <c r="AX219" s="516"/>
      <c r="AY219" s="516"/>
      <c r="AZ219" s="516"/>
    </row>
    <row r="220" spans="1:52" ht="57.75" customHeight="1" x14ac:dyDescent="0.3">
      <c r="A220" s="512"/>
      <c r="B220" s="473" t="str">
        <f t="shared" si="75"/>
        <v>-</v>
      </c>
      <c r="C220" s="478"/>
      <c r="D220" s="375"/>
      <c r="E220" s="477"/>
      <c r="F220" s="515"/>
      <c r="G220" s="518"/>
      <c r="H220" s="477"/>
      <c r="I220" s="478"/>
      <c r="J220" s="479">
        <f t="shared" si="76"/>
        <v>0</v>
      </c>
      <c r="K220" s="478"/>
      <c r="L220" s="479">
        <f t="shared" si="77"/>
        <v>0</v>
      </c>
      <c r="M220" s="478"/>
      <c r="N220" s="479">
        <f t="shared" si="78"/>
        <v>0</v>
      </c>
      <c r="O220" s="478"/>
      <c r="P220" s="479">
        <f t="shared" si="69"/>
        <v>0</v>
      </c>
      <c r="Q220" s="478"/>
      <c r="R220" s="479">
        <f t="shared" si="70"/>
        <v>0</v>
      </c>
      <c r="S220" s="478"/>
      <c r="T220" s="479">
        <f t="shared" si="71"/>
        <v>0</v>
      </c>
      <c r="U220" s="478"/>
      <c r="V220" s="479">
        <f t="shared" si="72"/>
        <v>0</v>
      </c>
      <c r="W220" s="486" t="str">
        <f t="shared" si="73"/>
        <v xml:space="preserve"> </v>
      </c>
      <c r="X220" s="486" t="str">
        <f t="shared" si="79"/>
        <v xml:space="preserve"> </v>
      </c>
      <c r="Y220" s="486" t="str">
        <f t="shared" si="74"/>
        <v/>
      </c>
      <c r="Z220" s="477"/>
      <c r="AA220" s="486" t="str">
        <f t="shared" si="80"/>
        <v/>
      </c>
      <c r="AB220" s="486" t="str">
        <f t="shared" si="81"/>
        <v xml:space="preserve"> </v>
      </c>
      <c r="AC220" s="486" t="str">
        <f t="shared" si="82"/>
        <v/>
      </c>
      <c r="AD220" s="486" t="str">
        <f t="shared" si="83"/>
        <v xml:space="preserve"> </v>
      </c>
      <c r="AE220" s="494" t="str">
        <f t="shared" si="88"/>
        <v xml:space="preserve"> </v>
      </c>
      <c r="AF220" s="486" t="str">
        <f t="shared" si="84"/>
        <v xml:space="preserve"> </v>
      </c>
      <c r="AG220" s="481">
        <f t="shared" si="85"/>
        <v>0</v>
      </c>
      <c r="AH220" s="481" t="str">
        <f t="shared" si="89"/>
        <v xml:space="preserve"> </v>
      </c>
      <c r="AI220" s="483"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484"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486" t="str">
        <f t="shared" si="90"/>
        <v xml:space="preserve"> </v>
      </c>
      <c r="AL220" s="486"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486" t="str">
        <f t="shared" si="86"/>
        <v xml:space="preserve"> </v>
      </c>
      <c r="AN220" s="65" t="str">
        <f t="shared" si="87"/>
        <v xml:space="preserve"> </v>
      </c>
      <c r="AO220" s="516"/>
      <c r="AP220" s="516"/>
      <c r="AQ220" s="516"/>
      <c r="AR220" s="516"/>
      <c r="AS220" s="516"/>
      <c r="AT220" s="516"/>
      <c r="AU220" s="516"/>
      <c r="AV220" s="516"/>
      <c r="AW220" s="516"/>
      <c r="AX220" s="516"/>
      <c r="AY220" s="516"/>
      <c r="AZ220" s="516"/>
    </row>
    <row r="221" spans="1:52" ht="57.75" customHeight="1" x14ac:dyDescent="0.3">
      <c r="A221" s="512"/>
      <c r="B221" s="473" t="str">
        <f t="shared" si="75"/>
        <v>-</v>
      </c>
      <c r="C221" s="478"/>
      <c r="D221" s="375"/>
      <c r="E221" s="477"/>
      <c r="F221" s="515"/>
      <c r="G221" s="518"/>
      <c r="H221" s="477"/>
      <c r="I221" s="478"/>
      <c r="J221" s="479">
        <f t="shared" si="76"/>
        <v>0</v>
      </c>
      <c r="K221" s="478"/>
      <c r="L221" s="479">
        <f t="shared" si="77"/>
        <v>0</v>
      </c>
      <c r="M221" s="478"/>
      <c r="N221" s="479">
        <f t="shared" si="78"/>
        <v>0</v>
      </c>
      <c r="O221" s="478"/>
      <c r="P221" s="479">
        <f t="shared" si="69"/>
        <v>0</v>
      </c>
      <c r="Q221" s="478"/>
      <c r="R221" s="479">
        <f t="shared" si="70"/>
        <v>0</v>
      </c>
      <c r="S221" s="478"/>
      <c r="T221" s="479">
        <f t="shared" si="71"/>
        <v>0</v>
      </c>
      <c r="U221" s="478"/>
      <c r="V221" s="479">
        <f t="shared" si="72"/>
        <v>0</v>
      </c>
      <c r="W221" s="486" t="str">
        <f t="shared" si="73"/>
        <v xml:space="preserve"> </v>
      </c>
      <c r="X221" s="486" t="str">
        <f t="shared" si="79"/>
        <v xml:space="preserve"> </v>
      </c>
      <c r="Y221" s="486" t="str">
        <f t="shared" si="74"/>
        <v/>
      </c>
      <c r="Z221" s="477"/>
      <c r="AA221" s="486" t="str">
        <f t="shared" si="80"/>
        <v/>
      </c>
      <c r="AB221" s="486" t="str">
        <f t="shared" si="81"/>
        <v xml:space="preserve"> </v>
      </c>
      <c r="AC221" s="486" t="str">
        <f t="shared" si="82"/>
        <v/>
      </c>
      <c r="AD221" s="486" t="str">
        <f t="shared" si="83"/>
        <v xml:space="preserve"> </v>
      </c>
      <c r="AE221" s="494" t="str">
        <f t="shared" si="88"/>
        <v xml:space="preserve"> </v>
      </c>
      <c r="AF221" s="486" t="str">
        <f t="shared" si="84"/>
        <v xml:space="preserve"> </v>
      </c>
      <c r="AG221" s="481">
        <f t="shared" si="85"/>
        <v>0</v>
      </c>
      <c r="AH221" s="481" t="str">
        <f t="shared" si="89"/>
        <v xml:space="preserve"> </v>
      </c>
      <c r="AI221" s="483"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484"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486" t="str">
        <f t="shared" si="90"/>
        <v xml:space="preserve"> </v>
      </c>
      <c r="AL221" s="486"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486" t="str">
        <f t="shared" si="86"/>
        <v xml:space="preserve"> </v>
      </c>
      <c r="AN221" s="65" t="str">
        <f t="shared" si="87"/>
        <v xml:space="preserve"> </v>
      </c>
      <c r="AO221" s="516"/>
      <c r="AP221" s="516"/>
      <c r="AQ221" s="516"/>
      <c r="AR221" s="516"/>
      <c r="AS221" s="516"/>
      <c r="AT221" s="516"/>
      <c r="AU221" s="516"/>
      <c r="AV221" s="516"/>
      <c r="AW221" s="516"/>
      <c r="AX221" s="516"/>
      <c r="AY221" s="516"/>
      <c r="AZ221" s="516"/>
    </row>
    <row r="222" spans="1:52" ht="57.75" customHeight="1" x14ac:dyDescent="0.3">
      <c r="A222" s="512"/>
      <c r="B222" s="473" t="str">
        <f t="shared" si="75"/>
        <v>-</v>
      </c>
      <c r="C222" s="478"/>
      <c r="D222" s="375"/>
      <c r="E222" s="477"/>
      <c r="F222" s="515"/>
      <c r="G222" s="518"/>
      <c r="H222" s="477"/>
      <c r="I222" s="478"/>
      <c r="J222" s="479">
        <f t="shared" si="76"/>
        <v>0</v>
      </c>
      <c r="K222" s="478"/>
      <c r="L222" s="479">
        <f t="shared" si="77"/>
        <v>0</v>
      </c>
      <c r="M222" s="478"/>
      <c r="N222" s="479">
        <f t="shared" si="78"/>
        <v>0</v>
      </c>
      <c r="O222" s="478"/>
      <c r="P222" s="479">
        <f t="shared" si="69"/>
        <v>0</v>
      </c>
      <c r="Q222" s="478"/>
      <c r="R222" s="479">
        <f t="shared" si="70"/>
        <v>0</v>
      </c>
      <c r="S222" s="478"/>
      <c r="T222" s="479">
        <f t="shared" si="71"/>
        <v>0</v>
      </c>
      <c r="U222" s="478"/>
      <c r="V222" s="479">
        <f t="shared" si="72"/>
        <v>0</v>
      </c>
      <c r="W222" s="486" t="str">
        <f t="shared" si="73"/>
        <v xml:space="preserve"> </v>
      </c>
      <c r="X222" s="486" t="str">
        <f t="shared" si="79"/>
        <v xml:space="preserve"> </v>
      </c>
      <c r="Y222" s="486" t="str">
        <f t="shared" si="74"/>
        <v/>
      </c>
      <c r="Z222" s="477"/>
      <c r="AA222" s="486" t="str">
        <f t="shared" si="80"/>
        <v/>
      </c>
      <c r="AB222" s="486" t="str">
        <f t="shared" si="81"/>
        <v xml:space="preserve"> </v>
      </c>
      <c r="AC222" s="486" t="str">
        <f t="shared" si="82"/>
        <v/>
      </c>
      <c r="AD222" s="486" t="str">
        <f t="shared" si="83"/>
        <v xml:space="preserve"> </v>
      </c>
      <c r="AE222" s="494" t="str">
        <f t="shared" si="88"/>
        <v xml:space="preserve"> </v>
      </c>
      <c r="AF222" s="486" t="str">
        <f t="shared" si="84"/>
        <v xml:space="preserve"> </v>
      </c>
      <c r="AG222" s="481">
        <f t="shared" si="85"/>
        <v>0</v>
      </c>
      <c r="AH222" s="481" t="str">
        <f t="shared" si="89"/>
        <v xml:space="preserve"> </v>
      </c>
      <c r="AI222" s="483"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484"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486" t="str">
        <f t="shared" si="90"/>
        <v xml:space="preserve"> </v>
      </c>
      <c r="AL222" s="486"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486" t="str">
        <f t="shared" si="86"/>
        <v xml:space="preserve"> </v>
      </c>
      <c r="AN222" s="65" t="str">
        <f t="shared" si="87"/>
        <v xml:space="preserve"> </v>
      </c>
      <c r="AO222" s="516"/>
      <c r="AP222" s="516"/>
      <c r="AQ222" s="516"/>
      <c r="AR222" s="516"/>
      <c r="AS222" s="516"/>
      <c r="AT222" s="516"/>
      <c r="AU222" s="516"/>
      <c r="AV222" s="516"/>
      <c r="AW222" s="516"/>
      <c r="AX222" s="516"/>
      <c r="AY222" s="516"/>
      <c r="AZ222" s="516"/>
    </row>
    <row r="223" spans="1:52" ht="57.75" customHeight="1" x14ac:dyDescent="0.3">
      <c r="A223" s="512"/>
      <c r="B223" s="473" t="str">
        <f t="shared" si="75"/>
        <v>-</v>
      </c>
      <c r="C223" s="478"/>
      <c r="D223" s="375"/>
      <c r="E223" s="477"/>
      <c r="F223" s="515"/>
      <c r="G223" s="518"/>
      <c r="H223" s="477"/>
      <c r="I223" s="478"/>
      <c r="J223" s="479">
        <f t="shared" si="76"/>
        <v>0</v>
      </c>
      <c r="K223" s="478"/>
      <c r="L223" s="479">
        <f t="shared" si="77"/>
        <v>0</v>
      </c>
      <c r="M223" s="478"/>
      <c r="N223" s="479">
        <f t="shared" si="78"/>
        <v>0</v>
      </c>
      <c r="O223" s="478"/>
      <c r="P223" s="479">
        <f t="shared" si="69"/>
        <v>0</v>
      </c>
      <c r="Q223" s="478"/>
      <c r="R223" s="479">
        <f t="shared" si="70"/>
        <v>0</v>
      </c>
      <c r="S223" s="478"/>
      <c r="T223" s="479">
        <f t="shared" si="71"/>
        <v>0</v>
      </c>
      <c r="U223" s="478"/>
      <c r="V223" s="479">
        <f t="shared" si="72"/>
        <v>0</v>
      </c>
      <c r="W223" s="486" t="str">
        <f t="shared" si="73"/>
        <v xml:space="preserve"> </v>
      </c>
      <c r="X223" s="486" t="str">
        <f t="shared" si="79"/>
        <v xml:space="preserve"> </v>
      </c>
      <c r="Y223" s="486" t="str">
        <f t="shared" si="74"/>
        <v/>
      </c>
      <c r="Z223" s="477"/>
      <c r="AA223" s="486" t="str">
        <f t="shared" si="80"/>
        <v/>
      </c>
      <c r="AB223" s="486" t="str">
        <f t="shared" si="81"/>
        <v xml:space="preserve"> </v>
      </c>
      <c r="AC223" s="486" t="str">
        <f t="shared" si="82"/>
        <v/>
      </c>
      <c r="AD223" s="486" t="str">
        <f t="shared" si="83"/>
        <v xml:space="preserve"> </v>
      </c>
      <c r="AE223" s="494" t="str">
        <f t="shared" si="88"/>
        <v xml:space="preserve"> </v>
      </c>
      <c r="AF223" s="486" t="str">
        <f t="shared" si="84"/>
        <v xml:space="preserve"> </v>
      </c>
      <c r="AG223" s="481">
        <f t="shared" si="85"/>
        <v>0</v>
      </c>
      <c r="AH223" s="481" t="str">
        <f t="shared" si="89"/>
        <v xml:space="preserve"> </v>
      </c>
      <c r="AI223" s="483"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484"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486" t="str">
        <f t="shared" si="90"/>
        <v xml:space="preserve"> </v>
      </c>
      <c r="AL223" s="486"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486" t="str">
        <f t="shared" si="86"/>
        <v xml:space="preserve"> </v>
      </c>
      <c r="AN223" s="65" t="str">
        <f t="shared" si="87"/>
        <v xml:space="preserve"> </v>
      </c>
      <c r="AO223" s="516"/>
      <c r="AP223" s="516"/>
      <c r="AQ223" s="516"/>
      <c r="AR223" s="516"/>
      <c r="AS223" s="516"/>
      <c r="AT223" s="516"/>
      <c r="AU223" s="516"/>
      <c r="AV223" s="516"/>
      <c r="AW223" s="516"/>
      <c r="AX223" s="516"/>
      <c r="AY223" s="516"/>
      <c r="AZ223" s="516"/>
    </row>
    <row r="224" spans="1:52" ht="57.75" customHeight="1" x14ac:dyDescent="0.3">
      <c r="A224" s="512"/>
      <c r="B224" s="473" t="str">
        <f t="shared" si="75"/>
        <v>-</v>
      </c>
      <c r="C224" s="478"/>
      <c r="D224" s="375"/>
      <c r="E224" s="477"/>
      <c r="F224" s="515"/>
      <c r="G224" s="518"/>
      <c r="H224" s="477"/>
      <c r="I224" s="478"/>
      <c r="J224" s="479">
        <f t="shared" si="76"/>
        <v>0</v>
      </c>
      <c r="K224" s="478"/>
      <c r="L224" s="479">
        <f t="shared" si="77"/>
        <v>0</v>
      </c>
      <c r="M224" s="478"/>
      <c r="N224" s="479">
        <f t="shared" si="78"/>
        <v>0</v>
      </c>
      <c r="O224" s="478"/>
      <c r="P224" s="479">
        <f t="shared" si="69"/>
        <v>0</v>
      </c>
      <c r="Q224" s="478"/>
      <c r="R224" s="479">
        <f t="shared" si="70"/>
        <v>0</v>
      </c>
      <c r="S224" s="478"/>
      <c r="T224" s="479">
        <f t="shared" si="71"/>
        <v>0</v>
      </c>
      <c r="U224" s="478"/>
      <c r="V224" s="479">
        <f t="shared" si="72"/>
        <v>0</v>
      </c>
      <c r="W224" s="486" t="str">
        <f t="shared" si="73"/>
        <v xml:space="preserve"> </v>
      </c>
      <c r="X224" s="486" t="str">
        <f t="shared" si="79"/>
        <v xml:space="preserve"> </v>
      </c>
      <c r="Y224" s="486" t="str">
        <f t="shared" si="74"/>
        <v/>
      </c>
      <c r="Z224" s="477"/>
      <c r="AA224" s="486" t="str">
        <f t="shared" si="80"/>
        <v/>
      </c>
      <c r="AB224" s="486" t="str">
        <f t="shared" si="81"/>
        <v xml:space="preserve"> </v>
      </c>
      <c r="AC224" s="486" t="str">
        <f t="shared" si="82"/>
        <v/>
      </c>
      <c r="AD224" s="486" t="str">
        <f t="shared" si="83"/>
        <v xml:space="preserve"> </v>
      </c>
      <c r="AE224" s="494" t="str">
        <f t="shared" si="88"/>
        <v xml:space="preserve"> </v>
      </c>
      <c r="AF224" s="486" t="str">
        <f t="shared" si="84"/>
        <v xml:space="preserve"> </v>
      </c>
      <c r="AG224" s="481">
        <f t="shared" si="85"/>
        <v>0</v>
      </c>
      <c r="AH224" s="481" t="str">
        <f t="shared" si="89"/>
        <v xml:space="preserve"> </v>
      </c>
      <c r="AI224" s="483"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484"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486" t="str">
        <f t="shared" si="90"/>
        <v xml:space="preserve"> </v>
      </c>
      <c r="AL224" s="486"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486" t="str">
        <f t="shared" si="86"/>
        <v xml:space="preserve"> </v>
      </c>
      <c r="AN224" s="65" t="str">
        <f t="shared" si="87"/>
        <v xml:space="preserve"> </v>
      </c>
      <c r="AO224" s="516"/>
      <c r="AP224" s="516"/>
      <c r="AQ224" s="516"/>
      <c r="AR224" s="516"/>
      <c r="AS224" s="516"/>
      <c r="AT224" s="516"/>
      <c r="AU224" s="516"/>
      <c r="AV224" s="516"/>
      <c r="AW224" s="516"/>
      <c r="AX224" s="516"/>
      <c r="AY224" s="516"/>
      <c r="AZ224" s="516"/>
    </row>
    <row r="225" spans="1:52" ht="57.75" customHeight="1" x14ac:dyDescent="0.3">
      <c r="A225" s="512"/>
      <c r="B225" s="473" t="str">
        <f t="shared" si="75"/>
        <v>-</v>
      </c>
      <c r="C225" s="478"/>
      <c r="D225" s="375"/>
      <c r="E225" s="477"/>
      <c r="F225" s="515"/>
      <c r="G225" s="518"/>
      <c r="H225" s="477"/>
      <c r="I225" s="478"/>
      <c r="J225" s="479">
        <f t="shared" si="76"/>
        <v>0</v>
      </c>
      <c r="K225" s="478"/>
      <c r="L225" s="479">
        <f t="shared" si="77"/>
        <v>0</v>
      </c>
      <c r="M225" s="478"/>
      <c r="N225" s="479">
        <f t="shared" si="78"/>
        <v>0</v>
      </c>
      <c r="O225" s="478"/>
      <c r="P225" s="479">
        <f t="shared" si="69"/>
        <v>0</v>
      </c>
      <c r="Q225" s="478"/>
      <c r="R225" s="479">
        <f t="shared" si="70"/>
        <v>0</v>
      </c>
      <c r="S225" s="478"/>
      <c r="T225" s="479">
        <f t="shared" si="71"/>
        <v>0</v>
      </c>
      <c r="U225" s="478"/>
      <c r="V225" s="479">
        <f t="shared" si="72"/>
        <v>0</v>
      </c>
      <c r="W225" s="486" t="str">
        <f t="shared" si="73"/>
        <v xml:space="preserve"> </v>
      </c>
      <c r="X225" s="486" t="str">
        <f t="shared" si="79"/>
        <v xml:space="preserve"> </v>
      </c>
      <c r="Y225" s="486" t="str">
        <f t="shared" si="74"/>
        <v/>
      </c>
      <c r="Z225" s="477"/>
      <c r="AA225" s="486" t="str">
        <f t="shared" si="80"/>
        <v/>
      </c>
      <c r="AB225" s="486" t="str">
        <f t="shared" si="81"/>
        <v xml:space="preserve"> </v>
      </c>
      <c r="AC225" s="486" t="str">
        <f t="shared" si="82"/>
        <v/>
      </c>
      <c r="AD225" s="486" t="str">
        <f t="shared" si="83"/>
        <v xml:space="preserve"> </v>
      </c>
      <c r="AE225" s="494" t="str">
        <f t="shared" si="88"/>
        <v xml:space="preserve"> </v>
      </c>
      <c r="AF225" s="486" t="str">
        <f t="shared" si="84"/>
        <v xml:space="preserve"> </v>
      </c>
      <c r="AG225" s="481">
        <f t="shared" si="85"/>
        <v>0</v>
      </c>
      <c r="AH225" s="481" t="str">
        <f t="shared" si="89"/>
        <v xml:space="preserve"> </v>
      </c>
      <c r="AI225" s="483"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484"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486" t="str">
        <f t="shared" si="90"/>
        <v xml:space="preserve"> </v>
      </c>
      <c r="AL225" s="486"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486" t="str">
        <f t="shared" si="86"/>
        <v xml:space="preserve"> </v>
      </c>
      <c r="AN225" s="65" t="str">
        <f t="shared" si="87"/>
        <v xml:space="preserve"> </v>
      </c>
      <c r="AO225" s="516"/>
      <c r="AP225" s="516"/>
      <c r="AQ225" s="516"/>
      <c r="AR225" s="516"/>
      <c r="AS225" s="516"/>
      <c r="AT225" s="516"/>
      <c r="AU225" s="516"/>
      <c r="AV225" s="516"/>
      <c r="AW225" s="516"/>
      <c r="AX225" s="516"/>
      <c r="AY225" s="516"/>
      <c r="AZ225" s="516"/>
    </row>
    <row r="226" spans="1:52" ht="57.75" customHeight="1" x14ac:dyDescent="0.3">
      <c r="A226" s="512"/>
      <c r="B226" s="473" t="str">
        <f t="shared" si="75"/>
        <v>-</v>
      </c>
      <c r="C226" s="478"/>
      <c r="D226" s="375"/>
      <c r="E226" s="477"/>
      <c r="F226" s="515"/>
      <c r="G226" s="518"/>
      <c r="H226" s="477"/>
      <c r="I226" s="478"/>
      <c r="J226" s="479">
        <f t="shared" si="76"/>
        <v>0</v>
      </c>
      <c r="K226" s="478"/>
      <c r="L226" s="479">
        <f t="shared" si="77"/>
        <v>0</v>
      </c>
      <c r="M226" s="478"/>
      <c r="N226" s="479">
        <f t="shared" si="78"/>
        <v>0</v>
      </c>
      <c r="O226" s="478"/>
      <c r="P226" s="479">
        <f t="shared" si="69"/>
        <v>0</v>
      </c>
      <c r="Q226" s="478"/>
      <c r="R226" s="479">
        <f t="shared" si="70"/>
        <v>0</v>
      </c>
      <c r="S226" s="478"/>
      <c r="T226" s="479">
        <f t="shared" si="71"/>
        <v>0</v>
      </c>
      <c r="U226" s="478"/>
      <c r="V226" s="479">
        <f t="shared" si="72"/>
        <v>0</v>
      </c>
      <c r="W226" s="486" t="str">
        <f t="shared" si="73"/>
        <v xml:space="preserve"> </v>
      </c>
      <c r="X226" s="486" t="str">
        <f t="shared" si="79"/>
        <v xml:space="preserve"> </v>
      </c>
      <c r="Y226" s="486" t="str">
        <f t="shared" si="74"/>
        <v/>
      </c>
      <c r="Z226" s="477"/>
      <c r="AA226" s="486" t="str">
        <f t="shared" si="80"/>
        <v/>
      </c>
      <c r="AB226" s="486" t="str">
        <f t="shared" si="81"/>
        <v xml:space="preserve"> </v>
      </c>
      <c r="AC226" s="486" t="str">
        <f t="shared" si="82"/>
        <v/>
      </c>
      <c r="AD226" s="486" t="str">
        <f t="shared" si="83"/>
        <v xml:space="preserve"> </v>
      </c>
      <c r="AE226" s="494" t="str">
        <f t="shared" si="88"/>
        <v xml:space="preserve"> </v>
      </c>
      <c r="AF226" s="486" t="str">
        <f t="shared" si="84"/>
        <v xml:space="preserve"> </v>
      </c>
      <c r="AG226" s="481">
        <f t="shared" si="85"/>
        <v>0</v>
      </c>
      <c r="AH226" s="481" t="str">
        <f t="shared" si="89"/>
        <v xml:space="preserve"> </v>
      </c>
      <c r="AI226" s="483"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484"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486" t="str">
        <f t="shared" si="90"/>
        <v xml:space="preserve"> </v>
      </c>
      <c r="AL226" s="486"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486" t="str">
        <f t="shared" si="86"/>
        <v xml:space="preserve"> </v>
      </c>
      <c r="AN226" s="65" t="str">
        <f t="shared" si="87"/>
        <v xml:space="preserve"> </v>
      </c>
      <c r="AO226" s="516"/>
      <c r="AP226" s="516"/>
      <c r="AQ226" s="516"/>
      <c r="AR226" s="516"/>
      <c r="AS226" s="516"/>
      <c r="AT226" s="516"/>
      <c r="AU226" s="516"/>
      <c r="AV226" s="516"/>
      <c r="AW226" s="516"/>
      <c r="AX226" s="516"/>
      <c r="AY226" s="516"/>
      <c r="AZ226" s="516"/>
    </row>
    <row r="227" spans="1:52" ht="57.75" customHeight="1" x14ac:dyDescent="0.3">
      <c r="A227" s="512"/>
      <c r="B227" s="473" t="str">
        <f t="shared" si="75"/>
        <v>-</v>
      </c>
      <c r="C227" s="478"/>
      <c r="D227" s="375"/>
      <c r="E227" s="477"/>
      <c r="F227" s="515"/>
      <c r="G227" s="518"/>
      <c r="H227" s="477"/>
      <c r="I227" s="478"/>
      <c r="J227" s="479">
        <f t="shared" si="76"/>
        <v>0</v>
      </c>
      <c r="K227" s="478"/>
      <c r="L227" s="479">
        <f t="shared" si="77"/>
        <v>0</v>
      </c>
      <c r="M227" s="478"/>
      <c r="N227" s="479">
        <f t="shared" si="78"/>
        <v>0</v>
      </c>
      <c r="O227" s="478"/>
      <c r="P227" s="479">
        <f t="shared" si="69"/>
        <v>0</v>
      </c>
      <c r="Q227" s="478"/>
      <c r="R227" s="479">
        <f t="shared" si="70"/>
        <v>0</v>
      </c>
      <c r="S227" s="478"/>
      <c r="T227" s="479">
        <f t="shared" si="71"/>
        <v>0</v>
      </c>
      <c r="U227" s="478"/>
      <c r="V227" s="479">
        <f t="shared" si="72"/>
        <v>0</v>
      </c>
      <c r="W227" s="486" t="str">
        <f t="shared" si="73"/>
        <v xml:space="preserve"> </v>
      </c>
      <c r="X227" s="486" t="str">
        <f t="shared" si="79"/>
        <v xml:space="preserve"> </v>
      </c>
      <c r="Y227" s="486" t="str">
        <f t="shared" si="74"/>
        <v/>
      </c>
      <c r="Z227" s="477"/>
      <c r="AA227" s="486" t="str">
        <f t="shared" si="80"/>
        <v/>
      </c>
      <c r="AB227" s="486" t="str">
        <f t="shared" si="81"/>
        <v xml:space="preserve"> </v>
      </c>
      <c r="AC227" s="486" t="str">
        <f t="shared" si="82"/>
        <v/>
      </c>
      <c r="AD227" s="486" t="str">
        <f t="shared" si="83"/>
        <v xml:space="preserve"> </v>
      </c>
      <c r="AE227" s="494" t="str">
        <f t="shared" si="88"/>
        <v xml:space="preserve"> </v>
      </c>
      <c r="AF227" s="486" t="str">
        <f t="shared" si="84"/>
        <v xml:space="preserve"> </v>
      </c>
      <c r="AG227" s="481">
        <f t="shared" si="85"/>
        <v>0</v>
      </c>
      <c r="AH227" s="481" t="str">
        <f t="shared" si="89"/>
        <v xml:space="preserve"> </v>
      </c>
      <c r="AI227" s="483"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484"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486" t="str">
        <f t="shared" si="90"/>
        <v xml:space="preserve"> </v>
      </c>
      <c r="AL227" s="486"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486" t="str">
        <f t="shared" si="86"/>
        <v xml:space="preserve"> </v>
      </c>
      <c r="AN227" s="65" t="str">
        <f t="shared" si="87"/>
        <v xml:space="preserve"> </v>
      </c>
      <c r="AO227" s="516"/>
      <c r="AP227" s="516"/>
      <c r="AQ227" s="516"/>
      <c r="AR227" s="516"/>
      <c r="AS227" s="516"/>
      <c r="AT227" s="516"/>
      <c r="AU227" s="516"/>
      <c r="AV227" s="516"/>
      <c r="AW227" s="516"/>
      <c r="AX227" s="516"/>
      <c r="AY227" s="516"/>
      <c r="AZ227" s="516"/>
    </row>
    <row r="228" spans="1:52" ht="57.75" customHeight="1" x14ac:dyDescent="0.3">
      <c r="A228" s="512"/>
      <c r="B228" s="473" t="str">
        <f t="shared" si="75"/>
        <v>-</v>
      </c>
      <c r="C228" s="478"/>
      <c r="D228" s="375"/>
      <c r="E228" s="477"/>
      <c r="F228" s="515"/>
      <c r="G228" s="518"/>
      <c r="H228" s="477"/>
      <c r="I228" s="478"/>
      <c r="J228" s="479">
        <f t="shared" si="76"/>
        <v>0</v>
      </c>
      <c r="K228" s="478"/>
      <c r="L228" s="479">
        <f t="shared" si="77"/>
        <v>0</v>
      </c>
      <c r="M228" s="478"/>
      <c r="N228" s="479">
        <f t="shared" si="78"/>
        <v>0</v>
      </c>
      <c r="O228" s="478"/>
      <c r="P228" s="479">
        <f t="shared" si="69"/>
        <v>0</v>
      </c>
      <c r="Q228" s="478"/>
      <c r="R228" s="479">
        <f t="shared" si="70"/>
        <v>0</v>
      </c>
      <c r="S228" s="478"/>
      <c r="T228" s="479">
        <f t="shared" si="71"/>
        <v>0</v>
      </c>
      <c r="U228" s="478"/>
      <c r="V228" s="479">
        <f t="shared" si="72"/>
        <v>0</v>
      </c>
      <c r="W228" s="486" t="str">
        <f t="shared" si="73"/>
        <v xml:space="preserve"> </v>
      </c>
      <c r="X228" s="486" t="str">
        <f t="shared" si="79"/>
        <v xml:space="preserve"> </v>
      </c>
      <c r="Y228" s="486" t="str">
        <f t="shared" si="74"/>
        <v/>
      </c>
      <c r="Z228" s="477"/>
      <c r="AA228" s="486" t="str">
        <f t="shared" si="80"/>
        <v/>
      </c>
      <c r="AB228" s="486" t="str">
        <f t="shared" si="81"/>
        <v xml:space="preserve"> </v>
      </c>
      <c r="AC228" s="486" t="str">
        <f t="shared" si="82"/>
        <v/>
      </c>
      <c r="AD228" s="486" t="str">
        <f t="shared" si="83"/>
        <v xml:space="preserve"> </v>
      </c>
      <c r="AE228" s="494" t="str">
        <f t="shared" si="88"/>
        <v xml:space="preserve"> </v>
      </c>
      <c r="AF228" s="486" t="str">
        <f t="shared" si="84"/>
        <v xml:space="preserve"> </v>
      </c>
      <c r="AG228" s="481">
        <f t="shared" si="85"/>
        <v>0</v>
      </c>
      <c r="AH228" s="481" t="str">
        <f t="shared" si="89"/>
        <v xml:space="preserve"> </v>
      </c>
      <c r="AI228" s="483"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484"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486" t="str">
        <f t="shared" si="90"/>
        <v xml:space="preserve"> </v>
      </c>
      <c r="AL228" s="486"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486" t="str">
        <f t="shared" si="86"/>
        <v xml:space="preserve"> </v>
      </c>
      <c r="AN228" s="65" t="str">
        <f t="shared" si="87"/>
        <v xml:space="preserve"> </v>
      </c>
      <c r="AO228" s="516"/>
      <c r="AP228" s="516"/>
      <c r="AQ228" s="516"/>
      <c r="AR228" s="516"/>
      <c r="AS228" s="516"/>
      <c r="AT228" s="516"/>
      <c r="AU228" s="516"/>
      <c r="AV228" s="516"/>
      <c r="AW228" s="516"/>
      <c r="AX228" s="516"/>
      <c r="AY228" s="516"/>
      <c r="AZ228" s="516"/>
    </row>
    <row r="229" spans="1:52" ht="57.75" customHeight="1" x14ac:dyDescent="0.3">
      <c r="A229" s="512"/>
      <c r="B229" s="473" t="str">
        <f t="shared" si="75"/>
        <v>-</v>
      </c>
      <c r="C229" s="478"/>
      <c r="D229" s="375"/>
      <c r="E229" s="477"/>
      <c r="F229" s="515"/>
      <c r="G229" s="518"/>
      <c r="H229" s="477"/>
      <c r="I229" s="478"/>
      <c r="J229" s="479">
        <f t="shared" si="76"/>
        <v>0</v>
      </c>
      <c r="K229" s="478"/>
      <c r="L229" s="479">
        <f t="shared" si="77"/>
        <v>0</v>
      </c>
      <c r="M229" s="478"/>
      <c r="N229" s="479">
        <f t="shared" si="78"/>
        <v>0</v>
      </c>
      <c r="O229" s="478"/>
      <c r="P229" s="479">
        <f t="shared" si="69"/>
        <v>0</v>
      </c>
      <c r="Q229" s="478"/>
      <c r="R229" s="479">
        <f t="shared" si="70"/>
        <v>0</v>
      </c>
      <c r="S229" s="478"/>
      <c r="T229" s="479">
        <f t="shared" si="71"/>
        <v>0</v>
      </c>
      <c r="U229" s="478"/>
      <c r="V229" s="479">
        <f t="shared" si="72"/>
        <v>0</v>
      </c>
      <c r="W229" s="486" t="str">
        <f t="shared" si="73"/>
        <v xml:space="preserve"> </v>
      </c>
      <c r="X229" s="486" t="str">
        <f t="shared" si="79"/>
        <v xml:space="preserve"> </v>
      </c>
      <c r="Y229" s="486" t="str">
        <f t="shared" si="74"/>
        <v/>
      </c>
      <c r="Z229" s="477"/>
      <c r="AA229" s="486" t="str">
        <f t="shared" si="80"/>
        <v/>
      </c>
      <c r="AB229" s="486" t="str">
        <f t="shared" si="81"/>
        <v xml:space="preserve"> </v>
      </c>
      <c r="AC229" s="486" t="str">
        <f t="shared" si="82"/>
        <v/>
      </c>
      <c r="AD229" s="486" t="str">
        <f t="shared" si="83"/>
        <v xml:space="preserve"> </v>
      </c>
      <c r="AE229" s="494" t="str">
        <f t="shared" si="88"/>
        <v xml:space="preserve"> </v>
      </c>
      <c r="AF229" s="486" t="str">
        <f t="shared" si="84"/>
        <v xml:space="preserve"> </v>
      </c>
      <c r="AG229" s="481">
        <f t="shared" si="85"/>
        <v>0</v>
      </c>
      <c r="AH229" s="481" t="str">
        <f t="shared" si="89"/>
        <v xml:space="preserve"> </v>
      </c>
      <c r="AI229" s="483"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484"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486" t="str">
        <f t="shared" si="90"/>
        <v xml:space="preserve"> </v>
      </c>
      <c r="AL229" s="486"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486" t="str">
        <f t="shared" si="86"/>
        <v xml:space="preserve"> </v>
      </c>
      <c r="AN229" s="65" t="str">
        <f t="shared" si="87"/>
        <v xml:space="preserve"> </v>
      </c>
      <c r="AO229" s="516"/>
      <c r="AP229" s="516"/>
      <c r="AQ229" s="516"/>
      <c r="AR229" s="516"/>
      <c r="AS229" s="516"/>
      <c r="AT229" s="516"/>
      <c r="AU229" s="516"/>
      <c r="AV229" s="516"/>
      <c r="AW229" s="516"/>
      <c r="AX229" s="516"/>
      <c r="AY229" s="516"/>
      <c r="AZ229" s="516"/>
    </row>
    <row r="230" spans="1:52" ht="57.75" customHeight="1" x14ac:dyDescent="0.3">
      <c r="A230" s="512"/>
      <c r="B230" s="473" t="str">
        <f t="shared" si="75"/>
        <v>-</v>
      </c>
      <c r="C230" s="478"/>
      <c r="D230" s="375"/>
      <c r="E230" s="477"/>
      <c r="F230" s="515"/>
      <c r="G230" s="518"/>
      <c r="H230" s="477"/>
      <c r="I230" s="478"/>
      <c r="J230" s="479">
        <f t="shared" si="76"/>
        <v>0</v>
      </c>
      <c r="K230" s="478"/>
      <c r="L230" s="479">
        <f t="shared" si="77"/>
        <v>0</v>
      </c>
      <c r="M230" s="478"/>
      <c r="N230" s="479">
        <f t="shared" si="78"/>
        <v>0</v>
      </c>
      <c r="O230" s="478"/>
      <c r="P230" s="479">
        <f t="shared" si="69"/>
        <v>0</v>
      </c>
      <c r="Q230" s="478"/>
      <c r="R230" s="479">
        <f t="shared" si="70"/>
        <v>0</v>
      </c>
      <c r="S230" s="478"/>
      <c r="T230" s="479">
        <f t="shared" si="71"/>
        <v>0</v>
      </c>
      <c r="U230" s="478"/>
      <c r="V230" s="479">
        <f t="shared" si="72"/>
        <v>0</v>
      </c>
      <c r="W230" s="486" t="str">
        <f t="shared" si="73"/>
        <v xml:space="preserve"> </v>
      </c>
      <c r="X230" s="486" t="str">
        <f t="shared" si="79"/>
        <v xml:space="preserve"> </v>
      </c>
      <c r="Y230" s="486" t="str">
        <f t="shared" si="74"/>
        <v/>
      </c>
      <c r="Z230" s="477"/>
      <c r="AA230" s="486" t="str">
        <f t="shared" si="80"/>
        <v/>
      </c>
      <c r="AB230" s="486" t="str">
        <f t="shared" si="81"/>
        <v xml:space="preserve"> </v>
      </c>
      <c r="AC230" s="486" t="str">
        <f t="shared" si="82"/>
        <v/>
      </c>
      <c r="AD230" s="486" t="str">
        <f t="shared" si="83"/>
        <v xml:space="preserve"> </v>
      </c>
      <c r="AE230" s="494" t="str">
        <f t="shared" si="88"/>
        <v xml:space="preserve"> </v>
      </c>
      <c r="AF230" s="486" t="str">
        <f t="shared" si="84"/>
        <v xml:space="preserve"> </v>
      </c>
      <c r="AG230" s="481">
        <f t="shared" si="85"/>
        <v>0</v>
      </c>
      <c r="AH230" s="481" t="str">
        <f t="shared" si="89"/>
        <v xml:space="preserve"> </v>
      </c>
      <c r="AI230" s="483"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484"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486" t="str">
        <f t="shared" si="90"/>
        <v xml:space="preserve"> </v>
      </c>
      <c r="AL230" s="486"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486" t="str">
        <f t="shared" si="86"/>
        <v xml:space="preserve"> </v>
      </c>
      <c r="AN230" s="65" t="str">
        <f t="shared" si="87"/>
        <v xml:space="preserve"> </v>
      </c>
      <c r="AO230" s="516"/>
      <c r="AP230" s="516"/>
      <c r="AQ230" s="516"/>
      <c r="AR230" s="516"/>
      <c r="AS230" s="516"/>
      <c r="AT230" s="516"/>
      <c r="AU230" s="516"/>
      <c r="AV230" s="516"/>
      <c r="AW230" s="516"/>
      <c r="AX230" s="516"/>
      <c r="AY230" s="516"/>
      <c r="AZ230" s="516"/>
    </row>
    <row r="231" spans="1:52" ht="57.75" customHeight="1" x14ac:dyDescent="0.3">
      <c r="A231" s="512"/>
      <c r="B231" s="473" t="str">
        <f t="shared" si="75"/>
        <v>-</v>
      </c>
      <c r="C231" s="478"/>
      <c r="D231" s="375"/>
      <c r="E231" s="477"/>
      <c r="F231" s="515"/>
      <c r="G231" s="518"/>
      <c r="H231" s="477"/>
      <c r="I231" s="478"/>
      <c r="J231" s="479">
        <f t="shared" si="76"/>
        <v>0</v>
      </c>
      <c r="K231" s="478"/>
      <c r="L231" s="479">
        <f t="shared" si="77"/>
        <v>0</v>
      </c>
      <c r="M231" s="478"/>
      <c r="N231" s="479">
        <f t="shared" si="78"/>
        <v>0</v>
      </c>
      <c r="O231" s="478"/>
      <c r="P231" s="479">
        <f t="shared" si="69"/>
        <v>0</v>
      </c>
      <c r="Q231" s="478"/>
      <c r="R231" s="479">
        <f t="shared" si="70"/>
        <v>0</v>
      </c>
      <c r="S231" s="478"/>
      <c r="T231" s="479">
        <f t="shared" si="71"/>
        <v>0</v>
      </c>
      <c r="U231" s="478"/>
      <c r="V231" s="479">
        <f t="shared" si="72"/>
        <v>0</v>
      </c>
      <c r="W231" s="486" t="str">
        <f t="shared" si="73"/>
        <v xml:space="preserve"> </v>
      </c>
      <c r="X231" s="486" t="str">
        <f t="shared" si="79"/>
        <v xml:space="preserve"> </v>
      </c>
      <c r="Y231" s="486" t="str">
        <f t="shared" si="74"/>
        <v/>
      </c>
      <c r="Z231" s="477"/>
      <c r="AA231" s="486" t="str">
        <f t="shared" si="80"/>
        <v/>
      </c>
      <c r="AB231" s="486" t="str">
        <f t="shared" si="81"/>
        <v xml:space="preserve"> </v>
      </c>
      <c r="AC231" s="486" t="str">
        <f t="shared" si="82"/>
        <v/>
      </c>
      <c r="AD231" s="486" t="str">
        <f t="shared" si="83"/>
        <v xml:space="preserve"> </v>
      </c>
      <c r="AE231" s="494" t="str">
        <f t="shared" si="88"/>
        <v xml:space="preserve"> </v>
      </c>
      <c r="AF231" s="486" t="str">
        <f t="shared" si="84"/>
        <v xml:space="preserve"> </v>
      </c>
      <c r="AG231" s="481">
        <f t="shared" si="85"/>
        <v>0</v>
      </c>
      <c r="AH231" s="481" t="str">
        <f t="shared" si="89"/>
        <v xml:space="preserve"> </v>
      </c>
      <c r="AI231" s="483"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484"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486" t="str">
        <f t="shared" si="90"/>
        <v xml:space="preserve"> </v>
      </c>
      <c r="AL231" s="486"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486" t="str">
        <f t="shared" si="86"/>
        <v xml:space="preserve"> </v>
      </c>
      <c r="AN231" s="65" t="str">
        <f t="shared" si="87"/>
        <v xml:space="preserve"> </v>
      </c>
      <c r="AO231" s="516"/>
      <c r="AP231" s="516"/>
      <c r="AQ231" s="516"/>
      <c r="AR231" s="516"/>
      <c r="AS231" s="516"/>
      <c r="AT231" s="516"/>
      <c r="AU231" s="516"/>
      <c r="AV231" s="516"/>
      <c r="AW231" s="516"/>
      <c r="AX231" s="516"/>
      <c r="AY231" s="516"/>
      <c r="AZ231" s="516"/>
    </row>
    <row r="232" spans="1:52" ht="57.75" customHeight="1" x14ac:dyDescent="0.3">
      <c r="A232" s="512"/>
      <c r="B232" s="473" t="str">
        <f t="shared" si="75"/>
        <v>-</v>
      </c>
      <c r="C232" s="478"/>
      <c r="D232" s="375"/>
      <c r="E232" s="477"/>
      <c r="F232" s="515"/>
      <c r="G232" s="518"/>
      <c r="H232" s="477"/>
      <c r="I232" s="478"/>
      <c r="J232" s="479">
        <f t="shared" si="76"/>
        <v>0</v>
      </c>
      <c r="K232" s="478"/>
      <c r="L232" s="479">
        <f t="shared" si="77"/>
        <v>0</v>
      </c>
      <c r="M232" s="478"/>
      <c r="N232" s="479">
        <f t="shared" si="78"/>
        <v>0</v>
      </c>
      <c r="O232" s="478"/>
      <c r="P232" s="479">
        <f t="shared" si="69"/>
        <v>0</v>
      </c>
      <c r="Q232" s="478"/>
      <c r="R232" s="479">
        <f t="shared" si="70"/>
        <v>0</v>
      </c>
      <c r="S232" s="478"/>
      <c r="T232" s="479">
        <f t="shared" si="71"/>
        <v>0</v>
      </c>
      <c r="U232" s="478"/>
      <c r="V232" s="479">
        <f t="shared" si="72"/>
        <v>0</v>
      </c>
      <c r="W232" s="486" t="str">
        <f t="shared" si="73"/>
        <v xml:space="preserve"> </v>
      </c>
      <c r="X232" s="486" t="str">
        <f t="shared" si="79"/>
        <v xml:space="preserve"> </v>
      </c>
      <c r="Y232" s="486" t="str">
        <f t="shared" si="74"/>
        <v/>
      </c>
      <c r="Z232" s="477"/>
      <c r="AA232" s="486" t="str">
        <f t="shared" si="80"/>
        <v/>
      </c>
      <c r="AB232" s="486" t="str">
        <f t="shared" si="81"/>
        <v xml:space="preserve"> </v>
      </c>
      <c r="AC232" s="486" t="str">
        <f t="shared" si="82"/>
        <v/>
      </c>
      <c r="AD232" s="486" t="str">
        <f t="shared" si="83"/>
        <v xml:space="preserve"> </v>
      </c>
      <c r="AE232" s="494" t="str">
        <f t="shared" si="88"/>
        <v xml:space="preserve"> </v>
      </c>
      <c r="AF232" s="486" t="str">
        <f t="shared" si="84"/>
        <v xml:space="preserve"> </v>
      </c>
      <c r="AG232" s="481">
        <f t="shared" si="85"/>
        <v>0</v>
      </c>
      <c r="AH232" s="481" t="str">
        <f t="shared" si="89"/>
        <v xml:space="preserve"> </v>
      </c>
      <c r="AI232" s="483"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484"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486" t="str">
        <f t="shared" si="90"/>
        <v xml:space="preserve"> </v>
      </c>
      <c r="AL232" s="486"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486" t="str">
        <f t="shared" si="86"/>
        <v xml:space="preserve"> </v>
      </c>
      <c r="AN232" s="65" t="str">
        <f t="shared" si="87"/>
        <v xml:space="preserve"> </v>
      </c>
      <c r="AO232" s="516"/>
      <c r="AP232" s="516"/>
      <c r="AQ232" s="516"/>
      <c r="AR232" s="516"/>
      <c r="AS232" s="516"/>
      <c r="AT232" s="516"/>
      <c r="AU232" s="516"/>
      <c r="AV232" s="516"/>
      <c r="AW232" s="516"/>
      <c r="AX232" s="516"/>
      <c r="AY232" s="516"/>
      <c r="AZ232" s="516"/>
    </row>
    <row r="233" spans="1:52" ht="57.75" customHeight="1" x14ac:dyDescent="0.3">
      <c r="A233" s="512"/>
      <c r="B233" s="473" t="str">
        <f t="shared" si="75"/>
        <v>-</v>
      </c>
      <c r="C233" s="478"/>
      <c r="D233" s="375"/>
      <c r="E233" s="477"/>
      <c r="F233" s="515"/>
      <c r="G233" s="518"/>
      <c r="H233" s="477"/>
      <c r="I233" s="478"/>
      <c r="J233" s="479">
        <f t="shared" si="76"/>
        <v>0</v>
      </c>
      <c r="K233" s="478"/>
      <c r="L233" s="479">
        <f t="shared" si="77"/>
        <v>0</v>
      </c>
      <c r="M233" s="478"/>
      <c r="N233" s="479">
        <f t="shared" si="78"/>
        <v>0</v>
      </c>
      <c r="O233" s="478"/>
      <c r="P233" s="479">
        <f t="shared" si="69"/>
        <v>0</v>
      </c>
      <c r="Q233" s="478"/>
      <c r="R233" s="479">
        <f t="shared" si="70"/>
        <v>0</v>
      </c>
      <c r="S233" s="478"/>
      <c r="T233" s="479">
        <f t="shared" si="71"/>
        <v>0</v>
      </c>
      <c r="U233" s="478"/>
      <c r="V233" s="479">
        <f t="shared" si="72"/>
        <v>0</v>
      </c>
      <c r="W233" s="486" t="str">
        <f t="shared" si="73"/>
        <v xml:space="preserve"> </v>
      </c>
      <c r="X233" s="486" t="str">
        <f t="shared" si="79"/>
        <v xml:space="preserve"> </v>
      </c>
      <c r="Y233" s="486" t="str">
        <f t="shared" si="74"/>
        <v/>
      </c>
      <c r="Z233" s="477"/>
      <c r="AA233" s="486" t="str">
        <f t="shared" si="80"/>
        <v/>
      </c>
      <c r="AB233" s="486" t="str">
        <f t="shared" si="81"/>
        <v xml:space="preserve"> </v>
      </c>
      <c r="AC233" s="486" t="str">
        <f t="shared" si="82"/>
        <v/>
      </c>
      <c r="AD233" s="486" t="str">
        <f t="shared" si="83"/>
        <v xml:space="preserve"> </v>
      </c>
      <c r="AE233" s="494" t="str">
        <f t="shared" si="88"/>
        <v xml:space="preserve"> </v>
      </c>
      <c r="AF233" s="486" t="str">
        <f t="shared" si="84"/>
        <v xml:space="preserve"> </v>
      </c>
      <c r="AG233" s="481">
        <f t="shared" si="85"/>
        <v>0</v>
      </c>
      <c r="AH233" s="481" t="str">
        <f t="shared" si="89"/>
        <v xml:space="preserve"> </v>
      </c>
      <c r="AI233" s="483"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484"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486" t="str">
        <f t="shared" si="90"/>
        <v xml:space="preserve"> </v>
      </c>
      <c r="AL233" s="486"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486" t="str">
        <f t="shared" si="86"/>
        <v xml:space="preserve"> </v>
      </c>
      <c r="AN233" s="65" t="str">
        <f t="shared" si="87"/>
        <v xml:space="preserve"> </v>
      </c>
      <c r="AO233" s="516"/>
      <c r="AP233" s="516"/>
      <c r="AQ233" s="516"/>
      <c r="AR233" s="516"/>
      <c r="AS233" s="516"/>
      <c r="AT233" s="516"/>
      <c r="AU233" s="516"/>
      <c r="AV233" s="516"/>
      <c r="AW233" s="516"/>
      <c r="AX233" s="516"/>
      <c r="AY233" s="516"/>
      <c r="AZ233" s="516"/>
    </row>
    <row r="234" spans="1:52" ht="57.75" customHeight="1" x14ac:dyDescent="0.3">
      <c r="A234" s="512"/>
      <c r="B234" s="473" t="str">
        <f t="shared" si="75"/>
        <v>-</v>
      </c>
      <c r="C234" s="478"/>
      <c r="D234" s="375"/>
      <c r="E234" s="477"/>
      <c r="F234" s="515"/>
      <c r="G234" s="518"/>
      <c r="H234" s="477"/>
      <c r="I234" s="478"/>
      <c r="J234" s="479">
        <f t="shared" si="76"/>
        <v>0</v>
      </c>
      <c r="K234" s="478"/>
      <c r="L234" s="479">
        <f t="shared" si="77"/>
        <v>0</v>
      </c>
      <c r="M234" s="478"/>
      <c r="N234" s="479">
        <f t="shared" si="78"/>
        <v>0</v>
      </c>
      <c r="O234" s="478"/>
      <c r="P234" s="479">
        <f t="shared" si="69"/>
        <v>0</v>
      </c>
      <c r="Q234" s="478"/>
      <c r="R234" s="479">
        <f t="shared" si="70"/>
        <v>0</v>
      </c>
      <c r="S234" s="478"/>
      <c r="T234" s="479">
        <f t="shared" si="71"/>
        <v>0</v>
      </c>
      <c r="U234" s="478"/>
      <c r="V234" s="479">
        <f t="shared" si="72"/>
        <v>0</v>
      </c>
      <c r="W234" s="486" t="str">
        <f t="shared" si="73"/>
        <v xml:space="preserve"> </v>
      </c>
      <c r="X234" s="486" t="str">
        <f t="shared" si="79"/>
        <v xml:space="preserve"> </v>
      </c>
      <c r="Y234" s="486" t="str">
        <f t="shared" si="74"/>
        <v/>
      </c>
      <c r="Z234" s="477"/>
      <c r="AA234" s="486" t="str">
        <f t="shared" si="80"/>
        <v/>
      </c>
      <c r="AB234" s="486" t="str">
        <f t="shared" si="81"/>
        <v xml:space="preserve"> </v>
      </c>
      <c r="AC234" s="486" t="str">
        <f t="shared" si="82"/>
        <v/>
      </c>
      <c r="AD234" s="486" t="str">
        <f t="shared" si="83"/>
        <v xml:space="preserve"> </v>
      </c>
      <c r="AE234" s="494" t="str">
        <f t="shared" si="88"/>
        <v xml:space="preserve"> </v>
      </c>
      <c r="AF234" s="486" t="str">
        <f t="shared" si="84"/>
        <v xml:space="preserve"> </v>
      </c>
      <c r="AG234" s="481">
        <f t="shared" si="85"/>
        <v>0</v>
      </c>
      <c r="AH234" s="481" t="str">
        <f t="shared" si="89"/>
        <v xml:space="preserve"> </v>
      </c>
      <c r="AI234" s="483"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484"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486" t="str">
        <f t="shared" si="90"/>
        <v xml:space="preserve"> </v>
      </c>
      <c r="AL234" s="486"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486" t="str">
        <f t="shared" si="86"/>
        <v xml:space="preserve"> </v>
      </c>
      <c r="AN234" s="65" t="str">
        <f t="shared" si="87"/>
        <v xml:space="preserve"> </v>
      </c>
      <c r="AO234" s="516"/>
      <c r="AP234" s="516"/>
      <c r="AQ234" s="516"/>
      <c r="AR234" s="516"/>
      <c r="AS234" s="516"/>
      <c r="AT234" s="516"/>
      <c r="AU234" s="516"/>
      <c r="AV234" s="516"/>
      <c r="AW234" s="516"/>
      <c r="AX234" s="516"/>
      <c r="AY234" s="516"/>
      <c r="AZ234" s="516"/>
    </row>
    <row r="235" spans="1:52" ht="57.75" customHeight="1" x14ac:dyDescent="0.3">
      <c r="A235" s="512"/>
      <c r="B235" s="473" t="str">
        <f t="shared" si="75"/>
        <v>-</v>
      </c>
      <c r="C235" s="478"/>
      <c r="D235" s="375"/>
      <c r="E235" s="477"/>
      <c r="F235" s="515"/>
      <c r="G235" s="518"/>
      <c r="H235" s="477"/>
      <c r="I235" s="478"/>
      <c r="J235" s="479">
        <f t="shared" si="76"/>
        <v>0</v>
      </c>
      <c r="K235" s="478"/>
      <c r="L235" s="479">
        <f t="shared" si="77"/>
        <v>0</v>
      </c>
      <c r="M235" s="478"/>
      <c r="N235" s="479">
        <f t="shared" si="78"/>
        <v>0</v>
      </c>
      <c r="O235" s="478"/>
      <c r="P235" s="479">
        <f t="shared" si="69"/>
        <v>0</v>
      </c>
      <c r="Q235" s="478"/>
      <c r="R235" s="479">
        <f t="shared" si="70"/>
        <v>0</v>
      </c>
      <c r="S235" s="478"/>
      <c r="T235" s="479">
        <f t="shared" si="71"/>
        <v>0</v>
      </c>
      <c r="U235" s="478"/>
      <c r="V235" s="479">
        <f t="shared" si="72"/>
        <v>0</v>
      </c>
      <c r="W235" s="486" t="str">
        <f t="shared" si="73"/>
        <v xml:space="preserve"> </v>
      </c>
      <c r="X235" s="486" t="str">
        <f t="shared" si="79"/>
        <v xml:space="preserve"> </v>
      </c>
      <c r="Y235" s="486" t="str">
        <f t="shared" si="74"/>
        <v/>
      </c>
      <c r="Z235" s="477"/>
      <c r="AA235" s="486" t="str">
        <f t="shared" si="80"/>
        <v/>
      </c>
      <c r="AB235" s="486" t="str">
        <f t="shared" si="81"/>
        <v xml:space="preserve"> </v>
      </c>
      <c r="AC235" s="486" t="str">
        <f t="shared" si="82"/>
        <v/>
      </c>
      <c r="AD235" s="486" t="str">
        <f t="shared" si="83"/>
        <v xml:space="preserve"> </v>
      </c>
      <c r="AE235" s="494" t="str">
        <f t="shared" si="88"/>
        <v xml:space="preserve"> </v>
      </c>
      <c r="AF235" s="486" t="str">
        <f t="shared" si="84"/>
        <v xml:space="preserve"> </v>
      </c>
      <c r="AG235" s="481">
        <f t="shared" si="85"/>
        <v>0</v>
      </c>
      <c r="AH235" s="481" t="str">
        <f t="shared" si="89"/>
        <v xml:space="preserve"> </v>
      </c>
      <c r="AI235" s="483"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484"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486" t="str">
        <f t="shared" si="90"/>
        <v xml:space="preserve"> </v>
      </c>
      <c r="AL235" s="486"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486" t="str">
        <f t="shared" si="86"/>
        <v xml:space="preserve"> </v>
      </c>
      <c r="AN235" s="65" t="str">
        <f t="shared" si="87"/>
        <v xml:space="preserve"> </v>
      </c>
      <c r="AO235" s="516"/>
      <c r="AP235" s="516"/>
      <c r="AQ235" s="516"/>
      <c r="AR235" s="516"/>
      <c r="AS235" s="516"/>
      <c r="AT235" s="516"/>
      <c r="AU235" s="516"/>
      <c r="AV235" s="516"/>
      <c r="AW235" s="516"/>
      <c r="AX235" s="516"/>
      <c r="AY235" s="516"/>
      <c r="AZ235" s="516"/>
    </row>
    <row r="236" spans="1:52" ht="57.75" customHeight="1" x14ac:dyDescent="0.3">
      <c r="A236" s="512"/>
      <c r="B236" s="473" t="str">
        <f t="shared" si="75"/>
        <v>-</v>
      </c>
      <c r="C236" s="478"/>
      <c r="D236" s="375"/>
      <c r="E236" s="477"/>
      <c r="F236" s="515"/>
      <c r="G236" s="518"/>
      <c r="H236" s="477"/>
      <c r="I236" s="478"/>
      <c r="J236" s="479">
        <f t="shared" si="76"/>
        <v>0</v>
      </c>
      <c r="K236" s="478"/>
      <c r="L236" s="479">
        <f t="shared" si="77"/>
        <v>0</v>
      </c>
      <c r="M236" s="478"/>
      <c r="N236" s="479">
        <f t="shared" si="78"/>
        <v>0</v>
      </c>
      <c r="O236" s="478"/>
      <c r="P236" s="479">
        <f t="shared" si="69"/>
        <v>0</v>
      </c>
      <c r="Q236" s="478"/>
      <c r="R236" s="479">
        <f t="shared" si="70"/>
        <v>0</v>
      </c>
      <c r="S236" s="478"/>
      <c r="T236" s="479">
        <f t="shared" si="71"/>
        <v>0</v>
      </c>
      <c r="U236" s="478"/>
      <c r="V236" s="479">
        <f t="shared" si="72"/>
        <v>0</v>
      </c>
      <c r="W236" s="486" t="str">
        <f t="shared" si="73"/>
        <v xml:space="preserve"> </v>
      </c>
      <c r="X236" s="486" t="str">
        <f t="shared" si="79"/>
        <v xml:space="preserve"> </v>
      </c>
      <c r="Y236" s="486" t="str">
        <f t="shared" si="74"/>
        <v/>
      </c>
      <c r="Z236" s="477"/>
      <c r="AA236" s="486" t="str">
        <f t="shared" si="80"/>
        <v/>
      </c>
      <c r="AB236" s="486" t="str">
        <f t="shared" si="81"/>
        <v xml:space="preserve"> </v>
      </c>
      <c r="AC236" s="486" t="str">
        <f t="shared" si="82"/>
        <v/>
      </c>
      <c r="AD236" s="486" t="str">
        <f t="shared" si="83"/>
        <v xml:space="preserve"> </v>
      </c>
      <c r="AE236" s="494" t="str">
        <f t="shared" si="88"/>
        <v xml:space="preserve"> </v>
      </c>
      <c r="AF236" s="486" t="str">
        <f t="shared" si="84"/>
        <v xml:space="preserve"> </v>
      </c>
      <c r="AG236" s="481">
        <f t="shared" si="85"/>
        <v>0</v>
      </c>
      <c r="AH236" s="481" t="str">
        <f t="shared" si="89"/>
        <v xml:space="preserve"> </v>
      </c>
      <c r="AI236" s="483"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484"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486" t="str">
        <f t="shared" si="90"/>
        <v xml:space="preserve"> </v>
      </c>
      <c r="AL236" s="486"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486" t="str">
        <f t="shared" si="86"/>
        <v xml:space="preserve"> </v>
      </c>
      <c r="AN236" s="65" t="str">
        <f t="shared" si="87"/>
        <v xml:space="preserve"> </v>
      </c>
      <c r="AO236" s="516"/>
      <c r="AP236" s="516"/>
      <c r="AQ236" s="516"/>
      <c r="AR236" s="516"/>
      <c r="AS236" s="516"/>
      <c r="AT236" s="516"/>
      <c r="AU236" s="516"/>
      <c r="AV236" s="516"/>
      <c r="AW236" s="516"/>
      <c r="AX236" s="516"/>
      <c r="AY236" s="516"/>
      <c r="AZ236" s="516"/>
    </row>
    <row r="237" spans="1:52" ht="57.75" customHeight="1" x14ac:dyDescent="0.3">
      <c r="A237" s="512"/>
      <c r="B237" s="473" t="str">
        <f t="shared" si="75"/>
        <v>-</v>
      </c>
      <c r="C237" s="478"/>
      <c r="D237" s="375"/>
      <c r="E237" s="477"/>
      <c r="F237" s="515"/>
      <c r="G237" s="518"/>
      <c r="H237" s="477"/>
      <c r="I237" s="478"/>
      <c r="J237" s="479">
        <f t="shared" si="76"/>
        <v>0</v>
      </c>
      <c r="K237" s="478"/>
      <c r="L237" s="479">
        <f t="shared" si="77"/>
        <v>0</v>
      </c>
      <c r="M237" s="478"/>
      <c r="N237" s="479">
        <f t="shared" si="78"/>
        <v>0</v>
      </c>
      <c r="O237" s="478"/>
      <c r="P237" s="479">
        <f t="shared" si="69"/>
        <v>0</v>
      </c>
      <c r="Q237" s="478"/>
      <c r="R237" s="479">
        <f t="shared" si="70"/>
        <v>0</v>
      </c>
      <c r="S237" s="478"/>
      <c r="T237" s="479">
        <f t="shared" si="71"/>
        <v>0</v>
      </c>
      <c r="U237" s="478"/>
      <c r="V237" s="479">
        <f t="shared" si="72"/>
        <v>0</v>
      </c>
      <c r="W237" s="486" t="str">
        <f t="shared" si="73"/>
        <v xml:space="preserve"> </v>
      </c>
      <c r="X237" s="486" t="str">
        <f t="shared" si="79"/>
        <v xml:space="preserve"> </v>
      </c>
      <c r="Y237" s="486" t="str">
        <f t="shared" si="74"/>
        <v/>
      </c>
      <c r="Z237" s="477"/>
      <c r="AA237" s="486" t="str">
        <f t="shared" si="80"/>
        <v/>
      </c>
      <c r="AB237" s="486" t="str">
        <f t="shared" si="81"/>
        <v xml:space="preserve"> </v>
      </c>
      <c r="AC237" s="486" t="str">
        <f t="shared" si="82"/>
        <v/>
      </c>
      <c r="AD237" s="486" t="str">
        <f t="shared" si="83"/>
        <v xml:space="preserve"> </v>
      </c>
      <c r="AE237" s="494" t="str">
        <f t="shared" si="88"/>
        <v xml:space="preserve"> </v>
      </c>
      <c r="AF237" s="486" t="str">
        <f t="shared" si="84"/>
        <v xml:space="preserve"> </v>
      </c>
      <c r="AG237" s="481">
        <f t="shared" si="85"/>
        <v>0</v>
      </c>
      <c r="AH237" s="481" t="str">
        <f t="shared" si="89"/>
        <v xml:space="preserve"> </v>
      </c>
      <c r="AI237" s="483"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484"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486" t="str">
        <f t="shared" si="90"/>
        <v xml:space="preserve"> </v>
      </c>
      <c r="AL237" s="486"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486" t="str">
        <f t="shared" si="86"/>
        <v xml:space="preserve"> </v>
      </c>
      <c r="AN237" s="65" t="str">
        <f t="shared" si="87"/>
        <v xml:space="preserve"> </v>
      </c>
      <c r="AO237" s="516"/>
      <c r="AP237" s="516"/>
      <c r="AQ237" s="516"/>
      <c r="AR237" s="516"/>
      <c r="AS237" s="516"/>
      <c r="AT237" s="516"/>
      <c r="AU237" s="516"/>
      <c r="AV237" s="516"/>
      <c r="AW237" s="516"/>
      <c r="AX237" s="516"/>
      <c r="AY237" s="516"/>
      <c r="AZ237" s="516"/>
    </row>
    <row r="238" spans="1:52" ht="57.75" customHeight="1" x14ac:dyDescent="0.3">
      <c r="A238" s="512"/>
      <c r="B238" s="473" t="str">
        <f t="shared" si="75"/>
        <v>-</v>
      </c>
      <c r="C238" s="478"/>
      <c r="D238" s="375"/>
      <c r="E238" s="477"/>
      <c r="F238" s="515"/>
      <c r="G238" s="518"/>
      <c r="H238" s="477"/>
      <c r="I238" s="478"/>
      <c r="J238" s="479">
        <f t="shared" si="76"/>
        <v>0</v>
      </c>
      <c r="K238" s="478"/>
      <c r="L238" s="479">
        <f t="shared" si="77"/>
        <v>0</v>
      </c>
      <c r="M238" s="478"/>
      <c r="N238" s="479">
        <f t="shared" si="78"/>
        <v>0</v>
      </c>
      <c r="O238" s="478"/>
      <c r="P238" s="479">
        <f t="shared" si="69"/>
        <v>0</v>
      </c>
      <c r="Q238" s="478"/>
      <c r="R238" s="479">
        <f t="shared" si="70"/>
        <v>0</v>
      </c>
      <c r="S238" s="478"/>
      <c r="T238" s="479">
        <f t="shared" si="71"/>
        <v>0</v>
      </c>
      <c r="U238" s="478"/>
      <c r="V238" s="479">
        <f t="shared" si="72"/>
        <v>0</v>
      </c>
      <c r="W238" s="486" t="str">
        <f t="shared" si="73"/>
        <v xml:space="preserve"> </v>
      </c>
      <c r="X238" s="486" t="str">
        <f t="shared" si="79"/>
        <v xml:space="preserve"> </v>
      </c>
      <c r="Y238" s="486" t="str">
        <f t="shared" si="74"/>
        <v/>
      </c>
      <c r="Z238" s="477"/>
      <c r="AA238" s="486" t="str">
        <f t="shared" si="80"/>
        <v/>
      </c>
      <c r="AB238" s="486" t="str">
        <f t="shared" si="81"/>
        <v xml:space="preserve"> </v>
      </c>
      <c r="AC238" s="486" t="str">
        <f t="shared" si="82"/>
        <v/>
      </c>
      <c r="AD238" s="486" t="str">
        <f t="shared" si="83"/>
        <v xml:space="preserve"> </v>
      </c>
      <c r="AE238" s="494" t="str">
        <f t="shared" si="88"/>
        <v xml:space="preserve"> </v>
      </c>
      <c r="AF238" s="486" t="str">
        <f t="shared" si="84"/>
        <v xml:space="preserve"> </v>
      </c>
      <c r="AG238" s="481">
        <f t="shared" si="85"/>
        <v>0</v>
      </c>
      <c r="AH238" s="481" t="str">
        <f t="shared" si="89"/>
        <v xml:space="preserve"> </v>
      </c>
      <c r="AI238" s="483"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484"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486" t="str">
        <f t="shared" si="90"/>
        <v xml:space="preserve"> </v>
      </c>
      <c r="AL238" s="486"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486" t="str">
        <f t="shared" si="86"/>
        <v xml:space="preserve"> </v>
      </c>
      <c r="AN238" s="65" t="str">
        <f t="shared" si="87"/>
        <v xml:space="preserve"> </v>
      </c>
      <c r="AO238" s="516"/>
      <c r="AP238" s="516"/>
      <c r="AQ238" s="516"/>
      <c r="AR238" s="516"/>
      <c r="AS238" s="516"/>
      <c r="AT238" s="516"/>
      <c r="AU238" s="516"/>
      <c r="AV238" s="516"/>
      <c r="AW238" s="516"/>
      <c r="AX238" s="516"/>
      <c r="AY238" s="516"/>
      <c r="AZ238" s="516"/>
    </row>
    <row r="239" spans="1:52" ht="57.75" customHeight="1" x14ac:dyDescent="0.3">
      <c r="A239" s="512"/>
      <c r="B239" s="473" t="str">
        <f t="shared" si="75"/>
        <v>-</v>
      </c>
      <c r="C239" s="478"/>
      <c r="D239" s="375"/>
      <c r="E239" s="477"/>
      <c r="F239" s="515"/>
      <c r="G239" s="518"/>
      <c r="H239" s="477"/>
      <c r="I239" s="478"/>
      <c r="J239" s="479">
        <f t="shared" si="76"/>
        <v>0</v>
      </c>
      <c r="K239" s="478"/>
      <c r="L239" s="479">
        <f t="shared" si="77"/>
        <v>0</v>
      </c>
      <c r="M239" s="478"/>
      <c r="N239" s="479">
        <f t="shared" si="78"/>
        <v>0</v>
      </c>
      <c r="O239" s="478"/>
      <c r="P239" s="479">
        <f t="shared" si="69"/>
        <v>0</v>
      </c>
      <c r="Q239" s="478"/>
      <c r="R239" s="479">
        <f t="shared" si="70"/>
        <v>0</v>
      </c>
      <c r="S239" s="478"/>
      <c r="T239" s="479">
        <f t="shared" si="71"/>
        <v>0</v>
      </c>
      <c r="U239" s="478"/>
      <c r="V239" s="479">
        <f t="shared" si="72"/>
        <v>0</v>
      </c>
      <c r="W239" s="486" t="str">
        <f t="shared" si="73"/>
        <v xml:space="preserve"> </v>
      </c>
      <c r="X239" s="486" t="str">
        <f t="shared" si="79"/>
        <v xml:space="preserve"> </v>
      </c>
      <c r="Y239" s="486" t="str">
        <f t="shared" si="74"/>
        <v/>
      </c>
      <c r="Z239" s="477"/>
      <c r="AA239" s="486" t="str">
        <f t="shared" si="80"/>
        <v/>
      </c>
      <c r="AB239" s="486" t="str">
        <f t="shared" si="81"/>
        <v xml:space="preserve"> </v>
      </c>
      <c r="AC239" s="486" t="str">
        <f t="shared" si="82"/>
        <v/>
      </c>
      <c r="AD239" s="486" t="str">
        <f t="shared" si="83"/>
        <v xml:space="preserve"> </v>
      </c>
      <c r="AE239" s="494" t="str">
        <f t="shared" si="88"/>
        <v xml:space="preserve"> </v>
      </c>
      <c r="AF239" s="486" t="str">
        <f t="shared" si="84"/>
        <v xml:space="preserve"> </v>
      </c>
      <c r="AG239" s="481">
        <f t="shared" si="85"/>
        <v>0</v>
      </c>
      <c r="AH239" s="481" t="str">
        <f t="shared" si="89"/>
        <v xml:space="preserve"> </v>
      </c>
      <c r="AI239" s="483"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484"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486" t="str">
        <f t="shared" si="90"/>
        <v xml:space="preserve"> </v>
      </c>
      <c r="AL239" s="486"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486" t="str">
        <f t="shared" si="86"/>
        <v xml:space="preserve"> </v>
      </c>
      <c r="AN239" s="65" t="str">
        <f t="shared" si="87"/>
        <v xml:space="preserve"> </v>
      </c>
      <c r="AO239" s="516"/>
      <c r="AP239" s="516"/>
      <c r="AQ239" s="516"/>
      <c r="AR239" s="516"/>
      <c r="AS239" s="516"/>
      <c r="AT239" s="516"/>
      <c r="AU239" s="516"/>
      <c r="AV239" s="516"/>
      <c r="AW239" s="516"/>
      <c r="AX239" s="516"/>
      <c r="AY239" s="516"/>
      <c r="AZ239" s="516"/>
    </row>
    <row r="240" spans="1:52" ht="57.75" customHeight="1" x14ac:dyDescent="0.3">
      <c r="A240" s="512"/>
      <c r="B240" s="473" t="str">
        <f t="shared" si="75"/>
        <v>-</v>
      </c>
      <c r="C240" s="478"/>
      <c r="D240" s="375"/>
      <c r="E240" s="477"/>
      <c r="F240" s="515"/>
      <c r="G240" s="518"/>
      <c r="H240" s="477"/>
      <c r="I240" s="478"/>
      <c r="J240" s="479">
        <f t="shared" si="76"/>
        <v>0</v>
      </c>
      <c r="K240" s="478"/>
      <c r="L240" s="479">
        <f t="shared" si="77"/>
        <v>0</v>
      </c>
      <c r="M240" s="478"/>
      <c r="N240" s="479">
        <f t="shared" si="78"/>
        <v>0</v>
      </c>
      <c r="O240" s="478"/>
      <c r="P240" s="479">
        <f t="shared" si="69"/>
        <v>0</v>
      </c>
      <c r="Q240" s="478"/>
      <c r="R240" s="479">
        <f t="shared" si="70"/>
        <v>0</v>
      </c>
      <c r="S240" s="478"/>
      <c r="T240" s="479">
        <f t="shared" si="71"/>
        <v>0</v>
      </c>
      <c r="U240" s="478"/>
      <c r="V240" s="479">
        <f t="shared" si="72"/>
        <v>0</v>
      </c>
      <c r="W240" s="486" t="str">
        <f t="shared" si="73"/>
        <v xml:space="preserve"> </v>
      </c>
      <c r="X240" s="486" t="str">
        <f t="shared" si="79"/>
        <v xml:space="preserve"> </v>
      </c>
      <c r="Y240" s="486" t="str">
        <f t="shared" si="74"/>
        <v/>
      </c>
      <c r="Z240" s="477"/>
      <c r="AA240" s="486" t="str">
        <f t="shared" si="80"/>
        <v/>
      </c>
      <c r="AB240" s="486" t="str">
        <f t="shared" si="81"/>
        <v xml:space="preserve"> </v>
      </c>
      <c r="AC240" s="486" t="str">
        <f t="shared" si="82"/>
        <v/>
      </c>
      <c r="AD240" s="486" t="str">
        <f t="shared" si="83"/>
        <v xml:space="preserve"> </v>
      </c>
      <c r="AE240" s="494" t="str">
        <f t="shared" si="88"/>
        <v xml:space="preserve"> </v>
      </c>
      <c r="AF240" s="486" t="str">
        <f t="shared" si="84"/>
        <v xml:space="preserve"> </v>
      </c>
      <c r="AG240" s="481">
        <f t="shared" si="85"/>
        <v>0</v>
      </c>
      <c r="AH240" s="481" t="str">
        <f t="shared" si="89"/>
        <v xml:space="preserve"> </v>
      </c>
      <c r="AI240" s="483"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484"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486" t="str">
        <f t="shared" si="90"/>
        <v xml:space="preserve"> </v>
      </c>
      <c r="AL240" s="486"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486" t="str">
        <f t="shared" si="86"/>
        <v xml:space="preserve"> </v>
      </c>
      <c r="AN240" s="65" t="str">
        <f t="shared" si="87"/>
        <v xml:space="preserve"> </v>
      </c>
      <c r="AO240" s="516"/>
      <c r="AP240" s="516"/>
      <c r="AQ240" s="516"/>
      <c r="AR240" s="516"/>
      <c r="AS240" s="516"/>
      <c r="AT240" s="516"/>
      <c r="AU240" s="516"/>
      <c r="AV240" s="516"/>
      <c r="AW240" s="516"/>
      <c r="AX240" s="516"/>
      <c r="AY240" s="516"/>
      <c r="AZ240" s="516"/>
    </row>
    <row r="241" spans="1:52" ht="57.75" customHeight="1" x14ac:dyDescent="0.3">
      <c r="A241" s="512"/>
      <c r="B241" s="473" t="str">
        <f t="shared" si="75"/>
        <v>-</v>
      </c>
      <c r="C241" s="478"/>
      <c r="D241" s="375"/>
      <c r="E241" s="477"/>
      <c r="F241" s="515"/>
      <c r="G241" s="518"/>
      <c r="H241" s="477"/>
      <c r="I241" s="478"/>
      <c r="J241" s="479">
        <f t="shared" si="76"/>
        <v>0</v>
      </c>
      <c r="K241" s="478"/>
      <c r="L241" s="479">
        <f t="shared" si="77"/>
        <v>0</v>
      </c>
      <c r="M241" s="478"/>
      <c r="N241" s="479">
        <f t="shared" si="78"/>
        <v>0</v>
      </c>
      <c r="O241" s="478"/>
      <c r="P241" s="479">
        <f t="shared" si="69"/>
        <v>0</v>
      </c>
      <c r="Q241" s="478"/>
      <c r="R241" s="479">
        <f t="shared" si="70"/>
        <v>0</v>
      </c>
      <c r="S241" s="478"/>
      <c r="T241" s="479">
        <f t="shared" si="71"/>
        <v>0</v>
      </c>
      <c r="U241" s="478"/>
      <c r="V241" s="479">
        <f t="shared" si="72"/>
        <v>0</v>
      </c>
      <c r="W241" s="486" t="str">
        <f t="shared" si="73"/>
        <v xml:space="preserve"> </v>
      </c>
      <c r="X241" s="486" t="str">
        <f t="shared" si="79"/>
        <v xml:space="preserve"> </v>
      </c>
      <c r="Y241" s="486" t="str">
        <f t="shared" si="74"/>
        <v/>
      </c>
      <c r="Z241" s="477"/>
      <c r="AA241" s="486" t="str">
        <f t="shared" si="80"/>
        <v/>
      </c>
      <c r="AB241" s="486" t="str">
        <f t="shared" si="81"/>
        <v xml:space="preserve"> </v>
      </c>
      <c r="AC241" s="486" t="str">
        <f t="shared" si="82"/>
        <v/>
      </c>
      <c r="AD241" s="486" t="str">
        <f t="shared" si="83"/>
        <v xml:space="preserve"> </v>
      </c>
      <c r="AE241" s="494" t="str">
        <f t="shared" si="88"/>
        <v xml:space="preserve"> </v>
      </c>
      <c r="AF241" s="486" t="str">
        <f t="shared" si="84"/>
        <v xml:space="preserve"> </v>
      </c>
      <c r="AG241" s="481">
        <f t="shared" si="85"/>
        <v>0</v>
      </c>
      <c r="AH241" s="481" t="str">
        <f t="shared" si="89"/>
        <v xml:space="preserve"> </v>
      </c>
      <c r="AI241" s="483"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484"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486" t="str">
        <f t="shared" si="90"/>
        <v xml:space="preserve"> </v>
      </c>
      <c r="AL241" s="486"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486" t="str">
        <f t="shared" si="86"/>
        <v xml:space="preserve"> </v>
      </c>
      <c r="AN241" s="65" t="str">
        <f t="shared" si="87"/>
        <v xml:space="preserve"> </v>
      </c>
      <c r="AO241" s="516"/>
      <c r="AP241" s="516"/>
      <c r="AQ241" s="516"/>
      <c r="AR241" s="516"/>
      <c r="AS241" s="516"/>
      <c r="AT241" s="516"/>
      <c r="AU241" s="516"/>
      <c r="AV241" s="516"/>
      <c r="AW241" s="516"/>
      <c r="AX241" s="516"/>
      <c r="AY241" s="516"/>
      <c r="AZ241" s="516"/>
    </row>
    <row r="242" spans="1:52" ht="57.75" customHeight="1" x14ac:dyDescent="0.3">
      <c r="A242" s="512"/>
      <c r="B242" s="473" t="str">
        <f t="shared" si="75"/>
        <v>-</v>
      </c>
      <c r="C242" s="478"/>
      <c r="D242" s="375"/>
      <c r="E242" s="477"/>
      <c r="F242" s="515"/>
      <c r="G242" s="518"/>
      <c r="H242" s="477"/>
      <c r="I242" s="478"/>
      <c r="J242" s="479">
        <f t="shared" si="76"/>
        <v>0</v>
      </c>
      <c r="K242" s="478"/>
      <c r="L242" s="479">
        <f t="shared" si="77"/>
        <v>0</v>
      </c>
      <c r="M242" s="478"/>
      <c r="N242" s="479">
        <f t="shared" si="78"/>
        <v>0</v>
      </c>
      <c r="O242" s="478"/>
      <c r="P242" s="479">
        <f t="shared" si="69"/>
        <v>0</v>
      </c>
      <c r="Q242" s="478"/>
      <c r="R242" s="479">
        <f t="shared" si="70"/>
        <v>0</v>
      </c>
      <c r="S242" s="478"/>
      <c r="T242" s="479">
        <f t="shared" si="71"/>
        <v>0</v>
      </c>
      <c r="U242" s="478"/>
      <c r="V242" s="479">
        <f t="shared" si="72"/>
        <v>0</v>
      </c>
      <c r="W242" s="486" t="str">
        <f t="shared" si="73"/>
        <v xml:space="preserve"> </v>
      </c>
      <c r="X242" s="486" t="str">
        <f t="shared" si="79"/>
        <v xml:space="preserve"> </v>
      </c>
      <c r="Y242" s="486" t="str">
        <f t="shared" si="74"/>
        <v/>
      </c>
      <c r="Z242" s="477"/>
      <c r="AA242" s="486" t="str">
        <f t="shared" si="80"/>
        <v/>
      </c>
      <c r="AB242" s="486" t="str">
        <f t="shared" si="81"/>
        <v xml:space="preserve"> </v>
      </c>
      <c r="AC242" s="486" t="str">
        <f t="shared" si="82"/>
        <v/>
      </c>
      <c r="AD242" s="486" t="str">
        <f t="shared" si="83"/>
        <v xml:space="preserve"> </v>
      </c>
      <c r="AE242" s="494" t="str">
        <f t="shared" si="88"/>
        <v xml:space="preserve"> </v>
      </c>
      <c r="AF242" s="486" t="str">
        <f t="shared" si="84"/>
        <v xml:space="preserve"> </v>
      </c>
      <c r="AG242" s="481">
        <f t="shared" si="85"/>
        <v>0</v>
      </c>
      <c r="AH242" s="481" t="str">
        <f t="shared" si="89"/>
        <v xml:space="preserve"> </v>
      </c>
      <c r="AI242" s="483"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484"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486" t="str">
        <f t="shared" si="90"/>
        <v xml:space="preserve"> </v>
      </c>
      <c r="AL242" s="486"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486" t="str">
        <f t="shared" si="86"/>
        <v xml:space="preserve"> </v>
      </c>
      <c r="AN242" s="65" t="str">
        <f t="shared" si="87"/>
        <v xml:space="preserve"> </v>
      </c>
      <c r="AO242" s="516"/>
      <c r="AP242" s="516"/>
      <c r="AQ242" s="516"/>
      <c r="AR242" s="516"/>
      <c r="AS242" s="516"/>
      <c r="AT242" s="516"/>
      <c r="AU242" s="516"/>
      <c r="AV242" s="516"/>
      <c r="AW242" s="516"/>
      <c r="AX242" s="516"/>
      <c r="AY242" s="516"/>
      <c r="AZ242" s="516"/>
    </row>
    <row r="243" spans="1:52" ht="57.75" customHeight="1" x14ac:dyDescent="0.3">
      <c r="A243" s="512"/>
      <c r="B243" s="473" t="str">
        <f t="shared" si="75"/>
        <v>-</v>
      </c>
      <c r="C243" s="478"/>
      <c r="D243" s="375"/>
      <c r="E243" s="477"/>
      <c r="F243" s="515"/>
      <c r="G243" s="518"/>
      <c r="H243" s="477"/>
      <c r="I243" s="478"/>
      <c r="J243" s="479">
        <f t="shared" si="76"/>
        <v>0</v>
      </c>
      <c r="K243" s="478"/>
      <c r="L243" s="479">
        <f t="shared" si="77"/>
        <v>0</v>
      </c>
      <c r="M243" s="478"/>
      <c r="N243" s="479">
        <f t="shared" si="78"/>
        <v>0</v>
      </c>
      <c r="O243" s="478"/>
      <c r="P243" s="479">
        <f t="shared" si="69"/>
        <v>0</v>
      </c>
      <c r="Q243" s="478"/>
      <c r="R243" s="479">
        <f t="shared" si="70"/>
        <v>0</v>
      </c>
      <c r="S243" s="478"/>
      <c r="T243" s="479">
        <f t="shared" si="71"/>
        <v>0</v>
      </c>
      <c r="U243" s="478"/>
      <c r="V243" s="479">
        <f t="shared" si="72"/>
        <v>0</v>
      </c>
      <c r="W243" s="486" t="str">
        <f t="shared" si="73"/>
        <v xml:space="preserve"> </v>
      </c>
      <c r="X243" s="486" t="str">
        <f t="shared" si="79"/>
        <v xml:space="preserve"> </v>
      </c>
      <c r="Y243" s="486" t="str">
        <f t="shared" si="74"/>
        <v/>
      </c>
      <c r="Z243" s="477"/>
      <c r="AA243" s="486" t="str">
        <f t="shared" si="80"/>
        <v/>
      </c>
      <c r="AB243" s="486" t="str">
        <f t="shared" si="81"/>
        <v xml:space="preserve"> </v>
      </c>
      <c r="AC243" s="486" t="str">
        <f t="shared" si="82"/>
        <v/>
      </c>
      <c r="AD243" s="486" t="str">
        <f t="shared" si="83"/>
        <v xml:space="preserve"> </v>
      </c>
      <c r="AE243" s="494" t="str">
        <f t="shared" si="88"/>
        <v xml:space="preserve"> </v>
      </c>
      <c r="AF243" s="486" t="str">
        <f t="shared" si="84"/>
        <v xml:space="preserve"> </v>
      </c>
      <c r="AG243" s="481">
        <f t="shared" si="85"/>
        <v>0</v>
      </c>
      <c r="AH243" s="481" t="str">
        <f t="shared" si="89"/>
        <v xml:space="preserve"> </v>
      </c>
      <c r="AI243" s="483"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484"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486" t="str">
        <f t="shared" si="90"/>
        <v xml:space="preserve"> </v>
      </c>
      <c r="AL243" s="486"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486" t="str">
        <f t="shared" si="86"/>
        <v xml:space="preserve"> </v>
      </c>
      <c r="AN243" s="65" t="str">
        <f t="shared" si="87"/>
        <v xml:space="preserve"> </v>
      </c>
      <c r="AO243" s="516"/>
      <c r="AP243" s="516"/>
      <c r="AQ243" s="516"/>
      <c r="AR243" s="516"/>
      <c r="AS243" s="516"/>
      <c r="AT243" s="516"/>
      <c r="AU243" s="516"/>
      <c r="AV243" s="516"/>
      <c r="AW243" s="516"/>
      <c r="AX243" s="516"/>
      <c r="AY243" s="516"/>
      <c r="AZ243" s="516"/>
    </row>
    <row r="244" spans="1:52" ht="57.75" customHeight="1" x14ac:dyDescent="0.3">
      <c r="A244" s="512"/>
      <c r="B244" s="473" t="str">
        <f t="shared" si="75"/>
        <v>-</v>
      </c>
      <c r="C244" s="478"/>
      <c r="D244" s="375"/>
      <c r="E244" s="477"/>
      <c r="F244" s="515"/>
      <c r="G244" s="518"/>
      <c r="H244" s="477"/>
      <c r="I244" s="478"/>
      <c r="J244" s="479">
        <f t="shared" si="76"/>
        <v>0</v>
      </c>
      <c r="K244" s="478"/>
      <c r="L244" s="479">
        <f t="shared" si="77"/>
        <v>0</v>
      </c>
      <c r="M244" s="478"/>
      <c r="N244" s="479">
        <f t="shared" si="78"/>
        <v>0</v>
      </c>
      <c r="O244" s="478"/>
      <c r="P244" s="479">
        <f t="shared" si="69"/>
        <v>0</v>
      </c>
      <c r="Q244" s="478"/>
      <c r="R244" s="479">
        <f t="shared" si="70"/>
        <v>0</v>
      </c>
      <c r="S244" s="478"/>
      <c r="T244" s="479">
        <f t="shared" si="71"/>
        <v>0</v>
      </c>
      <c r="U244" s="478"/>
      <c r="V244" s="479">
        <f t="shared" si="72"/>
        <v>0</v>
      </c>
      <c r="W244" s="486" t="str">
        <f t="shared" si="73"/>
        <v xml:space="preserve"> </v>
      </c>
      <c r="X244" s="486" t="str">
        <f t="shared" si="79"/>
        <v xml:space="preserve"> </v>
      </c>
      <c r="Y244" s="486" t="str">
        <f t="shared" si="74"/>
        <v/>
      </c>
      <c r="Z244" s="477"/>
      <c r="AA244" s="486" t="str">
        <f t="shared" si="80"/>
        <v/>
      </c>
      <c r="AB244" s="486" t="str">
        <f t="shared" si="81"/>
        <v xml:space="preserve"> </v>
      </c>
      <c r="AC244" s="486" t="str">
        <f t="shared" si="82"/>
        <v/>
      </c>
      <c r="AD244" s="486" t="str">
        <f t="shared" si="83"/>
        <v xml:space="preserve"> </v>
      </c>
      <c r="AE244" s="494" t="str">
        <f t="shared" si="88"/>
        <v xml:space="preserve"> </v>
      </c>
      <c r="AF244" s="486" t="str">
        <f t="shared" si="84"/>
        <v xml:space="preserve"> </v>
      </c>
      <c r="AG244" s="481">
        <f t="shared" si="85"/>
        <v>0</v>
      </c>
      <c r="AH244" s="481" t="str">
        <f t="shared" si="89"/>
        <v xml:space="preserve"> </v>
      </c>
      <c r="AI244" s="483"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484"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486" t="str">
        <f t="shared" si="90"/>
        <v xml:space="preserve"> </v>
      </c>
      <c r="AL244" s="486"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486" t="str">
        <f t="shared" si="86"/>
        <v xml:space="preserve"> </v>
      </c>
      <c r="AN244" s="65" t="str">
        <f t="shared" si="87"/>
        <v xml:space="preserve"> </v>
      </c>
      <c r="AO244" s="516"/>
      <c r="AP244" s="516"/>
      <c r="AQ244" s="516"/>
      <c r="AR244" s="516"/>
      <c r="AS244" s="516"/>
      <c r="AT244" s="516"/>
      <c r="AU244" s="516"/>
      <c r="AV244" s="516"/>
      <c r="AW244" s="516"/>
      <c r="AX244" s="516"/>
      <c r="AY244" s="516"/>
      <c r="AZ244" s="516"/>
    </row>
    <row r="245" spans="1:52" ht="57.75" customHeight="1" x14ac:dyDescent="0.3">
      <c r="A245" s="512"/>
      <c r="B245" s="473" t="str">
        <f t="shared" si="75"/>
        <v>-</v>
      </c>
      <c r="C245" s="478"/>
      <c r="D245" s="375"/>
      <c r="E245" s="477"/>
      <c r="F245" s="515"/>
      <c r="G245" s="518"/>
      <c r="H245" s="477"/>
      <c r="I245" s="478"/>
      <c r="J245" s="479">
        <f t="shared" si="76"/>
        <v>0</v>
      </c>
      <c r="K245" s="478"/>
      <c r="L245" s="479">
        <f t="shared" si="77"/>
        <v>0</v>
      </c>
      <c r="M245" s="478"/>
      <c r="N245" s="479">
        <f t="shared" si="78"/>
        <v>0</v>
      </c>
      <c r="O245" s="478"/>
      <c r="P245" s="479">
        <f t="shared" si="69"/>
        <v>0</v>
      </c>
      <c r="Q245" s="478"/>
      <c r="R245" s="479">
        <f t="shared" si="70"/>
        <v>0</v>
      </c>
      <c r="S245" s="478"/>
      <c r="T245" s="479">
        <f t="shared" si="71"/>
        <v>0</v>
      </c>
      <c r="U245" s="478"/>
      <c r="V245" s="479">
        <f t="shared" si="72"/>
        <v>0</v>
      </c>
      <c r="W245" s="486" t="str">
        <f t="shared" si="73"/>
        <v xml:space="preserve"> </v>
      </c>
      <c r="X245" s="486" t="str">
        <f t="shared" si="79"/>
        <v xml:space="preserve"> </v>
      </c>
      <c r="Y245" s="486" t="str">
        <f t="shared" si="74"/>
        <v/>
      </c>
      <c r="Z245" s="477"/>
      <c r="AA245" s="486" t="str">
        <f t="shared" si="80"/>
        <v/>
      </c>
      <c r="AB245" s="486" t="str">
        <f t="shared" si="81"/>
        <v xml:space="preserve"> </v>
      </c>
      <c r="AC245" s="486" t="str">
        <f t="shared" si="82"/>
        <v/>
      </c>
      <c r="AD245" s="486" t="str">
        <f t="shared" si="83"/>
        <v xml:space="preserve"> </v>
      </c>
      <c r="AE245" s="494" t="str">
        <f t="shared" si="88"/>
        <v xml:space="preserve"> </v>
      </c>
      <c r="AF245" s="486" t="str">
        <f t="shared" si="84"/>
        <v xml:space="preserve"> </v>
      </c>
      <c r="AG245" s="481">
        <f t="shared" si="85"/>
        <v>0</v>
      </c>
      <c r="AH245" s="481" t="str">
        <f t="shared" si="89"/>
        <v xml:space="preserve"> </v>
      </c>
      <c r="AI245" s="483"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484"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486" t="str">
        <f t="shared" si="90"/>
        <v xml:space="preserve"> </v>
      </c>
      <c r="AL245" s="486"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486" t="str">
        <f t="shared" si="86"/>
        <v xml:space="preserve"> </v>
      </c>
      <c r="AN245" s="65" t="str">
        <f t="shared" si="87"/>
        <v xml:space="preserve"> </v>
      </c>
      <c r="AO245" s="516"/>
      <c r="AP245" s="516"/>
      <c r="AQ245" s="516"/>
      <c r="AR245" s="516"/>
      <c r="AS245" s="516"/>
      <c r="AT245" s="516"/>
      <c r="AU245" s="516"/>
      <c r="AV245" s="516"/>
      <c r="AW245" s="516"/>
      <c r="AX245" s="516"/>
      <c r="AY245" s="516"/>
      <c r="AZ245" s="516"/>
    </row>
    <row r="246" spans="1:52" ht="57.75" customHeight="1" x14ac:dyDescent="0.3">
      <c r="A246" s="512"/>
      <c r="B246" s="473" t="str">
        <f t="shared" si="75"/>
        <v>-</v>
      </c>
      <c r="C246" s="478"/>
      <c r="D246" s="375"/>
      <c r="E246" s="477"/>
      <c r="F246" s="515"/>
      <c r="G246" s="518"/>
      <c r="H246" s="477"/>
      <c r="I246" s="478"/>
      <c r="J246" s="479">
        <f t="shared" si="76"/>
        <v>0</v>
      </c>
      <c r="K246" s="478"/>
      <c r="L246" s="479">
        <f t="shared" si="77"/>
        <v>0</v>
      </c>
      <c r="M246" s="478"/>
      <c r="N246" s="479">
        <f t="shared" si="78"/>
        <v>0</v>
      </c>
      <c r="O246" s="478"/>
      <c r="P246" s="479">
        <f t="shared" si="69"/>
        <v>0</v>
      </c>
      <c r="Q246" s="478"/>
      <c r="R246" s="479">
        <f t="shared" si="70"/>
        <v>0</v>
      </c>
      <c r="S246" s="478"/>
      <c r="T246" s="479">
        <f t="shared" si="71"/>
        <v>0</v>
      </c>
      <c r="U246" s="478"/>
      <c r="V246" s="479">
        <f t="shared" si="72"/>
        <v>0</v>
      </c>
      <c r="W246" s="486" t="str">
        <f t="shared" si="73"/>
        <v xml:space="preserve"> </v>
      </c>
      <c r="X246" s="486" t="str">
        <f t="shared" si="79"/>
        <v xml:space="preserve"> </v>
      </c>
      <c r="Y246" s="486" t="str">
        <f t="shared" si="74"/>
        <v/>
      </c>
      <c r="Z246" s="477"/>
      <c r="AA246" s="486" t="str">
        <f t="shared" si="80"/>
        <v/>
      </c>
      <c r="AB246" s="486" t="str">
        <f t="shared" si="81"/>
        <v xml:space="preserve"> </v>
      </c>
      <c r="AC246" s="486" t="str">
        <f t="shared" si="82"/>
        <v/>
      </c>
      <c r="AD246" s="486" t="str">
        <f t="shared" si="83"/>
        <v xml:space="preserve"> </v>
      </c>
      <c r="AE246" s="494" t="str">
        <f t="shared" si="88"/>
        <v xml:space="preserve"> </v>
      </c>
      <c r="AF246" s="486" t="str">
        <f t="shared" si="84"/>
        <v xml:space="preserve"> </v>
      </c>
      <c r="AG246" s="481">
        <f t="shared" si="85"/>
        <v>0</v>
      </c>
      <c r="AH246" s="481" t="str">
        <f t="shared" si="89"/>
        <v xml:space="preserve"> </v>
      </c>
      <c r="AI246" s="483"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484"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486" t="str">
        <f t="shared" si="90"/>
        <v xml:space="preserve"> </v>
      </c>
      <c r="AL246" s="486"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486" t="str">
        <f t="shared" si="86"/>
        <v xml:space="preserve"> </v>
      </c>
      <c r="AN246" s="65" t="str">
        <f t="shared" si="87"/>
        <v xml:space="preserve"> </v>
      </c>
      <c r="AO246" s="516"/>
      <c r="AP246" s="516"/>
      <c r="AQ246" s="516"/>
      <c r="AR246" s="516"/>
      <c r="AS246" s="516"/>
      <c r="AT246" s="516"/>
      <c r="AU246" s="516"/>
      <c r="AV246" s="516"/>
      <c r="AW246" s="516"/>
      <c r="AX246" s="516"/>
      <c r="AY246" s="516"/>
      <c r="AZ246" s="516"/>
    </row>
    <row r="247" spans="1:52" ht="57.75" customHeight="1" x14ac:dyDescent="0.3">
      <c r="A247" s="512"/>
      <c r="B247" s="473" t="str">
        <f t="shared" si="75"/>
        <v>-</v>
      </c>
      <c r="C247" s="478"/>
      <c r="D247" s="375"/>
      <c r="E247" s="477"/>
      <c r="F247" s="515"/>
      <c r="G247" s="518"/>
      <c r="H247" s="477"/>
      <c r="I247" s="478"/>
      <c r="J247" s="479">
        <f t="shared" si="76"/>
        <v>0</v>
      </c>
      <c r="K247" s="478"/>
      <c r="L247" s="479">
        <f t="shared" si="77"/>
        <v>0</v>
      </c>
      <c r="M247" s="478"/>
      <c r="N247" s="479">
        <f t="shared" si="78"/>
        <v>0</v>
      </c>
      <c r="O247" s="478"/>
      <c r="P247" s="479">
        <f t="shared" si="69"/>
        <v>0</v>
      </c>
      <c r="Q247" s="478"/>
      <c r="R247" s="479">
        <f t="shared" si="70"/>
        <v>0</v>
      </c>
      <c r="S247" s="478"/>
      <c r="T247" s="479">
        <f t="shared" si="71"/>
        <v>0</v>
      </c>
      <c r="U247" s="478"/>
      <c r="V247" s="479">
        <f t="shared" si="72"/>
        <v>0</v>
      </c>
      <c r="W247" s="486" t="str">
        <f t="shared" si="73"/>
        <v xml:space="preserve"> </v>
      </c>
      <c r="X247" s="486" t="str">
        <f t="shared" si="79"/>
        <v xml:space="preserve"> </v>
      </c>
      <c r="Y247" s="486" t="str">
        <f t="shared" si="74"/>
        <v/>
      </c>
      <c r="Z247" s="477"/>
      <c r="AA247" s="486" t="str">
        <f t="shared" si="80"/>
        <v/>
      </c>
      <c r="AB247" s="486" t="str">
        <f t="shared" si="81"/>
        <v xml:space="preserve"> </v>
      </c>
      <c r="AC247" s="486" t="str">
        <f t="shared" si="82"/>
        <v/>
      </c>
      <c r="AD247" s="486" t="str">
        <f t="shared" si="83"/>
        <v xml:space="preserve"> </v>
      </c>
      <c r="AE247" s="494" t="str">
        <f t="shared" si="88"/>
        <v xml:space="preserve"> </v>
      </c>
      <c r="AF247" s="486" t="str">
        <f t="shared" si="84"/>
        <v xml:space="preserve"> </v>
      </c>
      <c r="AG247" s="481">
        <f t="shared" si="85"/>
        <v>0</v>
      </c>
      <c r="AH247" s="481" t="str">
        <f t="shared" si="89"/>
        <v xml:space="preserve"> </v>
      </c>
      <c r="AI247" s="483"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484"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486" t="str">
        <f t="shared" si="90"/>
        <v xml:space="preserve"> </v>
      </c>
      <c r="AL247" s="486"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486" t="str">
        <f t="shared" si="86"/>
        <v xml:space="preserve"> </v>
      </c>
      <c r="AN247" s="65" t="str">
        <f t="shared" si="87"/>
        <v xml:space="preserve"> </v>
      </c>
      <c r="AO247" s="516"/>
      <c r="AP247" s="516"/>
      <c r="AQ247" s="516"/>
      <c r="AR247" s="516"/>
      <c r="AS247" s="516"/>
      <c r="AT247" s="516"/>
      <c r="AU247" s="516"/>
      <c r="AV247" s="516"/>
      <c r="AW247" s="516"/>
      <c r="AX247" s="516"/>
      <c r="AY247" s="516"/>
      <c r="AZ247" s="516"/>
    </row>
    <row r="248" spans="1:52" ht="57.75" customHeight="1" x14ac:dyDescent="0.3">
      <c r="A248" s="512"/>
      <c r="B248" s="473" t="str">
        <f t="shared" si="75"/>
        <v>-</v>
      </c>
      <c r="C248" s="478"/>
      <c r="D248" s="375"/>
      <c r="E248" s="477"/>
      <c r="F248" s="515"/>
      <c r="G248" s="518"/>
      <c r="H248" s="477"/>
      <c r="I248" s="478"/>
      <c r="J248" s="479">
        <f t="shared" si="76"/>
        <v>0</v>
      </c>
      <c r="K248" s="478"/>
      <c r="L248" s="479">
        <f t="shared" si="77"/>
        <v>0</v>
      </c>
      <c r="M248" s="478"/>
      <c r="N248" s="479">
        <f t="shared" si="78"/>
        <v>0</v>
      </c>
      <c r="O248" s="478"/>
      <c r="P248" s="479">
        <f t="shared" si="69"/>
        <v>0</v>
      </c>
      <c r="Q248" s="478"/>
      <c r="R248" s="479">
        <f t="shared" si="70"/>
        <v>0</v>
      </c>
      <c r="S248" s="478"/>
      <c r="T248" s="479">
        <f t="shared" si="71"/>
        <v>0</v>
      </c>
      <c r="U248" s="478"/>
      <c r="V248" s="479">
        <f t="shared" si="72"/>
        <v>0</v>
      </c>
      <c r="W248" s="486" t="str">
        <f t="shared" si="73"/>
        <v xml:space="preserve"> </v>
      </c>
      <c r="X248" s="486" t="str">
        <f t="shared" si="79"/>
        <v xml:space="preserve"> </v>
      </c>
      <c r="Y248" s="486" t="str">
        <f t="shared" si="74"/>
        <v/>
      </c>
      <c r="Z248" s="477"/>
      <c r="AA248" s="486" t="str">
        <f t="shared" si="80"/>
        <v/>
      </c>
      <c r="AB248" s="486" t="str">
        <f t="shared" si="81"/>
        <v xml:space="preserve"> </v>
      </c>
      <c r="AC248" s="486" t="str">
        <f t="shared" si="82"/>
        <v/>
      </c>
      <c r="AD248" s="486" t="str">
        <f t="shared" si="83"/>
        <v xml:space="preserve"> </v>
      </c>
      <c r="AE248" s="494" t="str">
        <f t="shared" si="88"/>
        <v xml:space="preserve"> </v>
      </c>
      <c r="AF248" s="486" t="str">
        <f t="shared" si="84"/>
        <v xml:space="preserve"> </v>
      </c>
      <c r="AG248" s="481">
        <f t="shared" si="85"/>
        <v>0</v>
      </c>
      <c r="AH248" s="481" t="str">
        <f t="shared" si="89"/>
        <v xml:space="preserve"> </v>
      </c>
      <c r="AI248" s="483"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484"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486" t="str">
        <f t="shared" si="90"/>
        <v xml:space="preserve"> </v>
      </c>
      <c r="AL248" s="486"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486" t="str">
        <f t="shared" si="86"/>
        <v xml:space="preserve"> </v>
      </c>
      <c r="AN248" s="65" t="str">
        <f t="shared" si="87"/>
        <v xml:space="preserve"> </v>
      </c>
      <c r="AO248" s="516"/>
      <c r="AP248" s="516"/>
      <c r="AQ248" s="516"/>
      <c r="AR248" s="516"/>
      <c r="AS248" s="516"/>
      <c r="AT248" s="516"/>
      <c r="AU248" s="516"/>
      <c r="AV248" s="516"/>
      <c r="AW248" s="516"/>
      <c r="AX248" s="516"/>
      <c r="AY248" s="516"/>
      <c r="AZ248" s="516"/>
    </row>
    <row r="249" spans="1:52" ht="57.75" customHeight="1" x14ac:dyDescent="0.3">
      <c r="A249" s="512"/>
      <c r="B249" s="473" t="str">
        <f t="shared" si="75"/>
        <v>-</v>
      </c>
      <c r="C249" s="478"/>
      <c r="D249" s="375"/>
      <c r="E249" s="477"/>
      <c r="F249" s="515"/>
      <c r="G249" s="518"/>
      <c r="H249" s="477"/>
      <c r="I249" s="478"/>
      <c r="J249" s="479">
        <f t="shared" si="76"/>
        <v>0</v>
      </c>
      <c r="K249" s="478"/>
      <c r="L249" s="479">
        <f t="shared" si="77"/>
        <v>0</v>
      </c>
      <c r="M249" s="478"/>
      <c r="N249" s="479">
        <f t="shared" si="78"/>
        <v>0</v>
      </c>
      <c r="O249" s="478"/>
      <c r="P249" s="479">
        <f t="shared" si="69"/>
        <v>0</v>
      </c>
      <c r="Q249" s="478"/>
      <c r="R249" s="479">
        <f t="shared" si="70"/>
        <v>0</v>
      </c>
      <c r="S249" s="478"/>
      <c r="T249" s="479">
        <f t="shared" si="71"/>
        <v>0</v>
      </c>
      <c r="U249" s="478"/>
      <c r="V249" s="479">
        <f t="shared" si="72"/>
        <v>0</v>
      </c>
      <c r="W249" s="486" t="str">
        <f t="shared" si="73"/>
        <v xml:space="preserve"> </v>
      </c>
      <c r="X249" s="486" t="str">
        <f t="shared" si="79"/>
        <v xml:space="preserve"> </v>
      </c>
      <c r="Y249" s="486" t="str">
        <f t="shared" si="74"/>
        <v/>
      </c>
      <c r="Z249" s="477"/>
      <c r="AA249" s="486" t="str">
        <f t="shared" si="80"/>
        <v/>
      </c>
      <c r="AB249" s="486" t="str">
        <f t="shared" si="81"/>
        <v xml:space="preserve"> </v>
      </c>
      <c r="AC249" s="486" t="str">
        <f t="shared" si="82"/>
        <v/>
      </c>
      <c r="AD249" s="486" t="str">
        <f t="shared" si="83"/>
        <v xml:space="preserve"> </v>
      </c>
      <c r="AE249" s="494" t="str">
        <f t="shared" si="88"/>
        <v xml:space="preserve"> </v>
      </c>
      <c r="AF249" s="486" t="str">
        <f t="shared" si="84"/>
        <v xml:space="preserve"> </v>
      </c>
      <c r="AG249" s="481">
        <f t="shared" si="85"/>
        <v>0</v>
      </c>
      <c r="AH249" s="481" t="str">
        <f t="shared" si="89"/>
        <v xml:space="preserve"> </v>
      </c>
      <c r="AI249" s="483"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484"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486" t="str">
        <f t="shared" si="90"/>
        <v xml:space="preserve"> </v>
      </c>
      <c r="AL249" s="486"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486" t="str">
        <f t="shared" si="86"/>
        <v xml:space="preserve"> </v>
      </c>
      <c r="AN249" s="65" t="str">
        <f t="shared" si="87"/>
        <v xml:space="preserve"> </v>
      </c>
      <c r="AO249" s="516"/>
      <c r="AP249" s="516"/>
      <c r="AQ249" s="516"/>
      <c r="AR249" s="516"/>
      <c r="AS249" s="516"/>
      <c r="AT249" s="516"/>
      <c r="AU249" s="516"/>
      <c r="AV249" s="516"/>
      <c r="AW249" s="516"/>
      <c r="AX249" s="516"/>
      <c r="AY249" s="516"/>
      <c r="AZ249" s="516"/>
    </row>
    <row r="250" spans="1:52" ht="10.5" customHeight="1" x14ac:dyDescent="0.3">
      <c r="A250" s="512"/>
      <c r="B250" s="473" t="str">
        <f t="shared" si="75"/>
        <v>-</v>
      </c>
      <c r="C250" s="478"/>
      <c r="D250" s="375"/>
      <c r="E250" s="477"/>
      <c r="F250" s="515"/>
      <c r="G250" s="518"/>
      <c r="H250" s="477"/>
      <c r="I250" s="478"/>
      <c r="J250" s="479">
        <f t="shared" si="76"/>
        <v>0</v>
      </c>
      <c r="K250" s="478"/>
      <c r="L250" s="479">
        <f t="shared" si="77"/>
        <v>0</v>
      </c>
      <c r="M250" s="478"/>
      <c r="N250" s="479">
        <f t="shared" si="78"/>
        <v>0</v>
      </c>
      <c r="O250" s="478"/>
      <c r="P250" s="479">
        <f t="shared" si="69"/>
        <v>0</v>
      </c>
      <c r="Q250" s="478"/>
      <c r="R250" s="479">
        <f t="shared" si="70"/>
        <v>0</v>
      </c>
      <c r="S250" s="478"/>
      <c r="T250" s="479">
        <f t="shared" si="71"/>
        <v>0</v>
      </c>
      <c r="U250" s="478"/>
      <c r="V250" s="479">
        <f t="shared" si="72"/>
        <v>0</v>
      </c>
      <c r="W250" s="486" t="str">
        <f t="shared" si="73"/>
        <v xml:space="preserve"> </v>
      </c>
      <c r="X250" s="486" t="str">
        <f t="shared" si="79"/>
        <v xml:space="preserve"> </v>
      </c>
      <c r="Y250" s="486" t="str">
        <f t="shared" si="74"/>
        <v/>
      </c>
      <c r="Z250" s="477"/>
      <c r="AA250" s="486" t="str">
        <f t="shared" si="80"/>
        <v/>
      </c>
      <c r="AB250" s="486" t="str">
        <f t="shared" si="81"/>
        <v xml:space="preserve"> </v>
      </c>
      <c r="AC250" s="486" t="str">
        <f t="shared" si="82"/>
        <v/>
      </c>
      <c r="AD250" s="486" t="str">
        <f t="shared" si="83"/>
        <v xml:space="preserve"> </v>
      </c>
      <c r="AE250" s="494" t="str">
        <f t="shared" si="88"/>
        <v xml:space="preserve"> </v>
      </c>
      <c r="AF250" s="486" t="str">
        <f t="shared" si="84"/>
        <v xml:space="preserve"> </v>
      </c>
      <c r="AG250" s="481">
        <f t="shared" si="85"/>
        <v>0</v>
      </c>
      <c r="AH250" s="481" t="str">
        <f t="shared" si="89"/>
        <v xml:space="preserve"> </v>
      </c>
      <c r="AI250" s="483"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484"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486" t="str">
        <f t="shared" si="90"/>
        <v xml:space="preserve"> </v>
      </c>
      <c r="AL250" s="486"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486" t="str">
        <f t="shared" si="86"/>
        <v xml:space="preserve"> </v>
      </c>
      <c r="AN250" s="65" t="str">
        <f t="shared" si="87"/>
        <v xml:space="preserve"> </v>
      </c>
      <c r="AO250" s="516"/>
      <c r="AP250" s="516"/>
      <c r="AQ250" s="516"/>
      <c r="AR250" s="516"/>
      <c r="AS250" s="516"/>
      <c r="AT250" s="516"/>
      <c r="AU250" s="516"/>
      <c r="AV250" s="516"/>
      <c r="AW250" s="516"/>
      <c r="AX250" s="516"/>
      <c r="AY250" s="516"/>
      <c r="AZ250" s="516"/>
    </row>
    <row r="251" spans="1:52" ht="15" customHeight="1" x14ac:dyDescent="0.3">
      <c r="A251" s="512"/>
      <c r="B251" s="473" t="str">
        <f t="shared" si="75"/>
        <v>-</v>
      </c>
      <c r="C251" s="478"/>
      <c r="D251" s="375"/>
      <c r="E251" s="477"/>
      <c r="F251" s="515"/>
      <c r="G251" s="520"/>
      <c r="H251" s="477"/>
      <c r="I251" s="478"/>
      <c r="J251" s="479">
        <f t="shared" si="76"/>
        <v>0</v>
      </c>
      <c r="K251" s="478"/>
      <c r="L251" s="479">
        <f t="shared" si="77"/>
        <v>0</v>
      </c>
      <c r="M251" s="478"/>
      <c r="N251" s="479">
        <f t="shared" si="78"/>
        <v>0</v>
      </c>
      <c r="O251" s="478"/>
      <c r="P251" s="479">
        <f t="shared" si="69"/>
        <v>0</v>
      </c>
      <c r="Q251" s="478"/>
      <c r="R251" s="479">
        <f t="shared" si="70"/>
        <v>0</v>
      </c>
      <c r="S251" s="478"/>
      <c r="T251" s="479">
        <f t="shared" si="71"/>
        <v>0</v>
      </c>
      <c r="U251" s="478"/>
      <c r="V251" s="479">
        <f t="shared" si="72"/>
        <v>0</v>
      </c>
      <c r="W251" s="486" t="str">
        <f t="shared" si="73"/>
        <v xml:space="preserve"> </v>
      </c>
      <c r="X251" s="486" t="str">
        <f t="shared" si="79"/>
        <v xml:space="preserve"> </v>
      </c>
      <c r="Y251" s="486" t="str">
        <f t="shared" si="74"/>
        <v/>
      </c>
      <c r="Z251" s="477"/>
      <c r="AA251" s="486" t="str">
        <f t="shared" si="80"/>
        <v/>
      </c>
      <c r="AB251" s="486" t="str">
        <f t="shared" si="81"/>
        <v xml:space="preserve"> </v>
      </c>
      <c r="AC251" s="486" t="str">
        <f t="shared" si="82"/>
        <v/>
      </c>
      <c r="AD251" s="486" t="str">
        <f t="shared" si="83"/>
        <v xml:space="preserve"> </v>
      </c>
      <c r="AE251" s="481" t="str">
        <f t="shared" si="88"/>
        <v xml:space="preserve"> </v>
      </c>
      <c r="AF251" s="486" t="str">
        <f t="shared" si="84"/>
        <v xml:space="preserve"> </v>
      </c>
      <c r="AG251" s="481">
        <f t="shared" si="85"/>
        <v>0</v>
      </c>
      <c r="AH251" s="481" t="str">
        <f t="shared" si="89"/>
        <v xml:space="preserve"> </v>
      </c>
      <c r="AI251" s="483"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484"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486" t="str">
        <f t="shared" si="90"/>
        <v xml:space="preserve"> </v>
      </c>
      <c r="AL251" s="486"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486" t="str">
        <f t="shared" si="86"/>
        <v xml:space="preserve"> </v>
      </c>
      <c r="AN251" s="65" t="str">
        <f t="shared" si="87"/>
        <v xml:space="preserve"> </v>
      </c>
      <c r="AO251" s="516"/>
      <c r="AP251" s="516"/>
      <c r="AQ251" s="516"/>
      <c r="AR251" s="516"/>
      <c r="AS251" s="516"/>
      <c r="AT251" s="516"/>
      <c r="AU251" s="516"/>
      <c r="AV251" s="516"/>
      <c r="AW251" s="516"/>
      <c r="AX251" s="516"/>
      <c r="AY251" s="516"/>
      <c r="AZ251" s="516"/>
    </row>
    <row r="252" spans="1:52" ht="15.75" x14ac:dyDescent="0.3">
      <c r="AE252" s="70"/>
      <c r="AL252" s="71"/>
    </row>
    <row r="253" spans="1:52" ht="15.75" x14ac:dyDescent="0.3">
      <c r="AE253" s="70"/>
      <c r="AL253" s="71"/>
    </row>
    <row r="254" spans="1:52" ht="15.75" x14ac:dyDescent="0.3">
      <c r="AE254" s="70"/>
    </row>
    <row r="255" spans="1:52" ht="15.75" x14ac:dyDescent="0.3">
      <c r="AE255" s="70"/>
    </row>
    <row r="256" spans="1:52" ht="15.75" x14ac:dyDescent="0.3">
      <c r="AE256" s="70"/>
    </row>
    <row r="257" spans="31:31" ht="15.75" x14ac:dyDescent="0.3">
      <c r="AE257" s="70"/>
    </row>
    <row r="258" spans="31:31" ht="15.75" x14ac:dyDescent="0.3">
      <c r="AE258" s="70"/>
    </row>
    <row r="259" spans="31:31" ht="15.75" x14ac:dyDescent="0.3">
      <c r="AE259" s="70"/>
    </row>
    <row r="260" spans="31:31" ht="15.75" x14ac:dyDescent="0.3">
      <c r="AE260" s="70"/>
    </row>
    <row r="261" spans="31:31" ht="15.75" x14ac:dyDescent="0.3">
      <c r="AE261" s="70"/>
    </row>
    <row r="262" spans="31:31" ht="15.75" x14ac:dyDescent="0.3">
      <c r="AE262" s="70"/>
    </row>
    <row r="263" spans="31:31" ht="15.75" x14ac:dyDescent="0.3">
      <c r="AE263" s="70"/>
    </row>
    <row r="264" spans="31:31" ht="15.75" x14ac:dyDescent="0.3">
      <c r="AE264" s="70"/>
    </row>
    <row r="265" spans="31:31" ht="15.75" x14ac:dyDescent="0.3">
      <c r="AE265" s="70"/>
    </row>
    <row r="266" spans="31:31" ht="15.75" x14ac:dyDescent="0.3">
      <c r="AE266" s="70"/>
    </row>
    <row r="267" spans="31:31" ht="15.75" x14ac:dyDescent="0.3">
      <c r="AE267" s="70"/>
    </row>
    <row r="268" spans="31:31" ht="15.75" x14ac:dyDescent="0.3">
      <c r="AE268" s="70"/>
    </row>
    <row r="269" spans="31:31" ht="15.75" x14ac:dyDescent="0.3">
      <c r="AE269" s="70"/>
    </row>
    <row r="270" spans="31:31" ht="15.75" x14ac:dyDescent="0.3">
      <c r="AE270" s="70"/>
    </row>
    <row r="271" spans="31:31" ht="15.75" x14ac:dyDescent="0.3">
      <c r="AE271" s="70"/>
    </row>
    <row r="272" spans="31:31" ht="15.75" x14ac:dyDescent="0.3">
      <c r="AE272" s="70"/>
    </row>
    <row r="273" spans="31:31" ht="15.75" x14ac:dyDescent="0.3">
      <c r="AE273" s="70"/>
    </row>
    <row r="274" spans="31:31" ht="15.75" x14ac:dyDescent="0.3">
      <c r="AE274" s="70"/>
    </row>
    <row r="275" spans="31:31" ht="15.75" x14ac:dyDescent="0.3">
      <c r="AE275" s="70"/>
    </row>
    <row r="276" spans="31:31" ht="15.75" x14ac:dyDescent="0.3">
      <c r="AE276" s="70"/>
    </row>
    <row r="277" spans="31:31" ht="15.75" x14ac:dyDescent="0.3">
      <c r="AE277" s="70"/>
    </row>
    <row r="278" spans="31:31" ht="15.75" x14ac:dyDescent="0.3">
      <c r="AE278" s="70"/>
    </row>
    <row r="279" spans="31:31" ht="15.75" x14ac:dyDescent="0.3">
      <c r="AE279" s="70"/>
    </row>
    <row r="280" spans="31:31" ht="15.75" x14ac:dyDescent="0.3">
      <c r="AE280" s="70"/>
    </row>
    <row r="281" spans="31:31" ht="15.75" x14ac:dyDescent="0.3">
      <c r="AE281" s="70"/>
    </row>
    <row r="282" spans="31:31" ht="15.75" x14ac:dyDescent="0.3">
      <c r="AE282" s="70"/>
    </row>
    <row r="283" spans="31:31" ht="15.75" x14ac:dyDescent="0.3">
      <c r="AE283" s="70"/>
    </row>
    <row r="284" spans="31:31" ht="15.75" x14ac:dyDescent="0.3">
      <c r="AE284" s="70"/>
    </row>
    <row r="285" spans="31:31" ht="15.75" x14ac:dyDescent="0.3">
      <c r="AE285" s="70"/>
    </row>
    <row r="286" spans="31:31" ht="15.75" x14ac:dyDescent="0.3">
      <c r="AE286" s="70"/>
    </row>
    <row r="287" spans="31:31" ht="15.75" x14ac:dyDescent="0.3">
      <c r="AE287" s="70"/>
    </row>
    <row r="288" spans="31:31" ht="15.75" x14ac:dyDescent="0.3">
      <c r="AE288" s="70"/>
    </row>
    <row r="289" spans="31:31" ht="15.75" x14ac:dyDescent="0.3">
      <c r="AE289" s="70"/>
    </row>
    <row r="290" spans="31:31" ht="15.75" x14ac:dyDescent="0.3">
      <c r="AE290" s="70"/>
    </row>
    <row r="291" spans="31:31" ht="15.75" x14ac:dyDescent="0.3">
      <c r="AE291" s="70"/>
    </row>
    <row r="292" spans="31:31" ht="15.75" x14ac:dyDescent="0.3">
      <c r="AE292" s="70"/>
    </row>
    <row r="293" spans="31:31" ht="15.75" x14ac:dyDescent="0.3">
      <c r="AE293" s="70"/>
    </row>
    <row r="294" spans="31:31" ht="15.75" x14ac:dyDescent="0.3">
      <c r="AE294" s="70"/>
    </row>
    <row r="295" spans="31:31" ht="15.75" x14ac:dyDescent="0.3">
      <c r="AE295" s="70"/>
    </row>
    <row r="296" spans="31:31" ht="15.75" x14ac:dyDescent="0.3">
      <c r="AE296" s="70"/>
    </row>
    <row r="297" spans="31:31" ht="15.75" x14ac:dyDescent="0.3">
      <c r="AE297" s="70"/>
    </row>
    <row r="298" spans="31:31" ht="15.75" x14ac:dyDescent="0.3">
      <c r="AE298" s="70"/>
    </row>
    <row r="299" spans="31:31" ht="15.75" x14ac:dyDescent="0.3">
      <c r="AE299" s="70"/>
    </row>
    <row r="300" spans="31:31" ht="15.75" x14ac:dyDescent="0.3">
      <c r="AE300" s="70"/>
    </row>
    <row r="301" spans="31:31" ht="15.75" x14ac:dyDescent="0.3">
      <c r="AE301" s="70"/>
    </row>
    <row r="302" spans="31:31" ht="15.75" x14ac:dyDescent="0.3">
      <c r="AE302" s="70"/>
    </row>
    <row r="303" spans="31:31" ht="15.75" x14ac:dyDescent="0.3">
      <c r="AE303" s="70"/>
    </row>
    <row r="304" spans="31:31" ht="15.75" x14ac:dyDescent="0.3">
      <c r="AE304" s="70"/>
    </row>
    <row r="305" spans="31:31" ht="15.75" x14ac:dyDescent="0.3">
      <c r="AE305" s="70"/>
    </row>
    <row r="306" spans="31:31" ht="15.75" x14ac:dyDescent="0.3">
      <c r="AE306" s="70"/>
    </row>
    <row r="307" spans="31:31" ht="15.75" x14ac:dyDescent="0.3">
      <c r="AE307" s="70"/>
    </row>
    <row r="308" spans="31:31" ht="15.75" x14ac:dyDescent="0.3">
      <c r="AE308" s="70"/>
    </row>
    <row r="309" spans="31:31" ht="15.75" x14ac:dyDescent="0.3">
      <c r="AE309" s="70"/>
    </row>
    <row r="310" spans="31:31" ht="15.75" x14ac:dyDescent="0.3">
      <c r="AE310" s="70"/>
    </row>
    <row r="311" spans="31:31" ht="15.75" x14ac:dyDescent="0.3">
      <c r="AE311" s="70"/>
    </row>
    <row r="312" spans="31:31" ht="15.75" x14ac:dyDescent="0.3">
      <c r="AE312" s="70"/>
    </row>
    <row r="313" spans="31:31" ht="15.75" x14ac:dyDescent="0.3">
      <c r="AE313" s="70"/>
    </row>
    <row r="314" spans="31:31" ht="15.75" x14ac:dyDescent="0.3">
      <c r="AE314" s="70"/>
    </row>
    <row r="315" spans="31:31" ht="15.75" x14ac:dyDescent="0.3">
      <c r="AE315" s="70"/>
    </row>
    <row r="316" spans="31:31" ht="15.75" x14ac:dyDescent="0.3">
      <c r="AE316" s="70"/>
    </row>
    <row r="317" spans="31:31" ht="15.75" x14ac:dyDescent="0.3">
      <c r="AE317" s="70"/>
    </row>
    <row r="318" spans="31:31" ht="15.75" x14ac:dyDescent="0.3">
      <c r="AE318" s="70"/>
    </row>
    <row r="319" spans="31:31" ht="15.75" x14ac:dyDescent="0.3">
      <c r="AE319" s="70"/>
    </row>
    <row r="320" spans="31:31" ht="15.75" x14ac:dyDescent="0.3">
      <c r="AE320" s="70"/>
    </row>
    <row r="321" spans="31:31" ht="15.75" x14ac:dyDescent="0.3">
      <c r="AE321" s="70"/>
    </row>
    <row r="322" spans="31:31" ht="15.75" x14ac:dyDescent="0.3">
      <c r="AE322" s="70"/>
    </row>
    <row r="323" spans="31:31" ht="15.75" x14ac:dyDescent="0.3">
      <c r="AE323" s="70"/>
    </row>
    <row r="324" spans="31:31" ht="15.75" x14ac:dyDescent="0.3">
      <c r="AE324" s="70"/>
    </row>
    <row r="325" spans="31:31" ht="15.75" x14ac:dyDescent="0.3">
      <c r="AE325" s="70"/>
    </row>
    <row r="326" spans="31:31" ht="15.75" x14ac:dyDescent="0.3">
      <c r="AE326" s="70"/>
    </row>
    <row r="327" spans="31:31" ht="15.75" x14ac:dyDescent="0.3">
      <c r="AE327" s="70"/>
    </row>
    <row r="328" spans="31:31" ht="15.75" x14ac:dyDescent="0.3">
      <c r="AE328" s="70"/>
    </row>
    <row r="329" spans="31:31" ht="15.75" x14ac:dyDescent="0.3">
      <c r="AE329" s="70"/>
    </row>
    <row r="330" spans="31:31" ht="15.75" x14ac:dyDescent="0.3">
      <c r="AE330" s="70"/>
    </row>
    <row r="331" spans="31:31" ht="15.75" x14ac:dyDescent="0.3">
      <c r="AE331" s="70"/>
    </row>
    <row r="332" spans="31:31" ht="15.75" x14ac:dyDescent="0.3">
      <c r="AE332" s="70"/>
    </row>
    <row r="333" spans="31:31" ht="15.75" x14ac:dyDescent="0.3">
      <c r="AE333" s="70"/>
    </row>
    <row r="334" spans="31:31" ht="15.75" x14ac:dyDescent="0.3">
      <c r="AE334" s="70"/>
    </row>
    <row r="335" spans="31:31" ht="15.75" x14ac:dyDescent="0.3">
      <c r="AE335" s="70"/>
    </row>
    <row r="336" spans="31:31" ht="15.75" x14ac:dyDescent="0.3">
      <c r="AE336" s="70"/>
    </row>
    <row r="337" spans="31:31" ht="15.75" x14ac:dyDescent="0.3">
      <c r="AE337" s="70"/>
    </row>
    <row r="338" spans="31:31" ht="15.75" x14ac:dyDescent="0.3">
      <c r="AE338" s="70"/>
    </row>
    <row r="339" spans="31:31" ht="15.75" x14ac:dyDescent="0.3">
      <c r="AE339" s="70"/>
    </row>
    <row r="340" spans="31:31" ht="15.75" x14ac:dyDescent="0.3">
      <c r="AE340" s="70"/>
    </row>
    <row r="341" spans="31:31" ht="15.75" x14ac:dyDescent="0.3">
      <c r="AE341" s="70"/>
    </row>
    <row r="342" spans="31:31" ht="15.75" x14ac:dyDescent="0.3">
      <c r="AE342" s="70"/>
    </row>
    <row r="343" spans="31:31" ht="15.75" x14ac:dyDescent="0.3">
      <c r="AE343" s="70"/>
    </row>
    <row r="344" spans="31:31" ht="15.75" x14ac:dyDescent="0.3">
      <c r="AE344" s="70"/>
    </row>
    <row r="345" spans="31:31" ht="15.75" x14ac:dyDescent="0.3">
      <c r="AE345" s="70"/>
    </row>
    <row r="346" spans="31:31" ht="15.75" x14ac:dyDescent="0.3">
      <c r="AE346" s="70"/>
    </row>
    <row r="347" spans="31:31" ht="15.75" x14ac:dyDescent="0.3">
      <c r="AE347" s="70"/>
    </row>
    <row r="348" spans="31:31" ht="15.75" x14ac:dyDescent="0.3">
      <c r="AE348" s="70"/>
    </row>
    <row r="349" spans="31:31" ht="15.75" x14ac:dyDescent="0.3">
      <c r="AE349" s="70"/>
    </row>
    <row r="350" spans="31:31" ht="15.75" x14ac:dyDescent="0.3">
      <c r="AE350" s="70"/>
    </row>
    <row r="351" spans="31:31" ht="15.75" x14ac:dyDescent="0.3">
      <c r="AE351" s="70"/>
    </row>
    <row r="352" spans="31:31" ht="15.75" x14ac:dyDescent="0.3">
      <c r="AE352" s="70"/>
    </row>
    <row r="353" spans="31:31" ht="15.75" x14ac:dyDescent="0.3">
      <c r="AE353" s="70"/>
    </row>
    <row r="354" spans="31:31" ht="15.75" x14ac:dyDescent="0.3">
      <c r="AE354" s="70"/>
    </row>
    <row r="355" spans="31:31" ht="15.75" x14ac:dyDescent="0.3">
      <c r="AE355" s="70"/>
    </row>
    <row r="356" spans="31:31" ht="15.75" x14ac:dyDescent="0.3">
      <c r="AE356" s="70"/>
    </row>
    <row r="357" spans="31:31" ht="15.75" x14ac:dyDescent="0.3">
      <c r="AE357" s="70"/>
    </row>
    <row r="358" spans="31:31" ht="15.75" x14ac:dyDescent="0.3">
      <c r="AE358" s="70"/>
    </row>
    <row r="359" spans="31:31" ht="15.75" x14ac:dyDescent="0.3">
      <c r="AE359" s="70"/>
    </row>
    <row r="360" spans="31:31" ht="15.75" x14ac:dyDescent="0.3">
      <c r="AE360" s="70"/>
    </row>
    <row r="361" spans="31:31" ht="15.75" x14ac:dyDescent="0.3">
      <c r="AE361" s="70"/>
    </row>
    <row r="362" spans="31:31" ht="15.75" x14ac:dyDescent="0.3">
      <c r="AE362" s="70"/>
    </row>
    <row r="363" spans="31:31" ht="15.75" x14ac:dyDescent="0.3">
      <c r="AE363" s="70"/>
    </row>
    <row r="364" spans="31:31" ht="15.75" x14ac:dyDescent="0.3">
      <c r="AE364" s="70"/>
    </row>
    <row r="365" spans="31:31" ht="15.75" x14ac:dyDescent="0.3">
      <c r="AE365" s="70"/>
    </row>
    <row r="366" spans="31:31" ht="15.75" x14ac:dyDescent="0.3">
      <c r="AE366" s="70"/>
    </row>
    <row r="367" spans="31:31" ht="15.75" x14ac:dyDescent="0.3">
      <c r="AE367" s="70"/>
    </row>
    <row r="368" spans="31:31" ht="15.75" x14ac:dyDescent="0.3">
      <c r="AE368" s="70"/>
    </row>
    <row r="369" spans="31:31" ht="15.75" x14ac:dyDescent="0.3">
      <c r="AE369" s="70"/>
    </row>
    <row r="370" spans="31:31" ht="15.75" x14ac:dyDescent="0.3">
      <c r="AE370" s="70"/>
    </row>
    <row r="371" spans="31:31" ht="15.75" x14ac:dyDescent="0.3">
      <c r="AE371" s="70"/>
    </row>
    <row r="372" spans="31:31" ht="15.75" x14ac:dyDescent="0.3">
      <c r="AE372" s="70"/>
    </row>
    <row r="373" spans="31:31" ht="15.75" x14ac:dyDescent="0.3">
      <c r="AE373" s="70"/>
    </row>
    <row r="374" spans="31:31" ht="15.75" x14ac:dyDescent="0.3">
      <c r="AE374" s="70"/>
    </row>
    <row r="375" spans="31:31" ht="15.75" x14ac:dyDescent="0.3">
      <c r="AE375" s="70"/>
    </row>
    <row r="376" spans="31:31" ht="15.75" x14ac:dyDescent="0.3">
      <c r="AE376" s="70"/>
    </row>
    <row r="377" spans="31:31" ht="15.75" x14ac:dyDescent="0.3">
      <c r="AE377" s="70"/>
    </row>
    <row r="378" spans="31:31" ht="15.75" x14ac:dyDescent="0.3">
      <c r="AE378" s="70"/>
    </row>
    <row r="379" spans="31:31" ht="15.75" x14ac:dyDescent="0.3">
      <c r="AE379" s="70"/>
    </row>
    <row r="380" spans="31:31" ht="15.75" x14ac:dyDescent="0.3">
      <c r="AE380" s="70"/>
    </row>
    <row r="381" spans="31:31" ht="15.75" x14ac:dyDescent="0.3">
      <c r="AE381" s="70"/>
    </row>
    <row r="382" spans="31:31" ht="15.75" x14ac:dyDescent="0.3">
      <c r="AE382" s="70"/>
    </row>
    <row r="383" spans="31:31" ht="15.75" x14ac:dyDescent="0.3">
      <c r="AE383" s="70"/>
    </row>
    <row r="384" spans="31:31" ht="15.75" x14ac:dyDescent="0.3">
      <c r="AE384" s="70"/>
    </row>
    <row r="385" spans="31:31" ht="15.75" x14ac:dyDescent="0.3">
      <c r="AE385" s="70"/>
    </row>
    <row r="386" spans="31:31" ht="15.75" x14ac:dyDescent="0.3">
      <c r="AE386" s="70"/>
    </row>
    <row r="387" spans="31:31" ht="15.75" x14ac:dyDescent="0.3">
      <c r="AE387" s="70"/>
    </row>
    <row r="388" spans="31:31" ht="15.75" x14ac:dyDescent="0.3">
      <c r="AE388" s="70"/>
    </row>
    <row r="389" spans="31:31" ht="15.75" x14ac:dyDescent="0.3">
      <c r="AE389" s="70"/>
    </row>
    <row r="390" spans="31:31" ht="15.75" x14ac:dyDescent="0.3">
      <c r="AE390" s="70"/>
    </row>
    <row r="391" spans="31:31" ht="15.75" x14ac:dyDescent="0.3">
      <c r="AE391" s="70"/>
    </row>
    <row r="392" spans="31:31" ht="15.75" x14ac:dyDescent="0.3">
      <c r="AE392" s="70"/>
    </row>
    <row r="393" spans="31:31" ht="15.75" x14ac:dyDescent="0.3">
      <c r="AE393" s="70"/>
    </row>
    <row r="394" spans="31:31" ht="15.75" x14ac:dyDescent="0.3">
      <c r="AE394" s="70"/>
    </row>
    <row r="395" spans="31:31" ht="15.75" x14ac:dyDescent="0.3">
      <c r="AE395" s="70"/>
    </row>
    <row r="396" spans="31:31" ht="15.75" x14ac:dyDescent="0.3">
      <c r="AE396" s="70"/>
    </row>
    <row r="397" spans="31:31" ht="15.75" x14ac:dyDescent="0.3">
      <c r="AE397" s="70"/>
    </row>
    <row r="398" spans="31:31" ht="15.75" x14ac:dyDescent="0.3">
      <c r="AE398" s="70"/>
    </row>
    <row r="399" spans="31:31" ht="15.75" x14ac:dyDescent="0.3">
      <c r="AE399" s="70"/>
    </row>
    <row r="400" spans="31:31" ht="15.75" x14ac:dyDescent="0.3">
      <c r="AE400" s="70"/>
    </row>
    <row r="401" spans="31:31" ht="15.75" x14ac:dyDescent="0.3">
      <c r="AE401" s="70"/>
    </row>
    <row r="402" spans="31:31" ht="15.75" x14ac:dyDescent="0.3">
      <c r="AE402" s="70"/>
    </row>
    <row r="403" spans="31:31" ht="15.75" x14ac:dyDescent="0.3">
      <c r="AE403" s="70"/>
    </row>
    <row r="404" spans="31:31" ht="15.75" x14ac:dyDescent="0.3">
      <c r="AE404" s="70"/>
    </row>
    <row r="405" spans="31:31" ht="15.75" x14ac:dyDescent="0.3">
      <c r="AE405" s="70"/>
    </row>
    <row r="406" spans="31:31" ht="15.75" x14ac:dyDescent="0.3">
      <c r="AE406" s="70"/>
    </row>
    <row r="407" spans="31:31" ht="15.75" x14ac:dyDescent="0.3">
      <c r="AE407" s="70"/>
    </row>
    <row r="408" spans="31:31" ht="15.75" x14ac:dyDescent="0.3">
      <c r="AE408" s="70"/>
    </row>
    <row r="409" spans="31:31" ht="15.75" x14ac:dyDescent="0.3">
      <c r="AE409" s="70"/>
    </row>
    <row r="410" spans="31:31" ht="15.75" x14ac:dyDescent="0.3">
      <c r="AE410" s="70"/>
    </row>
    <row r="411" spans="31:31" ht="15.75" x14ac:dyDescent="0.3">
      <c r="AE411" s="70"/>
    </row>
    <row r="412" spans="31:31" ht="15.75" x14ac:dyDescent="0.3">
      <c r="AE412" s="70"/>
    </row>
    <row r="413" spans="31:31" ht="15.75" x14ac:dyDescent="0.3">
      <c r="AE413" s="70"/>
    </row>
    <row r="414" spans="31:31" ht="15.75" x14ac:dyDescent="0.3">
      <c r="AE414" s="70"/>
    </row>
    <row r="415" spans="31:31" ht="15.75" x14ac:dyDescent="0.3">
      <c r="AE415" s="70"/>
    </row>
    <row r="416" spans="31:31" ht="15.75" x14ac:dyDescent="0.3">
      <c r="AE416" s="70"/>
    </row>
    <row r="417" spans="31:31" ht="15.75" x14ac:dyDescent="0.3">
      <c r="AE417" s="70"/>
    </row>
    <row r="418" spans="31:31" ht="15.75" x14ac:dyDescent="0.3">
      <c r="AE418" s="70"/>
    </row>
    <row r="419" spans="31:31" ht="15.75" x14ac:dyDescent="0.3">
      <c r="AE419" s="70"/>
    </row>
    <row r="420" spans="31:31" ht="15.75" x14ac:dyDescent="0.3">
      <c r="AE420" s="70"/>
    </row>
    <row r="421" spans="31:31" ht="15.75" x14ac:dyDescent="0.3">
      <c r="AE421" s="70"/>
    </row>
    <row r="422" spans="31:31" ht="15.75" x14ac:dyDescent="0.3">
      <c r="AE422" s="70"/>
    </row>
    <row r="423" spans="31:31" ht="15.75" x14ac:dyDescent="0.3">
      <c r="AE423" s="70"/>
    </row>
    <row r="424" spans="31:31" ht="15.75" x14ac:dyDescent="0.3">
      <c r="AE424" s="70"/>
    </row>
    <row r="425" spans="31:31" ht="15.75" x14ac:dyDescent="0.3">
      <c r="AE425" s="70"/>
    </row>
    <row r="426" spans="31:31" ht="15.75" x14ac:dyDescent="0.3">
      <c r="AE426" s="70"/>
    </row>
    <row r="427" spans="31:31" ht="15.75" x14ac:dyDescent="0.3">
      <c r="AE427" s="70"/>
    </row>
    <row r="428" spans="31:31" ht="15.75" x14ac:dyDescent="0.3">
      <c r="AE428" s="70"/>
    </row>
    <row r="429" spans="31:31" ht="15.75" x14ac:dyDescent="0.3">
      <c r="AE429" s="70"/>
    </row>
    <row r="430" spans="31:31" ht="15.75" x14ac:dyDescent="0.3">
      <c r="AE430" s="70"/>
    </row>
    <row r="431" spans="31:31" ht="15.75" x14ac:dyDescent="0.3">
      <c r="AE431" s="70"/>
    </row>
    <row r="432" spans="31:31" ht="15.75" x14ac:dyDescent="0.3">
      <c r="AE432" s="70"/>
    </row>
    <row r="433" spans="31:31" ht="15.75" x14ac:dyDescent="0.3">
      <c r="AE433" s="70"/>
    </row>
    <row r="434" spans="31:31" ht="15.75" x14ac:dyDescent="0.3">
      <c r="AE434" s="70"/>
    </row>
    <row r="435" spans="31:31" ht="15.75" x14ac:dyDescent="0.3">
      <c r="AE435" s="70"/>
    </row>
    <row r="436" spans="31:31" ht="15.75" x14ac:dyDescent="0.3">
      <c r="AE436" s="70"/>
    </row>
    <row r="437" spans="31:31" ht="15.75" x14ac:dyDescent="0.3">
      <c r="AE437" s="70"/>
    </row>
    <row r="438" spans="31:31" ht="15.75" x14ac:dyDescent="0.3">
      <c r="AE438" s="70"/>
    </row>
    <row r="439" spans="31:31" ht="15.75" x14ac:dyDescent="0.3">
      <c r="AE439" s="70"/>
    </row>
    <row r="440" spans="31:31" ht="15.75" x14ac:dyDescent="0.3">
      <c r="AE440" s="70"/>
    </row>
    <row r="441" spans="31:31" ht="15.75" x14ac:dyDescent="0.3">
      <c r="AE441" s="70"/>
    </row>
    <row r="442" spans="31:31" ht="15.75" x14ac:dyDescent="0.3">
      <c r="AE442" s="70"/>
    </row>
    <row r="443" spans="31:31" ht="15.75" x14ac:dyDescent="0.3">
      <c r="AE443" s="70"/>
    </row>
    <row r="444" spans="31:31" ht="15.75" x14ac:dyDescent="0.3">
      <c r="AE444" s="70"/>
    </row>
    <row r="445" spans="31:31" ht="15.75" x14ac:dyDescent="0.3">
      <c r="AE445" s="70"/>
    </row>
    <row r="446" spans="31:31" ht="15.75" x14ac:dyDescent="0.3">
      <c r="AE446" s="70"/>
    </row>
    <row r="447" spans="31:31" ht="15.75" x14ac:dyDescent="0.3">
      <c r="AE447" s="70"/>
    </row>
    <row r="448" spans="31:31" ht="15.75" x14ac:dyDescent="0.3">
      <c r="AE448" s="70"/>
    </row>
    <row r="449" spans="31:31" ht="15.75" x14ac:dyDescent="0.3">
      <c r="AE449" s="70"/>
    </row>
    <row r="450" spans="31:31" ht="15.75" x14ac:dyDescent="0.3">
      <c r="AE450" s="70"/>
    </row>
    <row r="451" spans="31:31" ht="15.75" x14ac:dyDescent="0.3">
      <c r="AE451" s="70"/>
    </row>
    <row r="452" spans="31:31" ht="15.75" x14ac:dyDescent="0.3">
      <c r="AE452" s="70"/>
    </row>
    <row r="453" spans="31:31" ht="15.75" x14ac:dyDescent="0.3">
      <c r="AE453" s="70"/>
    </row>
    <row r="454" spans="31:31" ht="15.75" x14ac:dyDescent="0.3">
      <c r="AE454" s="70"/>
    </row>
    <row r="455" spans="31:31" ht="15.75" x14ac:dyDescent="0.3">
      <c r="AE455" s="70"/>
    </row>
    <row r="456" spans="31:31" ht="15.75" x14ac:dyDescent="0.3">
      <c r="AE456" s="70"/>
    </row>
    <row r="457" spans="31:31" ht="15.75" x14ac:dyDescent="0.3">
      <c r="AE457" s="70"/>
    </row>
    <row r="458" spans="31:31" ht="15.75" x14ac:dyDescent="0.3">
      <c r="AE458" s="70"/>
    </row>
    <row r="459" spans="31:31" ht="15.75" x14ac:dyDescent="0.3">
      <c r="AE459" s="70"/>
    </row>
    <row r="460" spans="31:31" ht="15.75" x14ac:dyDescent="0.3">
      <c r="AE460" s="70"/>
    </row>
    <row r="461" spans="31:31" ht="15.75" x14ac:dyDescent="0.3">
      <c r="AE461" s="70"/>
    </row>
    <row r="462" spans="31:31" ht="15.75" x14ac:dyDescent="0.3">
      <c r="AE462" s="70"/>
    </row>
    <row r="463" spans="31:31" ht="15.75" x14ac:dyDescent="0.3">
      <c r="AE463" s="70"/>
    </row>
    <row r="464" spans="31:31" ht="15.75" x14ac:dyDescent="0.3">
      <c r="AE464" s="70"/>
    </row>
    <row r="465" spans="31:31" ht="15.75" x14ac:dyDescent="0.3">
      <c r="AE465" s="70"/>
    </row>
    <row r="466" spans="31:31" ht="15.75" x14ac:dyDescent="0.3">
      <c r="AE466" s="70"/>
    </row>
    <row r="467" spans="31:31" ht="15.75" x14ac:dyDescent="0.3">
      <c r="AE467" s="70"/>
    </row>
    <row r="468" spans="31:31" ht="15.75" x14ac:dyDescent="0.3">
      <c r="AE468" s="70"/>
    </row>
    <row r="469" spans="31:31" ht="15.75" x14ac:dyDescent="0.3">
      <c r="AE469" s="70"/>
    </row>
    <row r="470" spans="31:31" ht="15.75" x14ac:dyDescent="0.3">
      <c r="AE470" s="70"/>
    </row>
    <row r="471" spans="31:31" ht="15.75" x14ac:dyDescent="0.3">
      <c r="AE471" s="70"/>
    </row>
    <row r="472" spans="31:31" ht="15.75" x14ac:dyDescent="0.3">
      <c r="AE472" s="70"/>
    </row>
    <row r="473" spans="31:31" ht="15.75" x14ac:dyDescent="0.3">
      <c r="AE473" s="70"/>
    </row>
    <row r="474" spans="31:31" ht="15.75" x14ac:dyDescent="0.3">
      <c r="AE474" s="70"/>
    </row>
    <row r="475" spans="31:31" ht="15.75" x14ac:dyDescent="0.3">
      <c r="AE475" s="70"/>
    </row>
    <row r="476" spans="31:31" ht="15.75" x14ac:dyDescent="0.3">
      <c r="AE476" s="70"/>
    </row>
    <row r="477" spans="31:31" ht="15.75" x14ac:dyDescent="0.3">
      <c r="AE477" s="70"/>
    </row>
    <row r="478" spans="31:31" ht="15.75" x14ac:dyDescent="0.3">
      <c r="AE478" s="70"/>
    </row>
    <row r="479" spans="31:31" ht="15.75" x14ac:dyDescent="0.3">
      <c r="AE479" s="70"/>
    </row>
    <row r="480" spans="31:31" ht="15.75" x14ac:dyDescent="0.3">
      <c r="AE480" s="70"/>
    </row>
    <row r="481" spans="31:31" ht="15.75" x14ac:dyDescent="0.3">
      <c r="AE481" s="70"/>
    </row>
    <row r="482" spans="31:31" ht="15.75" x14ac:dyDescent="0.3">
      <c r="AE482" s="70"/>
    </row>
    <row r="483" spans="31:31" ht="15.75" x14ac:dyDescent="0.3">
      <c r="AE483" s="70"/>
    </row>
    <row r="484" spans="31:31" ht="15.75" x14ac:dyDescent="0.3">
      <c r="AE484" s="70"/>
    </row>
    <row r="485" spans="31:31" ht="15.75" x14ac:dyDescent="0.3">
      <c r="AE485" s="70"/>
    </row>
    <row r="486" spans="31:31" ht="15.75" x14ac:dyDescent="0.3">
      <c r="AE486" s="70"/>
    </row>
    <row r="487" spans="31:31" ht="15.75" x14ac:dyDescent="0.3">
      <c r="AE487" s="70"/>
    </row>
    <row r="488" spans="31:31" ht="15.75" x14ac:dyDescent="0.3">
      <c r="AE488" s="70"/>
    </row>
    <row r="489" spans="31:31" ht="15.75" x14ac:dyDescent="0.3">
      <c r="AE489" s="70"/>
    </row>
    <row r="490" spans="31:31" ht="15.75" x14ac:dyDescent="0.3">
      <c r="AE490" s="70"/>
    </row>
    <row r="491" spans="31:31" ht="15.75" x14ac:dyDescent="0.3">
      <c r="AE491" s="70"/>
    </row>
    <row r="492" spans="31:31" ht="15.75" x14ac:dyDescent="0.3">
      <c r="AE492" s="70"/>
    </row>
    <row r="493" spans="31:31" ht="15.75" x14ac:dyDescent="0.3">
      <c r="AE493" s="70"/>
    </row>
    <row r="494" spans="31:31" ht="15.75" x14ac:dyDescent="0.3">
      <c r="AE494" s="70"/>
    </row>
    <row r="495" spans="31:31" ht="15.75" x14ac:dyDescent="0.3">
      <c r="AE495" s="70"/>
    </row>
    <row r="496" spans="31:31" ht="15.75" x14ac:dyDescent="0.3">
      <c r="AE496" s="70"/>
    </row>
    <row r="497" spans="31:31" ht="15.75" x14ac:dyDescent="0.3">
      <c r="AE497" s="70"/>
    </row>
    <row r="498" spans="31:31" ht="15.75" x14ac:dyDescent="0.3">
      <c r="AE498" s="70"/>
    </row>
    <row r="499" spans="31:31" ht="15.75" x14ac:dyDescent="0.3">
      <c r="AE499" s="70"/>
    </row>
    <row r="500" spans="31:31" ht="15.75" x14ac:dyDescent="0.3">
      <c r="AE500" s="70"/>
    </row>
    <row r="501" spans="31:31" ht="15.75" x14ac:dyDescent="0.3">
      <c r="AE501" s="70"/>
    </row>
    <row r="502" spans="31:31" ht="15.75" x14ac:dyDescent="0.3">
      <c r="AE502" s="70"/>
    </row>
    <row r="503" spans="31:31" ht="15.75" x14ac:dyDescent="0.3">
      <c r="AE503" s="70"/>
    </row>
    <row r="504" spans="31:31" ht="15.75" x14ac:dyDescent="0.3">
      <c r="AE504" s="70"/>
    </row>
    <row r="505" spans="31:31" ht="15.75" x14ac:dyDescent="0.3">
      <c r="AE505" s="70"/>
    </row>
    <row r="506" spans="31:31" ht="15.75" x14ac:dyDescent="0.3">
      <c r="AE506" s="70"/>
    </row>
    <row r="507" spans="31:31" ht="15.75" x14ac:dyDescent="0.3">
      <c r="AE507" s="70"/>
    </row>
    <row r="508" spans="31:31" ht="15.75" x14ac:dyDescent="0.3">
      <c r="AE508" s="70"/>
    </row>
    <row r="509" spans="31:31" ht="15.75" x14ac:dyDescent="0.3">
      <c r="AE509" s="70"/>
    </row>
    <row r="510" spans="31:31" ht="15.75" x14ac:dyDescent="0.3">
      <c r="AE510" s="70"/>
    </row>
    <row r="511" spans="31:31" ht="15.75" x14ac:dyDescent="0.3">
      <c r="AE511" s="70"/>
    </row>
    <row r="512" spans="31:31" ht="15.75" x14ac:dyDescent="0.3">
      <c r="AE512" s="70"/>
    </row>
    <row r="513" spans="31:31" ht="15.75" x14ac:dyDescent="0.3">
      <c r="AE513" s="70"/>
    </row>
    <row r="514" spans="31:31" ht="15.75" x14ac:dyDescent="0.3">
      <c r="AE514" s="70"/>
    </row>
    <row r="515" spans="31:31" ht="15.75" x14ac:dyDescent="0.3">
      <c r="AE515" s="70"/>
    </row>
    <row r="516" spans="31:31" ht="15.75" x14ac:dyDescent="0.3">
      <c r="AE516" s="70"/>
    </row>
    <row r="517" spans="31:31" ht="15.75" x14ac:dyDescent="0.3">
      <c r="AE517" s="70"/>
    </row>
    <row r="518" spans="31:31" ht="15.75" x14ac:dyDescent="0.3">
      <c r="AE518" s="70"/>
    </row>
    <row r="519" spans="31:31" ht="15.75" x14ac:dyDescent="0.3">
      <c r="AE519" s="70"/>
    </row>
    <row r="520" spans="31:31" ht="15.75" x14ac:dyDescent="0.3">
      <c r="AE520" s="70"/>
    </row>
    <row r="521" spans="31:31" ht="15.75" x14ac:dyDescent="0.3">
      <c r="AE521" s="70"/>
    </row>
    <row r="522" spans="31:31" ht="15.75" x14ac:dyDescent="0.3">
      <c r="AE522" s="70"/>
    </row>
    <row r="523" spans="31:31" ht="15.75" x14ac:dyDescent="0.3">
      <c r="AE523" s="70"/>
    </row>
    <row r="524" spans="31:31" ht="15.75" x14ac:dyDescent="0.3">
      <c r="AE524" s="70"/>
    </row>
    <row r="525" spans="31:31" ht="15.75" x14ac:dyDescent="0.3">
      <c r="AE525" s="70"/>
    </row>
    <row r="526" spans="31:31" ht="15.75" x14ac:dyDescent="0.3">
      <c r="AE526" s="70"/>
    </row>
    <row r="527" spans="31:31" ht="15.75" x14ac:dyDescent="0.3">
      <c r="AE527" s="70"/>
    </row>
    <row r="528" spans="31:31" ht="15.75" x14ac:dyDescent="0.3">
      <c r="AE528" s="70"/>
    </row>
    <row r="529" spans="31:31" ht="15.75" x14ac:dyDescent="0.3">
      <c r="AE529" s="70"/>
    </row>
    <row r="530" spans="31:31" ht="15.75" x14ac:dyDescent="0.3">
      <c r="AE530" s="70"/>
    </row>
    <row r="531" spans="31:31" ht="15.75" x14ac:dyDescent="0.3">
      <c r="AE531" s="70"/>
    </row>
    <row r="532" spans="31:31" ht="15.75" x14ac:dyDescent="0.3">
      <c r="AE532" s="70"/>
    </row>
    <row r="533" spans="31:31" ht="15.75" x14ac:dyDescent="0.3">
      <c r="AE533" s="70"/>
    </row>
    <row r="534" spans="31:31" ht="15.75" x14ac:dyDescent="0.3">
      <c r="AE534" s="70"/>
    </row>
    <row r="535" spans="31:31" ht="15.75" x14ac:dyDescent="0.3">
      <c r="AE535" s="70"/>
    </row>
    <row r="536" spans="31:31" ht="15.75" x14ac:dyDescent="0.3">
      <c r="AE536" s="70"/>
    </row>
    <row r="537" spans="31:31" ht="15.75" x14ac:dyDescent="0.3">
      <c r="AE537" s="70"/>
    </row>
    <row r="538" spans="31:31" ht="15.75" x14ac:dyDescent="0.3">
      <c r="AE538" s="70"/>
    </row>
    <row r="539" spans="31:31" ht="15.75" x14ac:dyDescent="0.3">
      <c r="AE539" s="70"/>
    </row>
    <row r="540" spans="31:31" ht="15.75" x14ac:dyDescent="0.3">
      <c r="AE540" s="70"/>
    </row>
    <row r="541" spans="31:31" ht="15.75" x14ac:dyDescent="0.3">
      <c r="AE541" s="70"/>
    </row>
    <row r="542" spans="31:31" ht="15.75" x14ac:dyDescent="0.3">
      <c r="AE542" s="70"/>
    </row>
    <row r="543" spans="31:31" ht="15.75" x14ac:dyDescent="0.3">
      <c r="AE543" s="70"/>
    </row>
    <row r="544" spans="31:31" ht="15.75" x14ac:dyDescent="0.3">
      <c r="AE544" s="70"/>
    </row>
    <row r="545" spans="31:31" ht="15.75" x14ac:dyDescent="0.3">
      <c r="AE545" s="70"/>
    </row>
    <row r="546" spans="31:31" ht="15.75" x14ac:dyDescent="0.3">
      <c r="AE546" s="70"/>
    </row>
    <row r="547" spans="31:31" ht="15.75" x14ac:dyDescent="0.3">
      <c r="AE547" s="70"/>
    </row>
    <row r="548" spans="31:31" ht="15.75" x14ac:dyDescent="0.3">
      <c r="AE548" s="70"/>
    </row>
    <row r="549" spans="31:31" ht="15.75" x14ac:dyDescent="0.3">
      <c r="AE549" s="70"/>
    </row>
    <row r="550" spans="31:31" ht="15.75" x14ac:dyDescent="0.3">
      <c r="AE550" s="70"/>
    </row>
    <row r="551" spans="31:31" ht="15.75" x14ac:dyDescent="0.3">
      <c r="AE551" s="70"/>
    </row>
    <row r="552" spans="31:31" ht="15.75" x14ac:dyDescent="0.3">
      <c r="AE552" s="70"/>
    </row>
    <row r="553" spans="31:31" ht="15.75" x14ac:dyDescent="0.3">
      <c r="AE553" s="70"/>
    </row>
    <row r="554" spans="31:31" ht="15.75" x14ac:dyDescent="0.3">
      <c r="AE554" s="70"/>
    </row>
    <row r="555" spans="31:31" ht="15.75" x14ac:dyDescent="0.3">
      <c r="AE555" s="70"/>
    </row>
    <row r="556" spans="31:31" ht="15.75" x14ac:dyDescent="0.3">
      <c r="AE556" s="70"/>
    </row>
    <row r="557" spans="31:31" ht="15.75" x14ac:dyDescent="0.3">
      <c r="AE557" s="70"/>
    </row>
    <row r="558" spans="31:31" ht="15.75" x14ac:dyDescent="0.3">
      <c r="AE558" s="70"/>
    </row>
    <row r="559" spans="31:31" ht="15.75" x14ac:dyDescent="0.3">
      <c r="AE559" s="70"/>
    </row>
    <row r="560" spans="31:31" ht="15.75" x14ac:dyDescent="0.3">
      <c r="AE560" s="70"/>
    </row>
    <row r="561" spans="31:31" ht="15.75" x14ac:dyDescent="0.3">
      <c r="AE561" s="70"/>
    </row>
    <row r="562" spans="31:31" ht="15.75" x14ac:dyDescent="0.3">
      <c r="AE562" s="70"/>
    </row>
    <row r="563" spans="31:31" ht="15.75" x14ac:dyDescent="0.3">
      <c r="AE563" s="70"/>
    </row>
    <row r="564" spans="31:31" ht="15.75" x14ac:dyDescent="0.3">
      <c r="AE564" s="70"/>
    </row>
    <row r="565" spans="31:31" ht="15.75" x14ac:dyDescent="0.3">
      <c r="AE565" s="70"/>
    </row>
    <row r="566" spans="31:31" ht="15.75" x14ac:dyDescent="0.3">
      <c r="AE566" s="70"/>
    </row>
    <row r="567" spans="31:31" ht="15.75" x14ac:dyDescent="0.3">
      <c r="AE567" s="70"/>
    </row>
    <row r="568" spans="31:31" ht="15.75" x14ac:dyDescent="0.3">
      <c r="AE568" s="70"/>
    </row>
    <row r="569" spans="31:31" ht="15.75" x14ac:dyDescent="0.3">
      <c r="AE569" s="70"/>
    </row>
    <row r="570" spans="31:31" ht="15.75" x14ac:dyDescent="0.3">
      <c r="AE570" s="70"/>
    </row>
    <row r="571" spans="31:31" ht="15.75" x14ac:dyDescent="0.3">
      <c r="AE571" s="70"/>
    </row>
    <row r="572" spans="31:31" ht="15.75" x14ac:dyDescent="0.3">
      <c r="AE572" s="70"/>
    </row>
    <row r="573" spans="31:31" ht="15.75" x14ac:dyDescent="0.3">
      <c r="AE573" s="70"/>
    </row>
    <row r="574" spans="31:31" ht="15.75" x14ac:dyDescent="0.3">
      <c r="AE574" s="70"/>
    </row>
    <row r="575" spans="31:31" ht="15.75" x14ac:dyDescent="0.3">
      <c r="AE575" s="70"/>
    </row>
    <row r="576" spans="31:31" ht="15.75" x14ac:dyDescent="0.3">
      <c r="AE576" s="70"/>
    </row>
    <row r="577" spans="31:31" ht="15.75" x14ac:dyDescent="0.3">
      <c r="AE577" s="70"/>
    </row>
    <row r="578" spans="31:31" ht="15.75" x14ac:dyDescent="0.3">
      <c r="AE578" s="70"/>
    </row>
    <row r="579" spans="31:31" ht="15.75" x14ac:dyDescent="0.3">
      <c r="AE579" s="70"/>
    </row>
    <row r="580" spans="31:31" ht="15.75" x14ac:dyDescent="0.3">
      <c r="AE580" s="70"/>
    </row>
    <row r="581" spans="31:31" ht="15.75" x14ac:dyDescent="0.3">
      <c r="AE581" s="70"/>
    </row>
    <row r="582" spans="31:31" ht="15.75" x14ac:dyDescent="0.3">
      <c r="AE582" s="70"/>
    </row>
    <row r="583" spans="31:31" ht="15.75" x14ac:dyDescent="0.3">
      <c r="AE583" s="70"/>
    </row>
    <row r="584" spans="31:31" ht="15.75" x14ac:dyDescent="0.3">
      <c r="AE584" s="70"/>
    </row>
    <row r="585" spans="31:31" ht="15.75" x14ac:dyDescent="0.3">
      <c r="AE585" s="70"/>
    </row>
    <row r="586" spans="31:31" ht="15.75" x14ac:dyDescent="0.3">
      <c r="AE586" s="70"/>
    </row>
    <row r="587" spans="31:31" ht="15.75" x14ac:dyDescent="0.3">
      <c r="AE587" s="70"/>
    </row>
    <row r="588" spans="31:31" ht="15.75" x14ac:dyDescent="0.3">
      <c r="AE588" s="70"/>
    </row>
    <row r="589" spans="31:31" ht="15.75" x14ac:dyDescent="0.3">
      <c r="AE589" s="70"/>
    </row>
    <row r="590" spans="31:31" ht="15.75" x14ac:dyDescent="0.3">
      <c r="AE590" s="70"/>
    </row>
    <row r="591" spans="31:31" ht="15.75" x14ac:dyDescent="0.3">
      <c r="AE591" s="70"/>
    </row>
    <row r="592" spans="31:31" ht="15.75" x14ac:dyDescent="0.3">
      <c r="AE592" s="70"/>
    </row>
    <row r="593" spans="31:31" ht="15.75" x14ac:dyDescent="0.3">
      <c r="AE593" s="70"/>
    </row>
    <row r="594" spans="31:31" ht="15.75" x14ac:dyDescent="0.3">
      <c r="AE594" s="70"/>
    </row>
    <row r="595" spans="31:31" ht="15.75" x14ac:dyDescent="0.3">
      <c r="AE595" s="70"/>
    </row>
    <row r="596" spans="31:31" ht="15.75" x14ac:dyDescent="0.3">
      <c r="AE596" s="70"/>
    </row>
    <row r="597" spans="31:31" ht="15.75" x14ac:dyDescent="0.3">
      <c r="AE597" s="70"/>
    </row>
    <row r="598" spans="31:31" ht="15.75" x14ac:dyDescent="0.3">
      <c r="AE598" s="70"/>
    </row>
    <row r="599" spans="31:31" ht="15.75" x14ac:dyDescent="0.3">
      <c r="AE599" s="70"/>
    </row>
    <row r="600" spans="31:31" ht="15.75" x14ac:dyDescent="0.3">
      <c r="AE600" s="70"/>
    </row>
    <row r="601" spans="31:31" ht="15.75" x14ac:dyDescent="0.3">
      <c r="AE601" s="70"/>
    </row>
    <row r="602" spans="31:31" ht="15.75" x14ac:dyDescent="0.3">
      <c r="AE602" s="70"/>
    </row>
    <row r="603" spans="31:31" ht="15.75" x14ac:dyDescent="0.3">
      <c r="AE603" s="70"/>
    </row>
    <row r="604" spans="31:31" ht="15.75" x14ac:dyDescent="0.3">
      <c r="AE604" s="70"/>
    </row>
    <row r="605" spans="31:31" ht="15.75" x14ac:dyDescent="0.3">
      <c r="AE605" s="70"/>
    </row>
    <row r="606" spans="31:31" ht="15.75" x14ac:dyDescent="0.3">
      <c r="AE606" s="70"/>
    </row>
    <row r="607" spans="31:31" ht="15.75" x14ac:dyDescent="0.3">
      <c r="AE607" s="70"/>
    </row>
    <row r="608" spans="31:31" ht="15.75" x14ac:dyDescent="0.3">
      <c r="AE608" s="70"/>
    </row>
    <row r="609" spans="31:31" ht="15.75" x14ac:dyDescent="0.3">
      <c r="AE609" s="70"/>
    </row>
    <row r="610" spans="31:31" ht="15.75" x14ac:dyDescent="0.3">
      <c r="AE610" s="70"/>
    </row>
    <row r="611" spans="31:31" ht="15.75" x14ac:dyDescent="0.3">
      <c r="AE611" s="70"/>
    </row>
    <row r="612" spans="31:31" ht="15.75" x14ac:dyDescent="0.3">
      <c r="AE612" s="70"/>
    </row>
    <row r="613" spans="31:31" ht="15.75" x14ac:dyDescent="0.3">
      <c r="AE613" s="70"/>
    </row>
    <row r="614" spans="31:31" ht="15.75" x14ac:dyDescent="0.3">
      <c r="AE614" s="70"/>
    </row>
    <row r="615" spans="31:31" ht="15.75" x14ac:dyDescent="0.3">
      <c r="AE615" s="70"/>
    </row>
    <row r="616" spans="31:31" ht="15.75" x14ac:dyDescent="0.3">
      <c r="AE616" s="70"/>
    </row>
    <row r="617" spans="31:31" ht="15.75" x14ac:dyDescent="0.3">
      <c r="AE617" s="70"/>
    </row>
    <row r="618" spans="31:31" ht="15.75" x14ac:dyDescent="0.3">
      <c r="AE618" s="70"/>
    </row>
    <row r="619" spans="31:31" ht="15.75" x14ac:dyDescent="0.3">
      <c r="AE619" s="70"/>
    </row>
    <row r="620" spans="31:31" ht="15.75" x14ac:dyDescent="0.3">
      <c r="AE620" s="70"/>
    </row>
    <row r="621" spans="31:31" ht="15.75" x14ac:dyDescent="0.3">
      <c r="AE621" s="70"/>
    </row>
    <row r="622" spans="31:31" ht="15.75" x14ac:dyDescent="0.3">
      <c r="AE622" s="70"/>
    </row>
    <row r="623" spans="31:31" ht="15.75" x14ac:dyDescent="0.3">
      <c r="AE623" s="70"/>
    </row>
    <row r="624" spans="31:31" ht="15.75" x14ac:dyDescent="0.3">
      <c r="AE624" s="70"/>
    </row>
    <row r="625" spans="31:31" ht="15.75" x14ac:dyDescent="0.3">
      <c r="AE625" s="70"/>
    </row>
    <row r="626" spans="31:31" ht="15.75" x14ac:dyDescent="0.3">
      <c r="AE626" s="70"/>
    </row>
    <row r="627" spans="31:31" ht="15.75" x14ac:dyDescent="0.3">
      <c r="AE627" s="70"/>
    </row>
    <row r="628" spans="31:31" ht="15.75" x14ac:dyDescent="0.3">
      <c r="AE628" s="70"/>
    </row>
    <row r="629" spans="31:31" ht="15.75" x14ac:dyDescent="0.3">
      <c r="AE629" s="70"/>
    </row>
    <row r="630" spans="31:31" ht="15.75" x14ac:dyDescent="0.3">
      <c r="AE630" s="70"/>
    </row>
    <row r="631" spans="31:31" ht="15.75" x14ac:dyDescent="0.3">
      <c r="AE631" s="70"/>
    </row>
    <row r="632" spans="31:31" ht="15.75" x14ac:dyDescent="0.3">
      <c r="AE632" s="70"/>
    </row>
    <row r="633" spans="31:31" ht="15.75" x14ac:dyDescent="0.3">
      <c r="AE633" s="70"/>
    </row>
    <row r="634" spans="31:31" ht="15.75" x14ac:dyDescent="0.3">
      <c r="AE634" s="70"/>
    </row>
    <row r="635" spans="31:31" ht="15.75" x14ac:dyDescent="0.3">
      <c r="AE635" s="70"/>
    </row>
    <row r="636" spans="31:31" ht="15.75" x14ac:dyDescent="0.3">
      <c r="AE636" s="70"/>
    </row>
    <row r="637" spans="31:31" ht="15.75" x14ac:dyDescent="0.3">
      <c r="AE637" s="70"/>
    </row>
    <row r="638" spans="31:31" ht="15.75" x14ac:dyDescent="0.3">
      <c r="AE638" s="70"/>
    </row>
    <row r="639" spans="31:31" ht="15.75" x14ac:dyDescent="0.3">
      <c r="AE639" s="70"/>
    </row>
    <row r="640" spans="31:31" ht="15.75" x14ac:dyDescent="0.3">
      <c r="AE640" s="70"/>
    </row>
    <row r="641" spans="31:31" ht="15.75" x14ac:dyDescent="0.3">
      <c r="AE641" s="70"/>
    </row>
    <row r="642" spans="31:31" ht="15.75" x14ac:dyDescent="0.3">
      <c r="AE642" s="70"/>
    </row>
    <row r="643" spans="31:31" ht="15.75" x14ac:dyDescent="0.3">
      <c r="AE643" s="70"/>
    </row>
    <row r="644" spans="31:31" ht="15.75" x14ac:dyDescent="0.3">
      <c r="AE644" s="70"/>
    </row>
    <row r="645" spans="31:31" ht="15.75" x14ac:dyDescent="0.3">
      <c r="AE645" s="70"/>
    </row>
    <row r="646" spans="31:31" ht="15.75" x14ac:dyDescent="0.3">
      <c r="AE646" s="70"/>
    </row>
    <row r="647" spans="31:31" ht="15.75" x14ac:dyDescent="0.3">
      <c r="AE647" s="70"/>
    </row>
    <row r="648" spans="31:31" ht="15.75" x14ac:dyDescent="0.3">
      <c r="AE648" s="70"/>
    </row>
    <row r="649" spans="31:31" ht="15.75" x14ac:dyDescent="0.3">
      <c r="AE649" s="70"/>
    </row>
    <row r="650" spans="31:31" ht="15.75" x14ac:dyDescent="0.3">
      <c r="AE650" s="70"/>
    </row>
    <row r="651" spans="31:31" ht="15.75" x14ac:dyDescent="0.3">
      <c r="AE651" s="70"/>
    </row>
    <row r="652" spans="31:31" ht="15.75" x14ac:dyDescent="0.3">
      <c r="AE652" s="70"/>
    </row>
    <row r="653" spans="31:31" ht="15.75" x14ac:dyDescent="0.3">
      <c r="AE653" s="70"/>
    </row>
    <row r="654" spans="31:31" ht="15.75" x14ac:dyDescent="0.3">
      <c r="AE654" s="70"/>
    </row>
    <row r="655" spans="31:31" ht="15.75" x14ac:dyDescent="0.3">
      <c r="AE655" s="70"/>
    </row>
    <row r="656" spans="31:31" ht="15.75" x14ac:dyDescent="0.3">
      <c r="AE656" s="70"/>
    </row>
    <row r="657" spans="31:31" ht="15.75" x14ac:dyDescent="0.3">
      <c r="AE657" s="70"/>
    </row>
    <row r="658" spans="31:31" ht="15.75" x14ac:dyDescent="0.3">
      <c r="AE658" s="70"/>
    </row>
    <row r="659" spans="31:31" ht="15.75" x14ac:dyDescent="0.3">
      <c r="AE659" s="70"/>
    </row>
    <row r="660" spans="31:31" ht="15.75" x14ac:dyDescent="0.3">
      <c r="AE660" s="70"/>
    </row>
    <row r="661" spans="31:31" ht="15.75" x14ac:dyDescent="0.3">
      <c r="AE661" s="70"/>
    </row>
    <row r="662" spans="31:31" ht="15.75" x14ac:dyDescent="0.3">
      <c r="AE662" s="70"/>
    </row>
    <row r="663" spans="31:31" ht="15.75" x14ac:dyDescent="0.3">
      <c r="AE663" s="70"/>
    </row>
    <row r="664" spans="31:31" ht="15.75" x14ac:dyDescent="0.3">
      <c r="AE664" s="70"/>
    </row>
    <row r="665" spans="31:31" ht="15.75" x14ac:dyDescent="0.3">
      <c r="AE665" s="70"/>
    </row>
    <row r="666" spans="31:31" ht="15.75" x14ac:dyDescent="0.3">
      <c r="AE666" s="70"/>
    </row>
    <row r="667" spans="31:31" ht="15.75" x14ac:dyDescent="0.3">
      <c r="AE667" s="70"/>
    </row>
    <row r="668" spans="31:31" ht="15.75" x14ac:dyDescent="0.3">
      <c r="AE668" s="70"/>
    </row>
    <row r="669" spans="31:31" ht="15.75" x14ac:dyDescent="0.3">
      <c r="AE669" s="70"/>
    </row>
    <row r="670" spans="31:31" ht="15.75" x14ac:dyDescent="0.3">
      <c r="AE670" s="70"/>
    </row>
    <row r="671" spans="31:31" ht="15.75" x14ac:dyDescent="0.3">
      <c r="AE671" s="70"/>
    </row>
    <row r="672" spans="31:31" ht="15.75" x14ac:dyDescent="0.3">
      <c r="AE672" s="70"/>
    </row>
    <row r="673" spans="31:31" ht="15.75" x14ac:dyDescent="0.3">
      <c r="AE673" s="70"/>
    </row>
    <row r="674" spans="31:31" ht="15.75" x14ac:dyDescent="0.3">
      <c r="AE674" s="70"/>
    </row>
    <row r="675" spans="31:31" ht="15.75" x14ac:dyDescent="0.3">
      <c r="AE675" s="70"/>
    </row>
    <row r="676" spans="31:31" ht="15.75" x14ac:dyDescent="0.3">
      <c r="AE676" s="70"/>
    </row>
    <row r="677" spans="31:31" ht="15.75" x14ac:dyDescent="0.3">
      <c r="AE677" s="70"/>
    </row>
    <row r="678" spans="31:31" ht="15.75" x14ac:dyDescent="0.3">
      <c r="AE678" s="70"/>
    </row>
    <row r="679" spans="31:31" ht="15.75" x14ac:dyDescent="0.3">
      <c r="AE679" s="70"/>
    </row>
    <row r="680" spans="31:31" ht="15.75" x14ac:dyDescent="0.3">
      <c r="AE680" s="70"/>
    </row>
    <row r="681" spans="31:31" ht="15.75" x14ac:dyDescent="0.3">
      <c r="AE681" s="70"/>
    </row>
    <row r="682" spans="31:31" ht="15.75" x14ac:dyDescent="0.3">
      <c r="AE682" s="70"/>
    </row>
    <row r="683" spans="31:31" ht="15.75" x14ac:dyDescent="0.3">
      <c r="AE683" s="70"/>
    </row>
    <row r="684" spans="31:31" ht="15.75" x14ac:dyDescent="0.3">
      <c r="AE684" s="70"/>
    </row>
    <row r="685" spans="31:31" ht="15.75" x14ac:dyDescent="0.3">
      <c r="AE685" s="70"/>
    </row>
    <row r="686" spans="31:31" ht="15.75" x14ac:dyDescent="0.3">
      <c r="AE686" s="70"/>
    </row>
    <row r="687" spans="31:31" ht="15.75" x14ac:dyDescent="0.3">
      <c r="AE687" s="70"/>
    </row>
    <row r="688" spans="31:31" ht="15.75" x14ac:dyDescent="0.3">
      <c r="AE688" s="70"/>
    </row>
    <row r="689" spans="31:31" ht="15.75" x14ac:dyDescent="0.3">
      <c r="AE689" s="70"/>
    </row>
    <row r="690" spans="31:31" ht="15.75" x14ac:dyDescent="0.3">
      <c r="AE690" s="70"/>
    </row>
    <row r="691" spans="31:31" ht="15.75" x14ac:dyDescent="0.3">
      <c r="AE691" s="70"/>
    </row>
    <row r="692" spans="31:31" ht="15.75" x14ac:dyDescent="0.3">
      <c r="AE692" s="70"/>
    </row>
    <row r="693" spans="31:31" ht="15.75" x14ac:dyDescent="0.3">
      <c r="AE693" s="70"/>
    </row>
    <row r="694" spans="31:31" ht="15.75" x14ac:dyDescent="0.3">
      <c r="AE694" s="70"/>
    </row>
    <row r="695" spans="31:31" ht="15.75" x14ac:dyDescent="0.3">
      <c r="AE695" s="70"/>
    </row>
    <row r="696" spans="31:31" ht="15.75" x14ac:dyDescent="0.3">
      <c r="AE696" s="70"/>
    </row>
    <row r="697" spans="31:31" ht="15.75" x14ac:dyDescent="0.3">
      <c r="AE697" s="70"/>
    </row>
    <row r="698" spans="31:31" ht="15.75" x14ac:dyDescent="0.3">
      <c r="AE698" s="70"/>
    </row>
    <row r="699" spans="31:31" ht="15.75" x14ac:dyDescent="0.3">
      <c r="AE699" s="70"/>
    </row>
    <row r="700" spans="31:31" ht="15.75" x14ac:dyDescent="0.3">
      <c r="AE700" s="70"/>
    </row>
    <row r="701" spans="31:31" ht="15.75" x14ac:dyDescent="0.3">
      <c r="AE701" s="70"/>
    </row>
    <row r="702" spans="31:31" ht="15.75" x14ac:dyDescent="0.3">
      <c r="AE702" s="70"/>
    </row>
    <row r="703" spans="31:31" ht="15.75" x14ac:dyDescent="0.3">
      <c r="AE703" s="70"/>
    </row>
    <row r="704" spans="31:31" ht="15.75" x14ac:dyDescent="0.3">
      <c r="AE704" s="70"/>
    </row>
    <row r="705" spans="31:31" ht="15.75" x14ac:dyDescent="0.3">
      <c r="AE705" s="70"/>
    </row>
    <row r="706" spans="31:31" ht="15.75" x14ac:dyDescent="0.3">
      <c r="AE706" s="70"/>
    </row>
    <row r="707" spans="31:31" ht="15.75" x14ac:dyDescent="0.3">
      <c r="AE707" s="70"/>
    </row>
    <row r="708" spans="31:31" ht="15.75" x14ac:dyDescent="0.3">
      <c r="AE708" s="70"/>
    </row>
    <row r="709" spans="31:31" ht="15.75" x14ac:dyDescent="0.3">
      <c r="AE709" s="70"/>
    </row>
    <row r="710" spans="31:31" ht="15.75" x14ac:dyDescent="0.3">
      <c r="AE710" s="70"/>
    </row>
    <row r="711" spans="31:31" ht="15.75" x14ac:dyDescent="0.3">
      <c r="AE711" s="70"/>
    </row>
    <row r="712" spans="31:31" ht="15.75" x14ac:dyDescent="0.3">
      <c r="AE712" s="70"/>
    </row>
    <row r="713" spans="31:31" ht="15.75" x14ac:dyDescent="0.3">
      <c r="AE713" s="70"/>
    </row>
    <row r="714" spans="31:31" ht="15.75" x14ac:dyDescent="0.3">
      <c r="AE714" s="70"/>
    </row>
    <row r="715" spans="31:31" ht="15.75" x14ac:dyDescent="0.3">
      <c r="AE715" s="70"/>
    </row>
    <row r="716" spans="31:31" ht="15.75" x14ac:dyDescent="0.3">
      <c r="AE716" s="70"/>
    </row>
    <row r="717" spans="31:31" ht="15.75" x14ac:dyDescent="0.3">
      <c r="AE717" s="70"/>
    </row>
    <row r="718" spans="31:31" ht="15.75" x14ac:dyDescent="0.3">
      <c r="AE718" s="70"/>
    </row>
    <row r="719" spans="31:31" ht="15.75" x14ac:dyDescent="0.3">
      <c r="AE719" s="70"/>
    </row>
    <row r="720" spans="31:31" ht="15.75" x14ac:dyDescent="0.3">
      <c r="AE720" s="70"/>
    </row>
    <row r="721" spans="31:31" ht="15.75" x14ac:dyDescent="0.3">
      <c r="AE721" s="70"/>
    </row>
    <row r="722" spans="31:31" ht="15.75" x14ac:dyDescent="0.3">
      <c r="AE722" s="70"/>
    </row>
    <row r="723" spans="31:31" ht="15.75" x14ac:dyDescent="0.3">
      <c r="AE723" s="70"/>
    </row>
    <row r="724" spans="31:31" ht="15.75" x14ac:dyDescent="0.3">
      <c r="AE724" s="70"/>
    </row>
    <row r="725" spans="31:31" ht="15.75" x14ac:dyDescent="0.3">
      <c r="AE725" s="70"/>
    </row>
    <row r="726" spans="31:31" ht="15.75" x14ac:dyDescent="0.3">
      <c r="AE726" s="70"/>
    </row>
    <row r="727" spans="31:31" ht="15.75" x14ac:dyDescent="0.3">
      <c r="AE727" s="70"/>
    </row>
    <row r="728" spans="31:31" ht="15.75" x14ac:dyDescent="0.3">
      <c r="AE728" s="70"/>
    </row>
    <row r="729" spans="31:31" ht="15.75" x14ac:dyDescent="0.3">
      <c r="AE729" s="70"/>
    </row>
    <row r="730" spans="31:31" ht="15.75" x14ac:dyDescent="0.3">
      <c r="AE730" s="70"/>
    </row>
    <row r="731" spans="31:31" ht="15.75" x14ac:dyDescent="0.3">
      <c r="AE731" s="70"/>
    </row>
    <row r="732" spans="31:31" ht="15.75" x14ac:dyDescent="0.3">
      <c r="AE732" s="70"/>
    </row>
    <row r="733" spans="31:31" ht="15.75" x14ac:dyDescent="0.3">
      <c r="AE733" s="70"/>
    </row>
    <row r="734" spans="31:31" ht="15.75" x14ac:dyDescent="0.3">
      <c r="AE734" s="70"/>
    </row>
    <row r="735" spans="31:31" ht="15.75" x14ac:dyDescent="0.3">
      <c r="AE735" s="70"/>
    </row>
    <row r="736" spans="31:31" ht="15.75" x14ac:dyDescent="0.3">
      <c r="AE736" s="70"/>
    </row>
    <row r="737" spans="31:31" ht="15.75" x14ac:dyDescent="0.3">
      <c r="AE737" s="70"/>
    </row>
    <row r="738" spans="31:31" ht="15.75" x14ac:dyDescent="0.3">
      <c r="AE738" s="70"/>
    </row>
    <row r="739" spans="31:31" ht="15.75" x14ac:dyDescent="0.3">
      <c r="AE739" s="70"/>
    </row>
    <row r="740" spans="31:31" ht="15.75" x14ac:dyDescent="0.3">
      <c r="AE740" s="70"/>
    </row>
    <row r="741" spans="31:31" ht="15.75" x14ac:dyDescent="0.3">
      <c r="AE741" s="70"/>
    </row>
    <row r="742" spans="31:31" ht="15.75" x14ac:dyDescent="0.3">
      <c r="AE742" s="70"/>
    </row>
    <row r="743" spans="31:31" ht="15.75" x14ac:dyDescent="0.3">
      <c r="AE743" s="70"/>
    </row>
    <row r="744" spans="31:31" ht="15.75" x14ac:dyDescent="0.3">
      <c r="AE744" s="70"/>
    </row>
    <row r="745" spans="31:31" ht="15.75" x14ac:dyDescent="0.3">
      <c r="AE745" s="70"/>
    </row>
    <row r="746" spans="31:31" ht="15.75" x14ac:dyDescent="0.3">
      <c r="AE746" s="70"/>
    </row>
    <row r="747" spans="31:31" ht="15.75" x14ac:dyDescent="0.3">
      <c r="AE747" s="70"/>
    </row>
    <row r="748" spans="31:31" ht="15.75" x14ac:dyDescent="0.3">
      <c r="AE748" s="70"/>
    </row>
    <row r="749" spans="31:31" ht="15.75" x14ac:dyDescent="0.3">
      <c r="AE749" s="70"/>
    </row>
    <row r="750" spans="31:31" ht="15.75" x14ac:dyDescent="0.3">
      <c r="AE750" s="70"/>
    </row>
    <row r="751" spans="31:31" ht="15.75" x14ac:dyDescent="0.3">
      <c r="AE751" s="70"/>
    </row>
    <row r="752" spans="31:31" ht="15.75" x14ac:dyDescent="0.3">
      <c r="AE752" s="70"/>
    </row>
    <row r="753" spans="31:31" ht="15.75" x14ac:dyDescent="0.3">
      <c r="AE753" s="70"/>
    </row>
    <row r="754" spans="31:31" ht="15.75" x14ac:dyDescent="0.3">
      <c r="AE754" s="70"/>
    </row>
    <row r="755" spans="31:31" ht="15.75" x14ac:dyDescent="0.3">
      <c r="AE755" s="70"/>
    </row>
    <row r="756" spans="31:31" ht="15.75" x14ac:dyDescent="0.3">
      <c r="AE756" s="70"/>
    </row>
    <row r="757" spans="31:31" ht="15.75" x14ac:dyDescent="0.3">
      <c r="AE757" s="70"/>
    </row>
    <row r="758" spans="31:31" ht="15.75" x14ac:dyDescent="0.3">
      <c r="AE758" s="70"/>
    </row>
    <row r="759" spans="31:31" ht="15.75" x14ac:dyDescent="0.3">
      <c r="AE759" s="70"/>
    </row>
    <row r="760" spans="31:31" ht="15.75" x14ac:dyDescent="0.3">
      <c r="AE760" s="70"/>
    </row>
    <row r="761" spans="31:31" ht="15.75" x14ac:dyDescent="0.3">
      <c r="AE761" s="70"/>
    </row>
    <row r="762" spans="31:31" ht="15.75" x14ac:dyDescent="0.3">
      <c r="AE762" s="70"/>
    </row>
    <row r="763" spans="31:31" ht="15.75" x14ac:dyDescent="0.3">
      <c r="AE763" s="70"/>
    </row>
    <row r="764" spans="31:31" ht="15.75" x14ac:dyDescent="0.3">
      <c r="AE764" s="70"/>
    </row>
    <row r="765" spans="31:31" ht="15.75" x14ac:dyDescent="0.3">
      <c r="AE765" s="70"/>
    </row>
    <row r="766" spans="31:31" ht="15.75" x14ac:dyDescent="0.3">
      <c r="AE766" s="70"/>
    </row>
    <row r="767" spans="31:31" ht="15.75" x14ac:dyDescent="0.3">
      <c r="AE767" s="70"/>
    </row>
    <row r="768" spans="31:31" ht="15.75" x14ac:dyDescent="0.3">
      <c r="AE768" s="70"/>
    </row>
    <row r="769" spans="31:31" ht="15.75" x14ac:dyDescent="0.3">
      <c r="AE769" s="70"/>
    </row>
    <row r="770" spans="31:31" ht="15.75" x14ac:dyDescent="0.3">
      <c r="AE770" s="70"/>
    </row>
    <row r="771" spans="31:31" ht="15.75" x14ac:dyDescent="0.3">
      <c r="AE771" s="70"/>
    </row>
    <row r="772" spans="31:31" ht="15.75" x14ac:dyDescent="0.3">
      <c r="AE772" s="70"/>
    </row>
    <row r="773" spans="31:31" ht="15.75" x14ac:dyDescent="0.3">
      <c r="AE773" s="70"/>
    </row>
    <row r="774" spans="31:31" ht="15.75" x14ac:dyDescent="0.3">
      <c r="AE774" s="70"/>
    </row>
    <row r="775" spans="31:31" ht="15.75" x14ac:dyDescent="0.3">
      <c r="AE775" s="70"/>
    </row>
    <row r="776" spans="31:31" ht="15.75" x14ac:dyDescent="0.3">
      <c r="AE776" s="70"/>
    </row>
    <row r="777" spans="31:31" ht="15.75" x14ac:dyDescent="0.3">
      <c r="AE777" s="70"/>
    </row>
    <row r="778" spans="31:31" ht="15.75" x14ac:dyDescent="0.3">
      <c r="AE778" s="70"/>
    </row>
    <row r="779" spans="31:31" ht="15.75" x14ac:dyDescent="0.3">
      <c r="AE779" s="70"/>
    </row>
    <row r="780" spans="31:31" ht="15.75" x14ac:dyDescent="0.3">
      <c r="AE780" s="70"/>
    </row>
    <row r="781" spans="31:31" ht="15.75" x14ac:dyDescent="0.3">
      <c r="AE781" s="70"/>
    </row>
    <row r="782" spans="31:31" ht="15.75" x14ac:dyDescent="0.3">
      <c r="AE782" s="70"/>
    </row>
    <row r="783" spans="31:31" ht="15.75" x14ac:dyDescent="0.3">
      <c r="AE783" s="70"/>
    </row>
    <row r="784" spans="31:31" ht="15.75" x14ac:dyDescent="0.3">
      <c r="AE784" s="70"/>
    </row>
    <row r="785" spans="31:31" ht="15.75" x14ac:dyDescent="0.3">
      <c r="AE785" s="70"/>
    </row>
    <row r="786" spans="31:31" ht="15.75" x14ac:dyDescent="0.3">
      <c r="AE786" s="70"/>
    </row>
    <row r="787" spans="31:31" ht="15.75" x14ac:dyDescent="0.3">
      <c r="AE787" s="70"/>
    </row>
    <row r="788" spans="31:31" ht="15.75" x14ac:dyDescent="0.3">
      <c r="AE788" s="70"/>
    </row>
    <row r="789" spans="31:31" ht="15.75" x14ac:dyDescent="0.3">
      <c r="AE789" s="70"/>
    </row>
    <row r="790" spans="31:31" ht="15.75" x14ac:dyDescent="0.3">
      <c r="AE790" s="70"/>
    </row>
    <row r="791" spans="31:31" ht="15.75" x14ac:dyDescent="0.3">
      <c r="AE791" s="70"/>
    </row>
    <row r="792" spans="31:31" ht="15.75" x14ac:dyDescent="0.3">
      <c r="AE792" s="70"/>
    </row>
    <row r="793" spans="31:31" ht="15.75" x14ac:dyDescent="0.3">
      <c r="AE793" s="70"/>
    </row>
    <row r="794" spans="31:31" ht="15.75" x14ac:dyDescent="0.3">
      <c r="AE794" s="70"/>
    </row>
    <row r="795" spans="31:31" ht="15.75" x14ac:dyDescent="0.3">
      <c r="AE795" s="70"/>
    </row>
    <row r="796" spans="31:31" ht="15.75" x14ac:dyDescent="0.3">
      <c r="AE796" s="70"/>
    </row>
    <row r="797" spans="31:31" ht="15.75" x14ac:dyDescent="0.3">
      <c r="AE797" s="70"/>
    </row>
    <row r="798" spans="31:31" ht="15.75" x14ac:dyDescent="0.3">
      <c r="AE798" s="70"/>
    </row>
    <row r="799" spans="31:31" ht="15.75" x14ac:dyDescent="0.3">
      <c r="AE799" s="70"/>
    </row>
    <row r="800" spans="31:31" ht="15.75" x14ac:dyDescent="0.3">
      <c r="AE800" s="70"/>
    </row>
    <row r="801" spans="31:31" ht="15.75" x14ac:dyDescent="0.3">
      <c r="AE801" s="70"/>
    </row>
    <row r="802" spans="31:31" ht="15.75" x14ac:dyDescent="0.3">
      <c r="AE802" s="70"/>
    </row>
    <row r="803" spans="31:31" ht="15.75" x14ac:dyDescent="0.3">
      <c r="AE803" s="70"/>
    </row>
    <row r="804" spans="31:31" ht="15.75" x14ac:dyDescent="0.3">
      <c r="AE804" s="70"/>
    </row>
    <row r="805" spans="31:31" ht="15.75" x14ac:dyDescent="0.3">
      <c r="AE805" s="70"/>
    </row>
    <row r="806" spans="31:31" ht="15.75" x14ac:dyDescent="0.3">
      <c r="AE806" s="70"/>
    </row>
    <row r="807" spans="31:31" ht="15.75" x14ac:dyDescent="0.3">
      <c r="AE807" s="70"/>
    </row>
    <row r="808" spans="31:31" ht="15.75" x14ac:dyDescent="0.3">
      <c r="AE808" s="70"/>
    </row>
    <row r="809" spans="31:31" ht="15.75" x14ac:dyDescent="0.3">
      <c r="AE809" s="70"/>
    </row>
    <row r="810" spans="31:31" ht="15.75" x14ac:dyDescent="0.3">
      <c r="AE810" s="70"/>
    </row>
    <row r="811" spans="31:31" ht="15.75" x14ac:dyDescent="0.3">
      <c r="AE811" s="70"/>
    </row>
    <row r="812" spans="31:31" ht="15.75" x14ac:dyDescent="0.3">
      <c r="AE812" s="70"/>
    </row>
    <row r="813" spans="31:31" ht="15.75" x14ac:dyDescent="0.3">
      <c r="AE813" s="70"/>
    </row>
    <row r="814" spans="31:31" ht="15.75" x14ac:dyDescent="0.3">
      <c r="AE814" s="70"/>
    </row>
    <row r="815" spans="31:31" ht="15.75" x14ac:dyDescent="0.3">
      <c r="AE815" s="70"/>
    </row>
    <row r="816" spans="31:31" ht="15.75" x14ac:dyDescent="0.3">
      <c r="AE816" s="70"/>
    </row>
    <row r="817" spans="31:31" ht="15.75" x14ac:dyDescent="0.3">
      <c r="AE817" s="70"/>
    </row>
    <row r="818" spans="31:31" ht="15.75" x14ac:dyDescent="0.3">
      <c r="AE818" s="70"/>
    </row>
    <row r="819" spans="31:31" ht="15.75" x14ac:dyDescent="0.3">
      <c r="AE819" s="70"/>
    </row>
    <row r="820" spans="31:31" ht="15.75" x14ac:dyDescent="0.3">
      <c r="AE820" s="70"/>
    </row>
    <row r="821" spans="31:31" ht="15.75" x14ac:dyDescent="0.3">
      <c r="AE821" s="70"/>
    </row>
    <row r="822" spans="31:31" ht="15.75" x14ac:dyDescent="0.3">
      <c r="AE822" s="70"/>
    </row>
    <row r="823" spans="31:31" ht="15.75" x14ac:dyDescent="0.3">
      <c r="AE823" s="70"/>
    </row>
    <row r="824" spans="31:31" ht="15.75" x14ac:dyDescent="0.3">
      <c r="AE824" s="70"/>
    </row>
    <row r="825" spans="31:31" ht="15.75" x14ac:dyDescent="0.3">
      <c r="AE825" s="70"/>
    </row>
    <row r="826" spans="31:31" ht="15.75" x14ac:dyDescent="0.3">
      <c r="AE826" s="70"/>
    </row>
    <row r="827" spans="31:31" ht="15.75" x14ac:dyDescent="0.3">
      <c r="AE827" s="70"/>
    </row>
    <row r="828" spans="31:31" ht="15.75" x14ac:dyDescent="0.3">
      <c r="AE828" s="70"/>
    </row>
    <row r="829" spans="31:31" ht="15.75" x14ac:dyDescent="0.3">
      <c r="AE829" s="70"/>
    </row>
    <row r="830" spans="31:31" ht="15.75" x14ac:dyDescent="0.3">
      <c r="AE830" s="70"/>
    </row>
    <row r="831" spans="31:31" ht="15.75" x14ac:dyDescent="0.3">
      <c r="AE831" s="70"/>
    </row>
    <row r="832" spans="31:31" ht="15.75" x14ac:dyDescent="0.3">
      <c r="AE832" s="70"/>
    </row>
    <row r="833" spans="31:31" ht="15.75" x14ac:dyDescent="0.3">
      <c r="AE833" s="70"/>
    </row>
    <row r="834" spans="31:31" ht="15.75" x14ac:dyDescent="0.3">
      <c r="AE834" s="70"/>
    </row>
    <row r="835" spans="31:31" ht="15.75" x14ac:dyDescent="0.3">
      <c r="AE835" s="70"/>
    </row>
    <row r="836" spans="31:31" ht="15.75" x14ac:dyDescent="0.3">
      <c r="AE836" s="70"/>
    </row>
    <row r="837" spans="31:31" ht="15.75" x14ac:dyDescent="0.3">
      <c r="AE837" s="70"/>
    </row>
    <row r="838" spans="31:31" ht="15.75" x14ac:dyDescent="0.3">
      <c r="AE838" s="70"/>
    </row>
    <row r="839" spans="31:31" ht="15.75" x14ac:dyDescent="0.3">
      <c r="AE839" s="70"/>
    </row>
    <row r="840" spans="31:31" ht="15.75" x14ac:dyDescent="0.3">
      <c r="AE840" s="70"/>
    </row>
    <row r="841" spans="31:31" ht="15.75" x14ac:dyDescent="0.3">
      <c r="AE841" s="70"/>
    </row>
    <row r="842" spans="31:31" ht="15.75" x14ac:dyDescent="0.3">
      <c r="AE842" s="70"/>
    </row>
    <row r="843" spans="31:31" ht="15.75" x14ac:dyDescent="0.3">
      <c r="AE843" s="70"/>
    </row>
    <row r="844" spans="31:31" ht="15.75" x14ac:dyDescent="0.3">
      <c r="AE844" s="70"/>
    </row>
    <row r="845" spans="31:31" ht="15.75" x14ac:dyDescent="0.3">
      <c r="AE845" s="70"/>
    </row>
    <row r="846" spans="31:31" ht="15.75" x14ac:dyDescent="0.3">
      <c r="AE846" s="70"/>
    </row>
    <row r="847" spans="31:31" ht="15.75" x14ac:dyDescent="0.3">
      <c r="AE847" s="70"/>
    </row>
    <row r="848" spans="31:31" ht="15.75" x14ac:dyDescent="0.3">
      <c r="AE848" s="70"/>
    </row>
    <row r="849" spans="31:31" ht="15.75" x14ac:dyDescent="0.3">
      <c r="AE849" s="70"/>
    </row>
    <row r="850" spans="31:31" ht="15.75" x14ac:dyDescent="0.3">
      <c r="AE850" s="70"/>
    </row>
    <row r="851" spans="31:31" ht="15.75" x14ac:dyDescent="0.3">
      <c r="AE851" s="70"/>
    </row>
    <row r="852" spans="31:31" ht="15.75" x14ac:dyDescent="0.3">
      <c r="AE852" s="70"/>
    </row>
    <row r="853" spans="31:31" ht="15.75" x14ac:dyDescent="0.3">
      <c r="AE853" s="70"/>
    </row>
    <row r="854" spans="31:31" ht="15.75" x14ac:dyDescent="0.3">
      <c r="AE854" s="70"/>
    </row>
    <row r="855" spans="31:31" ht="15.75" x14ac:dyDescent="0.3">
      <c r="AE855" s="70"/>
    </row>
    <row r="856" spans="31:31" ht="15.75" x14ac:dyDescent="0.3">
      <c r="AE856" s="70"/>
    </row>
    <row r="857" spans="31:31" ht="15.75" x14ac:dyDescent="0.3">
      <c r="AE857" s="70"/>
    </row>
    <row r="858" spans="31:31" ht="15.75" x14ac:dyDescent="0.3">
      <c r="AE858" s="70"/>
    </row>
    <row r="859" spans="31:31" ht="15.75" x14ac:dyDescent="0.3">
      <c r="AE859" s="70"/>
    </row>
    <row r="860" spans="31:31" ht="15.75" x14ac:dyDescent="0.3">
      <c r="AE860" s="70"/>
    </row>
    <row r="861" spans="31:31" ht="15.75" x14ac:dyDescent="0.3">
      <c r="AE861" s="70"/>
    </row>
    <row r="862" spans="31:31" ht="15.75" x14ac:dyDescent="0.3">
      <c r="AE862" s="70"/>
    </row>
    <row r="863" spans="31:31" ht="15.75" x14ac:dyDescent="0.3">
      <c r="AE863" s="70"/>
    </row>
    <row r="864" spans="31:31" ht="15.75" x14ac:dyDescent="0.3">
      <c r="AE864" s="70"/>
    </row>
    <row r="865" spans="31:31" ht="15.75" x14ac:dyDescent="0.3">
      <c r="AE865" s="70"/>
    </row>
    <row r="866" spans="31:31" ht="15.75" x14ac:dyDescent="0.3">
      <c r="AE866" s="70"/>
    </row>
    <row r="867" spans="31:31" ht="15.75" x14ac:dyDescent="0.3">
      <c r="AE867" s="70"/>
    </row>
    <row r="868" spans="31:31" ht="15.75" x14ac:dyDescent="0.3">
      <c r="AE868" s="70"/>
    </row>
    <row r="869" spans="31:31" ht="15.75" x14ac:dyDescent="0.3">
      <c r="AE869" s="70"/>
    </row>
    <row r="870" spans="31:31" ht="15.75" x14ac:dyDescent="0.3">
      <c r="AE870" s="70"/>
    </row>
    <row r="871" spans="31:31" ht="15.75" x14ac:dyDescent="0.3">
      <c r="AE871" s="70"/>
    </row>
    <row r="872" spans="31:31" ht="15.75" x14ac:dyDescent="0.3">
      <c r="AE872" s="70"/>
    </row>
    <row r="873" spans="31:31" ht="15.75" x14ac:dyDescent="0.3">
      <c r="AE873" s="70"/>
    </row>
    <row r="874" spans="31:31" ht="15.75" x14ac:dyDescent="0.3">
      <c r="AE874" s="70"/>
    </row>
    <row r="875" spans="31:31" ht="15.75" x14ac:dyDescent="0.3">
      <c r="AE875" s="70"/>
    </row>
    <row r="876" spans="31:31" ht="15.75" x14ac:dyDescent="0.3">
      <c r="AE876" s="70"/>
    </row>
    <row r="877" spans="31:31" ht="15.75" x14ac:dyDescent="0.3">
      <c r="AE877" s="70"/>
    </row>
    <row r="878" spans="31:31" ht="15.75" x14ac:dyDescent="0.3">
      <c r="AE878" s="70"/>
    </row>
    <row r="879" spans="31:31" ht="15.75" x14ac:dyDescent="0.3">
      <c r="AE879" s="70"/>
    </row>
    <row r="880" spans="31:31" ht="15.75" x14ac:dyDescent="0.3">
      <c r="AE880" s="70"/>
    </row>
    <row r="881" spans="31:31" ht="15.75" x14ac:dyDescent="0.3">
      <c r="AE881" s="70"/>
    </row>
    <row r="882" spans="31:31" ht="15.75" x14ac:dyDescent="0.3">
      <c r="AE882" s="70"/>
    </row>
    <row r="883" spans="31:31" ht="15.75" x14ac:dyDescent="0.3">
      <c r="AE883" s="70"/>
    </row>
    <row r="884" spans="31:31" ht="15.75" x14ac:dyDescent="0.3">
      <c r="AE884" s="70"/>
    </row>
    <row r="885" spans="31:31" ht="15.75" x14ac:dyDescent="0.3">
      <c r="AE885" s="70"/>
    </row>
    <row r="886" spans="31:31" ht="15.75" x14ac:dyDescent="0.3">
      <c r="AE886" s="70"/>
    </row>
    <row r="887" spans="31:31" ht="15.75" x14ac:dyDescent="0.3">
      <c r="AE887" s="70"/>
    </row>
    <row r="888" spans="31:31" ht="15.75" x14ac:dyDescent="0.3">
      <c r="AE888" s="70"/>
    </row>
    <row r="889" spans="31:31" ht="15.75" x14ac:dyDescent="0.3">
      <c r="AE889" s="70"/>
    </row>
    <row r="890" spans="31:31" ht="15.75" x14ac:dyDescent="0.3">
      <c r="AE890" s="70"/>
    </row>
    <row r="891" spans="31:31" ht="15.75" x14ac:dyDescent="0.3">
      <c r="AE891" s="70"/>
    </row>
    <row r="892" spans="31:31" ht="15.75" x14ac:dyDescent="0.3">
      <c r="AE892" s="70"/>
    </row>
    <row r="893" spans="31:31" ht="15.75" x14ac:dyDescent="0.3">
      <c r="AE893" s="70"/>
    </row>
    <row r="894" spans="31:31" ht="15.75" x14ac:dyDescent="0.3">
      <c r="AE894" s="70"/>
    </row>
    <row r="895" spans="31:31" ht="15.75" x14ac:dyDescent="0.3">
      <c r="AE895" s="70"/>
    </row>
    <row r="896" spans="31:31" ht="15.75" x14ac:dyDescent="0.3">
      <c r="AE896" s="70"/>
    </row>
    <row r="897" spans="31:31" ht="15.75" x14ac:dyDescent="0.3">
      <c r="AE897" s="70"/>
    </row>
    <row r="898" spans="31:31" ht="15.75" x14ac:dyDescent="0.3">
      <c r="AE898" s="70"/>
    </row>
    <row r="899" spans="31:31" ht="15.75" x14ac:dyDescent="0.3">
      <c r="AE899" s="70"/>
    </row>
    <row r="900" spans="31:31" ht="15.75" x14ac:dyDescent="0.3">
      <c r="AE900" s="70"/>
    </row>
    <row r="901" spans="31:31" ht="15.75" x14ac:dyDescent="0.3">
      <c r="AE901" s="70"/>
    </row>
    <row r="902" spans="31:31" ht="15.75" x14ac:dyDescent="0.3">
      <c r="AE902" s="70"/>
    </row>
    <row r="903" spans="31:31" ht="15.75" x14ac:dyDescent="0.3">
      <c r="AE903" s="70"/>
    </row>
    <row r="904" spans="31:31" ht="15.75" x14ac:dyDescent="0.3">
      <c r="AE904" s="70"/>
    </row>
    <row r="905" spans="31:31" ht="15.75" x14ac:dyDescent="0.3">
      <c r="AE905" s="70"/>
    </row>
    <row r="906" spans="31:31" ht="15.75" x14ac:dyDescent="0.3">
      <c r="AE906" s="70"/>
    </row>
    <row r="907" spans="31:31" ht="15.75" x14ac:dyDescent="0.3">
      <c r="AE907" s="70"/>
    </row>
    <row r="908" spans="31:31" ht="15.75" x14ac:dyDescent="0.3">
      <c r="AE908" s="70"/>
    </row>
    <row r="909" spans="31:31" ht="15.75" x14ac:dyDescent="0.3">
      <c r="AE909" s="70"/>
    </row>
    <row r="910" spans="31:31" ht="15.75" x14ac:dyDescent="0.3">
      <c r="AE910" s="70"/>
    </row>
    <row r="911" spans="31:31" ht="15.75" x14ac:dyDescent="0.3">
      <c r="AE911" s="70"/>
    </row>
    <row r="912" spans="31:31" ht="15.75" x14ac:dyDescent="0.3">
      <c r="AE912" s="70"/>
    </row>
    <row r="913" spans="31:31" ht="15.75" x14ac:dyDescent="0.3">
      <c r="AE913" s="70"/>
    </row>
    <row r="914" spans="31:31" ht="15.75" x14ac:dyDescent="0.3">
      <c r="AE914" s="70"/>
    </row>
    <row r="915" spans="31:31" ht="15.75" x14ac:dyDescent="0.3">
      <c r="AE915" s="70"/>
    </row>
    <row r="916" spans="31:31" ht="15.75" x14ac:dyDescent="0.3">
      <c r="AE916" s="70"/>
    </row>
    <row r="917" spans="31:31" ht="15.75" x14ac:dyDescent="0.3">
      <c r="AE917" s="70"/>
    </row>
    <row r="918" spans="31:31" ht="15.75" x14ac:dyDescent="0.3">
      <c r="AE918" s="70"/>
    </row>
    <row r="919" spans="31:31" ht="15.75" x14ac:dyDescent="0.3">
      <c r="AE919" s="70"/>
    </row>
    <row r="920" spans="31:31" ht="15.75" x14ac:dyDescent="0.3">
      <c r="AE920" s="70"/>
    </row>
    <row r="921" spans="31:31" ht="15.75" x14ac:dyDescent="0.3">
      <c r="AE921" s="70"/>
    </row>
    <row r="922" spans="31:31" ht="15.75" x14ac:dyDescent="0.3">
      <c r="AE922" s="70"/>
    </row>
    <row r="923" spans="31:31" ht="15.75" x14ac:dyDescent="0.3">
      <c r="AE923" s="70"/>
    </row>
    <row r="924" spans="31:31" ht="15.75" x14ac:dyDescent="0.3">
      <c r="AE924" s="70"/>
    </row>
    <row r="925" spans="31:31" ht="15.75" x14ac:dyDescent="0.3">
      <c r="AE925" s="70"/>
    </row>
    <row r="926" spans="31:31" ht="15.75" x14ac:dyDescent="0.3">
      <c r="AE926" s="70"/>
    </row>
    <row r="927" spans="31:31" ht="15.75" x14ac:dyDescent="0.3">
      <c r="AE927" s="70"/>
    </row>
    <row r="928" spans="31:31" ht="15.75" x14ac:dyDescent="0.3">
      <c r="AE928" s="70"/>
    </row>
    <row r="929" spans="31:31" ht="15.75" x14ac:dyDescent="0.3">
      <c r="AE929" s="70"/>
    </row>
    <row r="930" spans="31:31" ht="15.75" x14ac:dyDescent="0.3">
      <c r="AE930" s="70"/>
    </row>
    <row r="931" spans="31:31" ht="15.75" x14ac:dyDescent="0.3">
      <c r="AE931" s="70"/>
    </row>
    <row r="932" spans="31:31" ht="15.75" x14ac:dyDescent="0.3">
      <c r="AE932" s="70"/>
    </row>
    <row r="933" spans="31:31" ht="15.75" x14ac:dyDescent="0.3">
      <c r="AE933" s="70"/>
    </row>
    <row r="934" spans="31:31" ht="15.75" x14ac:dyDescent="0.3">
      <c r="AE934" s="70"/>
    </row>
    <row r="935" spans="31:31" ht="15.75" x14ac:dyDescent="0.3">
      <c r="AE935" s="70"/>
    </row>
    <row r="936" spans="31:31" ht="15.75" x14ac:dyDescent="0.3">
      <c r="AE936" s="70"/>
    </row>
    <row r="937" spans="31:31" ht="15.75" x14ac:dyDescent="0.3">
      <c r="AE937" s="70"/>
    </row>
    <row r="938" spans="31:31" ht="15.75" x14ac:dyDescent="0.3">
      <c r="AE938" s="70"/>
    </row>
    <row r="939" spans="31:31" ht="15.75" x14ac:dyDescent="0.3">
      <c r="AE939" s="70"/>
    </row>
    <row r="940" spans="31:31" ht="15.75" x14ac:dyDescent="0.3">
      <c r="AE940" s="70"/>
    </row>
    <row r="941" spans="31:31" ht="15.75" x14ac:dyDescent="0.3">
      <c r="AE941" s="70"/>
    </row>
    <row r="942" spans="31:31" ht="15.75" x14ac:dyDescent="0.3">
      <c r="AE942" s="70"/>
    </row>
    <row r="943" spans="31:31" ht="15.75" x14ac:dyDescent="0.3">
      <c r="AE943" s="70"/>
    </row>
    <row r="944" spans="31:31" ht="15.75" x14ac:dyDescent="0.3">
      <c r="AE944" s="70"/>
    </row>
    <row r="945" spans="31:31" ht="15.75" x14ac:dyDescent="0.3">
      <c r="AE945" s="70"/>
    </row>
    <row r="946" spans="31:31" ht="15.75" x14ac:dyDescent="0.3">
      <c r="AE946" s="70"/>
    </row>
    <row r="947" spans="31:31" ht="15.75" x14ac:dyDescent="0.3">
      <c r="AE947" s="70"/>
    </row>
    <row r="948" spans="31:31" ht="15.75" x14ac:dyDescent="0.3">
      <c r="AE948" s="70"/>
    </row>
    <row r="949" spans="31:31" ht="15.75" x14ac:dyDescent="0.3">
      <c r="AE949" s="70"/>
    </row>
    <row r="950" spans="31:31" ht="15.75" x14ac:dyDescent="0.3">
      <c r="AE950" s="70"/>
    </row>
    <row r="951" spans="31:31" ht="15.75" x14ac:dyDescent="0.3">
      <c r="AE951" s="70"/>
    </row>
    <row r="952" spans="31:31" ht="15.75" x14ac:dyDescent="0.3">
      <c r="AE952" s="70"/>
    </row>
    <row r="953" spans="31:31" ht="15.75" x14ac:dyDescent="0.3">
      <c r="AE953" s="70"/>
    </row>
    <row r="954" spans="31:31" ht="15.75" x14ac:dyDescent="0.3">
      <c r="AE954" s="70"/>
    </row>
    <row r="955" spans="31:31" ht="15.75" x14ac:dyDescent="0.3">
      <c r="AE955" s="70"/>
    </row>
    <row r="956" spans="31:31" ht="15.75" x14ac:dyDescent="0.3">
      <c r="AE956" s="70"/>
    </row>
    <row r="957" spans="31:31" ht="15.75" x14ac:dyDescent="0.3">
      <c r="AE957" s="70"/>
    </row>
    <row r="958" spans="31:31" ht="15.75" x14ac:dyDescent="0.3">
      <c r="AE958" s="70"/>
    </row>
    <row r="959" spans="31:31" ht="15.75" x14ac:dyDescent="0.3">
      <c r="AE959" s="70"/>
    </row>
    <row r="960" spans="31:31" ht="15.75" x14ac:dyDescent="0.3">
      <c r="AE960" s="70"/>
    </row>
    <row r="961" spans="31:31" ht="15.75" x14ac:dyDescent="0.3">
      <c r="AE961" s="70"/>
    </row>
    <row r="962" spans="31:31" ht="15.75" x14ac:dyDescent="0.3">
      <c r="AE962" s="70"/>
    </row>
    <row r="963" spans="31:31" ht="15.75" x14ac:dyDescent="0.3">
      <c r="AE963" s="70"/>
    </row>
    <row r="964" spans="31:31" ht="15.75" x14ac:dyDescent="0.3">
      <c r="AE964" s="70"/>
    </row>
    <row r="965" spans="31:31" ht="15.75" x14ac:dyDescent="0.3">
      <c r="AE965" s="70"/>
    </row>
    <row r="966" spans="31:31" ht="15.75" x14ac:dyDescent="0.3">
      <c r="AE966" s="70"/>
    </row>
    <row r="967" spans="31:31" ht="15.75" x14ac:dyDescent="0.3">
      <c r="AE967" s="70"/>
    </row>
    <row r="968" spans="31:31" ht="15.75" x14ac:dyDescent="0.3">
      <c r="AE968" s="70"/>
    </row>
    <row r="969" spans="31:31" ht="15.75" x14ac:dyDescent="0.3">
      <c r="AE969" s="70"/>
    </row>
    <row r="970" spans="31:31" ht="15.75" x14ac:dyDescent="0.3">
      <c r="AE970" s="70"/>
    </row>
    <row r="971" spans="31:31" ht="15.75" x14ac:dyDescent="0.3">
      <c r="AE971" s="70"/>
    </row>
    <row r="972" spans="31:31" ht="15.75" x14ac:dyDescent="0.3">
      <c r="AE972" s="70"/>
    </row>
    <row r="973" spans="31:31" ht="15.75" x14ac:dyDescent="0.3">
      <c r="AE973" s="70"/>
    </row>
    <row r="974" spans="31:31" ht="15.75" x14ac:dyDescent="0.3">
      <c r="AE974" s="70"/>
    </row>
    <row r="975" spans="31:31" ht="15.75" x14ac:dyDescent="0.3">
      <c r="AE975" s="70"/>
    </row>
    <row r="976" spans="31:31" ht="15.75" x14ac:dyDescent="0.3">
      <c r="AE976" s="70"/>
    </row>
    <row r="977" spans="31:31" ht="15.75" x14ac:dyDescent="0.3">
      <c r="AE977" s="70"/>
    </row>
    <row r="978" spans="31:31" ht="15.75" x14ac:dyDescent="0.3">
      <c r="AE978" s="70"/>
    </row>
    <row r="979" spans="31:31" ht="15.75" x14ac:dyDescent="0.3">
      <c r="AE979" s="70"/>
    </row>
    <row r="980" spans="31:31" ht="15.75" x14ac:dyDescent="0.3">
      <c r="AE980" s="70"/>
    </row>
    <row r="981" spans="31:31" ht="15.75" x14ac:dyDescent="0.3">
      <c r="AE981" s="70"/>
    </row>
    <row r="982" spans="31:31" ht="15.75" x14ac:dyDescent="0.3">
      <c r="AE982" s="70"/>
    </row>
    <row r="983" spans="31:31" ht="15.75" x14ac:dyDescent="0.3">
      <c r="AE983" s="70"/>
    </row>
    <row r="984" spans="31:31" ht="15.75" x14ac:dyDescent="0.3">
      <c r="AE984" s="70"/>
    </row>
    <row r="985" spans="31:31" ht="15.75" x14ac:dyDescent="0.3">
      <c r="AE985" s="70"/>
    </row>
    <row r="986" spans="31:31" ht="15.75" x14ac:dyDescent="0.3">
      <c r="AE986" s="70"/>
    </row>
    <row r="987" spans="31:31" ht="15.75" x14ac:dyDescent="0.3">
      <c r="AE987" s="70"/>
    </row>
    <row r="988" spans="31:31" ht="15.75" x14ac:dyDescent="0.3">
      <c r="AE988" s="70"/>
    </row>
    <row r="989" spans="31:31" ht="15.75" x14ac:dyDescent="0.3">
      <c r="AE989" s="70"/>
    </row>
    <row r="990" spans="31:31" ht="15.75" x14ac:dyDescent="0.3">
      <c r="AE990" s="70"/>
    </row>
    <row r="991" spans="31:31" ht="15.75" x14ac:dyDescent="0.3">
      <c r="AE991" s="70"/>
    </row>
    <row r="992" spans="31:31" ht="15.75" x14ac:dyDescent="0.3">
      <c r="AE992" s="70"/>
    </row>
    <row r="993" spans="31:31" ht="15.75" x14ac:dyDescent="0.3">
      <c r="AE993" s="70"/>
    </row>
    <row r="994" spans="31:31" ht="15.75" x14ac:dyDescent="0.3">
      <c r="AE994" s="70"/>
    </row>
    <row r="995" spans="31:31" ht="15.75" x14ac:dyDescent="0.3">
      <c r="AE995" s="70"/>
    </row>
    <row r="996" spans="31:31" ht="15.75" x14ac:dyDescent="0.3">
      <c r="AE996" s="70"/>
    </row>
    <row r="997" spans="31:31" ht="15.75" x14ac:dyDescent="0.3">
      <c r="AE997" s="70"/>
    </row>
    <row r="998" spans="31:31" ht="15.75" x14ac:dyDescent="0.3">
      <c r="AE998" s="70"/>
    </row>
    <row r="999" spans="31:31" ht="15.75" x14ac:dyDescent="0.3">
      <c r="AE999" s="70"/>
    </row>
    <row r="1000" spans="31:31" ht="15.75" x14ac:dyDescent="0.3">
      <c r="AE1000" s="70"/>
    </row>
    <row r="1001" spans="31:31" ht="15.75" x14ac:dyDescent="0.3">
      <c r="AE1001" s="70"/>
    </row>
    <row r="1002" spans="31:31" ht="15.75" x14ac:dyDescent="0.3">
      <c r="AE1002" s="70"/>
    </row>
    <row r="1003" spans="31:31" ht="15.75" x14ac:dyDescent="0.3">
      <c r="AE1003" s="70"/>
    </row>
    <row r="1004" spans="31:31" ht="15.75" x14ac:dyDescent="0.3">
      <c r="AE1004" s="70"/>
    </row>
    <row r="1005" spans="31:31" ht="15.75" x14ac:dyDescent="0.3">
      <c r="AE1005" s="70"/>
    </row>
    <row r="1006" spans="31:31" ht="15.75" x14ac:dyDescent="0.3">
      <c r="AE1006" s="70"/>
    </row>
    <row r="1007" spans="31:31" ht="15.75" x14ac:dyDescent="0.3">
      <c r="AE1007" s="70"/>
    </row>
    <row r="1008" spans="31:31" ht="15.75" x14ac:dyDescent="0.3">
      <c r="AE1008" s="70"/>
    </row>
    <row r="1009" spans="31:31" ht="15.75" x14ac:dyDescent="0.3">
      <c r="AE1009" s="70"/>
    </row>
    <row r="1010" spans="31:31" ht="15.75" x14ac:dyDescent="0.3">
      <c r="AE1010" s="70"/>
    </row>
    <row r="1011" spans="31:31" ht="15.75" x14ac:dyDescent="0.3">
      <c r="AE1011" s="70"/>
    </row>
    <row r="1012" spans="31:31" ht="15.75" x14ac:dyDescent="0.3">
      <c r="AE1012" s="70"/>
    </row>
    <row r="1013" spans="31:31" ht="15.75" x14ac:dyDescent="0.3">
      <c r="AE1013" s="70"/>
    </row>
    <row r="1014" spans="31:31" ht="15.75" x14ac:dyDescent="0.3">
      <c r="AE1014" s="70"/>
    </row>
    <row r="1015" spans="31:31" ht="15.75" x14ac:dyDescent="0.3">
      <c r="AE1015" s="70"/>
    </row>
    <row r="1016" spans="31:31" ht="15.75" x14ac:dyDescent="0.3">
      <c r="AE1016" s="70"/>
    </row>
    <row r="1017" spans="31:31" ht="15.75" x14ac:dyDescent="0.3">
      <c r="AE1017" s="70"/>
    </row>
    <row r="1018" spans="31:31" ht="15.75" x14ac:dyDescent="0.3">
      <c r="AE1018" s="70"/>
    </row>
    <row r="1019" spans="31:31" ht="15.75" x14ac:dyDescent="0.3">
      <c r="AE1019" s="70"/>
    </row>
    <row r="1020" spans="31:31" ht="15.75" x14ac:dyDescent="0.3">
      <c r="AE1020" s="70"/>
    </row>
    <row r="1021" spans="31:31" ht="15.75" x14ac:dyDescent="0.3">
      <c r="AE1021" s="70"/>
    </row>
    <row r="1022" spans="31:31" ht="15.75" x14ac:dyDescent="0.3">
      <c r="AE1022" s="70"/>
    </row>
    <row r="1023" spans="31:31" ht="15.75" x14ac:dyDescent="0.3">
      <c r="AE1023" s="70"/>
    </row>
    <row r="1024" spans="31:31" ht="15.75" x14ac:dyDescent="0.3">
      <c r="AE1024" s="70"/>
    </row>
    <row r="1025" spans="31:31" ht="15.75" x14ac:dyDescent="0.3">
      <c r="AE1025" s="70"/>
    </row>
    <row r="1026" spans="31:31" ht="15.75" x14ac:dyDescent="0.3">
      <c r="AE1026" s="70"/>
    </row>
    <row r="1027" spans="31:31" ht="15.75" x14ac:dyDescent="0.3">
      <c r="AE1027" s="70"/>
    </row>
    <row r="1028" spans="31:31" ht="15.75" x14ac:dyDescent="0.3">
      <c r="AE1028" s="70"/>
    </row>
    <row r="1029" spans="31:31" ht="15.75" x14ac:dyDescent="0.3">
      <c r="AE1029" s="70"/>
    </row>
    <row r="1030" spans="31:31" ht="15.75" x14ac:dyDescent="0.3">
      <c r="AE1030" s="70"/>
    </row>
    <row r="1031" spans="31:31" ht="15.75" x14ac:dyDescent="0.3">
      <c r="AE1031" s="70"/>
    </row>
    <row r="1032" spans="31:31" ht="15.75" x14ac:dyDescent="0.3">
      <c r="AE1032" s="70"/>
    </row>
    <row r="1033" spans="31:31" ht="15.75" x14ac:dyDescent="0.3">
      <c r="AE1033" s="70"/>
    </row>
    <row r="1034" spans="31:31" ht="15.75" x14ac:dyDescent="0.3">
      <c r="AE1034" s="70"/>
    </row>
    <row r="1035" spans="31:31" ht="15.75" x14ac:dyDescent="0.3">
      <c r="AE1035" s="70"/>
    </row>
    <row r="1036" spans="31:31" ht="15.75" x14ac:dyDescent="0.3">
      <c r="AE1036" s="70"/>
    </row>
    <row r="1037" spans="31:31" ht="15.75" x14ac:dyDescent="0.3">
      <c r="AE1037" s="70"/>
    </row>
    <row r="1038" spans="31:31" ht="15.75" x14ac:dyDescent="0.3">
      <c r="AE1038" s="70"/>
    </row>
    <row r="1039" spans="31:31" ht="15.75" x14ac:dyDescent="0.3">
      <c r="AE1039" s="70"/>
    </row>
    <row r="1040" spans="31:31" ht="15.75" x14ac:dyDescent="0.3">
      <c r="AE1040" s="70"/>
    </row>
    <row r="1041" spans="31:31" ht="15.75" x14ac:dyDescent="0.3">
      <c r="AE1041" s="70"/>
    </row>
    <row r="1042" spans="31:31" ht="15.75" x14ac:dyDescent="0.3">
      <c r="AE1042" s="70"/>
    </row>
    <row r="1043" spans="31:31" ht="15.75" x14ac:dyDescent="0.3">
      <c r="AE1043" s="70"/>
    </row>
    <row r="1044" spans="31:31" ht="15.75" x14ac:dyDescent="0.3">
      <c r="AE1044" s="70"/>
    </row>
    <row r="1045" spans="31:31" ht="15.75" x14ac:dyDescent="0.3">
      <c r="AE1045" s="70"/>
    </row>
    <row r="1046" spans="31:31" ht="15.75" x14ac:dyDescent="0.3">
      <c r="AE1046" s="70"/>
    </row>
    <row r="1047" spans="31:31" ht="15.75" x14ac:dyDescent="0.3">
      <c r="AE1047" s="70"/>
    </row>
    <row r="1048" spans="31:31" ht="15.75" x14ac:dyDescent="0.3">
      <c r="AE1048" s="70"/>
    </row>
    <row r="1049" spans="31:31" ht="15.75" x14ac:dyDescent="0.3">
      <c r="AE1049" s="70"/>
    </row>
    <row r="1050" spans="31:31" ht="15.75" x14ac:dyDescent="0.3">
      <c r="AE1050" s="70"/>
    </row>
    <row r="1051" spans="31:31" ht="15.75" x14ac:dyDescent="0.3">
      <c r="AE1051" s="70"/>
    </row>
    <row r="1052" spans="31:31" ht="15.75" x14ac:dyDescent="0.3">
      <c r="AE1052" s="70"/>
    </row>
    <row r="1053" spans="31:31" ht="15.75" x14ac:dyDescent="0.3">
      <c r="AE1053" s="70"/>
    </row>
    <row r="1054" spans="31:31" ht="15.75" x14ac:dyDescent="0.3">
      <c r="AE1054" s="70"/>
    </row>
    <row r="1055" spans="31:31" ht="15.75" x14ac:dyDescent="0.3">
      <c r="AE1055" s="70"/>
    </row>
    <row r="1056" spans="31:31" ht="15.75" x14ac:dyDescent="0.3">
      <c r="AE1056" s="70"/>
    </row>
    <row r="1057" spans="31:31" ht="15.75" x14ac:dyDescent="0.3">
      <c r="AE1057" s="70"/>
    </row>
    <row r="1058" spans="31:31" ht="15.75" x14ac:dyDescent="0.3">
      <c r="AE1058" s="70"/>
    </row>
    <row r="1059" spans="31:31" ht="15.75" x14ac:dyDescent="0.3">
      <c r="AE1059" s="70"/>
    </row>
    <row r="1060" spans="31:31" ht="15.75" x14ac:dyDescent="0.3">
      <c r="AE1060" s="70"/>
    </row>
    <row r="1061" spans="31:31" ht="15.75" x14ac:dyDescent="0.3">
      <c r="AE1061" s="70"/>
    </row>
    <row r="1062" spans="31:31" ht="15.75" x14ac:dyDescent="0.3">
      <c r="AE1062" s="70"/>
    </row>
    <row r="1063" spans="31:31" ht="15.75" x14ac:dyDescent="0.3">
      <c r="AE1063" s="70"/>
    </row>
    <row r="1064" spans="31:31" ht="15.75" x14ac:dyDescent="0.3">
      <c r="AE1064" s="70"/>
    </row>
    <row r="1065" spans="31:31" ht="15.75" x14ac:dyDescent="0.3">
      <c r="AE1065" s="70"/>
    </row>
    <row r="1066" spans="31:31" ht="15.75" x14ac:dyDescent="0.3">
      <c r="AE1066" s="70"/>
    </row>
    <row r="1067" spans="31:31" ht="15.75" x14ac:dyDescent="0.3">
      <c r="AE1067" s="70"/>
    </row>
    <row r="1068" spans="31:31" ht="15.75" x14ac:dyDescent="0.3">
      <c r="AE1068" s="70"/>
    </row>
    <row r="1069" spans="31:31" ht="15.75" x14ac:dyDescent="0.3">
      <c r="AE1069" s="70"/>
    </row>
    <row r="1070" spans="31:31" ht="15.75" x14ac:dyDescent="0.3">
      <c r="AE1070" s="70"/>
    </row>
    <row r="1071" spans="31:31" ht="15.75" x14ac:dyDescent="0.3">
      <c r="AE1071" s="70"/>
    </row>
    <row r="1072" spans="31:31" ht="15.75" x14ac:dyDescent="0.3">
      <c r="AE1072" s="70"/>
    </row>
    <row r="1073" spans="31:31" ht="15.75" x14ac:dyDescent="0.3">
      <c r="AE1073" s="70"/>
    </row>
    <row r="1074" spans="31:31" ht="15.75" x14ac:dyDescent="0.3">
      <c r="AE1074" s="70"/>
    </row>
    <row r="1075" spans="31:31" ht="15.75" x14ac:dyDescent="0.3">
      <c r="AE1075" s="70"/>
    </row>
    <row r="1076" spans="31:31" ht="15.75" x14ac:dyDescent="0.3">
      <c r="AE1076" s="70"/>
    </row>
    <row r="1077" spans="31:31" ht="15.75" x14ac:dyDescent="0.3">
      <c r="AE1077" s="70"/>
    </row>
    <row r="1078" spans="31:31" ht="15.75" x14ac:dyDescent="0.3">
      <c r="AE1078" s="70"/>
    </row>
    <row r="1079" spans="31:31" ht="15.75" x14ac:dyDescent="0.3">
      <c r="AE1079" s="70"/>
    </row>
    <row r="1080" spans="31:31" ht="15.75" x14ac:dyDescent="0.3">
      <c r="AE1080" s="70"/>
    </row>
    <row r="1081" spans="31:31" ht="15.75" x14ac:dyDescent="0.3">
      <c r="AE1081" s="70"/>
    </row>
    <row r="1082" spans="31:31" ht="15.75" x14ac:dyDescent="0.3">
      <c r="AE1082" s="70"/>
    </row>
    <row r="1083" spans="31:31" ht="15.75" x14ac:dyDescent="0.3">
      <c r="AE1083" s="70"/>
    </row>
    <row r="1084" spans="31:31" ht="15.75" x14ac:dyDescent="0.3">
      <c r="AE1084" s="70"/>
    </row>
    <row r="1085" spans="31:31" ht="15.75" x14ac:dyDescent="0.3">
      <c r="AE1085" s="70"/>
    </row>
    <row r="1086" spans="31:31" ht="15.75" x14ac:dyDescent="0.3">
      <c r="AE1086" s="70"/>
    </row>
    <row r="1087" spans="31:31" ht="15.75" x14ac:dyDescent="0.3">
      <c r="AE1087" s="70"/>
    </row>
    <row r="1088" spans="31:31" ht="15.75" x14ac:dyDescent="0.3">
      <c r="AE1088" s="70"/>
    </row>
    <row r="1089" spans="31:31" ht="15.75" x14ac:dyDescent="0.3">
      <c r="AE1089" s="70"/>
    </row>
    <row r="1090" spans="31:31" ht="15.75" x14ac:dyDescent="0.3">
      <c r="AE1090" s="70"/>
    </row>
    <row r="1091" spans="31:31" ht="15.75" x14ac:dyDescent="0.3">
      <c r="AE1091" s="70"/>
    </row>
    <row r="1092" spans="31:31" ht="15.75" x14ac:dyDescent="0.3">
      <c r="AE1092" s="70"/>
    </row>
    <row r="1093" spans="31:31" ht="15.75" x14ac:dyDescent="0.3">
      <c r="AE1093" s="70"/>
    </row>
    <row r="1094" spans="31:31" ht="15.75" x14ac:dyDescent="0.3">
      <c r="AE1094" s="70"/>
    </row>
    <row r="1095" spans="31:31" ht="15.75" x14ac:dyDescent="0.3">
      <c r="AE1095" s="70"/>
    </row>
    <row r="1096" spans="31:31" ht="15.75" x14ac:dyDescent="0.3">
      <c r="AE1096" s="70"/>
    </row>
    <row r="1097" spans="31:31" ht="15.75" x14ac:dyDescent="0.3">
      <c r="AE1097" s="70"/>
    </row>
    <row r="1098" spans="31:31" ht="15.75" x14ac:dyDescent="0.3">
      <c r="AE1098" s="70"/>
    </row>
    <row r="1099" spans="31:31" ht="15.75" x14ac:dyDescent="0.3">
      <c r="AE1099" s="70"/>
    </row>
    <row r="1100" spans="31:31" ht="15.75" x14ac:dyDescent="0.3">
      <c r="AE1100" s="70"/>
    </row>
    <row r="1101" spans="31:31" ht="15.75" x14ac:dyDescent="0.3">
      <c r="AE1101" s="70"/>
    </row>
    <row r="1102" spans="31:31" ht="15.75" x14ac:dyDescent="0.3">
      <c r="AE1102" s="70"/>
    </row>
    <row r="1103" spans="31:31" ht="15.75" x14ac:dyDescent="0.3">
      <c r="AE1103" s="70"/>
    </row>
    <row r="1104" spans="31:31" ht="15.75" x14ac:dyDescent="0.3">
      <c r="AE1104" s="70"/>
    </row>
    <row r="1105" spans="31:31" ht="15.75" x14ac:dyDescent="0.3">
      <c r="AE1105" s="70"/>
    </row>
    <row r="1106" spans="31:31" ht="15.75" x14ac:dyDescent="0.3">
      <c r="AE1106" s="70"/>
    </row>
    <row r="1107" spans="31:31" ht="15.75" x14ac:dyDescent="0.3">
      <c r="AE1107" s="70"/>
    </row>
    <row r="1108" spans="31:31" ht="15.75" x14ac:dyDescent="0.3">
      <c r="AE1108" s="70"/>
    </row>
    <row r="1109" spans="31:31" ht="15.75" x14ac:dyDescent="0.3">
      <c r="AE1109" s="70"/>
    </row>
    <row r="1110" spans="31:31" ht="15.75" x14ac:dyDescent="0.3">
      <c r="AE1110" s="70"/>
    </row>
    <row r="1111" spans="31:31" ht="15.75" x14ac:dyDescent="0.3">
      <c r="AE1111" s="70"/>
    </row>
    <row r="1112" spans="31:31" ht="15.75" x14ac:dyDescent="0.3">
      <c r="AE1112" s="70"/>
    </row>
    <row r="1113" spans="31:31" ht="15.75" x14ac:dyDescent="0.3">
      <c r="AE1113" s="70"/>
    </row>
    <row r="1114" spans="31:31" ht="15.75" x14ac:dyDescent="0.3">
      <c r="AE1114" s="70"/>
    </row>
    <row r="1115" spans="31:31" ht="15.75" x14ac:dyDescent="0.3">
      <c r="AE1115" s="70"/>
    </row>
    <row r="1116" spans="31:31" ht="15.75" x14ac:dyDescent="0.3">
      <c r="AE1116" s="70"/>
    </row>
    <row r="1117" spans="31:31" ht="15.75" x14ac:dyDescent="0.3">
      <c r="AE1117" s="70"/>
    </row>
    <row r="1118" spans="31:31" ht="15.75" x14ac:dyDescent="0.3">
      <c r="AE1118" s="70"/>
    </row>
    <row r="1119" spans="31:31" ht="15.75" x14ac:dyDescent="0.3">
      <c r="AE1119" s="70"/>
    </row>
    <row r="1120" spans="31:31" ht="15.75" x14ac:dyDescent="0.3">
      <c r="AE1120" s="70"/>
    </row>
    <row r="1121" spans="31:31" ht="15.75" x14ac:dyDescent="0.3">
      <c r="AE1121" s="70"/>
    </row>
    <row r="1122" spans="31:31" ht="15.75" x14ac:dyDescent="0.3">
      <c r="AE1122" s="70"/>
    </row>
    <row r="1123" spans="31:31" ht="15.75" x14ac:dyDescent="0.3">
      <c r="AE1123" s="70"/>
    </row>
    <row r="1124" spans="31:31" ht="15.75" x14ac:dyDescent="0.3">
      <c r="AE1124" s="70"/>
    </row>
    <row r="1125" spans="31:31" ht="15.75" x14ac:dyDescent="0.3">
      <c r="AE1125" s="70"/>
    </row>
    <row r="1126" spans="31:31" ht="15.75" x14ac:dyDescent="0.3">
      <c r="AE1126" s="70"/>
    </row>
    <row r="1127" spans="31:31" ht="15.75" x14ac:dyDescent="0.3">
      <c r="AE1127" s="70"/>
    </row>
    <row r="1128" spans="31:31" ht="15.75" x14ac:dyDescent="0.3">
      <c r="AE1128" s="70"/>
    </row>
    <row r="1129" spans="31:31" ht="15.75" x14ac:dyDescent="0.3">
      <c r="AE1129" s="70"/>
    </row>
    <row r="1130" spans="31:31" ht="15.75" x14ac:dyDescent="0.3">
      <c r="AE1130" s="70"/>
    </row>
    <row r="1131" spans="31:31" ht="15.75" x14ac:dyDescent="0.3">
      <c r="AE1131" s="70"/>
    </row>
    <row r="1132" spans="31:31" ht="15.75" x14ac:dyDescent="0.3">
      <c r="AE1132" s="70"/>
    </row>
    <row r="1133" spans="31:31" ht="15.75" x14ac:dyDescent="0.3">
      <c r="AE1133" s="70"/>
    </row>
    <row r="1134" spans="31:31" ht="15.75" x14ac:dyDescent="0.3">
      <c r="AE1134" s="70"/>
    </row>
    <row r="1135" spans="31:31" ht="15.75" x14ac:dyDescent="0.3">
      <c r="AE1135" s="70"/>
    </row>
    <row r="1136" spans="31:31" ht="15.75" x14ac:dyDescent="0.3">
      <c r="AE1136" s="70"/>
    </row>
    <row r="1137" spans="31:31" ht="15.75" x14ac:dyDescent="0.3">
      <c r="AE1137" s="70"/>
    </row>
    <row r="1138" spans="31:31" ht="15.75" x14ac:dyDescent="0.3">
      <c r="AE1138" s="70"/>
    </row>
    <row r="1139" spans="31:31" ht="15.75" x14ac:dyDescent="0.3">
      <c r="AE1139" s="70"/>
    </row>
    <row r="1140" spans="31:31" ht="15.75" x14ac:dyDescent="0.3">
      <c r="AE1140" s="70"/>
    </row>
    <row r="1141" spans="31:31" ht="15.75" x14ac:dyDescent="0.3">
      <c r="AE1141" s="70"/>
    </row>
    <row r="1142" spans="31:31" ht="15.75" x14ac:dyDescent="0.3">
      <c r="AE1142" s="70"/>
    </row>
    <row r="1143" spans="31:31" ht="15.75" x14ac:dyDescent="0.3">
      <c r="AE1143" s="70"/>
    </row>
    <row r="1144" spans="31:31" ht="15.75" x14ac:dyDescent="0.3">
      <c r="AE1144" s="70"/>
    </row>
    <row r="1145" spans="31:31" ht="15.75" x14ac:dyDescent="0.3">
      <c r="AE1145" s="70"/>
    </row>
    <row r="1146" spans="31:31" ht="15.75" x14ac:dyDescent="0.3">
      <c r="AE1146" s="70"/>
    </row>
    <row r="1147" spans="31:31" ht="15.75" x14ac:dyDescent="0.3">
      <c r="AE1147" s="70"/>
    </row>
    <row r="1148" spans="31:31" ht="15.75" x14ac:dyDescent="0.3">
      <c r="AE1148" s="70"/>
    </row>
    <row r="1149" spans="31:31" ht="15.75" x14ac:dyDescent="0.3">
      <c r="AE1149" s="70"/>
    </row>
    <row r="1150" spans="31:31" ht="15.75" x14ac:dyDescent="0.3">
      <c r="AE1150" s="70"/>
    </row>
    <row r="1151" spans="31:31" ht="15.75" x14ac:dyDescent="0.3">
      <c r="AE1151" s="70"/>
    </row>
    <row r="1152" spans="31:31" ht="15.75" x14ac:dyDescent="0.3">
      <c r="AE1152" s="70"/>
    </row>
    <row r="1153" spans="31:31" ht="15.75" x14ac:dyDescent="0.3">
      <c r="AE1153" s="70"/>
    </row>
    <row r="1154" spans="31:31" ht="15.75" x14ac:dyDescent="0.3">
      <c r="AE1154" s="70"/>
    </row>
    <row r="1155" spans="31:31" ht="15.75" x14ac:dyDescent="0.3">
      <c r="AE1155" s="70"/>
    </row>
    <row r="1156" spans="31:31" ht="15.75" x14ac:dyDescent="0.3">
      <c r="AE1156" s="70"/>
    </row>
    <row r="1157" spans="31:31" ht="15.75" x14ac:dyDescent="0.3">
      <c r="AE1157" s="70"/>
    </row>
    <row r="1158" spans="31:31" ht="15.75" x14ac:dyDescent="0.3">
      <c r="AE1158" s="70"/>
    </row>
    <row r="1159" spans="31:31" ht="15.75" x14ac:dyDescent="0.3">
      <c r="AE1159" s="70"/>
    </row>
    <row r="1160" spans="31:31" ht="15.75" x14ac:dyDescent="0.3">
      <c r="AE1160" s="70"/>
    </row>
    <row r="1161" spans="31:31" ht="15.75" x14ac:dyDescent="0.3">
      <c r="AE1161" s="70"/>
    </row>
    <row r="1162" spans="31:31" ht="15.75" x14ac:dyDescent="0.3">
      <c r="AE1162" s="70"/>
    </row>
    <row r="1163" spans="31:31" ht="15.75" x14ac:dyDescent="0.3">
      <c r="AE1163" s="70"/>
    </row>
    <row r="1164" spans="31:31" ht="15.75" x14ac:dyDescent="0.3">
      <c r="AE1164" s="70"/>
    </row>
    <row r="1165" spans="31:31" ht="15.75" x14ac:dyDescent="0.3">
      <c r="AE1165" s="70"/>
    </row>
    <row r="1166" spans="31:31" ht="15.75" x14ac:dyDescent="0.3">
      <c r="AE1166" s="70"/>
    </row>
    <row r="1167" spans="31:31" ht="15.75" x14ac:dyDescent="0.3">
      <c r="AE1167" s="70"/>
    </row>
    <row r="1168" spans="31:31" ht="15.75" x14ac:dyDescent="0.3">
      <c r="AE1168" s="70"/>
    </row>
    <row r="1169" spans="31:31" ht="15.75" x14ac:dyDescent="0.3">
      <c r="AE1169" s="70"/>
    </row>
    <row r="1170" spans="31:31" ht="15.75" x14ac:dyDescent="0.3">
      <c r="AE1170" s="70"/>
    </row>
    <row r="1171" spans="31:31" ht="15.75" x14ac:dyDescent="0.3">
      <c r="AE1171" s="70"/>
    </row>
    <row r="1172" spans="31:31" ht="15.75" x14ac:dyDescent="0.3">
      <c r="AE1172" s="70"/>
    </row>
    <row r="1173" spans="31:31" ht="15.75" x14ac:dyDescent="0.3">
      <c r="AE1173" s="70"/>
    </row>
    <row r="1174" spans="31:31" ht="15.75" x14ac:dyDescent="0.3">
      <c r="AE1174" s="70"/>
    </row>
    <row r="1175" spans="31:31" ht="15.75" x14ac:dyDescent="0.3">
      <c r="AE1175" s="70"/>
    </row>
    <row r="1176" spans="31:31" ht="15.75" x14ac:dyDescent="0.3">
      <c r="AE1176" s="70"/>
    </row>
    <row r="1177" spans="31:31" ht="15.75" x14ac:dyDescent="0.3">
      <c r="AE1177" s="70"/>
    </row>
    <row r="1178" spans="31:31" ht="15.75" x14ac:dyDescent="0.3">
      <c r="AE1178" s="70"/>
    </row>
    <row r="1179" spans="31:31" ht="15.75" x14ac:dyDescent="0.3">
      <c r="AE1179" s="70"/>
    </row>
    <row r="1180" spans="31:31" ht="15.75" x14ac:dyDescent="0.3">
      <c r="AE1180" s="70"/>
    </row>
    <row r="1181" spans="31:31" ht="15.75" x14ac:dyDescent="0.3">
      <c r="AE1181" s="70"/>
    </row>
    <row r="1182" spans="31:31" ht="15.75" x14ac:dyDescent="0.3">
      <c r="AE1182" s="70"/>
    </row>
    <row r="1183" spans="31:31" ht="15.75" x14ac:dyDescent="0.3">
      <c r="AE1183" s="70"/>
    </row>
    <row r="1184" spans="31:31" ht="15.75" x14ac:dyDescent="0.3">
      <c r="AE1184" s="70"/>
    </row>
    <row r="1185" spans="31:31" ht="15.75" x14ac:dyDescent="0.3">
      <c r="AE1185" s="70"/>
    </row>
    <row r="1186" spans="31:31" ht="15.75" x14ac:dyDescent="0.3">
      <c r="AE1186" s="70"/>
    </row>
    <row r="1187" spans="31:31" ht="15.75" x14ac:dyDescent="0.3">
      <c r="AE1187" s="70"/>
    </row>
    <row r="1188" spans="31:31" ht="15.75" x14ac:dyDescent="0.3">
      <c r="AE1188" s="70"/>
    </row>
    <row r="1189" spans="31:31" ht="15.75" x14ac:dyDescent="0.3">
      <c r="AE1189" s="70"/>
    </row>
    <row r="1190" spans="31:31" ht="15.75" x14ac:dyDescent="0.3">
      <c r="AE1190" s="70"/>
    </row>
    <row r="1191" spans="31:31" ht="15.75" x14ac:dyDescent="0.3">
      <c r="AE1191" s="70"/>
    </row>
    <row r="1192" spans="31:31" ht="15.75" x14ac:dyDescent="0.3">
      <c r="AE1192" s="70"/>
    </row>
    <row r="1193" spans="31:31" ht="15.75" x14ac:dyDescent="0.3">
      <c r="AE1193" s="70"/>
    </row>
    <row r="1194" spans="31:31" ht="15.75" x14ac:dyDescent="0.3">
      <c r="AE1194" s="70"/>
    </row>
    <row r="1195" spans="31:31" ht="15.75" x14ac:dyDescent="0.3">
      <c r="AE1195" s="70"/>
    </row>
    <row r="1196" spans="31:31" ht="15.75" x14ac:dyDescent="0.3">
      <c r="AE1196" s="70"/>
    </row>
    <row r="1197" spans="31:31" ht="15.75" x14ac:dyDescent="0.3">
      <c r="AE1197" s="70"/>
    </row>
    <row r="1198" spans="31:31" ht="15.75" x14ac:dyDescent="0.3">
      <c r="AE1198" s="70"/>
    </row>
    <row r="1199" spans="31:31" ht="15.75" x14ac:dyDescent="0.3">
      <c r="AE1199" s="70"/>
    </row>
    <row r="1200" spans="31:31" ht="15.75" x14ac:dyDescent="0.3">
      <c r="AE1200" s="70"/>
    </row>
    <row r="1201" spans="31:31" ht="15.75" x14ac:dyDescent="0.3">
      <c r="AE1201" s="70"/>
    </row>
    <row r="1202" spans="31:31" ht="15.75" x14ac:dyDescent="0.3">
      <c r="AE1202" s="70"/>
    </row>
    <row r="1203" spans="31:31" ht="15.75" x14ac:dyDescent="0.3">
      <c r="AE1203" s="70"/>
    </row>
    <row r="1204" spans="31:31" ht="15.75" x14ac:dyDescent="0.3">
      <c r="AE1204" s="70"/>
    </row>
    <row r="1205" spans="31:31" ht="15.75" x14ac:dyDescent="0.3">
      <c r="AE1205" s="70"/>
    </row>
    <row r="1206" spans="31:31" ht="15.75" x14ac:dyDescent="0.3">
      <c r="AE1206" s="70"/>
    </row>
    <row r="1207" spans="31:31" ht="15.75" x14ac:dyDescent="0.3">
      <c r="AE1207" s="70"/>
    </row>
    <row r="1208" spans="31:31" ht="15.75" x14ac:dyDescent="0.3">
      <c r="AE1208" s="70"/>
    </row>
    <row r="1209" spans="31:31" ht="15.75" x14ac:dyDescent="0.3">
      <c r="AE1209" s="70"/>
    </row>
    <row r="1210" spans="31:31" ht="15.75" x14ac:dyDescent="0.3">
      <c r="AE1210" s="70"/>
    </row>
    <row r="1211" spans="31:31" ht="15.75" x14ac:dyDescent="0.3">
      <c r="AE1211" s="70"/>
    </row>
    <row r="1212" spans="31:31" ht="15.75" x14ac:dyDescent="0.3">
      <c r="AE1212" s="70"/>
    </row>
    <row r="1213" spans="31:31" ht="15.75" x14ac:dyDescent="0.3">
      <c r="AE1213" s="70"/>
    </row>
    <row r="1214" spans="31:31" ht="15.75" x14ac:dyDescent="0.3">
      <c r="AE1214" s="70"/>
    </row>
    <row r="1215" spans="31:31" ht="15.75" x14ac:dyDescent="0.3">
      <c r="AE1215" s="70"/>
    </row>
    <row r="1216" spans="31:31" ht="15.75" x14ac:dyDescent="0.3">
      <c r="AE1216" s="70"/>
    </row>
    <row r="1217" spans="31:31" ht="15.75" x14ac:dyDescent="0.3">
      <c r="AE1217" s="70"/>
    </row>
    <row r="1218" spans="31:31" ht="15.75" x14ac:dyDescent="0.3">
      <c r="AE1218" s="70"/>
    </row>
    <row r="1219" spans="31:31" ht="15.75" x14ac:dyDescent="0.3">
      <c r="AE1219" s="70"/>
    </row>
    <row r="1220" spans="31:31" ht="15.75" x14ac:dyDescent="0.3">
      <c r="AE1220" s="70"/>
    </row>
    <row r="1221" spans="31:31" ht="15.75" x14ac:dyDescent="0.3">
      <c r="AE1221" s="70"/>
    </row>
    <row r="1222" spans="31:31" ht="15.75" x14ac:dyDescent="0.3">
      <c r="AE1222" s="70"/>
    </row>
    <row r="1223" spans="31:31" ht="15.75" x14ac:dyDescent="0.3">
      <c r="AE1223" s="70"/>
    </row>
    <row r="1224" spans="31:31" ht="15.75" x14ac:dyDescent="0.3">
      <c r="AE1224" s="70"/>
    </row>
    <row r="1225" spans="31:31" ht="15.75" x14ac:dyDescent="0.3">
      <c r="AE1225" s="70"/>
    </row>
    <row r="1226" spans="31:31" ht="15.75" x14ac:dyDescent="0.3">
      <c r="AE1226" s="70"/>
    </row>
    <row r="1227" spans="31:31" ht="15.75" x14ac:dyDescent="0.3">
      <c r="AE1227" s="70"/>
    </row>
    <row r="1228" spans="31:31" ht="15.75" x14ac:dyDescent="0.3">
      <c r="AE1228" s="70"/>
    </row>
    <row r="1229" spans="31:31" ht="15.75" x14ac:dyDescent="0.3">
      <c r="AE1229" s="70"/>
    </row>
    <row r="1230" spans="31:31" ht="15.75" x14ac:dyDescent="0.3">
      <c r="AE1230" s="70"/>
    </row>
    <row r="1231" spans="31:31" ht="15.75" x14ac:dyDescent="0.3">
      <c r="AE1231" s="70"/>
    </row>
    <row r="1232" spans="31:31" ht="15.75" x14ac:dyDescent="0.3">
      <c r="AE1232" s="70"/>
    </row>
    <row r="1233" spans="31:31" ht="15.75" x14ac:dyDescent="0.3">
      <c r="AE1233" s="70"/>
    </row>
    <row r="1234" spans="31:31" ht="15.75" x14ac:dyDescent="0.3">
      <c r="AE1234" s="70"/>
    </row>
    <row r="1235" spans="31:31" ht="15.75" x14ac:dyDescent="0.3">
      <c r="AE1235" s="70"/>
    </row>
    <row r="1236" spans="31:31" ht="15.75" x14ac:dyDescent="0.3">
      <c r="AE1236" s="70"/>
    </row>
    <row r="1237" spans="31:31" ht="15.75" x14ac:dyDescent="0.3">
      <c r="AE1237" s="70"/>
    </row>
    <row r="1238" spans="31:31" ht="15.75" x14ac:dyDescent="0.3">
      <c r="AE1238" s="70"/>
    </row>
    <row r="1239" spans="31:31" ht="15.75" x14ac:dyDescent="0.3">
      <c r="AE1239" s="70"/>
    </row>
    <row r="1240" spans="31:31" ht="15.75" x14ac:dyDescent="0.3">
      <c r="AE1240" s="70"/>
    </row>
    <row r="1241" spans="31:31" ht="15.75" x14ac:dyDescent="0.3">
      <c r="AE1241" s="70"/>
    </row>
    <row r="1242" spans="31:31" ht="15.75" x14ac:dyDescent="0.3">
      <c r="AE1242" s="70"/>
    </row>
    <row r="1243" spans="31:31" ht="15.75" x14ac:dyDescent="0.3">
      <c r="AE1243" s="70"/>
    </row>
    <row r="1244" spans="31:31" ht="15.75" x14ac:dyDescent="0.3">
      <c r="AE1244" s="70"/>
    </row>
    <row r="1245" spans="31:31" ht="15.75" x14ac:dyDescent="0.3">
      <c r="AE1245" s="70"/>
    </row>
    <row r="1246" spans="31:31" ht="15.75" x14ac:dyDescent="0.3">
      <c r="AE1246" s="70"/>
    </row>
    <row r="1247" spans="31:31" ht="15.75" x14ac:dyDescent="0.3">
      <c r="AE1247" s="70"/>
    </row>
    <row r="1248" spans="31:31" ht="15.75" x14ac:dyDescent="0.3">
      <c r="AE1248" s="70"/>
    </row>
    <row r="1249" spans="31:31" ht="15.75" x14ac:dyDescent="0.3">
      <c r="AE1249" s="70"/>
    </row>
    <row r="1250" spans="31:31" ht="15.75" x14ac:dyDescent="0.3">
      <c r="AE1250" s="70"/>
    </row>
    <row r="1251" spans="31:31" ht="15.75" x14ac:dyDescent="0.3">
      <c r="AE1251" s="70"/>
    </row>
    <row r="1252" spans="31:31" ht="15.75" x14ac:dyDescent="0.3">
      <c r="AE1252" s="70"/>
    </row>
    <row r="1253" spans="31:31" ht="15.75" x14ac:dyDescent="0.3">
      <c r="AE1253" s="70"/>
    </row>
    <row r="1254" spans="31:31" ht="15.75" x14ac:dyDescent="0.3">
      <c r="AE1254" s="70"/>
    </row>
    <row r="1255" spans="31:31" ht="15.75" x14ac:dyDescent="0.3">
      <c r="AE1255" s="70"/>
    </row>
    <row r="1256" spans="31:31" ht="15.75" x14ac:dyDescent="0.3">
      <c r="AE1256" s="70"/>
    </row>
    <row r="1257" spans="31:31" ht="15.75" x14ac:dyDescent="0.3">
      <c r="AE1257" s="70"/>
    </row>
    <row r="1258" spans="31:31" ht="15.75" x14ac:dyDescent="0.3">
      <c r="AE1258" s="70"/>
    </row>
    <row r="1259" spans="31:31" ht="15.75" x14ac:dyDescent="0.3">
      <c r="AE1259" s="70"/>
    </row>
    <row r="1260" spans="31:31" ht="15.75" x14ac:dyDescent="0.3">
      <c r="AE1260" s="70"/>
    </row>
    <row r="1261" spans="31:31" ht="15.75" x14ac:dyDescent="0.3">
      <c r="AE1261" s="70"/>
    </row>
    <row r="1262" spans="31:31" ht="15.75" x14ac:dyDescent="0.3">
      <c r="AE1262" s="70"/>
    </row>
    <row r="1263" spans="31:31" ht="15.75" x14ac:dyDescent="0.3">
      <c r="AE1263" s="70"/>
    </row>
    <row r="1264" spans="31:31" ht="15.75" x14ac:dyDescent="0.3">
      <c r="AE1264" s="70"/>
    </row>
    <row r="1265" spans="31:31" ht="15.75" x14ac:dyDescent="0.3">
      <c r="AE1265" s="70"/>
    </row>
    <row r="1266" spans="31:31" ht="15.75" x14ac:dyDescent="0.3">
      <c r="AE1266" s="70"/>
    </row>
    <row r="1267" spans="31:31" ht="15.75" x14ac:dyDescent="0.3">
      <c r="AE1267" s="70"/>
    </row>
    <row r="1268" spans="31:31" ht="15.75" x14ac:dyDescent="0.3">
      <c r="AE1268" s="70"/>
    </row>
    <row r="1269" spans="31:31" ht="15.75" x14ac:dyDescent="0.3">
      <c r="AE1269" s="70"/>
    </row>
    <row r="1270" spans="31:31" ht="15.75" x14ac:dyDescent="0.3">
      <c r="AE1270" s="70"/>
    </row>
    <row r="1271" spans="31:31" ht="15.75" x14ac:dyDescent="0.3">
      <c r="AE1271" s="70"/>
    </row>
    <row r="1272" spans="31:31" ht="15.75" x14ac:dyDescent="0.3">
      <c r="AE1272" s="70"/>
    </row>
    <row r="1273" spans="31:31" ht="15.75" x14ac:dyDescent="0.3">
      <c r="AE1273" s="70"/>
    </row>
    <row r="1274" spans="31:31" ht="15.75" x14ac:dyDescent="0.3">
      <c r="AE1274" s="70"/>
    </row>
    <row r="1275" spans="31:31" ht="15.75" x14ac:dyDescent="0.3">
      <c r="AE1275" s="70"/>
    </row>
    <row r="1276" spans="31:31" ht="15.75" x14ac:dyDescent="0.3">
      <c r="AE1276" s="70"/>
    </row>
    <row r="1277" spans="31:31" ht="15.75" x14ac:dyDescent="0.3">
      <c r="AE1277" s="70"/>
    </row>
    <row r="1278" spans="31:31" ht="15.75" x14ac:dyDescent="0.3">
      <c r="AE1278" s="70"/>
    </row>
    <row r="1279" spans="31:31" ht="15.75" x14ac:dyDescent="0.3">
      <c r="AE1279" s="70"/>
    </row>
    <row r="1280" spans="31:31" ht="15.75" x14ac:dyDescent="0.3">
      <c r="AE1280" s="70"/>
    </row>
    <row r="1281" spans="31:31" ht="15.75" x14ac:dyDescent="0.3">
      <c r="AE1281" s="70"/>
    </row>
    <row r="1282" spans="31:31" ht="15.75" x14ac:dyDescent="0.3">
      <c r="AE1282" s="70"/>
    </row>
    <row r="1283" spans="31:31" ht="15.75" x14ac:dyDescent="0.3">
      <c r="AE1283" s="70"/>
    </row>
    <row r="1284" spans="31:31" ht="15.75" x14ac:dyDescent="0.3">
      <c r="AE1284" s="70"/>
    </row>
    <row r="1285" spans="31:31" ht="15.75" x14ac:dyDescent="0.3">
      <c r="AE1285" s="70"/>
    </row>
    <row r="1286" spans="31:31" ht="15.75" x14ac:dyDescent="0.3">
      <c r="AE1286" s="70"/>
    </row>
    <row r="1287" spans="31:31" ht="15.75" x14ac:dyDescent="0.3">
      <c r="AE1287" s="70"/>
    </row>
    <row r="1288" spans="31:31" ht="15.75" x14ac:dyDescent="0.3">
      <c r="AE1288" s="70"/>
    </row>
    <row r="1289" spans="31:31" ht="15.75" x14ac:dyDescent="0.3">
      <c r="AE1289" s="70"/>
    </row>
    <row r="1290" spans="31:31" ht="15.75" x14ac:dyDescent="0.3">
      <c r="AE1290" s="70"/>
    </row>
    <row r="1291" spans="31:31" ht="15.75" x14ac:dyDescent="0.3">
      <c r="AE1291" s="70"/>
    </row>
    <row r="1292" spans="31:31" ht="15.75" x14ac:dyDescent="0.3">
      <c r="AE1292" s="70"/>
    </row>
    <row r="1293" spans="31:31" ht="15.75" x14ac:dyDescent="0.3">
      <c r="AE1293" s="70"/>
    </row>
    <row r="1294" spans="31:31" ht="15.75" x14ac:dyDescent="0.3">
      <c r="AE1294" s="70"/>
    </row>
    <row r="1295" spans="31:31" ht="15.75" x14ac:dyDescent="0.3">
      <c r="AE1295" s="70"/>
    </row>
    <row r="1296" spans="31:31" ht="15.75" x14ac:dyDescent="0.3">
      <c r="AE1296" s="70"/>
    </row>
    <row r="1297" spans="31:31" ht="15.75" x14ac:dyDescent="0.3">
      <c r="AE1297" s="70"/>
    </row>
    <row r="1298" spans="31:31" ht="15.75" x14ac:dyDescent="0.3">
      <c r="AE1298" s="70"/>
    </row>
    <row r="1299" spans="31:31" ht="15.75" x14ac:dyDescent="0.3">
      <c r="AE1299" s="70"/>
    </row>
    <row r="1300" spans="31:31" ht="15.75" x14ac:dyDescent="0.3">
      <c r="AE1300" s="70"/>
    </row>
    <row r="1301" spans="31:31" ht="15.75" x14ac:dyDescent="0.3">
      <c r="AE1301" s="70"/>
    </row>
    <row r="1302" spans="31:31" ht="15.75" x14ac:dyDescent="0.3">
      <c r="AE1302" s="70"/>
    </row>
    <row r="1303" spans="31:31" ht="15.75" x14ac:dyDescent="0.3">
      <c r="AE1303" s="70"/>
    </row>
    <row r="1304" spans="31:31" ht="15.75" x14ac:dyDescent="0.3">
      <c r="AE1304" s="70"/>
    </row>
    <row r="1305" spans="31:31" ht="15.75" x14ac:dyDescent="0.3">
      <c r="AE1305" s="70"/>
    </row>
    <row r="1306" spans="31:31" ht="15.75" x14ac:dyDescent="0.3">
      <c r="AE1306" s="70"/>
    </row>
    <row r="1307" spans="31:31" ht="15.75" x14ac:dyDescent="0.3">
      <c r="AE1307" s="70"/>
    </row>
    <row r="1308" spans="31:31" ht="15.75" x14ac:dyDescent="0.3">
      <c r="AE1308" s="70"/>
    </row>
    <row r="1309" spans="31:31" ht="15.75" x14ac:dyDescent="0.3">
      <c r="AE1309" s="70"/>
    </row>
    <row r="1310" spans="31:31" ht="15.75" x14ac:dyDescent="0.3">
      <c r="AE1310" s="70"/>
    </row>
    <row r="1311" spans="31:31" ht="15.75" x14ac:dyDescent="0.3">
      <c r="AE1311" s="70"/>
    </row>
    <row r="1312" spans="31:31" ht="15.75" x14ac:dyDescent="0.3">
      <c r="AE1312" s="70"/>
    </row>
    <row r="1313" spans="31:31" ht="15.75" x14ac:dyDescent="0.3">
      <c r="AE1313" s="70"/>
    </row>
    <row r="1314" spans="31:31" ht="15.75" x14ac:dyDescent="0.3">
      <c r="AE1314" s="70"/>
    </row>
    <row r="1315" spans="31:31" ht="15.75" x14ac:dyDescent="0.3">
      <c r="AE1315" s="70"/>
    </row>
    <row r="1316" spans="31:31" ht="15.75" x14ac:dyDescent="0.3">
      <c r="AE1316" s="70"/>
    </row>
    <row r="1317" spans="31:31" ht="15.75" x14ac:dyDescent="0.3">
      <c r="AE1317" s="70"/>
    </row>
    <row r="1318" spans="31:31" ht="15.75" x14ac:dyDescent="0.3">
      <c r="AE1318" s="70"/>
    </row>
    <row r="1319" spans="31:31" ht="15.75" x14ac:dyDescent="0.3">
      <c r="AE1319" s="70"/>
    </row>
    <row r="1320" spans="31:31" ht="15.75" x14ac:dyDescent="0.3">
      <c r="AE1320" s="70"/>
    </row>
    <row r="1321" spans="31:31" ht="15.75" x14ac:dyDescent="0.3">
      <c r="AE1321" s="70"/>
    </row>
    <row r="1322" spans="31:31" ht="15.75" x14ac:dyDescent="0.3">
      <c r="AE1322" s="70"/>
    </row>
    <row r="1323" spans="31:31" ht="15.75" x14ac:dyDescent="0.3">
      <c r="AE1323" s="70"/>
    </row>
    <row r="1324" spans="31:31" ht="15.75" x14ac:dyDescent="0.3">
      <c r="AE1324" s="70"/>
    </row>
    <row r="1325" spans="31:31" ht="15.75" x14ac:dyDescent="0.3">
      <c r="AE1325" s="70"/>
    </row>
    <row r="1326" spans="31:31" ht="15.75" x14ac:dyDescent="0.3">
      <c r="AE1326" s="70"/>
    </row>
    <row r="1327" spans="31:31" ht="15.75" x14ac:dyDescent="0.3">
      <c r="AE1327" s="70"/>
    </row>
    <row r="1328" spans="31:31" ht="15.75" x14ac:dyDescent="0.3">
      <c r="AE1328" s="70"/>
    </row>
    <row r="1329" spans="31:31" ht="15.75" x14ac:dyDescent="0.3">
      <c r="AE1329" s="70"/>
    </row>
    <row r="1330" spans="31:31" ht="15.75" x14ac:dyDescent="0.3">
      <c r="AE1330" s="70"/>
    </row>
    <row r="1331" spans="31:31" ht="15.75" x14ac:dyDescent="0.3">
      <c r="AE1331" s="70"/>
    </row>
    <row r="1332" spans="31:31" ht="15.75" x14ac:dyDescent="0.3">
      <c r="AE1332" s="70"/>
    </row>
    <row r="1333" spans="31:31" ht="15.75" x14ac:dyDescent="0.3">
      <c r="AE1333" s="70"/>
    </row>
    <row r="1334" spans="31:31" ht="15.75" x14ac:dyDescent="0.3">
      <c r="AE1334" s="70"/>
    </row>
    <row r="1335" spans="31:31" ht="15.75" x14ac:dyDescent="0.3">
      <c r="AE1335" s="70"/>
    </row>
    <row r="1336" spans="31:31" ht="15.75" x14ac:dyDescent="0.3">
      <c r="AE1336" s="70"/>
    </row>
    <row r="1337" spans="31:31" ht="15.75" x14ac:dyDescent="0.3">
      <c r="AE1337" s="70"/>
    </row>
    <row r="1338" spans="31:31" ht="15.75" x14ac:dyDescent="0.3">
      <c r="AE1338" s="70"/>
    </row>
    <row r="1339" spans="31:31" ht="15.75" x14ac:dyDescent="0.3">
      <c r="AE1339" s="70"/>
    </row>
    <row r="1340" spans="31:31" ht="15.75" x14ac:dyDescent="0.3">
      <c r="AE1340" s="70"/>
    </row>
    <row r="1341" spans="31:31" ht="15.75" x14ac:dyDescent="0.3">
      <c r="AE1341" s="70"/>
    </row>
    <row r="1342" spans="31:31" ht="15.75" x14ac:dyDescent="0.3">
      <c r="AE1342" s="70"/>
    </row>
    <row r="1343" spans="31:31" ht="15.75" x14ac:dyDescent="0.3">
      <c r="AE1343" s="70"/>
    </row>
    <row r="1344" spans="31:31" ht="15.75" x14ac:dyDescent="0.3">
      <c r="AE1344" s="70"/>
    </row>
    <row r="1345" spans="31:31" ht="15.75" x14ac:dyDescent="0.3">
      <c r="AE1345" s="70"/>
    </row>
    <row r="1346" spans="31:31" ht="15.75" x14ac:dyDescent="0.3">
      <c r="AE1346" s="70"/>
    </row>
    <row r="1347" spans="31:31" ht="15.75" x14ac:dyDescent="0.3">
      <c r="AE1347" s="70"/>
    </row>
    <row r="1348" spans="31:31" ht="15.75" x14ac:dyDescent="0.3">
      <c r="AE1348" s="70"/>
    </row>
    <row r="1349" spans="31:31" ht="15.75" x14ac:dyDescent="0.3">
      <c r="AE1349" s="70"/>
    </row>
    <row r="1350" spans="31:31" ht="15.75" x14ac:dyDescent="0.3">
      <c r="AE1350" s="70"/>
    </row>
    <row r="1351" spans="31:31" ht="15.75" x14ac:dyDescent="0.3">
      <c r="AE1351" s="70"/>
    </row>
    <row r="1352" spans="31:31" ht="15.75" x14ac:dyDescent="0.3">
      <c r="AE1352" s="70"/>
    </row>
    <row r="1353" spans="31:31" ht="15.75" x14ac:dyDescent="0.3">
      <c r="AE1353" s="70"/>
    </row>
    <row r="1354" spans="31:31" ht="15.75" x14ac:dyDescent="0.3">
      <c r="AE1354" s="70"/>
    </row>
    <row r="1355" spans="31:31" ht="15.75" x14ac:dyDescent="0.3">
      <c r="AE1355" s="70"/>
    </row>
    <row r="1356" spans="31:31" ht="15.75" x14ac:dyDescent="0.3">
      <c r="AE1356" s="70"/>
    </row>
    <row r="1357" spans="31:31" ht="15.75" x14ac:dyDescent="0.3">
      <c r="AE1357" s="70"/>
    </row>
    <row r="1358" spans="31:31" ht="15.75" x14ac:dyDescent="0.3">
      <c r="AE1358" s="70"/>
    </row>
    <row r="1359" spans="31:31" ht="15.75" x14ac:dyDescent="0.3">
      <c r="AE1359" s="70"/>
    </row>
    <row r="1360" spans="31:31" ht="15.75" x14ac:dyDescent="0.3">
      <c r="AE1360" s="70"/>
    </row>
    <row r="1361" spans="31:31" ht="15.75" x14ac:dyDescent="0.3">
      <c r="AE1361" s="70"/>
    </row>
    <row r="1362" spans="31:31" ht="15.75" x14ac:dyDescent="0.3">
      <c r="AE1362" s="70"/>
    </row>
    <row r="1363" spans="31:31" ht="15.75" x14ac:dyDescent="0.3">
      <c r="AE1363" s="70"/>
    </row>
    <row r="1364" spans="31:31" ht="15.75" x14ac:dyDescent="0.3">
      <c r="AE1364" s="70"/>
    </row>
    <row r="1365" spans="31:31" ht="15.75" x14ac:dyDescent="0.3">
      <c r="AE1365" s="70"/>
    </row>
    <row r="1366" spans="31:31" ht="15.75" x14ac:dyDescent="0.3">
      <c r="AE1366" s="70"/>
    </row>
    <row r="1367" spans="31:31" ht="15.75" x14ac:dyDescent="0.3">
      <c r="AE1367" s="70"/>
    </row>
    <row r="1368" spans="31:31" ht="15.75" x14ac:dyDescent="0.3">
      <c r="AE1368" s="70"/>
    </row>
    <row r="1369" spans="31:31" ht="15.75" x14ac:dyDescent="0.3">
      <c r="AE1369" s="70"/>
    </row>
    <row r="1370" spans="31:31" ht="15.75" x14ac:dyDescent="0.3">
      <c r="AE1370" s="70"/>
    </row>
    <row r="1371" spans="31:31" ht="15.75" x14ac:dyDescent="0.3">
      <c r="AE1371" s="70"/>
    </row>
    <row r="1372" spans="31:31" ht="15.75" x14ac:dyDescent="0.3">
      <c r="AE1372" s="70"/>
    </row>
    <row r="1373" spans="31:31" ht="15.75" x14ac:dyDescent="0.3">
      <c r="AE1373" s="70"/>
    </row>
    <row r="1374" spans="31:31" ht="15.75" x14ac:dyDescent="0.3">
      <c r="AE1374" s="70"/>
    </row>
    <row r="1375" spans="31:31" ht="15.75" x14ac:dyDescent="0.3">
      <c r="AE1375" s="70"/>
    </row>
    <row r="1376" spans="31:31" ht="15.75" x14ac:dyDescent="0.3">
      <c r="AE1376" s="70"/>
    </row>
    <row r="1377" spans="31:31" ht="15.75" x14ac:dyDescent="0.3">
      <c r="AE1377" s="70"/>
    </row>
    <row r="1378" spans="31:31" ht="15.75" x14ac:dyDescent="0.3">
      <c r="AE1378" s="70"/>
    </row>
    <row r="1379" spans="31:31" ht="15.75" x14ac:dyDescent="0.3">
      <c r="AE1379" s="70"/>
    </row>
    <row r="1380" spans="31:31" ht="15.75" x14ac:dyDescent="0.3">
      <c r="AE1380" s="70"/>
    </row>
    <row r="1381" spans="31:31" ht="15.75" x14ac:dyDescent="0.3">
      <c r="AE1381" s="70"/>
    </row>
    <row r="1382" spans="31:31" ht="15.75" x14ac:dyDescent="0.3">
      <c r="AE1382" s="70"/>
    </row>
    <row r="1383" spans="31:31" ht="15.75" x14ac:dyDescent="0.3">
      <c r="AE1383" s="70"/>
    </row>
    <row r="1384" spans="31:31" ht="15.75" x14ac:dyDescent="0.3">
      <c r="AE1384" s="70"/>
    </row>
    <row r="1385" spans="31:31" ht="15.75" x14ac:dyDescent="0.3">
      <c r="AE1385" s="70"/>
    </row>
    <row r="1386" spans="31:31" ht="15.75" x14ac:dyDescent="0.3">
      <c r="AE1386" s="70"/>
    </row>
    <row r="1387" spans="31:31" ht="15.75" x14ac:dyDescent="0.3">
      <c r="AE1387" s="70"/>
    </row>
    <row r="1388" spans="31:31" ht="15.75" x14ac:dyDescent="0.3">
      <c r="AE1388" s="70"/>
    </row>
    <row r="1389" spans="31:31" ht="15.75" x14ac:dyDescent="0.3">
      <c r="AE1389" s="70"/>
    </row>
    <row r="1390" spans="31:31" ht="15.75" x14ac:dyDescent="0.3">
      <c r="AE1390" s="70"/>
    </row>
    <row r="1391" spans="31:31" ht="15.75" x14ac:dyDescent="0.3">
      <c r="AE1391" s="70"/>
    </row>
    <row r="1392" spans="31:31" ht="15.75" x14ac:dyDescent="0.3">
      <c r="AE1392" s="70"/>
    </row>
    <row r="1393" spans="31:31" ht="15.75" x14ac:dyDescent="0.3">
      <c r="AE1393" s="70"/>
    </row>
    <row r="1394" spans="31:31" ht="15.75" x14ac:dyDescent="0.3">
      <c r="AE1394" s="70"/>
    </row>
    <row r="1395" spans="31:31" ht="15.75" x14ac:dyDescent="0.3">
      <c r="AE1395" s="70"/>
    </row>
    <row r="1396" spans="31:31" ht="15.75" x14ac:dyDescent="0.3">
      <c r="AE1396" s="70"/>
    </row>
    <row r="1397" spans="31:31" ht="15.75" x14ac:dyDescent="0.3">
      <c r="AE1397" s="70"/>
    </row>
    <row r="1398" spans="31:31" ht="15.75" x14ac:dyDescent="0.3">
      <c r="AE1398" s="70"/>
    </row>
    <row r="1399" spans="31:31" ht="15.75" x14ac:dyDescent="0.3">
      <c r="AE1399" s="70"/>
    </row>
    <row r="1400" spans="31:31" ht="15.75" x14ac:dyDescent="0.3">
      <c r="AE1400" s="70"/>
    </row>
    <row r="1401" spans="31:31" ht="15.75" x14ac:dyDescent="0.3">
      <c r="AE1401" s="70"/>
    </row>
    <row r="1402" spans="31:31" ht="15.75" x14ac:dyDescent="0.3">
      <c r="AE1402" s="70"/>
    </row>
    <row r="1403" spans="31:31" ht="15.75" x14ac:dyDescent="0.3">
      <c r="AE1403" s="70"/>
    </row>
    <row r="1404" spans="31:31" ht="15.75" x14ac:dyDescent="0.3">
      <c r="AE1404" s="70"/>
    </row>
    <row r="1405" spans="31:31" ht="15.75" x14ac:dyDescent="0.3">
      <c r="AE1405" s="70"/>
    </row>
    <row r="1406" spans="31:31" ht="15.75" x14ac:dyDescent="0.3">
      <c r="AE1406" s="70"/>
    </row>
    <row r="1407" spans="31:31" ht="15.75" x14ac:dyDescent="0.3">
      <c r="AE1407" s="70"/>
    </row>
    <row r="1408" spans="31:31" ht="15.75" x14ac:dyDescent="0.3">
      <c r="AE1408" s="70"/>
    </row>
    <row r="1409" spans="31:31" ht="15.75" x14ac:dyDescent="0.3">
      <c r="AE1409" s="70"/>
    </row>
    <row r="1410" spans="31:31" ht="15.75" x14ac:dyDescent="0.3">
      <c r="AE1410" s="70"/>
    </row>
    <row r="1411" spans="31:31" ht="15.75" x14ac:dyDescent="0.3">
      <c r="AE1411" s="70"/>
    </row>
    <row r="1412" spans="31:31" ht="15.75" x14ac:dyDescent="0.3">
      <c r="AE1412" s="70"/>
    </row>
    <row r="1413" spans="31:31" ht="15.75" x14ac:dyDescent="0.3">
      <c r="AE1413" s="70"/>
    </row>
    <row r="1414" spans="31:31" ht="15.75" x14ac:dyDescent="0.3">
      <c r="AE1414" s="70"/>
    </row>
    <row r="1415" spans="31:31" ht="15.75" x14ac:dyDescent="0.3">
      <c r="AE1415" s="70"/>
    </row>
    <row r="1416" spans="31:31" ht="15.75" x14ac:dyDescent="0.3">
      <c r="AE1416" s="70"/>
    </row>
    <row r="1417" spans="31:31" ht="15.75" x14ac:dyDescent="0.3">
      <c r="AE1417" s="70"/>
    </row>
    <row r="1418" spans="31:31" ht="15.75" x14ac:dyDescent="0.3">
      <c r="AE1418" s="70"/>
    </row>
    <row r="1419" spans="31:31" ht="15.75" x14ac:dyDescent="0.3">
      <c r="AE1419" s="70"/>
    </row>
    <row r="1420" spans="31:31" ht="15.75" x14ac:dyDescent="0.3">
      <c r="AE1420" s="70"/>
    </row>
    <row r="1421" spans="31:31" ht="15.75" x14ac:dyDescent="0.3">
      <c r="AE1421" s="70"/>
    </row>
    <row r="1422" spans="31:31" ht="15.75" x14ac:dyDescent="0.3">
      <c r="AE1422" s="70"/>
    </row>
    <row r="1423" spans="31:31" ht="15.75" x14ac:dyDescent="0.3">
      <c r="AE1423" s="70"/>
    </row>
    <row r="1424" spans="31:31" ht="15.75" x14ac:dyDescent="0.3">
      <c r="AE1424" s="70"/>
    </row>
    <row r="1425" spans="31:31" ht="15.75" x14ac:dyDescent="0.3">
      <c r="AE1425" s="70"/>
    </row>
    <row r="1426" spans="31:31" ht="15.75" x14ac:dyDescent="0.3">
      <c r="AE1426" s="70"/>
    </row>
    <row r="1427" spans="31:31" ht="15.75" x14ac:dyDescent="0.3">
      <c r="AE1427" s="70"/>
    </row>
    <row r="1428" spans="31:31" ht="15.75" x14ac:dyDescent="0.3">
      <c r="AE1428" s="70"/>
    </row>
    <row r="1429" spans="31:31" ht="15.75" x14ac:dyDescent="0.3">
      <c r="AE1429" s="70"/>
    </row>
    <row r="1430" spans="31:31" ht="15.75" x14ac:dyDescent="0.3">
      <c r="AE1430" s="70"/>
    </row>
    <row r="1431" spans="31:31" ht="15.75" x14ac:dyDescent="0.3">
      <c r="AE1431" s="70"/>
    </row>
    <row r="1432" spans="31:31" ht="15.75" x14ac:dyDescent="0.3">
      <c r="AE1432" s="70"/>
    </row>
    <row r="1433" spans="31:31" ht="15.75" x14ac:dyDescent="0.3">
      <c r="AE1433" s="70"/>
    </row>
    <row r="1434" spans="31:31" ht="15.75" x14ac:dyDescent="0.3">
      <c r="AE1434" s="70"/>
    </row>
    <row r="1435" spans="31:31" ht="15.75" x14ac:dyDescent="0.3">
      <c r="AE1435" s="70"/>
    </row>
    <row r="1436" spans="31:31" ht="15.75" x14ac:dyDescent="0.3">
      <c r="AE1436" s="70"/>
    </row>
    <row r="1437" spans="31:31" ht="15.75" x14ac:dyDescent="0.3">
      <c r="AE1437" s="70"/>
    </row>
    <row r="1438" spans="31:31" ht="15.75" x14ac:dyDescent="0.3">
      <c r="AE1438" s="70"/>
    </row>
    <row r="1439" spans="31:31" ht="15.75" x14ac:dyDescent="0.3">
      <c r="AE1439" s="70"/>
    </row>
    <row r="1440" spans="31:31" ht="15.75" x14ac:dyDescent="0.3">
      <c r="AE1440" s="70"/>
    </row>
    <row r="1441" spans="31:31" ht="15.75" x14ac:dyDescent="0.3">
      <c r="AE1441" s="70"/>
    </row>
    <row r="1442" spans="31:31" ht="15.75" x14ac:dyDescent="0.3">
      <c r="AE1442" s="70"/>
    </row>
    <row r="1443" spans="31:31" ht="15.75" x14ac:dyDescent="0.3">
      <c r="AE1443" s="70"/>
    </row>
    <row r="1444" spans="31:31" ht="15.75" x14ac:dyDescent="0.3">
      <c r="AE1444" s="70"/>
    </row>
    <row r="1445" spans="31:31" ht="15.75" x14ac:dyDescent="0.3">
      <c r="AE1445" s="70"/>
    </row>
    <row r="1446" spans="31:31" ht="15.75" x14ac:dyDescent="0.3">
      <c r="AE1446" s="70"/>
    </row>
    <row r="1447" spans="31:31" ht="15.75" x14ac:dyDescent="0.3">
      <c r="AE1447" s="70"/>
    </row>
    <row r="1448" spans="31:31" ht="15.75" x14ac:dyDescent="0.3">
      <c r="AE1448" s="70"/>
    </row>
    <row r="1449" spans="31:31" ht="15.75" x14ac:dyDescent="0.3">
      <c r="AE1449" s="70"/>
    </row>
    <row r="1450" spans="31:31" ht="15.75" x14ac:dyDescent="0.3">
      <c r="AE1450" s="70"/>
    </row>
    <row r="1451" spans="31:31" ht="15.75" x14ac:dyDescent="0.3">
      <c r="AE1451" s="70"/>
    </row>
    <row r="1452" spans="31:31" ht="15.75" x14ac:dyDescent="0.3">
      <c r="AE1452" s="70"/>
    </row>
    <row r="1453" spans="31:31" ht="15.75" x14ac:dyDescent="0.3">
      <c r="AE1453" s="70"/>
    </row>
    <row r="1454" spans="31:31" ht="15.75" x14ac:dyDescent="0.3">
      <c r="AE1454" s="70"/>
    </row>
    <row r="1455" spans="31:31" ht="15.75" x14ac:dyDescent="0.3">
      <c r="AE1455" s="70"/>
    </row>
    <row r="1456" spans="31:31" ht="15.75" x14ac:dyDescent="0.3">
      <c r="AE1456" s="70"/>
    </row>
    <row r="1457" spans="31:31" ht="15.75" x14ac:dyDescent="0.3">
      <c r="AE1457" s="70"/>
    </row>
    <row r="1458" spans="31:31" ht="15.75" x14ac:dyDescent="0.3">
      <c r="AE1458" s="70"/>
    </row>
    <row r="1459" spans="31:31" ht="15.75" x14ac:dyDescent="0.3">
      <c r="AE1459" s="70"/>
    </row>
    <row r="1460" spans="31:31" ht="15.75" x14ac:dyDescent="0.3">
      <c r="AE1460" s="70"/>
    </row>
    <row r="1461" spans="31:31" ht="15.75" x14ac:dyDescent="0.3">
      <c r="AE1461" s="70"/>
    </row>
    <row r="1462" spans="31:31" ht="15.75" x14ac:dyDescent="0.3">
      <c r="AE1462" s="70"/>
    </row>
    <row r="1463" spans="31:31" ht="15.75" x14ac:dyDescent="0.3">
      <c r="AE1463" s="70"/>
    </row>
    <row r="1464" spans="31:31" ht="15.75" x14ac:dyDescent="0.3">
      <c r="AE1464" s="70"/>
    </row>
    <row r="1465" spans="31:31" ht="15.75" x14ac:dyDescent="0.3">
      <c r="AE1465" s="70"/>
    </row>
    <row r="1466" spans="31:31" ht="15.75" x14ac:dyDescent="0.3">
      <c r="AE1466" s="70"/>
    </row>
    <row r="1467" spans="31:31" ht="15.75" x14ac:dyDescent="0.3">
      <c r="AE1467" s="70"/>
    </row>
    <row r="1468" spans="31:31" ht="15.75" x14ac:dyDescent="0.3">
      <c r="AE1468" s="70"/>
    </row>
    <row r="1469" spans="31:31" ht="15.75" x14ac:dyDescent="0.3">
      <c r="AE1469" s="70"/>
    </row>
    <row r="1470" spans="31:31" ht="15.75" x14ac:dyDescent="0.3">
      <c r="AE1470" s="70"/>
    </row>
    <row r="1471" spans="31:31" ht="15.75" x14ac:dyDescent="0.3">
      <c r="AE1471" s="70"/>
    </row>
    <row r="1472" spans="31:31" ht="15.75" x14ac:dyDescent="0.3">
      <c r="AE1472" s="70"/>
    </row>
    <row r="1473" spans="31:31" ht="15.75" x14ac:dyDescent="0.3">
      <c r="AE1473" s="70"/>
    </row>
    <row r="1474" spans="31:31" ht="15.75" x14ac:dyDescent="0.3">
      <c r="AE1474" s="70"/>
    </row>
    <row r="1475" spans="31:31" ht="15.75" x14ac:dyDescent="0.3">
      <c r="AE1475" s="70"/>
    </row>
    <row r="1476" spans="31:31" ht="15.75" x14ac:dyDescent="0.3">
      <c r="AE1476" s="70"/>
    </row>
    <row r="1477" spans="31:31" ht="15.75" x14ac:dyDescent="0.3">
      <c r="AE1477" s="70"/>
    </row>
    <row r="1478" spans="31:31" ht="15.75" x14ac:dyDescent="0.3">
      <c r="AE1478" s="70"/>
    </row>
    <row r="1479" spans="31:31" ht="15.75" x14ac:dyDescent="0.3">
      <c r="AE1479" s="70"/>
    </row>
    <row r="1480" spans="31:31" ht="15.75" x14ac:dyDescent="0.3">
      <c r="AE1480" s="70"/>
    </row>
    <row r="1481" spans="31:31" ht="15.75" x14ac:dyDescent="0.3">
      <c r="AE1481" s="70"/>
    </row>
    <row r="1482" spans="31:31" ht="15.75" x14ac:dyDescent="0.3">
      <c r="AE1482" s="70"/>
    </row>
    <row r="1483" spans="31:31" ht="15.75" x14ac:dyDescent="0.3">
      <c r="AE1483" s="70"/>
    </row>
    <row r="1484" spans="31:31" ht="15.75" x14ac:dyDescent="0.3">
      <c r="AE1484" s="70"/>
    </row>
    <row r="1485" spans="31:31" ht="15.75" x14ac:dyDescent="0.3">
      <c r="AE1485" s="70"/>
    </row>
    <row r="1486" spans="31:31" ht="15.75" x14ac:dyDescent="0.3">
      <c r="AE1486" s="70"/>
    </row>
    <row r="1487" spans="31:31" ht="15.75" x14ac:dyDescent="0.3">
      <c r="AE1487" s="70"/>
    </row>
    <row r="1488" spans="31:31" ht="15.75" x14ac:dyDescent="0.3">
      <c r="AE1488" s="70"/>
    </row>
    <row r="1489" spans="31:31" ht="15.75" x14ac:dyDescent="0.3">
      <c r="AE1489" s="70"/>
    </row>
    <row r="1490" spans="31:31" ht="15.75" x14ac:dyDescent="0.3">
      <c r="AE1490" s="70"/>
    </row>
    <row r="1491" spans="31:31" ht="15.75" x14ac:dyDescent="0.3">
      <c r="AE1491" s="70"/>
    </row>
    <row r="1492" spans="31:31" ht="15.75" x14ac:dyDescent="0.3">
      <c r="AE1492" s="70"/>
    </row>
    <row r="1493" spans="31:31" ht="15.75" x14ac:dyDescent="0.3">
      <c r="AE1493" s="70"/>
    </row>
    <row r="1494" spans="31:31" ht="15.75" x14ac:dyDescent="0.3">
      <c r="AE1494" s="70"/>
    </row>
    <row r="1495" spans="31:31" ht="15.75" x14ac:dyDescent="0.3">
      <c r="AE1495" s="70"/>
    </row>
    <row r="1496" spans="31:31" ht="15.75" x14ac:dyDescent="0.3">
      <c r="AE1496" s="70"/>
    </row>
    <row r="1497" spans="31:31" ht="15.75" x14ac:dyDescent="0.3">
      <c r="AE1497" s="70"/>
    </row>
    <row r="1498" spans="31:31" ht="15.75" x14ac:dyDescent="0.3">
      <c r="AE1498" s="70"/>
    </row>
    <row r="1499" spans="31:31" ht="15.75" x14ac:dyDescent="0.3">
      <c r="AE1499" s="70"/>
    </row>
    <row r="1500" spans="31:31" ht="15.75" x14ac:dyDescent="0.3">
      <c r="AE1500" s="70"/>
    </row>
    <row r="1501" spans="31:31" ht="15.75" x14ac:dyDescent="0.3">
      <c r="AE1501" s="70"/>
    </row>
    <row r="1502" spans="31:31" ht="15.75" x14ac:dyDescent="0.3">
      <c r="AE1502" s="70"/>
    </row>
    <row r="1503" spans="31:31" ht="15.75" x14ac:dyDescent="0.3">
      <c r="AE1503" s="70"/>
    </row>
    <row r="1504" spans="31:31" ht="15.75" x14ac:dyDescent="0.3">
      <c r="AE1504" s="70"/>
    </row>
    <row r="1505" spans="31:31" ht="15.75" x14ac:dyDescent="0.3">
      <c r="AE1505" s="70"/>
    </row>
    <row r="1506" spans="31:31" ht="15.75" x14ac:dyDescent="0.3">
      <c r="AE1506" s="70"/>
    </row>
    <row r="1507" spans="31:31" ht="15.75" x14ac:dyDescent="0.3">
      <c r="AE1507" s="70"/>
    </row>
    <row r="1508" spans="31:31" ht="15.75" x14ac:dyDescent="0.3">
      <c r="AE1508" s="70"/>
    </row>
    <row r="1509" spans="31:31" ht="15.75" x14ac:dyDescent="0.3">
      <c r="AE1509" s="70"/>
    </row>
    <row r="1510" spans="31:31" ht="15.75" x14ac:dyDescent="0.3">
      <c r="AE1510" s="70"/>
    </row>
    <row r="1511" spans="31:31" ht="15.75" x14ac:dyDescent="0.3">
      <c r="AE1511" s="70"/>
    </row>
    <row r="1512" spans="31:31" ht="15.75" x14ac:dyDescent="0.3">
      <c r="AE1512" s="70"/>
    </row>
    <row r="1513" spans="31:31" ht="15.75" x14ac:dyDescent="0.3">
      <c r="AE1513" s="70"/>
    </row>
    <row r="1514" spans="31:31" ht="15.75" x14ac:dyDescent="0.3">
      <c r="AE1514" s="70"/>
    </row>
    <row r="1515" spans="31:31" ht="15.75" x14ac:dyDescent="0.3">
      <c r="AE1515" s="70"/>
    </row>
    <row r="1516" spans="31:31" ht="15.75" x14ac:dyDescent="0.3">
      <c r="AE1516" s="70"/>
    </row>
    <row r="1517" spans="31:31" ht="15.75" x14ac:dyDescent="0.3">
      <c r="AE1517" s="70"/>
    </row>
    <row r="1518" spans="31:31" ht="15.75" x14ac:dyDescent="0.3">
      <c r="AE1518" s="70"/>
    </row>
    <row r="1519" spans="31:31" ht="15.75" x14ac:dyDescent="0.3">
      <c r="AE1519" s="70"/>
    </row>
    <row r="1520" spans="31:31" ht="15.75" x14ac:dyDescent="0.3">
      <c r="AE1520" s="70"/>
    </row>
    <row r="1521" spans="31:31" ht="15.75" x14ac:dyDescent="0.3">
      <c r="AE1521" s="70"/>
    </row>
    <row r="1522" spans="31:31" ht="15.75" x14ac:dyDescent="0.3">
      <c r="AE1522" s="70"/>
    </row>
    <row r="1523" spans="31:31" ht="15.75" x14ac:dyDescent="0.3">
      <c r="AE1523" s="70"/>
    </row>
    <row r="1524" spans="31:31" ht="15.75" x14ac:dyDescent="0.3">
      <c r="AE1524" s="70"/>
    </row>
    <row r="1525" spans="31:31" ht="15.75" x14ac:dyDescent="0.3">
      <c r="AE1525" s="70"/>
    </row>
    <row r="1526" spans="31:31" ht="15.75" x14ac:dyDescent="0.3">
      <c r="AE1526" s="70"/>
    </row>
    <row r="1527" spans="31:31" ht="15.75" x14ac:dyDescent="0.3">
      <c r="AE1527" s="70"/>
    </row>
    <row r="1528" spans="31:31" ht="15.75" x14ac:dyDescent="0.3">
      <c r="AE1528" s="70"/>
    </row>
    <row r="1529" spans="31:31" ht="15.75" x14ac:dyDescent="0.3">
      <c r="AE1529" s="70"/>
    </row>
    <row r="1530" spans="31:31" ht="15.75" x14ac:dyDescent="0.3">
      <c r="AE1530" s="70"/>
    </row>
    <row r="1531" spans="31:31" ht="15.75" x14ac:dyDescent="0.3">
      <c r="AE1531" s="70"/>
    </row>
    <row r="1532" spans="31:31" ht="15.75" x14ac:dyDescent="0.3">
      <c r="AE1532" s="70"/>
    </row>
    <row r="1533" spans="31:31" ht="15.75" x14ac:dyDescent="0.3">
      <c r="AE1533" s="70"/>
    </row>
    <row r="1534" spans="31:31" ht="15.75" x14ac:dyDescent="0.3">
      <c r="AE1534" s="70"/>
    </row>
    <row r="1535" spans="31:31" ht="15.75" x14ac:dyDescent="0.3">
      <c r="AE1535" s="70"/>
    </row>
    <row r="1536" spans="31:31" ht="15.75" x14ac:dyDescent="0.3">
      <c r="AE1536" s="70"/>
    </row>
    <row r="1537" spans="31:31" ht="15.75" x14ac:dyDescent="0.3">
      <c r="AE1537" s="70"/>
    </row>
    <row r="1538" spans="31:31" ht="15.75" x14ac:dyDescent="0.3">
      <c r="AE1538" s="70"/>
    </row>
    <row r="1539" spans="31:31" ht="15.75" x14ac:dyDescent="0.3">
      <c r="AE1539" s="70"/>
    </row>
    <row r="1540" spans="31:31" ht="15.75" x14ac:dyDescent="0.3">
      <c r="AE1540" s="70"/>
    </row>
    <row r="1541" spans="31:31" ht="15.75" x14ac:dyDescent="0.3">
      <c r="AE1541" s="70"/>
    </row>
    <row r="1542" spans="31:31" ht="15.75" x14ac:dyDescent="0.3">
      <c r="AE1542" s="70"/>
    </row>
    <row r="1543" spans="31:31" ht="15.75" x14ac:dyDescent="0.3">
      <c r="AE1543" s="70"/>
    </row>
    <row r="1544" spans="31:31" ht="15.75" x14ac:dyDescent="0.3">
      <c r="AE1544" s="70"/>
    </row>
    <row r="1545" spans="31:31" ht="15.75" x14ac:dyDescent="0.3">
      <c r="AE1545" s="70"/>
    </row>
    <row r="1546" spans="31:31" ht="15.75" x14ac:dyDescent="0.3">
      <c r="AE1546" s="70"/>
    </row>
    <row r="1547" spans="31:31" ht="15.75" x14ac:dyDescent="0.3">
      <c r="AE1547" s="70"/>
    </row>
    <row r="1548" spans="31:31" ht="15.75" x14ac:dyDescent="0.3">
      <c r="AE1548" s="70"/>
    </row>
    <row r="1549" spans="31:31" ht="15.75" x14ac:dyDescent="0.3">
      <c r="AE1549" s="70"/>
    </row>
    <row r="1550" spans="31:31" ht="15.75" x14ac:dyDescent="0.3">
      <c r="AE1550" s="70"/>
    </row>
    <row r="1551" spans="31:31" ht="15.75" x14ac:dyDescent="0.3">
      <c r="AE1551" s="70"/>
    </row>
    <row r="1552" spans="31:31" ht="15.75" x14ac:dyDescent="0.3">
      <c r="AE1552" s="70"/>
    </row>
    <row r="1553" spans="31:31" ht="15.75" x14ac:dyDescent="0.3">
      <c r="AE1553" s="70"/>
    </row>
    <row r="1554" spans="31:31" ht="15.75" x14ac:dyDescent="0.3">
      <c r="AE1554" s="70"/>
    </row>
    <row r="1555" spans="31:31" ht="15.75" x14ac:dyDescent="0.3">
      <c r="AE1555" s="70"/>
    </row>
    <row r="1556" spans="31:31" ht="15.75" x14ac:dyDescent="0.3">
      <c r="AE1556" s="70"/>
    </row>
    <row r="1557" spans="31:31" ht="15.75" x14ac:dyDescent="0.3">
      <c r="AE1557" s="70"/>
    </row>
    <row r="1558" spans="31:31" ht="15.75" x14ac:dyDescent="0.3">
      <c r="AE1558" s="70"/>
    </row>
    <row r="1559" spans="31:31" ht="15.75" x14ac:dyDescent="0.3">
      <c r="AE1559" s="70"/>
    </row>
    <row r="1560" spans="31:31" ht="15.75" x14ac:dyDescent="0.3">
      <c r="AE1560" s="70"/>
    </row>
    <row r="1561" spans="31:31" ht="15.75" x14ac:dyDescent="0.3">
      <c r="AE1561" s="70"/>
    </row>
    <row r="1562" spans="31:31" ht="15.75" x14ac:dyDescent="0.3">
      <c r="AE1562" s="70"/>
    </row>
    <row r="1563" spans="31:31" ht="15.75" x14ac:dyDescent="0.3">
      <c r="AE1563" s="70"/>
    </row>
    <row r="1564" spans="31:31" ht="15.75" x14ac:dyDescent="0.3">
      <c r="AE1564" s="70"/>
    </row>
    <row r="1565" spans="31:31" ht="15.75" x14ac:dyDescent="0.3">
      <c r="AE1565" s="70"/>
    </row>
    <row r="1566" spans="31:31" ht="15.75" x14ac:dyDescent="0.3">
      <c r="AE1566" s="70"/>
    </row>
    <row r="1567" spans="31:31" ht="15.75" x14ac:dyDescent="0.3">
      <c r="AE1567" s="70"/>
    </row>
    <row r="1568" spans="31:31" ht="15.75" x14ac:dyDescent="0.3">
      <c r="AE1568" s="70"/>
    </row>
    <row r="1569" spans="31:31" ht="15.75" x14ac:dyDescent="0.3">
      <c r="AE1569" s="70"/>
    </row>
    <row r="1570" spans="31:31" ht="15.75" x14ac:dyDescent="0.3">
      <c r="AE1570" s="70"/>
    </row>
    <row r="1571" spans="31:31" ht="15.75" x14ac:dyDescent="0.3">
      <c r="AE1571" s="70"/>
    </row>
    <row r="1572" spans="31:31" ht="15.75" x14ac:dyDescent="0.3">
      <c r="AE1572" s="70"/>
    </row>
    <row r="1573" spans="31:31" ht="15.75" x14ac:dyDescent="0.3">
      <c r="AE1573" s="70"/>
    </row>
    <row r="1574" spans="31:31" ht="15.75" x14ac:dyDescent="0.3">
      <c r="AE1574" s="70"/>
    </row>
    <row r="1575" spans="31:31" ht="15.75" x14ac:dyDescent="0.3">
      <c r="AE1575" s="70"/>
    </row>
    <row r="1576" spans="31:31" ht="15.75" x14ac:dyDescent="0.3">
      <c r="AE1576" s="70"/>
    </row>
    <row r="1577" spans="31:31" ht="15.75" x14ac:dyDescent="0.3">
      <c r="AE1577" s="70"/>
    </row>
    <row r="1578" spans="31:31" ht="15.75" x14ac:dyDescent="0.3">
      <c r="AE1578" s="70"/>
    </row>
    <row r="1579" spans="31:31" ht="15.75" x14ac:dyDescent="0.3">
      <c r="AE1579" s="70"/>
    </row>
    <row r="1580" spans="31:31" ht="15.75" x14ac:dyDescent="0.3">
      <c r="AE1580" s="70"/>
    </row>
    <row r="1581" spans="31:31" ht="15.75" x14ac:dyDescent="0.3">
      <c r="AE1581" s="70"/>
    </row>
    <row r="1582" spans="31:31" ht="15.75" x14ac:dyDescent="0.3">
      <c r="AE1582" s="70"/>
    </row>
    <row r="1583" spans="31:31" ht="15.75" x14ac:dyDescent="0.3">
      <c r="AE1583" s="70"/>
    </row>
    <row r="1584" spans="31:31" ht="15.75" x14ac:dyDescent="0.3">
      <c r="AE1584" s="70"/>
    </row>
    <row r="1585" spans="31:31" ht="15.75" x14ac:dyDescent="0.3">
      <c r="AE1585" s="70"/>
    </row>
    <row r="1586" spans="31:31" ht="15.75" x14ac:dyDescent="0.3">
      <c r="AE1586" s="70"/>
    </row>
    <row r="1587" spans="31:31" ht="15.75" x14ac:dyDescent="0.3">
      <c r="AE1587" s="70"/>
    </row>
    <row r="1588" spans="31:31" ht="15.75" x14ac:dyDescent="0.3">
      <c r="AE1588" s="70"/>
    </row>
    <row r="1589" spans="31:31" ht="15.75" x14ac:dyDescent="0.3">
      <c r="AE1589" s="70"/>
    </row>
    <row r="1590" spans="31:31" ht="15.75" x14ac:dyDescent="0.3">
      <c r="AE1590" s="70"/>
    </row>
    <row r="1591" spans="31:31" ht="15.75" x14ac:dyDescent="0.3">
      <c r="AE1591" s="70"/>
    </row>
    <row r="1592" spans="31:31" ht="15.75" x14ac:dyDescent="0.3">
      <c r="AE1592" s="70"/>
    </row>
    <row r="1593" spans="31:31" ht="15.75" x14ac:dyDescent="0.3">
      <c r="AE1593" s="70"/>
    </row>
    <row r="1594" spans="31:31" ht="15.75" x14ac:dyDescent="0.3">
      <c r="AE1594" s="70"/>
    </row>
    <row r="1595" spans="31:31" ht="15.75" x14ac:dyDescent="0.3">
      <c r="AE1595" s="70"/>
    </row>
    <row r="1596" spans="31:31" ht="15.75" x14ac:dyDescent="0.3">
      <c r="AE1596" s="70"/>
    </row>
    <row r="1597" spans="31:31" ht="15.75" x14ac:dyDescent="0.3">
      <c r="AE1597" s="70"/>
    </row>
    <row r="1598" spans="31:31" ht="15.75" x14ac:dyDescent="0.3">
      <c r="AE1598" s="70"/>
    </row>
    <row r="1599" spans="31:31" ht="15.75" x14ac:dyDescent="0.3">
      <c r="AE1599" s="70"/>
    </row>
    <row r="1600" spans="31:31" ht="15.75" x14ac:dyDescent="0.3">
      <c r="AE1600" s="70"/>
    </row>
    <row r="1601" spans="31:31" ht="15.75" x14ac:dyDescent="0.3">
      <c r="AE1601" s="70"/>
    </row>
    <row r="1602" spans="31:31" ht="15.75" x14ac:dyDescent="0.3">
      <c r="AE1602" s="70"/>
    </row>
    <row r="1603" spans="31:31" ht="15.75" x14ac:dyDescent="0.3">
      <c r="AE1603" s="70"/>
    </row>
    <row r="1604" spans="31:31" ht="15.75" x14ac:dyDescent="0.3">
      <c r="AE1604" s="70"/>
    </row>
    <row r="1605" spans="31:31" ht="15.75" x14ac:dyDescent="0.3">
      <c r="AE1605" s="70"/>
    </row>
    <row r="1606" spans="31:31" ht="15.75" x14ac:dyDescent="0.3">
      <c r="AE1606" s="70"/>
    </row>
    <row r="1607" spans="31:31" ht="15.75" x14ac:dyDescent="0.3">
      <c r="AE1607" s="70"/>
    </row>
    <row r="1608" spans="31:31" ht="15.75" x14ac:dyDescent="0.3">
      <c r="AE1608" s="70"/>
    </row>
    <row r="1609" spans="31:31" ht="15.75" x14ac:dyDescent="0.3">
      <c r="AE1609" s="70"/>
    </row>
    <row r="1610" spans="31:31" ht="15.75" x14ac:dyDescent="0.3">
      <c r="AE1610" s="70"/>
    </row>
    <row r="1611" spans="31:31" ht="15.75" x14ac:dyDescent="0.3">
      <c r="AE1611" s="70"/>
    </row>
    <row r="1612" spans="31:31" ht="15.75" x14ac:dyDescent="0.3">
      <c r="AE1612" s="70"/>
    </row>
    <row r="1613" spans="31:31" ht="15.75" x14ac:dyDescent="0.3">
      <c r="AE1613" s="70"/>
    </row>
    <row r="1614" spans="31:31" ht="15.75" x14ac:dyDescent="0.3">
      <c r="AE1614" s="70"/>
    </row>
    <row r="1615" spans="31:31" ht="15.75" x14ac:dyDescent="0.3">
      <c r="AE1615" s="70"/>
    </row>
    <row r="1616" spans="31:31" ht="15.75" x14ac:dyDescent="0.3">
      <c r="AE1616" s="70"/>
    </row>
    <row r="1617" spans="31:31" ht="15.75" x14ac:dyDescent="0.3">
      <c r="AE1617" s="70"/>
    </row>
    <row r="1618" spans="31:31" ht="15.75" x14ac:dyDescent="0.3">
      <c r="AE1618" s="70"/>
    </row>
    <row r="1619" spans="31:31" ht="15.75" x14ac:dyDescent="0.3">
      <c r="AE1619" s="70"/>
    </row>
    <row r="1620" spans="31:31" ht="15.75" x14ac:dyDescent="0.3">
      <c r="AE1620" s="70"/>
    </row>
    <row r="1621" spans="31:31" ht="15.75" x14ac:dyDescent="0.3">
      <c r="AE1621" s="70"/>
    </row>
    <row r="1622" spans="31:31" ht="15.75" x14ac:dyDescent="0.3">
      <c r="AE1622" s="70"/>
    </row>
    <row r="1623" spans="31:31" ht="15.75" x14ac:dyDescent="0.3">
      <c r="AE1623" s="70"/>
    </row>
    <row r="1624" spans="31:31" ht="15.75" x14ac:dyDescent="0.3">
      <c r="AE1624" s="70"/>
    </row>
    <row r="1625" spans="31:31" ht="15.75" x14ac:dyDescent="0.3">
      <c r="AE1625" s="70"/>
    </row>
    <row r="1626" spans="31:31" ht="15.75" x14ac:dyDescent="0.3">
      <c r="AE1626" s="70"/>
    </row>
    <row r="1627" spans="31:31" ht="15.75" x14ac:dyDescent="0.3">
      <c r="AE1627" s="70"/>
    </row>
    <row r="1628" spans="31:31" ht="15.75" x14ac:dyDescent="0.3">
      <c r="AE1628" s="70"/>
    </row>
    <row r="1629" spans="31:31" ht="15.75" x14ac:dyDescent="0.3">
      <c r="AE1629" s="70"/>
    </row>
    <row r="1630" spans="31:31" ht="15.75" x14ac:dyDescent="0.3">
      <c r="AE1630" s="70"/>
    </row>
    <row r="1631" spans="31:31" ht="15.75" x14ac:dyDescent="0.3">
      <c r="AE1631" s="70"/>
    </row>
    <row r="1632" spans="31:31" ht="15.75" x14ac:dyDescent="0.3">
      <c r="AE1632" s="70"/>
    </row>
    <row r="1633" spans="31:31" ht="15.75" x14ac:dyDescent="0.3">
      <c r="AE1633" s="70"/>
    </row>
    <row r="1634" spans="31:31" ht="15.75" x14ac:dyDescent="0.3">
      <c r="AE1634" s="70"/>
    </row>
    <row r="1635" spans="31:31" ht="15.75" x14ac:dyDescent="0.3">
      <c r="AE1635" s="70"/>
    </row>
    <row r="1636" spans="31:31" ht="15.75" x14ac:dyDescent="0.3">
      <c r="AE1636" s="70"/>
    </row>
    <row r="1637" spans="31:31" ht="15.75" x14ac:dyDescent="0.3">
      <c r="AE1637" s="70"/>
    </row>
    <row r="1638" spans="31:31" ht="15.75" x14ac:dyDescent="0.3">
      <c r="AE1638" s="70"/>
    </row>
    <row r="1639" spans="31:31" ht="15.75" x14ac:dyDescent="0.3">
      <c r="AE1639" s="70"/>
    </row>
    <row r="1640" spans="31:31" ht="15.75" x14ac:dyDescent="0.3">
      <c r="AE1640" s="70"/>
    </row>
    <row r="1641" spans="31:31" ht="15.75" x14ac:dyDescent="0.3">
      <c r="AE1641" s="70"/>
    </row>
    <row r="1642" spans="31:31" ht="15.75" x14ac:dyDescent="0.3">
      <c r="AE1642" s="70"/>
    </row>
    <row r="1643" spans="31:31" ht="15.75" x14ac:dyDescent="0.3">
      <c r="AE1643" s="70"/>
    </row>
    <row r="1644" spans="31:31" ht="15.75" x14ac:dyDescent="0.3">
      <c r="AE1644" s="70"/>
    </row>
    <row r="1645" spans="31:31" ht="15.75" x14ac:dyDescent="0.3">
      <c r="AE1645" s="70"/>
    </row>
    <row r="1646" spans="31:31" ht="15.75" x14ac:dyDescent="0.3">
      <c r="AE1646" s="70"/>
    </row>
    <row r="1647" spans="31:31" ht="15.75" x14ac:dyDescent="0.3">
      <c r="AE1647" s="70"/>
    </row>
    <row r="1648" spans="31:31" ht="15.75" x14ac:dyDescent="0.3">
      <c r="AE1648" s="70"/>
    </row>
    <row r="1649" spans="31:31" ht="15.75" x14ac:dyDescent="0.3">
      <c r="AE1649" s="70"/>
    </row>
    <row r="1650" spans="31:31" ht="15.75" x14ac:dyDescent="0.3">
      <c r="AE1650" s="70"/>
    </row>
    <row r="1651" spans="31:31" ht="15.75" x14ac:dyDescent="0.3">
      <c r="AE1651" s="70"/>
    </row>
    <row r="1652" spans="31:31" ht="15.75" x14ac:dyDescent="0.3">
      <c r="AE1652" s="70"/>
    </row>
    <row r="1653" spans="31:31" ht="15.75" x14ac:dyDescent="0.3">
      <c r="AE1653" s="70"/>
    </row>
    <row r="1654" spans="31:31" ht="15.75" x14ac:dyDescent="0.3">
      <c r="AE1654" s="70"/>
    </row>
    <row r="1655" spans="31:31" ht="15.75" x14ac:dyDescent="0.3">
      <c r="AE1655" s="70"/>
    </row>
    <row r="1656" spans="31:31" ht="15.75" x14ac:dyDescent="0.3">
      <c r="AE1656" s="70"/>
    </row>
    <row r="1657" spans="31:31" ht="15.75" x14ac:dyDescent="0.3">
      <c r="AE1657" s="70"/>
    </row>
    <row r="1658" spans="31:31" ht="15.75" x14ac:dyDescent="0.3">
      <c r="AE1658" s="70"/>
    </row>
    <row r="1659" spans="31:31" ht="15.75" x14ac:dyDescent="0.3">
      <c r="AE1659" s="70"/>
    </row>
    <row r="1660" spans="31:31" ht="15.75" x14ac:dyDescent="0.3">
      <c r="AE1660" s="70"/>
    </row>
    <row r="1661" spans="31:31" ht="15.75" x14ac:dyDescent="0.3">
      <c r="AE1661" s="70"/>
    </row>
    <row r="1662" spans="31:31" ht="15.75" x14ac:dyDescent="0.3">
      <c r="AE1662" s="70"/>
    </row>
    <row r="1663" spans="31:31" ht="15.75" x14ac:dyDescent="0.3">
      <c r="AE1663" s="70"/>
    </row>
    <row r="1664" spans="31:31" ht="15.75" x14ac:dyDescent="0.3">
      <c r="AE1664" s="70"/>
    </row>
    <row r="1665" spans="31:31" ht="15.75" x14ac:dyDescent="0.3">
      <c r="AE1665" s="70"/>
    </row>
    <row r="1666" spans="31:31" ht="15.75" x14ac:dyDescent="0.3">
      <c r="AE1666" s="70"/>
    </row>
    <row r="1667" spans="31:31" ht="15.75" x14ac:dyDescent="0.3">
      <c r="AE1667" s="70"/>
    </row>
    <row r="1668" spans="31:31" ht="15.75" x14ac:dyDescent="0.3">
      <c r="AE1668" s="70"/>
    </row>
    <row r="1669" spans="31:31" ht="15.75" x14ac:dyDescent="0.3">
      <c r="AE1669" s="70"/>
    </row>
    <row r="1670" spans="31:31" ht="15.75" x14ac:dyDescent="0.3">
      <c r="AE1670" s="70"/>
    </row>
    <row r="1671" spans="31:31" ht="15.75" x14ac:dyDescent="0.3">
      <c r="AE1671" s="70"/>
    </row>
    <row r="1672" spans="31:31" ht="15.75" x14ac:dyDescent="0.3">
      <c r="AE1672" s="70"/>
    </row>
    <row r="1673" spans="31:31" ht="15.75" x14ac:dyDescent="0.3">
      <c r="AE1673" s="70"/>
    </row>
    <row r="1674" spans="31:31" ht="15.75" x14ac:dyDescent="0.3">
      <c r="AE1674" s="70"/>
    </row>
    <row r="1675" spans="31:31" ht="15.75" x14ac:dyDescent="0.3">
      <c r="AE1675" s="70"/>
    </row>
    <row r="1676" spans="31:31" ht="15.75" x14ac:dyDescent="0.3">
      <c r="AE1676" s="70"/>
    </row>
    <row r="1677" spans="31:31" ht="15.75" x14ac:dyDescent="0.3">
      <c r="AE1677" s="70"/>
    </row>
    <row r="1678" spans="31:31" ht="15.75" x14ac:dyDescent="0.3">
      <c r="AE1678" s="70"/>
    </row>
    <row r="1679" spans="31:31" ht="15.75" x14ac:dyDescent="0.3">
      <c r="AE1679" s="70"/>
    </row>
    <row r="1680" spans="31:31" ht="15.75" x14ac:dyDescent="0.3">
      <c r="AE1680" s="70"/>
    </row>
    <row r="1681" spans="31:31" ht="15.75" x14ac:dyDescent="0.3">
      <c r="AE1681" s="70"/>
    </row>
    <row r="1682" spans="31:31" ht="15.75" x14ac:dyDescent="0.3">
      <c r="AE1682" s="70"/>
    </row>
    <row r="1683" spans="31:31" ht="15.75" x14ac:dyDescent="0.3">
      <c r="AE1683" s="70"/>
    </row>
    <row r="1684" spans="31:31" ht="15.75" x14ac:dyDescent="0.3">
      <c r="AE1684" s="70"/>
    </row>
    <row r="1685" spans="31:31" ht="15.75" x14ac:dyDescent="0.3">
      <c r="AE1685" s="70"/>
    </row>
    <row r="1686" spans="31:31" ht="15.75" x14ac:dyDescent="0.3">
      <c r="AE1686" s="70"/>
    </row>
    <row r="1687" spans="31:31" ht="15.75" x14ac:dyDescent="0.3">
      <c r="AE1687" s="70"/>
    </row>
    <row r="1688" spans="31:31" ht="15.75" x14ac:dyDescent="0.3">
      <c r="AE1688" s="70"/>
    </row>
    <row r="1689" spans="31:31" ht="15.75" x14ac:dyDescent="0.3">
      <c r="AE1689" s="70"/>
    </row>
    <row r="1690" spans="31:31" ht="15.75" x14ac:dyDescent="0.3">
      <c r="AE1690" s="70"/>
    </row>
    <row r="1691" spans="31:31" ht="15.75" x14ac:dyDescent="0.3">
      <c r="AE1691" s="70"/>
    </row>
    <row r="1692" spans="31:31" ht="15.75" x14ac:dyDescent="0.3">
      <c r="AE1692" s="70"/>
    </row>
    <row r="1693" spans="31:31" ht="15.75" x14ac:dyDescent="0.3">
      <c r="AE1693" s="70"/>
    </row>
    <row r="1694" spans="31:31" ht="15.75" x14ac:dyDescent="0.3">
      <c r="AE1694" s="70"/>
    </row>
    <row r="1695" spans="31:31" ht="15.75" x14ac:dyDescent="0.3">
      <c r="AE1695" s="70"/>
    </row>
    <row r="1696" spans="31:31" ht="15.75" x14ac:dyDescent="0.3">
      <c r="AE1696" s="70"/>
    </row>
    <row r="1697" spans="31:31" ht="15.75" x14ac:dyDescent="0.3">
      <c r="AE1697" s="70"/>
    </row>
    <row r="1698" spans="31:31" ht="15.75" x14ac:dyDescent="0.3">
      <c r="AE1698" s="70"/>
    </row>
    <row r="1699" spans="31:31" ht="15.75" x14ac:dyDescent="0.3">
      <c r="AE1699" s="70"/>
    </row>
    <row r="1700" spans="31:31" ht="15.75" x14ac:dyDescent="0.3">
      <c r="AE1700" s="70"/>
    </row>
    <row r="1701" spans="31:31" ht="15.75" x14ac:dyDescent="0.3">
      <c r="AE1701" s="70"/>
    </row>
    <row r="1702" spans="31:31" ht="15.75" x14ac:dyDescent="0.3">
      <c r="AE1702" s="70"/>
    </row>
    <row r="1703" spans="31:31" ht="15.75" x14ac:dyDescent="0.3">
      <c r="AE1703" s="70"/>
    </row>
    <row r="1704" spans="31:31" ht="15.75" x14ac:dyDescent="0.3">
      <c r="AE1704" s="70"/>
    </row>
    <row r="1705" spans="31:31" ht="15.75" x14ac:dyDescent="0.3">
      <c r="AE1705" s="70"/>
    </row>
    <row r="1706" spans="31:31" ht="15.75" x14ac:dyDescent="0.3">
      <c r="AE1706" s="70"/>
    </row>
    <row r="1707" spans="31:31" ht="15.75" x14ac:dyDescent="0.3">
      <c r="AE1707" s="70"/>
    </row>
    <row r="1708" spans="31:31" ht="15.75" x14ac:dyDescent="0.3">
      <c r="AE1708" s="70"/>
    </row>
    <row r="1709" spans="31:31" ht="15.75" x14ac:dyDescent="0.3">
      <c r="AE1709" s="70"/>
    </row>
    <row r="1710" spans="31:31" ht="15.75" x14ac:dyDescent="0.3">
      <c r="AE1710" s="70"/>
    </row>
    <row r="1711" spans="31:31" ht="15.75" x14ac:dyDescent="0.3">
      <c r="AE1711" s="70"/>
    </row>
    <row r="1712" spans="31:31" ht="15.75" x14ac:dyDescent="0.3">
      <c r="AE1712" s="70"/>
    </row>
    <row r="1713" spans="31:31" ht="15.75" x14ac:dyDescent="0.3">
      <c r="AE1713" s="70"/>
    </row>
    <row r="1714" spans="31:31" ht="15.75" x14ac:dyDescent="0.3">
      <c r="AE1714" s="70"/>
    </row>
    <row r="1715" spans="31:31" ht="15.75" x14ac:dyDescent="0.3">
      <c r="AE1715" s="70"/>
    </row>
    <row r="1716" spans="31:31" ht="15.75" x14ac:dyDescent="0.3">
      <c r="AE1716" s="70"/>
    </row>
    <row r="1717" spans="31:31" ht="15.75" x14ac:dyDescent="0.3">
      <c r="AE1717" s="70"/>
    </row>
    <row r="1718" spans="31:31" ht="15.75" x14ac:dyDescent="0.3">
      <c r="AE1718" s="70"/>
    </row>
    <row r="1719" spans="31:31" ht="15.75" x14ac:dyDescent="0.3">
      <c r="AE1719" s="70"/>
    </row>
    <row r="1720" spans="31:31" ht="15.75" x14ac:dyDescent="0.3">
      <c r="AE1720" s="70"/>
    </row>
    <row r="1721" spans="31:31" ht="15.75" x14ac:dyDescent="0.3">
      <c r="AE1721" s="70"/>
    </row>
    <row r="1722" spans="31:31" ht="15.75" x14ac:dyDescent="0.3">
      <c r="AE1722" s="70"/>
    </row>
    <row r="1723" spans="31:31" ht="15.75" x14ac:dyDescent="0.3">
      <c r="AE1723" s="70"/>
    </row>
    <row r="1724" spans="31:31" ht="15.75" x14ac:dyDescent="0.3">
      <c r="AE1724" s="70"/>
    </row>
    <row r="1725" spans="31:31" ht="15.75" x14ac:dyDescent="0.3">
      <c r="AE1725" s="70"/>
    </row>
    <row r="1726" spans="31:31" ht="15.75" x14ac:dyDescent="0.3">
      <c r="AE1726" s="70"/>
    </row>
    <row r="1727" spans="31:31" ht="15.75" x14ac:dyDescent="0.3">
      <c r="AE1727" s="70"/>
    </row>
    <row r="1728" spans="31:31" ht="15.75" x14ac:dyDescent="0.3">
      <c r="AE1728" s="70"/>
    </row>
    <row r="1729" spans="31:31" ht="15.75" x14ac:dyDescent="0.3">
      <c r="AE1729" s="70"/>
    </row>
    <row r="1730" spans="31:31" ht="15.75" x14ac:dyDescent="0.3">
      <c r="AE1730" s="70"/>
    </row>
    <row r="1731" spans="31:31" ht="15.75" x14ac:dyDescent="0.3">
      <c r="AE1731" s="70"/>
    </row>
    <row r="1732" spans="31:31" ht="15.75" x14ac:dyDescent="0.3">
      <c r="AE1732" s="70"/>
    </row>
    <row r="1733" spans="31:31" ht="15.75" x14ac:dyDescent="0.3">
      <c r="AE1733" s="70"/>
    </row>
    <row r="1734" spans="31:31" ht="15.75" x14ac:dyDescent="0.3">
      <c r="AE1734" s="70"/>
    </row>
    <row r="1735" spans="31:31" ht="15.75" x14ac:dyDescent="0.3">
      <c r="AE1735" s="70"/>
    </row>
    <row r="1736" spans="31:31" ht="15.75" x14ac:dyDescent="0.3">
      <c r="AE1736" s="70"/>
    </row>
    <row r="1737" spans="31:31" ht="15.75" x14ac:dyDescent="0.3">
      <c r="AE1737" s="70"/>
    </row>
    <row r="1738" spans="31:31" ht="15.75" x14ac:dyDescent="0.3">
      <c r="AE1738" s="70"/>
    </row>
    <row r="1739" spans="31:31" ht="15.75" x14ac:dyDescent="0.3">
      <c r="AE1739" s="70"/>
    </row>
    <row r="1740" spans="31:31" ht="15.75" x14ac:dyDescent="0.3">
      <c r="AE1740" s="70"/>
    </row>
    <row r="1741" spans="31:31" ht="15.75" x14ac:dyDescent="0.3">
      <c r="AE1741" s="70"/>
    </row>
    <row r="1742" spans="31:31" ht="15.75" x14ac:dyDescent="0.3">
      <c r="AE1742" s="70"/>
    </row>
    <row r="1743" spans="31:31" ht="15.75" x14ac:dyDescent="0.3">
      <c r="AE1743" s="70"/>
    </row>
    <row r="1744" spans="31:31" ht="15.75" x14ac:dyDescent="0.3">
      <c r="AE1744" s="70"/>
    </row>
    <row r="1745" spans="31:31" ht="15.75" x14ac:dyDescent="0.3">
      <c r="AE1745" s="70"/>
    </row>
    <row r="1746" spans="31:31" ht="15.75" x14ac:dyDescent="0.3">
      <c r="AE1746" s="70"/>
    </row>
    <row r="1747" spans="31:31" ht="15.75" x14ac:dyDescent="0.3">
      <c r="AE1747" s="70"/>
    </row>
    <row r="1748" spans="31:31" ht="15.75" x14ac:dyDescent="0.3">
      <c r="AE1748" s="70"/>
    </row>
    <row r="1749" spans="31:31" ht="15.75" x14ac:dyDescent="0.3">
      <c r="AE1749" s="70"/>
    </row>
    <row r="1750" spans="31:31" ht="15.75" x14ac:dyDescent="0.3">
      <c r="AE1750" s="70"/>
    </row>
    <row r="1751" spans="31:31" ht="15.75" x14ac:dyDescent="0.3">
      <c r="AE1751" s="70"/>
    </row>
    <row r="1752" spans="31:31" ht="15.75" x14ac:dyDescent="0.3">
      <c r="AE1752" s="70"/>
    </row>
    <row r="1753" spans="31:31" ht="15.75" x14ac:dyDescent="0.3">
      <c r="AE1753" s="70"/>
    </row>
    <row r="1754" spans="31:31" ht="15.75" x14ac:dyDescent="0.3">
      <c r="AE1754" s="70"/>
    </row>
    <row r="1755" spans="31:31" ht="15.75" x14ac:dyDescent="0.3">
      <c r="AE1755" s="70"/>
    </row>
    <row r="1756" spans="31:31" ht="15.75" x14ac:dyDescent="0.3">
      <c r="AE1756" s="70"/>
    </row>
    <row r="1757" spans="31:31" ht="15.75" x14ac:dyDescent="0.3">
      <c r="AE1757" s="70"/>
    </row>
    <row r="1758" spans="31:31" ht="15.75" x14ac:dyDescent="0.3">
      <c r="AE1758" s="70"/>
    </row>
    <row r="1759" spans="31:31" ht="15.75" x14ac:dyDescent="0.3">
      <c r="AE1759" s="70"/>
    </row>
    <row r="1760" spans="31:31" ht="15.75" x14ac:dyDescent="0.3">
      <c r="AE1760" s="70"/>
    </row>
    <row r="1761" spans="31:31" ht="15.75" x14ac:dyDescent="0.3">
      <c r="AE1761" s="70"/>
    </row>
    <row r="1762" spans="31:31" ht="15.75" x14ac:dyDescent="0.3">
      <c r="AE1762" s="70"/>
    </row>
    <row r="1763" spans="31:31" ht="15.75" x14ac:dyDescent="0.3">
      <c r="AE1763" s="70"/>
    </row>
    <row r="1764" spans="31:31" ht="15.75" x14ac:dyDescent="0.3">
      <c r="AE1764" s="70"/>
    </row>
    <row r="1765" spans="31:31" ht="15.75" x14ac:dyDescent="0.3">
      <c r="AE1765" s="70"/>
    </row>
    <row r="1766" spans="31:31" ht="15.75" x14ac:dyDescent="0.3">
      <c r="AE1766" s="70"/>
    </row>
    <row r="1767" spans="31:31" ht="15.75" x14ac:dyDescent="0.3">
      <c r="AE1767" s="70"/>
    </row>
    <row r="1768" spans="31:31" ht="15.75" x14ac:dyDescent="0.3">
      <c r="AE1768" s="70"/>
    </row>
    <row r="1769" spans="31:31" ht="15.75" x14ac:dyDescent="0.3">
      <c r="AE1769" s="70"/>
    </row>
    <row r="1770" spans="31:31" ht="15.75" x14ac:dyDescent="0.3">
      <c r="AE1770" s="70"/>
    </row>
    <row r="1771" spans="31:31" ht="15.75" x14ac:dyDescent="0.3">
      <c r="AE1771" s="70"/>
    </row>
    <row r="1772" spans="31:31" ht="15.75" x14ac:dyDescent="0.3">
      <c r="AE1772" s="70"/>
    </row>
    <row r="1773" spans="31:31" ht="15.75" x14ac:dyDescent="0.3">
      <c r="AE1773" s="70"/>
    </row>
    <row r="1774" spans="31:31" ht="15.75" x14ac:dyDescent="0.3">
      <c r="AE1774" s="70"/>
    </row>
    <row r="1775" spans="31:31" ht="15.75" x14ac:dyDescent="0.3">
      <c r="AE1775" s="70"/>
    </row>
    <row r="1776" spans="31:31" ht="15.75" x14ac:dyDescent="0.3">
      <c r="AE1776" s="70"/>
    </row>
    <row r="1777" spans="31:31" ht="15.75" x14ac:dyDescent="0.3">
      <c r="AE1777" s="70"/>
    </row>
    <row r="1778" spans="31:31" ht="15.75" x14ac:dyDescent="0.3">
      <c r="AE1778" s="70"/>
    </row>
    <row r="1779" spans="31:31" ht="15.75" x14ac:dyDescent="0.3">
      <c r="AE1779" s="70"/>
    </row>
    <row r="1780" spans="31:31" ht="15.75" x14ac:dyDescent="0.3">
      <c r="AE1780" s="70"/>
    </row>
    <row r="1781" spans="31:31" ht="15.75" x14ac:dyDescent="0.3">
      <c r="AE1781" s="70"/>
    </row>
    <row r="1782" spans="31:31" ht="15.75" x14ac:dyDescent="0.3">
      <c r="AE1782" s="70"/>
    </row>
    <row r="1783" spans="31:31" ht="15.75" x14ac:dyDescent="0.3">
      <c r="AE1783" s="70"/>
    </row>
    <row r="1784" spans="31:31" ht="15.75" x14ac:dyDescent="0.3">
      <c r="AE1784" s="70"/>
    </row>
    <row r="1785" spans="31:31" ht="15.75" x14ac:dyDescent="0.3">
      <c r="AE1785" s="70"/>
    </row>
    <row r="1786" spans="31:31" ht="15.75" x14ac:dyDescent="0.3">
      <c r="AE1786" s="70"/>
    </row>
    <row r="1787" spans="31:31" ht="15.75" x14ac:dyDescent="0.3">
      <c r="AE1787" s="70"/>
    </row>
    <row r="1788" spans="31:31" ht="15.75" x14ac:dyDescent="0.3">
      <c r="AE1788" s="70"/>
    </row>
    <row r="1789" spans="31:31" ht="15.75" x14ac:dyDescent="0.3">
      <c r="AE1789" s="70"/>
    </row>
    <row r="1790" spans="31:31" ht="15.75" x14ac:dyDescent="0.3">
      <c r="AE1790" s="70"/>
    </row>
    <row r="1791" spans="31:31" ht="15.75" x14ac:dyDescent="0.3">
      <c r="AE1791" s="70"/>
    </row>
    <row r="1792" spans="31:31" ht="15.75" x14ac:dyDescent="0.3">
      <c r="AE1792" s="70"/>
    </row>
    <row r="1793" spans="31:31" ht="15.75" x14ac:dyDescent="0.3">
      <c r="AE1793" s="70"/>
    </row>
    <row r="1794" spans="31:31" ht="15.75" x14ac:dyDescent="0.3">
      <c r="AE1794" s="70"/>
    </row>
    <row r="1795" spans="31:31" ht="15.75" x14ac:dyDescent="0.3">
      <c r="AE1795" s="70"/>
    </row>
    <row r="1796" spans="31:31" ht="15.75" x14ac:dyDescent="0.3">
      <c r="AE1796" s="70"/>
    </row>
    <row r="1797" spans="31:31" ht="15.75" x14ac:dyDescent="0.3">
      <c r="AE1797" s="70"/>
    </row>
    <row r="1798" spans="31:31" ht="15.75" x14ac:dyDescent="0.3">
      <c r="AE1798" s="70"/>
    </row>
    <row r="1799" spans="31:31" ht="15.75" x14ac:dyDescent="0.3">
      <c r="AE1799" s="70"/>
    </row>
    <row r="1800" spans="31:31" ht="15.75" x14ac:dyDescent="0.3">
      <c r="AE1800" s="70"/>
    </row>
    <row r="1801" spans="31:31" ht="15.75" x14ac:dyDescent="0.3">
      <c r="AE1801" s="70"/>
    </row>
    <row r="1802" spans="31:31" ht="15.75" x14ac:dyDescent="0.3">
      <c r="AE1802" s="70"/>
    </row>
    <row r="1803" spans="31:31" ht="15.75" x14ac:dyDescent="0.3">
      <c r="AE1803" s="70"/>
    </row>
    <row r="1804" spans="31:31" ht="15.75" x14ac:dyDescent="0.3">
      <c r="AE1804" s="70"/>
    </row>
    <row r="1805" spans="31:31" ht="15.75" x14ac:dyDescent="0.3">
      <c r="AE1805" s="70"/>
    </row>
    <row r="1806" spans="31:31" ht="15.75" x14ac:dyDescent="0.3">
      <c r="AE1806" s="70"/>
    </row>
    <row r="1807" spans="31:31" ht="15.75" x14ac:dyDescent="0.3">
      <c r="AE1807" s="70"/>
    </row>
    <row r="1808" spans="31:31" ht="15.75" x14ac:dyDescent="0.3">
      <c r="AE1808" s="70"/>
    </row>
    <row r="1809" spans="31:31" ht="15.75" x14ac:dyDescent="0.3">
      <c r="AE1809" s="70"/>
    </row>
    <row r="1810" spans="31:31" ht="15.75" x14ac:dyDescent="0.3">
      <c r="AE1810" s="70"/>
    </row>
    <row r="1811" spans="31:31" ht="15.75" x14ac:dyDescent="0.3">
      <c r="AE1811" s="70"/>
    </row>
    <row r="1812" spans="31:31" ht="15.75" x14ac:dyDescent="0.3">
      <c r="AE1812" s="70"/>
    </row>
    <row r="1813" spans="31:31" ht="15.75" x14ac:dyDescent="0.3">
      <c r="AE1813" s="70"/>
    </row>
    <row r="1814" spans="31:31" ht="15.75" x14ac:dyDescent="0.3">
      <c r="AE1814" s="70"/>
    </row>
    <row r="1815" spans="31:31" ht="15.75" x14ac:dyDescent="0.3">
      <c r="AE1815" s="70"/>
    </row>
    <row r="1816" spans="31:31" ht="15.75" x14ac:dyDescent="0.3">
      <c r="AE1816" s="70"/>
    </row>
    <row r="1817" spans="31:31" ht="15.75" x14ac:dyDescent="0.3">
      <c r="AE1817" s="70"/>
    </row>
    <row r="1818" spans="31:31" ht="15.75" x14ac:dyDescent="0.3">
      <c r="AE1818" s="70"/>
    </row>
    <row r="1819" spans="31:31" ht="15.75" x14ac:dyDescent="0.3">
      <c r="AE1819" s="70"/>
    </row>
    <row r="1820" spans="31:31" ht="15.75" x14ac:dyDescent="0.3">
      <c r="AE1820" s="70"/>
    </row>
    <row r="1821" spans="31:31" ht="15.75" x14ac:dyDescent="0.3">
      <c r="AE1821" s="70"/>
    </row>
    <row r="1822" spans="31:31" ht="15.75" x14ac:dyDescent="0.3">
      <c r="AE1822" s="70"/>
    </row>
    <row r="1823" spans="31:31" ht="15.75" x14ac:dyDescent="0.3">
      <c r="AE1823" s="70"/>
    </row>
    <row r="1824" spans="31:31" ht="15.75" x14ac:dyDescent="0.3">
      <c r="AE1824" s="70"/>
    </row>
    <row r="1825" spans="31:31" ht="15.75" x14ac:dyDescent="0.3">
      <c r="AE1825" s="70"/>
    </row>
    <row r="1826" spans="31:31" ht="15.75" x14ac:dyDescent="0.3">
      <c r="AE1826" s="70"/>
    </row>
    <row r="1827" spans="31:31" ht="15.75" x14ac:dyDescent="0.3">
      <c r="AE1827" s="70"/>
    </row>
    <row r="1828" spans="31:31" ht="15.75" x14ac:dyDescent="0.3">
      <c r="AE1828" s="70"/>
    </row>
    <row r="1829" spans="31:31" ht="15.75" x14ac:dyDescent="0.3">
      <c r="AE1829" s="70"/>
    </row>
    <row r="1830" spans="31:31" ht="15.75" x14ac:dyDescent="0.3">
      <c r="AE1830" s="70"/>
    </row>
    <row r="1831" spans="31:31" ht="15.75" x14ac:dyDescent="0.3">
      <c r="AE1831" s="70"/>
    </row>
    <row r="1832" spans="31:31" ht="15.75" x14ac:dyDescent="0.3">
      <c r="AE1832" s="70"/>
    </row>
    <row r="1833" spans="31:31" ht="15.75" x14ac:dyDescent="0.3">
      <c r="AE1833" s="70"/>
    </row>
    <row r="1834" spans="31:31" ht="15.75" x14ac:dyDescent="0.3">
      <c r="AE1834" s="70"/>
    </row>
    <row r="1835" spans="31:31" ht="15.75" x14ac:dyDescent="0.3">
      <c r="AE1835" s="70"/>
    </row>
    <row r="1836" spans="31:31" ht="15.75" x14ac:dyDescent="0.3">
      <c r="AE1836" s="70"/>
    </row>
    <row r="1837" spans="31:31" ht="15.75" x14ac:dyDescent="0.3">
      <c r="AE1837" s="70"/>
    </row>
    <row r="1838" spans="31:31" ht="15.75" x14ac:dyDescent="0.3">
      <c r="AE1838" s="70"/>
    </row>
    <row r="1839" spans="31:31" ht="15.75" x14ac:dyDescent="0.3">
      <c r="AE1839" s="70"/>
    </row>
    <row r="1840" spans="31:31" ht="15.75" x14ac:dyDescent="0.3">
      <c r="AE1840" s="70"/>
    </row>
    <row r="1841" spans="31:31" ht="15.75" x14ac:dyDescent="0.3">
      <c r="AE1841" s="70"/>
    </row>
    <row r="1842" spans="31:31" ht="15.75" x14ac:dyDescent="0.3">
      <c r="AE1842" s="70"/>
    </row>
    <row r="1843" spans="31:31" ht="15.75" x14ac:dyDescent="0.3">
      <c r="AE1843" s="70"/>
    </row>
    <row r="1844" spans="31:31" ht="15.75" x14ac:dyDescent="0.3">
      <c r="AE1844" s="70"/>
    </row>
    <row r="1845" spans="31:31" ht="15.75" x14ac:dyDescent="0.3">
      <c r="AE1845" s="70"/>
    </row>
    <row r="1846" spans="31:31" ht="15.75" x14ac:dyDescent="0.3">
      <c r="AE1846" s="70"/>
    </row>
    <row r="1847" spans="31:31" ht="15.75" x14ac:dyDescent="0.3">
      <c r="AE1847" s="70"/>
    </row>
    <row r="1848" spans="31:31" ht="15.75" x14ac:dyDescent="0.3">
      <c r="AE1848" s="70"/>
    </row>
    <row r="1849" spans="31:31" ht="15.75" x14ac:dyDescent="0.3">
      <c r="AE1849" s="70"/>
    </row>
    <row r="1850" spans="31:31" ht="15.75" x14ac:dyDescent="0.3">
      <c r="AE1850" s="70"/>
    </row>
    <row r="1851" spans="31:31" ht="15.75" x14ac:dyDescent="0.3">
      <c r="AE1851" s="70"/>
    </row>
    <row r="1852" spans="31:31" ht="15.75" x14ac:dyDescent="0.3">
      <c r="AE1852" s="70"/>
    </row>
    <row r="1853" spans="31:31" ht="15.75" x14ac:dyDescent="0.3">
      <c r="AE1853" s="70"/>
    </row>
    <row r="1854" spans="31:31" ht="15.75" x14ac:dyDescent="0.3">
      <c r="AE1854" s="70"/>
    </row>
    <row r="1855" spans="31:31" ht="15.75" x14ac:dyDescent="0.3">
      <c r="AE1855" s="70"/>
    </row>
    <row r="1856" spans="31:31" ht="15.75" x14ac:dyDescent="0.3">
      <c r="AE1856" s="70"/>
    </row>
    <row r="1857" spans="31:31" ht="15.75" x14ac:dyDescent="0.3">
      <c r="AE1857" s="70"/>
    </row>
    <row r="1858" spans="31:31" ht="15.75" x14ac:dyDescent="0.3">
      <c r="AE1858" s="70"/>
    </row>
    <row r="1859" spans="31:31" ht="15.75" x14ac:dyDescent="0.3">
      <c r="AE1859" s="70"/>
    </row>
    <row r="1860" spans="31:31" ht="15.75" x14ac:dyDescent="0.3">
      <c r="AE1860" s="70"/>
    </row>
    <row r="1861" spans="31:31" ht="15.75" x14ac:dyDescent="0.3">
      <c r="AE1861" s="70"/>
    </row>
    <row r="1862" spans="31:31" ht="15.75" x14ac:dyDescent="0.3">
      <c r="AE1862" s="70"/>
    </row>
    <row r="1863" spans="31:31" ht="15.75" x14ac:dyDescent="0.3">
      <c r="AE1863" s="70"/>
    </row>
    <row r="1864" spans="31:31" ht="15.75" x14ac:dyDescent="0.3">
      <c r="AE1864" s="70"/>
    </row>
    <row r="1865" spans="31:31" ht="15.75" x14ac:dyDescent="0.3">
      <c r="AE1865" s="70"/>
    </row>
    <row r="1866" spans="31:31" ht="15.75" x14ac:dyDescent="0.3">
      <c r="AE1866" s="70"/>
    </row>
    <row r="1867" spans="31:31" ht="15.75" x14ac:dyDescent="0.3">
      <c r="AE1867" s="70"/>
    </row>
    <row r="1868" spans="31:31" ht="15.75" x14ac:dyDescent="0.3">
      <c r="AE1868" s="70"/>
    </row>
    <row r="1869" spans="31:31" ht="15.75" x14ac:dyDescent="0.3">
      <c r="AE1869" s="70"/>
    </row>
    <row r="1870" spans="31:31" ht="15.75" x14ac:dyDescent="0.3">
      <c r="AE1870" s="70"/>
    </row>
    <row r="1871" spans="31:31" ht="15.75" x14ac:dyDescent="0.3">
      <c r="AE1871" s="70"/>
    </row>
    <row r="1872" spans="31:31" ht="15.75" x14ac:dyDescent="0.3">
      <c r="AE1872" s="70"/>
    </row>
    <row r="1873" spans="31:31" ht="15.75" x14ac:dyDescent="0.3">
      <c r="AE1873" s="70"/>
    </row>
    <row r="1874" spans="31:31" ht="15.75" x14ac:dyDescent="0.3">
      <c r="AE1874" s="70"/>
    </row>
    <row r="1875" spans="31:31" ht="15.75" x14ac:dyDescent="0.3">
      <c r="AE1875" s="70"/>
    </row>
    <row r="1876" spans="31:31" ht="15.75" x14ac:dyDescent="0.3">
      <c r="AE1876" s="70"/>
    </row>
    <row r="1877" spans="31:31" ht="15.75" x14ac:dyDescent="0.3">
      <c r="AE1877" s="70"/>
    </row>
    <row r="1878" spans="31:31" ht="15.75" x14ac:dyDescent="0.3">
      <c r="AE1878" s="70"/>
    </row>
    <row r="1879" spans="31:31" ht="15.75" x14ac:dyDescent="0.3">
      <c r="AE1879" s="70"/>
    </row>
    <row r="1880" spans="31:31" ht="15.75" x14ac:dyDescent="0.3">
      <c r="AE1880" s="70"/>
    </row>
    <row r="1881" spans="31:31" ht="15.75" x14ac:dyDescent="0.3">
      <c r="AE1881" s="70"/>
    </row>
    <row r="1882" spans="31:31" ht="15.75" x14ac:dyDescent="0.3">
      <c r="AE1882" s="70"/>
    </row>
    <row r="1883" spans="31:31" ht="15.75" x14ac:dyDescent="0.3">
      <c r="AE1883" s="70"/>
    </row>
    <row r="1884" spans="31:31" ht="15.75" x14ac:dyDescent="0.3">
      <c r="AE1884" s="70"/>
    </row>
    <row r="1885" spans="31:31" ht="15.75" x14ac:dyDescent="0.3">
      <c r="AE1885" s="70"/>
    </row>
    <row r="1886" spans="31:31" ht="15.75" x14ac:dyDescent="0.3">
      <c r="AE1886" s="70"/>
    </row>
    <row r="1887" spans="31:31" ht="15.75" x14ac:dyDescent="0.3">
      <c r="AE1887" s="70"/>
    </row>
    <row r="1888" spans="31:31" ht="15.75" x14ac:dyDescent="0.3">
      <c r="AE1888" s="70"/>
    </row>
    <row r="1889" spans="31:31" ht="15.75" x14ac:dyDescent="0.3">
      <c r="AE1889" s="70"/>
    </row>
    <row r="1890" spans="31:31" ht="15.75" x14ac:dyDescent="0.3">
      <c r="AE1890" s="70"/>
    </row>
    <row r="1891" spans="31:31" ht="15.75" x14ac:dyDescent="0.3">
      <c r="AE1891" s="70"/>
    </row>
    <row r="1892" spans="31:31" ht="15.75" x14ac:dyDescent="0.3">
      <c r="AE1892" s="70"/>
    </row>
    <row r="1893" spans="31:31" ht="15.75" x14ac:dyDescent="0.3">
      <c r="AE1893" s="70"/>
    </row>
    <row r="1894" spans="31:31" ht="15.75" x14ac:dyDescent="0.3">
      <c r="AE1894" s="70"/>
    </row>
    <row r="1895" spans="31:31" ht="15.75" x14ac:dyDescent="0.3">
      <c r="AE1895" s="70"/>
    </row>
    <row r="1896" spans="31:31" ht="15.75" x14ac:dyDescent="0.3">
      <c r="AE1896" s="70"/>
    </row>
    <row r="1897" spans="31:31" ht="15.75" x14ac:dyDescent="0.3">
      <c r="AE1897" s="70"/>
    </row>
    <row r="1898" spans="31:31" ht="15.75" x14ac:dyDescent="0.3">
      <c r="AE1898" s="70"/>
    </row>
    <row r="1899" spans="31:31" ht="15.75" x14ac:dyDescent="0.3">
      <c r="AE1899" s="70"/>
    </row>
    <row r="1900" spans="31:31" ht="15.75" x14ac:dyDescent="0.3">
      <c r="AE1900" s="70"/>
    </row>
    <row r="1901" spans="31:31" ht="15.75" x14ac:dyDescent="0.3">
      <c r="AE1901" s="70"/>
    </row>
    <row r="1902" spans="31:31" ht="15.75" x14ac:dyDescent="0.3">
      <c r="AE1902" s="70"/>
    </row>
    <row r="1903" spans="31:31" ht="15.75" x14ac:dyDescent="0.3">
      <c r="AE1903" s="70"/>
    </row>
    <row r="1904" spans="31:31" ht="15.75" x14ac:dyDescent="0.3">
      <c r="AE1904" s="70"/>
    </row>
    <row r="1905" spans="31:31" ht="15.75" x14ac:dyDescent="0.3">
      <c r="AE1905" s="70"/>
    </row>
    <row r="1906" spans="31:31" ht="15.75" x14ac:dyDescent="0.3">
      <c r="AE1906" s="70"/>
    </row>
    <row r="1907" spans="31:31" ht="15.75" x14ac:dyDescent="0.3">
      <c r="AE1907" s="70"/>
    </row>
    <row r="1908" spans="31:31" ht="15.75" x14ac:dyDescent="0.3">
      <c r="AE1908" s="70"/>
    </row>
    <row r="1909" spans="31:31" ht="15.75" x14ac:dyDescent="0.3">
      <c r="AE1909" s="70"/>
    </row>
    <row r="1910" spans="31:31" ht="15.75" x14ac:dyDescent="0.3">
      <c r="AE1910" s="70"/>
    </row>
    <row r="1911" spans="31:31" ht="15.75" x14ac:dyDescent="0.3">
      <c r="AE1911" s="70"/>
    </row>
    <row r="1912" spans="31:31" ht="15.75" x14ac:dyDescent="0.3">
      <c r="AE1912" s="70"/>
    </row>
    <row r="1913" spans="31:31" ht="15.75" x14ac:dyDescent="0.3">
      <c r="AE1913" s="70"/>
    </row>
    <row r="1914" spans="31:31" ht="15.75" x14ac:dyDescent="0.3">
      <c r="AE1914" s="70"/>
    </row>
    <row r="1915" spans="31:31" ht="15.75" x14ac:dyDescent="0.3">
      <c r="AE1915" s="70"/>
    </row>
    <row r="1916" spans="31:31" ht="15.75" x14ac:dyDescent="0.3">
      <c r="AE1916" s="70"/>
    </row>
    <row r="1917" spans="31:31" ht="15.75" x14ac:dyDescent="0.3">
      <c r="AE1917" s="70"/>
    </row>
    <row r="1918" spans="31:31" ht="15.75" x14ac:dyDescent="0.3">
      <c r="AE1918" s="70"/>
    </row>
    <row r="1919" spans="31:31" ht="15.75" x14ac:dyDescent="0.3">
      <c r="AE1919" s="70"/>
    </row>
    <row r="1920" spans="31:31" ht="15.75" x14ac:dyDescent="0.3">
      <c r="AE1920" s="70"/>
    </row>
    <row r="1921" spans="31:31" ht="15.75" x14ac:dyDescent="0.3">
      <c r="AE1921" s="70"/>
    </row>
    <row r="1922" spans="31:31" ht="15.75" x14ac:dyDescent="0.3">
      <c r="AE1922" s="70"/>
    </row>
    <row r="1923" spans="31:31" ht="15.75" x14ac:dyDescent="0.3">
      <c r="AE1923" s="70"/>
    </row>
    <row r="1924" spans="31:31" ht="15.75" x14ac:dyDescent="0.3">
      <c r="AE1924" s="70"/>
    </row>
    <row r="1925" spans="31:31" ht="15.75" x14ac:dyDescent="0.3">
      <c r="AE1925" s="70"/>
    </row>
    <row r="1926" spans="31:31" ht="15.75" x14ac:dyDescent="0.3">
      <c r="AE1926" s="70"/>
    </row>
    <row r="1927" spans="31:31" ht="15.75" x14ac:dyDescent="0.3">
      <c r="AE1927" s="70"/>
    </row>
    <row r="1928" spans="31:31" ht="15.75" x14ac:dyDescent="0.3">
      <c r="AE1928" s="70"/>
    </row>
    <row r="1929" spans="31:31" ht="15.75" x14ac:dyDescent="0.3">
      <c r="AE1929" s="70"/>
    </row>
    <row r="1930" spans="31:31" ht="15.75" x14ac:dyDescent="0.3">
      <c r="AE1930" s="70"/>
    </row>
    <row r="1931" spans="31:31" ht="15.75" x14ac:dyDescent="0.3">
      <c r="AE1931" s="70"/>
    </row>
    <row r="1932" spans="31:31" ht="15.75" x14ac:dyDescent="0.3">
      <c r="AE1932" s="70"/>
    </row>
    <row r="1933" spans="31:31" ht="15.75" x14ac:dyDescent="0.3">
      <c r="AE1933" s="70"/>
    </row>
    <row r="1934" spans="31:31" ht="15.75" x14ac:dyDescent="0.3">
      <c r="AE1934" s="70"/>
    </row>
    <row r="1935" spans="31:31" ht="15.75" x14ac:dyDescent="0.3">
      <c r="AE1935" s="70"/>
    </row>
    <row r="1936" spans="31:31" ht="15.75" x14ac:dyDescent="0.3">
      <c r="AE1936" s="70"/>
    </row>
    <row r="1937" spans="31:31" ht="15.75" x14ac:dyDescent="0.3">
      <c r="AE1937" s="70"/>
    </row>
    <row r="1938" spans="31:31" ht="15.75" x14ac:dyDescent="0.3">
      <c r="AE1938" s="70"/>
    </row>
    <row r="1939" spans="31:31" ht="15.75" x14ac:dyDescent="0.3">
      <c r="AE1939" s="70"/>
    </row>
    <row r="1940" spans="31:31" ht="15.75" x14ac:dyDescent="0.3">
      <c r="AE1940" s="70"/>
    </row>
    <row r="1941" spans="31:31" ht="15.75" x14ac:dyDescent="0.3">
      <c r="AE1941" s="70"/>
    </row>
    <row r="1942" spans="31:31" ht="15.75" x14ac:dyDescent="0.3">
      <c r="AE1942" s="70"/>
    </row>
    <row r="1943" spans="31:31" ht="15.75" x14ac:dyDescent="0.3">
      <c r="AE1943" s="70"/>
    </row>
    <row r="1944" spans="31:31" ht="15.75" x14ac:dyDescent="0.3">
      <c r="AE1944" s="70"/>
    </row>
    <row r="1945" spans="31:31" ht="15.75" x14ac:dyDescent="0.3">
      <c r="AE1945" s="70"/>
    </row>
    <row r="1946" spans="31:31" ht="15.75" x14ac:dyDescent="0.3">
      <c r="AE1946" s="70"/>
    </row>
    <row r="1947" spans="31:31" ht="15.75" x14ac:dyDescent="0.3">
      <c r="AE1947" s="70"/>
    </row>
    <row r="1948" spans="31:31" ht="15.75" x14ac:dyDescent="0.3">
      <c r="AE1948" s="70"/>
    </row>
    <row r="1949" spans="31:31" ht="15.75" x14ac:dyDescent="0.3">
      <c r="AE1949" s="70"/>
    </row>
    <row r="1950" spans="31:31" ht="15.75" x14ac:dyDescent="0.3">
      <c r="AE1950" s="70"/>
    </row>
    <row r="1951" spans="31:31" ht="15.75" x14ac:dyDescent="0.3">
      <c r="AE1951" s="70"/>
    </row>
    <row r="1952" spans="31:31" ht="15.75" x14ac:dyDescent="0.3">
      <c r="AE1952" s="70"/>
    </row>
    <row r="1953" spans="31:31" ht="15.75" x14ac:dyDescent="0.3">
      <c r="AE1953" s="70"/>
    </row>
    <row r="1954" spans="31:31" ht="15.75" x14ac:dyDescent="0.3">
      <c r="AE1954" s="70"/>
    </row>
    <row r="1955" spans="31:31" ht="15.75" x14ac:dyDescent="0.3">
      <c r="AE1955" s="70"/>
    </row>
    <row r="1956" spans="31:31" ht="15.75" x14ac:dyDescent="0.3">
      <c r="AE1956" s="70"/>
    </row>
    <row r="1957" spans="31:31" ht="15.75" x14ac:dyDescent="0.3">
      <c r="AE1957" s="70"/>
    </row>
    <row r="1958" spans="31:31" ht="15.75" x14ac:dyDescent="0.3">
      <c r="AE1958" s="70"/>
    </row>
    <row r="1959" spans="31:31" ht="15.75" x14ac:dyDescent="0.3">
      <c r="AE1959" s="70"/>
    </row>
    <row r="1960" spans="31:31" ht="15.75" x14ac:dyDescent="0.3">
      <c r="AE1960" s="70"/>
    </row>
    <row r="1961" spans="31:31" ht="15.75" x14ac:dyDescent="0.3">
      <c r="AE1961" s="70"/>
    </row>
    <row r="1962" spans="31:31" ht="15.75" x14ac:dyDescent="0.3">
      <c r="AE1962" s="70"/>
    </row>
    <row r="1963" spans="31:31" ht="15.75" x14ac:dyDescent="0.3">
      <c r="AE1963" s="70"/>
    </row>
    <row r="1964" spans="31:31" ht="15.75" x14ac:dyDescent="0.3">
      <c r="AE1964" s="70"/>
    </row>
    <row r="1965" spans="31:31" ht="15.75" x14ac:dyDescent="0.3">
      <c r="AE1965" s="70"/>
    </row>
    <row r="1966" spans="31:31" ht="15.75" x14ac:dyDescent="0.3">
      <c r="AE1966" s="70"/>
    </row>
    <row r="1967" spans="31:31" ht="15.75" x14ac:dyDescent="0.3">
      <c r="AE1967" s="70"/>
    </row>
    <row r="1968" spans="31:31" ht="15.75" x14ac:dyDescent="0.3">
      <c r="AE1968" s="70"/>
    </row>
    <row r="1969" spans="31:31" ht="15.75" x14ac:dyDescent="0.3">
      <c r="AE1969" s="70"/>
    </row>
    <row r="1970" spans="31:31" ht="15.75" x14ac:dyDescent="0.3">
      <c r="AE1970" s="70"/>
    </row>
    <row r="1971" spans="31:31" ht="15.75" x14ac:dyDescent="0.3">
      <c r="AE1971" s="70"/>
    </row>
    <row r="1972" spans="31:31" ht="15.75" x14ac:dyDescent="0.3">
      <c r="AE1972" s="70"/>
    </row>
    <row r="1973" spans="31:31" ht="15.75" x14ac:dyDescent="0.3">
      <c r="AE1973" s="70"/>
    </row>
    <row r="1974" spans="31:31" ht="15.75" x14ac:dyDescent="0.3">
      <c r="AE1974" s="70"/>
    </row>
    <row r="1975" spans="31:31" ht="15.75" x14ac:dyDescent="0.3">
      <c r="AE1975" s="70"/>
    </row>
    <row r="1976" spans="31:31" ht="15.75" x14ac:dyDescent="0.3">
      <c r="AE1976" s="70"/>
    </row>
    <row r="1977" spans="31:31" ht="15.75" x14ac:dyDescent="0.3">
      <c r="AE1977" s="70"/>
    </row>
    <row r="1978" spans="31:31" ht="15.75" x14ac:dyDescent="0.3">
      <c r="AE1978" s="70"/>
    </row>
    <row r="1979" spans="31:31" ht="15.75" x14ac:dyDescent="0.3">
      <c r="AE1979" s="70"/>
    </row>
    <row r="1980" spans="31:31" ht="15.75" x14ac:dyDescent="0.3">
      <c r="AE1980" s="70"/>
    </row>
    <row r="1981" spans="31:31" ht="15.75" x14ac:dyDescent="0.3">
      <c r="AE1981" s="70"/>
    </row>
    <row r="1982" spans="31:31" ht="15.75" x14ac:dyDescent="0.3">
      <c r="AE1982" s="70"/>
    </row>
    <row r="1983" spans="31:31" ht="15.75" x14ac:dyDescent="0.3">
      <c r="AE1983" s="70"/>
    </row>
    <row r="1984" spans="31:31" ht="15.75" x14ac:dyDescent="0.3">
      <c r="AE1984" s="70"/>
    </row>
    <row r="1985" spans="31:31" ht="15.75" x14ac:dyDescent="0.3">
      <c r="AE1985" s="70"/>
    </row>
    <row r="1986" spans="31:31" ht="15.75" x14ac:dyDescent="0.3">
      <c r="AE1986" s="70"/>
    </row>
    <row r="1987" spans="31:31" ht="15.75" x14ac:dyDescent="0.3">
      <c r="AE1987" s="70"/>
    </row>
    <row r="1988" spans="31:31" ht="15.75" x14ac:dyDescent="0.3">
      <c r="AE1988" s="70"/>
    </row>
    <row r="1989" spans="31:31" ht="15.75" x14ac:dyDescent="0.3">
      <c r="AE1989" s="70"/>
    </row>
    <row r="1990" spans="31:31" ht="15.75" x14ac:dyDescent="0.3">
      <c r="AE1990" s="70"/>
    </row>
    <row r="1991" spans="31:31" ht="15.75" x14ac:dyDescent="0.3">
      <c r="AE1991" s="70"/>
    </row>
    <row r="1992" spans="31:31" ht="15.75" x14ac:dyDescent="0.3">
      <c r="AE1992" s="70"/>
    </row>
    <row r="1993" spans="31:31" ht="15.75" x14ac:dyDescent="0.3">
      <c r="AE1993" s="70"/>
    </row>
    <row r="1994" spans="31:31" ht="15.75" x14ac:dyDescent="0.3">
      <c r="AE1994" s="70"/>
    </row>
    <row r="1995" spans="31:31" ht="15.75" x14ac:dyDescent="0.3">
      <c r="AE1995" s="70"/>
    </row>
    <row r="1996" spans="31:31" ht="15.75" x14ac:dyDescent="0.3">
      <c r="AE1996" s="70"/>
    </row>
    <row r="1997" spans="31:31" ht="15.75" x14ac:dyDescent="0.3">
      <c r="AE1997" s="70"/>
    </row>
    <row r="1998" spans="31:31" ht="15.75" x14ac:dyDescent="0.3">
      <c r="AE1998" s="70"/>
    </row>
    <row r="1999" spans="31:31" ht="15.75" x14ac:dyDescent="0.3">
      <c r="AE1999" s="70"/>
    </row>
    <row r="2000" spans="31:31" ht="15.75" x14ac:dyDescent="0.3">
      <c r="AE2000" s="70"/>
    </row>
    <row r="2001" spans="31:31" ht="15.75" x14ac:dyDescent="0.3">
      <c r="AE2001" s="70"/>
    </row>
    <row r="2002" spans="31:31" ht="15.75" x14ac:dyDescent="0.3">
      <c r="AE2002" s="70"/>
    </row>
    <row r="2003" spans="31:31" ht="15.75" x14ac:dyDescent="0.3">
      <c r="AE2003" s="70"/>
    </row>
    <row r="2004" spans="31:31" ht="15.75" x14ac:dyDescent="0.3">
      <c r="AE2004" s="70"/>
    </row>
    <row r="2005" spans="31:31" ht="15.75" x14ac:dyDescent="0.3">
      <c r="AE2005" s="70"/>
    </row>
    <row r="2006" spans="31:31" ht="15.75" x14ac:dyDescent="0.3">
      <c r="AE2006" s="70"/>
    </row>
    <row r="2007" spans="31:31" ht="15.75" x14ac:dyDescent="0.3">
      <c r="AE2007" s="70"/>
    </row>
    <row r="2008" spans="31:31" ht="15.75" x14ac:dyDescent="0.3">
      <c r="AE2008" s="70"/>
    </row>
    <row r="2009" spans="31:31" ht="15.75" x14ac:dyDescent="0.3">
      <c r="AE2009" s="70"/>
    </row>
    <row r="2010" spans="31:31" ht="15.75" x14ac:dyDescent="0.3">
      <c r="AE2010" s="70"/>
    </row>
    <row r="2011" spans="31:31" ht="15.75" x14ac:dyDescent="0.3">
      <c r="AE2011" s="70"/>
    </row>
    <row r="2012" spans="31:31" ht="15.75" x14ac:dyDescent="0.3">
      <c r="AE2012" s="70"/>
    </row>
    <row r="2013" spans="31:31" ht="15.75" x14ac:dyDescent="0.3">
      <c r="AE2013" s="70"/>
    </row>
    <row r="2014" spans="31:31" ht="15.75" x14ac:dyDescent="0.3">
      <c r="AE2014" s="70"/>
    </row>
    <row r="2015" spans="31:31" ht="15.75" x14ac:dyDescent="0.3">
      <c r="AE2015" s="70"/>
    </row>
    <row r="2016" spans="31:31" ht="15.75" x14ac:dyDescent="0.3">
      <c r="AE2016" s="70"/>
    </row>
    <row r="2017" spans="31:31" ht="15.75" x14ac:dyDescent="0.3">
      <c r="AE2017" s="70"/>
    </row>
    <row r="2018" spans="31:31" ht="15.75" x14ac:dyDescent="0.3">
      <c r="AE2018" s="70"/>
    </row>
    <row r="2019" spans="31:31" ht="15.75" x14ac:dyDescent="0.3">
      <c r="AE2019" s="70"/>
    </row>
    <row r="2020" spans="31:31" ht="15.75" x14ac:dyDescent="0.3">
      <c r="AE2020" s="70"/>
    </row>
    <row r="2021" spans="31:31" ht="15.75" x14ac:dyDescent="0.3">
      <c r="AE2021" s="70"/>
    </row>
    <row r="2022" spans="31:31" ht="15.75" x14ac:dyDescent="0.3">
      <c r="AE2022" s="70"/>
    </row>
    <row r="2023" spans="31:31" ht="15.75" x14ac:dyDescent="0.3">
      <c r="AE2023" s="70"/>
    </row>
    <row r="2024" spans="31:31" ht="15.75" x14ac:dyDescent="0.3">
      <c r="AE2024" s="70"/>
    </row>
    <row r="2025" spans="31:31" ht="15.75" x14ac:dyDescent="0.3">
      <c r="AE2025" s="70"/>
    </row>
    <row r="2026" spans="31:31" ht="15.75" x14ac:dyDescent="0.3">
      <c r="AE2026" s="70"/>
    </row>
    <row r="2027" spans="31:31" ht="15.75" x14ac:dyDescent="0.3">
      <c r="AE2027" s="70"/>
    </row>
    <row r="2028" spans="31:31" ht="15.75" x14ac:dyDescent="0.3">
      <c r="AE2028" s="70"/>
    </row>
    <row r="2029" spans="31:31" ht="15.75" x14ac:dyDescent="0.3">
      <c r="AE2029" s="70"/>
    </row>
    <row r="2030" spans="31:31" ht="15.75" x14ac:dyDescent="0.3">
      <c r="AE2030" s="70"/>
    </row>
    <row r="2031" spans="31:31" ht="15.75" x14ac:dyDescent="0.3">
      <c r="AE2031" s="70"/>
    </row>
    <row r="2032" spans="31:31" ht="15.75" x14ac:dyDescent="0.3">
      <c r="AE2032" s="70"/>
    </row>
    <row r="2033" spans="31:31" ht="15.75" x14ac:dyDescent="0.3">
      <c r="AE2033" s="70"/>
    </row>
    <row r="2034" spans="31:31" ht="15.75" x14ac:dyDescent="0.3">
      <c r="AE2034" s="70"/>
    </row>
    <row r="2035" spans="31:31" ht="15.75" x14ac:dyDescent="0.3">
      <c r="AE2035" s="70"/>
    </row>
    <row r="2036" spans="31:31" ht="15.75" x14ac:dyDescent="0.3">
      <c r="AE2036" s="70"/>
    </row>
    <row r="2037" spans="31:31" ht="15.75" x14ac:dyDescent="0.3">
      <c r="AE2037" s="70"/>
    </row>
    <row r="2038" spans="31:31" ht="15.75" x14ac:dyDescent="0.3">
      <c r="AE2038" s="70"/>
    </row>
    <row r="2039" spans="31:31" ht="15.75" x14ac:dyDescent="0.3">
      <c r="AE2039" s="70"/>
    </row>
    <row r="2040" spans="31:31" ht="15.75" x14ac:dyDescent="0.3">
      <c r="AE2040" s="70"/>
    </row>
    <row r="2041" spans="31:31" ht="15.75" x14ac:dyDescent="0.3">
      <c r="AE2041" s="70"/>
    </row>
    <row r="2042" spans="31:31" ht="15.75" x14ac:dyDescent="0.3">
      <c r="AE2042" s="70"/>
    </row>
    <row r="2043" spans="31:31" ht="15.75" x14ac:dyDescent="0.3">
      <c r="AE2043" s="70"/>
    </row>
    <row r="2044" spans="31:31" ht="15.75" x14ac:dyDescent="0.3">
      <c r="AE2044" s="70"/>
    </row>
    <row r="2045" spans="31:31" ht="15.75" x14ac:dyDescent="0.3">
      <c r="AE2045" s="70"/>
    </row>
    <row r="2046" spans="31:31" ht="15.75" x14ac:dyDescent="0.3">
      <c r="AE2046" s="70"/>
    </row>
    <row r="2047" spans="31:31" ht="15.75" x14ac:dyDescent="0.3">
      <c r="AE2047" s="70"/>
    </row>
    <row r="2048" spans="31:31" ht="15.75" x14ac:dyDescent="0.3">
      <c r="AE2048" s="70"/>
    </row>
    <row r="2049" spans="31:31" ht="15.75" x14ac:dyDescent="0.3">
      <c r="AE2049" s="70"/>
    </row>
    <row r="2050" spans="31:31" ht="15.75" x14ac:dyDescent="0.3">
      <c r="AE2050" s="70"/>
    </row>
    <row r="2051" spans="31:31" ht="15.75" x14ac:dyDescent="0.3">
      <c r="AE2051" s="70"/>
    </row>
    <row r="2052" spans="31:31" ht="15.75" x14ac:dyDescent="0.3">
      <c r="AE2052" s="70"/>
    </row>
    <row r="2053" spans="31:31" ht="15.75" x14ac:dyDescent="0.3">
      <c r="AE2053" s="70"/>
    </row>
    <row r="2054" spans="31:31" ht="15.75" x14ac:dyDescent="0.3">
      <c r="AE2054" s="70"/>
    </row>
    <row r="2055" spans="31:31" ht="15.75" x14ac:dyDescent="0.3">
      <c r="AE2055" s="70"/>
    </row>
    <row r="2056" spans="31:31" ht="15.75" x14ac:dyDescent="0.3">
      <c r="AE2056" s="70"/>
    </row>
    <row r="2057" spans="31:31" ht="15.75" x14ac:dyDescent="0.3">
      <c r="AE2057" s="70"/>
    </row>
    <row r="2058" spans="31:31" ht="15.75" x14ac:dyDescent="0.3">
      <c r="AE2058" s="70"/>
    </row>
    <row r="2059" spans="31:31" ht="15.75" x14ac:dyDescent="0.3">
      <c r="AE2059" s="70"/>
    </row>
    <row r="2060" spans="31:31" ht="15.75" x14ac:dyDescent="0.3">
      <c r="AE2060" s="70"/>
    </row>
    <row r="2061" spans="31:31" ht="15.75" x14ac:dyDescent="0.3">
      <c r="AE2061" s="70"/>
    </row>
    <row r="2062" spans="31:31" ht="15.75" x14ac:dyDescent="0.3">
      <c r="AE2062" s="70"/>
    </row>
    <row r="2063" spans="31:31" ht="15.75" x14ac:dyDescent="0.3">
      <c r="AE2063" s="70"/>
    </row>
    <row r="2064" spans="31:31" ht="15.75" x14ac:dyDescent="0.3">
      <c r="AE2064" s="70"/>
    </row>
    <row r="2065" spans="31:31" ht="15.75" x14ac:dyDescent="0.3">
      <c r="AE2065" s="70"/>
    </row>
    <row r="2066" spans="31:31" ht="15.75" x14ac:dyDescent="0.3">
      <c r="AE2066" s="70"/>
    </row>
    <row r="2067" spans="31:31" ht="15.75" x14ac:dyDescent="0.3">
      <c r="AE2067" s="70"/>
    </row>
    <row r="2068" spans="31:31" ht="15.75" x14ac:dyDescent="0.3">
      <c r="AE2068" s="70"/>
    </row>
    <row r="2069" spans="31:31" ht="15.75" x14ac:dyDescent="0.3">
      <c r="AE2069" s="70"/>
    </row>
    <row r="2070" spans="31:31" ht="15.75" x14ac:dyDescent="0.3">
      <c r="AE2070" s="70"/>
    </row>
    <row r="2071" spans="31:31" ht="15.75" x14ac:dyDescent="0.3">
      <c r="AE2071" s="70"/>
    </row>
    <row r="2072" spans="31:31" ht="15.75" x14ac:dyDescent="0.3">
      <c r="AE2072" s="70"/>
    </row>
    <row r="2073" spans="31:31" ht="15.75" x14ac:dyDescent="0.3">
      <c r="AE2073" s="70"/>
    </row>
    <row r="2074" spans="31:31" ht="15.75" x14ac:dyDescent="0.3">
      <c r="AE2074" s="70"/>
    </row>
    <row r="2075" spans="31:31" ht="15.75" x14ac:dyDescent="0.3">
      <c r="AE2075" s="70"/>
    </row>
    <row r="2076" spans="31:31" ht="15.75" x14ac:dyDescent="0.3">
      <c r="AE2076" s="70"/>
    </row>
    <row r="2077" spans="31:31" ht="15.75" x14ac:dyDescent="0.3">
      <c r="AE2077" s="70"/>
    </row>
    <row r="2078" spans="31:31" ht="15.75" x14ac:dyDescent="0.3">
      <c r="AE2078" s="70"/>
    </row>
    <row r="2079" spans="31:31" ht="15.75" x14ac:dyDescent="0.3">
      <c r="AE2079" s="70"/>
    </row>
    <row r="2080" spans="31:31" ht="15.75" x14ac:dyDescent="0.3">
      <c r="AE2080" s="70"/>
    </row>
    <row r="2081" spans="31:31" ht="15.75" x14ac:dyDescent="0.3">
      <c r="AE2081" s="70"/>
    </row>
    <row r="2082" spans="31:31" ht="15.75" x14ac:dyDescent="0.3">
      <c r="AE2082" s="70"/>
    </row>
    <row r="2083" spans="31:31" ht="15.75" x14ac:dyDescent="0.3">
      <c r="AE2083" s="70"/>
    </row>
    <row r="2084" spans="31:31" ht="15.75" x14ac:dyDescent="0.3">
      <c r="AE2084" s="70"/>
    </row>
    <row r="2085" spans="31:31" ht="15.75" x14ac:dyDescent="0.3">
      <c r="AE2085" s="70"/>
    </row>
    <row r="2086" spans="31:31" ht="15.75" x14ac:dyDescent="0.3">
      <c r="AE2086" s="70"/>
    </row>
    <row r="2087" spans="31:31" ht="15.75" x14ac:dyDescent="0.3">
      <c r="AE2087" s="70"/>
    </row>
    <row r="2088" spans="31:31" ht="15.75" x14ac:dyDescent="0.3">
      <c r="AE2088" s="70"/>
    </row>
    <row r="2089" spans="31:31" ht="15.75" x14ac:dyDescent="0.3">
      <c r="AE2089" s="70"/>
    </row>
    <row r="2090" spans="31:31" ht="15.75" x14ac:dyDescent="0.3">
      <c r="AE2090" s="70"/>
    </row>
    <row r="2091" spans="31:31" ht="15.75" x14ac:dyDescent="0.3">
      <c r="AE2091" s="70"/>
    </row>
    <row r="2092" spans="31:31" ht="15.75" x14ac:dyDescent="0.3">
      <c r="AE2092" s="70"/>
    </row>
    <row r="2093" spans="31:31" ht="15.75" x14ac:dyDescent="0.3">
      <c r="AE2093" s="70"/>
    </row>
    <row r="2094" spans="31:31" ht="15.75" x14ac:dyDescent="0.3">
      <c r="AE2094" s="70"/>
    </row>
    <row r="2095" spans="31:31" ht="15.75" x14ac:dyDescent="0.3">
      <c r="AE2095" s="70"/>
    </row>
    <row r="2096" spans="31:31" ht="15.75" x14ac:dyDescent="0.3">
      <c r="AE2096" s="70"/>
    </row>
    <row r="2097" spans="31:31" ht="15.75" x14ac:dyDescent="0.3">
      <c r="AE2097" s="70"/>
    </row>
    <row r="2098" spans="31:31" ht="15.75" x14ac:dyDescent="0.3">
      <c r="AE2098" s="70"/>
    </row>
    <row r="2099" spans="31:31" ht="15.75" x14ac:dyDescent="0.3">
      <c r="AE2099" s="70"/>
    </row>
    <row r="2100" spans="31:31" ht="15.75" x14ac:dyDescent="0.3">
      <c r="AE2100" s="70"/>
    </row>
    <row r="2101" spans="31:31" ht="15.75" x14ac:dyDescent="0.3">
      <c r="AE2101" s="70"/>
    </row>
    <row r="2102" spans="31:31" ht="15.75" x14ac:dyDescent="0.3">
      <c r="AE2102" s="70"/>
    </row>
    <row r="2103" spans="31:31" ht="15.75" x14ac:dyDescent="0.3">
      <c r="AE2103" s="70"/>
    </row>
    <row r="2104" spans="31:31" ht="15.75" x14ac:dyDescent="0.3">
      <c r="AE2104" s="70"/>
    </row>
    <row r="2105" spans="31:31" ht="15.75" x14ac:dyDescent="0.3">
      <c r="AE2105" s="70"/>
    </row>
    <row r="2106" spans="31:31" ht="15.75" x14ac:dyDescent="0.3">
      <c r="AE2106" s="70"/>
    </row>
    <row r="2107" spans="31:31" ht="15.75" x14ac:dyDescent="0.3">
      <c r="AE2107" s="70"/>
    </row>
    <row r="2108" spans="31:31" ht="15.75" x14ac:dyDescent="0.3">
      <c r="AE2108" s="70"/>
    </row>
    <row r="2109" spans="31:31" ht="15.75" x14ac:dyDescent="0.3">
      <c r="AE2109" s="70"/>
    </row>
    <row r="2110" spans="31:31" ht="15.75" x14ac:dyDescent="0.3">
      <c r="AE2110" s="70"/>
    </row>
    <row r="2111" spans="31:31" ht="15.75" x14ac:dyDescent="0.3">
      <c r="AE2111" s="70"/>
    </row>
    <row r="2112" spans="31:31" ht="15.75" x14ac:dyDescent="0.3">
      <c r="AE2112" s="70"/>
    </row>
    <row r="2113" spans="31:31" ht="15.75" x14ac:dyDescent="0.3">
      <c r="AE2113" s="70"/>
    </row>
    <row r="2114" spans="31:31" ht="15.75" x14ac:dyDescent="0.3">
      <c r="AE2114" s="70"/>
    </row>
    <row r="2115" spans="31:31" ht="15.75" x14ac:dyDescent="0.3">
      <c r="AE2115" s="70"/>
    </row>
    <row r="2116" spans="31:31" ht="15.75" x14ac:dyDescent="0.3">
      <c r="AE2116" s="70"/>
    </row>
    <row r="2117" spans="31:31" ht="15.75" x14ac:dyDescent="0.3">
      <c r="AE2117" s="70"/>
    </row>
    <row r="2118" spans="31:31" ht="15.75" x14ac:dyDescent="0.3">
      <c r="AE2118" s="70"/>
    </row>
    <row r="2119" spans="31:31" ht="15.75" x14ac:dyDescent="0.3">
      <c r="AE2119" s="70"/>
    </row>
    <row r="2120" spans="31:31" ht="15.75" x14ac:dyDescent="0.3">
      <c r="AE2120" s="70"/>
    </row>
    <row r="2121" spans="31:31" ht="15.75" x14ac:dyDescent="0.3">
      <c r="AE2121" s="70"/>
    </row>
    <row r="2122" spans="31:31" ht="15.75" x14ac:dyDescent="0.3">
      <c r="AE2122" s="70"/>
    </row>
    <row r="2123" spans="31:31" ht="15.75" x14ac:dyDescent="0.3">
      <c r="AE2123" s="70"/>
    </row>
    <row r="2124" spans="31:31" ht="15.75" x14ac:dyDescent="0.3">
      <c r="AE2124" s="70"/>
    </row>
    <row r="2125" spans="31:31" ht="15.75" x14ac:dyDescent="0.3">
      <c r="AE2125" s="70"/>
    </row>
    <row r="2126" spans="31:31" ht="15.75" x14ac:dyDescent="0.3">
      <c r="AE2126" s="70"/>
    </row>
    <row r="2127" spans="31:31" ht="15.75" x14ac:dyDescent="0.3">
      <c r="AE2127" s="70"/>
    </row>
    <row r="2128" spans="31:31" ht="15.75" x14ac:dyDescent="0.3">
      <c r="AE2128" s="70"/>
    </row>
    <row r="2129" spans="31:31" ht="15.75" x14ac:dyDescent="0.3">
      <c r="AE2129" s="70"/>
    </row>
    <row r="2130" spans="31:31" ht="15.75" x14ac:dyDescent="0.3">
      <c r="AE2130" s="70"/>
    </row>
    <row r="2131" spans="31:31" ht="15.75" x14ac:dyDescent="0.3">
      <c r="AE2131" s="70"/>
    </row>
    <row r="2132" spans="31:31" ht="15.75" x14ac:dyDescent="0.3">
      <c r="AE2132" s="70"/>
    </row>
    <row r="2133" spans="31:31" ht="15.75" x14ac:dyDescent="0.3">
      <c r="AE2133" s="70"/>
    </row>
    <row r="2134" spans="31:31" ht="15.75" x14ac:dyDescent="0.3">
      <c r="AE2134" s="70"/>
    </row>
    <row r="2135" spans="31:31" ht="15.75" x14ac:dyDescent="0.3">
      <c r="AE2135" s="70"/>
    </row>
    <row r="2136" spans="31:31" ht="15.75" x14ac:dyDescent="0.3">
      <c r="AE2136" s="70"/>
    </row>
    <row r="2137" spans="31:31" ht="15.75" x14ac:dyDescent="0.3">
      <c r="AE2137" s="70"/>
    </row>
    <row r="2138" spans="31:31" ht="15.75" x14ac:dyDescent="0.3">
      <c r="AE2138" s="70"/>
    </row>
    <row r="2139" spans="31:31" ht="15.75" x14ac:dyDescent="0.3">
      <c r="AE2139" s="70"/>
    </row>
    <row r="2140" spans="31:31" ht="15.75" x14ac:dyDescent="0.3">
      <c r="AE2140" s="70"/>
    </row>
    <row r="2141" spans="31:31" ht="15.75" x14ac:dyDescent="0.3">
      <c r="AE2141" s="70"/>
    </row>
    <row r="2142" spans="31:31" ht="15.75" x14ac:dyDescent="0.3">
      <c r="AE2142" s="70"/>
    </row>
    <row r="2143" spans="31:31" ht="15.75" x14ac:dyDescent="0.3">
      <c r="AE2143" s="70"/>
    </row>
    <row r="2144" spans="31:31" ht="15.75" x14ac:dyDescent="0.3">
      <c r="AE2144" s="70"/>
    </row>
    <row r="2145" spans="31:31" ht="15.75" x14ac:dyDescent="0.3">
      <c r="AE2145" s="70"/>
    </row>
    <row r="2146" spans="31:31" ht="15.75" x14ac:dyDescent="0.3">
      <c r="AE2146" s="70"/>
    </row>
    <row r="2147" spans="31:31" ht="15.75" x14ac:dyDescent="0.3">
      <c r="AE2147" s="70"/>
    </row>
    <row r="2148" spans="31:31" ht="15.75" x14ac:dyDescent="0.3">
      <c r="AE2148" s="70"/>
    </row>
    <row r="2149" spans="31:31" ht="15.75" x14ac:dyDescent="0.3">
      <c r="AE2149" s="70"/>
    </row>
    <row r="2150" spans="31:31" ht="15.75" x14ac:dyDescent="0.3">
      <c r="AE2150" s="70"/>
    </row>
    <row r="2151" spans="31:31" ht="15.75" x14ac:dyDescent="0.3">
      <c r="AE2151" s="70"/>
    </row>
    <row r="2152" spans="31:31" ht="15.75" x14ac:dyDescent="0.3">
      <c r="AE2152" s="70"/>
    </row>
    <row r="2153" spans="31:31" ht="15.75" x14ac:dyDescent="0.3">
      <c r="AE2153" s="70"/>
    </row>
    <row r="2154" spans="31:31" ht="15.75" x14ac:dyDescent="0.3">
      <c r="AE2154" s="70"/>
    </row>
    <row r="2155" spans="31:31" ht="15.75" x14ac:dyDescent="0.3">
      <c r="AE2155" s="70"/>
    </row>
    <row r="2156" spans="31:31" ht="15.75" x14ac:dyDescent="0.3">
      <c r="AE2156" s="70"/>
    </row>
    <row r="2157" spans="31:31" ht="15.75" x14ac:dyDescent="0.3">
      <c r="AE2157" s="70"/>
    </row>
    <row r="2158" spans="31:31" ht="15.75" x14ac:dyDescent="0.3">
      <c r="AE2158" s="70"/>
    </row>
    <row r="2159" spans="31:31" ht="15.75" x14ac:dyDescent="0.3">
      <c r="AE2159" s="70"/>
    </row>
    <row r="2160" spans="31:31" ht="15.75" x14ac:dyDescent="0.3">
      <c r="AE2160" s="70"/>
    </row>
    <row r="2161" spans="31:31" ht="15.75" x14ac:dyDescent="0.3">
      <c r="AE2161" s="70"/>
    </row>
    <row r="2162" spans="31:31" ht="15.75" x14ac:dyDescent="0.3">
      <c r="AE2162" s="70"/>
    </row>
    <row r="2163" spans="31:31" ht="15.75" x14ac:dyDescent="0.3">
      <c r="AE2163" s="70"/>
    </row>
    <row r="2164" spans="31:31" ht="15.75" x14ac:dyDescent="0.3">
      <c r="AE2164" s="70"/>
    </row>
    <row r="2165" spans="31:31" ht="15.75" x14ac:dyDescent="0.3">
      <c r="AE2165" s="70"/>
    </row>
    <row r="2166" spans="31:31" ht="15.75" x14ac:dyDescent="0.3">
      <c r="AE2166" s="70"/>
    </row>
    <row r="2167" spans="31:31" ht="15.75" x14ac:dyDescent="0.3">
      <c r="AE2167" s="70"/>
    </row>
    <row r="2168" spans="31:31" ht="15.75" x14ac:dyDescent="0.3">
      <c r="AE2168" s="70"/>
    </row>
    <row r="2169" spans="31:31" ht="15.75" x14ac:dyDescent="0.3">
      <c r="AE2169" s="70"/>
    </row>
    <row r="2170" spans="31:31" ht="15.75" x14ac:dyDescent="0.3">
      <c r="AE2170" s="70"/>
    </row>
    <row r="2171" spans="31:31" ht="15.75" x14ac:dyDescent="0.3">
      <c r="AE2171" s="70"/>
    </row>
    <row r="2172" spans="31:31" ht="15.75" x14ac:dyDescent="0.3">
      <c r="AE2172" s="70"/>
    </row>
    <row r="2173" spans="31:31" ht="15.75" x14ac:dyDescent="0.3">
      <c r="AE2173" s="70"/>
    </row>
    <row r="2174" spans="31:31" ht="15.75" x14ac:dyDescent="0.3">
      <c r="AE2174" s="70"/>
    </row>
    <row r="2175" spans="31:31" ht="15.75" x14ac:dyDescent="0.3">
      <c r="AE2175" s="70"/>
    </row>
    <row r="2176" spans="31:31" ht="15.75" x14ac:dyDescent="0.3">
      <c r="AE2176" s="70"/>
    </row>
    <row r="2177" spans="31:31" ht="15.75" x14ac:dyDescent="0.3">
      <c r="AE2177" s="70"/>
    </row>
    <row r="2178" spans="31:31" ht="15.75" x14ac:dyDescent="0.3">
      <c r="AE2178" s="70"/>
    </row>
    <row r="2179" spans="31:31" ht="15.75" x14ac:dyDescent="0.3">
      <c r="AE2179" s="70"/>
    </row>
    <row r="2180" spans="31:31" ht="15.75" x14ac:dyDescent="0.3">
      <c r="AE2180" s="70"/>
    </row>
    <row r="2181" spans="31:31" ht="15.75" x14ac:dyDescent="0.3">
      <c r="AE2181" s="70"/>
    </row>
    <row r="2182" spans="31:31" ht="15.75" x14ac:dyDescent="0.3">
      <c r="AE2182" s="70"/>
    </row>
    <row r="2183" spans="31:31" ht="15.75" x14ac:dyDescent="0.3">
      <c r="AE2183" s="70"/>
    </row>
    <row r="2184" spans="31:31" ht="15.75" x14ac:dyDescent="0.3">
      <c r="AE2184" s="70"/>
    </row>
    <row r="2185" spans="31:31" ht="15.75" x14ac:dyDescent="0.3">
      <c r="AE2185" s="70"/>
    </row>
    <row r="2186" spans="31:31" ht="15.75" x14ac:dyDescent="0.3">
      <c r="AE2186" s="70"/>
    </row>
    <row r="2187" spans="31:31" ht="15.75" x14ac:dyDescent="0.3">
      <c r="AE2187" s="70"/>
    </row>
    <row r="2188" spans="31:31" ht="15.75" x14ac:dyDescent="0.3">
      <c r="AE2188" s="70"/>
    </row>
    <row r="2189" spans="31:31" ht="15.75" x14ac:dyDescent="0.3">
      <c r="AE2189" s="70"/>
    </row>
    <row r="2190" spans="31:31" ht="15.75" x14ac:dyDescent="0.3">
      <c r="AE2190" s="70"/>
    </row>
    <row r="2191" spans="31:31" ht="15.75" x14ac:dyDescent="0.3">
      <c r="AE2191" s="70"/>
    </row>
    <row r="2192" spans="31:31" ht="15.75" x14ac:dyDescent="0.3">
      <c r="AE2192" s="70"/>
    </row>
    <row r="2193" spans="31:31" ht="15.75" x14ac:dyDescent="0.3">
      <c r="AE2193" s="70"/>
    </row>
    <row r="2194" spans="31:31" ht="15.75" x14ac:dyDescent="0.3">
      <c r="AE2194" s="70"/>
    </row>
    <row r="2195" spans="31:31" ht="15.75" x14ac:dyDescent="0.3">
      <c r="AE2195" s="70"/>
    </row>
    <row r="2196" spans="31:31" ht="15.75" x14ac:dyDescent="0.3">
      <c r="AE2196" s="70"/>
    </row>
    <row r="2197" spans="31:31" ht="15.75" x14ac:dyDescent="0.3">
      <c r="AE2197" s="70"/>
    </row>
    <row r="2198" spans="31:31" ht="15.75" x14ac:dyDescent="0.3">
      <c r="AE2198" s="70"/>
    </row>
    <row r="2199" spans="31:31" ht="15.75" x14ac:dyDescent="0.3">
      <c r="AE2199" s="70"/>
    </row>
    <row r="2200" spans="31:31" ht="15.75" x14ac:dyDescent="0.3">
      <c r="AE2200" s="70"/>
    </row>
    <row r="2201" spans="31:31" ht="15.75" x14ac:dyDescent="0.3">
      <c r="AE2201" s="70"/>
    </row>
    <row r="2202" spans="31:31" ht="15.75" x14ac:dyDescent="0.3">
      <c r="AE2202" s="70"/>
    </row>
    <row r="2203" spans="31:31" ht="15.75" x14ac:dyDescent="0.3">
      <c r="AE2203" s="70"/>
    </row>
    <row r="2204" spans="31:31" ht="15.75" x14ac:dyDescent="0.3">
      <c r="AE2204" s="70"/>
    </row>
    <row r="2205" spans="31:31" ht="15.75" x14ac:dyDescent="0.3">
      <c r="AE2205" s="70"/>
    </row>
    <row r="2206" spans="31:31" ht="15.75" x14ac:dyDescent="0.3">
      <c r="AE2206" s="70"/>
    </row>
    <row r="2207" spans="31:31" ht="15.75" x14ac:dyDescent="0.3">
      <c r="AE2207" s="70"/>
    </row>
    <row r="2208" spans="31:31" ht="15.75" x14ac:dyDescent="0.3">
      <c r="AE2208" s="70"/>
    </row>
    <row r="2209" spans="31:31" ht="15.75" x14ac:dyDescent="0.3">
      <c r="AE2209" s="70"/>
    </row>
    <row r="2210" spans="31:31" ht="15.75" x14ac:dyDescent="0.3">
      <c r="AE2210" s="70"/>
    </row>
    <row r="2211" spans="31:31" ht="15.75" x14ac:dyDescent="0.3">
      <c r="AE2211" s="70"/>
    </row>
    <row r="2212" spans="31:31" ht="15.75" x14ac:dyDescent="0.3">
      <c r="AE2212" s="70"/>
    </row>
    <row r="2213" spans="31:31" ht="15.75" x14ac:dyDescent="0.3">
      <c r="AE2213" s="70"/>
    </row>
    <row r="2214" spans="31:31" ht="15.75" x14ac:dyDescent="0.3">
      <c r="AE2214" s="70"/>
    </row>
    <row r="2215" spans="31:31" ht="15.75" x14ac:dyDescent="0.3">
      <c r="AE2215" s="70"/>
    </row>
    <row r="2216" spans="31:31" ht="15.75" x14ac:dyDescent="0.3">
      <c r="AE2216" s="70"/>
    </row>
    <row r="2217" spans="31:31" ht="15.75" x14ac:dyDescent="0.3">
      <c r="AE2217" s="70"/>
    </row>
    <row r="2218" spans="31:31" ht="15.75" x14ac:dyDescent="0.3">
      <c r="AE2218" s="70"/>
    </row>
    <row r="2219" spans="31:31" ht="15.75" x14ac:dyDescent="0.3">
      <c r="AE2219" s="70"/>
    </row>
    <row r="2220" spans="31:31" ht="15.75" x14ac:dyDescent="0.3">
      <c r="AE2220" s="70"/>
    </row>
    <row r="2221" spans="31:31" ht="15.75" x14ac:dyDescent="0.3">
      <c r="AE2221" s="70"/>
    </row>
    <row r="2222" spans="31:31" ht="15.75" x14ac:dyDescent="0.3">
      <c r="AE2222" s="70"/>
    </row>
    <row r="2223" spans="31:31" ht="15.75" x14ac:dyDescent="0.3">
      <c r="AE2223" s="70"/>
    </row>
    <row r="2224" spans="31:31" ht="15.75" x14ac:dyDescent="0.3">
      <c r="AE2224" s="70"/>
    </row>
    <row r="2225" spans="31:31" ht="15.75" x14ac:dyDescent="0.3">
      <c r="AE2225" s="70"/>
    </row>
    <row r="2226" spans="31:31" ht="15.75" x14ac:dyDescent="0.3">
      <c r="AE2226" s="70"/>
    </row>
    <row r="2227" spans="31:31" ht="15.75" x14ac:dyDescent="0.3">
      <c r="AE2227" s="70"/>
    </row>
    <row r="2228" spans="31:31" ht="15.75" x14ac:dyDescent="0.3">
      <c r="AE2228" s="70"/>
    </row>
    <row r="2229" spans="31:31" ht="15.75" x14ac:dyDescent="0.3">
      <c r="AE2229" s="70"/>
    </row>
    <row r="2230" spans="31:31" ht="15.75" x14ac:dyDescent="0.3">
      <c r="AE2230" s="70"/>
    </row>
    <row r="2231" spans="31:31" ht="15.75" x14ac:dyDescent="0.3">
      <c r="AE2231" s="70"/>
    </row>
    <row r="2232" spans="31:31" ht="15.75" x14ac:dyDescent="0.3">
      <c r="AE2232" s="70"/>
    </row>
    <row r="2233" spans="31:31" ht="15.75" x14ac:dyDescent="0.3">
      <c r="AE2233" s="70"/>
    </row>
    <row r="2234" spans="31:31" ht="15.75" x14ac:dyDescent="0.3">
      <c r="AE2234" s="70"/>
    </row>
    <row r="2235" spans="31:31" ht="15.75" x14ac:dyDescent="0.3">
      <c r="AE2235" s="70"/>
    </row>
    <row r="2236" spans="31:31" ht="15.75" x14ac:dyDescent="0.3">
      <c r="AE2236" s="70"/>
    </row>
    <row r="2237" spans="31:31" ht="15.75" x14ac:dyDescent="0.3">
      <c r="AE2237" s="70"/>
    </row>
    <row r="2238" spans="31:31" ht="15.75" x14ac:dyDescent="0.3">
      <c r="AE2238" s="70"/>
    </row>
    <row r="2239" spans="31:31" ht="15.75" x14ac:dyDescent="0.3">
      <c r="AE2239" s="70"/>
    </row>
    <row r="2240" spans="31:31" ht="15.75" x14ac:dyDescent="0.3">
      <c r="AE2240" s="70"/>
    </row>
    <row r="2241" spans="31:31" ht="15.75" x14ac:dyDescent="0.3">
      <c r="AE2241" s="70"/>
    </row>
    <row r="2242" spans="31:31" ht="15.75" x14ac:dyDescent="0.3">
      <c r="AE2242" s="70"/>
    </row>
    <row r="2243" spans="31:31" ht="15.75" x14ac:dyDescent="0.3">
      <c r="AE2243" s="70"/>
    </row>
    <row r="2244" spans="31:31" ht="15.75" x14ac:dyDescent="0.3">
      <c r="AE2244" s="70"/>
    </row>
    <row r="2245" spans="31:31" ht="15.75" x14ac:dyDescent="0.3">
      <c r="AE2245" s="70"/>
    </row>
    <row r="2246" spans="31:31" ht="15.75" x14ac:dyDescent="0.3">
      <c r="AE2246" s="70"/>
    </row>
    <row r="2247" spans="31:31" ht="15.75" x14ac:dyDescent="0.3">
      <c r="AE2247" s="70"/>
    </row>
    <row r="2248" spans="31:31" ht="15.75" x14ac:dyDescent="0.3">
      <c r="AE2248" s="70"/>
    </row>
    <row r="2249" spans="31:31" ht="15.75" x14ac:dyDescent="0.3">
      <c r="AE2249" s="70"/>
    </row>
    <row r="2250" spans="31:31" ht="15.75" x14ac:dyDescent="0.3">
      <c r="AE2250" s="70"/>
    </row>
    <row r="2251" spans="31:31" ht="15.75" x14ac:dyDescent="0.3">
      <c r="AE2251" s="70"/>
    </row>
    <row r="2252" spans="31:31" ht="15.75" x14ac:dyDescent="0.3">
      <c r="AE2252" s="70"/>
    </row>
    <row r="2253" spans="31:31" ht="15.75" x14ac:dyDescent="0.3">
      <c r="AE2253" s="70"/>
    </row>
    <row r="2254" spans="31:31" ht="15.75" x14ac:dyDescent="0.3">
      <c r="AE2254" s="70"/>
    </row>
    <row r="2255" spans="31:31" ht="15.75" x14ac:dyDescent="0.3">
      <c r="AE2255" s="70"/>
    </row>
    <row r="2256" spans="31:31" ht="15.75" x14ac:dyDescent="0.3">
      <c r="AE2256" s="70"/>
    </row>
    <row r="2257" spans="31:31" ht="15.75" x14ac:dyDescent="0.3">
      <c r="AE2257" s="70"/>
    </row>
    <row r="2258" spans="31:31" ht="15.75" x14ac:dyDescent="0.3">
      <c r="AE2258" s="70"/>
    </row>
    <row r="2259" spans="31:31" ht="15.75" x14ac:dyDescent="0.3">
      <c r="AE2259" s="70"/>
    </row>
    <row r="2260" spans="31:31" ht="15.75" x14ac:dyDescent="0.3">
      <c r="AE2260" s="70"/>
    </row>
    <row r="2261" spans="31:31" ht="15.75" x14ac:dyDescent="0.3">
      <c r="AE2261" s="70"/>
    </row>
    <row r="2262" spans="31:31" ht="15.75" x14ac:dyDescent="0.3">
      <c r="AE2262" s="70"/>
    </row>
    <row r="2263" spans="31:31" ht="15.75" x14ac:dyDescent="0.3">
      <c r="AE2263" s="70"/>
    </row>
    <row r="2264" spans="31:31" ht="15.75" x14ac:dyDescent="0.3">
      <c r="AE2264" s="70"/>
    </row>
    <row r="2265" spans="31:31" ht="15.75" x14ac:dyDescent="0.3">
      <c r="AE2265" s="70"/>
    </row>
    <row r="2266" spans="31:31" ht="15.75" x14ac:dyDescent="0.3">
      <c r="AE2266" s="70"/>
    </row>
    <row r="2267" spans="31:31" ht="15.75" x14ac:dyDescent="0.3">
      <c r="AE2267" s="70"/>
    </row>
    <row r="2268" spans="31:31" ht="15.75" x14ac:dyDescent="0.3">
      <c r="AE2268" s="70"/>
    </row>
    <row r="2269" spans="31:31" ht="15.75" x14ac:dyDescent="0.3">
      <c r="AE2269" s="70"/>
    </row>
    <row r="2270" spans="31:31" ht="15.75" x14ac:dyDescent="0.3">
      <c r="AE2270" s="70"/>
    </row>
    <row r="2271" spans="31:31" ht="15.75" x14ac:dyDescent="0.3">
      <c r="AE2271" s="70"/>
    </row>
    <row r="2272" spans="31:31" ht="15.75" x14ac:dyDescent="0.3">
      <c r="AE2272" s="70"/>
    </row>
    <row r="2273" spans="31:31" ht="15.75" x14ac:dyDescent="0.3">
      <c r="AE2273" s="70"/>
    </row>
    <row r="2274" spans="31:31" ht="15.75" x14ac:dyDescent="0.3">
      <c r="AE2274" s="70"/>
    </row>
    <row r="2275" spans="31:31" ht="15.75" x14ac:dyDescent="0.3">
      <c r="AE2275" s="70"/>
    </row>
    <row r="2276" spans="31:31" ht="15.75" x14ac:dyDescent="0.3">
      <c r="AE2276" s="70"/>
    </row>
    <row r="2277" spans="31:31" ht="15.75" x14ac:dyDescent="0.3">
      <c r="AE2277" s="70"/>
    </row>
    <row r="2278" spans="31:31" ht="15.75" x14ac:dyDescent="0.3">
      <c r="AE2278" s="70"/>
    </row>
    <row r="2279" spans="31:31" ht="15.75" x14ac:dyDescent="0.3">
      <c r="AE2279" s="70"/>
    </row>
    <row r="2280" spans="31:31" ht="15.75" x14ac:dyDescent="0.3">
      <c r="AE2280" s="70"/>
    </row>
    <row r="2281" spans="31:31" ht="15.75" x14ac:dyDescent="0.3">
      <c r="AE2281" s="70"/>
    </row>
    <row r="2282" spans="31:31" ht="15.75" x14ac:dyDescent="0.3">
      <c r="AE2282" s="70"/>
    </row>
    <row r="2283" spans="31:31" ht="15.75" x14ac:dyDescent="0.3">
      <c r="AE2283" s="70"/>
    </row>
    <row r="2284" spans="31:31" ht="15.75" x14ac:dyDescent="0.3">
      <c r="AE2284" s="70"/>
    </row>
    <row r="2285" spans="31:31" ht="15.75" x14ac:dyDescent="0.3">
      <c r="AE2285" s="70"/>
    </row>
    <row r="2286" spans="31:31" ht="15.75" x14ac:dyDescent="0.3">
      <c r="AE2286" s="70"/>
    </row>
    <row r="2287" spans="31:31" ht="15.75" x14ac:dyDescent="0.3">
      <c r="AE2287" s="70"/>
    </row>
    <row r="2288" spans="31:31" ht="15.75" x14ac:dyDescent="0.3">
      <c r="AE2288" s="70"/>
    </row>
    <row r="2289" spans="31:31" ht="15.75" x14ac:dyDescent="0.3">
      <c r="AE2289" s="70"/>
    </row>
    <row r="2290" spans="31:31" ht="15.75" x14ac:dyDescent="0.3">
      <c r="AE2290" s="70"/>
    </row>
    <row r="2291" spans="31:31" ht="15.75" x14ac:dyDescent="0.3">
      <c r="AE2291" s="70"/>
    </row>
    <row r="2292" spans="31:31" ht="15.75" x14ac:dyDescent="0.3">
      <c r="AE2292" s="70"/>
    </row>
    <row r="2293" spans="31:31" ht="15.75" x14ac:dyDescent="0.3">
      <c r="AE2293" s="70"/>
    </row>
    <row r="2294" spans="31:31" ht="15.75" x14ac:dyDescent="0.3">
      <c r="AE2294" s="70"/>
    </row>
    <row r="2295" spans="31:31" ht="15.75" x14ac:dyDescent="0.3">
      <c r="AE2295" s="70"/>
    </row>
    <row r="2296" spans="31:31" ht="15.75" x14ac:dyDescent="0.3">
      <c r="AE2296" s="70"/>
    </row>
    <row r="2297" spans="31:31" ht="15.75" x14ac:dyDescent="0.3">
      <c r="AE2297" s="70"/>
    </row>
    <row r="2298" spans="31:31" ht="15.75" x14ac:dyDescent="0.3">
      <c r="AE2298" s="70"/>
    </row>
    <row r="2299" spans="31:31" ht="15.75" x14ac:dyDescent="0.3">
      <c r="AE2299" s="70"/>
    </row>
    <row r="2300" spans="31:31" ht="15.75" x14ac:dyDescent="0.3">
      <c r="AE2300" s="70"/>
    </row>
    <row r="2301" spans="31:31" ht="15.75" x14ac:dyDescent="0.3">
      <c r="AE2301" s="70"/>
    </row>
    <row r="2302" spans="31:31" ht="15.75" x14ac:dyDescent="0.3">
      <c r="AE2302" s="70"/>
    </row>
    <row r="2303" spans="31:31" ht="15.75" x14ac:dyDescent="0.3">
      <c r="AE2303" s="70"/>
    </row>
    <row r="2304" spans="31:31" ht="15.75" x14ac:dyDescent="0.3">
      <c r="AE2304" s="70"/>
    </row>
    <row r="2305" spans="31:31" ht="15.75" x14ac:dyDescent="0.3">
      <c r="AE2305" s="70"/>
    </row>
    <row r="2306" spans="31:31" ht="15.75" x14ac:dyDescent="0.3">
      <c r="AE2306" s="70"/>
    </row>
    <row r="2307" spans="31:31" ht="15.75" x14ac:dyDescent="0.3">
      <c r="AE2307" s="70"/>
    </row>
    <row r="2308" spans="31:31" ht="15.75" x14ac:dyDescent="0.3">
      <c r="AE2308" s="70"/>
    </row>
    <row r="2309" spans="31:31" ht="15.75" x14ac:dyDescent="0.3">
      <c r="AE2309" s="70"/>
    </row>
    <row r="2310" spans="31:31" ht="15.75" x14ac:dyDescent="0.3">
      <c r="AE2310" s="70"/>
    </row>
    <row r="2311" spans="31:31" ht="15.75" x14ac:dyDescent="0.3">
      <c r="AE2311" s="70"/>
    </row>
    <row r="2312" spans="31:31" ht="15.75" x14ac:dyDescent="0.3">
      <c r="AE2312" s="70"/>
    </row>
    <row r="2313" spans="31:31" ht="15.75" x14ac:dyDescent="0.3">
      <c r="AE2313" s="70"/>
    </row>
    <row r="2314" spans="31:31" ht="15.75" x14ac:dyDescent="0.3">
      <c r="AE2314" s="70"/>
    </row>
    <row r="2315" spans="31:31" ht="15.75" x14ac:dyDescent="0.3">
      <c r="AE2315" s="70"/>
    </row>
    <row r="2316" spans="31:31" ht="15.75" x14ac:dyDescent="0.3">
      <c r="AE2316" s="70"/>
    </row>
    <row r="2317" spans="31:31" ht="15.75" x14ac:dyDescent="0.3">
      <c r="AE2317" s="70"/>
    </row>
    <row r="2318" spans="31:31" ht="15.75" x14ac:dyDescent="0.3">
      <c r="AE2318" s="70"/>
    </row>
    <row r="2319" spans="31:31" ht="15.75" x14ac:dyDescent="0.3">
      <c r="AE2319" s="70"/>
    </row>
    <row r="2320" spans="31:31" ht="15.75" x14ac:dyDescent="0.3">
      <c r="AE2320" s="70"/>
    </row>
    <row r="2321" spans="31:31" ht="15.75" x14ac:dyDescent="0.3">
      <c r="AE2321" s="70"/>
    </row>
    <row r="2322" spans="31:31" ht="15.75" x14ac:dyDescent="0.3">
      <c r="AE2322" s="70"/>
    </row>
    <row r="2323" spans="31:31" ht="15.75" x14ac:dyDescent="0.3">
      <c r="AE2323" s="70"/>
    </row>
    <row r="2324" spans="31:31" ht="15.75" x14ac:dyDescent="0.3">
      <c r="AE2324" s="70"/>
    </row>
    <row r="2325" spans="31:31" ht="15.75" x14ac:dyDescent="0.3">
      <c r="AE2325" s="70"/>
    </row>
    <row r="2326" spans="31:31" ht="15.75" x14ac:dyDescent="0.3">
      <c r="AE2326" s="70"/>
    </row>
    <row r="2327" spans="31:31" ht="15.75" x14ac:dyDescent="0.3">
      <c r="AE2327" s="70"/>
    </row>
    <row r="2328" spans="31:31" ht="15.75" x14ac:dyDescent="0.3">
      <c r="AE2328" s="70"/>
    </row>
    <row r="2329" spans="31:31" ht="15.75" x14ac:dyDescent="0.3">
      <c r="AE2329" s="70"/>
    </row>
    <row r="2330" spans="31:31" ht="15.75" x14ac:dyDescent="0.3">
      <c r="AE2330" s="70"/>
    </row>
    <row r="2331" spans="31:31" ht="15.75" x14ac:dyDescent="0.3">
      <c r="AE2331" s="70"/>
    </row>
    <row r="2332" spans="31:31" ht="15.75" x14ac:dyDescent="0.3">
      <c r="AE2332" s="70"/>
    </row>
    <row r="2333" spans="31:31" ht="15.75" x14ac:dyDescent="0.3">
      <c r="AE2333" s="70"/>
    </row>
    <row r="2334" spans="31:31" ht="15.75" x14ac:dyDescent="0.3">
      <c r="AE2334" s="70"/>
    </row>
    <row r="2335" spans="31:31" ht="15.75" x14ac:dyDescent="0.3">
      <c r="AE2335" s="70"/>
    </row>
    <row r="2336" spans="31:31" ht="15.75" x14ac:dyDescent="0.3">
      <c r="AE2336" s="70"/>
    </row>
    <row r="2337" spans="31:31" ht="15.75" x14ac:dyDescent="0.3">
      <c r="AE2337" s="70"/>
    </row>
    <row r="2338" spans="31:31" ht="15.75" x14ac:dyDescent="0.3">
      <c r="AE2338" s="70"/>
    </row>
    <row r="2339" spans="31:31" ht="15.75" x14ac:dyDescent="0.3">
      <c r="AE2339" s="70"/>
    </row>
    <row r="2340" spans="31:31" ht="15.75" x14ac:dyDescent="0.3">
      <c r="AE2340" s="70"/>
    </row>
    <row r="2341" spans="31:31" ht="15.75" x14ac:dyDescent="0.3">
      <c r="AE2341" s="70"/>
    </row>
    <row r="2342" spans="31:31" ht="15.75" x14ac:dyDescent="0.3">
      <c r="AE2342" s="70"/>
    </row>
    <row r="2343" spans="31:31" ht="15.75" x14ac:dyDescent="0.3">
      <c r="AE2343" s="70"/>
    </row>
    <row r="2344" spans="31:31" ht="15.75" x14ac:dyDescent="0.3">
      <c r="AE2344" s="70"/>
    </row>
    <row r="2345" spans="31:31" ht="15.75" x14ac:dyDescent="0.3">
      <c r="AE2345" s="70"/>
    </row>
    <row r="2346" spans="31:31" ht="15.75" x14ac:dyDescent="0.3">
      <c r="AE2346" s="70"/>
    </row>
    <row r="2347" spans="31:31" ht="15.75" x14ac:dyDescent="0.3">
      <c r="AE2347" s="70"/>
    </row>
    <row r="2348" spans="31:31" ht="15.75" x14ac:dyDescent="0.3">
      <c r="AE2348" s="70"/>
    </row>
    <row r="2349" spans="31:31" ht="15.75" x14ac:dyDescent="0.3">
      <c r="AE2349" s="70"/>
    </row>
    <row r="2350" spans="31:31" ht="15.75" x14ac:dyDescent="0.3">
      <c r="AE2350" s="70"/>
    </row>
    <row r="2351" spans="31:31" ht="15.75" x14ac:dyDescent="0.3">
      <c r="AE2351" s="70"/>
    </row>
    <row r="2352" spans="31:31" ht="15.75" x14ac:dyDescent="0.3">
      <c r="AE2352" s="70"/>
    </row>
    <row r="2353" spans="31:31" ht="15.75" x14ac:dyDescent="0.3">
      <c r="AE2353" s="70"/>
    </row>
    <row r="2354" spans="31:31" ht="15.75" x14ac:dyDescent="0.3">
      <c r="AE2354" s="70"/>
    </row>
    <row r="2355" spans="31:31" ht="15.75" x14ac:dyDescent="0.3">
      <c r="AE2355" s="70"/>
    </row>
    <row r="2356" spans="31:31" ht="15.75" x14ac:dyDescent="0.3">
      <c r="AE2356" s="70"/>
    </row>
    <row r="2357" spans="31:31" ht="15.75" x14ac:dyDescent="0.3">
      <c r="AE2357" s="70"/>
    </row>
    <row r="2358" spans="31:31" ht="15.75" x14ac:dyDescent="0.3">
      <c r="AE2358" s="70"/>
    </row>
    <row r="2359" spans="31:31" ht="15.75" x14ac:dyDescent="0.3">
      <c r="AE2359" s="70"/>
    </row>
    <row r="2360" spans="31:31" ht="15.75" x14ac:dyDescent="0.3">
      <c r="AE2360" s="70"/>
    </row>
    <row r="2361" spans="31:31" ht="15.75" x14ac:dyDescent="0.3">
      <c r="AE2361" s="70"/>
    </row>
    <row r="2362" spans="31:31" ht="15.75" x14ac:dyDescent="0.3">
      <c r="AE2362" s="70"/>
    </row>
    <row r="2363" spans="31:31" ht="15.75" x14ac:dyDescent="0.3">
      <c r="AE2363" s="70"/>
    </row>
    <row r="2364" spans="31:31" ht="15.75" x14ac:dyDescent="0.3">
      <c r="AE2364" s="70"/>
    </row>
    <row r="2365" spans="31:31" ht="15.75" x14ac:dyDescent="0.3">
      <c r="AE2365" s="70"/>
    </row>
    <row r="2366" spans="31:31" ht="15.75" x14ac:dyDescent="0.3">
      <c r="AE2366" s="70"/>
    </row>
    <row r="2367" spans="31:31" ht="15.75" x14ac:dyDescent="0.3">
      <c r="AE2367" s="70"/>
    </row>
    <row r="2368" spans="31:31" ht="15.75" x14ac:dyDescent="0.3">
      <c r="AE2368" s="70"/>
    </row>
    <row r="2369" spans="31:31" ht="15.75" x14ac:dyDescent="0.3">
      <c r="AE2369" s="70"/>
    </row>
    <row r="2370" spans="31:31" ht="15.75" x14ac:dyDescent="0.3">
      <c r="AE2370" s="70"/>
    </row>
    <row r="2371" spans="31:31" ht="15.75" x14ac:dyDescent="0.3">
      <c r="AE2371" s="70"/>
    </row>
    <row r="2372" spans="31:31" ht="15.75" x14ac:dyDescent="0.3">
      <c r="AE2372" s="70"/>
    </row>
    <row r="2373" spans="31:31" ht="15.75" x14ac:dyDescent="0.3">
      <c r="AE2373" s="70"/>
    </row>
    <row r="2374" spans="31:31" ht="15.75" x14ac:dyDescent="0.3">
      <c r="AE2374" s="70"/>
    </row>
    <row r="2375" spans="31:31" ht="15.75" x14ac:dyDescent="0.3">
      <c r="AE2375" s="70"/>
    </row>
    <row r="2376" spans="31:31" ht="15.75" x14ac:dyDescent="0.3">
      <c r="AE2376" s="70"/>
    </row>
    <row r="2377" spans="31:31" ht="15.75" x14ac:dyDescent="0.3">
      <c r="AE2377" s="70"/>
    </row>
    <row r="2378" spans="31:31" ht="15.75" x14ac:dyDescent="0.3">
      <c r="AE2378" s="70"/>
    </row>
    <row r="2379" spans="31:31" ht="15.75" x14ac:dyDescent="0.3">
      <c r="AE2379" s="70"/>
    </row>
    <row r="2380" spans="31:31" ht="15.75" x14ac:dyDescent="0.3">
      <c r="AE2380" s="70"/>
    </row>
    <row r="2381" spans="31:31" ht="15.75" x14ac:dyDescent="0.3">
      <c r="AE2381" s="70"/>
    </row>
    <row r="2382" spans="31:31" ht="15.75" x14ac:dyDescent="0.3">
      <c r="AE2382" s="70"/>
    </row>
    <row r="2383" spans="31:31" ht="15.75" x14ac:dyDescent="0.3">
      <c r="AE2383" s="70"/>
    </row>
    <row r="2384" spans="31:31" ht="15.75" x14ac:dyDescent="0.3">
      <c r="AE2384" s="70"/>
    </row>
    <row r="2385" spans="31:31" ht="15.75" x14ac:dyDescent="0.3">
      <c r="AE2385" s="70"/>
    </row>
    <row r="2386" spans="31:31" ht="15.75" x14ac:dyDescent="0.3">
      <c r="AE2386" s="70"/>
    </row>
    <row r="2387" spans="31:31" ht="15.75" x14ac:dyDescent="0.3">
      <c r="AE2387" s="70"/>
    </row>
    <row r="2388" spans="31:31" ht="15.75" x14ac:dyDescent="0.3">
      <c r="AE2388" s="70"/>
    </row>
    <row r="2389" spans="31:31" ht="15.75" x14ac:dyDescent="0.3">
      <c r="AE2389" s="70"/>
    </row>
    <row r="2390" spans="31:31" ht="15.75" x14ac:dyDescent="0.3">
      <c r="AE2390" s="70"/>
    </row>
    <row r="2391" spans="31:31" ht="15.75" x14ac:dyDescent="0.3">
      <c r="AE2391" s="70"/>
    </row>
    <row r="2392" spans="31:31" ht="15.75" x14ac:dyDescent="0.3">
      <c r="AE2392" s="70"/>
    </row>
    <row r="2393" spans="31:31" ht="15.75" x14ac:dyDescent="0.3">
      <c r="AE2393" s="70"/>
    </row>
    <row r="2394" spans="31:31" ht="15.75" x14ac:dyDescent="0.3">
      <c r="AE2394" s="70"/>
    </row>
    <row r="2395" spans="31:31" ht="15.75" x14ac:dyDescent="0.3">
      <c r="AE2395" s="70"/>
    </row>
    <row r="2396" spans="31:31" ht="15.75" x14ac:dyDescent="0.3">
      <c r="AE2396" s="70"/>
    </row>
    <row r="2397" spans="31:31" ht="15.75" x14ac:dyDescent="0.3">
      <c r="AE2397" s="70"/>
    </row>
    <row r="2398" spans="31:31" ht="15.75" x14ac:dyDescent="0.3">
      <c r="AE2398" s="70"/>
    </row>
    <row r="2399" spans="31:31" ht="15.75" x14ac:dyDescent="0.3">
      <c r="AE2399" s="70"/>
    </row>
    <row r="2400" spans="31:31" ht="15.75" x14ac:dyDescent="0.3">
      <c r="AE2400" s="70"/>
    </row>
    <row r="2401" spans="31:31" ht="15.75" x14ac:dyDescent="0.3">
      <c r="AE2401" s="70"/>
    </row>
    <row r="2402" spans="31:31" ht="15.75" x14ac:dyDescent="0.3">
      <c r="AE2402" s="70"/>
    </row>
    <row r="2403" spans="31:31" ht="15.75" x14ac:dyDescent="0.3">
      <c r="AE2403" s="70"/>
    </row>
    <row r="2404" spans="31:31" ht="15.75" x14ac:dyDescent="0.3">
      <c r="AE2404" s="70"/>
    </row>
    <row r="2405" spans="31:31" ht="15.75" x14ac:dyDescent="0.3">
      <c r="AE2405" s="70"/>
    </row>
    <row r="2406" spans="31:31" ht="15.75" x14ac:dyDescent="0.3">
      <c r="AE2406" s="70"/>
    </row>
    <row r="2407" spans="31:31" ht="15.75" x14ac:dyDescent="0.3">
      <c r="AE2407" s="70"/>
    </row>
    <row r="2408" spans="31:31" ht="15.75" x14ac:dyDescent="0.3">
      <c r="AE2408" s="70"/>
    </row>
    <row r="2409" spans="31:31" ht="15.75" x14ac:dyDescent="0.3">
      <c r="AE2409" s="70"/>
    </row>
    <row r="2410" spans="31:31" ht="15.75" x14ac:dyDescent="0.3">
      <c r="AE2410" s="70"/>
    </row>
    <row r="2411" spans="31:31" ht="15.75" x14ac:dyDescent="0.3">
      <c r="AE2411" s="70"/>
    </row>
    <row r="2412" spans="31:31" ht="15.75" x14ac:dyDescent="0.3">
      <c r="AE2412" s="70"/>
    </row>
    <row r="2413" spans="31:31" ht="15.75" x14ac:dyDescent="0.3">
      <c r="AE2413" s="70"/>
    </row>
    <row r="2414" spans="31:31" ht="15.75" x14ac:dyDescent="0.3">
      <c r="AE2414" s="70"/>
    </row>
    <row r="2415" spans="31:31" ht="15.75" x14ac:dyDescent="0.3">
      <c r="AE2415" s="70"/>
    </row>
    <row r="2416" spans="31:31" ht="15.75" x14ac:dyDescent="0.3">
      <c r="AE2416" s="70"/>
    </row>
    <row r="2417" spans="31:31" ht="15.75" x14ac:dyDescent="0.3">
      <c r="AE2417" s="70"/>
    </row>
    <row r="2418" spans="31:31" ht="15.75" x14ac:dyDescent="0.3">
      <c r="AE2418" s="70"/>
    </row>
    <row r="2419" spans="31:31" ht="15.75" x14ac:dyDescent="0.3">
      <c r="AE2419" s="70"/>
    </row>
    <row r="2420" spans="31:31" ht="15.75" x14ac:dyDescent="0.3">
      <c r="AE2420" s="70"/>
    </row>
    <row r="2421" spans="31:31" ht="15.75" x14ac:dyDescent="0.3">
      <c r="AE2421" s="70"/>
    </row>
    <row r="2422" spans="31:31" ht="15.75" x14ac:dyDescent="0.3">
      <c r="AE2422" s="70"/>
    </row>
    <row r="2423" spans="31:31" ht="15.75" x14ac:dyDescent="0.3">
      <c r="AE2423" s="70"/>
    </row>
    <row r="2424" spans="31:31" ht="15.75" x14ac:dyDescent="0.3">
      <c r="AE2424" s="70"/>
    </row>
    <row r="2425" spans="31:31" ht="15.75" x14ac:dyDescent="0.3">
      <c r="AE2425" s="70"/>
    </row>
    <row r="2426" spans="31:31" ht="15.75" x14ac:dyDescent="0.3">
      <c r="AE2426" s="70"/>
    </row>
    <row r="2427" spans="31:31" ht="15.75" x14ac:dyDescent="0.3">
      <c r="AE2427" s="70"/>
    </row>
    <row r="2428" spans="31:31" ht="15.75" x14ac:dyDescent="0.3">
      <c r="AE2428" s="70"/>
    </row>
    <row r="2429" spans="31:31" ht="15.75" x14ac:dyDescent="0.3">
      <c r="AE2429" s="70"/>
    </row>
    <row r="2430" spans="31:31" ht="15.75" x14ac:dyDescent="0.3">
      <c r="AE2430" s="70"/>
    </row>
    <row r="2431" spans="31:31" ht="15.75" x14ac:dyDescent="0.3">
      <c r="AE2431" s="70"/>
    </row>
    <row r="2432" spans="31:31" ht="15.75" x14ac:dyDescent="0.3">
      <c r="AE2432" s="70"/>
    </row>
    <row r="2433" spans="31:31" ht="15.75" x14ac:dyDescent="0.3">
      <c r="AE2433" s="70"/>
    </row>
    <row r="2434" spans="31:31" ht="15.75" x14ac:dyDescent="0.3">
      <c r="AE2434" s="70"/>
    </row>
    <row r="2435" spans="31:31" ht="15.75" x14ac:dyDescent="0.3">
      <c r="AE2435" s="70"/>
    </row>
    <row r="2436" spans="31:31" ht="15.75" x14ac:dyDescent="0.3">
      <c r="AE2436" s="70"/>
    </row>
    <row r="2437" spans="31:31" ht="15.75" x14ac:dyDescent="0.3">
      <c r="AE2437" s="70"/>
    </row>
    <row r="2438" spans="31:31" ht="15.75" x14ac:dyDescent="0.3">
      <c r="AE2438" s="70"/>
    </row>
    <row r="2439" spans="31:31" ht="15.75" x14ac:dyDescent="0.3">
      <c r="AE2439" s="70"/>
    </row>
    <row r="2440" spans="31:31" ht="15.75" x14ac:dyDescent="0.3">
      <c r="AE2440" s="70"/>
    </row>
    <row r="2441" spans="31:31" ht="15.75" x14ac:dyDescent="0.3">
      <c r="AE2441" s="70"/>
    </row>
    <row r="2442" spans="31:31" ht="15.75" x14ac:dyDescent="0.3">
      <c r="AE2442" s="70"/>
    </row>
    <row r="2443" spans="31:31" ht="15.75" x14ac:dyDescent="0.3">
      <c r="AE2443" s="70"/>
    </row>
    <row r="2444" spans="31:31" ht="15.75" x14ac:dyDescent="0.3">
      <c r="AE2444" s="70"/>
    </row>
    <row r="2445" spans="31:31" ht="15.75" x14ac:dyDescent="0.3">
      <c r="AE2445" s="70"/>
    </row>
    <row r="2446" spans="31:31" ht="15.75" x14ac:dyDescent="0.3">
      <c r="AE2446" s="70"/>
    </row>
    <row r="2447" spans="31:31" ht="15.75" x14ac:dyDescent="0.3">
      <c r="AE2447" s="70"/>
    </row>
    <row r="2448" spans="31:31" ht="15.75" x14ac:dyDescent="0.3">
      <c r="AE2448" s="70"/>
    </row>
    <row r="2449" spans="31:31" ht="15.75" x14ac:dyDescent="0.3">
      <c r="AE2449" s="70"/>
    </row>
    <row r="2450" spans="31:31" ht="15.75" x14ac:dyDescent="0.3">
      <c r="AE2450" s="70"/>
    </row>
    <row r="2451" spans="31:31" ht="15.75" x14ac:dyDescent="0.3">
      <c r="AE2451" s="70"/>
    </row>
    <row r="2452" spans="31:31" ht="15.75" x14ac:dyDescent="0.3">
      <c r="AE2452" s="70"/>
    </row>
    <row r="2453" spans="31:31" ht="15.75" x14ac:dyDescent="0.3">
      <c r="AE2453" s="70"/>
    </row>
    <row r="2454" spans="31:31" ht="15.75" x14ac:dyDescent="0.3">
      <c r="AE2454" s="70"/>
    </row>
    <row r="2455" spans="31:31" ht="15.75" x14ac:dyDescent="0.3">
      <c r="AE2455" s="70"/>
    </row>
    <row r="2456" spans="31:31" ht="15.75" x14ac:dyDescent="0.3">
      <c r="AE2456" s="70"/>
    </row>
    <row r="2457" spans="31:31" ht="15.75" x14ac:dyDescent="0.3">
      <c r="AE2457" s="70"/>
    </row>
    <row r="2458" spans="31:31" ht="15.75" x14ac:dyDescent="0.3">
      <c r="AE2458" s="70"/>
    </row>
    <row r="2459" spans="31:31" ht="15.75" x14ac:dyDescent="0.3">
      <c r="AE2459" s="70"/>
    </row>
    <row r="2460" spans="31:31" ht="15.75" x14ac:dyDescent="0.3">
      <c r="AE2460" s="70"/>
    </row>
    <row r="2461" spans="31:31" ht="15.75" x14ac:dyDescent="0.3">
      <c r="AE2461" s="70"/>
    </row>
    <row r="2462" spans="31:31" ht="15.75" x14ac:dyDescent="0.3">
      <c r="AE2462" s="70"/>
    </row>
    <row r="2463" spans="31:31" ht="15.75" x14ac:dyDescent="0.3">
      <c r="AE2463" s="70"/>
    </row>
    <row r="2464" spans="31:31" ht="15.75" x14ac:dyDescent="0.3">
      <c r="AE2464" s="70"/>
    </row>
    <row r="2465" spans="31:31" ht="15.75" x14ac:dyDescent="0.3">
      <c r="AE2465" s="70"/>
    </row>
    <row r="2466" spans="31:31" ht="15.75" x14ac:dyDescent="0.3">
      <c r="AE2466" s="70"/>
    </row>
    <row r="2467" spans="31:31" ht="15.75" x14ac:dyDescent="0.3">
      <c r="AE2467" s="70"/>
    </row>
    <row r="2468" spans="31:31" ht="15.75" x14ac:dyDescent="0.3">
      <c r="AE2468" s="70"/>
    </row>
    <row r="2469" spans="31:31" ht="15.75" x14ac:dyDescent="0.3">
      <c r="AE2469" s="70"/>
    </row>
    <row r="2470" spans="31:31" ht="15.75" x14ac:dyDescent="0.3">
      <c r="AE2470" s="70"/>
    </row>
    <row r="2471" spans="31:31" ht="15.75" x14ac:dyDescent="0.3">
      <c r="AE2471" s="70"/>
    </row>
    <row r="2472" spans="31:31" ht="15.75" x14ac:dyDescent="0.3">
      <c r="AE2472" s="70"/>
    </row>
    <row r="2473" spans="31:31" ht="15.75" x14ac:dyDescent="0.3">
      <c r="AE2473" s="70"/>
    </row>
    <row r="2474" spans="31:31" ht="15.75" x14ac:dyDescent="0.3">
      <c r="AE2474" s="70"/>
    </row>
    <row r="2475" spans="31:31" ht="15.75" x14ac:dyDescent="0.3">
      <c r="AE2475" s="70"/>
    </row>
    <row r="2476" spans="31:31" ht="15.75" x14ac:dyDescent="0.3">
      <c r="AE2476" s="70"/>
    </row>
    <row r="2477" spans="31:31" ht="15.75" x14ac:dyDescent="0.3">
      <c r="AE2477" s="70"/>
    </row>
    <row r="2478" spans="31:31" ht="15.75" x14ac:dyDescent="0.3">
      <c r="AE2478" s="70"/>
    </row>
    <row r="2479" spans="31:31" ht="15.75" x14ac:dyDescent="0.3">
      <c r="AE2479" s="70"/>
    </row>
    <row r="2480" spans="31:31" ht="15.75" x14ac:dyDescent="0.3">
      <c r="AE2480" s="70"/>
    </row>
    <row r="2481" spans="31:31" ht="15.75" x14ac:dyDescent="0.3">
      <c r="AE2481" s="70"/>
    </row>
    <row r="2482" spans="31:31" ht="15.75" x14ac:dyDescent="0.3">
      <c r="AE2482" s="70"/>
    </row>
    <row r="2483" spans="31:31" ht="15.75" x14ac:dyDescent="0.3">
      <c r="AE2483" s="70"/>
    </row>
    <row r="2484" spans="31:31" ht="15.75" x14ac:dyDescent="0.3">
      <c r="AE2484" s="70"/>
    </row>
    <row r="2485" spans="31:31" ht="15.75" x14ac:dyDescent="0.3">
      <c r="AE2485" s="70"/>
    </row>
    <row r="2486" spans="31:31" ht="15.75" x14ac:dyDescent="0.3">
      <c r="AE2486" s="70"/>
    </row>
    <row r="2487" spans="31:31" ht="15.75" x14ac:dyDescent="0.3">
      <c r="AE2487" s="70"/>
    </row>
    <row r="2488" spans="31:31" ht="15.75" x14ac:dyDescent="0.3">
      <c r="AE2488" s="70"/>
    </row>
    <row r="2489" spans="31:31" ht="15.75" x14ac:dyDescent="0.3">
      <c r="AE2489" s="70"/>
    </row>
    <row r="2490" spans="31:31" ht="15.75" x14ac:dyDescent="0.3">
      <c r="AE2490" s="70"/>
    </row>
    <row r="2491" spans="31:31" ht="15.75" x14ac:dyDescent="0.3">
      <c r="AE2491" s="70"/>
    </row>
    <row r="2492" spans="31:31" ht="15.75" x14ac:dyDescent="0.3">
      <c r="AE2492" s="70"/>
    </row>
    <row r="2493" spans="31:31" ht="15.75" x14ac:dyDescent="0.3">
      <c r="AE2493" s="70"/>
    </row>
    <row r="2494" spans="31:31" ht="15.75" x14ac:dyDescent="0.3">
      <c r="AE2494" s="70"/>
    </row>
    <row r="2495" spans="31:31" ht="15.75" x14ac:dyDescent="0.3">
      <c r="AE2495" s="70"/>
    </row>
    <row r="2496" spans="31:31" ht="15.75" x14ac:dyDescent="0.3">
      <c r="AE2496" s="70"/>
    </row>
    <row r="2497" spans="31:31" ht="15.75" x14ac:dyDescent="0.3">
      <c r="AE2497" s="70"/>
    </row>
    <row r="2498" spans="31:31" ht="15.75" x14ac:dyDescent="0.3">
      <c r="AE2498" s="70"/>
    </row>
    <row r="2499" spans="31:31" ht="15.75" x14ac:dyDescent="0.3">
      <c r="AE2499" s="70"/>
    </row>
    <row r="2500" spans="31:31" ht="15.75" x14ac:dyDescent="0.3">
      <c r="AE2500" s="70"/>
    </row>
    <row r="2501" spans="31:31" ht="15.75" x14ac:dyDescent="0.3">
      <c r="AE2501" s="70"/>
    </row>
    <row r="2502" spans="31:31" ht="15.75" x14ac:dyDescent="0.3">
      <c r="AE2502" s="70"/>
    </row>
    <row r="2503" spans="31:31" ht="15.75" x14ac:dyDescent="0.3">
      <c r="AE2503" s="70"/>
    </row>
    <row r="2504" spans="31:31" ht="15.75" x14ac:dyDescent="0.3">
      <c r="AE2504" s="70"/>
    </row>
    <row r="2505" spans="31:31" ht="15.75" x14ac:dyDescent="0.3">
      <c r="AE2505" s="70"/>
    </row>
    <row r="2506" spans="31:31" ht="15.75" x14ac:dyDescent="0.3">
      <c r="AE2506" s="70"/>
    </row>
    <row r="2507" spans="31:31" ht="15.75" x14ac:dyDescent="0.3">
      <c r="AE2507" s="70"/>
    </row>
    <row r="2508" spans="31:31" ht="15.75" x14ac:dyDescent="0.3">
      <c r="AE2508" s="70"/>
    </row>
    <row r="2509" spans="31:31" ht="15.75" x14ac:dyDescent="0.3">
      <c r="AE2509" s="70"/>
    </row>
    <row r="2510" spans="31:31" ht="15.75" x14ac:dyDescent="0.3">
      <c r="AE2510" s="70"/>
    </row>
    <row r="2511" spans="31:31" ht="15.75" x14ac:dyDescent="0.3">
      <c r="AE2511" s="70"/>
    </row>
    <row r="2512" spans="31:31" ht="15.75" x14ac:dyDescent="0.3">
      <c r="AE2512" s="70"/>
    </row>
    <row r="2513" spans="31:31" ht="15.75" x14ac:dyDescent="0.3">
      <c r="AE2513" s="70"/>
    </row>
    <row r="2514" spans="31:31" ht="15.75" x14ac:dyDescent="0.3">
      <c r="AE2514" s="70"/>
    </row>
    <row r="2515" spans="31:31" ht="15.75" x14ac:dyDescent="0.3">
      <c r="AE2515" s="70"/>
    </row>
    <row r="2516" spans="31:31" ht="15.75" x14ac:dyDescent="0.3">
      <c r="AE2516" s="70"/>
    </row>
    <row r="2517" spans="31:31" ht="15.75" x14ac:dyDescent="0.3">
      <c r="AE2517" s="70"/>
    </row>
    <row r="2518" spans="31:31" ht="15.75" x14ac:dyDescent="0.3">
      <c r="AE2518" s="70"/>
    </row>
    <row r="2519" spans="31:31" ht="15.75" x14ac:dyDescent="0.3">
      <c r="AE2519" s="70"/>
    </row>
    <row r="2520" spans="31:31" ht="15.75" x14ac:dyDescent="0.3">
      <c r="AE2520" s="70"/>
    </row>
    <row r="2521" spans="31:31" ht="15.75" x14ac:dyDescent="0.3">
      <c r="AE2521" s="70"/>
    </row>
    <row r="2522" spans="31:31" ht="15.75" x14ac:dyDescent="0.3">
      <c r="AE2522" s="70"/>
    </row>
    <row r="2523" spans="31:31" ht="15.75" x14ac:dyDescent="0.3">
      <c r="AE2523" s="70"/>
    </row>
    <row r="2524" spans="31:31" ht="15.75" x14ac:dyDescent="0.3">
      <c r="AE2524" s="70"/>
    </row>
    <row r="2525" spans="31:31" ht="15.75" x14ac:dyDescent="0.3">
      <c r="AE2525" s="70"/>
    </row>
    <row r="2526" spans="31:31" ht="15.75" x14ac:dyDescent="0.3">
      <c r="AE2526" s="70"/>
    </row>
    <row r="2527" spans="31:31" ht="15.75" x14ac:dyDescent="0.3">
      <c r="AE2527" s="70"/>
    </row>
    <row r="2528" spans="31:31" ht="15.75" x14ac:dyDescent="0.3">
      <c r="AE2528" s="70"/>
    </row>
    <row r="2529" spans="31:31" ht="15.75" x14ac:dyDescent="0.3">
      <c r="AE2529" s="70"/>
    </row>
    <row r="2530" spans="31:31" ht="15.75" x14ac:dyDescent="0.3">
      <c r="AE2530" s="70"/>
    </row>
    <row r="2531" spans="31:31" ht="15.75" x14ac:dyDescent="0.3">
      <c r="AE2531" s="70"/>
    </row>
    <row r="2532" spans="31:31" ht="15.75" x14ac:dyDescent="0.3">
      <c r="AE2532" s="70"/>
    </row>
    <row r="2533" spans="31:31" ht="15.75" x14ac:dyDescent="0.3">
      <c r="AE2533" s="70"/>
    </row>
    <row r="2534" spans="31:31" ht="15.75" x14ac:dyDescent="0.3">
      <c r="AE2534" s="70"/>
    </row>
    <row r="2535" spans="31:31" ht="15.75" x14ac:dyDescent="0.3">
      <c r="AE2535" s="70"/>
    </row>
    <row r="2536" spans="31:31" ht="15.75" x14ac:dyDescent="0.3">
      <c r="AE2536" s="70"/>
    </row>
    <row r="2537" spans="31:31" ht="15.75" x14ac:dyDescent="0.3">
      <c r="AE2537" s="70"/>
    </row>
    <row r="2538" spans="31:31" ht="15.75" x14ac:dyDescent="0.3">
      <c r="AE2538" s="70"/>
    </row>
    <row r="2539" spans="31:31" ht="15.75" x14ac:dyDescent="0.3">
      <c r="AE2539" s="70"/>
    </row>
    <row r="2540" spans="31:31" ht="15.75" x14ac:dyDescent="0.3">
      <c r="AE2540" s="70"/>
    </row>
    <row r="2541" spans="31:31" ht="15.75" x14ac:dyDescent="0.3">
      <c r="AE2541" s="70"/>
    </row>
    <row r="2542" spans="31:31" ht="15.75" x14ac:dyDescent="0.3">
      <c r="AE2542" s="70"/>
    </row>
    <row r="2543" spans="31:31" ht="15.75" x14ac:dyDescent="0.3">
      <c r="AE2543" s="70"/>
    </row>
    <row r="2544" spans="31:31" ht="15.75" x14ac:dyDescent="0.3">
      <c r="AE2544" s="70"/>
    </row>
    <row r="2545" spans="31:31" ht="15.75" x14ac:dyDescent="0.3">
      <c r="AE2545" s="70"/>
    </row>
    <row r="2546" spans="31:31" ht="15.75" x14ac:dyDescent="0.3">
      <c r="AE2546" s="70"/>
    </row>
    <row r="2547" spans="31:31" ht="15.75" x14ac:dyDescent="0.3">
      <c r="AE2547" s="70"/>
    </row>
    <row r="2548" spans="31:31" ht="15.75" x14ac:dyDescent="0.3">
      <c r="AE2548" s="70"/>
    </row>
    <row r="2549" spans="31:31" ht="15.75" x14ac:dyDescent="0.3">
      <c r="AE2549" s="70"/>
    </row>
    <row r="2550" spans="31:31" ht="15.75" x14ac:dyDescent="0.3">
      <c r="AE2550" s="70"/>
    </row>
    <row r="2551" spans="31:31" ht="15.75" x14ac:dyDescent="0.3">
      <c r="AE2551" s="70"/>
    </row>
    <row r="2552" spans="31:31" ht="15.75" x14ac:dyDescent="0.3">
      <c r="AE2552" s="70"/>
    </row>
    <row r="2553" spans="31:31" ht="15.75" x14ac:dyDescent="0.3">
      <c r="AE2553" s="70"/>
    </row>
    <row r="2554" spans="31:31" ht="15.75" x14ac:dyDescent="0.3">
      <c r="AE2554" s="70"/>
    </row>
    <row r="2555" spans="31:31" ht="15.75" x14ac:dyDescent="0.3">
      <c r="AE2555" s="70"/>
    </row>
    <row r="2556" spans="31:31" ht="15.75" x14ac:dyDescent="0.3">
      <c r="AE2556" s="70"/>
    </row>
    <row r="2557" spans="31:31" ht="15.75" x14ac:dyDescent="0.3">
      <c r="AE2557" s="70"/>
    </row>
    <row r="2558" spans="31:31" ht="15.75" x14ac:dyDescent="0.3">
      <c r="AE2558" s="70"/>
    </row>
    <row r="2559" spans="31:31" ht="15.75" x14ac:dyDescent="0.3">
      <c r="AE2559" s="70"/>
    </row>
    <row r="2560" spans="31:31" ht="15.75" x14ac:dyDescent="0.3">
      <c r="AE2560" s="70"/>
    </row>
    <row r="2561" spans="31:31" ht="15.75" x14ac:dyDescent="0.3">
      <c r="AE2561" s="70"/>
    </row>
    <row r="2562" spans="31:31" ht="15.75" x14ac:dyDescent="0.3">
      <c r="AE2562" s="70"/>
    </row>
    <row r="2563" spans="31:31" ht="15.75" x14ac:dyDescent="0.3">
      <c r="AE2563" s="70"/>
    </row>
    <row r="2564" spans="31:31" ht="15.75" x14ac:dyDescent="0.3">
      <c r="AE2564" s="70"/>
    </row>
    <row r="2565" spans="31:31" ht="15.75" x14ac:dyDescent="0.3">
      <c r="AE2565" s="70"/>
    </row>
    <row r="2566" spans="31:31" ht="15.75" x14ac:dyDescent="0.3">
      <c r="AE2566" s="70"/>
    </row>
    <row r="2567" spans="31:31" ht="15.75" x14ac:dyDescent="0.3">
      <c r="AE2567" s="70"/>
    </row>
    <row r="2568" spans="31:31" ht="15.75" x14ac:dyDescent="0.3">
      <c r="AE2568" s="70"/>
    </row>
    <row r="2569" spans="31:31" ht="15.75" x14ac:dyDescent="0.3">
      <c r="AE2569" s="70"/>
    </row>
    <row r="2570" spans="31:31" ht="15.75" x14ac:dyDescent="0.3">
      <c r="AE2570" s="70"/>
    </row>
    <row r="2571" spans="31:31" ht="15.75" x14ac:dyDescent="0.3">
      <c r="AE2571" s="70"/>
    </row>
    <row r="2572" spans="31:31" ht="15.75" x14ac:dyDescent="0.3">
      <c r="AE2572" s="70"/>
    </row>
    <row r="2573" spans="31:31" ht="15.75" x14ac:dyDescent="0.3">
      <c r="AE2573" s="70"/>
    </row>
    <row r="2574" spans="31:31" ht="15.75" x14ac:dyDescent="0.3">
      <c r="AE2574" s="70"/>
    </row>
    <row r="2575" spans="31:31" ht="15.75" x14ac:dyDescent="0.3">
      <c r="AE2575" s="70"/>
    </row>
    <row r="2576" spans="31:31" ht="15.75" x14ac:dyDescent="0.3">
      <c r="AE2576" s="70"/>
    </row>
    <row r="2577" spans="31:31" ht="15.75" x14ac:dyDescent="0.3">
      <c r="AE2577" s="70"/>
    </row>
    <row r="2578" spans="31:31" ht="15.75" x14ac:dyDescent="0.3">
      <c r="AE2578" s="70"/>
    </row>
    <row r="2579" spans="31:31" ht="15.75" x14ac:dyDescent="0.3">
      <c r="AE2579" s="70"/>
    </row>
    <row r="2580" spans="31:31" ht="15.75" x14ac:dyDescent="0.3">
      <c r="AE2580" s="70"/>
    </row>
    <row r="2581" spans="31:31" ht="15.75" x14ac:dyDescent="0.3">
      <c r="AE2581" s="70"/>
    </row>
    <row r="2582" spans="31:31" ht="15.75" x14ac:dyDescent="0.3">
      <c r="AE2582" s="70"/>
    </row>
    <row r="2583" spans="31:31" ht="15.75" x14ac:dyDescent="0.3">
      <c r="AE2583" s="70"/>
    </row>
    <row r="2584" spans="31:31" ht="15.75" x14ac:dyDescent="0.3">
      <c r="AE2584" s="70"/>
    </row>
    <row r="2585" spans="31:31" ht="15.75" x14ac:dyDescent="0.3">
      <c r="AE2585" s="70"/>
    </row>
    <row r="2586" spans="31:31" ht="15.75" x14ac:dyDescent="0.3">
      <c r="AE2586" s="70"/>
    </row>
    <row r="2587" spans="31:31" ht="15.75" x14ac:dyDescent="0.3">
      <c r="AE2587" s="70"/>
    </row>
    <row r="2588" spans="31:31" ht="15.75" x14ac:dyDescent="0.3">
      <c r="AE2588" s="70"/>
    </row>
    <row r="2589" spans="31:31" ht="15.75" x14ac:dyDescent="0.3">
      <c r="AE2589" s="70"/>
    </row>
    <row r="2590" spans="31:31" ht="15.75" x14ac:dyDescent="0.3">
      <c r="AE2590" s="70"/>
    </row>
    <row r="2591" spans="31:31" ht="15.75" x14ac:dyDescent="0.3">
      <c r="AE2591" s="70"/>
    </row>
    <row r="2592" spans="31:31" ht="15.75" x14ac:dyDescent="0.3">
      <c r="AE2592" s="70"/>
    </row>
    <row r="2593" spans="31:31" ht="15.75" x14ac:dyDescent="0.3">
      <c r="AE2593" s="70"/>
    </row>
    <row r="2594" spans="31:31" ht="15.75" x14ac:dyDescent="0.3">
      <c r="AE2594" s="70"/>
    </row>
    <row r="2595" spans="31:31" ht="15.75" x14ac:dyDescent="0.3">
      <c r="AE2595" s="70"/>
    </row>
    <row r="2596" spans="31:31" ht="15.75" x14ac:dyDescent="0.3">
      <c r="AE2596" s="70"/>
    </row>
    <row r="2597" spans="31:31" ht="15.75" x14ac:dyDescent="0.3">
      <c r="AE2597" s="70"/>
    </row>
    <row r="2598" spans="31:31" ht="15.75" x14ac:dyDescent="0.3">
      <c r="AE2598" s="70"/>
    </row>
    <row r="2599" spans="31:31" ht="15.75" x14ac:dyDescent="0.3">
      <c r="AE2599" s="70"/>
    </row>
    <row r="2600" spans="31:31" ht="15.75" x14ac:dyDescent="0.3">
      <c r="AE2600" s="70"/>
    </row>
    <row r="2601" spans="31:31" ht="15.75" x14ac:dyDescent="0.3">
      <c r="AE2601" s="70"/>
    </row>
    <row r="2602" spans="31:31" ht="15.75" x14ac:dyDescent="0.3">
      <c r="AE2602" s="70"/>
    </row>
    <row r="2603" spans="31:31" ht="15.75" x14ac:dyDescent="0.3">
      <c r="AE2603" s="70"/>
    </row>
    <row r="2604" spans="31:31" ht="15.75" x14ac:dyDescent="0.3">
      <c r="AE2604" s="70"/>
    </row>
    <row r="2605" spans="31:31" ht="15.75" x14ac:dyDescent="0.3">
      <c r="AE2605" s="70"/>
    </row>
    <row r="2606" spans="31:31" ht="15.75" x14ac:dyDescent="0.3">
      <c r="AE2606" s="70"/>
    </row>
    <row r="2607" spans="31:31" ht="15.75" x14ac:dyDescent="0.3">
      <c r="AE2607" s="70"/>
    </row>
    <row r="2608" spans="31:31" ht="15.75" x14ac:dyDescent="0.3">
      <c r="AE2608" s="70"/>
    </row>
    <row r="2609" spans="31:31" ht="15.75" x14ac:dyDescent="0.3">
      <c r="AE2609" s="70"/>
    </row>
    <row r="2610" spans="31:31" ht="15.75" x14ac:dyDescent="0.3">
      <c r="AE2610" s="70"/>
    </row>
    <row r="2611" spans="31:31" ht="15.75" x14ac:dyDescent="0.3">
      <c r="AE2611" s="70"/>
    </row>
    <row r="2612" spans="31:31" ht="15.75" x14ac:dyDescent="0.3">
      <c r="AE2612" s="70"/>
    </row>
    <row r="2613" spans="31:31" ht="15.75" x14ac:dyDescent="0.3">
      <c r="AE2613" s="70"/>
    </row>
    <row r="2614" spans="31:31" ht="15.75" x14ac:dyDescent="0.3">
      <c r="AE2614" s="70"/>
    </row>
    <row r="2615" spans="31:31" ht="15.75" x14ac:dyDescent="0.3">
      <c r="AE2615" s="70"/>
    </row>
    <row r="2616" spans="31:31" ht="15.75" x14ac:dyDescent="0.3">
      <c r="AE2616" s="70"/>
    </row>
    <row r="2617" spans="31:31" ht="15.75" x14ac:dyDescent="0.3">
      <c r="AE2617" s="70"/>
    </row>
    <row r="2618" spans="31:31" ht="15.75" x14ac:dyDescent="0.3">
      <c r="AE2618" s="70"/>
    </row>
    <row r="2619" spans="31:31" ht="15.75" x14ac:dyDescent="0.3">
      <c r="AE2619" s="70"/>
    </row>
    <row r="2620" spans="31:31" ht="15.75" x14ac:dyDescent="0.3">
      <c r="AE2620" s="70"/>
    </row>
    <row r="2621" spans="31:31" ht="15.75" x14ac:dyDescent="0.3">
      <c r="AE2621" s="70"/>
    </row>
    <row r="2622" spans="31:31" ht="15.75" x14ac:dyDescent="0.3">
      <c r="AE2622" s="70"/>
    </row>
    <row r="2623" spans="31:31" ht="15.75" x14ac:dyDescent="0.3">
      <c r="AE2623" s="70"/>
    </row>
    <row r="2624" spans="31:31" ht="15.75" x14ac:dyDescent="0.3">
      <c r="AE2624" s="70"/>
    </row>
    <row r="2625" spans="31:31" ht="15.75" x14ac:dyDescent="0.3">
      <c r="AE2625" s="70"/>
    </row>
    <row r="2626" spans="31:31" ht="15.75" x14ac:dyDescent="0.3">
      <c r="AE2626" s="70"/>
    </row>
    <row r="2627" spans="31:31" ht="15.75" x14ac:dyDescent="0.3">
      <c r="AE2627" s="70"/>
    </row>
    <row r="2628" spans="31:31" ht="15.75" x14ac:dyDescent="0.3">
      <c r="AE2628" s="70"/>
    </row>
    <row r="2629" spans="31:31" ht="15.75" x14ac:dyDescent="0.3">
      <c r="AE2629" s="70"/>
    </row>
    <row r="2630" spans="31:31" ht="15.75" x14ac:dyDescent="0.3">
      <c r="AE2630" s="70"/>
    </row>
    <row r="2631" spans="31:31" ht="15.75" x14ac:dyDescent="0.3">
      <c r="AE2631" s="70"/>
    </row>
    <row r="2632" spans="31:31" ht="15.75" x14ac:dyDescent="0.3">
      <c r="AE2632" s="70"/>
    </row>
    <row r="2633" spans="31:31" ht="15.75" x14ac:dyDescent="0.3">
      <c r="AE2633" s="70"/>
    </row>
    <row r="2634" spans="31:31" ht="15.75" x14ac:dyDescent="0.3">
      <c r="AE2634" s="70"/>
    </row>
    <row r="2635" spans="31:31" ht="15.75" x14ac:dyDescent="0.3">
      <c r="AE2635" s="70"/>
    </row>
    <row r="2636" spans="31:31" ht="15.75" x14ac:dyDescent="0.3">
      <c r="AE2636" s="70"/>
    </row>
    <row r="2637" spans="31:31" ht="15.75" x14ac:dyDescent="0.3">
      <c r="AE2637" s="70"/>
    </row>
    <row r="2638" spans="31:31" ht="15.75" x14ac:dyDescent="0.3">
      <c r="AE2638" s="70"/>
    </row>
    <row r="2639" spans="31:31" ht="15.75" x14ac:dyDescent="0.3">
      <c r="AE2639" s="70"/>
    </row>
    <row r="2640" spans="31:31" ht="15.75" x14ac:dyDescent="0.3">
      <c r="AE2640" s="70"/>
    </row>
    <row r="2641" spans="31:31" ht="15.75" x14ac:dyDescent="0.3">
      <c r="AE2641" s="70"/>
    </row>
    <row r="2642" spans="31:31" ht="15.75" x14ac:dyDescent="0.3">
      <c r="AE2642" s="70"/>
    </row>
    <row r="2643" spans="31:31" ht="15.75" x14ac:dyDescent="0.3">
      <c r="AE2643" s="70"/>
    </row>
    <row r="2644" spans="31:31" ht="15.75" x14ac:dyDescent="0.3">
      <c r="AE2644" s="70"/>
    </row>
    <row r="2645" spans="31:31" ht="15.75" x14ac:dyDescent="0.3">
      <c r="AE2645" s="70"/>
    </row>
    <row r="2646" spans="31:31" ht="15.75" x14ac:dyDescent="0.3">
      <c r="AE2646" s="70"/>
    </row>
    <row r="2647" spans="31:31" ht="15.75" x14ac:dyDescent="0.3">
      <c r="AE2647" s="70"/>
    </row>
    <row r="2648" spans="31:31" ht="15.75" x14ac:dyDescent="0.3">
      <c r="AE2648" s="70"/>
    </row>
    <row r="2649" spans="31:31" ht="15.75" x14ac:dyDescent="0.3">
      <c r="AE2649" s="70"/>
    </row>
    <row r="2650" spans="31:31" ht="15.75" x14ac:dyDescent="0.3">
      <c r="AE2650" s="70"/>
    </row>
    <row r="2651" spans="31:31" ht="15.75" x14ac:dyDescent="0.3">
      <c r="AE2651" s="70"/>
    </row>
    <row r="2652" spans="31:31" ht="15.75" x14ac:dyDescent="0.3">
      <c r="AE2652" s="70"/>
    </row>
    <row r="2653" spans="31:31" ht="15.75" x14ac:dyDescent="0.3">
      <c r="AE2653" s="70"/>
    </row>
    <row r="2654" spans="31:31" ht="15.75" x14ac:dyDescent="0.3">
      <c r="AE2654" s="70"/>
    </row>
    <row r="2655" spans="31:31" ht="15.75" x14ac:dyDescent="0.3">
      <c r="AE2655" s="70"/>
    </row>
    <row r="2656" spans="31:31" ht="15.75" x14ac:dyDescent="0.3">
      <c r="AE2656" s="70"/>
    </row>
    <row r="2657" spans="31:31" ht="15.75" x14ac:dyDescent="0.3">
      <c r="AE2657" s="70"/>
    </row>
    <row r="2658" spans="31:31" ht="15.75" x14ac:dyDescent="0.3">
      <c r="AE2658" s="70"/>
    </row>
    <row r="2659" spans="31:31" ht="15.75" x14ac:dyDescent="0.3">
      <c r="AE2659" s="70"/>
    </row>
    <row r="2660" spans="31:31" ht="15.75" x14ac:dyDescent="0.3">
      <c r="AE2660" s="70"/>
    </row>
    <row r="2661" spans="31:31" ht="15.75" x14ac:dyDescent="0.3">
      <c r="AE2661" s="70"/>
    </row>
    <row r="2662" spans="31:31" ht="15.75" x14ac:dyDescent="0.3">
      <c r="AE2662" s="70"/>
    </row>
    <row r="2663" spans="31:31" ht="15.75" x14ac:dyDescent="0.3">
      <c r="AE2663" s="70"/>
    </row>
    <row r="2664" spans="31:31" ht="15.75" x14ac:dyDescent="0.3">
      <c r="AE2664" s="70"/>
    </row>
    <row r="2665" spans="31:31" ht="15.75" x14ac:dyDescent="0.3">
      <c r="AE2665" s="70"/>
    </row>
    <row r="2666" spans="31:31" ht="15.75" x14ac:dyDescent="0.3">
      <c r="AE2666" s="70"/>
    </row>
    <row r="2667" spans="31:31" ht="15.75" x14ac:dyDescent="0.3">
      <c r="AE2667" s="70"/>
    </row>
    <row r="2668" spans="31:31" ht="15.75" x14ac:dyDescent="0.3">
      <c r="AE2668" s="70"/>
    </row>
    <row r="2669" spans="31:31" ht="15.75" x14ac:dyDescent="0.3">
      <c r="AE2669" s="70"/>
    </row>
    <row r="2670" spans="31:31" ht="15.75" x14ac:dyDescent="0.3">
      <c r="AE2670" s="70"/>
    </row>
    <row r="2671" spans="31:31" ht="15.75" x14ac:dyDescent="0.3">
      <c r="AE2671" s="70"/>
    </row>
    <row r="2672" spans="31:31" ht="15.75" x14ac:dyDescent="0.3">
      <c r="AE2672" s="70"/>
    </row>
    <row r="2673" spans="31:31" ht="15.75" x14ac:dyDescent="0.3">
      <c r="AE2673" s="70"/>
    </row>
    <row r="2674" spans="31:31" ht="15.75" x14ac:dyDescent="0.3">
      <c r="AE2674" s="70"/>
    </row>
    <row r="2675" spans="31:31" ht="15.75" x14ac:dyDescent="0.3">
      <c r="AE2675" s="70"/>
    </row>
    <row r="2676" spans="31:31" ht="15.75" x14ac:dyDescent="0.3">
      <c r="AE2676" s="70"/>
    </row>
    <row r="2677" spans="31:31" ht="15.75" x14ac:dyDescent="0.3">
      <c r="AE2677" s="70"/>
    </row>
    <row r="2678" spans="31:31" ht="15.75" x14ac:dyDescent="0.3">
      <c r="AE2678" s="70"/>
    </row>
    <row r="2679" spans="31:31" ht="15.75" x14ac:dyDescent="0.3">
      <c r="AE2679" s="70"/>
    </row>
    <row r="2680" spans="31:31" ht="15.75" x14ac:dyDescent="0.3">
      <c r="AE2680" s="70"/>
    </row>
    <row r="2681" spans="31:31" ht="15.75" x14ac:dyDescent="0.3">
      <c r="AE2681" s="70"/>
    </row>
    <row r="2682" spans="31:31" ht="15.75" x14ac:dyDescent="0.3">
      <c r="AE2682" s="70"/>
    </row>
    <row r="2683" spans="31:31" ht="15.75" x14ac:dyDescent="0.3">
      <c r="AE2683" s="70"/>
    </row>
    <row r="2684" spans="31:31" ht="15.75" x14ac:dyDescent="0.3">
      <c r="AE2684" s="70"/>
    </row>
    <row r="2685" spans="31:31" ht="15.75" x14ac:dyDescent="0.3">
      <c r="AE2685" s="70"/>
    </row>
    <row r="2686" spans="31:31" ht="15.75" x14ac:dyDescent="0.3">
      <c r="AE2686" s="70"/>
    </row>
    <row r="2687" spans="31:31" ht="15.75" x14ac:dyDescent="0.3">
      <c r="AE2687" s="70"/>
    </row>
    <row r="2688" spans="31:31" ht="15.75" x14ac:dyDescent="0.3">
      <c r="AE2688" s="70"/>
    </row>
    <row r="2689" spans="31:31" ht="15.75" x14ac:dyDescent="0.3">
      <c r="AE2689" s="70"/>
    </row>
    <row r="2690" spans="31:31" ht="15.75" x14ac:dyDescent="0.3">
      <c r="AE2690" s="70"/>
    </row>
    <row r="2691" spans="31:31" ht="15.75" x14ac:dyDescent="0.3">
      <c r="AE2691" s="70"/>
    </row>
    <row r="2692" spans="31:31" ht="15.75" x14ac:dyDescent="0.3">
      <c r="AE2692" s="70"/>
    </row>
    <row r="2693" spans="31:31" ht="15.75" x14ac:dyDescent="0.3">
      <c r="AE2693" s="70"/>
    </row>
    <row r="2694" spans="31:31" ht="15.75" x14ac:dyDescent="0.3">
      <c r="AE2694" s="70"/>
    </row>
    <row r="2695" spans="31:31" ht="15.75" x14ac:dyDescent="0.3">
      <c r="AE2695" s="70"/>
    </row>
    <row r="2696" spans="31:31" ht="15.75" x14ac:dyDescent="0.3">
      <c r="AE2696" s="70"/>
    </row>
    <row r="2697" spans="31:31" ht="15.75" x14ac:dyDescent="0.3">
      <c r="AE2697" s="70"/>
    </row>
    <row r="2698" spans="31:31" ht="15.75" x14ac:dyDescent="0.3">
      <c r="AE2698" s="70"/>
    </row>
    <row r="2699" spans="31:31" ht="15.75" x14ac:dyDescent="0.3">
      <c r="AE2699" s="70"/>
    </row>
    <row r="2700" spans="31:31" ht="15.75" x14ac:dyDescent="0.3">
      <c r="AE2700" s="70"/>
    </row>
    <row r="2701" spans="31:31" ht="15.75" x14ac:dyDescent="0.3">
      <c r="AE2701" s="70"/>
    </row>
    <row r="2702" spans="31:31" ht="15.75" x14ac:dyDescent="0.3">
      <c r="AE2702" s="70"/>
    </row>
    <row r="2703" spans="31:31" ht="15.75" x14ac:dyDescent="0.3">
      <c r="AE2703" s="70"/>
    </row>
    <row r="2704" spans="31:31" ht="15.75" x14ac:dyDescent="0.3">
      <c r="AE2704" s="70"/>
    </row>
    <row r="2705" spans="31:31" ht="15.75" x14ac:dyDescent="0.3">
      <c r="AE2705" s="70"/>
    </row>
    <row r="2706" spans="31:31" ht="15.75" x14ac:dyDescent="0.3">
      <c r="AE2706" s="70"/>
    </row>
    <row r="2707" spans="31:31" ht="15.75" x14ac:dyDescent="0.3">
      <c r="AE2707" s="70"/>
    </row>
    <row r="2708" spans="31:31" ht="15.75" x14ac:dyDescent="0.3">
      <c r="AE2708" s="70"/>
    </row>
    <row r="2709" spans="31:31" ht="15.75" x14ac:dyDescent="0.3">
      <c r="AE2709" s="70"/>
    </row>
    <row r="2710" spans="31:31" ht="15.75" x14ac:dyDescent="0.3">
      <c r="AE2710" s="70"/>
    </row>
    <row r="2711" spans="31:31" ht="15.75" x14ac:dyDescent="0.3">
      <c r="AE2711" s="70"/>
    </row>
    <row r="2712" spans="31:31" ht="15.75" x14ac:dyDescent="0.3">
      <c r="AE2712" s="70"/>
    </row>
    <row r="2713" spans="31:31" ht="15.75" x14ac:dyDescent="0.3">
      <c r="AE2713" s="70"/>
    </row>
    <row r="2714" spans="31:31" ht="15.75" x14ac:dyDescent="0.3">
      <c r="AE2714" s="70"/>
    </row>
    <row r="2715" spans="31:31" ht="15.75" x14ac:dyDescent="0.3">
      <c r="AE2715" s="70"/>
    </row>
    <row r="2716" spans="31:31" ht="15.75" x14ac:dyDescent="0.3">
      <c r="AE2716" s="70"/>
    </row>
    <row r="2717" spans="31:31" ht="15.75" x14ac:dyDescent="0.3">
      <c r="AE2717" s="70"/>
    </row>
    <row r="2718" spans="31:31" ht="15.75" x14ac:dyDescent="0.3">
      <c r="AE2718" s="70"/>
    </row>
    <row r="2719" spans="31:31" ht="15.75" x14ac:dyDescent="0.3">
      <c r="AE2719" s="70"/>
    </row>
    <row r="2720" spans="31:31" ht="15.75" x14ac:dyDescent="0.3">
      <c r="AE2720" s="70"/>
    </row>
    <row r="2721" spans="31:31" ht="15.75" x14ac:dyDescent="0.3">
      <c r="AE2721" s="70"/>
    </row>
    <row r="2722" spans="31:31" ht="15.75" x14ac:dyDescent="0.3">
      <c r="AE2722" s="70"/>
    </row>
    <row r="2723" spans="31:31" ht="15.75" x14ac:dyDescent="0.3">
      <c r="AE2723" s="70"/>
    </row>
    <row r="2724" spans="31:31" ht="15.75" x14ac:dyDescent="0.3">
      <c r="AE2724" s="70"/>
    </row>
    <row r="2725" spans="31:31" ht="15.75" x14ac:dyDescent="0.3">
      <c r="AE2725" s="70"/>
    </row>
    <row r="2726" spans="31:31" ht="15.75" x14ac:dyDescent="0.3">
      <c r="AE2726" s="70"/>
    </row>
    <row r="2727" spans="31:31" ht="15.75" x14ac:dyDescent="0.3">
      <c r="AE2727" s="70"/>
    </row>
    <row r="2728" spans="31:31" ht="15.75" x14ac:dyDescent="0.3">
      <c r="AE2728" s="70"/>
    </row>
    <row r="2729" spans="31:31" ht="15.75" x14ac:dyDescent="0.3">
      <c r="AE2729" s="70"/>
    </row>
    <row r="2730" spans="31:31" ht="15.75" x14ac:dyDescent="0.3">
      <c r="AE2730" s="70"/>
    </row>
    <row r="2731" spans="31:31" ht="15.75" x14ac:dyDescent="0.3">
      <c r="AE2731" s="70"/>
    </row>
    <row r="2732" spans="31:31" ht="15.75" x14ac:dyDescent="0.3">
      <c r="AE2732" s="70"/>
    </row>
    <row r="2733" spans="31:31" ht="15.75" x14ac:dyDescent="0.3">
      <c r="AE2733" s="70"/>
    </row>
    <row r="2734" spans="31:31" ht="15.75" x14ac:dyDescent="0.3">
      <c r="AE2734" s="70"/>
    </row>
    <row r="2735" spans="31:31" ht="15.75" x14ac:dyDescent="0.3">
      <c r="AE2735" s="70"/>
    </row>
    <row r="2736" spans="31:31" ht="15.75" x14ac:dyDescent="0.3">
      <c r="AE2736" s="70"/>
    </row>
    <row r="2737" spans="31:31" ht="15.75" x14ac:dyDescent="0.3">
      <c r="AE2737" s="70"/>
    </row>
    <row r="2738" spans="31:31" ht="15.75" x14ac:dyDescent="0.3">
      <c r="AE2738" s="70"/>
    </row>
    <row r="2739" spans="31:31" ht="15.75" x14ac:dyDescent="0.3">
      <c r="AE2739" s="70"/>
    </row>
    <row r="2740" spans="31:31" ht="15.75" x14ac:dyDescent="0.3">
      <c r="AE2740" s="70"/>
    </row>
    <row r="2741" spans="31:31" ht="15.75" x14ac:dyDescent="0.3">
      <c r="AE2741" s="70"/>
    </row>
    <row r="2742" spans="31:31" ht="15.75" x14ac:dyDescent="0.3">
      <c r="AE2742" s="70"/>
    </row>
    <row r="2743" spans="31:31" ht="15.75" x14ac:dyDescent="0.3">
      <c r="AE2743" s="70"/>
    </row>
    <row r="2744" spans="31:31" ht="15.75" x14ac:dyDescent="0.3">
      <c r="AE2744" s="70"/>
    </row>
    <row r="2745" spans="31:31" ht="15.75" x14ac:dyDescent="0.3">
      <c r="AE2745" s="70"/>
    </row>
    <row r="2746" spans="31:31" ht="15.75" x14ac:dyDescent="0.3">
      <c r="AE2746" s="70"/>
    </row>
    <row r="2747" spans="31:31" ht="15.75" x14ac:dyDescent="0.3">
      <c r="AE2747" s="70"/>
    </row>
    <row r="2748" spans="31:31" ht="15.75" x14ac:dyDescent="0.3">
      <c r="AE2748" s="70"/>
    </row>
    <row r="2749" spans="31:31" ht="15.75" x14ac:dyDescent="0.3">
      <c r="AE2749" s="70"/>
    </row>
    <row r="2750" spans="31:31" ht="15.75" x14ac:dyDescent="0.3">
      <c r="AE2750" s="70"/>
    </row>
    <row r="2751" spans="31:31" ht="15.75" x14ac:dyDescent="0.3">
      <c r="AE2751" s="70"/>
    </row>
    <row r="2752" spans="31:31" ht="15.75" x14ac:dyDescent="0.3">
      <c r="AE2752" s="70"/>
    </row>
    <row r="2753" spans="31:31" ht="15.75" x14ac:dyDescent="0.3">
      <c r="AE2753" s="70"/>
    </row>
    <row r="2754" spans="31:31" ht="15.75" x14ac:dyDescent="0.3">
      <c r="AE2754" s="70"/>
    </row>
    <row r="2755" spans="31:31" ht="15.75" x14ac:dyDescent="0.3">
      <c r="AE2755" s="70"/>
    </row>
    <row r="2756" spans="31:31" ht="15.75" x14ac:dyDescent="0.3">
      <c r="AE2756" s="70"/>
    </row>
    <row r="2757" spans="31:31" ht="15.75" x14ac:dyDescent="0.3">
      <c r="AE2757" s="70"/>
    </row>
    <row r="2758" spans="31:31" ht="15.75" x14ac:dyDescent="0.3">
      <c r="AE2758" s="70"/>
    </row>
    <row r="2759" spans="31:31" ht="15.75" x14ac:dyDescent="0.3">
      <c r="AE2759" s="70"/>
    </row>
    <row r="2760" spans="31:31" ht="15.75" x14ac:dyDescent="0.3">
      <c r="AE2760" s="70"/>
    </row>
    <row r="2761" spans="31:31" ht="15.75" x14ac:dyDescent="0.3">
      <c r="AE2761" s="70"/>
    </row>
    <row r="2762" spans="31:31" ht="15.75" x14ac:dyDescent="0.3">
      <c r="AE2762" s="70"/>
    </row>
    <row r="2763" spans="31:31" ht="15.75" x14ac:dyDescent="0.3">
      <c r="AE2763" s="70"/>
    </row>
    <row r="2764" spans="31:31" ht="15.75" x14ac:dyDescent="0.3">
      <c r="AE2764" s="70"/>
    </row>
    <row r="2765" spans="31:31" ht="15.75" x14ac:dyDescent="0.3">
      <c r="AE2765" s="70"/>
    </row>
    <row r="2766" spans="31:31" ht="15.75" x14ac:dyDescent="0.3">
      <c r="AE2766" s="70"/>
    </row>
    <row r="2767" spans="31:31" ht="15.75" x14ac:dyDescent="0.3">
      <c r="AE2767" s="70"/>
    </row>
    <row r="2768" spans="31:31" ht="15.75" x14ac:dyDescent="0.3">
      <c r="AE2768" s="70"/>
    </row>
    <row r="2769" spans="31:31" ht="15.75" x14ac:dyDescent="0.3">
      <c r="AE2769" s="70"/>
    </row>
    <row r="2770" spans="31:31" ht="15.75" x14ac:dyDescent="0.3">
      <c r="AE2770" s="70"/>
    </row>
    <row r="2771" spans="31:31" ht="15.75" x14ac:dyDescent="0.3">
      <c r="AE2771" s="70"/>
    </row>
    <row r="2772" spans="31:31" ht="15.75" x14ac:dyDescent="0.3">
      <c r="AE2772" s="70"/>
    </row>
    <row r="2773" spans="31:31" ht="15.75" x14ac:dyDescent="0.3">
      <c r="AE2773" s="70"/>
    </row>
    <row r="2774" spans="31:31" ht="15.75" x14ac:dyDescent="0.3">
      <c r="AE2774" s="70"/>
    </row>
    <row r="2775" spans="31:31" ht="15.75" x14ac:dyDescent="0.3">
      <c r="AE2775" s="70"/>
    </row>
    <row r="2776" spans="31:31" ht="15.75" x14ac:dyDescent="0.3">
      <c r="AE2776" s="70"/>
    </row>
    <row r="2777" spans="31:31" ht="15.75" x14ac:dyDescent="0.3">
      <c r="AE2777" s="70"/>
    </row>
    <row r="2778" spans="31:31" ht="15.75" x14ac:dyDescent="0.3">
      <c r="AE2778" s="70"/>
    </row>
    <row r="2779" spans="31:31" ht="15.75" x14ac:dyDescent="0.3">
      <c r="AE2779" s="70"/>
    </row>
    <row r="2780" spans="31:31" ht="15.75" x14ac:dyDescent="0.3">
      <c r="AE2780" s="70"/>
    </row>
    <row r="2781" spans="31:31" ht="15.75" x14ac:dyDescent="0.3">
      <c r="AE2781" s="70"/>
    </row>
    <row r="2782" spans="31:31" ht="15.75" x14ac:dyDescent="0.3">
      <c r="AE2782" s="70"/>
    </row>
    <row r="2783" spans="31:31" ht="15.75" x14ac:dyDescent="0.3">
      <c r="AE2783" s="70"/>
    </row>
    <row r="2784" spans="31:31" ht="15.75" x14ac:dyDescent="0.3">
      <c r="AE2784" s="70"/>
    </row>
    <row r="2785" spans="31:31" ht="15.75" x14ac:dyDescent="0.3">
      <c r="AE2785" s="70"/>
    </row>
    <row r="2786" spans="31:31" ht="15.75" x14ac:dyDescent="0.3">
      <c r="AE2786" s="70"/>
    </row>
    <row r="2787" spans="31:31" ht="15.75" x14ac:dyDescent="0.3">
      <c r="AE2787" s="70"/>
    </row>
    <row r="2788" spans="31:31" ht="15.75" x14ac:dyDescent="0.3">
      <c r="AE2788" s="70"/>
    </row>
    <row r="2789" spans="31:31" ht="15.75" x14ac:dyDescent="0.3">
      <c r="AE2789" s="70"/>
    </row>
    <row r="2790" spans="31:31" ht="15.75" x14ac:dyDescent="0.3">
      <c r="AE2790" s="70"/>
    </row>
    <row r="2791" spans="31:31" ht="15.75" x14ac:dyDescent="0.3">
      <c r="AE2791" s="70"/>
    </row>
    <row r="2792" spans="31:31" ht="15.75" x14ac:dyDescent="0.3">
      <c r="AE2792" s="70"/>
    </row>
    <row r="2793" spans="31:31" ht="15.75" x14ac:dyDescent="0.3">
      <c r="AE2793" s="70"/>
    </row>
    <row r="2794" spans="31:31" ht="15.75" x14ac:dyDescent="0.3">
      <c r="AE2794" s="70"/>
    </row>
    <row r="2795" spans="31:31" ht="15.75" x14ac:dyDescent="0.3">
      <c r="AE2795" s="70"/>
    </row>
    <row r="2796" spans="31:31" ht="15.75" x14ac:dyDescent="0.3">
      <c r="AE2796" s="70"/>
    </row>
    <row r="2797" spans="31:31" ht="15.75" x14ac:dyDescent="0.3">
      <c r="AE2797" s="70"/>
    </row>
    <row r="2798" spans="31:31" ht="15.75" x14ac:dyDescent="0.3">
      <c r="AE2798" s="70"/>
    </row>
    <row r="2799" spans="31:31" ht="15.75" x14ac:dyDescent="0.3">
      <c r="AE2799" s="70"/>
    </row>
    <row r="2800" spans="31:31" ht="15.75" x14ac:dyDescent="0.3">
      <c r="AE2800" s="70"/>
    </row>
    <row r="2801" spans="31:31" ht="15.75" x14ac:dyDescent="0.3">
      <c r="AE2801" s="70"/>
    </row>
    <row r="2802" spans="31:31" ht="15.75" x14ac:dyDescent="0.3">
      <c r="AE2802" s="70"/>
    </row>
    <row r="2803" spans="31:31" ht="15.75" x14ac:dyDescent="0.3">
      <c r="AE2803" s="70"/>
    </row>
    <row r="2804" spans="31:31" ht="15.75" x14ac:dyDescent="0.3">
      <c r="AE2804" s="70"/>
    </row>
    <row r="2805" spans="31:31" ht="15.75" x14ac:dyDescent="0.3">
      <c r="AE2805" s="70"/>
    </row>
    <row r="2806" spans="31:31" ht="15.75" x14ac:dyDescent="0.3">
      <c r="AE2806" s="70"/>
    </row>
    <row r="2807" spans="31:31" ht="15.75" x14ac:dyDescent="0.3">
      <c r="AE2807" s="70"/>
    </row>
    <row r="2808" spans="31:31" ht="15.75" x14ac:dyDescent="0.3">
      <c r="AE2808" s="70"/>
    </row>
    <row r="2809" spans="31:31" ht="15.75" x14ac:dyDescent="0.3">
      <c r="AE2809" s="70"/>
    </row>
    <row r="2810" spans="31:31" ht="15.75" x14ac:dyDescent="0.3">
      <c r="AE2810" s="70"/>
    </row>
    <row r="2811" spans="31:31" ht="15.75" x14ac:dyDescent="0.3">
      <c r="AE2811" s="70"/>
    </row>
    <row r="2812" spans="31:31" ht="15.75" x14ac:dyDescent="0.3">
      <c r="AE2812" s="70"/>
    </row>
    <row r="2813" spans="31:31" ht="15.75" x14ac:dyDescent="0.3">
      <c r="AE2813" s="70"/>
    </row>
    <row r="2814" spans="31:31" ht="15.75" x14ac:dyDescent="0.3">
      <c r="AE2814" s="70"/>
    </row>
    <row r="2815" spans="31:31" ht="15.75" x14ac:dyDescent="0.3">
      <c r="AE2815" s="70"/>
    </row>
    <row r="2816" spans="31:31" ht="15.75" x14ac:dyDescent="0.3">
      <c r="AE2816" s="70"/>
    </row>
    <row r="2817" spans="31:31" ht="15.75" x14ac:dyDescent="0.3">
      <c r="AE2817" s="70"/>
    </row>
    <row r="2818" spans="31:31" ht="15.75" x14ac:dyDescent="0.3">
      <c r="AE2818" s="70"/>
    </row>
    <row r="2819" spans="31:31" ht="15.75" x14ac:dyDescent="0.3">
      <c r="AE2819" s="70"/>
    </row>
    <row r="2820" spans="31:31" ht="15.75" x14ac:dyDescent="0.3">
      <c r="AE2820" s="70"/>
    </row>
    <row r="2821" spans="31:31" ht="15.75" x14ac:dyDescent="0.3">
      <c r="AE2821" s="70"/>
    </row>
    <row r="2822" spans="31:31" ht="15.75" x14ac:dyDescent="0.3">
      <c r="AE2822" s="70"/>
    </row>
    <row r="2823" spans="31:31" ht="15.75" x14ac:dyDescent="0.3">
      <c r="AE2823" s="70"/>
    </row>
    <row r="2824" spans="31:31" ht="15.75" x14ac:dyDescent="0.3">
      <c r="AE2824" s="70"/>
    </row>
    <row r="2825" spans="31:31" ht="15.75" x14ac:dyDescent="0.3">
      <c r="AE2825" s="70"/>
    </row>
    <row r="2826" spans="31:31" ht="15.75" x14ac:dyDescent="0.3">
      <c r="AE2826" s="70"/>
    </row>
    <row r="2827" spans="31:31" ht="15.75" x14ac:dyDescent="0.3">
      <c r="AE2827" s="70"/>
    </row>
    <row r="2828" spans="31:31" ht="15.75" x14ac:dyDescent="0.3">
      <c r="AE2828" s="70"/>
    </row>
    <row r="2829" spans="31:31" ht="15.75" x14ac:dyDescent="0.3">
      <c r="AE2829" s="70"/>
    </row>
    <row r="2830" spans="31:31" ht="15.75" x14ac:dyDescent="0.3">
      <c r="AE2830" s="70"/>
    </row>
    <row r="2831" spans="31:31" ht="15.75" x14ac:dyDescent="0.3">
      <c r="AE2831" s="70"/>
    </row>
    <row r="2832" spans="31:31" ht="15.75" x14ac:dyDescent="0.3">
      <c r="AE2832" s="70"/>
    </row>
    <row r="2833" spans="31:31" ht="15.75" x14ac:dyDescent="0.3">
      <c r="AE2833" s="70"/>
    </row>
    <row r="2834" spans="31:31" ht="15.75" x14ac:dyDescent="0.3">
      <c r="AE2834" s="70"/>
    </row>
    <row r="2835" spans="31:31" ht="15.75" x14ac:dyDescent="0.3">
      <c r="AE2835" s="70"/>
    </row>
    <row r="2836" spans="31:31" ht="15.75" x14ac:dyDescent="0.3">
      <c r="AE2836" s="70"/>
    </row>
    <row r="2837" spans="31:31" ht="15.75" x14ac:dyDescent="0.3">
      <c r="AE2837" s="70"/>
    </row>
    <row r="2838" spans="31:31" ht="15.75" x14ac:dyDescent="0.3">
      <c r="AE2838" s="70"/>
    </row>
    <row r="2839" spans="31:31" ht="15.75" x14ac:dyDescent="0.3">
      <c r="AE2839" s="70"/>
    </row>
    <row r="2840" spans="31:31" ht="15.75" x14ac:dyDescent="0.3">
      <c r="AE2840" s="70"/>
    </row>
    <row r="2841" spans="31:31" ht="15.75" x14ac:dyDescent="0.3">
      <c r="AE2841" s="70"/>
    </row>
    <row r="2842" spans="31:31" ht="15.75" x14ac:dyDescent="0.3">
      <c r="AE2842" s="70"/>
    </row>
    <row r="2843" spans="31:31" ht="15.75" x14ac:dyDescent="0.3">
      <c r="AE2843" s="70"/>
    </row>
    <row r="2844" spans="31:31" ht="15.75" x14ac:dyDescent="0.3">
      <c r="AE2844" s="70"/>
    </row>
    <row r="2845" spans="31:31" ht="15.75" x14ac:dyDescent="0.3">
      <c r="AE2845" s="70"/>
    </row>
    <row r="2846" spans="31:31" ht="15.75" x14ac:dyDescent="0.3">
      <c r="AE2846" s="70"/>
    </row>
    <row r="2847" spans="31:31" ht="15.75" x14ac:dyDescent="0.3">
      <c r="AE2847" s="70"/>
    </row>
    <row r="2848" spans="31:31" ht="15.75" x14ac:dyDescent="0.3">
      <c r="AE2848" s="70"/>
    </row>
    <row r="2849" spans="31:31" ht="15.75" x14ac:dyDescent="0.3">
      <c r="AE2849" s="70"/>
    </row>
    <row r="2850" spans="31:31" ht="15.75" x14ac:dyDescent="0.3">
      <c r="AE2850" s="70"/>
    </row>
    <row r="2851" spans="31:31" ht="15.75" x14ac:dyDescent="0.3">
      <c r="AE2851" s="70"/>
    </row>
    <row r="2852" spans="31:31" ht="15.75" x14ac:dyDescent="0.3">
      <c r="AE2852" s="70"/>
    </row>
    <row r="2853" spans="31:31" ht="15.75" x14ac:dyDescent="0.3">
      <c r="AE2853" s="70"/>
    </row>
    <row r="2854" spans="31:31" ht="15.75" x14ac:dyDescent="0.3">
      <c r="AE2854" s="70"/>
    </row>
    <row r="2855" spans="31:31" ht="15.75" x14ac:dyDescent="0.3">
      <c r="AE2855" s="70"/>
    </row>
    <row r="2856" spans="31:31" ht="15.75" x14ac:dyDescent="0.3">
      <c r="AE2856" s="70"/>
    </row>
    <row r="2857" spans="31:31" ht="15.75" x14ac:dyDescent="0.3">
      <c r="AE2857" s="70"/>
    </row>
    <row r="2858" spans="31:31" ht="15.75" x14ac:dyDescent="0.3">
      <c r="AE2858" s="70"/>
    </row>
    <row r="2859" spans="31:31" ht="15.75" x14ac:dyDescent="0.3">
      <c r="AE2859" s="70"/>
    </row>
    <row r="2860" spans="31:31" ht="15.75" x14ac:dyDescent="0.3">
      <c r="AE2860" s="70"/>
    </row>
    <row r="2861" spans="31:31" ht="15.75" x14ac:dyDescent="0.3">
      <c r="AE2861" s="70"/>
    </row>
    <row r="2862" spans="31:31" ht="15.75" x14ac:dyDescent="0.3">
      <c r="AE2862" s="70"/>
    </row>
    <row r="2863" spans="31:31" ht="15.75" x14ac:dyDescent="0.3">
      <c r="AE2863" s="70"/>
    </row>
    <row r="2864" spans="31:31" ht="15.75" x14ac:dyDescent="0.3">
      <c r="AE2864" s="70"/>
    </row>
    <row r="2865" spans="31:31" ht="15.75" x14ac:dyDescent="0.3">
      <c r="AE2865" s="70"/>
    </row>
    <row r="2866" spans="31:31" ht="15.75" x14ac:dyDescent="0.3">
      <c r="AE2866" s="70"/>
    </row>
    <row r="2867" spans="31:31" ht="15.75" x14ac:dyDescent="0.3">
      <c r="AE2867" s="70"/>
    </row>
    <row r="2868" spans="31:31" ht="15.75" x14ac:dyDescent="0.3">
      <c r="AE2868" s="70"/>
    </row>
    <row r="2869" spans="31:31" ht="15.75" x14ac:dyDescent="0.3">
      <c r="AE2869" s="70"/>
    </row>
    <row r="2870" spans="31:31" ht="15.75" x14ac:dyDescent="0.3">
      <c r="AE2870" s="70"/>
    </row>
    <row r="2871" spans="31:31" ht="15.75" x14ac:dyDescent="0.3">
      <c r="AE2871" s="70"/>
    </row>
    <row r="2872" spans="31:31" ht="15.75" x14ac:dyDescent="0.3">
      <c r="AE2872" s="70"/>
    </row>
    <row r="2873" spans="31:31" ht="15.75" x14ac:dyDescent="0.3">
      <c r="AE2873" s="70"/>
    </row>
    <row r="2874" spans="31:31" ht="15.75" x14ac:dyDescent="0.3">
      <c r="AE2874" s="70"/>
    </row>
    <row r="2875" spans="31:31" ht="15.75" x14ac:dyDescent="0.3">
      <c r="AE2875" s="70"/>
    </row>
    <row r="2876" spans="31:31" ht="15.75" x14ac:dyDescent="0.3">
      <c r="AE2876" s="70"/>
    </row>
    <row r="2877" spans="31:31" ht="15.75" x14ac:dyDescent="0.3">
      <c r="AE2877" s="70"/>
    </row>
    <row r="2878" spans="31:31" ht="15.75" x14ac:dyDescent="0.3">
      <c r="AE2878" s="70"/>
    </row>
    <row r="2879" spans="31:31" ht="15.75" x14ac:dyDescent="0.3">
      <c r="AE2879" s="70"/>
    </row>
    <row r="2880" spans="31:31" ht="15.75" x14ac:dyDescent="0.3">
      <c r="AE2880" s="70"/>
    </row>
    <row r="2881" spans="31:31" ht="15.75" x14ac:dyDescent="0.3">
      <c r="AE2881" s="70"/>
    </row>
    <row r="2882" spans="31:31" ht="15.75" x14ac:dyDescent="0.3">
      <c r="AE2882" s="70"/>
    </row>
    <row r="2883" spans="31:31" ht="15.75" x14ac:dyDescent="0.3">
      <c r="AE2883" s="70"/>
    </row>
    <row r="2884" spans="31:31" ht="15.75" x14ac:dyDescent="0.3">
      <c r="AE2884" s="70"/>
    </row>
    <row r="2885" spans="31:31" ht="15.75" x14ac:dyDescent="0.3">
      <c r="AE2885" s="70"/>
    </row>
    <row r="2886" spans="31:31" ht="15.75" x14ac:dyDescent="0.3">
      <c r="AE2886" s="70"/>
    </row>
    <row r="2887" spans="31:31" ht="15.75" x14ac:dyDescent="0.3">
      <c r="AE2887" s="70"/>
    </row>
    <row r="2888" spans="31:31" ht="15.75" x14ac:dyDescent="0.3">
      <c r="AE2888" s="70"/>
    </row>
    <row r="2889" spans="31:31" ht="15.75" x14ac:dyDescent="0.3">
      <c r="AE2889" s="70"/>
    </row>
    <row r="2890" spans="31:31" ht="15.75" x14ac:dyDescent="0.3">
      <c r="AE2890" s="70"/>
    </row>
    <row r="2891" spans="31:31" ht="15.75" x14ac:dyDescent="0.3">
      <c r="AE2891" s="70"/>
    </row>
    <row r="2892" spans="31:31" ht="15.75" x14ac:dyDescent="0.3">
      <c r="AE2892" s="70"/>
    </row>
    <row r="2893" spans="31:31" ht="15.75" x14ac:dyDescent="0.3">
      <c r="AE2893" s="70"/>
    </row>
    <row r="2894" spans="31:31" ht="15.75" x14ac:dyDescent="0.3">
      <c r="AE2894" s="70"/>
    </row>
    <row r="2895" spans="31:31" ht="15.75" x14ac:dyDescent="0.3">
      <c r="AE2895" s="70"/>
    </row>
    <row r="2896" spans="31:31" ht="15.75" x14ac:dyDescent="0.3">
      <c r="AE2896" s="70"/>
    </row>
    <row r="2897" spans="31:31" ht="15.75" x14ac:dyDescent="0.3">
      <c r="AE2897" s="70"/>
    </row>
    <row r="2898" spans="31:31" ht="15.75" x14ac:dyDescent="0.3">
      <c r="AE2898" s="70"/>
    </row>
    <row r="2899" spans="31:31" ht="15.75" x14ac:dyDescent="0.3">
      <c r="AE2899" s="70"/>
    </row>
    <row r="2900" spans="31:31" ht="15.75" x14ac:dyDescent="0.3">
      <c r="AE2900" s="70"/>
    </row>
    <row r="2901" spans="31:31" ht="15.75" x14ac:dyDescent="0.3">
      <c r="AE2901" s="70"/>
    </row>
    <row r="2902" spans="31:31" ht="15.75" x14ac:dyDescent="0.3">
      <c r="AE2902" s="70"/>
    </row>
    <row r="2903" spans="31:31" ht="15.75" x14ac:dyDescent="0.3">
      <c r="AE2903" s="70"/>
    </row>
    <row r="2904" spans="31:31" ht="15.75" x14ac:dyDescent="0.3">
      <c r="AE2904" s="70"/>
    </row>
    <row r="2905" spans="31:31" ht="15.75" x14ac:dyDescent="0.3">
      <c r="AE2905" s="70"/>
    </row>
    <row r="2906" spans="31:31" ht="15.75" x14ac:dyDescent="0.3">
      <c r="AE2906" s="70"/>
    </row>
    <row r="2907" spans="31:31" ht="15.75" x14ac:dyDescent="0.3">
      <c r="AE2907" s="70"/>
    </row>
    <row r="2908" spans="31:31" ht="15.75" x14ac:dyDescent="0.3">
      <c r="AE2908" s="70"/>
    </row>
    <row r="2909" spans="31:31" ht="15.75" x14ac:dyDescent="0.3">
      <c r="AE2909" s="70"/>
    </row>
    <row r="2910" spans="31:31" ht="15.75" x14ac:dyDescent="0.3">
      <c r="AE2910" s="70"/>
    </row>
    <row r="2911" spans="31:31" ht="15.75" x14ac:dyDescent="0.3">
      <c r="AE2911" s="70"/>
    </row>
    <row r="2912" spans="31:31" ht="15.75" x14ac:dyDescent="0.3">
      <c r="AE2912" s="70"/>
    </row>
    <row r="2913" spans="31:31" ht="15.75" x14ac:dyDescent="0.3">
      <c r="AE2913" s="70"/>
    </row>
    <row r="2914" spans="31:31" ht="15.75" x14ac:dyDescent="0.3">
      <c r="AE2914" s="70"/>
    </row>
    <row r="2915" spans="31:31" ht="15.75" x14ac:dyDescent="0.3">
      <c r="AE2915" s="70"/>
    </row>
    <row r="2916" spans="31:31" ht="15.75" x14ac:dyDescent="0.3">
      <c r="AE2916" s="70"/>
    </row>
    <row r="2917" spans="31:31" ht="15.75" x14ac:dyDescent="0.3">
      <c r="AE2917" s="70"/>
    </row>
    <row r="2918" spans="31:31" ht="15.75" x14ac:dyDescent="0.3">
      <c r="AE2918" s="70"/>
    </row>
    <row r="2919" spans="31:31" ht="15.75" x14ac:dyDescent="0.3">
      <c r="AE2919" s="70"/>
    </row>
    <row r="2920" spans="31:31" ht="15.75" x14ac:dyDescent="0.3">
      <c r="AE2920" s="70"/>
    </row>
    <row r="2921" spans="31:31" ht="15.75" x14ac:dyDescent="0.3">
      <c r="AE2921" s="70"/>
    </row>
    <row r="2922" spans="31:31" ht="15.75" x14ac:dyDescent="0.3">
      <c r="AE2922" s="70"/>
    </row>
    <row r="2923" spans="31:31" ht="15.75" x14ac:dyDescent="0.3">
      <c r="AE2923" s="70"/>
    </row>
    <row r="2924" spans="31:31" ht="15.75" x14ac:dyDescent="0.3">
      <c r="AE2924" s="70"/>
    </row>
    <row r="2925" spans="31:31" ht="15.75" x14ac:dyDescent="0.3">
      <c r="AE2925" s="70"/>
    </row>
    <row r="2926" spans="31:31" ht="15.75" x14ac:dyDescent="0.3">
      <c r="AE2926" s="70"/>
    </row>
    <row r="2927" spans="31:31" ht="15.75" x14ac:dyDescent="0.3">
      <c r="AE2927" s="70"/>
    </row>
    <row r="2928" spans="31:31" ht="15.75" x14ac:dyDescent="0.3">
      <c r="AE2928" s="70"/>
    </row>
    <row r="2929" spans="31:31" ht="15.75" x14ac:dyDescent="0.3">
      <c r="AE2929" s="70"/>
    </row>
    <row r="2930" spans="31:31" ht="15.75" x14ac:dyDescent="0.3">
      <c r="AE2930" s="70"/>
    </row>
    <row r="2931" spans="31:31" ht="15.75" x14ac:dyDescent="0.3">
      <c r="AE2931" s="70"/>
    </row>
    <row r="2932" spans="31:31" ht="15.75" x14ac:dyDescent="0.3">
      <c r="AE2932" s="70"/>
    </row>
    <row r="2933" spans="31:31" ht="15.75" x14ac:dyDescent="0.3">
      <c r="AE2933" s="70"/>
    </row>
    <row r="2934" spans="31:31" ht="15.75" x14ac:dyDescent="0.3">
      <c r="AE2934" s="70"/>
    </row>
    <row r="2935" spans="31:31" ht="15.75" x14ac:dyDescent="0.3">
      <c r="AE2935" s="70"/>
    </row>
    <row r="2936" spans="31:31" ht="15.75" x14ac:dyDescent="0.3">
      <c r="AE2936" s="70"/>
    </row>
    <row r="2937" spans="31:31" ht="15.75" x14ac:dyDescent="0.3">
      <c r="AE2937" s="70"/>
    </row>
    <row r="2938" spans="31:31" ht="15.75" x14ac:dyDescent="0.3">
      <c r="AE2938" s="70"/>
    </row>
    <row r="2939" spans="31:31" ht="15.75" x14ac:dyDescent="0.3">
      <c r="AE2939" s="70"/>
    </row>
    <row r="2940" spans="31:31" ht="15.75" x14ac:dyDescent="0.3">
      <c r="AE2940" s="70"/>
    </row>
    <row r="2941" spans="31:31" ht="15.75" x14ac:dyDescent="0.3">
      <c r="AE2941" s="70"/>
    </row>
    <row r="2942" spans="31:31" ht="15.75" x14ac:dyDescent="0.3">
      <c r="AE2942" s="70"/>
    </row>
    <row r="2943" spans="31:31" ht="15.75" x14ac:dyDescent="0.3">
      <c r="AE2943" s="70"/>
    </row>
    <row r="2944" spans="31:31" ht="15.75" x14ac:dyDescent="0.3">
      <c r="AE2944" s="70"/>
    </row>
    <row r="2945" spans="31:31" ht="15.75" x14ac:dyDescent="0.3">
      <c r="AE2945" s="70"/>
    </row>
    <row r="2946" spans="31:31" ht="15.75" x14ac:dyDescent="0.3">
      <c r="AE2946" s="70"/>
    </row>
    <row r="2947" spans="31:31" ht="15.75" x14ac:dyDescent="0.3">
      <c r="AE2947" s="70"/>
    </row>
    <row r="2948" spans="31:31" ht="15.75" x14ac:dyDescent="0.3">
      <c r="AE2948" s="70"/>
    </row>
    <row r="2949" spans="31:31" ht="15.75" x14ac:dyDescent="0.3">
      <c r="AE2949" s="70"/>
    </row>
    <row r="2950" spans="31:31" ht="15.75" x14ac:dyDescent="0.3">
      <c r="AE2950" s="70"/>
    </row>
    <row r="2951" spans="31:31" ht="15.75" x14ac:dyDescent="0.3">
      <c r="AE2951" s="70"/>
    </row>
    <row r="2952" spans="31:31" ht="15.75" x14ac:dyDescent="0.3">
      <c r="AE2952" s="70"/>
    </row>
    <row r="2953" spans="31:31" ht="15.75" x14ac:dyDescent="0.3">
      <c r="AE2953" s="70"/>
    </row>
    <row r="2954" spans="31:31" ht="15.75" x14ac:dyDescent="0.3">
      <c r="AE2954" s="70"/>
    </row>
    <row r="2955" spans="31:31" ht="15.75" x14ac:dyDescent="0.3">
      <c r="AE2955" s="70"/>
    </row>
    <row r="2956" spans="31:31" ht="15.75" x14ac:dyDescent="0.3">
      <c r="AE2956" s="70"/>
    </row>
    <row r="2957" spans="31:31" ht="15.75" x14ac:dyDescent="0.3">
      <c r="AE2957" s="70"/>
    </row>
    <row r="2958" spans="31:31" ht="15.75" x14ac:dyDescent="0.3">
      <c r="AE2958" s="70"/>
    </row>
    <row r="2959" spans="31:31" ht="15.75" x14ac:dyDescent="0.3">
      <c r="AE2959" s="70"/>
    </row>
    <row r="2960" spans="31:31" ht="15.75" x14ac:dyDescent="0.3">
      <c r="AE2960" s="70"/>
    </row>
    <row r="2961" spans="31:31" ht="15.75" x14ac:dyDescent="0.3">
      <c r="AE2961" s="70"/>
    </row>
    <row r="2962" spans="31:31" ht="15.75" x14ac:dyDescent="0.3">
      <c r="AE2962" s="70"/>
    </row>
    <row r="2963" spans="31:31" ht="15.75" x14ac:dyDescent="0.3">
      <c r="AE2963" s="70"/>
    </row>
    <row r="2964" spans="31:31" ht="15.75" x14ac:dyDescent="0.3">
      <c r="AE2964" s="70"/>
    </row>
    <row r="2965" spans="31:31" ht="15.75" x14ac:dyDescent="0.3">
      <c r="AE2965" s="70"/>
    </row>
    <row r="2966" spans="31:31" ht="15.75" x14ac:dyDescent="0.3">
      <c r="AE2966" s="70"/>
    </row>
    <row r="2967" spans="31:31" ht="15.75" x14ac:dyDescent="0.3">
      <c r="AE2967" s="70"/>
    </row>
    <row r="2968" spans="31:31" ht="15.75" x14ac:dyDescent="0.3">
      <c r="AE2968" s="70"/>
    </row>
    <row r="2969" spans="31:31" ht="15.75" x14ac:dyDescent="0.3">
      <c r="AE2969" s="70"/>
    </row>
    <row r="2970" spans="31:31" ht="15.75" x14ac:dyDescent="0.3">
      <c r="AE2970" s="70"/>
    </row>
    <row r="2971" spans="31:31" ht="15.75" x14ac:dyDescent="0.3">
      <c r="AE2971" s="70"/>
    </row>
    <row r="2972" spans="31:31" ht="15.75" x14ac:dyDescent="0.3">
      <c r="AE2972" s="70"/>
    </row>
    <row r="2973" spans="31:31" ht="15.75" x14ac:dyDescent="0.3">
      <c r="AE2973" s="70"/>
    </row>
    <row r="2974" spans="31:31" ht="15.75" x14ac:dyDescent="0.3">
      <c r="AE2974" s="70"/>
    </row>
    <row r="2975" spans="31:31" ht="15.75" x14ac:dyDescent="0.3">
      <c r="AE2975" s="70"/>
    </row>
    <row r="2976" spans="31:31" ht="15.75" x14ac:dyDescent="0.3">
      <c r="AE2976" s="70"/>
    </row>
    <row r="2977" spans="31:31" ht="15.75" x14ac:dyDescent="0.3">
      <c r="AE2977" s="70"/>
    </row>
    <row r="2978" spans="31:31" ht="15.75" x14ac:dyDescent="0.3">
      <c r="AE2978" s="70"/>
    </row>
    <row r="2979" spans="31:31" ht="15.75" x14ac:dyDescent="0.3">
      <c r="AE2979" s="70"/>
    </row>
    <row r="2980" spans="31:31" ht="15.75" x14ac:dyDescent="0.3">
      <c r="AE2980" s="70"/>
    </row>
    <row r="2981" spans="31:31" ht="15.75" x14ac:dyDescent="0.3">
      <c r="AE2981" s="70"/>
    </row>
    <row r="2982" spans="31:31" ht="15.75" x14ac:dyDescent="0.3">
      <c r="AE2982" s="70"/>
    </row>
    <row r="2983" spans="31:31" ht="15.75" x14ac:dyDescent="0.3">
      <c r="AE2983" s="70"/>
    </row>
    <row r="2984" spans="31:31" ht="15.75" x14ac:dyDescent="0.3">
      <c r="AE2984" s="70"/>
    </row>
    <row r="2985" spans="31:31" ht="15.75" x14ac:dyDescent="0.3">
      <c r="AE2985" s="70"/>
    </row>
    <row r="2986" spans="31:31" ht="15.75" x14ac:dyDescent="0.3">
      <c r="AE2986" s="70"/>
    </row>
    <row r="2987" spans="31:31" ht="15.75" x14ac:dyDescent="0.3">
      <c r="AE2987" s="70"/>
    </row>
    <row r="2988" spans="31:31" ht="15.75" x14ac:dyDescent="0.3">
      <c r="AE2988" s="70"/>
    </row>
    <row r="2989" spans="31:31" ht="15.75" x14ac:dyDescent="0.3">
      <c r="AE2989" s="70"/>
    </row>
    <row r="2990" spans="31:31" ht="15.75" x14ac:dyDescent="0.3">
      <c r="AE2990" s="70"/>
    </row>
    <row r="2991" spans="31:31" ht="15.75" x14ac:dyDescent="0.3">
      <c r="AE2991" s="70"/>
    </row>
    <row r="2992" spans="31:31" ht="15.75" x14ac:dyDescent="0.3">
      <c r="AE2992" s="70"/>
    </row>
    <row r="2993" spans="31:31" ht="15.75" x14ac:dyDescent="0.3">
      <c r="AE2993" s="70"/>
    </row>
    <row r="2994" spans="31:31" ht="15.75" x14ac:dyDescent="0.3">
      <c r="AE2994" s="70"/>
    </row>
    <row r="2995" spans="31:31" ht="15.75" x14ac:dyDescent="0.3">
      <c r="AE2995" s="70"/>
    </row>
    <row r="2996" spans="31:31" ht="15.75" x14ac:dyDescent="0.3">
      <c r="AE2996" s="70"/>
    </row>
    <row r="2997" spans="31:31" ht="15.75" x14ac:dyDescent="0.3">
      <c r="AE2997" s="70"/>
    </row>
    <row r="2998" spans="31:31" ht="15.75" x14ac:dyDescent="0.3">
      <c r="AE2998" s="70"/>
    </row>
    <row r="2999" spans="31:31" ht="15.75" x14ac:dyDescent="0.3">
      <c r="AE2999" s="70"/>
    </row>
    <row r="3000" spans="31:31" ht="15.75" x14ac:dyDescent="0.3">
      <c r="AE3000" s="70"/>
    </row>
    <row r="3001" spans="31:31" ht="15.75" x14ac:dyDescent="0.3">
      <c r="AE3001" s="70"/>
    </row>
    <row r="3002" spans="31:31" ht="15.75" x14ac:dyDescent="0.3">
      <c r="AE3002" s="70"/>
    </row>
    <row r="3003" spans="31:31" ht="15.75" x14ac:dyDescent="0.3">
      <c r="AE3003" s="70"/>
    </row>
    <row r="3004" spans="31:31" ht="15.75" x14ac:dyDescent="0.3">
      <c r="AE3004" s="70"/>
    </row>
    <row r="3005" spans="31:31" ht="15.75" x14ac:dyDescent="0.3">
      <c r="AE3005" s="70"/>
    </row>
    <row r="3006" spans="31:31" ht="15.75" x14ac:dyDescent="0.3">
      <c r="AE3006" s="70"/>
    </row>
    <row r="3007" spans="31:31" ht="15.75" x14ac:dyDescent="0.3">
      <c r="AE3007" s="70"/>
    </row>
    <row r="3008" spans="31:31" ht="15.75" x14ac:dyDescent="0.3">
      <c r="AE3008" s="70"/>
    </row>
    <row r="3009" spans="31:31" ht="15.75" x14ac:dyDescent="0.3">
      <c r="AE3009" s="70"/>
    </row>
    <row r="3010" spans="31:31" ht="15.75" x14ac:dyDescent="0.3">
      <c r="AE3010" s="70"/>
    </row>
    <row r="3011" spans="31:31" ht="15.75" x14ac:dyDescent="0.3">
      <c r="AE3011" s="70"/>
    </row>
    <row r="3012" spans="31:31" ht="15.75" x14ac:dyDescent="0.3">
      <c r="AE3012" s="70"/>
    </row>
    <row r="3013" spans="31:31" ht="15.75" x14ac:dyDescent="0.3">
      <c r="AE3013" s="70"/>
    </row>
    <row r="3014" spans="31:31" ht="15.75" x14ac:dyDescent="0.3">
      <c r="AE3014" s="70"/>
    </row>
    <row r="3015" spans="31:31" ht="15.75" x14ac:dyDescent="0.3">
      <c r="AE3015" s="70"/>
    </row>
    <row r="3016" spans="31:31" ht="15.75" x14ac:dyDescent="0.3">
      <c r="AE3016" s="70"/>
    </row>
    <row r="3017" spans="31:31" ht="15.75" x14ac:dyDescent="0.3">
      <c r="AE3017" s="70"/>
    </row>
    <row r="3018" spans="31:31" ht="15.75" x14ac:dyDescent="0.3">
      <c r="AE3018" s="70"/>
    </row>
    <row r="3019" spans="31:31" ht="15.75" x14ac:dyDescent="0.3">
      <c r="AE3019" s="70"/>
    </row>
    <row r="3020" spans="31:31" ht="15.75" x14ac:dyDescent="0.3">
      <c r="AE3020" s="70"/>
    </row>
    <row r="3021" spans="31:31" ht="15.75" x14ac:dyDescent="0.3">
      <c r="AE3021" s="70"/>
    </row>
    <row r="3022" spans="31:31" ht="15.75" x14ac:dyDescent="0.3">
      <c r="AE3022" s="70"/>
    </row>
    <row r="3023" spans="31:31" ht="15.75" x14ac:dyDescent="0.3">
      <c r="AE3023" s="70"/>
    </row>
    <row r="3024" spans="31:31" ht="15.75" x14ac:dyDescent="0.3">
      <c r="AE3024" s="70"/>
    </row>
    <row r="3025" spans="31:31" ht="15.75" x14ac:dyDescent="0.3">
      <c r="AE3025" s="70"/>
    </row>
    <row r="3026" spans="31:31" ht="15.75" x14ac:dyDescent="0.3">
      <c r="AE3026" s="70"/>
    </row>
    <row r="3027" spans="31:31" ht="15.75" x14ac:dyDescent="0.3">
      <c r="AE3027" s="70"/>
    </row>
    <row r="3028" spans="31:31" ht="15.75" x14ac:dyDescent="0.3">
      <c r="AE3028" s="70"/>
    </row>
    <row r="3029" spans="31:31" ht="15.75" x14ac:dyDescent="0.3">
      <c r="AE3029" s="70"/>
    </row>
    <row r="3030" spans="31:31" ht="15.75" x14ac:dyDescent="0.3">
      <c r="AE3030" s="70"/>
    </row>
    <row r="3031" spans="31:31" ht="15.75" x14ac:dyDescent="0.3">
      <c r="AE3031" s="70"/>
    </row>
    <row r="3032" spans="31:31" ht="15.75" x14ac:dyDescent="0.3">
      <c r="AE3032" s="70"/>
    </row>
    <row r="3033" spans="31:31" ht="15.75" x14ac:dyDescent="0.3">
      <c r="AE3033" s="70"/>
    </row>
    <row r="3034" spans="31:31" ht="15.75" x14ac:dyDescent="0.3">
      <c r="AE3034" s="70"/>
    </row>
    <row r="3035" spans="31:31" ht="15.75" x14ac:dyDescent="0.3">
      <c r="AE3035" s="70"/>
    </row>
    <row r="3036" spans="31:31" ht="15.75" x14ac:dyDescent="0.3">
      <c r="AE3036" s="70"/>
    </row>
    <row r="3037" spans="31:31" ht="15.75" x14ac:dyDescent="0.3">
      <c r="AE3037" s="70"/>
    </row>
    <row r="3038" spans="31:31" ht="15.75" x14ac:dyDescent="0.3">
      <c r="AE3038" s="70"/>
    </row>
    <row r="3039" spans="31:31" ht="15.75" x14ac:dyDescent="0.3">
      <c r="AE3039" s="70"/>
    </row>
    <row r="3040" spans="31:31" ht="15.75" x14ac:dyDescent="0.3">
      <c r="AE3040" s="70"/>
    </row>
    <row r="3041" spans="31:31" ht="15.75" x14ac:dyDescent="0.3">
      <c r="AE3041" s="70"/>
    </row>
    <row r="3042" spans="31:31" ht="15.75" x14ac:dyDescent="0.3">
      <c r="AE3042" s="70"/>
    </row>
    <row r="3043" spans="31:31" ht="15.75" x14ac:dyDescent="0.3">
      <c r="AE3043" s="70"/>
    </row>
    <row r="3044" spans="31:31" ht="15.75" x14ac:dyDescent="0.3">
      <c r="AE3044" s="70"/>
    </row>
    <row r="3045" spans="31:31" ht="15.75" x14ac:dyDescent="0.3">
      <c r="AE3045" s="70"/>
    </row>
    <row r="3046" spans="31:31" ht="15.75" x14ac:dyDescent="0.3">
      <c r="AE3046" s="70"/>
    </row>
    <row r="3047" spans="31:31" ht="15.75" x14ac:dyDescent="0.3">
      <c r="AE3047" s="70"/>
    </row>
    <row r="3048" spans="31:31" ht="15.75" x14ac:dyDescent="0.3">
      <c r="AE3048" s="70"/>
    </row>
    <row r="3049" spans="31:31" ht="15.75" x14ac:dyDescent="0.3">
      <c r="AE3049" s="70"/>
    </row>
    <row r="3050" spans="31:31" ht="15.75" x14ac:dyDescent="0.3">
      <c r="AE3050" s="70"/>
    </row>
    <row r="3051" spans="31:31" ht="15.75" x14ac:dyDescent="0.3">
      <c r="AE3051" s="70"/>
    </row>
    <row r="3052" spans="31:31" ht="15.75" x14ac:dyDescent="0.3">
      <c r="AE3052" s="70"/>
    </row>
    <row r="3053" spans="31:31" ht="15.75" x14ac:dyDescent="0.3">
      <c r="AE3053" s="70"/>
    </row>
    <row r="3054" spans="31:31" ht="15.75" x14ac:dyDescent="0.3">
      <c r="AE3054" s="70"/>
    </row>
    <row r="3055" spans="31:31" ht="15.75" x14ac:dyDescent="0.3">
      <c r="AE3055" s="70"/>
    </row>
    <row r="3056" spans="31:31" ht="15.75" x14ac:dyDescent="0.3">
      <c r="AE3056" s="70"/>
    </row>
    <row r="3057" spans="31:31" ht="15.75" x14ac:dyDescent="0.3">
      <c r="AE3057" s="70"/>
    </row>
    <row r="3058" spans="31:31" ht="15.75" x14ac:dyDescent="0.3">
      <c r="AE3058" s="70"/>
    </row>
    <row r="3059" spans="31:31" ht="15.75" x14ac:dyDescent="0.3">
      <c r="AE3059" s="70"/>
    </row>
    <row r="3060" spans="31:31" ht="15.75" x14ac:dyDescent="0.3">
      <c r="AE3060" s="70"/>
    </row>
    <row r="3061" spans="31:31" ht="15.75" x14ac:dyDescent="0.3">
      <c r="AE3061" s="70"/>
    </row>
    <row r="3062" spans="31:31" ht="15.75" x14ac:dyDescent="0.3">
      <c r="AE3062" s="70"/>
    </row>
    <row r="3063" spans="31:31" ht="15.75" x14ac:dyDescent="0.3">
      <c r="AE3063" s="70"/>
    </row>
    <row r="3064" spans="31:31" ht="15.75" x14ac:dyDescent="0.3">
      <c r="AE3064" s="70"/>
    </row>
    <row r="3065" spans="31:31" ht="15.75" x14ac:dyDescent="0.3">
      <c r="AE3065" s="70"/>
    </row>
    <row r="3066" spans="31:31" ht="15.75" x14ac:dyDescent="0.3">
      <c r="AE3066" s="70"/>
    </row>
    <row r="3067" spans="31:31" ht="15.75" x14ac:dyDescent="0.3">
      <c r="AE3067" s="70"/>
    </row>
    <row r="3068" spans="31:31" ht="15.75" x14ac:dyDescent="0.3">
      <c r="AE3068" s="70"/>
    </row>
    <row r="3069" spans="31:31" ht="15.75" x14ac:dyDescent="0.3">
      <c r="AE3069" s="70"/>
    </row>
    <row r="3070" spans="31:31" ht="15.75" x14ac:dyDescent="0.3">
      <c r="AE3070" s="70"/>
    </row>
    <row r="3071" spans="31:31" ht="15.75" x14ac:dyDescent="0.3">
      <c r="AE3071" s="70"/>
    </row>
    <row r="3072" spans="31:31" ht="15.75" x14ac:dyDescent="0.3">
      <c r="AE3072" s="70"/>
    </row>
    <row r="3073" spans="31:31" ht="15.75" x14ac:dyDescent="0.3">
      <c r="AE3073" s="70"/>
    </row>
    <row r="3074" spans="31:31" ht="15.75" x14ac:dyDescent="0.3">
      <c r="AE3074" s="70"/>
    </row>
    <row r="3075" spans="31:31" ht="15.75" x14ac:dyDescent="0.3">
      <c r="AE3075" s="70"/>
    </row>
    <row r="3076" spans="31:31" ht="15.75" x14ac:dyDescent="0.3">
      <c r="AE3076" s="70"/>
    </row>
    <row r="3077" spans="31:31" ht="15.75" x14ac:dyDescent="0.3">
      <c r="AE3077" s="70"/>
    </row>
    <row r="3078" spans="31:31" ht="15.75" x14ac:dyDescent="0.3">
      <c r="AE3078" s="70"/>
    </row>
    <row r="3079" spans="31:31" ht="15.75" x14ac:dyDescent="0.3">
      <c r="AE3079" s="70"/>
    </row>
    <row r="3080" spans="31:31" ht="15.75" x14ac:dyDescent="0.3">
      <c r="AE3080" s="70"/>
    </row>
    <row r="3081" spans="31:31" ht="15.75" x14ac:dyDescent="0.3">
      <c r="AE3081" s="70"/>
    </row>
    <row r="3082" spans="31:31" ht="15.75" x14ac:dyDescent="0.3">
      <c r="AE3082" s="70"/>
    </row>
    <row r="3083" spans="31:31" ht="15.75" x14ac:dyDescent="0.3">
      <c r="AE3083" s="70"/>
    </row>
    <row r="3084" spans="31:31" ht="15.75" x14ac:dyDescent="0.3">
      <c r="AE3084" s="70"/>
    </row>
    <row r="3085" spans="31:31" ht="15.75" x14ac:dyDescent="0.3">
      <c r="AE3085" s="70"/>
    </row>
    <row r="3086" spans="31:31" ht="15.75" x14ac:dyDescent="0.3">
      <c r="AE3086" s="70"/>
    </row>
    <row r="3087" spans="31:31" ht="15.75" x14ac:dyDescent="0.3">
      <c r="AE3087" s="70"/>
    </row>
    <row r="3088" spans="31:31" ht="15.75" x14ac:dyDescent="0.3">
      <c r="AE3088" s="70"/>
    </row>
    <row r="3089" spans="31:31" ht="15.75" x14ac:dyDescent="0.3">
      <c r="AE3089" s="70"/>
    </row>
    <row r="3090" spans="31:31" ht="15.75" x14ac:dyDescent="0.3">
      <c r="AE3090" s="70"/>
    </row>
    <row r="3091" spans="31:31" ht="15.75" x14ac:dyDescent="0.3">
      <c r="AE3091" s="70"/>
    </row>
    <row r="3092" spans="31:31" ht="15.75" x14ac:dyDescent="0.3">
      <c r="AE3092" s="70"/>
    </row>
    <row r="3093" spans="31:31" ht="15.75" x14ac:dyDescent="0.3">
      <c r="AE3093" s="70"/>
    </row>
    <row r="3094" spans="31:31" ht="15.75" x14ac:dyDescent="0.3">
      <c r="AE3094" s="70"/>
    </row>
    <row r="3095" spans="31:31" ht="15.75" x14ac:dyDescent="0.3">
      <c r="AE3095" s="70"/>
    </row>
    <row r="3096" spans="31:31" ht="15.75" x14ac:dyDescent="0.3">
      <c r="AE3096" s="70"/>
    </row>
    <row r="3097" spans="31:31" ht="15.75" x14ac:dyDescent="0.3">
      <c r="AE3097" s="70"/>
    </row>
    <row r="3098" spans="31:31" ht="15.75" x14ac:dyDescent="0.3">
      <c r="AE3098" s="70"/>
    </row>
    <row r="3099" spans="31:31" ht="15.75" x14ac:dyDescent="0.3">
      <c r="AE3099" s="70"/>
    </row>
    <row r="3100" spans="31:31" ht="15.75" x14ac:dyDescent="0.3">
      <c r="AE3100" s="70"/>
    </row>
    <row r="3101" spans="31:31" ht="15.75" x14ac:dyDescent="0.3">
      <c r="AE3101" s="70"/>
    </row>
    <row r="3102" spans="31:31" ht="15.75" x14ac:dyDescent="0.3">
      <c r="AE3102" s="70"/>
    </row>
    <row r="3103" spans="31:31" ht="15.75" x14ac:dyDescent="0.3">
      <c r="AE3103" s="70"/>
    </row>
    <row r="3104" spans="31:31" ht="15.75" x14ac:dyDescent="0.3">
      <c r="AE3104" s="70"/>
    </row>
    <row r="3105" spans="31:31" ht="15.75" x14ac:dyDescent="0.3">
      <c r="AE3105" s="70"/>
    </row>
    <row r="3106" spans="31:31" ht="15.75" x14ac:dyDescent="0.3">
      <c r="AE3106" s="70"/>
    </row>
    <row r="3107" spans="31:31" ht="15.75" x14ac:dyDescent="0.3">
      <c r="AE3107" s="70"/>
    </row>
    <row r="3108" spans="31:31" ht="15.75" x14ac:dyDescent="0.3">
      <c r="AE3108" s="70"/>
    </row>
    <row r="3109" spans="31:31" ht="15.75" x14ac:dyDescent="0.3">
      <c r="AE3109" s="70"/>
    </row>
    <row r="3110" spans="31:31" ht="15.75" x14ac:dyDescent="0.3">
      <c r="AE3110" s="70"/>
    </row>
    <row r="3111" spans="31:31" ht="15.75" x14ac:dyDescent="0.3">
      <c r="AE3111" s="70"/>
    </row>
    <row r="3112" spans="31:31" ht="15.75" x14ac:dyDescent="0.3">
      <c r="AE3112" s="70"/>
    </row>
    <row r="3113" spans="31:31" ht="15.75" x14ac:dyDescent="0.3">
      <c r="AE3113" s="70"/>
    </row>
    <row r="3114" spans="31:31" ht="15.75" x14ac:dyDescent="0.3">
      <c r="AE3114" s="70"/>
    </row>
    <row r="3115" spans="31:31" ht="15.75" x14ac:dyDescent="0.3">
      <c r="AE3115" s="70"/>
    </row>
    <row r="3116" spans="31:31" ht="15.75" x14ac:dyDescent="0.3">
      <c r="AE3116" s="70"/>
    </row>
    <row r="3117" spans="31:31" ht="15.75" x14ac:dyDescent="0.3">
      <c r="AE3117" s="70"/>
    </row>
    <row r="3118" spans="31:31" ht="15.75" x14ac:dyDescent="0.3">
      <c r="AE3118" s="70"/>
    </row>
    <row r="3119" spans="31:31" ht="15.75" x14ac:dyDescent="0.3">
      <c r="AE3119" s="70"/>
    </row>
    <row r="3120" spans="31:31" ht="15.75" x14ac:dyDescent="0.3">
      <c r="AE3120" s="70"/>
    </row>
    <row r="3121" spans="31:31" ht="15.75" x14ac:dyDescent="0.3">
      <c r="AE3121" s="70"/>
    </row>
    <row r="3122" spans="31:31" ht="15.75" x14ac:dyDescent="0.3">
      <c r="AE3122" s="70"/>
    </row>
    <row r="3123" spans="31:31" ht="15.75" x14ac:dyDescent="0.3">
      <c r="AE3123" s="70"/>
    </row>
    <row r="3124" spans="31:31" ht="15.75" x14ac:dyDescent="0.3">
      <c r="AE3124" s="70"/>
    </row>
    <row r="3125" spans="31:31" ht="15.75" x14ac:dyDescent="0.3">
      <c r="AE3125" s="70"/>
    </row>
    <row r="3126" spans="31:31" ht="15.75" x14ac:dyDescent="0.3">
      <c r="AE3126" s="70"/>
    </row>
    <row r="3127" spans="31:31" ht="15.75" x14ac:dyDescent="0.3">
      <c r="AE3127" s="70"/>
    </row>
    <row r="3128" spans="31:31" ht="15.75" x14ac:dyDescent="0.3">
      <c r="AE3128" s="70"/>
    </row>
    <row r="3129" spans="31:31" ht="15.75" x14ac:dyDescent="0.3">
      <c r="AE3129" s="70"/>
    </row>
    <row r="3130" spans="31:31" ht="15.75" x14ac:dyDescent="0.3">
      <c r="AE3130" s="70"/>
    </row>
    <row r="3131" spans="31:31" ht="15.75" x14ac:dyDescent="0.3">
      <c r="AE3131" s="70"/>
    </row>
    <row r="3132" spans="31:31" ht="15.75" x14ac:dyDescent="0.3">
      <c r="AE3132" s="70"/>
    </row>
    <row r="3133" spans="31:31" ht="15.75" x14ac:dyDescent="0.3">
      <c r="AE3133" s="70"/>
    </row>
    <row r="3134" spans="31:31" ht="15.75" x14ac:dyDescent="0.3">
      <c r="AE3134" s="70"/>
    </row>
    <row r="3135" spans="31:31" ht="15.75" x14ac:dyDescent="0.3">
      <c r="AE3135" s="70"/>
    </row>
    <row r="3136" spans="31:31" ht="15.75" x14ac:dyDescent="0.3">
      <c r="AE3136" s="70"/>
    </row>
    <row r="3137" spans="31:31" ht="15.75" x14ac:dyDescent="0.3">
      <c r="AE3137" s="70"/>
    </row>
    <row r="3138" spans="31:31" ht="15.75" x14ac:dyDescent="0.3">
      <c r="AE3138" s="70"/>
    </row>
    <row r="3139" spans="31:31" ht="15.75" x14ac:dyDescent="0.3">
      <c r="AE3139" s="70"/>
    </row>
    <row r="3140" spans="31:31" ht="15.75" x14ac:dyDescent="0.3">
      <c r="AE3140" s="70"/>
    </row>
    <row r="3141" spans="31:31" ht="15.75" x14ac:dyDescent="0.3">
      <c r="AE3141" s="70"/>
    </row>
    <row r="3142" spans="31:31" ht="15.75" x14ac:dyDescent="0.3">
      <c r="AE3142" s="70"/>
    </row>
    <row r="3143" spans="31:31" ht="15.75" x14ac:dyDescent="0.3">
      <c r="AE3143" s="70"/>
    </row>
    <row r="3144" spans="31:31" ht="15.75" x14ac:dyDescent="0.3">
      <c r="AE3144" s="70"/>
    </row>
    <row r="3145" spans="31:31" ht="15.75" x14ac:dyDescent="0.3">
      <c r="AE3145" s="70"/>
    </row>
    <row r="3146" spans="31:31" ht="15.75" x14ac:dyDescent="0.3">
      <c r="AE3146" s="70"/>
    </row>
    <row r="3147" spans="31:31" ht="15.75" x14ac:dyDescent="0.3">
      <c r="AE3147" s="70"/>
    </row>
    <row r="3148" spans="31:31" ht="15.75" x14ac:dyDescent="0.3">
      <c r="AE3148" s="70"/>
    </row>
    <row r="3149" spans="31:31" ht="15.75" x14ac:dyDescent="0.3">
      <c r="AE3149" s="70"/>
    </row>
    <row r="3150" spans="31:31" ht="15.75" x14ac:dyDescent="0.3">
      <c r="AE3150" s="70"/>
    </row>
    <row r="3151" spans="31:31" ht="15.75" x14ac:dyDescent="0.3">
      <c r="AE3151" s="70"/>
    </row>
    <row r="3152" spans="31:31" ht="15.75" x14ac:dyDescent="0.3">
      <c r="AE3152" s="70"/>
    </row>
    <row r="3153" spans="31:31" ht="15.75" x14ac:dyDescent="0.3">
      <c r="AE3153" s="70"/>
    </row>
    <row r="3154" spans="31:31" ht="15.75" x14ac:dyDescent="0.3">
      <c r="AE3154" s="70"/>
    </row>
    <row r="3155" spans="31:31" ht="15.75" x14ac:dyDescent="0.3">
      <c r="AE3155" s="70"/>
    </row>
    <row r="3156" spans="31:31" ht="15.75" x14ac:dyDescent="0.3">
      <c r="AE3156" s="70"/>
    </row>
    <row r="3157" spans="31:31" ht="15.75" x14ac:dyDescent="0.3">
      <c r="AE3157" s="70"/>
    </row>
    <row r="3158" spans="31:31" ht="15.75" x14ac:dyDescent="0.3">
      <c r="AE3158" s="70"/>
    </row>
    <row r="3159" spans="31:31" ht="15.75" x14ac:dyDescent="0.3">
      <c r="AE3159" s="70"/>
    </row>
    <row r="3160" spans="31:31" ht="15.75" x14ac:dyDescent="0.3">
      <c r="AE3160" s="70"/>
    </row>
    <row r="3161" spans="31:31" ht="15.75" x14ac:dyDescent="0.3">
      <c r="AE3161" s="70"/>
    </row>
    <row r="3162" spans="31:31" ht="15.75" x14ac:dyDescent="0.3">
      <c r="AE3162" s="70"/>
    </row>
    <row r="3163" spans="31:31" ht="15.75" x14ac:dyDescent="0.3">
      <c r="AE3163" s="70"/>
    </row>
    <row r="3164" spans="31:31" ht="15.75" x14ac:dyDescent="0.3">
      <c r="AE3164" s="70"/>
    </row>
    <row r="3165" spans="31:31" ht="15.75" x14ac:dyDescent="0.3">
      <c r="AE3165" s="70"/>
    </row>
    <row r="3166" spans="31:31" ht="15.75" x14ac:dyDescent="0.3">
      <c r="AE3166" s="70"/>
    </row>
    <row r="3167" spans="31:31" ht="15.75" x14ac:dyDescent="0.3">
      <c r="AE3167" s="70"/>
    </row>
    <row r="3168" spans="31:31" ht="15.75" x14ac:dyDescent="0.3">
      <c r="AE3168" s="70"/>
    </row>
    <row r="3169" spans="31:31" ht="15.75" x14ac:dyDescent="0.3">
      <c r="AE3169" s="70"/>
    </row>
    <row r="3170" spans="31:31" ht="15.75" x14ac:dyDescent="0.3">
      <c r="AE3170" s="70"/>
    </row>
    <row r="3171" spans="31:31" ht="15.75" x14ac:dyDescent="0.3">
      <c r="AE3171" s="70"/>
    </row>
    <row r="3172" spans="31:31" ht="15.75" x14ac:dyDescent="0.3">
      <c r="AE3172" s="70"/>
    </row>
    <row r="3173" spans="31:31" ht="15.75" x14ac:dyDescent="0.3">
      <c r="AE3173" s="70"/>
    </row>
    <row r="3174" spans="31:31" ht="15.75" x14ac:dyDescent="0.3">
      <c r="AE3174" s="70"/>
    </row>
    <row r="3175" spans="31:31" ht="15.75" x14ac:dyDescent="0.3">
      <c r="AE3175" s="70"/>
    </row>
    <row r="3176" spans="31:31" ht="15.75" x14ac:dyDescent="0.3">
      <c r="AE3176" s="70"/>
    </row>
    <row r="3177" spans="31:31" ht="15.75" x14ac:dyDescent="0.3">
      <c r="AE3177" s="70"/>
    </row>
    <row r="3178" spans="31:31" ht="15.75" x14ac:dyDescent="0.3">
      <c r="AE3178" s="70"/>
    </row>
    <row r="3179" spans="31:31" ht="15.75" x14ac:dyDescent="0.3">
      <c r="AE3179" s="70"/>
    </row>
    <row r="3180" spans="31:31" ht="15.75" x14ac:dyDescent="0.3">
      <c r="AE3180" s="70"/>
    </row>
    <row r="3181" spans="31:31" ht="15.75" x14ac:dyDescent="0.3">
      <c r="AE3181" s="70"/>
    </row>
    <row r="3182" spans="31:31" ht="15.75" x14ac:dyDescent="0.3">
      <c r="AE3182" s="70"/>
    </row>
    <row r="3183" spans="31:31" ht="15.75" x14ac:dyDescent="0.3">
      <c r="AE3183" s="70"/>
    </row>
    <row r="3184" spans="31:31" ht="15.75" x14ac:dyDescent="0.3">
      <c r="AE3184" s="70"/>
    </row>
    <row r="3185" spans="31:31" ht="15.75" x14ac:dyDescent="0.3">
      <c r="AE3185" s="70"/>
    </row>
    <row r="3186" spans="31:31" ht="15.75" x14ac:dyDescent="0.3">
      <c r="AE3186" s="70"/>
    </row>
    <row r="3187" spans="31:31" ht="15.75" x14ac:dyDescent="0.3">
      <c r="AE3187" s="70"/>
    </row>
    <row r="3188" spans="31:31" ht="15.75" x14ac:dyDescent="0.3">
      <c r="AE3188" s="70"/>
    </row>
    <row r="3189" spans="31:31" ht="15.75" x14ac:dyDescent="0.3">
      <c r="AE3189" s="70"/>
    </row>
    <row r="3190" spans="31:31" ht="15.75" x14ac:dyDescent="0.3">
      <c r="AE3190" s="70"/>
    </row>
    <row r="3191" spans="31:31" ht="15.75" x14ac:dyDescent="0.3">
      <c r="AE3191" s="70"/>
    </row>
    <row r="3192" spans="31:31" ht="15.75" x14ac:dyDescent="0.3">
      <c r="AE3192" s="70"/>
    </row>
    <row r="3193" spans="31:31" ht="15.75" x14ac:dyDescent="0.3">
      <c r="AE3193" s="70"/>
    </row>
    <row r="3194" spans="31:31" ht="15.75" x14ac:dyDescent="0.3">
      <c r="AE3194" s="70"/>
    </row>
    <row r="3195" spans="31:31" ht="15.75" x14ac:dyDescent="0.3">
      <c r="AE3195" s="70"/>
    </row>
    <row r="3196" spans="31:31" ht="15.75" x14ac:dyDescent="0.3">
      <c r="AE3196" s="70"/>
    </row>
    <row r="3197" spans="31:31" ht="15.75" x14ac:dyDescent="0.3">
      <c r="AE3197" s="70"/>
    </row>
    <row r="3198" spans="31:31" ht="15.75" x14ac:dyDescent="0.3">
      <c r="AE3198" s="70"/>
    </row>
    <row r="3199" spans="31:31" ht="15.75" x14ac:dyDescent="0.3">
      <c r="AE3199" s="70"/>
    </row>
    <row r="3200" spans="31:31" ht="15.75" x14ac:dyDescent="0.3">
      <c r="AE3200" s="70"/>
    </row>
    <row r="3201" spans="31:31" ht="15.75" x14ac:dyDescent="0.3">
      <c r="AE3201" s="70"/>
    </row>
    <row r="3202" spans="31:31" ht="15.75" x14ac:dyDescent="0.3">
      <c r="AE3202" s="70"/>
    </row>
    <row r="3203" spans="31:31" ht="15.75" x14ac:dyDescent="0.3">
      <c r="AE3203" s="70"/>
    </row>
    <row r="3204" spans="31:31" ht="15.75" x14ac:dyDescent="0.3">
      <c r="AE3204" s="70"/>
    </row>
    <row r="3205" spans="31:31" ht="15.75" x14ac:dyDescent="0.3">
      <c r="AE3205" s="70"/>
    </row>
    <row r="3206" spans="31:31" ht="15.75" x14ac:dyDescent="0.3">
      <c r="AE3206" s="70"/>
    </row>
    <row r="3207" spans="31:31" ht="15.75" x14ac:dyDescent="0.3">
      <c r="AE3207" s="70"/>
    </row>
    <row r="3208" spans="31:31" ht="15.75" x14ac:dyDescent="0.3">
      <c r="AE3208" s="70"/>
    </row>
    <row r="3209" spans="31:31" ht="15.75" x14ac:dyDescent="0.3">
      <c r="AE3209" s="70"/>
    </row>
    <row r="3210" spans="31:31" ht="15.75" x14ac:dyDescent="0.3">
      <c r="AE3210" s="70"/>
    </row>
    <row r="3211" spans="31:31" ht="15.75" x14ac:dyDescent="0.3">
      <c r="AE3211" s="70"/>
    </row>
    <row r="3212" spans="31:31" ht="15.75" x14ac:dyDescent="0.3">
      <c r="AE3212" s="70"/>
    </row>
    <row r="3213" spans="31:31" ht="15.75" x14ac:dyDescent="0.3">
      <c r="AE3213" s="70"/>
    </row>
    <row r="3214" spans="31:31" ht="15.75" x14ac:dyDescent="0.3">
      <c r="AE3214" s="70"/>
    </row>
    <row r="3215" spans="31:31" ht="15.75" x14ac:dyDescent="0.3">
      <c r="AE3215" s="70"/>
    </row>
    <row r="3216" spans="31:31" ht="15.75" x14ac:dyDescent="0.3">
      <c r="AE3216" s="70"/>
    </row>
    <row r="3217" spans="31:31" ht="15.75" x14ac:dyDescent="0.3">
      <c r="AE3217" s="70"/>
    </row>
    <row r="3218" spans="31:31" ht="15.75" x14ac:dyDescent="0.3">
      <c r="AE3218" s="70"/>
    </row>
    <row r="3219" spans="31:31" ht="15.75" x14ac:dyDescent="0.3">
      <c r="AE3219" s="70"/>
    </row>
    <row r="3220" spans="31:31" ht="15.75" x14ac:dyDescent="0.3">
      <c r="AE3220" s="70"/>
    </row>
    <row r="3221" spans="31:31" ht="15.75" x14ac:dyDescent="0.3">
      <c r="AE3221" s="70"/>
    </row>
    <row r="3222" spans="31:31" ht="15.75" x14ac:dyDescent="0.3">
      <c r="AE3222" s="70"/>
    </row>
    <row r="3223" spans="31:31" ht="15.75" x14ac:dyDescent="0.3">
      <c r="AE3223" s="70"/>
    </row>
    <row r="3224" spans="31:31" ht="15.75" x14ac:dyDescent="0.3">
      <c r="AE3224" s="70"/>
    </row>
    <row r="3225" spans="31:31" ht="15.75" x14ac:dyDescent="0.3">
      <c r="AE3225" s="70"/>
    </row>
    <row r="3226" spans="31:31" ht="15.75" x14ac:dyDescent="0.3">
      <c r="AE3226" s="70"/>
    </row>
    <row r="3227" spans="31:31" ht="15.75" x14ac:dyDescent="0.3">
      <c r="AE3227" s="70"/>
    </row>
    <row r="3228" spans="31:31" ht="15.75" x14ac:dyDescent="0.3">
      <c r="AE3228" s="70"/>
    </row>
    <row r="3229" spans="31:31" ht="15.75" x14ac:dyDescent="0.3">
      <c r="AE3229" s="70"/>
    </row>
    <row r="3230" spans="31:31" ht="15.75" x14ac:dyDescent="0.3">
      <c r="AE3230" s="70"/>
    </row>
    <row r="3231" spans="31:31" ht="15.75" x14ac:dyDescent="0.3">
      <c r="AE3231" s="70"/>
    </row>
    <row r="3232" spans="31:31" ht="15.75" x14ac:dyDescent="0.3">
      <c r="AE3232" s="70"/>
    </row>
    <row r="3233" spans="31:31" ht="15.75" x14ac:dyDescent="0.3">
      <c r="AE3233" s="70"/>
    </row>
    <row r="3234" spans="31:31" ht="15.75" x14ac:dyDescent="0.3">
      <c r="AE3234" s="70"/>
    </row>
    <row r="3235" spans="31:31" ht="15.75" x14ac:dyDescent="0.3">
      <c r="AE3235" s="70"/>
    </row>
    <row r="3236" spans="31:31" ht="15.75" x14ac:dyDescent="0.3">
      <c r="AE3236" s="70"/>
    </row>
    <row r="3237" spans="31:31" ht="15.75" x14ac:dyDescent="0.3">
      <c r="AE3237" s="70"/>
    </row>
    <row r="3238" spans="31:31" ht="15.75" x14ac:dyDescent="0.3">
      <c r="AE3238" s="70"/>
    </row>
    <row r="3239" spans="31:31" ht="15.75" x14ac:dyDescent="0.3">
      <c r="AE3239" s="70"/>
    </row>
    <row r="3240" spans="31:31" ht="15.75" x14ac:dyDescent="0.3">
      <c r="AE3240" s="70"/>
    </row>
    <row r="3241" spans="31:31" ht="15.75" x14ac:dyDescent="0.3">
      <c r="AE3241" s="70"/>
    </row>
    <row r="3242" spans="31:31" ht="15.75" x14ac:dyDescent="0.3">
      <c r="AE3242" s="70"/>
    </row>
    <row r="3243" spans="31:31" ht="15.75" x14ac:dyDescent="0.3">
      <c r="AE3243" s="70"/>
    </row>
    <row r="3244" spans="31:31" ht="15.75" x14ac:dyDescent="0.3">
      <c r="AE3244" s="70"/>
    </row>
    <row r="3245" spans="31:31" ht="15.75" x14ac:dyDescent="0.3">
      <c r="AE3245" s="70"/>
    </row>
    <row r="3246" spans="31:31" ht="15.75" x14ac:dyDescent="0.3">
      <c r="AE3246" s="70"/>
    </row>
    <row r="3247" spans="31:31" ht="15.75" x14ac:dyDescent="0.3">
      <c r="AE3247" s="70"/>
    </row>
    <row r="3248" spans="31:31" ht="15.75" x14ac:dyDescent="0.3">
      <c r="AE3248" s="70"/>
    </row>
    <row r="3249" spans="31:31" ht="15.75" x14ac:dyDescent="0.3">
      <c r="AE3249" s="70"/>
    </row>
    <row r="3250" spans="31:31" ht="15.75" x14ac:dyDescent="0.3">
      <c r="AE3250" s="70"/>
    </row>
    <row r="3251" spans="31:31" ht="15.75" x14ac:dyDescent="0.3">
      <c r="AE3251" s="70"/>
    </row>
    <row r="3252" spans="31:31" ht="15.75" x14ac:dyDescent="0.3">
      <c r="AE3252" s="70"/>
    </row>
    <row r="3253" spans="31:31" ht="15.75" x14ac:dyDescent="0.3">
      <c r="AE3253" s="70"/>
    </row>
    <row r="3254" spans="31:31" ht="15.75" x14ac:dyDescent="0.3">
      <c r="AE3254" s="70"/>
    </row>
    <row r="3255" spans="31:31" ht="15.75" x14ac:dyDescent="0.3">
      <c r="AE3255" s="70"/>
    </row>
    <row r="3256" spans="31:31" ht="15.75" x14ac:dyDescent="0.3">
      <c r="AE3256" s="70"/>
    </row>
    <row r="3257" spans="31:31" ht="15.75" x14ac:dyDescent="0.3">
      <c r="AE3257" s="70"/>
    </row>
    <row r="3258" spans="31:31" ht="15.75" x14ac:dyDescent="0.3">
      <c r="AE3258" s="70"/>
    </row>
    <row r="3259" spans="31:31" ht="15.75" x14ac:dyDescent="0.3">
      <c r="AE3259" s="70"/>
    </row>
    <row r="3260" spans="31:31" ht="15.75" x14ac:dyDescent="0.3">
      <c r="AE3260" s="70"/>
    </row>
    <row r="3261" spans="31:31" ht="15.75" x14ac:dyDescent="0.3">
      <c r="AE3261" s="70"/>
    </row>
    <row r="3262" spans="31:31" ht="15.75" x14ac:dyDescent="0.3">
      <c r="AE3262" s="70"/>
    </row>
    <row r="3263" spans="31:31" ht="15.75" x14ac:dyDescent="0.3">
      <c r="AE3263" s="70"/>
    </row>
    <row r="3264" spans="31:31" ht="15.75" x14ac:dyDescent="0.3">
      <c r="AE3264" s="70"/>
    </row>
    <row r="3265" spans="31:31" ht="15.75" x14ac:dyDescent="0.3">
      <c r="AE3265" s="70"/>
    </row>
    <row r="3266" spans="31:31" ht="15.75" x14ac:dyDescent="0.3">
      <c r="AE3266" s="70"/>
    </row>
    <row r="3267" spans="31:31" ht="15.75" x14ac:dyDescent="0.3">
      <c r="AE3267" s="70"/>
    </row>
    <row r="3268" spans="31:31" ht="15.75" x14ac:dyDescent="0.3">
      <c r="AE3268" s="70"/>
    </row>
    <row r="3269" spans="31:31" ht="15.75" x14ac:dyDescent="0.3">
      <c r="AE3269" s="70"/>
    </row>
    <row r="3270" spans="31:31" ht="15.75" x14ac:dyDescent="0.3">
      <c r="AE3270" s="70"/>
    </row>
    <row r="3271" spans="31:31" ht="15.75" x14ac:dyDescent="0.3">
      <c r="AE3271" s="70"/>
    </row>
    <row r="3272" spans="31:31" ht="15.75" x14ac:dyDescent="0.3">
      <c r="AE3272" s="70"/>
    </row>
    <row r="3273" spans="31:31" ht="15.75" x14ac:dyDescent="0.3">
      <c r="AE3273" s="70"/>
    </row>
    <row r="3274" spans="31:31" ht="15.75" x14ac:dyDescent="0.3">
      <c r="AE3274" s="70"/>
    </row>
    <row r="3275" spans="31:31" ht="15.75" x14ac:dyDescent="0.3">
      <c r="AE3275" s="70"/>
    </row>
    <row r="3276" spans="31:31" ht="15.75" x14ac:dyDescent="0.3">
      <c r="AE3276" s="70"/>
    </row>
    <row r="3277" spans="31:31" ht="15.75" x14ac:dyDescent="0.3">
      <c r="AE3277" s="70"/>
    </row>
    <row r="3278" spans="31:31" ht="15.75" x14ac:dyDescent="0.3">
      <c r="AE3278" s="70"/>
    </row>
    <row r="3279" spans="31:31" ht="15.75" x14ac:dyDescent="0.3">
      <c r="AE3279" s="70"/>
    </row>
    <row r="3280" spans="31:31" ht="15.75" x14ac:dyDescent="0.3">
      <c r="AE3280" s="70"/>
    </row>
    <row r="3281" spans="31:31" ht="15.75" x14ac:dyDescent="0.3">
      <c r="AE3281" s="70"/>
    </row>
    <row r="3282" spans="31:31" ht="15.75" x14ac:dyDescent="0.3">
      <c r="AE3282" s="70"/>
    </row>
    <row r="3283" spans="31:31" ht="15.75" x14ac:dyDescent="0.3">
      <c r="AE3283" s="70"/>
    </row>
    <row r="3284" spans="31:31" ht="15.75" x14ac:dyDescent="0.3">
      <c r="AE3284" s="70"/>
    </row>
    <row r="3285" spans="31:31" ht="15.75" x14ac:dyDescent="0.3">
      <c r="AE3285" s="70"/>
    </row>
    <row r="3286" spans="31:31" ht="15.75" x14ac:dyDescent="0.3">
      <c r="AE3286" s="70"/>
    </row>
    <row r="3287" spans="31:31" ht="15.75" x14ac:dyDescent="0.3">
      <c r="AE3287" s="70"/>
    </row>
    <row r="3288" spans="31:31" ht="15.75" x14ac:dyDescent="0.3">
      <c r="AE3288" s="70"/>
    </row>
    <row r="3289" spans="31:31" ht="15.75" x14ac:dyDescent="0.3">
      <c r="AE3289" s="70"/>
    </row>
    <row r="3290" spans="31:31" ht="15.75" x14ac:dyDescent="0.3">
      <c r="AE3290" s="70"/>
    </row>
    <row r="3291" spans="31:31" ht="15.75" x14ac:dyDescent="0.3">
      <c r="AE3291" s="70"/>
    </row>
    <row r="3292" spans="31:31" ht="15.75" x14ac:dyDescent="0.3">
      <c r="AE3292" s="70"/>
    </row>
    <row r="3293" spans="31:31" ht="15.75" x14ac:dyDescent="0.3">
      <c r="AE3293" s="70"/>
    </row>
    <row r="3294" spans="31:31" ht="15.75" x14ac:dyDescent="0.3">
      <c r="AE3294" s="70"/>
    </row>
    <row r="3295" spans="31:31" ht="15.75" x14ac:dyDescent="0.3">
      <c r="AE3295" s="70"/>
    </row>
    <row r="3296" spans="31:31" ht="15.75" x14ac:dyDescent="0.3">
      <c r="AE3296" s="70"/>
    </row>
    <row r="3297" spans="31:31" ht="15.75" x14ac:dyDescent="0.3">
      <c r="AE3297" s="70"/>
    </row>
    <row r="3298" spans="31:31" ht="15.75" x14ac:dyDescent="0.3">
      <c r="AE3298" s="70"/>
    </row>
    <row r="3299" spans="31:31" ht="15.75" x14ac:dyDescent="0.3">
      <c r="AE3299" s="70"/>
    </row>
    <row r="3300" spans="31:31" ht="15.75" x14ac:dyDescent="0.3">
      <c r="AE3300" s="70"/>
    </row>
    <row r="3301" spans="31:31" ht="15.75" x14ac:dyDescent="0.3">
      <c r="AE3301" s="70"/>
    </row>
    <row r="3302" spans="31:31" ht="15.75" x14ac:dyDescent="0.3">
      <c r="AE3302" s="70"/>
    </row>
    <row r="3303" spans="31:31" ht="15.75" x14ac:dyDescent="0.3">
      <c r="AE3303" s="70"/>
    </row>
    <row r="3304" spans="31:31" ht="15.75" x14ac:dyDescent="0.3">
      <c r="AE3304" s="70"/>
    </row>
    <row r="3305" spans="31:31" ht="15.75" x14ac:dyDescent="0.3">
      <c r="AE3305" s="70"/>
    </row>
    <row r="3306" spans="31:31" ht="15.75" x14ac:dyDescent="0.3">
      <c r="AE3306" s="70"/>
    </row>
    <row r="3307" spans="31:31" ht="15.75" x14ac:dyDescent="0.3">
      <c r="AE3307" s="70"/>
    </row>
    <row r="3308" spans="31:31" ht="15.75" x14ac:dyDescent="0.3">
      <c r="AE3308" s="70"/>
    </row>
    <row r="3309" spans="31:31" ht="15.75" x14ac:dyDescent="0.3">
      <c r="AE3309" s="70"/>
    </row>
    <row r="3310" spans="31:31" ht="15.75" x14ac:dyDescent="0.3">
      <c r="AE3310" s="70"/>
    </row>
    <row r="3311" spans="31:31" ht="15.75" x14ac:dyDescent="0.3">
      <c r="AE3311" s="70"/>
    </row>
    <row r="3312" spans="31:31" ht="15.75" x14ac:dyDescent="0.3">
      <c r="AE3312" s="70"/>
    </row>
    <row r="3313" spans="31:31" ht="15.75" x14ac:dyDescent="0.3">
      <c r="AE3313" s="70"/>
    </row>
    <row r="3314" spans="31:31" ht="15.75" x14ac:dyDescent="0.3">
      <c r="AE3314" s="70"/>
    </row>
    <row r="3315" spans="31:31" ht="15.75" x14ac:dyDescent="0.3">
      <c r="AE3315" s="70"/>
    </row>
    <row r="3316" spans="31:31" ht="15.75" x14ac:dyDescent="0.3">
      <c r="AE3316" s="70"/>
    </row>
    <row r="3317" spans="31:31" ht="15.75" x14ac:dyDescent="0.3">
      <c r="AE3317" s="70"/>
    </row>
    <row r="3318" spans="31:31" ht="15.75" x14ac:dyDescent="0.3">
      <c r="AE3318" s="70"/>
    </row>
    <row r="3319" spans="31:31" ht="15.75" x14ac:dyDescent="0.3">
      <c r="AE3319" s="70"/>
    </row>
    <row r="3320" spans="31:31" ht="15.75" x14ac:dyDescent="0.3">
      <c r="AE3320" s="70"/>
    </row>
    <row r="3321" spans="31:31" ht="15.75" x14ac:dyDescent="0.3">
      <c r="AE3321" s="70"/>
    </row>
    <row r="3322" spans="31:31" ht="15.75" x14ac:dyDescent="0.3">
      <c r="AE3322" s="70"/>
    </row>
    <row r="3323" spans="31:31" ht="15.75" x14ac:dyDescent="0.3">
      <c r="AE3323" s="70"/>
    </row>
    <row r="3324" spans="31:31" ht="15.75" x14ac:dyDescent="0.3">
      <c r="AE3324" s="70"/>
    </row>
    <row r="3325" spans="31:31" ht="15.75" x14ac:dyDescent="0.3">
      <c r="AE3325" s="70"/>
    </row>
    <row r="3326" spans="31:31" ht="15.75" x14ac:dyDescent="0.3">
      <c r="AE3326" s="70"/>
    </row>
    <row r="3327" spans="31:31" ht="15.75" x14ac:dyDescent="0.3">
      <c r="AE3327" s="70"/>
    </row>
    <row r="3328" spans="31:31" ht="15.75" x14ac:dyDescent="0.3">
      <c r="AE3328" s="70"/>
    </row>
    <row r="3329" spans="31:31" ht="15.75" x14ac:dyDescent="0.3">
      <c r="AE3329" s="70"/>
    </row>
    <row r="3330" spans="31:31" ht="15.75" x14ac:dyDescent="0.3">
      <c r="AE3330" s="70"/>
    </row>
    <row r="3331" spans="31:31" ht="15.75" x14ac:dyDescent="0.3">
      <c r="AE3331" s="70"/>
    </row>
    <row r="3332" spans="31:31" ht="15.75" x14ac:dyDescent="0.3">
      <c r="AE3332" s="70"/>
    </row>
    <row r="3333" spans="31:31" ht="15.75" x14ac:dyDescent="0.3">
      <c r="AE3333" s="70"/>
    </row>
    <row r="3334" spans="31:31" ht="15.75" x14ac:dyDescent="0.3">
      <c r="AE3334" s="70"/>
    </row>
    <row r="3335" spans="31:31" ht="15.75" x14ac:dyDescent="0.3">
      <c r="AE3335" s="70"/>
    </row>
    <row r="3336" spans="31:31" ht="15.75" x14ac:dyDescent="0.3">
      <c r="AE3336" s="70"/>
    </row>
    <row r="3337" spans="31:31" ht="15.75" x14ac:dyDescent="0.3">
      <c r="AE3337" s="70"/>
    </row>
    <row r="3338" spans="31:31" ht="15.75" x14ac:dyDescent="0.3">
      <c r="AE3338" s="70"/>
    </row>
    <row r="3339" spans="31:31" ht="15.75" x14ac:dyDescent="0.3">
      <c r="AE3339" s="70"/>
    </row>
    <row r="3340" spans="31:31" ht="15.75" x14ac:dyDescent="0.3">
      <c r="AE3340" s="70"/>
    </row>
    <row r="3341" spans="31:31" ht="15.75" x14ac:dyDescent="0.3">
      <c r="AE3341" s="70"/>
    </row>
    <row r="3342" spans="31:31" ht="15.75" x14ac:dyDescent="0.3">
      <c r="AE3342" s="70"/>
    </row>
    <row r="3343" spans="31:31" ht="15.75" x14ac:dyDescent="0.3">
      <c r="AE3343" s="70"/>
    </row>
    <row r="3344" spans="31:31" ht="15.75" x14ac:dyDescent="0.3">
      <c r="AE3344" s="70"/>
    </row>
    <row r="3345" spans="31:31" ht="15.75" x14ac:dyDescent="0.3">
      <c r="AE3345" s="70"/>
    </row>
    <row r="3346" spans="31:31" ht="15.75" x14ac:dyDescent="0.3">
      <c r="AE3346" s="70"/>
    </row>
    <row r="3347" spans="31:31" ht="15.75" x14ac:dyDescent="0.3">
      <c r="AE3347" s="70"/>
    </row>
    <row r="3348" spans="31:31" ht="15.75" x14ac:dyDescent="0.3">
      <c r="AE3348" s="70"/>
    </row>
    <row r="3349" spans="31:31" ht="15.75" x14ac:dyDescent="0.3">
      <c r="AE3349" s="70"/>
    </row>
    <row r="3350" spans="31:31" ht="15.75" x14ac:dyDescent="0.3">
      <c r="AE3350" s="70"/>
    </row>
    <row r="3351" spans="31:31" ht="15.75" x14ac:dyDescent="0.3">
      <c r="AE3351" s="70"/>
    </row>
    <row r="3352" spans="31:31" ht="15.75" x14ac:dyDescent="0.3">
      <c r="AE3352" s="70"/>
    </row>
    <row r="3353" spans="31:31" ht="15.75" x14ac:dyDescent="0.3">
      <c r="AE3353" s="70"/>
    </row>
    <row r="3354" spans="31:31" ht="15.75" x14ac:dyDescent="0.3">
      <c r="AE3354" s="70"/>
    </row>
    <row r="3355" spans="31:31" ht="15.75" x14ac:dyDescent="0.3">
      <c r="AE3355" s="70"/>
    </row>
    <row r="3356" spans="31:31" ht="15.75" x14ac:dyDescent="0.3">
      <c r="AE3356" s="70"/>
    </row>
    <row r="3357" spans="31:31" ht="15.75" x14ac:dyDescent="0.3">
      <c r="AE3357" s="70"/>
    </row>
    <row r="3358" spans="31:31" ht="15.75" x14ac:dyDescent="0.3">
      <c r="AE3358" s="70"/>
    </row>
    <row r="3359" spans="31:31" ht="15.75" x14ac:dyDescent="0.3">
      <c r="AE3359" s="70"/>
    </row>
    <row r="3360" spans="31:31" ht="15.75" x14ac:dyDescent="0.3">
      <c r="AE3360" s="70"/>
    </row>
    <row r="3361" spans="31:31" ht="15.75" x14ac:dyDescent="0.3">
      <c r="AE3361" s="70"/>
    </row>
    <row r="3362" spans="31:31" ht="15.75" x14ac:dyDescent="0.3">
      <c r="AE3362" s="70"/>
    </row>
    <row r="3363" spans="31:31" ht="15.75" x14ac:dyDescent="0.3">
      <c r="AE3363" s="70"/>
    </row>
    <row r="3364" spans="31:31" ht="15.75" x14ac:dyDescent="0.3">
      <c r="AE3364" s="70"/>
    </row>
    <row r="3365" spans="31:31" ht="15.75" x14ac:dyDescent="0.3">
      <c r="AE3365" s="70"/>
    </row>
    <row r="3366" spans="31:31" ht="15.75" x14ac:dyDescent="0.3">
      <c r="AE3366" s="70"/>
    </row>
    <row r="3367" spans="31:31" ht="15.75" x14ac:dyDescent="0.3">
      <c r="AE3367" s="70"/>
    </row>
    <row r="3368" spans="31:31" ht="15.75" x14ac:dyDescent="0.3">
      <c r="AE3368" s="70"/>
    </row>
    <row r="3369" spans="31:31" ht="15.75" x14ac:dyDescent="0.3">
      <c r="AE3369" s="70"/>
    </row>
    <row r="3370" spans="31:31" ht="15.75" x14ac:dyDescent="0.3">
      <c r="AE3370" s="70"/>
    </row>
    <row r="3371" spans="31:31" ht="15.75" x14ac:dyDescent="0.3">
      <c r="AE3371" s="70"/>
    </row>
    <row r="3372" spans="31:31" ht="15.75" x14ac:dyDescent="0.3">
      <c r="AE3372" s="70"/>
    </row>
    <row r="3373" spans="31:31" ht="15.75" x14ac:dyDescent="0.3">
      <c r="AE3373" s="70"/>
    </row>
    <row r="3374" spans="31:31" ht="15.75" x14ac:dyDescent="0.3">
      <c r="AE3374" s="70"/>
    </row>
    <row r="3375" spans="31:31" ht="15.75" x14ac:dyDescent="0.3">
      <c r="AE3375" s="70"/>
    </row>
    <row r="3376" spans="31:31" ht="15.75" x14ac:dyDescent="0.3">
      <c r="AE3376" s="70"/>
    </row>
    <row r="3377" spans="31:31" ht="15.75" x14ac:dyDescent="0.3">
      <c r="AE3377" s="70"/>
    </row>
    <row r="3378" spans="31:31" ht="15.75" x14ac:dyDescent="0.3">
      <c r="AE3378" s="70"/>
    </row>
    <row r="3379" spans="31:31" ht="15.75" x14ac:dyDescent="0.3">
      <c r="AE3379" s="70"/>
    </row>
    <row r="3380" spans="31:31" ht="15.75" x14ac:dyDescent="0.3">
      <c r="AE3380" s="70"/>
    </row>
    <row r="3381" spans="31:31" ht="15.75" x14ac:dyDescent="0.3">
      <c r="AE3381" s="70"/>
    </row>
    <row r="3382" spans="31:31" ht="15.75" x14ac:dyDescent="0.3">
      <c r="AE3382" s="70"/>
    </row>
    <row r="3383" spans="31:31" ht="15.75" x14ac:dyDescent="0.3">
      <c r="AE3383" s="70"/>
    </row>
    <row r="3384" spans="31:31" ht="15.75" x14ac:dyDescent="0.3">
      <c r="AE3384" s="70"/>
    </row>
    <row r="3385" spans="31:31" ht="15.75" x14ac:dyDescent="0.3">
      <c r="AE3385" s="70"/>
    </row>
    <row r="3386" spans="31:31" ht="15.75" x14ac:dyDescent="0.3">
      <c r="AE3386" s="70"/>
    </row>
    <row r="3387" spans="31:31" ht="15.75" x14ac:dyDescent="0.3">
      <c r="AE3387" s="70"/>
    </row>
    <row r="3388" spans="31:31" ht="15.75" x14ac:dyDescent="0.3">
      <c r="AE3388" s="70"/>
    </row>
    <row r="3389" spans="31:31" ht="15.75" x14ac:dyDescent="0.3">
      <c r="AE3389" s="70"/>
    </row>
    <row r="3390" spans="31:31" ht="15.75" x14ac:dyDescent="0.3">
      <c r="AE3390" s="70"/>
    </row>
    <row r="3391" spans="31:31" ht="15.75" x14ac:dyDescent="0.3">
      <c r="AE3391" s="70"/>
    </row>
    <row r="3392" spans="31:31" ht="15.75" x14ac:dyDescent="0.3">
      <c r="AE3392" s="70"/>
    </row>
    <row r="3393" spans="31:31" ht="15.75" x14ac:dyDescent="0.3">
      <c r="AE3393" s="70"/>
    </row>
    <row r="3394" spans="31:31" ht="15.75" x14ac:dyDescent="0.3">
      <c r="AE3394" s="70"/>
    </row>
    <row r="3395" spans="31:31" ht="15.75" x14ac:dyDescent="0.3">
      <c r="AE3395" s="70"/>
    </row>
    <row r="3396" spans="31:31" ht="15.75" x14ac:dyDescent="0.3">
      <c r="AE3396" s="70"/>
    </row>
    <row r="3397" spans="31:31" ht="15.75" x14ac:dyDescent="0.3">
      <c r="AE3397" s="70"/>
    </row>
    <row r="3398" spans="31:31" ht="15.75" x14ac:dyDescent="0.3">
      <c r="AE3398" s="70"/>
    </row>
    <row r="3399" spans="31:31" ht="15.75" x14ac:dyDescent="0.3">
      <c r="AE3399" s="70"/>
    </row>
    <row r="3400" spans="31:31" ht="15.75" x14ac:dyDescent="0.3">
      <c r="AE3400" s="70"/>
    </row>
    <row r="3401" spans="31:31" ht="15.75" x14ac:dyDescent="0.3">
      <c r="AE3401" s="70"/>
    </row>
    <row r="3402" spans="31:31" ht="15.75" x14ac:dyDescent="0.3">
      <c r="AE3402" s="70"/>
    </row>
    <row r="3403" spans="31:31" ht="15.75" x14ac:dyDescent="0.3">
      <c r="AE3403" s="70"/>
    </row>
    <row r="3404" spans="31:31" ht="15.75" x14ac:dyDescent="0.3">
      <c r="AE3404" s="70"/>
    </row>
    <row r="3405" spans="31:31" ht="15.75" x14ac:dyDescent="0.3">
      <c r="AE3405" s="70"/>
    </row>
    <row r="3406" spans="31:31" ht="15.75" x14ac:dyDescent="0.3">
      <c r="AE3406" s="70"/>
    </row>
    <row r="3407" spans="31:31" ht="15.75" x14ac:dyDescent="0.3">
      <c r="AE3407" s="70"/>
    </row>
    <row r="3408" spans="31:31" ht="15.75" x14ac:dyDescent="0.3">
      <c r="AE3408" s="70"/>
    </row>
    <row r="3409" spans="31:31" ht="15.75" x14ac:dyDescent="0.3">
      <c r="AE3409" s="70"/>
    </row>
    <row r="3410" spans="31:31" ht="15.75" x14ac:dyDescent="0.3">
      <c r="AE3410" s="70"/>
    </row>
    <row r="3411" spans="31:31" ht="15.75" x14ac:dyDescent="0.3">
      <c r="AE3411" s="70"/>
    </row>
    <row r="3412" spans="31:31" ht="15.75" x14ac:dyDescent="0.3">
      <c r="AE3412" s="70"/>
    </row>
    <row r="3413" spans="31:31" ht="15.75" x14ac:dyDescent="0.3">
      <c r="AE3413" s="70"/>
    </row>
    <row r="3414" spans="31:31" ht="15.75" x14ac:dyDescent="0.3">
      <c r="AE3414" s="70"/>
    </row>
    <row r="3415" spans="31:31" ht="15.75" x14ac:dyDescent="0.3">
      <c r="AE3415" s="70"/>
    </row>
    <row r="3416" spans="31:31" ht="15.75" x14ac:dyDescent="0.3">
      <c r="AE3416" s="70"/>
    </row>
    <row r="3417" spans="31:31" ht="15.75" x14ac:dyDescent="0.3">
      <c r="AE3417" s="70"/>
    </row>
    <row r="3418" spans="31:31" ht="15.75" x14ac:dyDescent="0.3">
      <c r="AE3418" s="70"/>
    </row>
    <row r="3419" spans="31:31" ht="15.75" x14ac:dyDescent="0.3">
      <c r="AE3419" s="70"/>
    </row>
    <row r="3420" spans="31:31" ht="15.75" x14ac:dyDescent="0.3">
      <c r="AE3420" s="70"/>
    </row>
    <row r="3421" spans="31:31" ht="15.75" x14ac:dyDescent="0.3">
      <c r="AE3421" s="70"/>
    </row>
    <row r="3422" spans="31:31" ht="15.75" x14ac:dyDescent="0.3">
      <c r="AE3422" s="70"/>
    </row>
    <row r="3423" spans="31:31" ht="15.75" x14ac:dyDescent="0.3">
      <c r="AE3423" s="70"/>
    </row>
    <row r="3424" spans="31:31" ht="15.75" x14ac:dyDescent="0.3">
      <c r="AE3424" s="70"/>
    </row>
    <row r="3425" spans="31:31" ht="15.75" x14ac:dyDescent="0.3">
      <c r="AE3425" s="70"/>
    </row>
    <row r="3426" spans="31:31" ht="15.75" x14ac:dyDescent="0.3">
      <c r="AE3426" s="70"/>
    </row>
    <row r="3427" spans="31:31" ht="15.75" x14ac:dyDescent="0.3">
      <c r="AE3427" s="70"/>
    </row>
    <row r="3428" spans="31:31" ht="15.75" x14ac:dyDescent="0.3">
      <c r="AE3428" s="70"/>
    </row>
    <row r="3429" spans="31:31" ht="15.75" x14ac:dyDescent="0.3">
      <c r="AE3429" s="70"/>
    </row>
    <row r="3430" spans="31:31" ht="15.75" x14ac:dyDescent="0.3">
      <c r="AE3430" s="70"/>
    </row>
    <row r="3431" spans="31:31" ht="15.75" x14ac:dyDescent="0.3">
      <c r="AE3431" s="70"/>
    </row>
    <row r="3432" spans="31:31" ht="15.75" x14ac:dyDescent="0.3">
      <c r="AE3432" s="70"/>
    </row>
    <row r="3433" spans="31:31" ht="15.75" x14ac:dyDescent="0.3">
      <c r="AE3433" s="70"/>
    </row>
    <row r="3434" spans="31:31" ht="15.75" x14ac:dyDescent="0.3">
      <c r="AE3434" s="70"/>
    </row>
    <row r="3435" spans="31:31" ht="15.75" x14ac:dyDescent="0.3">
      <c r="AE3435" s="70"/>
    </row>
    <row r="3436" spans="31:31" ht="15.75" x14ac:dyDescent="0.3">
      <c r="AE3436" s="70"/>
    </row>
    <row r="3437" spans="31:31" ht="15.75" x14ac:dyDescent="0.3">
      <c r="AE3437" s="70"/>
    </row>
    <row r="3438" spans="31:31" ht="15.75" x14ac:dyDescent="0.3">
      <c r="AE3438" s="70"/>
    </row>
    <row r="3439" spans="31:31" ht="15.75" x14ac:dyDescent="0.3">
      <c r="AE3439" s="70"/>
    </row>
    <row r="3440" spans="31:31" ht="15.75" x14ac:dyDescent="0.3">
      <c r="AE3440" s="70"/>
    </row>
    <row r="3441" spans="31:31" ht="15.75" x14ac:dyDescent="0.3">
      <c r="AE3441" s="70"/>
    </row>
    <row r="3442" spans="31:31" ht="15.75" x14ac:dyDescent="0.3">
      <c r="AE3442" s="70"/>
    </row>
    <row r="3443" spans="31:31" ht="15.75" x14ac:dyDescent="0.3">
      <c r="AE3443" s="70"/>
    </row>
    <row r="3444" spans="31:31" ht="15.75" x14ac:dyDescent="0.3">
      <c r="AE3444" s="70"/>
    </row>
    <row r="3445" spans="31:31" ht="15.75" x14ac:dyDescent="0.3">
      <c r="AE3445" s="70"/>
    </row>
    <row r="3446" spans="31:31" ht="15.75" x14ac:dyDescent="0.3">
      <c r="AE3446" s="70"/>
    </row>
    <row r="3447" spans="31:31" ht="15.75" x14ac:dyDescent="0.3">
      <c r="AE3447" s="70"/>
    </row>
    <row r="3448" spans="31:31" ht="15.75" x14ac:dyDescent="0.3">
      <c r="AE3448" s="70"/>
    </row>
    <row r="3449" spans="31:31" ht="15.75" x14ac:dyDescent="0.3">
      <c r="AE3449" s="70"/>
    </row>
    <row r="3450" spans="31:31" ht="15.75" x14ac:dyDescent="0.3">
      <c r="AE3450" s="70"/>
    </row>
    <row r="3451" spans="31:31" ht="15.75" x14ac:dyDescent="0.3">
      <c r="AE3451" s="70"/>
    </row>
    <row r="3452" spans="31:31" ht="15.75" x14ac:dyDescent="0.3">
      <c r="AE3452" s="70"/>
    </row>
    <row r="3453" spans="31:31" ht="15.75" x14ac:dyDescent="0.3">
      <c r="AE3453" s="70"/>
    </row>
    <row r="3454" spans="31:31" ht="15.75" x14ac:dyDescent="0.3">
      <c r="AE3454" s="70"/>
    </row>
    <row r="3455" spans="31:31" ht="15.75" x14ac:dyDescent="0.3">
      <c r="AE3455" s="70"/>
    </row>
    <row r="3456" spans="31:31" ht="15.75" x14ac:dyDescent="0.3">
      <c r="AE3456" s="70"/>
    </row>
    <row r="3457" spans="31:31" ht="15.75" x14ac:dyDescent="0.3">
      <c r="AE3457" s="70"/>
    </row>
    <row r="3458" spans="31:31" ht="15.75" x14ac:dyDescent="0.3">
      <c r="AE3458" s="70"/>
    </row>
    <row r="3459" spans="31:31" ht="15.75" x14ac:dyDescent="0.3">
      <c r="AE3459" s="70"/>
    </row>
    <row r="3460" spans="31:31" ht="15.75" x14ac:dyDescent="0.3">
      <c r="AE3460" s="70"/>
    </row>
    <row r="3461" spans="31:31" ht="15.75" x14ac:dyDescent="0.3">
      <c r="AE3461" s="70"/>
    </row>
    <row r="3462" spans="31:31" ht="15.75" x14ac:dyDescent="0.3">
      <c r="AE3462" s="70"/>
    </row>
    <row r="3463" spans="31:31" ht="15.75" x14ac:dyDescent="0.3">
      <c r="AE3463" s="70"/>
    </row>
    <row r="3464" spans="31:31" ht="15.75" x14ac:dyDescent="0.3">
      <c r="AE3464" s="70"/>
    </row>
    <row r="3465" spans="31:31" ht="15.75" x14ac:dyDescent="0.3">
      <c r="AE3465" s="70"/>
    </row>
    <row r="3466" spans="31:31" ht="15.75" x14ac:dyDescent="0.3">
      <c r="AE3466" s="70"/>
    </row>
    <row r="3467" spans="31:31" ht="15.75" x14ac:dyDescent="0.3">
      <c r="AE3467" s="70"/>
    </row>
    <row r="3468" spans="31:31" ht="15.75" x14ac:dyDescent="0.3">
      <c r="AE3468" s="70"/>
    </row>
    <row r="3469" spans="31:31" ht="15.75" x14ac:dyDescent="0.3">
      <c r="AE3469" s="70"/>
    </row>
    <row r="3470" spans="31:31" ht="15.75" x14ac:dyDescent="0.3">
      <c r="AE3470" s="70"/>
    </row>
    <row r="3471" spans="31:31" ht="15.75" x14ac:dyDescent="0.3">
      <c r="AE3471" s="70"/>
    </row>
    <row r="3472" spans="31:31" ht="15.75" x14ac:dyDescent="0.3">
      <c r="AE3472" s="70"/>
    </row>
    <row r="3473" spans="31:31" ht="15.75" x14ac:dyDescent="0.3">
      <c r="AE3473" s="70"/>
    </row>
    <row r="3474" spans="31:31" ht="15.75" x14ac:dyDescent="0.3">
      <c r="AE3474" s="70"/>
    </row>
    <row r="3475" spans="31:31" ht="15.75" x14ac:dyDescent="0.3">
      <c r="AE3475" s="70"/>
    </row>
    <row r="3476" spans="31:31" ht="15.75" x14ac:dyDescent="0.3">
      <c r="AE3476" s="70"/>
    </row>
    <row r="3477" spans="31:31" ht="15.75" x14ac:dyDescent="0.3">
      <c r="AE3477" s="70"/>
    </row>
    <row r="3478" spans="31:31" ht="15.75" x14ac:dyDescent="0.3">
      <c r="AE3478" s="70"/>
    </row>
    <row r="3479" spans="31:31" ht="15.75" x14ac:dyDescent="0.3">
      <c r="AE3479" s="70"/>
    </row>
    <row r="3480" spans="31:31" ht="15.75" x14ac:dyDescent="0.3">
      <c r="AE3480" s="70"/>
    </row>
    <row r="3481" spans="31:31" ht="15.75" x14ac:dyDescent="0.3">
      <c r="AE3481" s="70"/>
    </row>
    <row r="3482" spans="31:31" ht="15.75" x14ac:dyDescent="0.3">
      <c r="AE3482" s="70"/>
    </row>
    <row r="3483" spans="31:31" ht="15.75" x14ac:dyDescent="0.3">
      <c r="AE3483" s="70"/>
    </row>
    <row r="3484" spans="31:31" ht="15.75" x14ac:dyDescent="0.3">
      <c r="AE3484" s="70"/>
    </row>
    <row r="3485" spans="31:31" ht="15.75" x14ac:dyDescent="0.3">
      <c r="AE3485" s="70"/>
    </row>
    <row r="3486" spans="31:31" ht="15.75" x14ac:dyDescent="0.3">
      <c r="AE3486" s="70"/>
    </row>
    <row r="3487" spans="31:31" ht="15.75" x14ac:dyDescent="0.3">
      <c r="AE3487" s="70"/>
    </row>
    <row r="3488" spans="31:31" ht="15.75" x14ac:dyDescent="0.3">
      <c r="AE3488" s="70"/>
    </row>
    <row r="3489" spans="31:31" ht="15.75" x14ac:dyDescent="0.3">
      <c r="AE3489" s="70"/>
    </row>
    <row r="3490" spans="31:31" ht="15.75" x14ac:dyDescent="0.3">
      <c r="AE3490" s="70"/>
    </row>
    <row r="3491" spans="31:31" ht="15.75" x14ac:dyDescent="0.3">
      <c r="AE3491" s="70"/>
    </row>
    <row r="3492" spans="31:31" ht="15.75" x14ac:dyDescent="0.3">
      <c r="AE3492" s="70"/>
    </row>
    <row r="3493" spans="31:31" ht="15.75" x14ac:dyDescent="0.3">
      <c r="AE3493" s="70"/>
    </row>
    <row r="3494" spans="31:31" ht="15.75" x14ac:dyDescent="0.3">
      <c r="AE3494" s="70"/>
    </row>
    <row r="3495" spans="31:31" ht="15.75" x14ac:dyDescent="0.3">
      <c r="AE3495" s="70"/>
    </row>
    <row r="3496" spans="31:31" ht="15.75" x14ac:dyDescent="0.3">
      <c r="AE3496" s="70"/>
    </row>
    <row r="3497" spans="31:31" ht="15.75" x14ac:dyDescent="0.3">
      <c r="AE3497" s="70"/>
    </row>
    <row r="3498" spans="31:31" ht="15.75" x14ac:dyDescent="0.3">
      <c r="AE3498" s="70"/>
    </row>
    <row r="3499" spans="31:31" ht="15.75" x14ac:dyDescent="0.3">
      <c r="AE3499" s="70"/>
    </row>
    <row r="3500" spans="31:31" ht="15.75" x14ac:dyDescent="0.3">
      <c r="AE3500" s="70"/>
    </row>
    <row r="3501" spans="31:31" ht="15.75" x14ac:dyDescent="0.3">
      <c r="AE3501" s="70"/>
    </row>
    <row r="3502" spans="31:31" ht="15.75" x14ac:dyDescent="0.3">
      <c r="AE3502" s="70"/>
    </row>
    <row r="3503" spans="31:31" ht="15.75" x14ac:dyDescent="0.3">
      <c r="AE3503" s="70"/>
    </row>
    <row r="3504" spans="31:31" ht="15.75" x14ac:dyDescent="0.3">
      <c r="AE3504" s="70"/>
    </row>
    <row r="3505" spans="31:31" ht="15.75" x14ac:dyDescent="0.3">
      <c r="AE3505" s="70"/>
    </row>
    <row r="3506" spans="31:31" ht="15.75" x14ac:dyDescent="0.3">
      <c r="AE3506" s="70"/>
    </row>
    <row r="3507" spans="31:31" ht="15.75" x14ac:dyDescent="0.3">
      <c r="AE3507" s="70"/>
    </row>
    <row r="3508" spans="31:31" ht="15.75" x14ac:dyDescent="0.3">
      <c r="AE3508" s="70"/>
    </row>
    <row r="3509" spans="31:31" ht="15.75" x14ac:dyDescent="0.3">
      <c r="AE3509" s="70"/>
    </row>
    <row r="3510" spans="31:31" ht="15.75" x14ac:dyDescent="0.3">
      <c r="AE3510" s="70"/>
    </row>
    <row r="3511" spans="31:31" ht="15.75" x14ac:dyDescent="0.3">
      <c r="AE3511" s="70"/>
    </row>
    <row r="3512" spans="31:31" ht="15.75" x14ac:dyDescent="0.3">
      <c r="AE3512" s="70"/>
    </row>
    <row r="3513" spans="31:31" ht="15.75" x14ac:dyDescent="0.3">
      <c r="AE3513" s="70"/>
    </row>
    <row r="3514" spans="31:31" ht="15.75" x14ac:dyDescent="0.3">
      <c r="AE3514" s="70"/>
    </row>
    <row r="3515" spans="31:31" ht="15.75" x14ac:dyDescent="0.3">
      <c r="AE3515" s="70"/>
    </row>
    <row r="3516" spans="31:31" ht="15.75" x14ac:dyDescent="0.3">
      <c r="AE3516" s="70"/>
    </row>
    <row r="3517" spans="31:31" ht="15.75" x14ac:dyDescent="0.3">
      <c r="AE3517" s="70"/>
    </row>
    <row r="3518" spans="31:31" ht="15.75" x14ac:dyDescent="0.3">
      <c r="AE3518" s="70"/>
    </row>
    <row r="3519" spans="31:31" ht="15.75" x14ac:dyDescent="0.3">
      <c r="AE3519" s="70"/>
    </row>
    <row r="3520" spans="31:31" ht="15.75" x14ac:dyDescent="0.3">
      <c r="AE3520" s="70"/>
    </row>
    <row r="3521" spans="31:31" ht="15.75" x14ac:dyDescent="0.3">
      <c r="AE3521" s="70"/>
    </row>
    <row r="3522" spans="31:31" ht="15.75" x14ac:dyDescent="0.3">
      <c r="AE3522" s="70"/>
    </row>
    <row r="3523" spans="31:31" ht="15.75" x14ac:dyDescent="0.3">
      <c r="AE3523" s="70"/>
    </row>
    <row r="3524" spans="31:31" ht="15.75" x14ac:dyDescent="0.3">
      <c r="AE3524" s="70"/>
    </row>
    <row r="3525" spans="31:31" ht="15.75" x14ac:dyDescent="0.3">
      <c r="AE3525" s="70"/>
    </row>
    <row r="3526" spans="31:31" ht="15.75" x14ac:dyDescent="0.3">
      <c r="AE3526" s="70"/>
    </row>
    <row r="3527" spans="31:31" ht="15.75" x14ac:dyDescent="0.3">
      <c r="AE3527" s="70"/>
    </row>
    <row r="3528" spans="31:31" ht="15.75" x14ac:dyDescent="0.3">
      <c r="AE3528" s="70"/>
    </row>
    <row r="3529" spans="31:31" ht="15.75" x14ac:dyDescent="0.3">
      <c r="AE3529" s="70"/>
    </row>
    <row r="3530" spans="31:31" ht="15.75" x14ac:dyDescent="0.3">
      <c r="AE3530" s="70"/>
    </row>
    <row r="3531" spans="31:31" ht="15.75" x14ac:dyDescent="0.3">
      <c r="AE3531" s="70"/>
    </row>
    <row r="3532" spans="31:31" ht="15.75" x14ac:dyDescent="0.3">
      <c r="AE3532" s="70"/>
    </row>
    <row r="3533" spans="31:31" ht="15.75" x14ac:dyDescent="0.3">
      <c r="AE3533" s="70"/>
    </row>
    <row r="3534" spans="31:31" ht="15.75" x14ac:dyDescent="0.3">
      <c r="AE3534" s="70"/>
    </row>
    <row r="3535" spans="31:31" ht="15.75" x14ac:dyDescent="0.3">
      <c r="AE3535" s="70"/>
    </row>
    <row r="3536" spans="31:31" ht="15.75" x14ac:dyDescent="0.3">
      <c r="AE3536" s="70"/>
    </row>
    <row r="3537" spans="31:31" ht="15.75" x14ac:dyDescent="0.3">
      <c r="AE3537" s="70"/>
    </row>
    <row r="3538" spans="31:31" ht="15.75" x14ac:dyDescent="0.3">
      <c r="AE3538" s="70"/>
    </row>
    <row r="3539" spans="31:31" ht="15.75" x14ac:dyDescent="0.3">
      <c r="AE3539" s="70"/>
    </row>
    <row r="3540" spans="31:31" ht="15.75" x14ac:dyDescent="0.3">
      <c r="AE3540" s="70"/>
    </row>
    <row r="3541" spans="31:31" ht="15.75" x14ac:dyDescent="0.3">
      <c r="AE3541" s="70"/>
    </row>
    <row r="3542" spans="31:31" ht="15.75" x14ac:dyDescent="0.3">
      <c r="AE3542" s="70"/>
    </row>
    <row r="3543" spans="31:31" ht="15.75" x14ac:dyDescent="0.3">
      <c r="AE3543" s="70"/>
    </row>
    <row r="3544" spans="31:31" ht="15.75" x14ac:dyDescent="0.3">
      <c r="AE3544" s="70"/>
    </row>
    <row r="3545" spans="31:31" ht="15.75" x14ac:dyDescent="0.3">
      <c r="AE3545" s="70"/>
    </row>
    <row r="3546" spans="31:31" ht="15.75" x14ac:dyDescent="0.3">
      <c r="AE3546" s="70"/>
    </row>
    <row r="3547" spans="31:31" ht="15.75" x14ac:dyDescent="0.3">
      <c r="AE3547" s="70"/>
    </row>
    <row r="3548" spans="31:31" ht="15.75" x14ac:dyDescent="0.3">
      <c r="AE3548" s="70"/>
    </row>
    <row r="3549" spans="31:31" ht="15.75" x14ac:dyDescent="0.3">
      <c r="AE3549" s="70"/>
    </row>
    <row r="3550" spans="31:31" ht="15.75" x14ac:dyDescent="0.3">
      <c r="AE3550" s="70"/>
    </row>
    <row r="3551" spans="31:31" ht="15.75" x14ac:dyDescent="0.3">
      <c r="AE3551" s="70"/>
    </row>
    <row r="3552" spans="31:31" ht="15.75" x14ac:dyDescent="0.3">
      <c r="AE3552" s="70"/>
    </row>
    <row r="3553" spans="31:31" ht="15.75" x14ac:dyDescent="0.3">
      <c r="AE3553" s="70"/>
    </row>
    <row r="3554" spans="31:31" ht="15.75" x14ac:dyDescent="0.3">
      <c r="AE3554" s="70"/>
    </row>
    <row r="3555" spans="31:31" ht="15.75" x14ac:dyDescent="0.3">
      <c r="AE3555" s="70"/>
    </row>
    <row r="3556" spans="31:31" ht="15.75" x14ac:dyDescent="0.3">
      <c r="AE3556" s="70"/>
    </row>
    <row r="3557" spans="31:31" ht="15.75" x14ac:dyDescent="0.3">
      <c r="AE3557" s="70"/>
    </row>
    <row r="3558" spans="31:31" ht="15.75" x14ac:dyDescent="0.3">
      <c r="AE3558" s="70"/>
    </row>
    <row r="3559" spans="31:31" ht="15.75" x14ac:dyDescent="0.3">
      <c r="AE3559" s="70"/>
    </row>
    <row r="3560" spans="31:31" ht="15.75" x14ac:dyDescent="0.3">
      <c r="AE3560" s="70"/>
    </row>
    <row r="3561" spans="31:31" ht="15.75" x14ac:dyDescent="0.3">
      <c r="AE3561" s="70"/>
    </row>
    <row r="3562" spans="31:31" ht="15.75" x14ac:dyDescent="0.3">
      <c r="AE3562" s="70"/>
    </row>
    <row r="3563" spans="31:31" ht="15.75" x14ac:dyDescent="0.3">
      <c r="AE3563" s="70"/>
    </row>
    <row r="3564" spans="31:31" ht="15.75" x14ac:dyDescent="0.3">
      <c r="AE3564" s="70"/>
    </row>
    <row r="3565" spans="31:31" ht="15.75" x14ac:dyDescent="0.3">
      <c r="AE3565" s="70"/>
    </row>
    <row r="3566" spans="31:31" ht="15.75" x14ac:dyDescent="0.3">
      <c r="AE3566" s="70"/>
    </row>
    <row r="3567" spans="31:31" ht="15.75" x14ac:dyDescent="0.3">
      <c r="AE3567" s="70"/>
    </row>
    <row r="3568" spans="31:31" ht="15.75" x14ac:dyDescent="0.3">
      <c r="AE3568" s="70"/>
    </row>
    <row r="3569" spans="31:31" ht="15.75" x14ac:dyDescent="0.3">
      <c r="AE3569" s="70"/>
    </row>
    <row r="3570" spans="31:31" ht="15.75" x14ac:dyDescent="0.3">
      <c r="AE3570" s="70"/>
    </row>
    <row r="3571" spans="31:31" ht="15.75" x14ac:dyDescent="0.3">
      <c r="AE3571" s="70"/>
    </row>
    <row r="3572" spans="31:31" ht="15.75" x14ac:dyDescent="0.3">
      <c r="AE3572" s="70"/>
    </row>
    <row r="3573" spans="31:31" ht="15.75" x14ac:dyDescent="0.3">
      <c r="AE3573" s="70"/>
    </row>
    <row r="3574" spans="31:31" ht="15.75" x14ac:dyDescent="0.3">
      <c r="AE3574" s="70"/>
    </row>
    <row r="3575" spans="31:31" ht="15.75" x14ac:dyDescent="0.3">
      <c r="AE3575" s="70"/>
    </row>
    <row r="3576" spans="31:31" ht="15.75" x14ac:dyDescent="0.3">
      <c r="AE3576" s="70"/>
    </row>
    <row r="3577" spans="31:31" ht="15.75" x14ac:dyDescent="0.3">
      <c r="AE3577" s="70"/>
    </row>
    <row r="3578" spans="31:31" ht="15.75" x14ac:dyDescent="0.3">
      <c r="AE3578" s="70"/>
    </row>
    <row r="3579" spans="31:31" ht="15.75" x14ac:dyDescent="0.3">
      <c r="AE3579" s="70"/>
    </row>
    <row r="3580" spans="31:31" ht="15.75" x14ac:dyDescent="0.3">
      <c r="AE3580" s="70"/>
    </row>
    <row r="3581" spans="31:31" ht="15.75" x14ac:dyDescent="0.3">
      <c r="AE3581" s="70"/>
    </row>
    <row r="3582" spans="31:31" ht="15.75" x14ac:dyDescent="0.3">
      <c r="AE3582" s="70"/>
    </row>
    <row r="3583" spans="31:31" ht="15.75" x14ac:dyDescent="0.3">
      <c r="AE3583" s="70"/>
    </row>
    <row r="3584" spans="31:31" ht="15.75" x14ac:dyDescent="0.3">
      <c r="AE3584" s="70"/>
    </row>
    <row r="3585" spans="31:31" ht="15.75" x14ac:dyDescent="0.3">
      <c r="AE3585" s="70"/>
    </row>
    <row r="3586" spans="31:31" ht="15.75" x14ac:dyDescent="0.3">
      <c r="AE3586" s="70"/>
    </row>
    <row r="3587" spans="31:31" ht="15.75" x14ac:dyDescent="0.3">
      <c r="AE3587" s="70"/>
    </row>
    <row r="3588" spans="31:31" ht="15.75" x14ac:dyDescent="0.3">
      <c r="AE3588" s="70"/>
    </row>
    <row r="3589" spans="31:31" ht="15.75" x14ac:dyDescent="0.3">
      <c r="AE3589" s="70"/>
    </row>
    <row r="3590" spans="31:31" ht="15.75" x14ac:dyDescent="0.3">
      <c r="AE3590" s="70"/>
    </row>
    <row r="3591" spans="31:31" ht="15.75" x14ac:dyDescent="0.3">
      <c r="AE3591" s="70"/>
    </row>
    <row r="3592" spans="31:31" ht="15.75" x14ac:dyDescent="0.3">
      <c r="AE3592" s="70"/>
    </row>
    <row r="3593" spans="31:31" ht="15.75" x14ac:dyDescent="0.3">
      <c r="AE3593" s="70"/>
    </row>
    <row r="3594" spans="31:31" ht="15.75" x14ac:dyDescent="0.3">
      <c r="AE3594" s="70"/>
    </row>
    <row r="3595" spans="31:31" ht="15.75" x14ac:dyDescent="0.3">
      <c r="AE3595" s="70"/>
    </row>
    <row r="3596" spans="31:31" ht="15.75" x14ac:dyDescent="0.3">
      <c r="AE3596" s="70"/>
    </row>
    <row r="3597" spans="31:31" ht="15.75" x14ac:dyDescent="0.3">
      <c r="AE3597" s="70"/>
    </row>
    <row r="3598" spans="31:31" ht="15.75" x14ac:dyDescent="0.3">
      <c r="AE3598" s="70"/>
    </row>
    <row r="3599" spans="31:31" ht="15.75" x14ac:dyDescent="0.3">
      <c r="AE3599" s="70"/>
    </row>
    <row r="3600" spans="31:31" ht="15.75" x14ac:dyDescent="0.3">
      <c r="AE3600" s="70"/>
    </row>
    <row r="3601" spans="31:31" ht="15.75" x14ac:dyDescent="0.3">
      <c r="AE3601" s="70"/>
    </row>
    <row r="3602" spans="31:31" ht="15.75" x14ac:dyDescent="0.3">
      <c r="AE3602" s="70"/>
    </row>
    <row r="3603" spans="31:31" ht="15.75" x14ac:dyDescent="0.3">
      <c r="AE3603" s="70"/>
    </row>
    <row r="3604" spans="31:31" ht="15.75" x14ac:dyDescent="0.3">
      <c r="AE3604" s="70"/>
    </row>
    <row r="3605" spans="31:31" ht="15.75" x14ac:dyDescent="0.3">
      <c r="AE3605" s="70"/>
    </row>
    <row r="3606" spans="31:31" ht="15.75" x14ac:dyDescent="0.3">
      <c r="AE3606" s="70"/>
    </row>
    <row r="3607" spans="31:31" ht="15.75" x14ac:dyDescent="0.3">
      <c r="AE3607" s="70"/>
    </row>
    <row r="3608" spans="31:31" ht="15.75" x14ac:dyDescent="0.3">
      <c r="AE3608" s="70"/>
    </row>
    <row r="3609" spans="31:31" ht="15.75" x14ac:dyDescent="0.3">
      <c r="AE3609" s="70"/>
    </row>
    <row r="3610" spans="31:31" ht="15.75" x14ac:dyDescent="0.3">
      <c r="AE3610" s="70"/>
    </row>
    <row r="3611" spans="31:31" ht="15.75" x14ac:dyDescent="0.3">
      <c r="AE3611" s="70"/>
    </row>
    <row r="3612" spans="31:31" ht="15.75" x14ac:dyDescent="0.3">
      <c r="AE3612" s="70"/>
    </row>
    <row r="3613" spans="31:31" ht="15.75" x14ac:dyDescent="0.3">
      <c r="AE3613" s="70"/>
    </row>
    <row r="3614" spans="31:31" ht="15.75" x14ac:dyDescent="0.3">
      <c r="AE3614" s="70"/>
    </row>
    <row r="3615" spans="31:31" ht="15.75" x14ac:dyDescent="0.3">
      <c r="AE3615" s="70"/>
    </row>
    <row r="3616" spans="31:31" ht="15.75" x14ac:dyDescent="0.3">
      <c r="AE3616" s="70"/>
    </row>
    <row r="3617" spans="31:31" ht="15.75" x14ac:dyDescent="0.3">
      <c r="AE3617" s="70"/>
    </row>
    <row r="3618" spans="31:31" ht="15.75" x14ac:dyDescent="0.3">
      <c r="AE3618" s="70"/>
    </row>
    <row r="3619" spans="31:31" ht="15.75" x14ac:dyDescent="0.3">
      <c r="AE3619" s="70"/>
    </row>
    <row r="3620" spans="31:31" ht="15.75" x14ac:dyDescent="0.3">
      <c r="AE3620" s="70"/>
    </row>
    <row r="3621" spans="31:31" ht="15.75" x14ac:dyDescent="0.3">
      <c r="AE3621" s="70"/>
    </row>
    <row r="3622" spans="31:31" ht="15.75" x14ac:dyDescent="0.3">
      <c r="AE3622" s="70"/>
    </row>
    <row r="3623" spans="31:31" ht="15.75" x14ac:dyDescent="0.3">
      <c r="AE3623" s="70"/>
    </row>
    <row r="3624" spans="31:31" ht="15.75" x14ac:dyDescent="0.3">
      <c r="AE3624" s="70"/>
    </row>
    <row r="3625" spans="31:31" ht="15.75" x14ac:dyDescent="0.3">
      <c r="AE3625" s="70"/>
    </row>
    <row r="3626" spans="31:31" ht="15.75" x14ac:dyDescent="0.3">
      <c r="AE3626" s="70"/>
    </row>
    <row r="3627" spans="31:31" ht="15.75" x14ac:dyDescent="0.3">
      <c r="AE3627" s="70"/>
    </row>
    <row r="3628" spans="31:31" ht="15.75" x14ac:dyDescent="0.3">
      <c r="AE3628" s="70"/>
    </row>
    <row r="3629" spans="31:31" ht="15.75" x14ac:dyDescent="0.3">
      <c r="AE3629" s="70"/>
    </row>
    <row r="3630" spans="31:31" ht="15.75" x14ac:dyDescent="0.3">
      <c r="AE3630" s="70"/>
    </row>
    <row r="3631" spans="31:31" ht="15.75" x14ac:dyDescent="0.3">
      <c r="AE3631" s="70"/>
    </row>
    <row r="3632" spans="31:31" ht="15.75" x14ac:dyDescent="0.3">
      <c r="AE3632" s="70"/>
    </row>
    <row r="3633" spans="31:31" ht="15.75" x14ac:dyDescent="0.3">
      <c r="AE3633" s="70"/>
    </row>
    <row r="3634" spans="31:31" ht="15.75" x14ac:dyDescent="0.3">
      <c r="AE3634" s="70"/>
    </row>
    <row r="3635" spans="31:31" ht="15.75" x14ac:dyDescent="0.3">
      <c r="AE3635" s="70"/>
    </row>
    <row r="3636" spans="31:31" ht="15.75" x14ac:dyDescent="0.3">
      <c r="AE3636" s="70"/>
    </row>
    <row r="3637" spans="31:31" ht="15.75" x14ac:dyDescent="0.3">
      <c r="AE3637" s="70"/>
    </row>
    <row r="3638" spans="31:31" ht="15.75" x14ac:dyDescent="0.3">
      <c r="AE3638" s="70"/>
    </row>
    <row r="3639" spans="31:31" ht="15.75" x14ac:dyDescent="0.3">
      <c r="AE3639" s="70"/>
    </row>
    <row r="3640" spans="31:31" ht="15.75" x14ac:dyDescent="0.3">
      <c r="AE3640" s="70"/>
    </row>
    <row r="3641" spans="31:31" ht="15.75" x14ac:dyDescent="0.3">
      <c r="AE3641" s="70"/>
    </row>
    <row r="3642" spans="31:31" ht="15.75" x14ac:dyDescent="0.3">
      <c r="AE3642" s="70"/>
    </row>
    <row r="3643" spans="31:31" ht="15.75" x14ac:dyDescent="0.3">
      <c r="AE3643" s="70"/>
    </row>
    <row r="3644" spans="31:31" ht="15.75" x14ac:dyDescent="0.3">
      <c r="AE3644" s="70"/>
    </row>
    <row r="3645" spans="31:31" ht="15.75" x14ac:dyDescent="0.3">
      <c r="AE3645" s="70"/>
    </row>
    <row r="3646" spans="31:31" ht="15.75" x14ac:dyDescent="0.3">
      <c r="AE3646" s="70"/>
    </row>
    <row r="3647" spans="31:31" ht="15.75" x14ac:dyDescent="0.3">
      <c r="AE3647" s="70"/>
    </row>
    <row r="3648" spans="31:31" ht="15.75" x14ac:dyDescent="0.3">
      <c r="AE3648" s="70"/>
    </row>
    <row r="3649" spans="31:31" ht="15.75" x14ac:dyDescent="0.3">
      <c r="AE3649" s="70"/>
    </row>
    <row r="3650" spans="31:31" ht="15.75" x14ac:dyDescent="0.3">
      <c r="AE3650" s="70"/>
    </row>
    <row r="3651" spans="31:31" ht="15.75" x14ac:dyDescent="0.3">
      <c r="AE3651" s="70"/>
    </row>
    <row r="3652" spans="31:31" ht="15.75" x14ac:dyDescent="0.3">
      <c r="AE3652" s="70"/>
    </row>
    <row r="3653" spans="31:31" ht="15.75" x14ac:dyDescent="0.3">
      <c r="AE3653" s="70"/>
    </row>
    <row r="3654" spans="31:31" ht="15.75" x14ac:dyDescent="0.3">
      <c r="AE3654" s="70"/>
    </row>
    <row r="3655" spans="31:31" ht="15.75" x14ac:dyDescent="0.3">
      <c r="AE3655" s="70"/>
    </row>
    <row r="3656" spans="31:31" ht="15.75" x14ac:dyDescent="0.3">
      <c r="AE3656" s="70"/>
    </row>
    <row r="3657" spans="31:31" ht="15.75" x14ac:dyDescent="0.3">
      <c r="AE3657" s="70"/>
    </row>
    <row r="3658" spans="31:31" ht="15.75" x14ac:dyDescent="0.3">
      <c r="AE3658" s="70"/>
    </row>
    <row r="3659" spans="31:31" ht="15.75" x14ac:dyDescent="0.3">
      <c r="AE3659" s="70"/>
    </row>
    <row r="3660" spans="31:31" ht="15.75" x14ac:dyDescent="0.3">
      <c r="AE3660" s="70"/>
    </row>
    <row r="3661" spans="31:31" ht="15.75" x14ac:dyDescent="0.3">
      <c r="AE3661" s="70"/>
    </row>
    <row r="3662" spans="31:31" ht="15.75" x14ac:dyDescent="0.3">
      <c r="AE3662" s="70"/>
    </row>
    <row r="3663" spans="31:31" ht="15.75" x14ac:dyDescent="0.3">
      <c r="AE3663" s="70"/>
    </row>
    <row r="3664" spans="31:31" ht="15.75" x14ac:dyDescent="0.3">
      <c r="AE3664" s="70"/>
    </row>
    <row r="3665" spans="31:31" ht="15.75" x14ac:dyDescent="0.3">
      <c r="AE3665" s="70"/>
    </row>
    <row r="3666" spans="31:31" ht="15.75" x14ac:dyDescent="0.3">
      <c r="AE3666" s="70"/>
    </row>
    <row r="3667" spans="31:31" ht="15.75" x14ac:dyDescent="0.3">
      <c r="AE3667" s="70"/>
    </row>
    <row r="3668" spans="31:31" ht="15.75" x14ac:dyDescent="0.3">
      <c r="AE3668" s="70"/>
    </row>
    <row r="3669" spans="31:31" ht="15.75" x14ac:dyDescent="0.3">
      <c r="AE3669" s="70"/>
    </row>
    <row r="3670" spans="31:31" ht="15.75" x14ac:dyDescent="0.3">
      <c r="AE3670" s="70"/>
    </row>
    <row r="3671" spans="31:31" ht="15.75" x14ac:dyDescent="0.3">
      <c r="AE3671" s="70"/>
    </row>
    <row r="3672" spans="31:31" ht="15.75" x14ac:dyDescent="0.3">
      <c r="AE3672" s="70"/>
    </row>
    <row r="3673" spans="31:31" ht="15.75" x14ac:dyDescent="0.3">
      <c r="AE3673" s="70"/>
    </row>
    <row r="3674" spans="31:31" ht="15.75" x14ac:dyDescent="0.3">
      <c r="AE3674" s="70"/>
    </row>
    <row r="3675" spans="31:31" ht="15.75" x14ac:dyDescent="0.3">
      <c r="AE3675" s="70"/>
    </row>
    <row r="3676" spans="31:31" ht="15.75" x14ac:dyDescent="0.3">
      <c r="AE3676" s="70"/>
    </row>
    <row r="3677" spans="31:31" ht="15.75" x14ac:dyDescent="0.3">
      <c r="AE3677" s="70"/>
    </row>
    <row r="3678" spans="31:31" ht="15.75" x14ac:dyDescent="0.3">
      <c r="AE3678" s="70"/>
    </row>
    <row r="3679" spans="31:31" ht="15.75" x14ac:dyDescent="0.3">
      <c r="AE3679" s="70"/>
    </row>
    <row r="3680" spans="31:31" ht="15.75" x14ac:dyDescent="0.3">
      <c r="AE3680" s="70"/>
    </row>
    <row r="3681" spans="31:31" ht="15.75" x14ac:dyDescent="0.3">
      <c r="AE3681" s="70"/>
    </row>
    <row r="3682" spans="31:31" ht="15.75" x14ac:dyDescent="0.3">
      <c r="AE3682" s="70"/>
    </row>
    <row r="3683" spans="31:31" ht="15.75" x14ac:dyDescent="0.3">
      <c r="AE3683" s="70"/>
    </row>
    <row r="3684" spans="31:31" ht="15.75" x14ac:dyDescent="0.3">
      <c r="AE3684" s="70"/>
    </row>
    <row r="3685" spans="31:31" ht="15.75" x14ac:dyDescent="0.3">
      <c r="AE3685" s="70"/>
    </row>
    <row r="3686" spans="31:31" ht="15.75" x14ac:dyDescent="0.3">
      <c r="AE3686" s="70"/>
    </row>
    <row r="3687" spans="31:31" ht="15.75" x14ac:dyDescent="0.3">
      <c r="AE3687" s="70"/>
    </row>
    <row r="3688" spans="31:31" ht="15.75" x14ac:dyDescent="0.3">
      <c r="AE3688" s="70"/>
    </row>
    <row r="3689" spans="31:31" ht="15.75" x14ac:dyDescent="0.3">
      <c r="AE3689" s="70"/>
    </row>
    <row r="3690" spans="31:31" ht="15.75" x14ac:dyDescent="0.3">
      <c r="AE3690" s="70"/>
    </row>
    <row r="3691" spans="31:31" ht="15.75" x14ac:dyDescent="0.3">
      <c r="AE3691" s="70"/>
    </row>
    <row r="3692" spans="31:31" ht="15.75" x14ac:dyDescent="0.3">
      <c r="AE3692" s="70"/>
    </row>
    <row r="3693" spans="31:31" ht="15.75" x14ac:dyDescent="0.3">
      <c r="AE3693" s="70"/>
    </row>
    <row r="3694" spans="31:31" ht="15.75" x14ac:dyDescent="0.3">
      <c r="AE3694" s="70"/>
    </row>
    <row r="3695" spans="31:31" ht="15.75" x14ac:dyDescent="0.3">
      <c r="AE3695" s="70"/>
    </row>
    <row r="3696" spans="31:31" ht="15.75" x14ac:dyDescent="0.3">
      <c r="AE3696" s="70"/>
    </row>
    <row r="3697" spans="31:31" ht="15.75" x14ac:dyDescent="0.3">
      <c r="AE3697" s="70"/>
    </row>
    <row r="3698" spans="31:31" ht="15.75" x14ac:dyDescent="0.3">
      <c r="AE3698" s="70"/>
    </row>
    <row r="3699" spans="31:31" ht="15.75" x14ac:dyDescent="0.3">
      <c r="AE3699" s="70"/>
    </row>
    <row r="3700" spans="31:31" ht="15.75" x14ac:dyDescent="0.3">
      <c r="AE3700" s="70"/>
    </row>
    <row r="3701" spans="31:31" ht="15.75" x14ac:dyDescent="0.3">
      <c r="AE3701" s="70"/>
    </row>
    <row r="3702" spans="31:31" ht="15.75" x14ac:dyDescent="0.3">
      <c r="AE3702" s="70"/>
    </row>
    <row r="3703" spans="31:31" ht="15.75" x14ac:dyDescent="0.3">
      <c r="AE3703" s="70"/>
    </row>
    <row r="3704" spans="31:31" ht="15.75" x14ac:dyDescent="0.3">
      <c r="AE3704" s="70"/>
    </row>
    <row r="3705" spans="31:31" ht="15.75" x14ac:dyDescent="0.3">
      <c r="AE3705" s="70"/>
    </row>
    <row r="3706" spans="31:31" ht="15.75" x14ac:dyDescent="0.3">
      <c r="AE3706" s="70"/>
    </row>
    <row r="3707" spans="31:31" ht="15.75" x14ac:dyDescent="0.3">
      <c r="AE3707" s="70"/>
    </row>
    <row r="3708" spans="31:31" ht="15.75" x14ac:dyDescent="0.3">
      <c r="AE3708" s="70"/>
    </row>
    <row r="3709" spans="31:31" ht="15.75" x14ac:dyDescent="0.3">
      <c r="AE3709" s="70"/>
    </row>
    <row r="3710" spans="31:31" ht="15.75" x14ac:dyDescent="0.3">
      <c r="AE3710" s="70"/>
    </row>
    <row r="3711" spans="31:31" ht="15.75" x14ac:dyDescent="0.3">
      <c r="AE3711" s="70"/>
    </row>
    <row r="3712" spans="31:31" ht="15.75" x14ac:dyDescent="0.3">
      <c r="AE3712" s="70"/>
    </row>
    <row r="3713" spans="31:31" ht="15.75" x14ac:dyDescent="0.3">
      <c r="AE3713" s="70"/>
    </row>
    <row r="3714" spans="31:31" ht="15.75" x14ac:dyDescent="0.3">
      <c r="AE3714" s="70"/>
    </row>
    <row r="3715" spans="31:31" ht="15.75" x14ac:dyDescent="0.3">
      <c r="AE3715" s="70"/>
    </row>
    <row r="3716" spans="31:31" ht="15.75" x14ac:dyDescent="0.3">
      <c r="AE3716" s="70"/>
    </row>
    <row r="3717" spans="31:31" ht="15.75" x14ac:dyDescent="0.3">
      <c r="AE3717" s="70"/>
    </row>
    <row r="3718" spans="31:31" ht="15.75" x14ac:dyDescent="0.3">
      <c r="AE3718" s="70"/>
    </row>
    <row r="3719" spans="31:31" ht="15.75" x14ac:dyDescent="0.3">
      <c r="AE3719" s="70"/>
    </row>
    <row r="3720" spans="31:31" ht="15.75" x14ac:dyDescent="0.3">
      <c r="AE3720" s="70"/>
    </row>
    <row r="3721" spans="31:31" ht="15.75" x14ac:dyDescent="0.3">
      <c r="AE3721" s="70"/>
    </row>
    <row r="3722" spans="31:31" ht="15.75" x14ac:dyDescent="0.3">
      <c r="AE3722" s="70"/>
    </row>
    <row r="3723" spans="31:31" ht="15.75" x14ac:dyDescent="0.3">
      <c r="AE3723" s="70"/>
    </row>
    <row r="3724" spans="31:31" ht="15.75" x14ac:dyDescent="0.3">
      <c r="AE3724" s="70"/>
    </row>
    <row r="3725" spans="31:31" ht="15.75" x14ac:dyDescent="0.3">
      <c r="AE3725" s="70"/>
    </row>
    <row r="3726" spans="31:31" ht="15.75" x14ac:dyDescent="0.3">
      <c r="AE3726" s="70"/>
    </row>
    <row r="3727" spans="31:31" ht="15.75" x14ac:dyDescent="0.3">
      <c r="AE3727" s="70"/>
    </row>
    <row r="3728" spans="31:31" ht="15.75" x14ac:dyDescent="0.3">
      <c r="AE3728" s="70"/>
    </row>
    <row r="3729" spans="31:31" ht="15.75" x14ac:dyDescent="0.3">
      <c r="AE3729" s="70"/>
    </row>
    <row r="3730" spans="31:31" ht="15.75" x14ac:dyDescent="0.3">
      <c r="AE3730" s="70"/>
    </row>
    <row r="3731" spans="31:31" ht="15.75" x14ac:dyDescent="0.3">
      <c r="AE3731" s="70"/>
    </row>
    <row r="3732" spans="31:31" ht="15.75" x14ac:dyDescent="0.3">
      <c r="AE3732" s="70"/>
    </row>
    <row r="3733" spans="31:31" ht="15.75" x14ac:dyDescent="0.3">
      <c r="AE3733" s="70"/>
    </row>
    <row r="3734" spans="31:31" ht="15.75" x14ac:dyDescent="0.3">
      <c r="AE3734" s="70"/>
    </row>
    <row r="3735" spans="31:31" ht="15.75" x14ac:dyDescent="0.3">
      <c r="AE3735" s="70"/>
    </row>
    <row r="3736" spans="31:31" ht="15.75" x14ac:dyDescent="0.3">
      <c r="AE3736" s="70"/>
    </row>
    <row r="3737" spans="31:31" ht="15.75" x14ac:dyDescent="0.3">
      <c r="AE3737" s="70"/>
    </row>
    <row r="3738" spans="31:31" ht="15.75" x14ac:dyDescent="0.3">
      <c r="AE3738" s="70"/>
    </row>
    <row r="3739" spans="31:31" ht="15.75" x14ac:dyDescent="0.3">
      <c r="AE3739" s="70"/>
    </row>
    <row r="3740" spans="31:31" ht="15.75" x14ac:dyDescent="0.3">
      <c r="AE3740" s="70"/>
    </row>
    <row r="3741" spans="31:31" ht="15.75" x14ac:dyDescent="0.3">
      <c r="AE3741" s="70"/>
    </row>
    <row r="3742" spans="31:31" ht="15.75" x14ac:dyDescent="0.3">
      <c r="AE3742" s="70"/>
    </row>
    <row r="3743" spans="31:31" ht="15.75" x14ac:dyDescent="0.3">
      <c r="AE3743" s="70"/>
    </row>
    <row r="3744" spans="31:31" ht="15.75" x14ac:dyDescent="0.3">
      <c r="AE3744" s="70"/>
    </row>
    <row r="3745" spans="31:31" ht="15.75" x14ac:dyDescent="0.3">
      <c r="AE3745" s="70"/>
    </row>
    <row r="3746" spans="31:31" ht="15.75" x14ac:dyDescent="0.3">
      <c r="AE3746" s="70"/>
    </row>
    <row r="3747" spans="31:31" ht="15.75" x14ac:dyDescent="0.3">
      <c r="AE3747" s="70"/>
    </row>
    <row r="3748" spans="31:31" ht="15.75" x14ac:dyDescent="0.3">
      <c r="AE3748" s="70"/>
    </row>
    <row r="3749" spans="31:31" ht="15.75" x14ac:dyDescent="0.3">
      <c r="AE3749" s="70"/>
    </row>
    <row r="3750" spans="31:31" ht="15.75" x14ac:dyDescent="0.3">
      <c r="AE3750" s="70"/>
    </row>
    <row r="3751" spans="31:31" ht="15.75" x14ac:dyDescent="0.3">
      <c r="AE3751" s="70"/>
    </row>
    <row r="3752" spans="31:31" ht="15.75" x14ac:dyDescent="0.3">
      <c r="AE3752" s="70"/>
    </row>
    <row r="3753" spans="31:31" ht="15.75" x14ac:dyDescent="0.3">
      <c r="AE3753" s="70"/>
    </row>
    <row r="3754" spans="31:31" ht="15.75" x14ac:dyDescent="0.3">
      <c r="AE3754" s="70"/>
    </row>
    <row r="3755" spans="31:31" ht="15.75" x14ac:dyDescent="0.3">
      <c r="AE3755" s="70"/>
    </row>
    <row r="3756" spans="31:31" ht="15.75" x14ac:dyDescent="0.3">
      <c r="AE3756" s="70"/>
    </row>
    <row r="3757" spans="31:31" ht="15.75" x14ac:dyDescent="0.3">
      <c r="AE3757" s="70"/>
    </row>
    <row r="3758" spans="31:31" ht="15.75" x14ac:dyDescent="0.3">
      <c r="AE3758" s="70"/>
    </row>
    <row r="3759" spans="31:31" ht="15.75" x14ac:dyDescent="0.3">
      <c r="AE3759" s="70"/>
    </row>
    <row r="3760" spans="31:31" ht="15.75" x14ac:dyDescent="0.3">
      <c r="AE3760" s="70"/>
    </row>
    <row r="3761" spans="31:31" ht="15.75" x14ac:dyDescent="0.3">
      <c r="AE3761" s="70"/>
    </row>
    <row r="3762" spans="31:31" ht="15.75" x14ac:dyDescent="0.3">
      <c r="AE3762" s="70"/>
    </row>
    <row r="3763" spans="31:31" ht="15.75" x14ac:dyDescent="0.3">
      <c r="AE3763" s="70"/>
    </row>
    <row r="3764" spans="31:31" ht="15.75" x14ac:dyDescent="0.3">
      <c r="AE3764" s="70"/>
    </row>
    <row r="3765" spans="31:31" ht="15.75" x14ac:dyDescent="0.3">
      <c r="AE3765" s="70"/>
    </row>
    <row r="3766" spans="31:31" ht="15.75" x14ac:dyDescent="0.3">
      <c r="AE3766" s="70"/>
    </row>
    <row r="3767" spans="31:31" ht="15.75" x14ac:dyDescent="0.3">
      <c r="AE3767" s="70"/>
    </row>
    <row r="3768" spans="31:31" ht="15.75" x14ac:dyDescent="0.3">
      <c r="AE3768" s="70"/>
    </row>
    <row r="3769" spans="31:31" ht="15.75" x14ac:dyDescent="0.3">
      <c r="AE3769" s="70"/>
    </row>
    <row r="3770" spans="31:31" ht="15.75" x14ac:dyDescent="0.3">
      <c r="AE3770" s="70"/>
    </row>
    <row r="3771" spans="31:31" ht="15.75" x14ac:dyDescent="0.3">
      <c r="AE3771" s="70"/>
    </row>
    <row r="3772" spans="31:31" ht="15.75" x14ac:dyDescent="0.3">
      <c r="AE3772" s="70"/>
    </row>
    <row r="3773" spans="31:31" ht="15.75" x14ac:dyDescent="0.3">
      <c r="AE3773" s="70"/>
    </row>
    <row r="3774" spans="31:31" ht="15.75" x14ac:dyDescent="0.3">
      <c r="AE3774" s="70"/>
    </row>
    <row r="3775" spans="31:31" ht="15.75" x14ac:dyDescent="0.3">
      <c r="AE3775" s="70"/>
    </row>
    <row r="3776" spans="31:31" ht="15.75" x14ac:dyDescent="0.3">
      <c r="AE3776" s="70"/>
    </row>
    <row r="3777" spans="31:31" ht="15.75" x14ac:dyDescent="0.3">
      <c r="AE3777" s="70"/>
    </row>
    <row r="3778" spans="31:31" ht="15.75" x14ac:dyDescent="0.3">
      <c r="AE3778" s="70"/>
    </row>
    <row r="3779" spans="31:31" ht="15.75" x14ac:dyDescent="0.3">
      <c r="AE3779" s="70"/>
    </row>
    <row r="3780" spans="31:31" ht="15.75" x14ac:dyDescent="0.3">
      <c r="AE3780" s="70"/>
    </row>
    <row r="3781" spans="31:31" ht="15.75" x14ac:dyDescent="0.3">
      <c r="AE3781" s="70"/>
    </row>
    <row r="3782" spans="31:31" ht="15.75" x14ac:dyDescent="0.3">
      <c r="AE3782" s="70"/>
    </row>
    <row r="3783" spans="31:31" ht="15.75" x14ac:dyDescent="0.3">
      <c r="AE3783" s="70"/>
    </row>
    <row r="3784" spans="31:31" ht="15.75" x14ac:dyDescent="0.3">
      <c r="AE3784" s="70"/>
    </row>
    <row r="3785" spans="31:31" ht="15.75" x14ac:dyDescent="0.3">
      <c r="AE3785" s="70"/>
    </row>
    <row r="3786" spans="31:31" ht="15.75" x14ac:dyDescent="0.3">
      <c r="AE3786" s="70"/>
    </row>
    <row r="3787" spans="31:31" ht="15.75" x14ac:dyDescent="0.3">
      <c r="AE3787" s="70"/>
    </row>
    <row r="3788" spans="31:31" ht="15.75" x14ac:dyDescent="0.3">
      <c r="AE3788" s="70"/>
    </row>
    <row r="3789" spans="31:31" ht="15.75" x14ac:dyDescent="0.3">
      <c r="AE3789" s="70"/>
    </row>
    <row r="3790" spans="31:31" ht="15.75" x14ac:dyDescent="0.3">
      <c r="AE3790" s="70"/>
    </row>
    <row r="3791" spans="31:31" ht="15.75" x14ac:dyDescent="0.3">
      <c r="AE3791" s="70"/>
    </row>
    <row r="3792" spans="31:31" ht="15.75" x14ac:dyDescent="0.3">
      <c r="AE3792" s="70"/>
    </row>
    <row r="3793" spans="31:31" ht="15.75" x14ac:dyDescent="0.3">
      <c r="AE3793" s="70"/>
    </row>
    <row r="3794" spans="31:31" ht="15.75" x14ac:dyDescent="0.3">
      <c r="AE3794" s="70"/>
    </row>
    <row r="3795" spans="31:31" ht="15.75" x14ac:dyDescent="0.3">
      <c r="AE3795" s="70"/>
    </row>
    <row r="3796" spans="31:31" ht="15.75" x14ac:dyDescent="0.3">
      <c r="AE3796" s="70"/>
    </row>
    <row r="3797" spans="31:31" ht="15.75" x14ac:dyDescent="0.3">
      <c r="AE3797" s="70"/>
    </row>
    <row r="3798" spans="31:31" ht="15.75" x14ac:dyDescent="0.3">
      <c r="AE3798" s="70"/>
    </row>
    <row r="3799" spans="31:31" ht="15.75" x14ac:dyDescent="0.3">
      <c r="AE3799" s="70"/>
    </row>
    <row r="3800" spans="31:31" ht="15.75" x14ac:dyDescent="0.3">
      <c r="AE3800" s="70"/>
    </row>
    <row r="3801" spans="31:31" ht="15.75" x14ac:dyDescent="0.3">
      <c r="AE3801" s="70"/>
    </row>
    <row r="3802" spans="31:31" ht="15.75" x14ac:dyDescent="0.3">
      <c r="AE3802" s="70"/>
    </row>
    <row r="3803" spans="31:31" ht="15.75" x14ac:dyDescent="0.3">
      <c r="AE3803" s="70"/>
    </row>
    <row r="3804" spans="31:31" ht="15.75" x14ac:dyDescent="0.3">
      <c r="AE3804" s="70"/>
    </row>
    <row r="3805" spans="31:31" ht="15.75" x14ac:dyDescent="0.3">
      <c r="AE3805" s="70"/>
    </row>
    <row r="3806" spans="31:31" ht="15.75" x14ac:dyDescent="0.3">
      <c r="AE3806" s="70"/>
    </row>
    <row r="3807" spans="31:31" ht="15.75" x14ac:dyDescent="0.3">
      <c r="AE3807" s="70"/>
    </row>
    <row r="3808" spans="31:31" ht="15.75" x14ac:dyDescent="0.3">
      <c r="AE3808" s="70"/>
    </row>
    <row r="3809" spans="31:31" ht="15.75" x14ac:dyDescent="0.3">
      <c r="AE3809" s="70"/>
    </row>
    <row r="3810" spans="31:31" ht="15.75" x14ac:dyDescent="0.3">
      <c r="AE3810" s="70"/>
    </row>
    <row r="3811" spans="31:31" ht="15.75" x14ac:dyDescent="0.3">
      <c r="AE3811" s="70"/>
    </row>
    <row r="3812" spans="31:31" ht="15.75" x14ac:dyDescent="0.3">
      <c r="AE3812" s="70"/>
    </row>
    <row r="3813" spans="31:31" ht="15.75" x14ac:dyDescent="0.3">
      <c r="AE3813" s="70"/>
    </row>
    <row r="3814" spans="31:31" ht="15.75" x14ac:dyDescent="0.3">
      <c r="AE3814" s="70"/>
    </row>
    <row r="3815" spans="31:31" ht="15.75" x14ac:dyDescent="0.3">
      <c r="AE3815" s="70"/>
    </row>
    <row r="3816" spans="31:31" ht="15.75" x14ac:dyDescent="0.3">
      <c r="AE3816" s="70"/>
    </row>
    <row r="3817" spans="31:31" ht="15.75" x14ac:dyDescent="0.3">
      <c r="AE3817" s="70"/>
    </row>
    <row r="3818" spans="31:31" ht="15.75" x14ac:dyDescent="0.3">
      <c r="AE3818" s="70"/>
    </row>
    <row r="3819" spans="31:31" ht="15.75" x14ac:dyDescent="0.3">
      <c r="AE3819" s="70"/>
    </row>
    <row r="3820" spans="31:31" ht="15.75" x14ac:dyDescent="0.3">
      <c r="AE3820" s="70"/>
    </row>
    <row r="3821" spans="31:31" ht="15.75" x14ac:dyDescent="0.3">
      <c r="AE3821" s="70"/>
    </row>
    <row r="3822" spans="31:31" ht="15.75" x14ac:dyDescent="0.3">
      <c r="AE3822" s="70"/>
    </row>
    <row r="3823" spans="31:31" ht="15.75" x14ac:dyDescent="0.3">
      <c r="AE3823" s="70"/>
    </row>
    <row r="3824" spans="31:31" ht="15.75" x14ac:dyDescent="0.3">
      <c r="AE3824" s="70"/>
    </row>
    <row r="3825" spans="31:31" ht="15.75" x14ac:dyDescent="0.3">
      <c r="AE3825" s="70"/>
    </row>
    <row r="3826" spans="31:31" ht="15.75" x14ac:dyDescent="0.3">
      <c r="AE3826" s="70"/>
    </row>
    <row r="3827" spans="31:31" ht="15.75" x14ac:dyDescent="0.3">
      <c r="AE3827" s="70"/>
    </row>
    <row r="3828" spans="31:31" ht="15.75" x14ac:dyDescent="0.3">
      <c r="AE3828" s="70"/>
    </row>
    <row r="3829" spans="31:31" ht="15.75" x14ac:dyDescent="0.3">
      <c r="AE3829" s="70"/>
    </row>
    <row r="3830" spans="31:31" ht="15.75" x14ac:dyDescent="0.3">
      <c r="AE3830" s="70"/>
    </row>
    <row r="3831" spans="31:31" ht="15.75" x14ac:dyDescent="0.3">
      <c r="AE3831" s="70"/>
    </row>
    <row r="3832" spans="31:31" ht="15.75" x14ac:dyDescent="0.3">
      <c r="AE3832" s="70"/>
    </row>
    <row r="3833" spans="31:31" ht="15.75" x14ac:dyDescent="0.3">
      <c r="AE3833" s="70"/>
    </row>
    <row r="3834" spans="31:31" ht="15.75" x14ac:dyDescent="0.3">
      <c r="AE3834" s="70"/>
    </row>
    <row r="3835" spans="31:31" ht="15.75" x14ac:dyDescent="0.3">
      <c r="AE3835" s="70"/>
    </row>
    <row r="3836" spans="31:31" ht="15.75" x14ac:dyDescent="0.3">
      <c r="AE3836" s="70"/>
    </row>
    <row r="3837" spans="31:31" ht="15.75" x14ac:dyDescent="0.3">
      <c r="AE3837" s="70"/>
    </row>
    <row r="3838" spans="31:31" ht="15.75" x14ac:dyDescent="0.3">
      <c r="AE3838" s="70"/>
    </row>
    <row r="3839" spans="31:31" ht="15.75" x14ac:dyDescent="0.3">
      <c r="AE3839" s="70"/>
    </row>
    <row r="3840" spans="31:31" ht="15.75" x14ac:dyDescent="0.3">
      <c r="AE3840" s="70"/>
    </row>
    <row r="3841" spans="31:31" ht="15.75" x14ac:dyDescent="0.3">
      <c r="AE3841" s="70"/>
    </row>
    <row r="3842" spans="31:31" ht="15.75" x14ac:dyDescent="0.3">
      <c r="AE3842" s="70"/>
    </row>
    <row r="3843" spans="31:31" ht="15.75" x14ac:dyDescent="0.3">
      <c r="AE3843" s="70"/>
    </row>
    <row r="3844" spans="31:31" ht="15.75" x14ac:dyDescent="0.3">
      <c r="AE3844" s="70"/>
    </row>
    <row r="3845" spans="31:31" ht="15.75" x14ac:dyDescent="0.3">
      <c r="AE3845" s="70"/>
    </row>
    <row r="3846" spans="31:31" ht="15.75" x14ac:dyDescent="0.3">
      <c r="AE3846" s="70"/>
    </row>
    <row r="3847" spans="31:31" ht="15.75" x14ac:dyDescent="0.3">
      <c r="AE3847" s="70"/>
    </row>
    <row r="3848" spans="31:31" ht="15.75" x14ac:dyDescent="0.3">
      <c r="AE3848" s="70"/>
    </row>
    <row r="3849" spans="31:31" ht="15.75" x14ac:dyDescent="0.3">
      <c r="AE3849" s="70"/>
    </row>
    <row r="3850" spans="31:31" ht="15.75" x14ac:dyDescent="0.3">
      <c r="AE3850" s="70"/>
    </row>
    <row r="3851" spans="31:31" ht="15.75" x14ac:dyDescent="0.3">
      <c r="AE3851" s="70"/>
    </row>
    <row r="3852" spans="31:31" ht="15.75" x14ac:dyDescent="0.3">
      <c r="AE3852" s="70"/>
    </row>
    <row r="3853" spans="31:31" ht="15.75" x14ac:dyDescent="0.3">
      <c r="AE3853" s="70"/>
    </row>
    <row r="3854" spans="31:31" ht="15.75" x14ac:dyDescent="0.3">
      <c r="AE3854" s="70"/>
    </row>
    <row r="3855" spans="31:31" ht="15.75" x14ac:dyDescent="0.3">
      <c r="AE3855" s="70"/>
    </row>
    <row r="3856" spans="31:31" ht="15.75" x14ac:dyDescent="0.3">
      <c r="AE3856" s="70"/>
    </row>
    <row r="3857" spans="31:31" ht="15.75" x14ac:dyDescent="0.3">
      <c r="AE3857" s="70"/>
    </row>
    <row r="3858" spans="31:31" ht="15.75" x14ac:dyDescent="0.3">
      <c r="AE3858" s="70"/>
    </row>
    <row r="3859" spans="31:31" ht="15.75" x14ac:dyDescent="0.3">
      <c r="AE3859" s="70"/>
    </row>
    <row r="3860" spans="31:31" ht="15.75" x14ac:dyDescent="0.3">
      <c r="AE3860" s="70"/>
    </row>
    <row r="3861" spans="31:31" ht="15.75" x14ac:dyDescent="0.3">
      <c r="AE3861" s="70"/>
    </row>
    <row r="3862" spans="31:31" ht="15.75" x14ac:dyDescent="0.3">
      <c r="AE3862" s="70"/>
    </row>
    <row r="3863" spans="31:31" ht="15.75" x14ac:dyDescent="0.3">
      <c r="AE3863" s="70"/>
    </row>
    <row r="3864" spans="31:31" ht="15.75" x14ac:dyDescent="0.3">
      <c r="AE3864" s="70"/>
    </row>
    <row r="3865" spans="31:31" ht="15.75" x14ac:dyDescent="0.3">
      <c r="AE3865" s="70"/>
    </row>
    <row r="3866" spans="31:31" ht="15.75" x14ac:dyDescent="0.3">
      <c r="AE3866" s="70"/>
    </row>
    <row r="3867" spans="31:31" ht="15.75" x14ac:dyDescent="0.3">
      <c r="AE3867" s="70"/>
    </row>
    <row r="3868" spans="31:31" ht="15.75" x14ac:dyDescent="0.3">
      <c r="AE3868" s="70"/>
    </row>
    <row r="3869" spans="31:31" ht="15.75" x14ac:dyDescent="0.3">
      <c r="AE3869" s="70"/>
    </row>
    <row r="3870" spans="31:31" ht="15.75" x14ac:dyDescent="0.3">
      <c r="AE3870" s="70"/>
    </row>
    <row r="3871" spans="31:31" ht="15.75" x14ac:dyDescent="0.3">
      <c r="AE3871" s="70"/>
    </row>
    <row r="3872" spans="31:31" ht="15.75" x14ac:dyDescent="0.3">
      <c r="AE3872" s="70"/>
    </row>
    <row r="3873" spans="31:31" ht="15.75" x14ac:dyDescent="0.3">
      <c r="AE3873" s="70"/>
    </row>
    <row r="3874" spans="31:31" ht="15.75" x14ac:dyDescent="0.3">
      <c r="AE3874" s="70"/>
    </row>
    <row r="3875" spans="31:31" ht="15.75" x14ac:dyDescent="0.3">
      <c r="AE3875" s="70"/>
    </row>
    <row r="3876" spans="31:31" ht="15.75" x14ac:dyDescent="0.3">
      <c r="AE3876" s="70"/>
    </row>
    <row r="3877" spans="31:31" ht="15.75" x14ac:dyDescent="0.3">
      <c r="AE3877" s="70"/>
    </row>
    <row r="3878" spans="31:31" ht="15.75" x14ac:dyDescent="0.3">
      <c r="AE3878" s="70"/>
    </row>
    <row r="3879" spans="31:31" ht="15.75" x14ac:dyDescent="0.3">
      <c r="AE3879" s="70"/>
    </row>
    <row r="3880" spans="31:31" ht="15.75" x14ac:dyDescent="0.3">
      <c r="AE3880" s="70"/>
    </row>
    <row r="3881" spans="31:31" ht="15.75" x14ac:dyDescent="0.3">
      <c r="AE3881" s="70"/>
    </row>
    <row r="3882" spans="31:31" ht="15.75" x14ac:dyDescent="0.3">
      <c r="AE3882" s="70"/>
    </row>
    <row r="3883" spans="31:31" ht="15.75" x14ac:dyDescent="0.3">
      <c r="AE3883" s="70"/>
    </row>
    <row r="3884" spans="31:31" ht="15.75" x14ac:dyDescent="0.3">
      <c r="AE3884" s="70"/>
    </row>
    <row r="3885" spans="31:31" ht="15.75" x14ac:dyDescent="0.3">
      <c r="AE3885" s="70"/>
    </row>
    <row r="3886" spans="31:31" ht="15.75" x14ac:dyDescent="0.3">
      <c r="AE3886" s="70"/>
    </row>
    <row r="3887" spans="31:31" ht="15.75" x14ac:dyDescent="0.3">
      <c r="AE3887" s="70"/>
    </row>
    <row r="3888" spans="31:31" ht="15.75" x14ac:dyDescent="0.3">
      <c r="AE3888" s="70"/>
    </row>
    <row r="3889" spans="31:31" ht="15.75" x14ac:dyDescent="0.3">
      <c r="AE3889" s="70"/>
    </row>
    <row r="3890" spans="31:31" ht="15.75" x14ac:dyDescent="0.3">
      <c r="AE3890" s="70"/>
    </row>
    <row r="3891" spans="31:31" ht="15.75" x14ac:dyDescent="0.3">
      <c r="AE3891" s="70"/>
    </row>
    <row r="3892" spans="31:31" ht="15.75" x14ac:dyDescent="0.3">
      <c r="AE3892" s="70"/>
    </row>
    <row r="3893" spans="31:31" ht="15.75" x14ac:dyDescent="0.3">
      <c r="AE3893" s="70"/>
    </row>
    <row r="3894" spans="31:31" ht="15.75" x14ac:dyDescent="0.3">
      <c r="AE3894" s="70"/>
    </row>
    <row r="3895" spans="31:31" ht="15.75" x14ac:dyDescent="0.3">
      <c r="AE3895" s="70"/>
    </row>
    <row r="3896" spans="31:31" ht="15.75" x14ac:dyDescent="0.3">
      <c r="AE3896" s="70"/>
    </row>
    <row r="3897" spans="31:31" ht="15.75" x14ac:dyDescent="0.3">
      <c r="AE3897" s="70"/>
    </row>
    <row r="3898" spans="31:31" ht="15.75" x14ac:dyDescent="0.3">
      <c r="AE3898" s="70"/>
    </row>
    <row r="3899" spans="31:31" ht="15.75" x14ac:dyDescent="0.3">
      <c r="AE3899" s="70"/>
    </row>
    <row r="3900" spans="31:31" ht="15.75" x14ac:dyDescent="0.3">
      <c r="AE3900" s="70"/>
    </row>
    <row r="3901" spans="31:31" ht="15.75" x14ac:dyDescent="0.3">
      <c r="AE3901" s="70"/>
    </row>
    <row r="3902" spans="31:31" ht="15.75" x14ac:dyDescent="0.3">
      <c r="AE3902" s="70"/>
    </row>
    <row r="3903" spans="31:31" ht="15.75" x14ac:dyDescent="0.3">
      <c r="AE3903" s="70"/>
    </row>
    <row r="3904" spans="31:31" ht="15.75" x14ac:dyDescent="0.3">
      <c r="AE3904" s="70"/>
    </row>
    <row r="3905" spans="31:31" ht="15.75" x14ac:dyDescent="0.3">
      <c r="AE3905" s="70"/>
    </row>
    <row r="3906" spans="31:31" ht="15.75" x14ac:dyDescent="0.3">
      <c r="AE3906" s="70"/>
    </row>
    <row r="3907" spans="31:31" ht="15.75" x14ac:dyDescent="0.3">
      <c r="AE3907" s="70"/>
    </row>
    <row r="3908" spans="31:31" ht="15.75" x14ac:dyDescent="0.3">
      <c r="AE3908" s="70"/>
    </row>
    <row r="3909" spans="31:31" ht="15.75" x14ac:dyDescent="0.3">
      <c r="AE3909" s="70"/>
    </row>
    <row r="3910" spans="31:31" ht="15.75" x14ac:dyDescent="0.3">
      <c r="AE3910" s="70"/>
    </row>
    <row r="3911" spans="31:31" ht="15.75" x14ac:dyDescent="0.3">
      <c r="AE3911" s="70"/>
    </row>
    <row r="3912" spans="31:31" ht="15.75" x14ac:dyDescent="0.3">
      <c r="AE3912" s="70"/>
    </row>
    <row r="3913" spans="31:31" ht="15.75" x14ac:dyDescent="0.3">
      <c r="AE3913" s="70"/>
    </row>
    <row r="3914" spans="31:31" ht="15.75" x14ac:dyDescent="0.3">
      <c r="AE3914" s="70"/>
    </row>
    <row r="3915" spans="31:31" ht="15.75" x14ac:dyDescent="0.3">
      <c r="AE3915" s="70"/>
    </row>
    <row r="3916" spans="31:31" ht="15.75" x14ac:dyDescent="0.3">
      <c r="AE3916" s="70"/>
    </row>
    <row r="3917" spans="31:31" ht="15.75" x14ac:dyDescent="0.3">
      <c r="AE3917" s="70"/>
    </row>
    <row r="3918" spans="31:31" ht="15.75" x14ac:dyDescent="0.3">
      <c r="AE3918" s="70"/>
    </row>
    <row r="3919" spans="31:31" ht="15.75" x14ac:dyDescent="0.3">
      <c r="AE3919" s="70"/>
    </row>
    <row r="3920" spans="31:31" ht="15.75" x14ac:dyDescent="0.3">
      <c r="AE3920" s="70"/>
    </row>
    <row r="3921" spans="31:31" ht="15.75" x14ac:dyDescent="0.3">
      <c r="AE3921" s="70"/>
    </row>
    <row r="3922" spans="31:31" ht="15.75" x14ac:dyDescent="0.3">
      <c r="AE3922" s="70"/>
    </row>
    <row r="3923" spans="31:31" ht="15.75" x14ac:dyDescent="0.3">
      <c r="AE3923" s="70"/>
    </row>
    <row r="3924" spans="31:31" ht="15.75" x14ac:dyDescent="0.3">
      <c r="AE3924" s="70"/>
    </row>
    <row r="3925" spans="31:31" ht="15.75" x14ac:dyDescent="0.3">
      <c r="AE3925" s="70"/>
    </row>
    <row r="3926" spans="31:31" ht="15.75" x14ac:dyDescent="0.3">
      <c r="AE3926" s="70"/>
    </row>
    <row r="3927" spans="31:31" ht="15.75" x14ac:dyDescent="0.3">
      <c r="AE3927" s="70"/>
    </row>
    <row r="3928" spans="31:31" ht="15.75" x14ac:dyDescent="0.3">
      <c r="AE3928" s="70"/>
    </row>
    <row r="3929" spans="31:31" ht="15.75" x14ac:dyDescent="0.3">
      <c r="AE3929" s="70"/>
    </row>
    <row r="3930" spans="31:31" ht="15.75" x14ac:dyDescent="0.3">
      <c r="AE3930" s="70"/>
    </row>
    <row r="3931" spans="31:31" ht="15.75" x14ac:dyDescent="0.3">
      <c r="AE3931" s="70"/>
    </row>
    <row r="3932" spans="31:31" ht="15.75" x14ac:dyDescent="0.3">
      <c r="AE3932" s="70"/>
    </row>
    <row r="3933" spans="31:31" ht="15.75" x14ac:dyDescent="0.3">
      <c r="AE3933" s="70"/>
    </row>
    <row r="3934" spans="31:31" ht="15.75" x14ac:dyDescent="0.3">
      <c r="AE3934" s="70"/>
    </row>
    <row r="3935" spans="31:31" ht="15.75" x14ac:dyDescent="0.3">
      <c r="AE3935" s="70"/>
    </row>
    <row r="3936" spans="31:31" ht="15.75" x14ac:dyDescent="0.3">
      <c r="AE3936" s="70"/>
    </row>
    <row r="3937" spans="31:31" ht="15.75" x14ac:dyDescent="0.3">
      <c r="AE3937" s="70"/>
    </row>
    <row r="3938" spans="31:31" ht="15.75" x14ac:dyDescent="0.3">
      <c r="AE3938" s="70"/>
    </row>
    <row r="3939" spans="31:31" ht="15.75" x14ac:dyDescent="0.3">
      <c r="AE3939" s="70"/>
    </row>
    <row r="3940" spans="31:31" ht="15.75" x14ac:dyDescent="0.3">
      <c r="AE3940" s="70"/>
    </row>
    <row r="3941" spans="31:31" ht="15.75" x14ac:dyDescent="0.3">
      <c r="AE3941" s="70"/>
    </row>
    <row r="3942" spans="31:31" ht="15.75" x14ac:dyDescent="0.3">
      <c r="AE3942" s="70"/>
    </row>
    <row r="3943" spans="31:31" ht="15.75" x14ac:dyDescent="0.3">
      <c r="AE3943" s="70"/>
    </row>
    <row r="3944" spans="31:31" ht="15.75" x14ac:dyDescent="0.3">
      <c r="AE3944" s="70"/>
    </row>
    <row r="3945" spans="31:31" ht="15.75" x14ac:dyDescent="0.3">
      <c r="AE3945" s="70"/>
    </row>
    <row r="3946" spans="31:31" ht="15.75" x14ac:dyDescent="0.3">
      <c r="AE3946" s="70"/>
    </row>
    <row r="3947" spans="31:31" ht="15.75" x14ac:dyDescent="0.3">
      <c r="AE3947" s="70"/>
    </row>
    <row r="3948" spans="31:31" ht="15.75" x14ac:dyDescent="0.3">
      <c r="AE3948" s="70"/>
    </row>
    <row r="3949" spans="31:31" ht="15.75" x14ac:dyDescent="0.3">
      <c r="AE3949" s="70"/>
    </row>
    <row r="3950" spans="31:31" ht="15.75" x14ac:dyDescent="0.3">
      <c r="AE3950" s="70"/>
    </row>
    <row r="3951" spans="31:31" ht="15.75" x14ac:dyDescent="0.3">
      <c r="AE3951" s="70"/>
    </row>
    <row r="3952" spans="31:31" ht="15.75" x14ac:dyDescent="0.3">
      <c r="AE3952" s="70"/>
    </row>
    <row r="3953" spans="31:31" ht="15.75" x14ac:dyDescent="0.3">
      <c r="AE3953" s="70"/>
    </row>
    <row r="3954" spans="31:31" ht="15.75" x14ac:dyDescent="0.3">
      <c r="AE3954" s="70"/>
    </row>
    <row r="3955" spans="31:31" ht="15.75" x14ac:dyDescent="0.3">
      <c r="AE3955" s="70"/>
    </row>
    <row r="3956" spans="31:31" ht="15.75" x14ac:dyDescent="0.3">
      <c r="AE3956" s="70"/>
    </row>
    <row r="3957" spans="31:31" ht="15.75" x14ac:dyDescent="0.3">
      <c r="AE3957" s="70"/>
    </row>
    <row r="3958" spans="31:31" ht="15.75" x14ac:dyDescent="0.3">
      <c r="AE3958" s="70"/>
    </row>
    <row r="3959" spans="31:31" ht="15.75" x14ac:dyDescent="0.3">
      <c r="AE3959" s="70"/>
    </row>
    <row r="3960" spans="31:31" ht="15.75" x14ac:dyDescent="0.3">
      <c r="AE3960" s="70"/>
    </row>
    <row r="3961" spans="31:31" ht="15.75" x14ac:dyDescent="0.3">
      <c r="AE3961" s="70"/>
    </row>
    <row r="3962" spans="31:31" ht="15.75" x14ac:dyDescent="0.3">
      <c r="AE3962" s="70"/>
    </row>
    <row r="3963" spans="31:31" ht="15.75" x14ac:dyDescent="0.3">
      <c r="AE3963" s="70"/>
    </row>
    <row r="3964" spans="31:31" ht="15.75" x14ac:dyDescent="0.3">
      <c r="AE3964" s="70"/>
    </row>
    <row r="3965" spans="31:31" ht="15.75" x14ac:dyDescent="0.3">
      <c r="AE3965" s="70"/>
    </row>
    <row r="3966" spans="31:31" ht="15.75" x14ac:dyDescent="0.3">
      <c r="AE3966" s="70"/>
    </row>
    <row r="3967" spans="31:31" ht="15.75" x14ac:dyDescent="0.3">
      <c r="AE3967" s="70"/>
    </row>
    <row r="3968" spans="31:31" ht="15.75" x14ac:dyDescent="0.3">
      <c r="AE3968" s="70"/>
    </row>
    <row r="3969" spans="31:31" ht="15.75" x14ac:dyDescent="0.3">
      <c r="AE3969" s="70"/>
    </row>
    <row r="3970" spans="31:31" ht="15.75" x14ac:dyDescent="0.3">
      <c r="AE3970" s="70"/>
    </row>
    <row r="3971" spans="31:31" ht="15.75" x14ac:dyDescent="0.3">
      <c r="AE3971" s="70"/>
    </row>
    <row r="3972" spans="31:31" ht="15.75" x14ac:dyDescent="0.3">
      <c r="AE3972" s="70"/>
    </row>
    <row r="3973" spans="31:31" ht="15.75" x14ac:dyDescent="0.3">
      <c r="AE3973" s="70"/>
    </row>
    <row r="3974" spans="31:31" ht="15.75" x14ac:dyDescent="0.3">
      <c r="AE3974" s="70"/>
    </row>
    <row r="3975" spans="31:31" ht="15.75" x14ac:dyDescent="0.3">
      <c r="AE3975" s="70"/>
    </row>
    <row r="3976" spans="31:31" ht="15.75" x14ac:dyDescent="0.3">
      <c r="AE3976" s="70"/>
    </row>
    <row r="3977" spans="31:31" ht="15.75" x14ac:dyDescent="0.3">
      <c r="AE3977" s="70"/>
    </row>
    <row r="3978" spans="31:31" ht="15.75" x14ac:dyDescent="0.3">
      <c r="AE3978" s="70"/>
    </row>
    <row r="3979" spans="31:31" ht="15.75" x14ac:dyDescent="0.3">
      <c r="AE3979" s="70"/>
    </row>
    <row r="3980" spans="31:31" ht="15.75" x14ac:dyDescent="0.3">
      <c r="AE3980" s="70"/>
    </row>
    <row r="3981" spans="31:31" ht="15.75" x14ac:dyDescent="0.3">
      <c r="AE3981" s="70"/>
    </row>
    <row r="3982" spans="31:31" ht="15.75" x14ac:dyDescent="0.3">
      <c r="AE3982" s="70"/>
    </row>
    <row r="3983" spans="31:31" ht="15.75" x14ac:dyDescent="0.3">
      <c r="AE3983" s="70"/>
    </row>
    <row r="3984" spans="31:31" ht="15.75" x14ac:dyDescent="0.3">
      <c r="AE3984" s="70"/>
    </row>
    <row r="3985" spans="31:31" ht="15.75" x14ac:dyDescent="0.3">
      <c r="AE3985" s="70"/>
    </row>
    <row r="3986" spans="31:31" ht="15.75" x14ac:dyDescent="0.3">
      <c r="AE3986" s="70"/>
    </row>
    <row r="3987" spans="31:31" ht="15.75" x14ac:dyDescent="0.3">
      <c r="AE3987" s="70"/>
    </row>
    <row r="3988" spans="31:31" ht="15.75" x14ac:dyDescent="0.3">
      <c r="AE3988" s="70"/>
    </row>
    <row r="3989" spans="31:31" ht="15.75" x14ac:dyDescent="0.3">
      <c r="AE3989" s="70"/>
    </row>
    <row r="3990" spans="31:31" ht="15.75" x14ac:dyDescent="0.3">
      <c r="AE3990" s="70"/>
    </row>
    <row r="3991" spans="31:31" ht="15.75" x14ac:dyDescent="0.3">
      <c r="AE3991" s="70"/>
    </row>
    <row r="3992" spans="31:31" ht="15.75" x14ac:dyDescent="0.3">
      <c r="AE3992" s="70"/>
    </row>
    <row r="3993" spans="31:31" ht="15.75" x14ac:dyDescent="0.3">
      <c r="AE3993" s="70"/>
    </row>
    <row r="3994" spans="31:31" ht="15.75" x14ac:dyDescent="0.3">
      <c r="AE3994" s="70"/>
    </row>
    <row r="3995" spans="31:31" ht="15.75" x14ac:dyDescent="0.3">
      <c r="AE3995" s="70"/>
    </row>
    <row r="3996" spans="31:31" ht="15.75" x14ac:dyDescent="0.3">
      <c r="AE3996" s="70"/>
    </row>
    <row r="3997" spans="31:31" ht="15.75" x14ac:dyDescent="0.3">
      <c r="AE3997" s="70"/>
    </row>
    <row r="3998" spans="31:31" ht="15.75" x14ac:dyDescent="0.3">
      <c r="AE3998" s="70"/>
    </row>
    <row r="3999" spans="31:31" ht="15.75" x14ac:dyDescent="0.3">
      <c r="AE3999" s="70"/>
    </row>
    <row r="4000" spans="31:31" ht="15.75" x14ac:dyDescent="0.3">
      <c r="AE4000" s="70"/>
    </row>
    <row r="4001" spans="31:31" ht="15.75" x14ac:dyDescent="0.3">
      <c r="AE4001" s="70"/>
    </row>
    <row r="4002" spans="31:31" ht="15.75" x14ac:dyDescent="0.3">
      <c r="AE4002" s="70"/>
    </row>
    <row r="4003" spans="31:31" ht="15.75" x14ac:dyDescent="0.3">
      <c r="AE4003" s="70"/>
    </row>
    <row r="4004" spans="31:31" ht="15.75" x14ac:dyDescent="0.3">
      <c r="AE4004" s="70"/>
    </row>
    <row r="4005" spans="31:31" ht="15.75" x14ac:dyDescent="0.3">
      <c r="AE4005" s="70"/>
    </row>
    <row r="4006" spans="31:31" ht="15.75" x14ac:dyDescent="0.3">
      <c r="AE4006" s="70"/>
    </row>
    <row r="4007" spans="31:31" ht="15.75" x14ac:dyDescent="0.3">
      <c r="AE4007" s="70"/>
    </row>
    <row r="4008" spans="31:31" ht="15.75" x14ac:dyDescent="0.3">
      <c r="AE4008" s="70"/>
    </row>
    <row r="4009" spans="31:31" ht="15.75" x14ac:dyDescent="0.3">
      <c r="AE4009" s="70"/>
    </row>
    <row r="4010" spans="31:31" ht="15.75" x14ac:dyDescent="0.3">
      <c r="AE4010" s="70"/>
    </row>
    <row r="4011" spans="31:31" ht="15.75" x14ac:dyDescent="0.3">
      <c r="AE4011" s="70"/>
    </row>
    <row r="4012" spans="31:31" ht="15.75" x14ac:dyDescent="0.3">
      <c r="AE4012" s="70"/>
    </row>
    <row r="4013" spans="31:31" ht="15.75" x14ac:dyDescent="0.3">
      <c r="AE4013" s="70"/>
    </row>
    <row r="4014" spans="31:31" ht="15.75" x14ac:dyDescent="0.3">
      <c r="AE4014" s="70"/>
    </row>
    <row r="4015" spans="31:31" ht="15.75" x14ac:dyDescent="0.3">
      <c r="AE4015" s="70"/>
    </row>
    <row r="4016" spans="31:31" ht="15.75" x14ac:dyDescent="0.3">
      <c r="AE4016" s="70"/>
    </row>
    <row r="4017" spans="31:31" ht="15.75" x14ac:dyDescent="0.3">
      <c r="AE4017" s="70"/>
    </row>
    <row r="4018" spans="31:31" ht="15.75" x14ac:dyDescent="0.3">
      <c r="AE4018" s="70"/>
    </row>
    <row r="4019" spans="31:31" ht="15.75" x14ac:dyDescent="0.3">
      <c r="AE4019" s="70"/>
    </row>
    <row r="4020" spans="31:31" ht="15.75" x14ac:dyDescent="0.3">
      <c r="AE4020" s="70"/>
    </row>
    <row r="4021" spans="31:31" ht="15.75" x14ac:dyDescent="0.3">
      <c r="AE4021" s="70"/>
    </row>
    <row r="4022" spans="31:31" ht="15.75" x14ac:dyDescent="0.3">
      <c r="AE4022" s="70"/>
    </row>
    <row r="4023" spans="31:31" ht="15.75" x14ac:dyDescent="0.3">
      <c r="AE4023" s="70"/>
    </row>
    <row r="4024" spans="31:31" ht="15.75" x14ac:dyDescent="0.3">
      <c r="AE4024" s="70"/>
    </row>
    <row r="4025" spans="31:31" ht="15.75" x14ac:dyDescent="0.3">
      <c r="AE4025" s="70"/>
    </row>
    <row r="4026" spans="31:31" ht="15.75" x14ac:dyDescent="0.3">
      <c r="AE4026" s="70"/>
    </row>
    <row r="4027" spans="31:31" ht="15.75" x14ac:dyDescent="0.3">
      <c r="AE4027" s="70"/>
    </row>
    <row r="4028" spans="31:31" ht="15.75" x14ac:dyDescent="0.3">
      <c r="AE4028" s="70"/>
    </row>
    <row r="4029" spans="31:31" ht="15.75" x14ac:dyDescent="0.3">
      <c r="AE4029" s="70"/>
    </row>
    <row r="4030" spans="31:31" ht="15.75" x14ac:dyDescent="0.3">
      <c r="AE4030" s="70"/>
    </row>
    <row r="4031" spans="31:31" ht="15.75" x14ac:dyDescent="0.3">
      <c r="AE4031" s="70"/>
    </row>
    <row r="4032" spans="31:31" ht="15.75" x14ac:dyDescent="0.3">
      <c r="AE4032" s="70"/>
    </row>
    <row r="4033" spans="31:31" ht="15.75" x14ac:dyDescent="0.3">
      <c r="AE4033" s="70"/>
    </row>
    <row r="4034" spans="31:31" ht="15.75" x14ac:dyDescent="0.3">
      <c r="AE4034" s="70"/>
    </row>
    <row r="4035" spans="31:31" ht="15.75" x14ac:dyDescent="0.3">
      <c r="AE4035" s="70"/>
    </row>
    <row r="4036" spans="31:31" ht="15.75" x14ac:dyDescent="0.3">
      <c r="AE4036" s="70"/>
    </row>
    <row r="4037" spans="31:31" ht="15.75" x14ac:dyDescent="0.3">
      <c r="AE4037" s="70"/>
    </row>
    <row r="4038" spans="31:31" ht="15.75" x14ac:dyDescent="0.3">
      <c r="AE4038" s="70"/>
    </row>
    <row r="4039" spans="31:31" ht="15.75" x14ac:dyDescent="0.3">
      <c r="AE4039" s="70"/>
    </row>
    <row r="4040" spans="31:31" ht="15.75" x14ac:dyDescent="0.3">
      <c r="AE4040" s="70"/>
    </row>
    <row r="4041" spans="31:31" ht="15.75" x14ac:dyDescent="0.3">
      <c r="AE4041" s="70"/>
    </row>
    <row r="4042" spans="31:31" ht="15.75" x14ac:dyDescent="0.3">
      <c r="AE4042" s="70"/>
    </row>
    <row r="4043" spans="31:31" ht="15.75" x14ac:dyDescent="0.3">
      <c r="AE4043" s="70"/>
    </row>
    <row r="4044" spans="31:31" ht="15.75" x14ac:dyDescent="0.3">
      <c r="AE4044" s="70"/>
    </row>
    <row r="4045" spans="31:31" ht="15.75" x14ac:dyDescent="0.3">
      <c r="AE4045" s="70"/>
    </row>
    <row r="4046" spans="31:31" ht="15.75" x14ac:dyDescent="0.3">
      <c r="AE4046" s="70"/>
    </row>
    <row r="4047" spans="31:31" ht="15.75" x14ac:dyDescent="0.3">
      <c r="AE4047" s="70"/>
    </row>
    <row r="4048" spans="31:31" ht="15.75" x14ac:dyDescent="0.3">
      <c r="AE4048" s="70"/>
    </row>
    <row r="4049" spans="31:31" ht="15.75" x14ac:dyDescent="0.3">
      <c r="AE4049" s="70"/>
    </row>
    <row r="4050" spans="31:31" ht="15.75" x14ac:dyDescent="0.3">
      <c r="AE4050" s="70"/>
    </row>
    <row r="4051" spans="31:31" ht="15.75" x14ac:dyDescent="0.3">
      <c r="AE4051" s="70"/>
    </row>
    <row r="4052" spans="31:31" ht="15.75" x14ac:dyDescent="0.3">
      <c r="AE4052" s="70"/>
    </row>
    <row r="4053" spans="31:31" ht="15.75" x14ac:dyDescent="0.3">
      <c r="AE4053" s="70"/>
    </row>
    <row r="4054" spans="31:31" ht="15.75" x14ac:dyDescent="0.3">
      <c r="AE4054" s="70"/>
    </row>
    <row r="4055" spans="31:31" ht="15.75" x14ac:dyDescent="0.3">
      <c r="AE4055" s="70"/>
    </row>
    <row r="4056" spans="31:31" ht="15.75" x14ac:dyDescent="0.3">
      <c r="AE4056" s="70"/>
    </row>
    <row r="4057" spans="31:31" ht="15.75" x14ac:dyDescent="0.3">
      <c r="AE4057" s="70"/>
    </row>
    <row r="4058" spans="31:31" ht="15.75" x14ac:dyDescent="0.3">
      <c r="AE4058" s="70"/>
    </row>
    <row r="4059" spans="31:31" ht="15.75" x14ac:dyDescent="0.3">
      <c r="AE4059" s="70"/>
    </row>
    <row r="4060" spans="31:31" ht="15.75" x14ac:dyDescent="0.3">
      <c r="AE4060" s="70"/>
    </row>
    <row r="4061" spans="31:31" ht="15.75" x14ac:dyDescent="0.3">
      <c r="AE4061" s="70"/>
    </row>
    <row r="4062" spans="31:31" ht="15.75" x14ac:dyDescent="0.3">
      <c r="AE4062" s="70"/>
    </row>
    <row r="4063" spans="31:31" ht="15.75" x14ac:dyDescent="0.3">
      <c r="AE4063" s="70"/>
    </row>
    <row r="4064" spans="31:31" ht="15.75" x14ac:dyDescent="0.3">
      <c r="AE4064" s="70"/>
    </row>
    <row r="4065" spans="31:31" ht="15.75" x14ac:dyDescent="0.3">
      <c r="AE4065" s="70"/>
    </row>
    <row r="4066" spans="31:31" ht="15.75" x14ac:dyDescent="0.3">
      <c r="AE4066" s="70"/>
    </row>
    <row r="4067" spans="31:31" ht="15.75" x14ac:dyDescent="0.3">
      <c r="AE4067" s="70"/>
    </row>
    <row r="4068" spans="31:31" ht="15.75" x14ac:dyDescent="0.3">
      <c r="AE4068" s="70"/>
    </row>
    <row r="4069" spans="31:31" ht="15.75" x14ac:dyDescent="0.3">
      <c r="AE4069" s="70"/>
    </row>
    <row r="4070" spans="31:31" ht="15.75" x14ac:dyDescent="0.3">
      <c r="AE4070" s="70"/>
    </row>
    <row r="4071" spans="31:31" ht="15.75" x14ac:dyDescent="0.3">
      <c r="AE4071" s="70"/>
    </row>
    <row r="4072" spans="31:31" ht="15.75" x14ac:dyDescent="0.3">
      <c r="AE4072" s="70"/>
    </row>
    <row r="4073" spans="31:31" ht="15.75" x14ac:dyDescent="0.3">
      <c r="AE4073" s="70"/>
    </row>
    <row r="4074" spans="31:31" ht="15.75" x14ac:dyDescent="0.3">
      <c r="AE4074" s="70"/>
    </row>
    <row r="4075" spans="31:31" ht="15.75" x14ac:dyDescent="0.3">
      <c r="AE4075" s="70"/>
    </row>
    <row r="4076" spans="31:31" ht="15.75" x14ac:dyDescent="0.3">
      <c r="AE4076" s="70"/>
    </row>
    <row r="4077" spans="31:31" ht="15.75" x14ac:dyDescent="0.3">
      <c r="AE4077" s="70"/>
    </row>
    <row r="4078" spans="31:31" ht="15.75" x14ac:dyDescent="0.3">
      <c r="AE4078" s="70"/>
    </row>
    <row r="4079" spans="31:31" ht="15.75" x14ac:dyDescent="0.3">
      <c r="AE4079" s="70"/>
    </row>
    <row r="4080" spans="31:31" ht="15.75" x14ac:dyDescent="0.3">
      <c r="AE4080" s="70"/>
    </row>
    <row r="4081" spans="31:31" ht="15.75" x14ac:dyDescent="0.3">
      <c r="AE4081" s="70"/>
    </row>
    <row r="4082" spans="31:31" ht="15.75" x14ac:dyDescent="0.3">
      <c r="AE4082" s="70"/>
    </row>
    <row r="4083" spans="31:31" ht="15.75" x14ac:dyDescent="0.3">
      <c r="AE4083" s="70"/>
    </row>
    <row r="4084" spans="31:31" ht="15.75" x14ac:dyDescent="0.3">
      <c r="AE4084" s="70"/>
    </row>
    <row r="4085" spans="31:31" ht="15.75" x14ac:dyDescent="0.3">
      <c r="AE4085" s="70"/>
    </row>
    <row r="4086" spans="31:31" ht="15.75" x14ac:dyDescent="0.3">
      <c r="AE4086" s="70"/>
    </row>
    <row r="4087" spans="31:31" ht="15.75" x14ac:dyDescent="0.3">
      <c r="AE4087" s="70"/>
    </row>
    <row r="4088" spans="31:31" ht="15.75" x14ac:dyDescent="0.3">
      <c r="AE4088" s="70"/>
    </row>
    <row r="4089" spans="31:31" ht="15.75" x14ac:dyDescent="0.3">
      <c r="AE4089" s="70"/>
    </row>
    <row r="4090" spans="31:31" ht="15.75" x14ac:dyDescent="0.3">
      <c r="AE4090" s="70"/>
    </row>
    <row r="4091" spans="31:31" ht="15.75" x14ac:dyDescent="0.3">
      <c r="AE4091" s="70"/>
    </row>
    <row r="4092" spans="31:31" ht="15.75" x14ac:dyDescent="0.3">
      <c r="AE4092" s="70"/>
    </row>
    <row r="4093" spans="31:31" ht="15.75" x14ac:dyDescent="0.3">
      <c r="AE4093" s="70"/>
    </row>
    <row r="4094" spans="31:31" ht="15.75" x14ac:dyDescent="0.3">
      <c r="AE4094" s="70"/>
    </row>
    <row r="4095" spans="31:31" ht="15.75" x14ac:dyDescent="0.3">
      <c r="AE4095" s="70"/>
    </row>
    <row r="4096" spans="31:31" ht="15.75" x14ac:dyDescent="0.3">
      <c r="AE4096" s="70"/>
    </row>
    <row r="4097" spans="31:31" ht="15.75" x14ac:dyDescent="0.3">
      <c r="AE4097" s="70"/>
    </row>
    <row r="4098" spans="31:31" ht="15.75" x14ac:dyDescent="0.3">
      <c r="AE4098" s="70"/>
    </row>
    <row r="4099" spans="31:31" ht="15.75" x14ac:dyDescent="0.3">
      <c r="AE4099" s="70"/>
    </row>
    <row r="4100" spans="31:31" ht="15.75" x14ac:dyDescent="0.3">
      <c r="AE4100" s="70"/>
    </row>
    <row r="4101" spans="31:31" ht="15.75" x14ac:dyDescent="0.3">
      <c r="AE4101" s="70"/>
    </row>
    <row r="4102" spans="31:31" ht="15.75" x14ac:dyDescent="0.3">
      <c r="AE4102" s="70"/>
    </row>
    <row r="4103" spans="31:31" ht="15.75" x14ac:dyDescent="0.3">
      <c r="AE4103" s="70"/>
    </row>
    <row r="4104" spans="31:31" ht="15.75" x14ac:dyDescent="0.3">
      <c r="AE4104" s="70"/>
    </row>
    <row r="4105" spans="31:31" ht="15.75" x14ac:dyDescent="0.3">
      <c r="AE4105" s="70"/>
    </row>
    <row r="4106" spans="31:31" ht="15.75" x14ac:dyDescent="0.3">
      <c r="AE4106" s="70"/>
    </row>
    <row r="4107" spans="31:31" ht="15.75" x14ac:dyDescent="0.3">
      <c r="AE4107" s="70"/>
    </row>
    <row r="4108" spans="31:31" ht="15.75" x14ac:dyDescent="0.3">
      <c r="AE4108" s="70"/>
    </row>
    <row r="4109" spans="31:31" ht="15.75" x14ac:dyDescent="0.3">
      <c r="AE4109" s="70"/>
    </row>
    <row r="4110" spans="31:31" ht="15.75" x14ac:dyDescent="0.3">
      <c r="AE4110" s="70"/>
    </row>
    <row r="4111" spans="31:31" ht="15.75" x14ac:dyDescent="0.3">
      <c r="AE4111" s="70"/>
    </row>
    <row r="4112" spans="31:31" ht="15.75" x14ac:dyDescent="0.3">
      <c r="AE4112" s="70"/>
    </row>
    <row r="4113" spans="31:31" ht="15.75" x14ac:dyDescent="0.3">
      <c r="AE4113" s="70"/>
    </row>
    <row r="4114" spans="31:31" ht="15.75" x14ac:dyDescent="0.3">
      <c r="AE4114" s="70"/>
    </row>
    <row r="4115" spans="31:31" ht="15.75" x14ac:dyDescent="0.3">
      <c r="AE4115" s="70"/>
    </row>
    <row r="4116" spans="31:31" ht="15.75" x14ac:dyDescent="0.3">
      <c r="AE4116" s="70"/>
    </row>
    <row r="4117" spans="31:31" ht="15.75" x14ac:dyDescent="0.3">
      <c r="AE4117" s="70"/>
    </row>
    <row r="4118" spans="31:31" ht="15.75" x14ac:dyDescent="0.3">
      <c r="AE4118" s="70"/>
    </row>
    <row r="4119" spans="31:31" ht="15.75" x14ac:dyDescent="0.3">
      <c r="AE4119" s="70"/>
    </row>
    <row r="4120" spans="31:31" ht="15.75" x14ac:dyDescent="0.3">
      <c r="AE4120" s="70"/>
    </row>
    <row r="4121" spans="31:31" ht="15.75" x14ac:dyDescent="0.3">
      <c r="AE4121" s="70"/>
    </row>
    <row r="4122" spans="31:31" ht="15.75" x14ac:dyDescent="0.3">
      <c r="AE4122" s="70"/>
    </row>
    <row r="4123" spans="31:31" ht="15.75" x14ac:dyDescent="0.3">
      <c r="AE4123" s="70"/>
    </row>
    <row r="4124" spans="31:31" ht="15.75" x14ac:dyDescent="0.3">
      <c r="AE4124" s="70"/>
    </row>
    <row r="4125" spans="31:31" ht="15.75" x14ac:dyDescent="0.3">
      <c r="AE4125" s="70"/>
    </row>
    <row r="4126" spans="31:31" ht="15.75" x14ac:dyDescent="0.3">
      <c r="AE4126" s="70"/>
    </row>
    <row r="4127" spans="31:31" ht="15.75" x14ac:dyDescent="0.3">
      <c r="AE4127" s="70"/>
    </row>
    <row r="4128" spans="31:31" ht="15.75" x14ac:dyDescent="0.3">
      <c r="AE4128" s="70"/>
    </row>
    <row r="4129" spans="31:31" ht="15.75" x14ac:dyDescent="0.3">
      <c r="AE4129" s="70"/>
    </row>
    <row r="4130" spans="31:31" ht="15.75" x14ac:dyDescent="0.3">
      <c r="AE4130" s="70"/>
    </row>
    <row r="4131" spans="31:31" ht="15.75" x14ac:dyDescent="0.3">
      <c r="AE4131" s="70"/>
    </row>
    <row r="4132" spans="31:31" ht="15.75" x14ac:dyDescent="0.3">
      <c r="AE4132" s="70"/>
    </row>
    <row r="4133" spans="31:31" ht="15.75" x14ac:dyDescent="0.3">
      <c r="AE4133" s="70"/>
    </row>
    <row r="4134" spans="31:31" ht="15.75" x14ac:dyDescent="0.3">
      <c r="AE4134" s="70"/>
    </row>
    <row r="4135" spans="31:31" ht="15.75" x14ac:dyDescent="0.3">
      <c r="AE4135" s="70"/>
    </row>
    <row r="4136" spans="31:31" ht="15.75" x14ac:dyDescent="0.3">
      <c r="AE4136" s="70"/>
    </row>
    <row r="4137" spans="31:31" ht="15.75" x14ac:dyDescent="0.3">
      <c r="AE4137" s="70"/>
    </row>
    <row r="4138" spans="31:31" ht="15.75" x14ac:dyDescent="0.3">
      <c r="AE4138" s="70"/>
    </row>
    <row r="4139" spans="31:31" ht="15.75" x14ac:dyDescent="0.3">
      <c r="AE4139" s="70"/>
    </row>
    <row r="4140" spans="31:31" ht="15.75" x14ac:dyDescent="0.3">
      <c r="AE4140" s="70"/>
    </row>
    <row r="4141" spans="31:31" ht="15.75" x14ac:dyDescent="0.3">
      <c r="AE4141" s="70"/>
    </row>
    <row r="4142" spans="31:31" ht="15.75" x14ac:dyDescent="0.3">
      <c r="AE4142" s="70"/>
    </row>
    <row r="4143" spans="31:31" ht="15.75" x14ac:dyDescent="0.3">
      <c r="AE4143" s="70"/>
    </row>
    <row r="4144" spans="31:31" ht="15.75" x14ac:dyDescent="0.3">
      <c r="AE4144" s="70"/>
    </row>
    <row r="4145" spans="31:31" ht="15.75" x14ac:dyDescent="0.3">
      <c r="AE4145" s="70"/>
    </row>
    <row r="4146" spans="31:31" ht="15.75" x14ac:dyDescent="0.3">
      <c r="AE4146" s="70"/>
    </row>
    <row r="4147" spans="31:31" ht="15.75" x14ac:dyDescent="0.3">
      <c r="AE4147" s="70"/>
    </row>
    <row r="4148" spans="31:31" ht="15.75" x14ac:dyDescent="0.3">
      <c r="AE4148" s="70"/>
    </row>
    <row r="4149" spans="31:31" ht="15.75" x14ac:dyDescent="0.3">
      <c r="AE4149" s="70"/>
    </row>
    <row r="4150" spans="31:31" ht="15.75" x14ac:dyDescent="0.3">
      <c r="AE4150" s="70"/>
    </row>
    <row r="4151" spans="31:31" ht="15.75" x14ac:dyDescent="0.3">
      <c r="AE4151" s="70"/>
    </row>
    <row r="4152" spans="31:31" ht="15.75" x14ac:dyDescent="0.3">
      <c r="AE4152" s="70"/>
    </row>
    <row r="4153" spans="31:31" ht="15.75" x14ac:dyDescent="0.3">
      <c r="AE4153" s="70"/>
    </row>
    <row r="4154" spans="31:31" ht="15.75" x14ac:dyDescent="0.3">
      <c r="AE4154" s="70"/>
    </row>
    <row r="4155" spans="31:31" ht="15.75" x14ac:dyDescent="0.3">
      <c r="AE4155" s="70"/>
    </row>
    <row r="4156" spans="31:31" ht="15.75" x14ac:dyDescent="0.3">
      <c r="AE4156" s="70"/>
    </row>
    <row r="4157" spans="31:31" ht="15.75" x14ac:dyDescent="0.3">
      <c r="AE4157" s="70"/>
    </row>
    <row r="4158" spans="31:31" ht="15.75" x14ac:dyDescent="0.3">
      <c r="AE4158" s="70"/>
    </row>
    <row r="4159" spans="31:31" ht="15.75" x14ac:dyDescent="0.3">
      <c r="AE4159" s="70"/>
    </row>
    <row r="4160" spans="31:31" ht="15.75" x14ac:dyDescent="0.3">
      <c r="AE4160" s="70"/>
    </row>
    <row r="4161" spans="31:31" ht="15.75" x14ac:dyDescent="0.3">
      <c r="AE4161" s="70"/>
    </row>
    <row r="4162" spans="31:31" ht="15.75" x14ac:dyDescent="0.3">
      <c r="AE4162" s="70"/>
    </row>
    <row r="4163" spans="31:31" ht="15.75" x14ac:dyDescent="0.3">
      <c r="AE4163" s="70"/>
    </row>
    <row r="4164" spans="31:31" ht="15.75" x14ac:dyDescent="0.3">
      <c r="AE4164" s="70"/>
    </row>
    <row r="4165" spans="31:31" ht="15.75" x14ac:dyDescent="0.3">
      <c r="AE4165" s="70"/>
    </row>
    <row r="4166" spans="31:31" ht="15.75" x14ac:dyDescent="0.3">
      <c r="AE4166" s="70"/>
    </row>
    <row r="4167" spans="31:31" ht="15.75" x14ac:dyDescent="0.3">
      <c r="AE4167" s="70"/>
    </row>
    <row r="4168" spans="31:31" ht="15.75" x14ac:dyDescent="0.3">
      <c r="AE4168" s="70"/>
    </row>
    <row r="4169" spans="31:31" ht="15.75" x14ac:dyDescent="0.3">
      <c r="AE4169" s="70"/>
    </row>
    <row r="4170" spans="31:31" ht="15.75" x14ac:dyDescent="0.3">
      <c r="AE4170" s="70"/>
    </row>
    <row r="4171" spans="31:31" ht="15.75" x14ac:dyDescent="0.3">
      <c r="AE4171" s="70"/>
    </row>
    <row r="4172" spans="31:31" ht="15.75" x14ac:dyDescent="0.3">
      <c r="AE4172" s="70"/>
    </row>
    <row r="4173" spans="31:31" ht="15.75" x14ac:dyDescent="0.3">
      <c r="AE4173" s="70"/>
    </row>
    <row r="4174" spans="31:31" ht="15.75" x14ac:dyDescent="0.3">
      <c r="AE4174" s="70"/>
    </row>
    <row r="4175" spans="31:31" ht="15.75" x14ac:dyDescent="0.3">
      <c r="AE4175" s="70"/>
    </row>
    <row r="4176" spans="31:31" ht="15.75" x14ac:dyDescent="0.3">
      <c r="AE4176" s="70"/>
    </row>
    <row r="4177" spans="31:31" ht="15.75" x14ac:dyDescent="0.3">
      <c r="AE4177" s="70"/>
    </row>
    <row r="4178" spans="31:31" ht="15.75" x14ac:dyDescent="0.3">
      <c r="AE4178" s="70"/>
    </row>
    <row r="4179" spans="31:31" ht="15.75" x14ac:dyDescent="0.3">
      <c r="AE4179" s="70"/>
    </row>
    <row r="4180" spans="31:31" ht="15.75" x14ac:dyDescent="0.3">
      <c r="AE4180" s="70"/>
    </row>
    <row r="4181" spans="31:31" ht="15.75" x14ac:dyDescent="0.3">
      <c r="AE4181" s="70"/>
    </row>
    <row r="4182" spans="31:31" ht="15.75" x14ac:dyDescent="0.3">
      <c r="AE4182" s="70"/>
    </row>
    <row r="4183" spans="31:31" ht="15.75" x14ac:dyDescent="0.3">
      <c r="AE4183" s="70"/>
    </row>
    <row r="4184" spans="31:31" ht="15.75" x14ac:dyDescent="0.3">
      <c r="AE4184" s="70"/>
    </row>
    <row r="4185" spans="31:31" ht="15.75" x14ac:dyDescent="0.3">
      <c r="AE4185" s="70"/>
    </row>
    <row r="4186" spans="31:31" ht="15.75" x14ac:dyDescent="0.3">
      <c r="AE4186" s="70"/>
    </row>
    <row r="4187" spans="31:31" ht="15.75" x14ac:dyDescent="0.3">
      <c r="AE4187" s="70"/>
    </row>
    <row r="4188" spans="31:31" ht="15.75" x14ac:dyDescent="0.3">
      <c r="AE4188" s="70"/>
    </row>
    <row r="4189" spans="31:31" ht="15.75" x14ac:dyDescent="0.3">
      <c r="AE4189" s="70"/>
    </row>
    <row r="4190" spans="31:31" ht="15.75" x14ac:dyDescent="0.3">
      <c r="AE4190" s="70"/>
    </row>
    <row r="4191" spans="31:31" ht="15.75" x14ac:dyDescent="0.3">
      <c r="AE4191" s="70"/>
    </row>
    <row r="4192" spans="31:31" ht="15.75" x14ac:dyDescent="0.3">
      <c r="AE4192" s="70"/>
    </row>
    <row r="4193" spans="31:31" ht="15.75" x14ac:dyDescent="0.3">
      <c r="AE4193" s="70"/>
    </row>
    <row r="4194" spans="31:31" ht="15.75" x14ac:dyDescent="0.3">
      <c r="AE4194" s="70"/>
    </row>
    <row r="4195" spans="31:31" ht="15.75" x14ac:dyDescent="0.3">
      <c r="AE4195" s="70"/>
    </row>
    <row r="4196" spans="31:31" ht="15.75" x14ac:dyDescent="0.3">
      <c r="AE4196" s="70"/>
    </row>
    <row r="4197" spans="31:31" ht="15.75" x14ac:dyDescent="0.3">
      <c r="AE4197" s="70"/>
    </row>
    <row r="4198" spans="31:31" ht="15.75" x14ac:dyDescent="0.3">
      <c r="AE4198" s="70"/>
    </row>
    <row r="4199" spans="31:31" ht="15.75" x14ac:dyDescent="0.3">
      <c r="AE4199" s="70"/>
    </row>
    <row r="4200" spans="31:31" ht="15.75" x14ac:dyDescent="0.3">
      <c r="AE4200" s="70"/>
    </row>
    <row r="4201" spans="31:31" ht="15.75" x14ac:dyDescent="0.3">
      <c r="AE4201" s="70"/>
    </row>
    <row r="4202" spans="31:31" ht="15.75" x14ac:dyDescent="0.3">
      <c r="AE4202" s="70"/>
    </row>
    <row r="4203" spans="31:31" ht="15.75" x14ac:dyDescent="0.3">
      <c r="AE4203" s="70"/>
    </row>
    <row r="4204" spans="31:31" ht="15.75" x14ac:dyDescent="0.3">
      <c r="AE4204" s="70"/>
    </row>
    <row r="4205" spans="31:31" ht="15.75" x14ac:dyDescent="0.3">
      <c r="AE4205" s="70"/>
    </row>
    <row r="4206" spans="31:31" ht="15.75" x14ac:dyDescent="0.3">
      <c r="AE4206" s="70"/>
    </row>
    <row r="4207" spans="31:31" ht="15.75" x14ac:dyDescent="0.3">
      <c r="AE4207" s="70"/>
    </row>
    <row r="4208" spans="31:31" ht="15.75" x14ac:dyDescent="0.3">
      <c r="AE4208" s="70"/>
    </row>
    <row r="4209" spans="31:31" ht="15.75" x14ac:dyDescent="0.3">
      <c r="AE4209" s="70"/>
    </row>
    <row r="4210" spans="31:31" ht="15.75" x14ac:dyDescent="0.3">
      <c r="AE4210" s="70"/>
    </row>
    <row r="4211" spans="31:31" ht="15.75" x14ac:dyDescent="0.3">
      <c r="AE4211" s="70"/>
    </row>
    <row r="4212" spans="31:31" ht="15.75" x14ac:dyDescent="0.3">
      <c r="AE4212" s="70"/>
    </row>
    <row r="4213" spans="31:31" ht="15.75" x14ac:dyDescent="0.3">
      <c r="AE4213" s="70"/>
    </row>
    <row r="4214" spans="31:31" ht="15.75" x14ac:dyDescent="0.3">
      <c r="AE4214" s="70"/>
    </row>
    <row r="4215" spans="31:31" ht="15.75" x14ac:dyDescent="0.3">
      <c r="AE4215" s="70"/>
    </row>
    <row r="4216" spans="31:31" ht="15.75" x14ac:dyDescent="0.3">
      <c r="AE4216" s="70"/>
    </row>
    <row r="4217" spans="31:31" ht="15.75" x14ac:dyDescent="0.3">
      <c r="AE4217" s="70"/>
    </row>
    <row r="4218" spans="31:31" ht="15.75" x14ac:dyDescent="0.3">
      <c r="AE4218" s="70"/>
    </row>
    <row r="4219" spans="31:31" ht="15.75" x14ac:dyDescent="0.3">
      <c r="AE4219" s="70"/>
    </row>
    <row r="4220" spans="31:31" ht="15.75" x14ac:dyDescent="0.3">
      <c r="AE4220" s="70"/>
    </row>
    <row r="4221" spans="31:31" ht="15.75" x14ac:dyDescent="0.3">
      <c r="AE4221" s="70"/>
    </row>
    <row r="4222" spans="31:31" ht="15.75" x14ac:dyDescent="0.3">
      <c r="AE4222" s="70"/>
    </row>
    <row r="4223" spans="31:31" ht="15.75" x14ac:dyDescent="0.3">
      <c r="AE4223" s="70"/>
    </row>
    <row r="4224" spans="31:31" ht="15.75" x14ac:dyDescent="0.3">
      <c r="AE4224" s="70"/>
    </row>
    <row r="4225" spans="31:31" ht="15.75" x14ac:dyDescent="0.3">
      <c r="AE4225" s="70"/>
    </row>
    <row r="4226" spans="31:31" ht="15.75" x14ac:dyDescent="0.3">
      <c r="AE4226" s="70"/>
    </row>
    <row r="4227" spans="31:31" ht="15.75" x14ac:dyDescent="0.3">
      <c r="AE4227" s="70"/>
    </row>
    <row r="4228" spans="31:31" ht="15.75" x14ac:dyDescent="0.3">
      <c r="AE4228" s="70"/>
    </row>
    <row r="4229" spans="31:31" ht="15.75" x14ac:dyDescent="0.3">
      <c r="AE4229" s="70"/>
    </row>
    <row r="4230" spans="31:31" ht="15.75" x14ac:dyDescent="0.3">
      <c r="AE4230" s="70"/>
    </row>
    <row r="4231" spans="31:31" ht="15.75" x14ac:dyDescent="0.3">
      <c r="AE4231" s="70"/>
    </row>
    <row r="4232" spans="31:31" ht="15.75" x14ac:dyDescent="0.3">
      <c r="AE4232" s="70"/>
    </row>
    <row r="4233" spans="31:31" ht="15.75" x14ac:dyDescent="0.3">
      <c r="AE4233" s="70"/>
    </row>
    <row r="4234" spans="31:31" ht="15.75" x14ac:dyDescent="0.3">
      <c r="AE4234" s="70"/>
    </row>
    <row r="4235" spans="31:31" ht="15.75" x14ac:dyDescent="0.3">
      <c r="AE4235" s="70"/>
    </row>
    <row r="4236" spans="31:31" ht="15.75" x14ac:dyDescent="0.3">
      <c r="AE4236" s="70"/>
    </row>
    <row r="4237" spans="31:31" ht="15.75" x14ac:dyDescent="0.3">
      <c r="AE4237" s="70"/>
    </row>
    <row r="4238" spans="31:31" ht="15.75" x14ac:dyDescent="0.3">
      <c r="AE4238" s="70"/>
    </row>
    <row r="4239" spans="31:31" ht="15.75" x14ac:dyDescent="0.3">
      <c r="AE4239" s="70"/>
    </row>
    <row r="4240" spans="31:31" ht="15.75" x14ac:dyDescent="0.3">
      <c r="AE4240" s="70"/>
    </row>
    <row r="4241" spans="31:31" ht="15.75" x14ac:dyDescent="0.3">
      <c r="AE4241" s="70"/>
    </row>
    <row r="4242" spans="31:31" ht="15.75" x14ac:dyDescent="0.3">
      <c r="AE4242" s="70"/>
    </row>
    <row r="4243" spans="31:31" ht="15.75" x14ac:dyDescent="0.3">
      <c r="AE4243" s="70"/>
    </row>
    <row r="4244" spans="31:31" ht="15.75" x14ac:dyDescent="0.3">
      <c r="AE4244" s="70"/>
    </row>
    <row r="4245" spans="31:31" ht="15.75" x14ac:dyDescent="0.3">
      <c r="AE4245" s="70"/>
    </row>
    <row r="4246" spans="31:31" ht="15.75" x14ac:dyDescent="0.3">
      <c r="AE4246" s="70"/>
    </row>
    <row r="4247" spans="31:31" ht="15.75" x14ac:dyDescent="0.3">
      <c r="AE4247" s="70"/>
    </row>
    <row r="4248" spans="31:31" ht="15.75" x14ac:dyDescent="0.3">
      <c r="AE4248" s="70"/>
    </row>
    <row r="4249" spans="31:31" ht="15.75" x14ac:dyDescent="0.3">
      <c r="AE4249" s="70"/>
    </row>
    <row r="4250" spans="31:31" ht="15.75" x14ac:dyDescent="0.3">
      <c r="AE4250" s="70"/>
    </row>
    <row r="4251" spans="31:31" ht="15.75" x14ac:dyDescent="0.3">
      <c r="AE4251" s="70"/>
    </row>
    <row r="4252" spans="31:31" ht="15.75" x14ac:dyDescent="0.3">
      <c r="AE4252" s="70"/>
    </row>
    <row r="4253" spans="31:31" ht="15.75" x14ac:dyDescent="0.3">
      <c r="AE4253" s="70"/>
    </row>
    <row r="4254" spans="31:31" ht="15.75" x14ac:dyDescent="0.3">
      <c r="AE4254" s="70"/>
    </row>
    <row r="4255" spans="31:31" ht="15.75" x14ac:dyDescent="0.3">
      <c r="AE4255" s="70"/>
    </row>
    <row r="4256" spans="31:31" ht="15.75" x14ac:dyDescent="0.3">
      <c r="AE4256" s="70"/>
    </row>
    <row r="4257" spans="31:31" ht="15.75" x14ac:dyDescent="0.3">
      <c r="AE4257" s="70"/>
    </row>
    <row r="4258" spans="31:31" ht="15.75" x14ac:dyDescent="0.3">
      <c r="AE4258" s="70"/>
    </row>
    <row r="4259" spans="31:31" ht="15.75" x14ac:dyDescent="0.3">
      <c r="AE4259" s="70"/>
    </row>
    <row r="4260" spans="31:31" ht="15.75" x14ac:dyDescent="0.3">
      <c r="AE4260" s="70"/>
    </row>
    <row r="4261" spans="31:31" ht="15.75" x14ac:dyDescent="0.3">
      <c r="AE4261" s="70"/>
    </row>
    <row r="4262" spans="31:31" ht="15.75" x14ac:dyDescent="0.3">
      <c r="AE4262" s="70"/>
    </row>
    <row r="4263" spans="31:31" ht="15.75" x14ac:dyDescent="0.3">
      <c r="AE4263" s="70"/>
    </row>
    <row r="4264" spans="31:31" ht="15.75" x14ac:dyDescent="0.3">
      <c r="AE4264" s="70"/>
    </row>
    <row r="4265" spans="31:31" ht="15.75" x14ac:dyDescent="0.3">
      <c r="AE4265" s="70"/>
    </row>
    <row r="4266" spans="31:31" ht="15.75" x14ac:dyDescent="0.3">
      <c r="AE4266" s="70"/>
    </row>
    <row r="4267" spans="31:31" ht="15.75" x14ac:dyDescent="0.3">
      <c r="AE4267" s="70"/>
    </row>
    <row r="4268" spans="31:31" ht="15.75" x14ac:dyDescent="0.3">
      <c r="AE4268" s="70"/>
    </row>
    <row r="4269" spans="31:31" ht="15.75" x14ac:dyDescent="0.3">
      <c r="AE4269" s="70"/>
    </row>
    <row r="4270" spans="31:31" ht="15.75" x14ac:dyDescent="0.3">
      <c r="AE4270" s="70"/>
    </row>
    <row r="4271" spans="31:31" ht="15.75" x14ac:dyDescent="0.3">
      <c r="AE4271" s="70"/>
    </row>
    <row r="4272" spans="31:31" ht="15.75" x14ac:dyDescent="0.3">
      <c r="AE4272" s="70"/>
    </row>
    <row r="4273" spans="31:31" ht="15.75" x14ac:dyDescent="0.3">
      <c r="AE4273" s="70"/>
    </row>
    <row r="4274" spans="31:31" ht="15.75" x14ac:dyDescent="0.3">
      <c r="AE4274" s="70"/>
    </row>
    <row r="4275" spans="31:31" ht="15.75" x14ac:dyDescent="0.3">
      <c r="AE4275" s="70"/>
    </row>
    <row r="4276" spans="31:31" ht="15.75" x14ac:dyDescent="0.3">
      <c r="AE4276" s="70"/>
    </row>
    <row r="4277" spans="31:31" ht="15.75" x14ac:dyDescent="0.3">
      <c r="AE4277" s="70"/>
    </row>
    <row r="4278" spans="31:31" ht="15.75" x14ac:dyDescent="0.3">
      <c r="AE4278" s="70"/>
    </row>
    <row r="4279" spans="31:31" ht="15.75" x14ac:dyDescent="0.3">
      <c r="AE4279" s="70"/>
    </row>
    <row r="4280" spans="31:31" ht="15.75" x14ac:dyDescent="0.3">
      <c r="AE4280" s="70"/>
    </row>
    <row r="4281" spans="31:31" ht="15.75" x14ac:dyDescent="0.3">
      <c r="AE4281" s="70"/>
    </row>
    <row r="4282" spans="31:31" ht="15.75" x14ac:dyDescent="0.3">
      <c r="AE4282" s="70"/>
    </row>
    <row r="4283" spans="31:31" ht="15.75" x14ac:dyDescent="0.3">
      <c r="AE4283" s="70"/>
    </row>
    <row r="4284" spans="31:31" ht="15.75" x14ac:dyDescent="0.3">
      <c r="AE4284" s="70"/>
    </row>
    <row r="4285" spans="31:31" ht="15.75" x14ac:dyDescent="0.3">
      <c r="AE4285" s="70"/>
    </row>
    <row r="4286" spans="31:31" ht="15.75" x14ac:dyDescent="0.3">
      <c r="AE4286" s="70"/>
    </row>
    <row r="4287" spans="31:31" ht="15.75" x14ac:dyDescent="0.3">
      <c r="AE4287" s="70"/>
    </row>
    <row r="4288" spans="31:31" ht="15.75" x14ac:dyDescent="0.3">
      <c r="AE4288" s="70"/>
    </row>
    <row r="4289" spans="31:31" ht="15.75" x14ac:dyDescent="0.3">
      <c r="AE4289" s="70"/>
    </row>
    <row r="4290" spans="31:31" ht="15.75" x14ac:dyDescent="0.3">
      <c r="AE4290" s="70"/>
    </row>
    <row r="4291" spans="31:31" ht="15.75" x14ac:dyDescent="0.3">
      <c r="AE4291" s="70"/>
    </row>
    <row r="4292" spans="31:31" ht="15.75" x14ac:dyDescent="0.3">
      <c r="AE4292" s="70"/>
    </row>
    <row r="4293" spans="31:31" ht="15.75" x14ac:dyDescent="0.3">
      <c r="AE4293" s="70"/>
    </row>
    <row r="4294" spans="31:31" ht="15.75" x14ac:dyDescent="0.3">
      <c r="AE4294" s="70"/>
    </row>
    <row r="4295" spans="31:31" ht="15.75" x14ac:dyDescent="0.3">
      <c r="AE4295" s="70"/>
    </row>
    <row r="4296" spans="31:31" ht="15.75" x14ac:dyDescent="0.3">
      <c r="AE4296" s="70"/>
    </row>
    <row r="4297" spans="31:31" ht="15.75" x14ac:dyDescent="0.3">
      <c r="AE4297" s="70"/>
    </row>
    <row r="4298" spans="31:31" ht="15.75" x14ac:dyDescent="0.3">
      <c r="AE4298" s="70"/>
    </row>
    <row r="4299" spans="31:31" ht="15.75" x14ac:dyDescent="0.3">
      <c r="AE4299" s="70"/>
    </row>
    <row r="4300" spans="31:31" ht="15.75" x14ac:dyDescent="0.3">
      <c r="AE4300" s="70"/>
    </row>
    <row r="4301" spans="31:31" ht="15.75" x14ac:dyDescent="0.3">
      <c r="AE4301" s="70"/>
    </row>
    <row r="4302" spans="31:31" ht="15.75" x14ac:dyDescent="0.3">
      <c r="AE4302" s="70"/>
    </row>
    <row r="4303" spans="31:31" ht="15.75" x14ac:dyDescent="0.3">
      <c r="AE4303" s="70"/>
    </row>
    <row r="4304" spans="31:31" ht="15.75" x14ac:dyDescent="0.3">
      <c r="AE4304" s="70"/>
    </row>
    <row r="4305" spans="31:31" ht="15.75" x14ac:dyDescent="0.3">
      <c r="AE4305" s="70"/>
    </row>
    <row r="4306" spans="31:31" ht="15.75" x14ac:dyDescent="0.3">
      <c r="AE4306" s="70"/>
    </row>
    <row r="4307" spans="31:31" ht="15.75" x14ac:dyDescent="0.3">
      <c r="AE4307" s="70"/>
    </row>
    <row r="4308" spans="31:31" ht="15.75" x14ac:dyDescent="0.3">
      <c r="AE4308" s="70"/>
    </row>
    <row r="4309" spans="31:31" ht="15.75" x14ac:dyDescent="0.3">
      <c r="AE4309" s="70"/>
    </row>
    <row r="4310" spans="31:31" ht="15.75" x14ac:dyDescent="0.3">
      <c r="AE4310" s="70"/>
    </row>
    <row r="4311" spans="31:31" ht="15.75" x14ac:dyDescent="0.3">
      <c r="AE4311" s="70"/>
    </row>
    <row r="4312" spans="31:31" ht="15.75" x14ac:dyDescent="0.3">
      <c r="AE4312" s="70"/>
    </row>
    <row r="4313" spans="31:31" ht="15.75" x14ac:dyDescent="0.3">
      <c r="AE4313" s="70"/>
    </row>
    <row r="4314" spans="31:31" ht="15.75" x14ac:dyDescent="0.3">
      <c r="AE4314" s="70"/>
    </row>
    <row r="4315" spans="31:31" ht="15.75" x14ac:dyDescent="0.3">
      <c r="AE4315" s="70"/>
    </row>
    <row r="4316" spans="31:31" ht="15.75" x14ac:dyDescent="0.3">
      <c r="AE4316" s="70"/>
    </row>
    <row r="4317" spans="31:31" ht="15.75" x14ac:dyDescent="0.3">
      <c r="AE4317" s="70"/>
    </row>
    <row r="4318" spans="31:31" ht="15.75" x14ac:dyDescent="0.3">
      <c r="AE4318" s="70"/>
    </row>
    <row r="4319" spans="31:31" ht="15.75" x14ac:dyDescent="0.3">
      <c r="AE4319" s="70"/>
    </row>
    <row r="4320" spans="31:31" ht="15.75" x14ac:dyDescent="0.3">
      <c r="AE4320" s="70"/>
    </row>
    <row r="4321" spans="31:31" ht="15.75" x14ac:dyDescent="0.3">
      <c r="AE4321" s="70"/>
    </row>
    <row r="4322" spans="31:31" ht="15.75" x14ac:dyDescent="0.3">
      <c r="AE4322" s="70"/>
    </row>
    <row r="4323" spans="31:31" ht="15.75" x14ac:dyDescent="0.3">
      <c r="AE4323" s="70"/>
    </row>
    <row r="4324" spans="31:31" ht="15.75" x14ac:dyDescent="0.3">
      <c r="AE4324" s="70"/>
    </row>
    <row r="4325" spans="31:31" ht="15.75" x14ac:dyDescent="0.3">
      <c r="AE4325" s="70"/>
    </row>
    <row r="4326" spans="31:31" ht="15.75" x14ac:dyDescent="0.3">
      <c r="AE4326" s="70"/>
    </row>
    <row r="4327" spans="31:31" ht="15.75" x14ac:dyDescent="0.3">
      <c r="AE4327" s="70"/>
    </row>
    <row r="4328" spans="31:31" ht="15.75" x14ac:dyDescent="0.3">
      <c r="AE4328" s="70"/>
    </row>
    <row r="4329" spans="31:31" ht="15.75" x14ac:dyDescent="0.3">
      <c r="AE4329" s="70"/>
    </row>
    <row r="4330" spans="31:31" ht="15.75" x14ac:dyDescent="0.3">
      <c r="AE4330" s="70"/>
    </row>
    <row r="4331" spans="31:31" ht="15.75" x14ac:dyDescent="0.3">
      <c r="AE4331" s="70"/>
    </row>
    <row r="4332" spans="31:31" ht="15.75" x14ac:dyDescent="0.3">
      <c r="AE4332" s="70"/>
    </row>
    <row r="4333" spans="31:31" ht="15.75" x14ac:dyDescent="0.3">
      <c r="AE4333" s="70"/>
    </row>
    <row r="4334" spans="31:31" ht="15.75" x14ac:dyDescent="0.3">
      <c r="AE4334" s="70"/>
    </row>
    <row r="4335" spans="31:31" ht="15.75" x14ac:dyDescent="0.3">
      <c r="AE4335" s="70"/>
    </row>
    <row r="4336" spans="31:31" ht="15.75" x14ac:dyDescent="0.3">
      <c r="AE4336" s="70"/>
    </row>
    <row r="4337" spans="31:31" ht="15.75" x14ac:dyDescent="0.3">
      <c r="AE4337" s="70"/>
    </row>
    <row r="4338" spans="31:31" ht="15.75" x14ac:dyDescent="0.3">
      <c r="AE4338" s="70"/>
    </row>
    <row r="4339" spans="31:31" ht="15.75" x14ac:dyDescent="0.3">
      <c r="AE4339" s="70"/>
    </row>
    <row r="4340" spans="31:31" ht="15.75" x14ac:dyDescent="0.3">
      <c r="AE4340" s="70"/>
    </row>
    <row r="4341" spans="31:31" ht="15.75" x14ac:dyDescent="0.3">
      <c r="AE4341" s="70"/>
    </row>
    <row r="4342" spans="31:31" ht="15.75" x14ac:dyDescent="0.3">
      <c r="AE4342" s="70"/>
    </row>
    <row r="4343" spans="31:31" ht="15.75" x14ac:dyDescent="0.3">
      <c r="AE4343" s="70"/>
    </row>
    <row r="4344" spans="31:31" ht="15.75" x14ac:dyDescent="0.3">
      <c r="AE4344" s="70"/>
    </row>
    <row r="4345" spans="31:31" ht="15.75" x14ac:dyDescent="0.3">
      <c r="AE4345" s="70"/>
    </row>
    <row r="4346" spans="31:31" ht="15.75" x14ac:dyDescent="0.3">
      <c r="AE4346" s="70"/>
    </row>
    <row r="4347" spans="31:31" ht="15.75" x14ac:dyDescent="0.3">
      <c r="AE4347" s="70"/>
    </row>
    <row r="4348" spans="31:31" ht="15.75" x14ac:dyDescent="0.3">
      <c r="AE4348" s="70"/>
    </row>
    <row r="4349" spans="31:31" ht="15.75" x14ac:dyDescent="0.3">
      <c r="AE4349" s="70"/>
    </row>
    <row r="4350" spans="31:31" ht="15.75" x14ac:dyDescent="0.3">
      <c r="AE4350" s="70"/>
    </row>
    <row r="4351" spans="31:31" ht="15.75" x14ac:dyDescent="0.3">
      <c r="AE4351" s="70"/>
    </row>
    <row r="4352" spans="31:31" ht="15.75" x14ac:dyDescent="0.3">
      <c r="AE4352" s="70"/>
    </row>
    <row r="4353" spans="31:31" ht="15.75" x14ac:dyDescent="0.3">
      <c r="AE4353" s="70"/>
    </row>
    <row r="4354" spans="31:31" ht="15.75" x14ac:dyDescent="0.3">
      <c r="AE4354" s="70"/>
    </row>
    <row r="4355" spans="31:31" ht="15.75" x14ac:dyDescent="0.3">
      <c r="AE4355" s="70"/>
    </row>
    <row r="4356" spans="31:31" ht="15.75" x14ac:dyDescent="0.3">
      <c r="AE4356" s="70"/>
    </row>
    <row r="4357" spans="31:31" ht="15.75" x14ac:dyDescent="0.3">
      <c r="AE4357" s="70"/>
    </row>
    <row r="4358" spans="31:31" ht="15.75" x14ac:dyDescent="0.3">
      <c r="AE4358" s="70"/>
    </row>
    <row r="4359" spans="31:31" ht="15.75" x14ac:dyDescent="0.3">
      <c r="AE4359" s="70"/>
    </row>
    <row r="4360" spans="31:31" ht="15.75" x14ac:dyDescent="0.3">
      <c r="AE4360" s="70"/>
    </row>
    <row r="4361" spans="31:31" ht="15.75" x14ac:dyDescent="0.3">
      <c r="AE4361" s="70"/>
    </row>
    <row r="4362" spans="31:31" ht="15.75" x14ac:dyDescent="0.3">
      <c r="AE4362" s="70"/>
    </row>
    <row r="4363" spans="31:31" ht="15.75" x14ac:dyDescent="0.3">
      <c r="AE4363" s="70"/>
    </row>
    <row r="4364" spans="31:31" ht="15.75" x14ac:dyDescent="0.3">
      <c r="AE4364" s="70"/>
    </row>
    <row r="4365" spans="31:31" ht="15.75" x14ac:dyDescent="0.3">
      <c r="AE4365" s="70"/>
    </row>
    <row r="4366" spans="31:31" ht="15.75" x14ac:dyDescent="0.3">
      <c r="AE4366" s="70"/>
    </row>
    <row r="4367" spans="31:31" ht="15.75" x14ac:dyDescent="0.3">
      <c r="AE4367" s="70"/>
    </row>
    <row r="4368" spans="31:31" ht="15.75" x14ac:dyDescent="0.3">
      <c r="AE4368" s="70"/>
    </row>
    <row r="4369" spans="31:31" ht="15.75" x14ac:dyDescent="0.3">
      <c r="AE4369" s="70"/>
    </row>
    <row r="4370" spans="31:31" ht="15.75" x14ac:dyDescent="0.3">
      <c r="AE4370" s="70"/>
    </row>
    <row r="4371" spans="31:31" ht="15.75" x14ac:dyDescent="0.3">
      <c r="AE4371" s="70"/>
    </row>
    <row r="4372" spans="31:31" ht="15.75" x14ac:dyDescent="0.3">
      <c r="AE4372" s="70"/>
    </row>
    <row r="4373" spans="31:31" ht="15.75" x14ac:dyDescent="0.3">
      <c r="AE4373" s="70"/>
    </row>
    <row r="4374" spans="31:31" ht="15.75" x14ac:dyDescent="0.3">
      <c r="AE4374" s="70"/>
    </row>
    <row r="4375" spans="31:31" ht="15.75" x14ac:dyDescent="0.3">
      <c r="AE4375" s="70"/>
    </row>
    <row r="4376" spans="31:31" ht="15.75" x14ac:dyDescent="0.3">
      <c r="AE4376" s="70"/>
    </row>
    <row r="4377" spans="31:31" ht="15.75" x14ac:dyDescent="0.3">
      <c r="AE4377" s="70"/>
    </row>
    <row r="4378" spans="31:31" ht="15.75" x14ac:dyDescent="0.3">
      <c r="AE4378" s="70"/>
    </row>
    <row r="4379" spans="31:31" ht="15.75" x14ac:dyDescent="0.3">
      <c r="AE4379" s="70"/>
    </row>
    <row r="4380" spans="31:31" ht="15.75" x14ac:dyDescent="0.3">
      <c r="AE4380" s="70"/>
    </row>
    <row r="4381" spans="31:31" ht="15.75" x14ac:dyDescent="0.3">
      <c r="AE4381" s="70"/>
    </row>
    <row r="4382" spans="31:31" ht="15.75" x14ac:dyDescent="0.3">
      <c r="AE4382" s="70"/>
    </row>
    <row r="4383" spans="31:31" ht="15.75" x14ac:dyDescent="0.3">
      <c r="AE4383" s="70"/>
    </row>
    <row r="4384" spans="31:31" ht="15.75" x14ac:dyDescent="0.3">
      <c r="AE4384" s="70"/>
    </row>
    <row r="4385" spans="31:31" ht="15.75" x14ac:dyDescent="0.3">
      <c r="AE4385" s="70"/>
    </row>
    <row r="4386" spans="31:31" ht="15.75" x14ac:dyDescent="0.3">
      <c r="AE4386" s="70"/>
    </row>
    <row r="4387" spans="31:31" ht="15.75" x14ac:dyDescent="0.3">
      <c r="AE4387" s="70"/>
    </row>
    <row r="4388" spans="31:31" ht="15.75" x14ac:dyDescent="0.3">
      <c r="AE4388" s="70"/>
    </row>
    <row r="4389" spans="31:31" ht="15.75" x14ac:dyDescent="0.3">
      <c r="AE4389" s="70"/>
    </row>
    <row r="4390" spans="31:31" ht="15.75" x14ac:dyDescent="0.3">
      <c r="AE4390" s="70"/>
    </row>
    <row r="4391" spans="31:31" ht="15.75" x14ac:dyDescent="0.3">
      <c r="AE4391" s="70"/>
    </row>
    <row r="4392" spans="31:31" ht="15.75" x14ac:dyDescent="0.3">
      <c r="AE4392" s="70"/>
    </row>
    <row r="4393" spans="31:31" ht="15.75" x14ac:dyDescent="0.3">
      <c r="AE4393" s="70"/>
    </row>
    <row r="4394" spans="31:31" ht="15.75" x14ac:dyDescent="0.3">
      <c r="AE4394" s="70"/>
    </row>
    <row r="4395" spans="31:31" ht="15.75" x14ac:dyDescent="0.3">
      <c r="AE4395" s="70"/>
    </row>
    <row r="4396" spans="31:31" ht="15.75" x14ac:dyDescent="0.3">
      <c r="AE4396" s="70"/>
    </row>
    <row r="4397" spans="31:31" ht="15.75" x14ac:dyDescent="0.3">
      <c r="AE4397" s="70"/>
    </row>
    <row r="4398" spans="31:31" ht="15.75" x14ac:dyDescent="0.3">
      <c r="AE4398" s="70"/>
    </row>
    <row r="4399" spans="31:31" ht="15.75" x14ac:dyDescent="0.3">
      <c r="AE4399" s="70"/>
    </row>
    <row r="4400" spans="31:31" ht="15.75" x14ac:dyDescent="0.3">
      <c r="AE4400" s="70"/>
    </row>
    <row r="4401" spans="31:31" ht="15.75" x14ac:dyDescent="0.3">
      <c r="AE4401" s="70"/>
    </row>
    <row r="4402" spans="31:31" ht="15.75" x14ac:dyDescent="0.3">
      <c r="AE4402" s="70"/>
    </row>
    <row r="4403" spans="31:31" ht="15.75" x14ac:dyDescent="0.3">
      <c r="AE4403" s="70"/>
    </row>
    <row r="4404" spans="31:31" ht="15.75" x14ac:dyDescent="0.3">
      <c r="AE4404" s="70"/>
    </row>
    <row r="4405" spans="31:31" ht="15.75" x14ac:dyDescent="0.3">
      <c r="AE4405" s="70"/>
    </row>
    <row r="4406" spans="31:31" ht="15.75" x14ac:dyDescent="0.3">
      <c r="AE4406" s="70"/>
    </row>
    <row r="4407" spans="31:31" ht="15.75" x14ac:dyDescent="0.3">
      <c r="AE4407" s="70"/>
    </row>
    <row r="4408" spans="31:31" ht="15.75" x14ac:dyDescent="0.3">
      <c r="AE4408" s="70"/>
    </row>
    <row r="4409" spans="31:31" ht="15.75" x14ac:dyDescent="0.3">
      <c r="AE4409" s="70"/>
    </row>
    <row r="4410" spans="31:31" ht="15.75" x14ac:dyDescent="0.3">
      <c r="AE4410" s="70"/>
    </row>
    <row r="4411" spans="31:31" ht="15.75" x14ac:dyDescent="0.3">
      <c r="AE4411" s="70"/>
    </row>
    <row r="4412" spans="31:31" ht="15.75" x14ac:dyDescent="0.3">
      <c r="AE4412" s="70"/>
    </row>
    <row r="4413" spans="31:31" ht="15.75" x14ac:dyDescent="0.3">
      <c r="AE4413" s="70"/>
    </row>
    <row r="4414" spans="31:31" ht="15.75" x14ac:dyDescent="0.3">
      <c r="AE4414" s="70"/>
    </row>
    <row r="4415" spans="31:31" ht="15.75" x14ac:dyDescent="0.3">
      <c r="AE4415" s="70"/>
    </row>
    <row r="4416" spans="31:31" ht="15.75" x14ac:dyDescent="0.3">
      <c r="AE4416" s="70"/>
    </row>
    <row r="4417" spans="31:31" ht="15.75" x14ac:dyDescent="0.3">
      <c r="AE4417" s="70"/>
    </row>
    <row r="4418" spans="31:31" ht="15.75" x14ac:dyDescent="0.3">
      <c r="AE4418" s="70"/>
    </row>
    <row r="4419" spans="31:31" ht="15.75" x14ac:dyDescent="0.3">
      <c r="AE4419" s="70"/>
    </row>
    <row r="4420" spans="31:31" ht="15.75" x14ac:dyDescent="0.3">
      <c r="AE4420" s="70"/>
    </row>
    <row r="4421" spans="31:31" ht="15.75" x14ac:dyDescent="0.3">
      <c r="AE4421" s="70"/>
    </row>
    <row r="4422" spans="31:31" ht="15.75" x14ac:dyDescent="0.3">
      <c r="AE4422" s="70"/>
    </row>
    <row r="4423" spans="31:31" ht="15.75" x14ac:dyDescent="0.3">
      <c r="AE4423" s="70"/>
    </row>
    <row r="4424" spans="31:31" ht="15.75" x14ac:dyDescent="0.3">
      <c r="AE4424" s="70"/>
    </row>
    <row r="4425" spans="31:31" ht="15.75" x14ac:dyDescent="0.3">
      <c r="AE4425" s="70"/>
    </row>
    <row r="4426" spans="31:31" ht="15.75" x14ac:dyDescent="0.3">
      <c r="AE4426" s="70"/>
    </row>
    <row r="4427" spans="31:31" ht="15.75" x14ac:dyDescent="0.3">
      <c r="AE4427" s="70"/>
    </row>
    <row r="4428" spans="31:31" ht="15.75" x14ac:dyDescent="0.3">
      <c r="AE4428" s="70"/>
    </row>
    <row r="4429" spans="31:31" ht="15.75" x14ac:dyDescent="0.3">
      <c r="AE4429" s="70"/>
    </row>
    <row r="4430" spans="31:31" ht="15.75" x14ac:dyDescent="0.3">
      <c r="AE4430" s="70"/>
    </row>
    <row r="4431" spans="31:31" ht="15.75" x14ac:dyDescent="0.3">
      <c r="AE4431" s="70"/>
    </row>
    <row r="4432" spans="31:31" ht="15.75" x14ac:dyDescent="0.3">
      <c r="AE4432" s="70"/>
    </row>
    <row r="4433" spans="31:31" ht="15.75" x14ac:dyDescent="0.3">
      <c r="AE4433" s="70"/>
    </row>
    <row r="4434" spans="31:31" ht="15.75" x14ac:dyDescent="0.3">
      <c r="AE4434" s="70"/>
    </row>
    <row r="4435" spans="31:31" ht="15.75" x14ac:dyDescent="0.3">
      <c r="AE4435" s="70"/>
    </row>
    <row r="4436" spans="31:31" ht="15.75" x14ac:dyDescent="0.3">
      <c r="AE4436" s="70"/>
    </row>
    <row r="4437" spans="31:31" ht="15.75" x14ac:dyDescent="0.3">
      <c r="AE4437" s="70"/>
    </row>
    <row r="4438" spans="31:31" ht="15.75" x14ac:dyDescent="0.3">
      <c r="AE4438" s="70"/>
    </row>
    <row r="4439" spans="31:31" ht="15.75" x14ac:dyDescent="0.3">
      <c r="AE4439" s="70"/>
    </row>
    <row r="4440" spans="31:31" ht="15.75" x14ac:dyDescent="0.3">
      <c r="AE4440" s="70"/>
    </row>
    <row r="4441" spans="31:31" ht="15.75" x14ac:dyDescent="0.3">
      <c r="AE4441" s="70"/>
    </row>
    <row r="4442" spans="31:31" ht="15.75" x14ac:dyDescent="0.3">
      <c r="AE4442" s="70"/>
    </row>
    <row r="4443" spans="31:31" ht="15.75" x14ac:dyDescent="0.3">
      <c r="AE4443" s="70"/>
    </row>
    <row r="4444" spans="31:31" ht="15.75" x14ac:dyDescent="0.3">
      <c r="AE4444" s="70"/>
    </row>
    <row r="4445" spans="31:31" ht="15.75" x14ac:dyDescent="0.3">
      <c r="AE4445" s="70"/>
    </row>
    <row r="4446" spans="31:31" ht="15.75" x14ac:dyDescent="0.3">
      <c r="AE4446" s="70"/>
    </row>
    <row r="4447" spans="31:31" ht="15.75" x14ac:dyDescent="0.3">
      <c r="AE4447" s="70"/>
    </row>
    <row r="4448" spans="31:31" ht="15.75" x14ac:dyDescent="0.3">
      <c r="AE4448" s="70"/>
    </row>
    <row r="4449" spans="31:31" ht="15.75" x14ac:dyDescent="0.3">
      <c r="AE4449" s="70"/>
    </row>
    <row r="4450" spans="31:31" ht="15.75" x14ac:dyDescent="0.3">
      <c r="AE4450" s="70"/>
    </row>
    <row r="4451" spans="31:31" ht="15.75" x14ac:dyDescent="0.3">
      <c r="AE4451" s="70"/>
    </row>
    <row r="4452" spans="31:31" ht="15.75" x14ac:dyDescent="0.3">
      <c r="AE4452" s="70"/>
    </row>
    <row r="4453" spans="31:31" ht="15.75" x14ac:dyDescent="0.3">
      <c r="AE4453" s="70"/>
    </row>
    <row r="4454" spans="31:31" ht="15.75" x14ac:dyDescent="0.3">
      <c r="AE4454" s="70"/>
    </row>
    <row r="4455" spans="31:31" ht="15.75" x14ac:dyDescent="0.3">
      <c r="AE4455" s="70"/>
    </row>
    <row r="4456" spans="31:31" ht="15.75" x14ac:dyDescent="0.3">
      <c r="AE4456" s="70"/>
    </row>
    <row r="4457" spans="31:31" ht="15.75" x14ac:dyDescent="0.3">
      <c r="AE4457" s="70"/>
    </row>
    <row r="4458" spans="31:31" ht="15.75" x14ac:dyDescent="0.3">
      <c r="AE4458" s="70"/>
    </row>
    <row r="4459" spans="31:31" ht="15.75" x14ac:dyDescent="0.3">
      <c r="AE4459" s="70"/>
    </row>
    <row r="4460" spans="31:31" ht="15.75" x14ac:dyDescent="0.3">
      <c r="AE4460" s="70"/>
    </row>
    <row r="4461" spans="31:31" ht="15.75" x14ac:dyDescent="0.3">
      <c r="AE4461" s="70"/>
    </row>
    <row r="4462" spans="31:31" ht="15.75" x14ac:dyDescent="0.3">
      <c r="AE4462" s="70"/>
    </row>
    <row r="4463" spans="31:31" ht="15.75" x14ac:dyDescent="0.3">
      <c r="AE4463" s="70"/>
    </row>
    <row r="4464" spans="31:31" ht="15.75" x14ac:dyDescent="0.3">
      <c r="AE4464" s="70"/>
    </row>
    <row r="4465" spans="31:31" ht="15.75" x14ac:dyDescent="0.3">
      <c r="AE4465" s="70"/>
    </row>
    <row r="4466" spans="31:31" ht="15.75" x14ac:dyDescent="0.3">
      <c r="AE4466" s="70"/>
    </row>
    <row r="4467" spans="31:31" ht="15.75" x14ac:dyDescent="0.3">
      <c r="AE4467" s="70"/>
    </row>
    <row r="4468" spans="31:31" ht="15.75" x14ac:dyDescent="0.3">
      <c r="AE4468" s="70"/>
    </row>
    <row r="4469" spans="31:31" ht="15.75" x14ac:dyDescent="0.3">
      <c r="AE4469" s="70"/>
    </row>
    <row r="4470" spans="31:31" ht="15.75" x14ac:dyDescent="0.3">
      <c r="AE4470" s="70"/>
    </row>
    <row r="4471" spans="31:31" ht="15.75" x14ac:dyDescent="0.3">
      <c r="AE4471" s="70"/>
    </row>
    <row r="4472" spans="31:31" ht="15.75" x14ac:dyDescent="0.3">
      <c r="AE4472" s="70"/>
    </row>
    <row r="4473" spans="31:31" ht="15.75" x14ac:dyDescent="0.3">
      <c r="AE4473" s="70"/>
    </row>
    <row r="4474" spans="31:31" ht="15.75" x14ac:dyDescent="0.3">
      <c r="AE4474" s="70"/>
    </row>
    <row r="4475" spans="31:31" ht="15.75" x14ac:dyDescent="0.3">
      <c r="AE4475" s="70"/>
    </row>
    <row r="4476" spans="31:31" ht="15.75" x14ac:dyDescent="0.3">
      <c r="AE4476" s="70"/>
    </row>
    <row r="4477" spans="31:31" ht="15.75" x14ac:dyDescent="0.3">
      <c r="AE4477" s="70"/>
    </row>
    <row r="4478" spans="31:31" ht="15.75" x14ac:dyDescent="0.3">
      <c r="AE4478" s="70"/>
    </row>
    <row r="4479" spans="31:31" ht="15.75" x14ac:dyDescent="0.3">
      <c r="AE4479" s="70"/>
    </row>
    <row r="4480" spans="31:31" ht="15.75" x14ac:dyDescent="0.3">
      <c r="AE4480" s="70"/>
    </row>
    <row r="4481" spans="31:31" ht="15.75" x14ac:dyDescent="0.3">
      <c r="AE4481" s="70"/>
    </row>
    <row r="4482" spans="31:31" ht="15.75" x14ac:dyDescent="0.3">
      <c r="AE4482" s="70"/>
    </row>
    <row r="4483" spans="31:31" ht="15.75" x14ac:dyDescent="0.3">
      <c r="AE4483" s="70"/>
    </row>
    <row r="4484" spans="31:31" ht="15.75" x14ac:dyDescent="0.3">
      <c r="AE4484" s="70"/>
    </row>
    <row r="4485" spans="31:31" ht="15.75" x14ac:dyDescent="0.3">
      <c r="AE4485" s="70"/>
    </row>
    <row r="4486" spans="31:31" ht="15.75" x14ac:dyDescent="0.3">
      <c r="AE4486" s="70"/>
    </row>
    <row r="4487" spans="31:31" ht="15.75" x14ac:dyDescent="0.3">
      <c r="AE4487" s="70"/>
    </row>
    <row r="4488" spans="31:31" ht="15.75" x14ac:dyDescent="0.3">
      <c r="AE4488" s="70"/>
    </row>
    <row r="4489" spans="31:31" ht="15.75" x14ac:dyDescent="0.3">
      <c r="AE4489" s="70"/>
    </row>
    <row r="4490" spans="31:31" ht="15.75" x14ac:dyDescent="0.3">
      <c r="AE4490" s="70"/>
    </row>
    <row r="4491" spans="31:31" ht="15.75" x14ac:dyDescent="0.3">
      <c r="AE4491" s="70"/>
    </row>
    <row r="4492" spans="31:31" ht="15.75" x14ac:dyDescent="0.3">
      <c r="AE4492" s="70"/>
    </row>
    <row r="4493" spans="31:31" ht="15.75" x14ac:dyDescent="0.3">
      <c r="AE4493" s="70"/>
    </row>
    <row r="4494" spans="31:31" ht="15.75" x14ac:dyDescent="0.3">
      <c r="AE4494" s="70"/>
    </row>
    <row r="4495" spans="31:31" ht="15.75" x14ac:dyDescent="0.3">
      <c r="AE4495" s="70"/>
    </row>
    <row r="4496" spans="31:31" ht="15.75" x14ac:dyDescent="0.3">
      <c r="AE4496" s="70"/>
    </row>
    <row r="4497" spans="31:31" ht="15.75" x14ac:dyDescent="0.3">
      <c r="AE4497" s="70"/>
    </row>
    <row r="4498" spans="31:31" ht="15.75" x14ac:dyDescent="0.3">
      <c r="AE4498" s="70"/>
    </row>
    <row r="4499" spans="31:31" ht="15.75" x14ac:dyDescent="0.3">
      <c r="AE4499" s="70"/>
    </row>
    <row r="4500" spans="31:31" ht="15.75" x14ac:dyDescent="0.3">
      <c r="AE4500" s="70"/>
    </row>
    <row r="4501" spans="31:31" ht="15.75" x14ac:dyDescent="0.3">
      <c r="AE4501" s="70"/>
    </row>
    <row r="4502" spans="31:31" ht="15.75" x14ac:dyDescent="0.3">
      <c r="AE4502" s="70"/>
    </row>
    <row r="4503" spans="31:31" ht="15.75" x14ac:dyDescent="0.3">
      <c r="AE4503" s="70"/>
    </row>
    <row r="4504" spans="31:31" ht="15.75" x14ac:dyDescent="0.3">
      <c r="AE4504" s="70"/>
    </row>
    <row r="4505" spans="31:31" ht="15.75" x14ac:dyDescent="0.3">
      <c r="AE4505" s="70"/>
    </row>
    <row r="4506" spans="31:31" ht="15.75" x14ac:dyDescent="0.3">
      <c r="AE4506" s="70"/>
    </row>
    <row r="4507" spans="31:31" ht="15.75" x14ac:dyDescent="0.3">
      <c r="AE4507" s="70"/>
    </row>
    <row r="4508" spans="31:31" ht="15.75" x14ac:dyDescent="0.3">
      <c r="AE4508" s="70"/>
    </row>
    <row r="4509" spans="31:31" ht="15.75" x14ac:dyDescent="0.3">
      <c r="AE4509" s="70"/>
    </row>
    <row r="4510" spans="31:31" ht="15.75" x14ac:dyDescent="0.3">
      <c r="AE4510" s="70"/>
    </row>
    <row r="4511" spans="31:31" ht="15.75" x14ac:dyDescent="0.3">
      <c r="AE4511" s="70"/>
    </row>
    <row r="4512" spans="31:31" ht="15.75" x14ac:dyDescent="0.3">
      <c r="AE4512" s="70"/>
    </row>
    <row r="4513" spans="31:31" ht="15.75" x14ac:dyDescent="0.3">
      <c r="AE4513" s="70"/>
    </row>
    <row r="4514" spans="31:31" ht="15.75" x14ac:dyDescent="0.3">
      <c r="AE4514" s="70"/>
    </row>
    <row r="4515" spans="31:31" ht="15.75" x14ac:dyDescent="0.3">
      <c r="AE4515" s="70"/>
    </row>
    <row r="4516" spans="31:31" ht="15.75" x14ac:dyDescent="0.3">
      <c r="AE4516" s="70"/>
    </row>
    <row r="4517" spans="31:31" ht="15.75" x14ac:dyDescent="0.3">
      <c r="AE4517" s="70"/>
    </row>
    <row r="4518" spans="31:31" ht="15.75" x14ac:dyDescent="0.3">
      <c r="AE4518" s="70"/>
    </row>
    <row r="4519" spans="31:31" ht="15.75" x14ac:dyDescent="0.3">
      <c r="AE4519" s="70"/>
    </row>
    <row r="4520" spans="31:31" ht="15.75" x14ac:dyDescent="0.3">
      <c r="AE4520" s="70"/>
    </row>
    <row r="4521" spans="31:31" ht="15.75" x14ac:dyDescent="0.3">
      <c r="AE4521" s="70"/>
    </row>
    <row r="4522" spans="31:31" ht="15.75" x14ac:dyDescent="0.3">
      <c r="AE4522" s="70"/>
    </row>
    <row r="4523" spans="31:31" ht="15.75" x14ac:dyDescent="0.3">
      <c r="AE4523" s="70"/>
    </row>
    <row r="4524" spans="31:31" ht="15.75" x14ac:dyDescent="0.3">
      <c r="AE4524" s="70"/>
    </row>
    <row r="4525" spans="31:31" ht="15.75" x14ac:dyDescent="0.3">
      <c r="AE4525" s="70"/>
    </row>
    <row r="4526" spans="31:31" ht="15.75" x14ac:dyDescent="0.3">
      <c r="AE4526" s="70"/>
    </row>
    <row r="4527" spans="31:31" ht="15.75" x14ac:dyDescent="0.3">
      <c r="AE4527" s="70"/>
    </row>
    <row r="4528" spans="31:31" ht="15.75" x14ac:dyDescent="0.3">
      <c r="AE4528" s="70"/>
    </row>
    <row r="4529" spans="31:31" ht="15.75" x14ac:dyDescent="0.3">
      <c r="AE4529" s="70"/>
    </row>
    <row r="4530" spans="31:31" ht="15.75" x14ac:dyDescent="0.3">
      <c r="AE4530" s="70"/>
    </row>
    <row r="4531" spans="31:31" ht="15.75" x14ac:dyDescent="0.3">
      <c r="AE4531" s="70"/>
    </row>
    <row r="4532" spans="31:31" ht="15.75" x14ac:dyDescent="0.3">
      <c r="AE4532" s="70"/>
    </row>
    <row r="4533" spans="31:31" ht="15.75" x14ac:dyDescent="0.3">
      <c r="AE4533" s="70"/>
    </row>
    <row r="4534" spans="31:31" ht="15.75" x14ac:dyDescent="0.3">
      <c r="AE4534" s="70"/>
    </row>
    <row r="4535" spans="31:31" ht="15.75" x14ac:dyDescent="0.3">
      <c r="AE4535" s="70"/>
    </row>
    <row r="4536" spans="31:31" ht="15.75" x14ac:dyDescent="0.3">
      <c r="AE4536" s="70"/>
    </row>
    <row r="4537" spans="31:31" ht="15.75" x14ac:dyDescent="0.3">
      <c r="AE4537" s="70"/>
    </row>
    <row r="4538" spans="31:31" ht="15.75" x14ac:dyDescent="0.3">
      <c r="AE4538" s="70"/>
    </row>
    <row r="4539" spans="31:31" ht="15.75" x14ac:dyDescent="0.3">
      <c r="AE4539" s="70"/>
    </row>
    <row r="4540" spans="31:31" ht="15.75" x14ac:dyDescent="0.3">
      <c r="AE4540" s="70"/>
    </row>
    <row r="4541" spans="31:31" ht="15.75" x14ac:dyDescent="0.3">
      <c r="AE4541" s="70"/>
    </row>
    <row r="4542" spans="31:31" ht="15.75" x14ac:dyDescent="0.3">
      <c r="AE4542" s="70"/>
    </row>
    <row r="4543" spans="31:31" ht="15.75" x14ac:dyDescent="0.3">
      <c r="AE4543" s="70"/>
    </row>
    <row r="4544" spans="31:31" ht="15.75" x14ac:dyDescent="0.3">
      <c r="AE4544" s="70"/>
    </row>
    <row r="4545" spans="31:31" ht="15.75" x14ac:dyDescent="0.3">
      <c r="AE4545" s="70"/>
    </row>
    <row r="4546" spans="31:31" ht="15.75" x14ac:dyDescent="0.3">
      <c r="AE4546" s="70"/>
    </row>
    <row r="4547" spans="31:31" ht="15.75" x14ac:dyDescent="0.3">
      <c r="AE4547" s="70"/>
    </row>
    <row r="4548" spans="31:31" ht="15.75" x14ac:dyDescent="0.3">
      <c r="AE4548" s="70"/>
    </row>
    <row r="4549" spans="31:31" ht="15.75" x14ac:dyDescent="0.3">
      <c r="AE4549" s="70"/>
    </row>
    <row r="4550" spans="31:31" ht="15.75" x14ac:dyDescent="0.3">
      <c r="AE4550" s="70"/>
    </row>
    <row r="4551" spans="31:31" ht="15.75" x14ac:dyDescent="0.3">
      <c r="AE4551" s="70"/>
    </row>
    <row r="4552" spans="31:31" ht="15.75" x14ac:dyDescent="0.3">
      <c r="AE4552" s="70"/>
    </row>
    <row r="4553" spans="31:31" ht="15.75" x14ac:dyDescent="0.3">
      <c r="AE4553" s="70"/>
    </row>
    <row r="4554" spans="31:31" ht="15.75" x14ac:dyDescent="0.3">
      <c r="AE4554" s="70"/>
    </row>
    <row r="4555" spans="31:31" ht="15.75" x14ac:dyDescent="0.3">
      <c r="AE4555" s="70"/>
    </row>
    <row r="4556" spans="31:31" ht="15.75" x14ac:dyDescent="0.3">
      <c r="AE4556" s="70"/>
    </row>
    <row r="4557" spans="31:31" ht="15.75" x14ac:dyDescent="0.3">
      <c r="AE4557" s="70"/>
    </row>
    <row r="4558" spans="31:31" ht="15.75" x14ac:dyDescent="0.3">
      <c r="AE4558" s="70"/>
    </row>
    <row r="4559" spans="31:31" ht="15.75" x14ac:dyDescent="0.3">
      <c r="AE4559" s="70"/>
    </row>
    <row r="4560" spans="31:31" ht="15.75" x14ac:dyDescent="0.3">
      <c r="AE4560" s="70"/>
    </row>
    <row r="4561" spans="31:31" ht="15.75" x14ac:dyDescent="0.3">
      <c r="AE4561" s="70"/>
    </row>
    <row r="4562" spans="31:31" ht="15.75" x14ac:dyDescent="0.3">
      <c r="AE4562" s="70"/>
    </row>
    <row r="4563" spans="31:31" ht="15.75" x14ac:dyDescent="0.3">
      <c r="AE4563" s="70"/>
    </row>
    <row r="4564" spans="31:31" ht="15.75" x14ac:dyDescent="0.3">
      <c r="AE4564" s="70"/>
    </row>
    <row r="4565" spans="31:31" ht="15.75" x14ac:dyDescent="0.3">
      <c r="AE4565" s="70"/>
    </row>
    <row r="4566" spans="31:31" ht="15.75" x14ac:dyDescent="0.3">
      <c r="AE4566" s="70"/>
    </row>
    <row r="4567" spans="31:31" ht="15.75" x14ac:dyDescent="0.3">
      <c r="AE4567" s="70"/>
    </row>
    <row r="4568" spans="31:31" ht="15.75" x14ac:dyDescent="0.3">
      <c r="AE4568" s="70"/>
    </row>
    <row r="4569" spans="31:31" ht="15.75" x14ac:dyDescent="0.3">
      <c r="AE4569" s="70"/>
    </row>
    <row r="4570" spans="31:31" ht="15.75" x14ac:dyDescent="0.3">
      <c r="AE4570" s="70"/>
    </row>
    <row r="4571" spans="31:31" ht="15.75" x14ac:dyDescent="0.3">
      <c r="AE4571" s="70"/>
    </row>
    <row r="4572" spans="31:31" ht="15.75" x14ac:dyDescent="0.3">
      <c r="AE4572" s="70"/>
    </row>
    <row r="4573" spans="31:31" ht="15.75" x14ac:dyDescent="0.3">
      <c r="AE4573" s="70"/>
    </row>
    <row r="4574" spans="31:31" ht="15.75" x14ac:dyDescent="0.3">
      <c r="AE4574" s="70"/>
    </row>
    <row r="4575" spans="31:31" ht="15.75" x14ac:dyDescent="0.3">
      <c r="AE4575" s="70"/>
    </row>
    <row r="4576" spans="31:31" ht="15.75" x14ac:dyDescent="0.3">
      <c r="AE4576" s="70"/>
    </row>
    <row r="4577" spans="31:31" ht="15.75" x14ac:dyDescent="0.3">
      <c r="AE4577" s="70"/>
    </row>
    <row r="4578" spans="31:31" ht="15.75" x14ac:dyDescent="0.3">
      <c r="AE4578" s="70"/>
    </row>
    <row r="4579" spans="31:31" ht="15.75" x14ac:dyDescent="0.3">
      <c r="AE4579" s="70"/>
    </row>
    <row r="4580" spans="31:31" ht="15.75" x14ac:dyDescent="0.3">
      <c r="AE4580" s="70"/>
    </row>
    <row r="4581" spans="31:31" ht="15.75" x14ac:dyDescent="0.3">
      <c r="AE4581" s="70"/>
    </row>
    <row r="4582" spans="31:31" ht="15.75" x14ac:dyDescent="0.3">
      <c r="AE4582" s="70"/>
    </row>
    <row r="4583" spans="31:31" ht="15.75" x14ac:dyDescent="0.3">
      <c r="AE4583" s="70"/>
    </row>
    <row r="4584" spans="31:31" ht="15.75" x14ac:dyDescent="0.3">
      <c r="AE4584" s="70"/>
    </row>
    <row r="4585" spans="31:31" ht="15.75" x14ac:dyDescent="0.3">
      <c r="AE4585" s="70"/>
    </row>
    <row r="4586" spans="31:31" ht="15.75" x14ac:dyDescent="0.3">
      <c r="AE4586" s="70"/>
    </row>
    <row r="4587" spans="31:31" ht="15.75" x14ac:dyDescent="0.3">
      <c r="AE4587" s="70"/>
    </row>
    <row r="4588" spans="31:31" ht="15.75" x14ac:dyDescent="0.3">
      <c r="AE4588" s="70"/>
    </row>
    <row r="4589" spans="31:31" ht="15.75" x14ac:dyDescent="0.3">
      <c r="AE4589" s="70"/>
    </row>
    <row r="4590" spans="31:31" ht="15.75" x14ac:dyDescent="0.3">
      <c r="AE4590" s="70"/>
    </row>
    <row r="4591" spans="31:31" ht="15.75" x14ac:dyDescent="0.3">
      <c r="AE4591" s="70"/>
    </row>
    <row r="4592" spans="31:31" ht="15.75" x14ac:dyDescent="0.3">
      <c r="AE4592" s="70"/>
    </row>
    <row r="4593" spans="31:31" ht="15.75" x14ac:dyDescent="0.3">
      <c r="AE4593" s="70"/>
    </row>
    <row r="4594" spans="31:31" ht="15.75" x14ac:dyDescent="0.3">
      <c r="AE4594" s="70"/>
    </row>
    <row r="4595" spans="31:31" ht="15.75" x14ac:dyDescent="0.3">
      <c r="AE4595" s="70"/>
    </row>
    <row r="4596" spans="31:31" ht="15.75" x14ac:dyDescent="0.3">
      <c r="AE4596" s="70"/>
    </row>
    <row r="4597" spans="31:31" ht="15.75" x14ac:dyDescent="0.3">
      <c r="AE4597" s="70"/>
    </row>
    <row r="4598" spans="31:31" ht="15.75" x14ac:dyDescent="0.3">
      <c r="AE4598" s="70"/>
    </row>
    <row r="4599" spans="31:31" ht="15.75" x14ac:dyDescent="0.3">
      <c r="AE4599" s="70"/>
    </row>
    <row r="4600" spans="31:31" ht="15.75" x14ac:dyDescent="0.3">
      <c r="AE4600" s="70"/>
    </row>
    <row r="4601" spans="31:31" ht="15.75" x14ac:dyDescent="0.3">
      <c r="AE4601" s="70"/>
    </row>
    <row r="4602" spans="31:31" ht="15.75" x14ac:dyDescent="0.3">
      <c r="AE4602" s="70"/>
    </row>
    <row r="4603" spans="31:31" ht="15.75" x14ac:dyDescent="0.3">
      <c r="AE4603" s="70"/>
    </row>
    <row r="4604" spans="31:31" ht="15.75" x14ac:dyDescent="0.3">
      <c r="AE4604" s="70"/>
    </row>
    <row r="4605" spans="31:31" ht="15.75" x14ac:dyDescent="0.3">
      <c r="AE4605" s="70"/>
    </row>
    <row r="4606" spans="31:31" ht="15.75" x14ac:dyDescent="0.3">
      <c r="AE4606" s="70"/>
    </row>
    <row r="4607" spans="31:31" ht="15.75" x14ac:dyDescent="0.3">
      <c r="AE4607" s="70"/>
    </row>
    <row r="4608" spans="31:31" ht="15.75" x14ac:dyDescent="0.3">
      <c r="AE4608" s="70"/>
    </row>
    <row r="4609" spans="31:31" ht="15.75" x14ac:dyDescent="0.3">
      <c r="AE4609" s="70"/>
    </row>
    <row r="4610" spans="31:31" ht="15.75" x14ac:dyDescent="0.3">
      <c r="AE4610" s="70"/>
    </row>
    <row r="4611" spans="31:31" ht="15.75" x14ac:dyDescent="0.3">
      <c r="AE4611" s="70"/>
    </row>
    <row r="4612" spans="31:31" ht="15.75" x14ac:dyDescent="0.3">
      <c r="AE4612" s="70"/>
    </row>
    <row r="4613" spans="31:31" ht="15.75" x14ac:dyDescent="0.3">
      <c r="AE4613" s="70"/>
    </row>
    <row r="4614" spans="31:31" ht="15.75" x14ac:dyDescent="0.3">
      <c r="AE4614" s="70"/>
    </row>
    <row r="4615" spans="31:31" ht="15.75" x14ac:dyDescent="0.3">
      <c r="AE4615" s="70"/>
    </row>
    <row r="4616" spans="31:31" ht="15.75" x14ac:dyDescent="0.3">
      <c r="AE4616" s="70"/>
    </row>
    <row r="4617" spans="31:31" ht="15.75" x14ac:dyDescent="0.3">
      <c r="AE4617" s="70"/>
    </row>
    <row r="4618" spans="31:31" ht="15.75" x14ac:dyDescent="0.3">
      <c r="AE4618" s="70"/>
    </row>
    <row r="4619" spans="31:31" ht="15.75" x14ac:dyDescent="0.3">
      <c r="AE4619" s="70"/>
    </row>
    <row r="4620" spans="31:31" ht="15.75" x14ac:dyDescent="0.3">
      <c r="AE4620" s="70"/>
    </row>
    <row r="4621" spans="31:31" ht="15.75" x14ac:dyDescent="0.3">
      <c r="AE4621" s="70"/>
    </row>
    <row r="4622" spans="31:31" ht="15.75" x14ac:dyDescent="0.3">
      <c r="AE4622" s="70"/>
    </row>
    <row r="4623" spans="31:31" ht="15.75" x14ac:dyDescent="0.3">
      <c r="AE4623" s="70"/>
    </row>
    <row r="4624" spans="31:31" ht="15.75" x14ac:dyDescent="0.3">
      <c r="AE4624" s="70"/>
    </row>
    <row r="4625" spans="31:31" ht="15.75" x14ac:dyDescent="0.3">
      <c r="AE4625" s="70"/>
    </row>
    <row r="4626" spans="31:31" ht="15.75" x14ac:dyDescent="0.3">
      <c r="AE4626" s="70"/>
    </row>
    <row r="4627" spans="31:31" ht="15.75" x14ac:dyDescent="0.3">
      <c r="AE4627" s="70"/>
    </row>
    <row r="4628" spans="31:31" ht="15.75" x14ac:dyDescent="0.3">
      <c r="AE4628" s="70"/>
    </row>
    <row r="4629" spans="31:31" ht="15.75" x14ac:dyDescent="0.3">
      <c r="AE4629" s="70"/>
    </row>
    <row r="4630" spans="31:31" ht="15.75" x14ac:dyDescent="0.3">
      <c r="AE4630" s="70"/>
    </row>
    <row r="4631" spans="31:31" ht="15.75" x14ac:dyDescent="0.3">
      <c r="AE4631" s="70"/>
    </row>
    <row r="4632" spans="31:31" ht="15.75" x14ac:dyDescent="0.3">
      <c r="AE4632" s="70"/>
    </row>
    <row r="4633" spans="31:31" ht="15.75" x14ac:dyDescent="0.3">
      <c r="AE4633" s="70"/>
    </row>
    <row r="4634" spans="31:31" ht="15.75" x14ac:dyDescent="0.3">
      <c r="AE4634" s="70"/>
    </row>
    <row r="4635" spans="31:31" ht="15.75" x14ac:dyDescent="0.3">
      <c r="AE4635" s="70"/>
    </row>
    <row r="4636" spans="31:31" ht="15.75" x14ac:dyDescent="0.3">
      <c r="AE4636" s="70"/>
    </row>
    <row r="4637" spans="31:31" ht="15.75" x14ac:dyDescent="0.3">
      <c r="AE4637" s="70"/>
    </row>
    <row r="4638" spans="31:31" ht="15.75" x14ac:dyDescent="0.3">
      <c r="AE4638" s="70"/>
    </row>
    <row r="4639" spans="31:31" ht="15.75" x14ac:dyDescent="0.3">
      <c r="AE4639" s="70"/>
    </row>
    <row r="4640" spans="31:31" ht="15.75" x14ac:dyDescent="0.3">
      <c r="AE4640" s="70"/>
    </row>
    <row r="4641" spans="31:31" ht="15.75" x14ac:dyDescent="0.3">
      <c r="AE4641" s="70"/>
    </row>
    <row r="4642" spans="31:31" ht="15.75" x14ac:dyDescent="0.3">
      <c r="AE4642" s="70"/>
    </row>
    <row r="4643" spans="31:31" ht="15.75" x14ac:dyDescent="0.3">
      <c r="AE4643" s="70"/>
    </row>
    <row r="4644" spans="31:31" ht="15.75" x14ac:dyDescent="0.3">
      <c r="AE4644" s="70"/>
    </row>
    <row r="4645" spans="31:31" ht="15.75" x14ac:dyDescent="0.3">
      <c r="AE4645" s="70"/>
    </row>
    <row r="4646" spans="31:31" ht="15.75" x14ac:dyDescent="0.3">
      <c r="AE4646" s="70"/>
    </row>
    <row r="4647" spans="31:31" ht="15.75" x14ac:dyDescent="0.3">
      <c r="AE4647" s="70"/>
    </row>
    <row r="4648" spans="31:31" ht="15.75" x14ac:dyDescent="0.3">
      <c r="AE4648" s="70"/>
    </row>
    <row r="4649" spans="31:31" ht="15.75" x14ac:dyDescent="0.3">
      <c r="AE4649" s="70"/>
    </row>
    <row r="4650" spans="31:31" ht="15.75" x14ac:dyDescent="0.3">
      <c r="AE4650" s="70"/>
    </row>
    <row r="4651" spans="31:31" ht="15.75" x14ac:dyDescent="0.3">
      <c r="AE4651" s="70"/>
    </row>
    <row r="4652" spans="31:31" ht="15.75" x14ac:dyDescent="0.3">
      <c r="AE4652" s="70"/>
    </row>
    <row r="4653" spans="31:31" ht="15.75" x14ac:dyDescent="0.3">
      <c r="AE4653" s="70"/>
    </row>
    <row r="4654" spans="31:31" ht="15.75" x14ac:dyDescent="0.3">
      <c r="AE4654" s="70"/>
    </row>
    <row r="4655" spans="31:31" ht="15.75" x14ac:dyDescent="0.3">
      <c r="AE4655" s="70"/>
    </row>
    <row r="4656" spans="31:31" ht="15.75" x14ac:dyDescent="0.3">
      <c r="AE4656" s="70"/>
    </row>
    <row r="4657" spans="31:31" ht="15.75" x14ac:dyDescent="0.3">
      <c r="AE4657" s="70"/>
    </row>
    <row r="4658" spans="31:31" ht="15.75" x14ac:dyDescent="0.3">
      <c r="AE4658" s="70"/>
    </row>
    <row r="4659" spans="31:31" ht="15.75" x14ac:dyDescent="0.3">
      <c r="AE4659" s="70"/>
    </row>
    <row r="4660" spans="31:31" ht="15.75" x14ac:dyDescent="0.3">
      <c r="AE4660" s="70"/>
    </row>
    <row r="4661" spans="31:31" ht="15.75" x14ac:dyDescent="0.3">
      <c r="AE4661" s="70"/>
    </row>
    <row r="4662" spans="31:31" ht="15.75" x14ac:dyDescent="0.3">
      <c r="AE4662" s="70"/>
    </row>
    <row r="4663" spans="31:31" ht="15.75" x14ac:dyDescent="0.3">
      <c r="AE4663" s="70"/>
    </row>
    <row r="4664" spans="31:31" ht="15.75" x14ac:dyDescent="0.3">
      <c r="AE4664" s="70"/>
    </row>
    <row r="4665" spans="31:31" ht="15.75" x14ac:dyDescent="0.3">
      <c r="AE4665" s="70"/>
    </row>
    <row r="4666" spans="31:31" ht="15.75" x14ac:dyDescent="0.3">
      <c r="AE4666" s="70"/>
    </row>
    <row r="4667" spans="31:31" ht="15.75" x14ac:dyDescent="0.3">
      <c r="AE4667" s="70"/>
    </row>
    <row r="4668" spans="31:31" ht="15.75" x14ac:dyDescent="0.3">
      <c r="AE4668" s="70"/>
    </row>
    <row r="4669" spans="31:31" ht="15.75" x14ac:dyDescent="0.3">
      <c r="AE4669" s="70"/>
    </row>
    <row r="4670" spans="31:31" ht="15.75" x14ac:dyDescent="0.3">
      <c r="AE4670" s="70"/>
    </row>
    <row r="4671" spans="31:31" ht="15.75" x14ac:dyDescent="0.3">
      <c r="AE4671" s="70"/>
    </row>
    <row r="4672" spans="31:31" ht="15.75" x14ac:dyDescent="0.3">
      <c r="AE4672" s="70"/>
    </row>
    <row r="4673" spans="31:31" ht="15.75" x14ac:dyDescent="0.3">
      <c r="AE4673" s="70"/>
    </row>
    <row r="4674" spans="31:31" ht="15.75" x14ac:dyDescent="0.3">
      <c r="AE4674" s="70"/>
    </row>
    <row r="4675" spans="31:31" ht="15.75" x14ac:dyDescent="0.3">
      <c r="AE4675" s="70"/>
    </row>
    <row r="4676" spans="31:31" ht="15.75" x14ac:dyDescent="0.3">
      <c r="AE4676" s="70"/>
    </row>
    <row r="4677" spans="31:31" ht="15.75" x14ac:dyDescent="0.3">
      <c r="AE4677" s="70"/>
    </row>
    <row r="4678" spans="31:31" ht="15.75" x14ac:dyDescent="0.3">
      <c r="AE4678" s="70"/>
    </row>
    <row r="4679" spans="31:31" ht="15.75" x14ac:dyDescent="0.3">
      <c r="AE4679" s="70"/>
    </row>
    <row r="4680" spans="31:31" ht="15.75" x14ac:dyDescent="0.3">
      <c r="AE4680" s="70"/>
    </row>
    <row r="4681" spans="31:31" ht="15.75" x14ac:dyDescent="0.3">
      <c r="AE4681" s="70"/>
    </row>
    <row r="4682" spans="31:31" ht="15.75" x14ac:dyDescent="0.3">
      <c r="AE4682" s="70"/>
    </row>
    <row r="4683" spans="31:31" ht="15.75" x14ac:dyDescent="0.3">
      <c r="AE4683" s="70"/>
    </row>
    <row r="4684" spans="31:31" ht="15.75" x14ac:dyDescent="0.3">
      <c r="AE4684" s="70"/>
    </row>
    <row r="4685" spans="31:31" ht="15.75" x14ac:dyDescent="0.3">
      <c r="AE4685" s="70"/>
    </row>
    <row r="4686" spans="31:31" ht="15.75" x14ac:dyDescent="0.3">
      <c r="AE4686" s="70"/>
    </row>
    <row r="4687" spans="31:31" ht="15.75" x14ac:dyDescent="0.3">
      <c r="AE4687" s="70"/>
    </row>
    <row r="4688" spans="31:31" ht="15.75" x14ac:dyDescent="0.3">
      <c r="AE4688" s="70"/>
    </row>
    <row r="4689" spans="31:31" ht="15.75" x14ac:dyDescent="0.3">
      <c r="AE4689" s="70"/>
    </row>
    <row r="4690" spans="31:31" ht="15.75" x14ac:dyDescent="0.3">
      <c r="AE4690" s="70"/>
    </row>
    <row r="4691" spans="31:31" ht="15.75" x14ac:dyDescent="0.3">
      <c r="AE4691" s="70"/>
    </row>
    <row r="4692" spans="31:31" ht="15.75" x14ac:dyDescent="0.3">
      <c r="AE4692" s="70"/>
    </row>
    <row r="4693" spans="31:31" ht="15.75" x14ac:dyDescent="0.3">
      <c r="AE4693" s="70"/>
    </row>
    <row r="4694" spans="31:31" ht="15.75" x14ac:dyDescent="0.3">
      <c r="AE4694" s="70"/>
    </row>
    <row r="4695" spans="31:31" ht="15.75" x14ac:dyDescent="0.3">
      <c r="AE4695" s="70"/>
    </row>
    <row r="4696" spans="31:31" ht="15.75" x14ac:dyDescent="0.3">
      <c r="AE4696" s="70"/>
    </row>
    <row r="4697" spans="31:31" ht="15.75" x14ac:dyDescent="0.3">
      <c r="AE4697" s="70"/>
    </row>
    <row r="4698" spans="31:31" ht="15.75" x14ac:dyDescent="0.3">
      <c r="AE4698" s="70"/>
    </row>
    <row r="4699" spans="31:31" ht="15.75" x14ac:dyDescent="0.3">
      <c r="AE4699" s="70"/>
    </row>
    <row r="4700" spans="31:31" ht="15.75" x14ac:dyDescent="0.3">
      <c r="AE4700" s="70"/>
    </row>
    <row r="4701" spans="31:31" ht="15.75" x14ac:dyDescent="0.3">
      <c r="AE4701" s="70"/>
    </row>
    <row r="4702" spans="31:31" ht="15.75" x14ac:dyDescent="0.3">
      <c r="AE4702" s="70"/>
    </row>
    <row r="4703" spans="31:31" ht="15.75" x14ac:dyDescent="0.3">
      <c r="AE4703" s="70"/>
    </row>
    <row r="4704" spans="31:31" ht="15.75" x14ac:dyDescent="0.3">
      <c r="AE4704" s="70"/>
    </row>
    <row r="4705" spans="31:31" ht="15.75" x14ac:dyDescent="0.3">
      <c r="AE4705" s="70"/>
    </row>
    <row r="4706" spans="31:31" ht="15.75" x14ac:dyDescent="0.3">
      <c r="AE4706" s="70"/>
    </row>
    <row r="4707" spans="31:31" ht="15.75" x14ac:dyDescent="0.3">
      <c r="AE4707" s="70"/>
    </row>
    <row r="4708" spans="31:31" ht="15.75" x14ac:dyDescent="0.3">
      <c r="AE4708" s="70"/>
    </row>
    <row r="4709" spans="31:31" ht="15.75" x14ac:dyDescent="0.3">
      <c r="AE4709" s="70"/>
    </row>
    <row r="4710" spans="31:31" ht="15.75" x14ac:dyDescent="0.3">
      <c r="AE4710" s="70"/>
    </row>
    <row r="4711" spans="31:31" ht="15.75" x14ac:dyDescent="0.3">
      <c r="AE4711" s="70"/>
    </row>
    <row r="4712" spans="31:31" ht="15.75" x14ac:dyDescent="0.3">
      <c r="AE4712" s="70"/>
    </row>
    <row r="4713" spans="31:31" ht="15.75" x14ac:dyDescent="0.3">
      <c r="AE4713" s="70"/>
    </row>
    <row r="4714" spans="31:31" ht="15.75" x14ac:dyDescent="0.3">
      <c r="AE4714" s="70"/>
    </row>
    <row r="4715" spans="31:31" ht="15.75" x14ac:dyDescent="0.3">
      <c r="AE4715" s="70"/>
    </row>
    <row r="4716" spans="31:31" ht="15.75" x14ac:dyDescent="0.3">
      <c r="AE4716" s="70"/>
    </row>
    <row r="4717" spans="31:31" ht="15.75" x14ac:dyDescent="0.3">
      <c r="AE4717" s="70"/>
    </row>
    <row r="4718" spans="31:31" ht="15.75" x14ac:dyDescent="0.3">
      <c r="AE4718" s="70"/>
    </row>
    <row r="4719" spans="31:31" ht="15.75" x14ac:dyDescent="0.3">
      <c r="AE4719" s="70"/>
    </row>
    <row r="4720" spans="31:31" ht="15.75" x14ac:dyDescent="0.3">
      <c r="AE4720" s="70"/>
    </row>
    <row r="4721" spans="31:31" ht="15.75" x14ac:dyDescent="0.3">
      <c r="AE4721" s="70"/>
    </row>
    <row r="4722" spans="31:31" ht="15.75" x14ac:dyDescent="0.3">
      <c r="AE4722" s="70"/>
    </row>
    <row r="4723" spans="31:31" ht="15.75" x14ac:dyDescent="0.3">
      <c r="AE4723" s="70"/>
    </row>
    <row r="4724" spans="31:31" ht="15.75" x14ac:dyDescent="0.3">
      <c r="AE4724" s="70"/>
    </row>
    <row r="4725" spans="31:31" ht="15.75" x14ac:dyDescent="0.3">
      <c r="AE4725" s="70"/>
    </row>
    <row r="4726" spans="31:31" ht="15.75" x14ac:dyDescent="0.3">
      <c r="AE4726" s="70"/>
    </row>
    <row r="4727" spans="31:31" ht="15.75" x14ac:dyDescent="0.3">
      <c r="AE4727" s="70"/>
    </row>
    <row r="4728" spans="31:31" ht="15.75" x14ac:dyDescent="0.3">
      <c r="AE4728" s="70"/>
    </row>
    <row r="4729" spans="31:31" ht="15.75" x14ac:dyDescent="0.3">
      <c r="AE4729" s="70"/>
    </row>
    <row r="4730" spans="31:31" ht="15.75" x14ac:dyDescent="0.3">
      <c r="AE4730" s="70"/>
    </row>
    <row r="4731" spans="31:31" ht="15.75" x14ac:dyDescent="0.3">
      <c r="AE4731" s="70"/>
    </row>
    <row r="4732" spans="31:31" ht="15.75" x14ac:dyDescent="0.3">
      <c r="AE4732" s="70"/>
    </row>
    <row r="4733" spans="31:31" ht="15.75" x14ac:dyDescent="0.3">
      <c r="AE4733" s="70"/>
    </row>
    <row r="4734" spans="31:31" ht="15.75" x14ac:dyDescent="0.3">
      <c r="AE4734" s="70"/>
    </row>
    <row r="4735" spans="31:31" ht="15.75" x14ac:dyDescent="0.3">
      <c r="AE4735" s="70"/>
    </row>
    <row r="4736" spans="31:31" ht="15.75" x14ac:dyDescent="0.3">
      <c r="AE4736" s="70"/>
    </row>
    <row r="4737" spans="31:31" ht="15.75" x14ac:dyDescent="0.3">
      <c r="AE4737" s="70"/>
    </row>
    <row r="4738" spans="31:31" ht="15.75" x14ac:dyDescent="0.3">
      <c r="AE4738" s="70"/>
    </row>
    <row r="4739" spans="31:31" ht="15.75" x14ac:dyDescent="0.3">
      <c r="AE4739" s="70"/>
    </row>
    <row r="4740" spans="31:31" ht="15.75" x14ac:dyDescent="0.3">
      <c r="AE4740" s="70"/>
    </row>
    <row r="4741" spans="31:31" ht="15.75" x14ac:dyDescent="0.3">
      <c r="AE4741" s="70"/>
    </row>
    <row r="4742" spans="31:31" ht="15.75" x14ac:dyDescent="0.3">
      <c r="AE4742" s="70"/>
    </row>
    <row r="4743" spans="31:31" ht="15.75" x14ac:dyDescent="0.3">
      <c r="AE4743" s="70"/>
    </row>
    <row r="4744" spans="31:31" ht="15.75" x14ac:dyDescent="0.3">
      <c r="AE4744" s="70"/>
    </row>
    <row r="4745" spans="31:31" ht="15.75" x14ac:dyDescent="0.3">
      <c r="AE4745" s="70"/>
    </row>
    <row r="4746" spans="31:31" ht="15.75" x14ac:dyDescent="0.3">
      <c r="AE4746" s="70"/>
    </row>
    <row r="4747" spans="31:31" ht="15.75" x14ac:dyDescent="0.3">
      <c r="AE4747" s="70"/>
    </row>
    <row r="4748" spans="31:31" ht="15.75" x14ac:dyDescent="0.3">
      <c r="AE4748" s="70"/>
    </row>
    <row r="4749" spans="31:31" ht="15.75" x14ac:dyDescent="0.3">
      <c r="AE4749" s="70"/>
    </row>
    <row r="4750" spans="31:31" ht="15.75" x14ac:dyDescent="0.3">
      <c r="AE4750" s="70"/>
    </row>
    <row r="4751" spans="31:31" ht="15.75" x14ac:dyDescent="0.3">
      <c r="AE4751" s="70"/>
    </row>
    <row r="4752" spans="31:31" ht="15.75" x14ac:dyDescent="0.3">
      <c r="AE4752" s="70"/>
    </row>
    <row r="4753" spans="31:31" ht="15.75" x14ac:dyDescent="0.3">
      <c r="AE4753" s="70"/>
    </row>
    <row r="4754" spans="31:31" ht="15.75" x14ac:dyDescent="0.3">
      <c r="AE4754" s="70"/>
    </row>
    <row r="4755" spans="31:31" ht="15.75" x14ac:dyDescent="0.3">
      <c r="AE4755" s="70"/>
    </row>
    <row r="4756" spans="31:31" ht="15.75" x14ac:dyDescent="0.3">
      <c r="AE4756" s="70"/>
    </row>
    <row r="4757" spans="31:31" ht="15.75" x14ac:dyDescent="0.3">
      <c r="AE4757" s="70"/>
    </row>
    <row r="4758" spans="31:31" ht="15.75" x14ac:dyDescent="0.3">
      <c r="AE4758" s="70"/>
    </row>
    <row r="4759" spans="31:31" ht="15.75" x14ac:dyDescent="0.3">
      <c r="AE4759" s="70"/>
    </row>
    <row r="4760" spans="31:31" ht="15.75" x14ac:dyDescent="0.3">
      <c r="AE4760" s="70"/>
    </row>
    <row r="4761" spans="31:31" ht="15.75" x14ac:dyDescent="0.3">
      <c r="AE4761" s="70"/>
    </row>
    <row r="4762" spans="31:31" ht="15.75" x14ac:dyDescent="0.3">
      <c r="AE4762" s="70"/>
    </row>
    <row r="4763" spans="31:31" ht="15.75" x14ac:dyDescent="0.3">
      <c r="AE4763" s="70"/>
    </row>
    <row r="4764" spans="31:31" ht="15.75" x14ac:dyDescent="0.3">
      <c r="AE4764" s="70"/>
    </row>
    <row r="4765" spans="31:31" ht="15.75" x14ac:dyDescent="0.3">
      <c r="AE4765" s="70"/>
    </row>
    <row r="4766" spans="31:31" ht="15.75" x14ac:dyDescent="0.3">
      <c r="AE4766" s="70"/>
    </row>
    <row r="4767" spans="31:31" ht="15.75" x14ac:dyDescent="0.3">
      <c r="AE4767" s="70"/>
    </row>
    <row r="4768" spans="31:31" ht="15.75" x14ac:dyDescent="0.3">
      <c r="AE4768" s="70"/>
    </row>
    <row r="4769" spans="31:31" ht="15.75" x14ac:dyDescent="0.3">
      <c r="AE4769" s="70"/>
    </row>
    <row r="4770" spans="31:31" ht="15.75" x14ac:dyDescent="0.3">
      <c r="AE4770" s="70"/>
    </row>
    <row r="4771" spans="31:31" ht="15.75" x14ac:dyDescent="0.3">
      <c r="AE4771" s="70"/>
    </row>
    <row r="4772" spans="31:31" ht="15.75" x14ac:dyDescent="0.3">
      <c r="AE4772" s="70"/>
    </row>
    <row r="4773" spans="31:31" ht="15.75" x14ac:dyDescent="0.3">
      <c r="AE4773" s="70"/>
    </row>
    <row r="4774" spans="31:31" ht="15.75" x14ac:dyDescent="0.3">
      <c r="AE4774" s="70"/>
    </row>
    <row r="4775" spans="31:31" ht="15.75" x14ac:dyDescent="0.3">
      <c r="AE4775" s="70"/>
    </row>
    <row r="4776" spans="31:31" ht="15.75" x14ac:dyDescent="0.3">
      <c r="AE4776" s="70"/>
    </row>
    <row r="4777" spans="31:31" ht="15.75" x14ac:dyDescent="0.3">
      <c r="AE4777" s="70"/>
    </row>
    <row r="4778" spans="31:31" ht="15.75" x14ac:dyDescent="0.3">
      <c r="AE4778" s="70"/>
    </row>
    <row r="4779" spans="31:31" ht="15.75" x14ac:dyDescent="0.3">
      <c r="AE4779" s="70"/>
    </row>
    <row r="4780" spans="31:31" ht="15.75" x14ac:dyDescent="0.3">
      <c r="AE4780" s="70"/>
    </row>
    <row r="4781" spans="31:31" ht="15.75" x14ac:dyDescent="0.3">
      <c r="AE4781" s="70"/>
    </row>
    <row r="4782" spans="31:31" ht="15.75" x14ac:dyDescent="0.3">
      <c r="AE4782" s="70"/>
    </row>
    <row r="4783" spans="31:31" ht="15.75" x14ac:dyDescent="0.3">
      <c r="AE4783" s="70"/>
    </row>
    <row r="4784" spans="31:31" ht="15.75" x14ac:dyDescent="0.3">
      <c r="AE4784" s="70"/>
    </row>
    <row r="4785" spans="31:31" ht="15.75" x14ac:dyDescent="0.3">
      <c r="AE4785" s="70"/>
    </row>
    <row r="4786" spans="31:31" ht="15.75" x14ac:dyDescent="0.3">
      <c r="AE4786" s="70"/>
    </row>
    <row r="4787" spans="31:31" ht="15.75" x14ac:dyDescent="0.3">
      <c r="AE4787" s="70"/>
    </row>
    <row r="4788" spans="31:31" ht="15.75" x14ac:dyDescent="0.3">
      <c r="AE4788" s="70"/>
    </row>
    <row r="4789" spans="31:31" ht="15.75" x14ac:dyDescent="0.3">
      <c r="AE4789" s="70"/>
    </row>
    <row r="4790" spans="31:31" ht="15.75" x14ac:dyDescent="0.3">
      <c r="AE4790" s="70"/>
    </row>
    <row r="4791" spans="31:31" ht="15.75" x14ac:dyDescent="0.3">
      <c r="AE4791" s="70"/>
    </row>
    <row r="4792" spans="31:31" ht="15.75" x14ac:dyDescent="0.3">
      <c r="AE4792" s="70"/>
    </row>
    <row r="4793" spans="31:31" ht="15.75" x14ac:dyDescent="0.3">
      <c r="AE4793" s="70"/>
    </row>
    <row r="4794" spans="31:31" ht="15.75" x14ac:dyDescent="0.3">
      <c r="AE4794" s="70"/>
    </row>
    <row r="4795" spans="31:31" ht="15.75" x14ac:dyDescent="0.3">
      <c r="AE4795" s="70"/>
    </row>
    <row r="4796" spans="31:31" ht="15.75" x14ac:dyDescent="0.3">
      <c r="AE4796" s="70"/>
    </row>
    <row r="4797" spans="31:31" ht="15.75" x14ac:dyDescent="0.3">
      <c r="AE4797" s="70"/>
    </row>
    <row r="4798" spans="31:31" ht="15.75" x14ac:dyDescent="0.3">
      <c r="AE4798" s="70"/>
    </row>
    <row r="4799" spans="31:31" ht="15.75" x14ac:dyDescent="0.3">
      <c r="AE4799" s="70"/>
    </row>
    <row r="4800" spans="31:31" ht="15.75" x14ac:dyDescent="0.3">
      <c r="AE4800" s="70"/>
    </row>
    <row r="4801" spans="31:31" ht="15.75" x14ac:dyDescent="0.3">
      <c r="AE4801" s="70"/>
    </row>
    <row r="4802" spans="31:31" ht="15.75" x14ac:dyDescent="0.3">
      <c r="AE4802" s="70"/>
    </row>
    <row r="4803" spans="31:31" ht="15.75" x14ac:dyDescent="0.3">
      <c r="AE4803" s="70"/>
    </row>
    <row r="4804" spans="31:31" ht="15.75" x14ac:dyDescent="0.3">
      <c r="AE4804" s="70"/>
    </row>
    <row r="4805" spans="31:31" ht="15.75" x14ac:dyDescent="0.3">
      <c r="AE4805" s="70"/>
    </row>
    <row r="4806" spans="31:31" ht="15.75" x14ac:dyDescent="0.3">
      <c r="AE4806" s="70"/>
    </row>
    <row r="4807" spans="31:31" ht="15.75" x14ac:dyDescent="0.3">
      <c r="AE4807" s="70"/>
    </row>
    <row r="4808" spans="31:31" ht="15.75" x14ac:dyDescent="0.3">
      <c r="AE4808" s="70"/>
    </row>
    <row r="4809" spans="31:31" ht="15.75" x14ac:dyDescent="0.3">
      <c r="AE4809" s="70"/>
    </row>
    <row r="4810" spans="31:31" ht="15.75" x14ac:dyDescent="0.3">
      <c r="AE4810" s="70"/>
    </row>
    <row r="4811" spans="31:31" ht="15.75" x14ac:dyDescent="0.3">
      <c r="AE4811" s="70"/>
    </row>
    <row r="4812" spans="31:31" ht="15.75" x14ac:dyDescent="0.3">
      <c r="AE4812" s="70"/>
    </row>
    <row r="4813" spans="31:31" ht="15.75" x14ac:dyDescent="0.3">
      <c r="AE4813" s="70"/>
    </row>
    <row r="4814" spans="31:31" ht="15.75" x14ac:dyDescent="0.3">
      <c r="AE4814" s="70"/>
    </row>
    <row r="4815" spans="31:31" ht="15.75" x14ac:dyDescent="0.3">
      <c r="AE4815" s="70"/>
    </row>
    <row r="4816" spans="31:31" ht="15.75" x14ac:dyDescent="0.3">
      <c r="AE4816" s="70"/>
    </row>
    <row r="4817" spans="31:31" ht="15.75" x14ac:dyDescent="0.3">
      <c r="AE4817" s="70"/>
    </row>
    <row r="4818" spans="31:31" ht="15.75" x14ac:dyDescent="0.3">
      <c r="AE4818" s="70"/>
    </row>
    <row r="4819" spans="31:31" ht="15.75" x14ac:dyDescent="0.3">
      <c r="AE4819" s="70"/>
    </row>
    <row r="4820" spans="31:31" ht="15.75" x14ac:dyDescent="0.3">
      <c r="AE4820" s="70"/>
    </row>
    <row r="4821" spans="31:31" ht="15.75" x14ac:dyDescent="0.3">
      <c r="AE4821" s="70"/>
    </row>
    <row r="4822" spans="31:31" ht="15.75" x14ac:dyDescent="0.3">
      <c r="AE4822" s="70"/>
    </row>
    <row r="4823" spans="31:31" ht="15.75" x14ac:dyDescent="0.3">
      <c r="AE4823" s="70"/>
    </row>
    <row r="4824" spans="31:31" ht="15.75" x14ac:dyDescent="0.3">
      <c r="AE4824" s="70"/>
    </row>
    <row r="4825" spans="31:31" ht="15.75" x14ac:dyDescent="0.3">
      <c r="AE4825" s="70"/>
    </row>
    <row r="4826" spans="31:31" ht="15.75" x14ac:dyDescent="0.3">
      <c r="AE4826" s="70"/>
    </row>
    <row r="4827" spans="31:31" ht="15.75" x14ac:dyDescent="0.3">
      <c r="AE4827" s="70"/>
    </row>
    <row r="4828" spans="31:31" ht="15.75" x14ac:dyDescent="0.3">
      <c r="AE4828" s="70"/>
    </row>
    <row r="4829" spans="31:31" ht="15.75" x14ac:dyDescent="0.3">
      <c r="AE4829" s="70"/>
    </row>
    <row r="4830" spans="31:31" ht="15.75" x14ac:dyDescent="0.3">
      <c r="AE4830" s="70"/>
    </row>
    <row r="4831" spans="31:31" ht="15.75" x14ac:dyDescent="0.3">
      <c r="AE4831" s="70"/>
    </row>
    <row r="4832" spans="31:31" ht="15.75" x14ac:dyDescent="0.3">
      <c r="AE4832" s="70"/>
    </row>
    <row r="4833" spans="31:31" ht="15.75" x14ac:dyDescent="0.3">
      <c r="AE4833" s="70"/>
    </row>
    <row r="4834" spans="31:31" ht="15.75" x14ac:dyDescent="0.3">
      <c r="AE4834" s="70"/>
    </row>
    <row r="4835" spans="31:31" ht="15.75" x14ac:dyDescent="0.3">
      <c r="AE4835" s="70"/>
    </row>
    <row r="4836" spans="31:31" ht="15.75" x14ac:dyDescent="0.3">
      <c r="AE4836" s="70"/>
    </row>
    <row r="4837" spans="31:31" ht="15.75" x14ac:dyDescent="0.3">
      <c r="AE4837" s="70"/>
    </row>
    <row r="4838" spans="31:31" ht="15.75" x14ac:dyDescent="0.3">
      <c r="AE4838" s="70"/>
    </row>
    <row r="4839" spans="31:31" ht="15.75" x14ac:dyDescent="0.3">
      <c r="AE4839" s="70"/>
    </row>
    <row r="4840" spans="31:31" ht="15.75" x14ac:dyDescent="0.3">
      <c r="AE4840" s="70"/>
    </row>
    <row r="4841" spans="31:31" ht="15.75" x14ac:dyDescent="0.3">
      <c r="AE4841" s="70"/>
    </row>
    <row r="4842" spans="31:31" ht="15.75" x14ac:dyDescent="0.3">
      <c r="AE4842" s="70"/>
    </row>
    <row r="4843" spans="31:31" ht="15.75" x14ac:dyDescent="0.3">
      <c r="AE4843" s="70"/>
    </row>
    <row r="4844" spans="31:31" ht="15.75" x14ac:dyDescent="0.3">
      <c r="AE4844" s="70"/>
    </row>
    <row r="4845" spans="31:31" ht="15.75" x14ac:dyDescent="0.3">
      <c r="AE4845" s="70"/>
    </row>
    <row r="4846" spans="31:31" ht="15.75" x14ac:dyDescent="0.3">
      <c r="AE4846" s="70"/>
    </row>
    <row r="4847" spans="31:31" ht="15.75" x14ac:dyDescent="0.3">
      <c r="AE4847" s="70"/>
    </row>
    <row r="4848" spans="31:31" ht="15.75" x14ac:dyDescent="0.3">
      <c r="AE4848" s="70"/>
    </row>
    <row r="4849" spans="31:31" ht="15.75" x14ac:dyDescent="0.3">
      <c r="AE4849" s="70"/>
    </row>
    <row r="4850" spans="31:31" ht="15.75" x14ac:dyDescent="0.3">
      <c r="AE4850" s="70"/>
    </row>
    <row r="4851" spans="31:31" ht="15.75" x14ac:dyDescent="0.3">
      <c r="AE4851" s="70"/>
    </row>
    <row r="4852" spans="31:31" ht="15.75" x14ac:dyDescent="0.3">
      <c r="AE4852" s="70"/>
    </row>
    <row r="4853" spans="31:31" ht="15.75" x14ac:dyDescent="0.3">
      <c r="AE4853" s="70"/>
    </row>
    <row r="4854" spans="31:31" ht="15.75" x14ac:dyDescent="0.3">
      <c r="AE4854" s="70"/>
    </row>
    <row r="4855" spans="31:31" ht="15.75" x14ac:dyDescent="0.3">
      <c r="AE4855" s="70"/>
    </row>
    <row r="4856" spans="31:31" ht="15.75" x14ac:dyDescent="0.3">
      <c r="AE4856" s="70"/>
    </row>
    <row r="4857" spans="31:31" ht="15.75" x14ac:dyDescent="0.3">
      <c r="AE4857" s="70"/>
    </row>
    <row r="4858" spans="31:31" ht="15.75" x14ac:dyDescent="0.3">
      <c r="AE4858" s="70"/>
    </row>
    <row r="4859" spans="31:31" ht="15.75" x14ac:dyDescent="0.3">
      <c r="AE4859" s="70"/>
    </row>
    <row r="4860" spans="31:31" ht="15.75" x14ac:dyDescent="0.3">
      <c r="AE4860" s="70"/>
    </row>
    <row r="4861" spans="31:31" ht="15.75" x14ac:dyDescent="0.3">
      <c r="AE4861" s="70"/>
    </row>
    <row r="4862" spans="31:31" ht="15.75" x14ac:dyDescent="0.3">
      <c r="AE4862" s="70"/>
    </row>
    <row r="4863" spans="31:31" ht="15.75" x14ac:dyDescent="0.3">
      <c r="AE4863" s="70"/>
    </row>
    <row r="4864" spans="31:31" ht="15.75" x14ac:dyDescent="0.3">
      <c r="AE4864" s="70"/>
    </row>
    <row r="4865" spans="31:31" ht="15.75" x14ac:dyDescent="0.3">
      <c r="AE4865" s="70"/>
    </row>
    <row r="4866" spans="31:31" ht="15.75" x14ac:dyDescent="0.3">
      <c r="AE4866" s="70"/>
    </row>
    <row r="4867" spans="31:31" ht="15.75" x14ac:dyDescent="0.3">
      <c r="AE4867" s="70"/>
    </row>
    <row r="4868" spans="31:31" ht="15.75" x14ac:dyDescent="0.3">
      <c r="AE4868" s="70"/>
    </row>
    <row r="4869" spans="31:31" ht="15.75" x14ac:dyDescent="0.3">
      <c r="AE4869" s="70"/>
    </row>
    <row r="4870" spans="31:31" ht="15.75" x14ac:dyDescent="0.3">
      <c r="AE4870" s="70"/>
    </row>
    <row r="4871" spans="31:31" ht="15.75" x14ac:dyDescent="0.3">
      <c r="AE4871" s="70"/>
    </row>
    <row r="4872" spans="31:31" ht="15.75" x14ac:dyDescent="0.3">
      <c r="AE4872" s="70"/>
    </row>
    <row r="4873" spans="31:31" ht="15.75" x14ac:dyDescent="0.3">
      <c r="AE4873" s="70"/>
    </row>
    <row r="4874" spans="31:31" ht="15.75" x14ac:dyDescent="0.3">
      <c r="AE4874" s="70"/>
    </row>
    <row r="4875" spans="31:31" ht="15.75" x14ac:dyDescent="0.3">
      <c r="AE4875" s="70"/>
    </row>
    <row r="4876" spans="31:31" ht="15.75" x14ac:dyDescent="0.3">
      <c r="AE4876" s="70"/>
    </row>
    <row r="4877" spans="31:31" ht="15.75" x14ac:dyDescent="0.3">
      <c r="AE4877" s="70"/>
    </row>
    <row r="4878" spans="31:31" ht="15.75" x14ac:dyDescent="0.3">
      <c r="AE4878" s="70"/>
    </row>
    <row r="4879" spans="31:31" ht="15.75" x14ac:dyDescent="0.3">
      <c r="AE4879" s="70"/>
    </row>
    <row r="4880" spans="31:31" ht="15.75" x14ac:dyDescent="0.3">
      <c r="AE4880" s="70"/>
    </row>
    <row r="4881" spans="31:31" ht="15.75" x14ac:dyDescent="0.3">
      <c r="AE4881" s="70"/>
    </row>
    <row r="4882" spans="31:31" ht="15.75" x14ac:dyDescent="0.3">
      <c r="AE4882" s="70"/>
    </row>
    <row r="4883" spans="31:31" ht="15.75" x14ac:dyDescent="0.3">
      <c r="AE4883" s="70"/>
    </row>
    <row r="4884" spans="31:31" ht="15.75" x14ac:dyDescent="0.3">
      <c r="AE4884" s="70"/>
    </row>
    <row r="4885" spans="31:31" ht="15.75" x14ac:dyDescent="0.3">
      <c r="AE4885" s="70"/>
    </row>
    <row r="4886" spans="31:31" ht="15.75" x14ac:dyDescent="0.3">
      <c r="AE4886" s="70"/>
    </row>
    <row r="4887" spans="31:31" ht="15.75" x14ac:dyDescent="0.3">
      <c r="AE4887" s="70"/>
    </row>
    <row r="4888" spans="31:31" ht="15.75" x14ac:dyDescent="0.3">
      <c r="AE4888" s="70"/>
    </row>
    <row r="4889" spans="31:31" ht="15.75" x14ac:dyDescent="0.3">
      <c r="AE4889" s="70"/>
    </row>
    <row r="4890" spans="31:31" ht="15.75" x14ac:dyDescent="0.3">
      <c r="AE4890" s="70"/>
    </row>
    <row r="4891" spans="31:31" ht="15.75" x14ac:dyDescent="0.3">
      <c r="AE4891" s="70"/>
    </row>
    <row r="4892" spans="31:31" ht="15.75" x14ac:dyDescent="0.3">
      <c r="AE4892" s="70"/>
    </row>
    <row r="4893" spans="31:31" ht="15.75" x14ac:dyDescent="0.3">
      <c r="AE4893" s="70"/>
    </row>
    <row r="4894" spans="31:31" ht="15.75" x14ac:dyDescent="0.3">
      <c r="AE4894" s="70"/>
    </row>
    <row r="4895" spans="31:31" ht="15.75" x14ac:dyDescent="0.3">
      <c r="AE4895" s="70"/>
    </row>
    <row r="4896" spans="31:31" ht="15.75" x14ac:dyDescent="0.3">
      <c r="AE4896" s="70"/>
    </row>
    <row r="4897" spans="31:31" ht="15.75" x14ac:dyDescent="0.3">
      <c r="AE4897" s="70"/>
    </row>
    <row r="4898" spans="31:31" ht="15.75" x14ac:dyDescent="0.3">
      <c r="AE4898" s="70"/>
    </row>
    <row r="4899" spans="31:31" ht="15.75" x14ac:dyDescent="0.3">
      <c r="AE4899" s="70"/>
    </row>
    <row r="4900" spans="31:31" ht="15.75" x14ac:dyDescent="0.3">
      <c r="AE4900" s="70"/>
    </row>
    <row r="4901" spans="31:31" ht="15.75" x14ac:dyDescent="0.3">
      <c r="AE4901" s="70"/>
    </row>
    <row r="4902" spans="31:31" ht="15.75" x14ac:dyDescent="0.3">
      <c r="AE4902" s="70"/>
    </row>
    <row r="4903" spans="31:31" ht="15.75" x14ac:dyDescent="0.3">
      <c r="AE4903" s="70"/>
    </row>
    <row r="4904" spans="31:31" ht="15.75" x14ac:dyDescent="0.3">
      <c r="AE4904" s="70"/>
    </row>
    <row r="4905" spans="31:31" ht="15.75" x14ac:dyDescent="0.3">
      <c r="AE4905" s="70"/>
    </row>
    <row r="4906" spans="31:31" ht="15.75" x14ac:dyDescent="0.3">
      <c r="AE4906" s="70"/>
    </row>
    <row r="4907" spans="31:31" ht="15.75" x14ac:dyDescent="0.3">
      <c r="AE4907" s="70"/>
    </row>
    <row r="4908" spans="31:31" ht="15.75" x14ac:dyDescent="0.3">
      <c r="AE4908" s="70"/>
    </row>
    <row r="4909" spans="31:31" ht="15.75" x14ac:dyDescent="0.3">
      <c r="AE4909" s="70"/>
    </row>
    <row r="4910" spans="31:31" ht="15.75" x14ac:dyDescent="0.3">
      <c r="AE4910" s="70"/>
    </row>
    <row r="4911" spans="31:31" ht="15.75" x14ac:dyDescent="0.3">
      <c r="AE4911" s="70"/>
    </row>
    <row r="4912" spans="31:31" ht="15.75" x14ac:dyDescent="0.3">
      <c r="AE4912" s="70"/>
    </row>
    <row r="4913" spans="31:31" ht="15.75" x14ac:dyDescent="0.3">
      <c r="AE4913" s="70"/>
    </row>
    <row r="4914" spans="31:31" ht="15.75" x14ac:dyDescent="0.3">
      <c r="AE4914" s="70"/>
    </row>
    <row r="4915" spans="31:31" ht="15.75" x14ac:dyDescent="0.3">
      <c r="AE4915" s="70"/>
    </row>
    <row r="4916" spans="31:31" ht="15.75" x14ac:dyDescent="0.3">
      <c r="AE4916" s="70"/>
    </row>
    <row r="4917" spans="31:31" ht="15.75" x14ac:dyDescent="0.3">
      <c r="AE4917" s="70"/>
    </row>
    <row r="4918" spans="31:31" ht="15.75" x14ac:dyDescent="0.3">
      <c r="AE4918" s="70"/>
    </row>
    <row r="4919" spans="31:31" ht="15.75" x14ac:dyDescent="0.3">
      <c r="AE4919" s="70"/>
    </row>
    <row r="4920" spans="31:31" ht="15.75" x14ac:dyDescent="0.3">
      <c r="AE4920" s="70"/>
    </row>
    <row r="4921" spans="31:31" ht="15.75" x14ac:dyDescent="0.3">
      <c r="AE4921" s="70"/>
    </row>
    <row r="4922" spans="31:31" ht="15.75" x14ac:dyDescent="0.3">
      <c r="AE4922" s="70"/>
    </row>
    <row r="4923" spans="31:31" ht="15.75" x14ac:dyDescent="0.3">
      <c r="AE4923" s="70"/>
    </row>
    <row r="4924" spans="31:31" ht="15.75" x14ac:dyDescent="0.3">
      <c r="AE4924" s="70"/>
    </row>
    <row r="4925" spans="31:31" ht="15.75" x14ac:dyDescent="0.3">
      <c r="AE4925" s="70"/>
    </row>
    <row r="4926" spans="31:31" ht="15.75" x14ac:dyDescent="0.3">
      <c r="AE4926" s="70"/>
    </row>
    <row r="4927" spans="31:31" ht="15.75" x14ac:dyDescent="0.3">
      <c r="AE4927" s="70"/>
    </row>
    <row r="4928" spans="31:31" ht="15.75" x14ac:dyDescent="0.3">
      <c r="AE4928" s="70"/>
    </row>
    <row r="4929" spans="31:31" ht="15.75" x14ac:dyDescent="0.3">
      <c r="AE4929" s="70"/>
    </row>
    <row r="4930" spans="31:31" ht="15.75" x14ac:dyDescent="0.3">
      <c r="AE4930" s="70"/>
    </row>
    <row r="4931" spans="31:31" ht="15.75" x14ac:dyDescent="0.3">
      <c r="AE4931" s="70"/>
    </row>
    <row r="4932" spans="31:31" ht="15.75" x14ac:dyDescent="0.3">
      <c r="AE4932" s="70"/>
    </row>
    <row r="4933" spans="31:31" ht="15.75" x14ac:dyDescent="0.3">
      <c r="AE4933" s="70"/>
    </row>
    <row r="4934" spans="31:31" ht="15.75" x14ac:dyDescent="0.3">
      <c r="AE4934" s="70"/>
    </row>
    <row r="4935" spans="31:31" ht="15.75" x14ac:dyDescent="0.3">
      <c r="AE4935" s="70"/>
    </row>
    <row r="4936" spans="31:31" ht="15.75" x14ac:dyDescent="0.3">
      <c r="AE4936" s="70"/>
    </row>
    <row r="4937" spans="31:31" ht="15.75" x14ac:dyDescent="0.3">
      <c r="AE4937" s="70"/>
    </row>
    <row r="4938" spans="31:31" ht="15.75" x14ac:dyDescent="0.3">
      <c r="AE4938" s="70"/>
    </row>
    <row r="4939" spans="31:31" ht="15.75" x14ac:dyDescent="0.3">
      <c r="AE4939" s="70"/>
    </row>
    <row r="4940" spans="31:31" ht="15.75" x14ac:dyDescent="0.3">
      <c r="AE4940" s="70"/>
    </row>
    <row r="4941" spans="31:31" ht="15.75" x14ac:dyDescent="0.3">
      <c r="AE4941" s="70"/>
    </row>
    <row r="4942" spans="31:31" ht="15.75" x14ac:dyDescent="0.3">
      <c r="AE4942" s="70"/>
    </row>
    <row r="4943" spans="31:31" ht="15.75" x14ac:dyDescent="0.3">
      <c r="AE4943" s="70"/>
    </row>
    <row r="4944" spans="31:31" ht="15.75" x14ac:dyDescent="0.3">
      <c r="AE4944" s="70"/>
    </row>
    <row r="4945" spans="31:31" ht="15.75" x14ac:dyDescent="0.3">
      <c r="AE4945" s="70"/>
    </row>
    <row r="4946" spans="31:31" ht="15.75" x14ac:dyDescent="0.3">
      <c r="AE4946" s="70"/>
    </row>
    <row r="4947" spans="31:31" ht="15.75" x14ac:dyDescent="0.3">
      <c r="AE4947" s="70"/>
    </row>
    <row r="4948" spans="31:31" ht="15.75" x14ac:dyDescent="0.3">
      <c r="AE4948" s="70"/>
    </row>
    <row r="4949" spans="31:31" ht="15.75" x14ac:dyDescent="0.3">
      <c r="AE4949" s="70"/>
    </row>
    <row r="4950" spans="31:31" ht="15.75" x14ac:dyDescent="0.3">
      <c r="AE4950" s="70"/>
    </row>
    <row r="4951" spans="31:31" ht="15.75" x14ac:dyDescent="0.3">
      <c r="AE4951" s="70"/>
    </row>
    <row r="4952" spans="31:31" ht="15.75" x14ac:dyDescent="0.3">
      <c r="AE4952" s="70"/>
    </row>
    <row r="4953" spans="31:31" ht="15.75" x14ac:dyDescent="0.3">
      <c r="AE4953" s="70"/>
    </row>
    <row r="4954" spans="31:31" ht="15.75" x14ac:dyDescent="0.3">
      <c r="AE4954" s="70"/>
    </row>
    <row r="4955" spans="31:31" ht="15.75" x14ac:dyDescent="0.3">
      <c r="AE4955" s="70"/>
    </row>
    <row r="4956" spans="31:31" ht="15.75" x14ac:dyDescent="0.3">
      <c r="AE4956" s="70"/>
    </row>
    <row r="4957" spans="31:31" ht="15.75" x14ac:dyDescent="0.3">
      <c r="AE4957" s="70"/>
    </row>
    <row r="4958" spans="31:31" ht="15.75" x14ac:dyDescent="0.3">
      <c r="AE4958" s="70"/>
    </row>
    <row r="4959" spans="31:31" ht="15.75" x14ac:dyDescent="0.3">
      <c r="AE4959" s="70"/>
    </row>
    <row r="4960" spans="31:31" ht="15.75" x14ac:dyDescent="0.3">
      <c r="AE4960" s="70"/>
    </row>
    <row r="4961" spans="31:31" ht="15.75" x14ac:dyDescent="0.3">
      <c r="AE4961" s="70"/>
    </row>
    <row r="4962" spans="31:31" ht="15.75" x14ac:dyDescent="0.3">
      <c r="AE4962" s="70"/>
    </row>
    <row r="4963" spans="31:31" ht="15.75" x14ac:dyDescent="0.3">
      <c r="AE4963" s="70"/>
    </row>
    <row r="4964" spans="31:31" ht="15.75" x14ac:dyDescent="0.3">
      <c r="AE4964" s="70"/>
    </row>
    <row r="4965" spans="31:31" ht="15.75" x14ac:dyDescent="0.3">
      <c r="AE4965" s="70"/>
    </row>
    <row r="4966" spans="31:31" ht="15.75" x14ac:dyDescent="0.3">
      <c r="AE4966" s="70"/>
    </row>
    <row r="4967" spans="31:31" ht="15.75" x14ac:dyDescent="0.3">
      <c r="AE4967" s="70"/>
    </row>
    <row r="4968" spans="31:31" ht="15.75" x14ac:dyDescent="0.3">
      <c r="AE4968" s="70"/>
    </row>
    <row r="4969" spans="31:31" ht="15.75" x14ac:dyDescent="0.3">
      <c r="AE4969" s="70"/>
    </row>
    <row r="4970" spans="31:31" ht="15.75" x14ac:dyDescent="0.3">
      <c r="AE4970" s="70"/>
    </row>
    <row r="4971" spans="31:31" ht="15.75" x14ac:dyDescent="0.3">
      <c r="AE4971" s="70"/>
    </row>
    <row r="4972" spans="31:31" ht="15.75" x14ac:dyDescent="0.3">
      <c r="AE4972" s="70"/>
    </row>
    <row r="4973" spans="31:31" ht="15.75" x14ac:dyDescent="0.3">
      <c r="AE4973" s="70"/>
    </row>
    <row r="4974" spans="31:31" ht="15.75" x14ac:dyDescent="0.3">
      <c r="AE4974" s="70"/>
    </row>
    <row r="4975" spans="31:31" ht="15.75" x14ac:dyDescent="0.3">
      <c r="AE4975" s="70"/>
    </row>
    <row r="4976" spans="31:31" ht="15.75" x14ac:dyDescent="0.3">
      <c r="AE4976" s="70"/>
    </row>
    <row r="4977" spans="31:31" ht="15.75" x14ac:dyDescent="0.3">
      <c r="AE4977" s="70"/>
    </row>
    <row r="4978" spans="31:31" ht="15.75" x14ac:dyDescent="0.3">
      <c r="AE4978" s="70"/>
    </row>
    <row r="4979" spans="31:31" ht="15.75" x14ac:dyDescent="0.3">
      <c r="AE4979" s="70"/>
    </row>
    <row r="4980" spans="31:31" ht="15.75" x14ac:dyDescent="0.3">
      <c r="AE4980" s="70"/>
    </row>
    <row r="4981" spans="31:31" ht="15.75" x14ac:dyDescent="0.3">
      <c r="AE4981" s="70"/>
    </row>
    <row r="4982" spans="31:31" ht="15.75" x14ac:dyDescent="0.3">
      <c r="AE4982" s="70"/>
    </row>
    <row r="4983" spans="31:31" ht="15.75" x14ac:dyDescent="0.3">
      <c r="AE4983" s="70"/>
    </row>
    <row r="4984" spans="31:31" ht="15.75" x14ac:dyDescent="0.3">
      <c r="AE4984" s="70"/>
    </row>
    <row r="4985" spans="31:31" ht="15.75" x14ac:dyDescent="0.3">
      <c r="AE4985" s="70"/>
    </row>
    <row r="4986" spans="31:31" ht="15.75" x14ac:dyDescent="0.3">
      <c r="AE4986" s="70"/>
    </row>
    <row r="4987" spans="31:31" ht="15.75" x14ac:dyDescent="0.3">
      <c r="AE4987" s="70"/>
    </row>
    <row r="4988" spans="31:31" ht="15.75" x14ac:dyDescent="0.3">
      <c r="AE4988" s="70"/>
    </row>
    <row r="4989" spans="31:31" ht="15.75" x14ac:dyDescent="0.3">
      <c r="AE4989" s="70"/>
    </row>
    <row r="4990" spans="31:31" ht="15.75" x14ac:dyDescent="0.3">
      <c r="AE4990" s="70"/>
    </row>
    <row r="4991" spans="31:31" ht="15.75" x14ac:dyDescent="0.3">
      <c r="AE4991" s="70"/>
    </row>
    <row r="4992" spans="31:31" ht="15.75" x14ac:dyDescent="0.3">
      <c r="AE4992" s="70"/>
    </row>
    <row r="4993" spans="31:31" ht="15.75" x14ac:dyDescent="0.3">
      <c r="AE4993" s="70"/>
    </row>
    <row r="4994" spans="31:31" ht="15.75" x14ac:dyDescent="0.3">
      <c r="AE4994" s="70"/>
    </row>
    <row r="4995" spans="31:31" ht="15.75" x14ac:dyDescent="0.3">
      <c r="AE4995" s="70"/>
    </row>
    <row r="4996" spans="31:31" ht="15.75" x14ac:dyDescent="0.3">
      <c r="AE4996" s="70"/>
    </row>
    <row r="4997" spans="31:31" ht="15.75" x14ac:dyDescent="0.3">
      <c r="AE4997" s="70"/>
    </row>
    <row r="4998" spans="31:31" ht="15.75" x14ac:dyDescent="0.3">
      <c r="AE4998" s="70"/>
    </row>
    <row r="4999" spans="31:31" ht="15.75" x14ac:dyDescent="0.3">
      <c r="AE4999" s="70"/>
    </row>
    <row r="5000" spans="31:31" ht="15.75" x14ac:dyDescent="0.3">
      <c r="AE5000" s="70"/>
    </row>
    <row r="5001" spans="31:31" ht="15.75" x14ac:dyDescent="0.3">
      <c r="AE5001" s="70"/>
    </row>
    <row r="5002" spans="31:31" ht="15.75" x14ac:dyDescent="0.3">
      <c r="AE5002" s="70"/>
    </row>
    <row r="5003" spans="31:31" ht="15.75" x14ac:dyDescent="0.3">
      <c r="AE5003" s="70"/>
    </row>
    <row r="5004" spans="31:31" ht="15.75" x14ac:dyDescent="0.3">
      <c r="AE5004" s="70"/>
    </row>
    <row r="5005" spans="31:31" ht="15.75" x14ac:dyDescent="0.3">
      <c r="AE5005" s="70"/>
    </row>
    <row r="5006" spans="31:31" ht="15.75" x14ac:dyDescent="0.3">
      <c r="AE5006" s="70"/>
    </row>
    <row r="5007" spans="31:31" ht="15.75" x14ac:dyDescent="0.3">
      <c r="AE5007" s="70"/>
    </row>
    <row r="5008" spans="31:31" ht="15.75" x14ac:dyDescent="0.3">
      <c r="AE5008" s="70"/>
    </row>
    <row r="5009" spans="31:31" ht="15.75" x14ac:dyDescent="0.3">
      <c r="AE5009" s="70"/>
    </row>
    <row r="5010" spans="31:31" ht="15.75" x14ac:dyDescent="0.3">
      <c r="AE5010" s="70"/>
    </row>
    <row r="5011" spans="31:31" ht="15.75" x14ac:dyDescent="0.3">
      <c r="AE5011" s="70"/>
    </row>
    <row r="5012" spans="31:31" ht="15.75" x14ac:dyDescent="0.3">
      <c r="AE5012" s="70"/>
    </row>
    <row r="5013" spans="31:31" ht="15.75" x14ac:dyDescent="0.3">
      <c r="AE5013" s="70"/>
    </row>
    <row r="5014" spans="31:31" ht="15.75" x14ac:dyDescent="0.3">
      <c r="AE5014" s="70"/>
    </row>
    <row r="5015" spans="31:31" ht="15.75" x14ac:dyDescent="0.3">
      <c r="AE5015" s="70"/>
    </row>
    <row r="5016" spans="31:31" ht="15.75" x14ac:dyDescent="0.3">
      <c r="AE5016" s="70"/>
    </row>
    <row r="5017" spans="31:31" ht="15.75" x14ac:dyDescent="0.3">
      <c r="AE5017" s="70"/>
    </row>
    <row r="5018" spans="31:31" ht="15.75" x14ac:dyDescent="0.3">
      <c r="AE5018" s="70"/>
    </row>
    <row r="5019" spans="31:31" ht="15.75" x14ac:dyDescent="0.3">
      <c r="AE5019" s="70"/>
    </row>
    <row r="5020" spans="31:31" ht="15.75" x14ac:dyDescent="0.3">
      <c r="AE5020" s="70"/>
    </row>
    <row r="5021" spans="31:31" ht="15.75" x14ac:dyDescent="0.3">
      <c r="AE5021" s="70"/>
    </row>
    <row r="5022" spans="31:31" ht="15.75" x14ac:dyDescent="0.3">
      <c r="AE5022" s="70"/>
    </row>
    <row r="5023" spans="31:31" ht="15.75" x14ac:dyDescent="0.3">
      <c r="AE5023" s="70"/>
    </row>
    <row r="5024" spans="31:31" ht="15.75" x14ac:dyDescent="0.3">
      <c r="AE5024" s="70"/>
    </row>
    <row r="5025" spans="31:31" ht="15.75" x14ac:dyDescent="0.3">
      <c r="AE5025" s="70"/>
    </row>
    <row r="5026" spans="31:31" ht="15.75" x14ac:dyDescent="0.3">
      <c r="AE5026" s="70"/>
    </row>
    <row r="5027" spans="31:31" ht="15.75" x14ac:dyDescent="0.3">
      <c r="AE5027" s="70"/>
    </row>
    <row r="5028" spans="31:31" ht="15.75" x14ac:dyDescent="0.3">
      <c r="AE5028" s="70"/>
    </row>
    <row r="5029" spans="31:31" ht="15.75" x14ac:dyDescent="0.3">
      <c r="AE5029" s="70"/>
    </row>
    <row r="5030" spans="31:31" ht="15.75" x14ac:dyDescent="0.3">
      <c r="AE5030" s="70"/>
    </row>
    <row r="5031" spans="31:31" ht="15.75" x14ac:dyDescent="0.3">
      <c r="AE5031" s="70"/>
    </row>
    <row r="5032" spans="31:31" ht="15.75" x14ac:dyDescent="0.3">
      <c r="AE5032" s="70"/>
    </row>
    <row r="5033" spans="31:31" ht="15.75" x14ac:dyDescent="0.3">
      <c r="AE5033" s="70"/>
    </row>
    <row r="5034" spans="31:31" ht="15.75" x14ac:dyDescent="0.3">
      <c r="AE5034" s="70"/>
    </row>
    <row r="5035" spans="31:31" ht="15.75" x14ac:dyDescent="0.3">
      <c r="AE5035" s="70"/>
    </row>
    <row r="5036" spans="31:31" ht="15.75" x14ac:dyDescent="0.3">
      <c r="AE5036" s="70"/>
    </row>
    <row r="5037" spans="31:31" ht="15.75" x14ac:dyDescent="0.3">
      <c r="AE5037" s="70"/>
    </row>
    <row r="5038" spans="31:31" ht="15.75" x14ac:dyDescent="0.3">
      <c r="AE5038" s="70"/>
    </row>
    <row r="5039" spans="31:31" ht="15.75" x14ac:dyDescent="0.3">
      <c r="AE5039" s="70"/>
    </row>
    <row r="5040" spans="31:31" ht="15.75" x14ac:dyDescent="0.3">
      <c r="AE5040" s="70"/>
    </row>
    <row r="5041" spans="31:31" ht="15.75" x14ac:dyDescent="0.3">
      <c r="AE5041" s="70"/>
    </row>
    <row r="5042" spans="31:31" ht="15.75" x14ac:dyDescent="0.3">
      <c r="AE5042" s="70"/>
    </row>
    <row r="5043" spans="31:31" ht="15.75" x14ac:dyDescent="0.3">
      <c r="AE5043" s="70"/>
    </row>
    <row r="5044" spans="31:31" ht="15.75" x14ac:dyDescent="0.3">
      <c r="AE5044" s="70"/>
    </row>
    <row r="5045" spans="31:31" ht="15.75" x14ac:dyDescent="0.3">
      <c r="AE5045" s="70"/>
    </row>
    <row r="5046" spans="31:31" ht="15.75" x14ac:dyDescent="0.3">
      <c r="AE5046" s="70"/>
    </row>
    <row r="5047" spans="31:31" ht="15.75" x14ac:dyDescent="0.3">
      <c r="AE5047" s="70"/>
    </row>
    <row r="5048" spans="31:31" ht="15.75" x14ac:dyDescent="0.3">
      <c r="AE5048" s="70"/>
    </row>
    <row r="5049" spans="31:31" ht="15.75" x14ac:dyDescent="0.3">
      <c r="AE5049" s="70"/>
    </row>
    <row r="5050" spans="31:31" ht="15.75" x14ac:dyDescent="0.3">
      <c r="AE5050" s="70"/>
    </row>
    <row r="5051" spans="31:31" ht="15.75" x14ac:dyDescent="0.3">
      <c r="AE5051" s="70"/>
    </row>
    <row r="5052" spans="31:31" ht="15.75" x14ac:dyDescent="0.3">
      <c r="AE5052" s="70"/>
    </row>
    <row r="5053" spans="31:31" ht="15.75" x14ac:dyDescent="0.3">
      <c r="AE5053" s="70"/>
    </row>
    <row r="5054" spans="31:31" ht="15.75" x14ac:dyDescent="0.3">
      <c r="AE5054" s="70"/>
    </row>
    <row r="5055" spans="31:31" ht="15.75" x14ac:dyDescent="0.3">
      <c r="AE5055" s="70"/>
    </row>
    <row r="5056" spans="31:31" ht="15.75" x14ac:dyDescent="0.3">
      <c r="AE5056" s="70"/>
    </row>
    <row r="5057" spans="31:31" ht="15.75" x14ac:dyDescent="0.3">
      <c r="AE5057" s="70"/>
    </row>
    <row r="5058" spans="31:31" ht="15.75" x14ac:dyDescent="0.3">
      <c r="AE5058" s="70"/>
    </row>
    <row r="5059" spans="31:31" ht="15.75" x14ac:dyDescent="0.3">
      <c r="AE5059" s="70"/>
    </row>
    <row r="5060" spans="31:31" ht="15.75" x14ac:dyDescent="0.3">
      <c r="AE5060" s="70"/>
    </row>
    <row r="5061" spans="31:31" ht="15.75" x14ac:dyDescent="0.3">
      <c r="AE5061" s="70"/>
    </row>
    <row r="5062" spans="31:31" ht="15.75" x14ac:dyDescent="0.3">
      <c r="AE5062" s="70"/>
    </row>
    <row r="5063" spans="31:31" ht="15.75" x14ac:dyDescent="0.3">
      <c r="AE5063" s="70"/>
    </row>
    <row r="5064" spans="31:31" ht="15.75" x14ac:dyDescent="0.3">
      <c r="AE5064" s="70"/>
    </row>
    <row r="5065" spans="31:31" ht="15.75" x14ac:dyDescent="0.3">
      <c r="AE5065" s="70"/>
    </row>
    <row r="5066" spans="31:31" ht="15.75" x14ac:dyDescent="0.3">
      <c r="AE5066" s="70"/>
    </row>
    <row r="5067" spans="31:31" ht="15.75" x14ac:dyDescent="0.3">
      <c r="AE5067" s="70"/>
    </row>
    <row r="5068" spans="31:31" ht="15.75" x14ac:dyDescent="0.3">
      <c r="AE5068" s="70"/>
    </row>
    <row r="5069" spans="31:31" ht="15.75" x14ac:dyDescent="0.3">
      <c r="AE5069" s="70"/>
    </row>
    <row r="5070" spans="31:31" ht="15.75" x14ac:dyDescent="0.3">
      <c r="AE5070" s="70"/>
    </row>
    <row r="5071" spans="31:31" ht="15.75" x14ac:dyDescent="0.3">
      <c r="AE5071" s="70"/>
    </row>
    <row r="5072" spans="31:31" ht="15.75" x14ac:dyDescent="0.3">
      <c r="AE5072" s="70"/>
    </row>
    <row r="5073" spans="31:31" ht="15.75" x14ac:dyDescent="0.3">
      <c r="AE5073" s="70"/>
    </row>
    <row r="5074" spans="31:31" ht="15.75" x14ac:dyDescent="0.3">
      <c r="AE5074" s="70"/>
    </row>
    <row r="5075" spans="31:31" ht="15.75" x14ac:dyDescent="0.3">
      <c r="AE5075" s="70"/>
    </row>
    <row r="5076" spans="31:31" ht="15.75" x14ac:dyDescent="0.3">
      <c r="AE5076" s="70"/>
    </row>
    <row r="5077" spans="31:31" ht="15.75" x14ac:dyDescent="0.3">
      <c r="AE5077" s="70"/>
    </row>
    <row r="5078" spans="31:31" ht="15.75" x14ac:dyDescent="0.3">
      <c r="AE5078" s="70"/>
    </row>
    <row r="5079" spans="31:31" ht="15.75" x14ac:dyDescent="0.3">
      <c r="AE5079" s="70"/>
    </row>
    <row r="5080" spans="31:31" ht="15.75" x14ac:dyDescent="0.3">
      <c r="AE5080" s="70"/>
    </row>
    <row r="5081" spans="31:31" ht="15.75" x14ac:dyDescent="0.3">
      <c r="AE5081" s="70"/>
    </row>
    <row r="5082" spans="31:31" ht="15.75" x14ac:dyDescent="0.3">
      <c r="AE5082" s="70"/>
    </row>
    <row r="5083" spans="31:31" ht="15.75" x14ac:dyDescent="0.3">
      <c r="AE5083" s="70"/>
    </row>
    <row r="5084" spans="31:31" ht="15.75" x14ac:dyDescent="0.3">
      <c r="AE5084" s="70"/>
    </row>
    <row r="5085" spans="31:31" ht="15.75" x14ac:dyDescent="0.3">
      <c r="AE5085" s="70"/>
    </row>
    <row r="5086" spans="31:31" ht="15.75" x14ac:dyDescent="0.3">
      <c r="AE5086" s="70"/>
    </row>
    <row r="5087" spans="31:31" ht="15.75" x14ac:dyDescent="0.3">
      <c r="AE5087" s="70"/>
    </row>
    <row r="5088" spans="31:31" ht="15.75" x14ac:dyDescent="0.3">
      <c r="AE5088" s="70"/>
    </row>
    <row r="5089" spans="31:31" ht="15.75" x14ac:dyDescent="0.3">
      <c r="AE5089" s="70"/>
    </row>
    <row r="5090" spans="31:31" ht="15.75" x14ac:dyDescent="0.3">
      <c r="AE5090" s="70"/>
    </row>
    <row r="5091" spans="31:31" ht="15.75" x14ac:dyDescent="0.3">
      <c r="AE5091" s="70"/>
    </row>
    <row r="5092" spans="31:31" ht="15.75" x14ac:dyDescent="0.3">
      <c r="AE5092" s="70"/>
    </row>
    <row r="5093" spans="31:31" ht="15.75" x14ac:dyDescent="0.3">
      <c r="AE5093" s="70"/>
    </row>
    <row r="5094" spans="31:31" ht="15.75" x14ac:dyDescent="0.3">
      <c r="AE5094" s="70"/>
    </row>
    <row r="5095" spans="31:31" ht="15.75" x14ac:dyDescent="0.3">
      <c r="AE5095" s="70"/>
    </row>
    <row r="5096" spans="31:31" ht="15.75" x14ac:dyDescent="0.3">
      <c r="AE5096" s="70"/>
    </row>
    <row r="5097" spans="31:31" ht="15.75" x14ac:dyDescent="0.3">
      <c r="AE5097" s="70"/>
    </row>
    <row r="5098" spans="31:31" ht="15.75" x14ac:dyDescent="0.3">
      <c r="AE5098" s="70"/>
    </row>
    <row r="5099" spans="31:31" ht="15.75" x14ac:dyDescent="0.3">
      <c r="AE5099" s="70"/>
    </row>
    <row r="5100" spans="31:31" ht="15.75" x14ac:dyDescent="0.3">
      <c r="AE5100" s="70"/>
    </row>
    <row r="5101" spans="31:31" ht="15.75" x14ac:dyDescent="0.3">
      <c r="AE5101" s="70"/>
    </row>
    <row r="5102" spans="31:31" ht="15.75" x14ac:dyDescent="0.3">
      <c r="AE5102" s="70"/>
    </row>
    <row r="5103" spans="31:31" ht="15.75" x14ac:dyDescent="0.3">
      <c r="AE5103" s="70"/>
    </row>
    <row r="5104" spans="31:31" ht="15.75" x14ac:dyDescent="0.3">
      <c r="AE5104" s="70"/>
    </row>
    <row r="5105" spans="31:31" ht="15.75" x14ac:dyDescent="0.3">
      <c r="AE5105" s="70"/>
    </row>
    <row r="5106" spans="31:31" ht="15.75" x14ac:dyDescent="0.3">
      <c r="AE5106" s="70"/>
    </row>
    <row r="5107" spans="31:31" ht="15.75" x14ac:dyDescent="0.3">
      <c r="AE5107" s="70"/>
    </row>
    <row r="5108" spans="31:31" ht="15.75" x14ac:dyDescent="0.3">
      <c r="AE5108" s="70"/>
    </row>
    <row r="5109" spans="31:31" ht="15.75" x14ac:dyDescent="0.3">
      <c r="AE5109" s="70"/>
    </row>
    <row r="5110" spans="31:31" ht="15.75" x14ac:dyDescent="0.3">
      <c r="AE5110" s="70"/>
    </row>
    <row r="5111" spans="31:31" ht="15.75" x14ac:dyDescent="0.3">
      <c r="AE5111" s="70"/>
    </row>
    <row r="5112" spans="31:31" ht="15.75" x14ac:dyDescent="0.3">
      <c r="AE5112" s="70"/>
    </row>
    <row r="5113" spans="31:31" ht="15.75" x14ac:dyDescent="0.3">
      <c r="AE5113" s="70"/>
    </row>
    <row r="5114" spans="31:31" ht="15.75" x14ac:dyDescent="0.3">
      <c r="AE5114" s="70"/>
    </row>
    <row r="5115" spans="31:31" ht="15.75" x14ac:dyDescent="0.3">
      <c r="AE5115" s="70"/>
    </row>
    <row r="5116" spans="31:31" ht="15.75" x14ac:dyDescent="0.3">
      <c r="AE5116" s="70"/>
    </row>
    <row r="5117" spans="31:31" ht="15.75" x14ac:dyDescent="0.3">
      <c r="AE5117" s="70"/>
    </row>
    <row r="5118" spans="31:31" ht="15.75" x14ac:dyDescent="0.3">
      <c r="AE5118" s="70"/>
    </row>
    <row r="5119" spans="31:31" ht="15.75" x14ac:dyDescent="0.3">
      <c r="AE5119" s="70"/>
    </row>
    <row r="5120" spans="31:31" ht="15.75" x14ac:dyDescent="0.3">
      <c r="AE5120" s="70"/>
    </row>
    <row r="5121" spans="31:31" ht="15.75" x14ac:dyDescent="0.3">
      <c r="AE5121" s="70"/>
    </row>
    <row r="5122" spans="31:31" ht="15.75" x14ac:dyDescent="0.3">
      <c r="AE5122" s="70"/>
    </row>
    <row r="5123" spans="31:31" ht="15.75" x14ac:dyDescent="0.3">
      <c r="AE5123" s="70"/>
    </row>
    <row r="5124" spans="31:31" ht="15.75" x14ac:dyDescent="0.3">
      <c r="AE5124" s="70"/>
    </row>
    <row r="5125" spans="31:31" ht="15.75" x14ac:dyDescent="0.3">
      <c r="AE5125" s="70"/>
    </row>
    <row r="5126" spans="31:31" ht="15.75" x14ac:dyDescent="0.3">
      <c r="AE5126" s="70"/>
    </row>
    <row r="5127" spans="31:31" ht="15.75" x14ac:dyDescent="0.3">
      <c r="AE5127" s="70"/>
    </row>
    <row r="5128" spans="31:31" ht="15.75" x14ac:dyDescent="0.3">
      <c r="AE5128" s="70"/>
    </row>
    <row r="5129" spans="31:31" ht="15.75" x14ac:dyDescent="0.3">
      <c r="AE5129" s="70"/>
    </row>
    <row r="5130" spans="31:31" ht="15.75" x14ac:dyDescent="0.3">
      <c r="AE5130" s="70"/>
    </row>
    <row r="5131" spans="31:31" ht="15.75" x14ac:dyDescent="0.3">
      <c r="AE5131" s="70"/>
    </row>
    <row r="5132" spans="31:31" ht="15.75" x14ac:dyDescent="0.3">
      <c r="AE5132" s="70"/>
    </row>
    <row r="5133" spans="31:31" ht="15.75" x14ac:dyDescent="0.3">
      <c r="AE5133" s="70"/>
    </row>
    <row r="5134" spans="31:31" ht="15.75" x14ac:dyDescent="0.3">
      <c r="AE5134" s="70"/>
    </row>
    <row r="5135" spans="31:31" ht="15.75" x14ac:dyDescent="0.3">
      <c r="AE5135" s="70"/>
    </row>
    <row r="5136" spans="31:31" ht="15.75" x14ac:dyDescent="0.3">
      <c r="AE5136" s="70"/>
    </row>
    <row r="5137" spans="31:31" ht="15.75" x14ac:dyDescent="0.3">
      <c r="AE5137" s="70"/>
    </row>
    <row r="5138" spans="31:31" ht="15.75" x14ac:dyDescent="0.3">
      <c r="AE5138" s="70"/>
    </row>
    <row r="5139" spans="31:31" ht="15.75" x14ac:dyDescent="0.3">
      <c r="AE5139" s="70"/>
    </row>
    <row r="5140" spans="31:31" ht="15.75" x14ac:dyDescent="0.3">
      <c r="AE5140" s="70"/>
    </row>
    <row r="5141" spans="31:31" ht="15.75" x14ac:dyDescent="0.3">
      <c r="AE5141" s="70"/>
    </row>
    <row r="5142" spans="31:31" ht="15.75" x14ac:dyDescent="0.3">
      <c r="AE5142" s="70"/>
    </row>
    <row r="5143" spans="31:31" ht="15.75" x14ac:dyDescent="0.3">
      <c r="AE5143" s="70"/>
    </row>
    <row r="5144" spans="31:31" ht="15.75" x14ac:dyDescent="0.3">
      <c r="AE5144" s="70"/>
    </row>
    <row r="5145" spans="31:31" ht="15.75" x14ac:dyDescent="0.3">
      <c r="AE5145" s="70"/>
    </row>
    <row r="5146" spans="31:31" ht="15.75" x14ac:dyDescent="0.3">
      <c r="AE5146" s="70"/>
    </row>
    <row r="5147" spans="31:31" ht="15.75" x14ac:dyDescent="0.3">
      <c r="AE5147" s="70"/>
    </row>
    <row r="5148" spans="31:31" ht="15.75" x14ac:dyDescent="0.3">
      <c r="AE5148" s="70"/>
    </row>
    <row r="5149" spans="31:31" ht="15.75" x14ac:dyDescent="0.3">
      <c r="AE5149" s="70"/>
    </row>
    <row r="5150" spans="31:31" ht="15.75" x14ac:dyDescent="0.3">
      <c r="AE5150" s="70"/>
    </row>
    <row r="5151" spans="31:31" ht="15.75" x14ac:dyDescent="0.3">
      <c r="AE5151" s="70"/>
    </row>
    <row r="5152" spans="31:31" ht="15.75" x14ac:dyDescent="0.3">
      <c r="AE5152" s="70"/>
    </row>
    <row r="5153" spans="31:31" ht="15.75" x14ac:dyDescent="0.3">
      <c r="AE5153" s="70"/>
    </row>
    <row r="5154" spans="31:31" ht="15.75" x14ac:dyDescent="0.3">
      <c r="AE5154" s="70"/>
    </row>
    <row r="5155" spans="31:31" ht="15.75" x14ac:dyDescent="0.3">
      <c r="AE5155" s="70"/>
    </row>
    <row r="5156" spans="31:31" ht="15.75" x14ac:dyDescent="0.3">
      <c r="AE5156" s="70"/>
    </row>
    <row r="5157" spans="31:31" ht="15.75" x14ac:dyDescent="0.3">
      <c r="AE5157" s="70"/>
    </row>
    <row r="5158" spans="31:31" ht="15.75" x14ac:dyDescent="0.3">
      <c r="AE5158" s="70"/>
    </row>
    <row r="5159" spans="31:31" ht="15.75" x14ac:dyDescent="0.3">
      <c r="AE5159" s="70"/>
    </row>
    <row r="5160" spans="31:31" ht="15.75" x14ac:dyDescent="0.3">
      <c r="AE5160" s="70"/>
    </row>
    <row r="5161" spans="31:31" ht="15.75" x14ac:dyDescent="0.3">
      <c r="AE5161" s="70"/>
    </row>
    <row r="5162" spans="31:31" ht="15.75" x14ac:dyDescent="0.3">
      <c r="AE5162" s="70"/>
    </row>
    <row r="5163" spans="31:31" ht="15.75" x14ac:dyDescent="0.3">
      <c r="AE5163" s="70"/>
    </row>
    <row r="5164" spans="31:31" ht="15.75" x14ac:dyDescent="0.3">
      <c r="AE5164" s="70"/>
    </row>
    <row r="5165" spans="31:31" ht="15.75" x14ac:dyDescent="0.3">
      <c r="AE5165" s="70"/>
    </row>
    <row r="5166" spans="31:31" ht="15.75" x14ac:dyDescent="0.3">
      <c r="AE5166" s="70"/>
    </row>
    <row r="5167" spans="31:31" ht="15.75" x14ac:dyDescent="0.3">
      <c r="AE5167" s="70"/>
    </row>
    <row r="5168" spans="31:31" ht="15.75" x14ac:dyDescent="0.3">
      <c r="AE5168" s="70"/>
    </row>
    <row r="5169" spans="31:31" ht="15.75" x14ac:dyDescent="0.3">
      <c r="AE5169" s="70"/>
    </row>
    <row r="5170" spans="31:31" ht="15.75" x14ac:dyDescent="0.3">
      <c r="AE5170" s="70"/>
    </row>
    <row r="5171" spans="31:31" ht="15.75" x14ac:dyDescent="0.3">
      <c r="AE5171" s="70"/>
    </row>
    <row r="5172" spans="31:31" ht="15.75" x14ac:dyDescent="0.3">
      <c r="AE5172" s="70"/>
    </row>
    <row r="5173" spans="31:31" ht="15.75" x14ac:dyDescent="0.3">
      <c r="AE5173" s="70"/>
    </row>
    <row r="5174" spans="31:31" ht="15.75" x14ac:dyDescent="0.3">
      <c r="AE5174" s="70"/>
    </row>
    <row r="5175" spans="31:31" ht="15.75" x14ac:dyDescent="0.3">
      <c r="AE5175" s="70"/>
    </row>
    <row r="5176" spans="31:31" ht="15.75" x14ac:dyDescent="0.3">
      <c r="AE5176" s="70"/>
    </row>
    <row r="5177" spans="31:31" ht="15.75" x14ac:dyDescent="0.3">
      <c r="AE5177" s="70"/>
    </row>
    <row r="5178" spans="31:31" ht="15.75" x14ac:dyDescent="0.3">
      <c r="AE5178" s="70"/>
    </row>
    <row r="5179" spans="31:31" ht="15.75" x14ac:dyDescent="0.3">
      <c r="AE5179" s="70"/>
    </row>
    <row r="5180" spans="31:31" ht="15.75" x14ac:dyDescent="0.3">
      <c r="AE5180" s="70"/>
    </row>
    <row r="5181" spans="31:31" ht="15.75" x14ac:dyDescent="0.3">
      <c r="AE5181" s="70"/>
    </row>
    <row r="5182" spans="31:31" ht="15.75" x14ac:dyDescent="0.3">
      <c r="AE5182" s="70"/>
    </row>
    <row r="5183" spans="31:31" ht="15.75" x14ac:dyDescent="0.3">
      <c r="AE5183" s="70"/>
    </row>
    <row r="5184" spans="31:31" ht="15.75" x14ac:dyDescent="0.3">
      <c r="AE5184" s="70"/>
    </row>
    <row r="5185" spans="31:31" ht="15.75" x14ac:dyDescent="0.3">
      <c r="AE5185" s="70"/>
    </row>
    <row r="5186" spans="31:31" ht="15.75" x14ac:dyDescent="0.3">
      <c r="AE5186" s="70"/>
    </row>
    <row r="5187" spans="31:31" ht="15.75" x14ac:dyDescent="0.3">
      <c r="AE5187" s="70"/>
    </row>
    <row r="5188" spans="31:31" ht="15.75" x14ac:dyDescent="0.3">
      <c r="AE5188" s="70"/>
    </row>
    <row r="5189" spans="31:31" ht="15.75" x14ac:dyDescent="0.3">
      <c r="AE5189" s="70"/>
    </row>
    <row r="5190" spans="31:31" ht="15.75" x14ac:dyDescent="0.3">
      <c r="AE5190" s="70"/>
    </row>
    <row r="5191" spans="31:31" ht="15.75" x14ac:dyDescent="0.3">
      <c r="AE5191" s="70"/>
    </row>
    <row r="5192" spans="31:31" ht="15.75" x14ac:dyDescent="0.3">
      <c r="AE5192" s="70"/>
    </row>
    <row r="5193" spans="31:31" ht="15.75" x14ac:dyDescent="0.3">
      <c r="AE5193" s="70"/>
    </row>
    <row r="5194" spans="31:31" ht="15.75" x14ac:dyDescent="0.3">
      <c r="AE5194" s="70"/>
    </row>
    <row r="5195" spans="31:31" ht="15.75" x14ac:dyDescent="0.3">
      <c r="AE5195" s="70"/>
    </row>
    <row r="5196" spans="31:31" ht="15.75" x14ac:dyDescent="0.3">
      <c r="AE5196" s="70"/>
    </row>
    <row r="5197" spans="31:31" ht="15.75" x14ac:dyDescent="0.3">
      <c r="AE5197" s="70"/>
    </row>
    <row r="5198" spans="31:31" ht="15.75" x14ac:dyDescent="0.3">
      <c r="AE5198" s="70"/>
    </row>
    <row r="5199" spans="31:31" ht="15.75" x14ac:dyDescent="0.3">
      <c r="AE5199" s="70"/>
    </row>
    <row r="5200" spans="31:31" ht="15.75" x14ac:dyDescent="0.3">
      <c r="AE5200" s="70"/>
    </row>
    <row r="5201" spans="31:31" ht="15.75" x14ac:dyDescent="0.3">
      <c r="AE5201" s="70"/>
    </row>
    <row r="5202" spans="31:31" ht="15.75" x14ac:dyDescent="0.3">
      <c r="AE5202" s="70"/>
    </row>
    <row r="5203" spans="31:31" ht="15.75" x14ac:dyDescent="0.3">
      <c r="AE5203" s="70"/>
    </row>
    <row r="5204" spans="31:31" ht="15.75" x14ac:dyDescent="0.3">
      <c r="AE5204" s="70"/>
    </row>
    <row r="5205" spans="31:31" ht="15.75" x14ac:dyDescent="0.3">
      <c r="AE5205" s="70"/>
    </row>
    <row r="5206" spans="31:31" ht="15.75" x14ac:dyDescent="0.3">
      <c r="AE5206" s="70"/>
    </row>
    <row r="5207" spans="31:31" ht="15.75" x14ac:dyDescent="0.3">
      <c r="AE5207" s="70"/>
    </row>
    <row r="5208" spans="31:31" ht="15.75" x14ac:dyDescent="0.3">
      <c r="AE5208" s="70"/>
    </row>
    <row r="5209" spans="31:31" ht="15.75" x14ac:dyDescent="0.3">
      <c r="AE5209" s="70"/>
    </row>
    <row r="5210" spans="31:31" ht="15.75" x14ac:dyDescent="0.3">
      <c r="AE5210" s="70"/>
    </row>
    <row r="5211" spans="31:31" ht="15.75" x14ac:dyDescent="0.3">
      <c r="AE5211" s="70"/>
    </row>
    <row r="5212" spans="31:31" ht="15.75" x14ac:dyDescent="0.3">
      <c r="AE5212" s="70"/>
    </row>
    <row r="5213" spans="31:31" ht="15.75" x14ac:dyDescent="0.3">
      <c r="AE5213" s="70"/>
    </row>
    <row r="5214" spans="31:31" ht="15.75" x14ac:dyDescent="0.3">
      <c r="AE5214" s="70"/>
    </row>
    <row r="5215" spans="31:31" ht="15.75" x14ac:dyDescent="0.3">
      <c r="AE5215" s="70"/>
    </row>
    <row r="5216" spans="31:31" ht="15.75" x14ac:dyDescent="0.3">
      <c r="AE5216" s="70"/>
    </row>
    <row r="5217" spans="31:31" ht="15.75" x14ac:dyDescent="0.3">
      <c r="AE5217" s="70"/>
    </row>
    <row r="5218" spans="31:31" ht="15.75" x14ac:dyDescent="0.3">
      <c r="AE5218" s="70"/>
    </row>
    <row r="5219" spans="31:31" ht="15.75" x14ac:dyDescent="0.3">
      <c r="AE5219" s="70"/>
    </row>
    <row r="5220" spans="31:31" ht="15.75" x14ac:dyDescent="0.3">
      <c r="AE5220" s="70"/>
    </row>
    <row r="5221" spans="31:31" ht="15.75" x14ac:dyDescent="0.3">
      <c r="AE5221" s="70"/>
    </row>
    <row r="5222" spans="31:31" ht="15.75" x14ac:dyDescent="0.3">
      <c r="AE5222" s="70"/>
    </row>
    <row r="5223" spans="31:31" ht="15.75" x14ac:dyDescent="0.3">
      <c r="AE5223" s="70"/>
    </row>
    <row r="5224" spans="31:31" ht="15.75" x14ac:dyDescent="0.3">
      <c r="AE5224" s="70"/>
    </row>
    <row r="5225" spans="31:31" ht="15.75" x14ac:dyDescent="0.3">
      <c r="AE5225" s="70"/>
    </row>
    <row r="5226" spans="31:31" ht="15.75" x14ac:dyDescent="0.3">
      <c r="AE5226" s="70"/>
    </row>
    <row r="5227" spans="31:31" ht="15.75" x14ac:dyDescent="0.3">
      <c r="AE5227" s="70"/>
    </row>
    <row r="5228" spans="31:31" ht="15.75" x14ac:dyDescent="0.3">
      <c r="AE5228" s="70"/>
    </row>
    <row r="5229" spans="31:31" ht="15.75" x14ac:dyDescent="0.3">
      <c r="AE5229" s="70"/>
    </row>
    <row r="5230" spans="31:31" ht="15.75" x14ac:dyDescent="0.3">
      <c r="AE5230" s="70"/>
    </row>
    <row r="5231" spans="31:31" ht="15.75" x14ac:dyDescent="0.3">
      <c r="AE5231" s="70"/>
    </row>
    <row r="5232" spans="31:31" ht="15.75" x14ac:dyDescent="0.3">
      <c r="AE5232" s="70"/>
    </row>
    <row r="5233" spans="31:31" ht="15.75" x14ac:dyDescent="0.3">
      <c r="AE5233" s="70"/>
    </row>
    <row r="5234" spans="31:31" ht="15.75" x14ac:dyDescent="0.3">
      <c r="AE5234" s="70"/>
    </row>
    <row r="5235" spans="31:31" ht="15.75" x14ac:dyDescent="0.3">
      <c r="AE5235" s="70"/>
    </row>
    <row r="5236" spans="31:31" ht="15.75" x14ac:dyDescent="0.3">
      <c r="AE5236" s="70"/>
    </row>
    <row r="5237" spans="31:31" ht="15.75" x14ac:dyDescent="0.3">
      <c r="AE5237" s="70"/>
    </row>
    <row r="5238" spans="31:31" ht="15.75" x14ac:dyDescent="0.3">
      <c r="AE5238" s="70"/>
    </row>
    <row r="5239" spans="31:31" ht="15.75" x14ac:dyDescent="0.3">
      <c r="AE5239" s="70"/>
    </row>
    <row r="5240" spans="31:31" ht="15.75" x14ac:dyDescent="0.3">
      <c r="AE5240" s="70"/>
    </row>
    <row r="5241" spans="31:31" ht="15.75" x14ac:dyDescent="0.3">
      <c r="AE5241" s="70"/>
    </row>
    <row r="5242" spans="31:31" ht="15.75" x14ac:dyDescent="0.3">
      <c r="AE5242" s="70"/>
    </row>
    <row r="5243" spans="31:31" ht="15.75" x14ac:dyDescent="0.3">
      <c r="AE5243" s="70"/>
    </row>
    <row r="5244" spans="31:31" ht="15.75" x14ac:dyDescent="0.3">
      <c r="AE5244" s="70"/>
    </row>
    <row r="5245" spans="31:31" ht="15.75" x14ac:dyDescent="0.3">
      <c r="AE5245" s="70"/>
    </row>
    <row r="5246" spans="31:31" ht="15.75" x14ac:dyDescent="0.3">
      <c r="AE5246" s="70"/>
    </row>
    <row r="5247" spans="31:31" ht="15.75" x14ac:dyDescent="0.3">
      <c r="AE5247" s="70"/>
    </row>
    <row r="5248" spans="31:31" ht="15.75" x14ac:dyDescent="0.3">
      <c r="AE5248" s="70"/>
    </row>
    <row r="5249" spans="31:31" ht="15.75" x14ac:dyDescent="0.3">
      <c r="AE5249" s="70"/>
    </row>
    <row r="5250" spans="31:31" ht="15.75" x14ac:dyDescent="0.3">
      <c r="AE5250" s="70"/>
    </row>
    <row r="5251" spans="31:31" ht="15.75" x14ac:dyDescent="0.3">
      <c r="AE5251" s="70"/>
    </row>
    <row r="5252" spans="31:31" ht="15.75" x14ac:dyDescent="0.3">
      <c r="AE5252" s="70"/>
    </row>
    <row r="5253" spans="31:31" ht="15.75" x14ac:dyDescent="0.3">
      <c r="AE5253" s="70"/>
    </row>
    <row r="5254" spans="31:31" ht="15.75" x14ac:dyDescent="0.3">
      <c r="AE5254" s="70"/>
    </row>
    <row r="5255" spans="31:31" ht="15.75" x14ac:dyDescent="0.3">
      <c r="AE5255" s="70"/>
    </row>
    <row r="5256" spans="31:31" ht="15.75" x14ac:dyDescent="0.3">
      <c r="AE5256" s="70"/>
    </row>
    <row r="5257" spans="31:31" ht="15.75" x14ac:dyDescent="0.3">
      <c r="AE5257" s="70"/>
    </row>
    <row r="5258" spans="31:31" ht="15.75" x14ac:dyDescent="0.3">
      <c r="AE5258" s="70"/>
    </row>
    <row r="5259" spans="31:31" ht="15.75" x14ac:dyDescent="0.3">
      <c r="AE5259" s="70"/>
    </row>
    <row r="5260" spans="31:31" ht="15.75" x14ac:dyDescent="0.3">
      <c r="AE5260" s="70"/>
    </row>
    <row r="5261" spans="31:31" ht="15.75" x14ac:dyDescent="0.3">
      <c r="AE5261" s="70"/>
    </row>
    <row r="5262" spans="31:31" ht="15.75" x14ac:dyDescent="0.3">
      <c r="AE5262" s="70"/>
    </row>
    <row r="5263" spans="31:31" ht="15.75" x14ac:dyDescent="0.3">
      <c r="AE5263" s="70"/>
    </row>
    <row r="5264" spans="31:31" ht="15.75" x14ac:dyDescent="0.3">
      <c r="AE5264" s="70"/>
    </row>
    <row r="5265" spans="31:31" ht="15.75" x14ac:dyDescent="0.3">
      <c r="AE5265" s="70"/>
    </row>
    <row r="5266" spans="31:31" ht="15.75" x14ac:dyDescent="0.3">
      <c r="AE5266" s="70"/>
    </row>
    <row r="5267" spans="31:31" ht="15.75" x14ac:dyDescent="0.3">
      <c r="AE5267" s="70"/>
    </row>
    <row r="5268" spans="31:31" ht="15.75" x14ac:dyDescent="0.3">
      <c r="AE5268" s="70"/>
    </row>
    <row r="5269" spans="31:31" ht="15.75" x14ac:dyDescent="0.3">
      <c r="AE5269" s="70"/>
    </row>
    <row r="5270" spans="31:31" ht="15.75" x14ac:dyDescent="0.3">
      <c r="AE5270" s="70"/>
    </row>
    <row r="5271" spans="31:31" ht="15.75" x14ac:dyDescent="0.3">
      <c r="AE5271" s="70"/>
    </row>
    <row r="5272" spans="31:31" ht="15.75" x14ac:dyDescent="0.3">
      <c r="AE5272" s="70"/>
    </row>
    <row r="5273" spans="31:31" ht="15.75" x14ac:dyDescent="0.3">
      <c r="AE5273" s="70"/>
    </row>
    <row r="5274" spans="31:31" ht="15.75" x14ac:dyDescent="0.3">
      <c r="AE5274" s="70"/>
    </row>
    <row r="5275" spans="31:31" ht="15.75" x14ac:dyDescent="0.3">
      <c r="AE5275" s="70"/>
    </row>
    <row r="5276" spans="31:31" ht="15.75" x14ac:dyDescent="0.3">
      <c r="AE5276" s="70"/>
    </row>
    <row r="5277" spans="31:31" ht="15.75" x14ac:dyDescent="0.3">
      <c r="AE5277" s="70"/>
    </row>
    <row r="5278" spans="31:31" ht="15.75" x14ac:dyDescent="0.3">
      <c r="AE5278" s="70"/>
    </row>
    <row r="5279" spans="31:31" ht="15.75" x14ac:dyDescent="0.3">
      <c r="AE5279" s="70"/>
    </row>
    <row r="5280" spans="31:31" ht="15.75" x14ac:dyDescent="0.3">
      <c r="AE5280" s="70"/>
    </row>
    <row r="5281" spans="31:31" ht="15.75" x14ac:dyDescent="0.3">
      <c r="AE5281" s="70"/>
    </row>
    <row r="5282" spans="31:31" ht="15.75" x14ac:dyDescent="0.3">
      <c r="AE5282" s="70"/>
    </row>
    <row r="5283" spans="31:31" ht="15.75" x14ac:dyDescent="0.3">
      <c r="AE5283" s="70"/>
    </row>
    <row r="5284" spans="31:31" ht="15.75" x14ac:dyDescent="0.3">
      <c r="AE5284" s="70"/>
    </row>
    <row r="5285" spans="31:31" ht="15.75" x14ac:dyDescent="0.3">
      <c r="AE5285" s="70"/>
    </row>
    <row r="5286" spans="31:31" ht="15.75" x14ac:dyDescent="0.3">
      <c r="AE5286" s="70"/>
    </row>
    <row r="5287" spans="31:31" ht="15.75" x14ac:dyDescent="0.3">
      <c r="AE5287" s="70"/>
    </row>
    <row r="5288" spans="31:31" ht="15.75" x14ac:dyDescent="0.3">
      <c r="AE5288" s="70"/>
    </row>
    <row r="5289" spans="31:31" ht="15.75" x14ac:dyDescent="0.3">
      <c r="AE5289" s="70"/>
    </row>
    <row r="5290" spans="31:31" ht="15.75" x14ac:dyDescent="0.3">
      <c r="AE5290" s="70"/>
    </row>
    <row r="5291" spans="31:31" ht="15.75" x14ac:dyDescent="0.3">
      <c r="AE5291" s="70"/>
    </row>
    <row r="5292" spans="31:31" ht="15.75" x14ac:dyDescent="0.3">
      <c r="AE5292" s="70"/>
    </row>
    <row r="5293" spans="31:31" ht="15.75" x14ac:dyDescent="0.3">
      <c r="AE5293" s="70"/>
    </row>
    <row r="5294" spans="31:31" ht="15.75" x14ac:dyDescent="0.3">
      <c r="AE5294" s="70"/>
    </row>
    <row r="5295" spans="31:31" ht="15.75" x14ac:dyDescent="0.3">
      <c r="AE5295" s="70"/>
    </row>
    <row r="5296" spans="31:31" ht="15.75" x14ac:dyDescent="0.3">
      <c r="AE5296" s="70"/>
    </row>
    <row r="5297" spans="31:31" ht="15.75" x14ac:dyDescent="0.3">
      <c r="AE5297" s="70"/>
    </row>
    <row r="5298" spans="31:31" ht="15.75" x14ac:dyDescent="0.3">
      <c r="AE5298" s="70"/>
    </row>
    <row r="5299" spans="31:31" ht="15.75" x14ac:dyDescent="0.3">
      <c r="AE5299" s="70"/>
    </row>
    <row r="5300" spans="31:31" ht="15.75" x14ac:dyDescent="0.3">
      <c r="AE5300" s="70"/>
    </row>
    <row r="5301" spans="31:31" ht="15.75" x14ac:dyDescent="0.3">
      <c r="AE5301" s="70"/>
    </row>
    <row r="5302" spans="31:31" ht="15.75" x14ac:dyDescent="0.3">
      <c r="AE5302" s="70"/>
    </row>
    <row r="5303" spans="31:31" ht="15.75" x14ac:dyDescent="0.3">
      <c r="AE5303" s="70"/>
    </row>
    <row r="5304" spans="31:31" ht="15.75" x14ac:dyDescent="0.3">
      <c r="AE5304" s="70"/>
    </row>
    <row r="5305" spans="31:31" ht="15.75" x14ac:dyDescent="0.3">
      <c r="AE5305" s="70"/>
    </row>
    <row r="5306" spans="31:31" ht="15.75" x14ac:dyDescent="0.3">
      <c r="AE5306" s="70"/>
    </row>
    <row r="5307" spans="31:31" ht="15.75" x14ac:dyDescent="0.3">
      <c r="AE5307" s="70"/>
    </row>
    <row r="5308" spans="31:31" ht="15.75" x14ac:dyDescent="0.3">
      <c r="AE5308" s="70"/>
    </row>
    <row r="5309" spans="31:31" ht="15.75" x14ac:dyDescent="0.3">
      <c r="AE5309" s="70"/>
    </row>
    <row r="5310" spans="31:31" ht="15.75" x14ac:dyDescent="0.3">
      <c r="AE5310" s="70"/>
    </row>
    <row r="5311" spans="31:31" ht="15.75" x14ac:dyDescent="0.3">
      <c r="AE5311" s="70"/>
    </row>
    <row r="5312" spans="31:31" ht="15.75" x14ac:dyDescent="0.3">
      <c r="AE5312" s="70"/>
    </row>
    <row r="5313" spans="31:31" ht="15.75" x14ac:dyDescent="0.3">
      <c r="AE5313" s="70"/>
    </row>
    <row r="5314" spans="31:31" ht="15.75" x14ac:dyDescent="0.3">
      <c r="AE5314" s="70"/>
    </row>
    <row r="5315" spans="31:31" ht="15.75" x14ac:dyDescent="0.3">
      <c r="AE5315" s="70"/>
    </row>
    <row r="5316" spans="31:31" ht="15.75" x14ac:dyDescent="0.3">
      <c r="AE5316" s="70"/>
    </row>
    <row r="5317" spans="31:31" ht="15.75" x14ac:dyDescent="0.3">
      <c r="AE5317" s="70"/>
    </row>
    <row r="5318" spans="31:31" ht="15.75" x14ac:dyDescent="0.3">
      <c r="AE5318" s="70"/>
    </row>
    <row r="5319" spans="31:31" ht="15.75" x14ac:dyDescent="0.3">
      <c r="AE5319" s="70"/>
    </row>
    <row r="5320" spans="31:31" ht="15.75" x14ac:dyDescent="0.3">
      <c r="AE5320" s="70"/>
    </row>
    <row r="5321" spans="31:31" ht="15.75" x14ac:dyDescent="0.3">
      <c r="AE5321" s="70"/>
    </row>
    <row r="5322" spans="31:31" ht="15.75" x14ac:dyDescent="0.3">
      <c r="AE5322" s="70"/>
    </row>
    <row r="5323" spans="31:31" ht="15.75" x14ac:dyDescent="0.3">
      <c r="AE5323" s="70"/>
    </row>
    <row r="5324" spans="31:31" ht="15.75" x14ac:dyDescent="0.3">
      <c r="AE5324" s="70"/>
    </row>
    <row r="5325" spans="31:31" ht="15.75" x14ac:dyDescent="0.3">
      <c r="AE5325" s="70"/>
    </row>
    <row r="5326" spans="31:31" ht="15.75" x14ac:dyDescent="0.3">
      <c r="AE5326" s="70"/>
    </row>
    <row r="5327" spans="31:31" ht="15.75" x14ac:dyDescent="0.3">
      <c r="AE5327" s="70"/>
    </row>
    <row r="5328" spans="31:31" ht="15.75" x14ac:dyDescent="0.3">
      <c r="AE5328" s="70"/>
    </row>
    <row r="5329" spans="31:31" ht="15.75" x14ac:dyDescent="0.3">
      <c r="AE5329" s="70"/>
    </row>
    <row r="5330" spans="31:31" ht="15.75" x14ac:dyDescent="0.3">
      <c r="AE5330" s="70"/>
    </row>
    <row r="5331" spans="31:31" ht="15.75" x14ac:dyDescent="0.3">
      <c r="AE5331" s="70"/>
    </row>
    <row r="5332" spans="31:31" ht="15.75" x14ac:dyDescent="0.3">
      <c r="AE5332" s="70"/>
    </row>
    <row r="5333" spans="31:31" ht="15.75" x14ac:dyDescent="0.3">
      <c r="AE5333" s="70"/>
    </row>
    <row r="5334" spans="31:31" ht="15.75" x14ac:dyDescent="0.3">
      <c r="AE5334" s="70"/>
    </row>
    <row r="5335" spans="31:31" ht="15.75" x14ac:dyDescent="0.3">
      <c r="AE5335" s="70"/>
    </row>
    <row r="5336" spans="31:31" ht="15.75" x14ac:dyDescent="0.3">
      <c r="AE5336" s="70"/>
    </row>
    <row r="5337" spans="31:31" ht="15.75" x14ac:dyDescent="0.3">
      <c r="AE5337" s="70"/>
    </row>
    <row r="5338" spans="31:31" ht="15.75" x14ac:dyDescent="0.3">
      <c r="AE5338" s="70"/>
    </row>
    <row r="5339" spans="31:31" ht="15.75" x14ac:dyDescent="0.3">
      <c r="AE5339" s="70"/>
    </row>
    <row r="5340" spans="31:31" ht="15.75" x14ac:dyDescent="0.3">
      <c r="AE5340" s="70"/>
    </row>
    <row r="5341" spans="31:31" ht="15.75" x14ac:dyDescent="0.3">
      <c r="AE5341" s="70"/>
    </row>
    <row r="5342" spans="31:31" ht="15.75" x14ac:dyDescent="0.3">
      <c r="AE5342" s="70"/>
    </row>
    <row r="5343" spans="31:31" ht="15.75" x14ac:dyDescent="0.3">
      <c r="AE5343" s="70"/>
    </row>
    <row r="5344" spans="31:31" ht="15.75" x14ac:dyDescent="0.3">
      <c r="AE5344" s="70"/>
    </row>
    <row r="5345" spans="31:31" ht="15.75" x14ac:dyDescent="0.3">
      <c r="AE5345" s="70"/>
    </row>
    <row r="5346" spans="31:31" ht="15.75" x14ac:dyDescent="0.3">
      <c r="AE5346" s="70"/>
    </row>
    <row r="5347" spans="31:31" ht="15.75" x14ac:dyDescent="0.3">
      <c r="AE5347" s="70"/>
    </row>
    <row r="5348" spans="31:31" ht="15.75" x14ac:dyDescent="0.3">
      <c r="AE5348" s="70"/>
    </row>
    <row r="5349" spans="31:31" ht="15.75" x14ac:dyDescent="0.3">
      <c r="AE5349" s="70"/>
    </row>
    <row r="5350" spans="31:31" ht="15.75" x14ac:dyDescent="0.3">
      <c r="AE5350" s="70"/>
    </row>
    <row r="5351" spans="31:31" ht="15.75" x14ac:dyDescent="0.3">
      <c r="AE5351" s="70"/>
    </row>
    <row r="5352" spans="31:31" ht="15.75" x14ac:dyDescent="0.3">
      <c r="AE5352" s="70"/>
    </row>
    <row r="5353" spans="31:31" ht="15.75" x14ac:dyDescent="0.3">
      <c r="AE5353" s="70"/>
    </row>
    <row r="5354" spans="31:31" ht="15.75" x14ac:dyDescent="0.3">
      <c r="AE5354" s="70"/>
    </row>
    <row r="5355" spans="31:31" ht="15.75" x14ac:dyDescent="0.3">
      <c r="AE5355" s="70"/>
    </row>
    <row r="5356" spans="31:31" ht="15.75" x14ac:dyDescent="0.3">
      <c r="AE5356" s="70"/>
    </row>
    <row r="5357" spans="31:31" ht="15.75" x14ac:dyDescent="0.3">
      <c r="AE5357" s="70"/>
    </row>
    <row r="5358" spans="31:31" ht="15.75" x14ac:dyDescent="0.3">
      <c r="AE5358" s="70"/>
    </row>
    <row r="5359" spans="31:31" ht="15.75" x14ac:dyDescent="0.3">
      <c r="AE5359" s="70"/>
    </row>
    <row r="5360" spans="31:31" ht="15.75" x14ac:dyDescent="0.3">
      <c r="AE5360" s="70"/>
    </row>
    <row r="5361" spans="31:31" ht="15.75" x14ac:dyDescent="0.3">
      <c r="AE5361" s="70"/>
    </row>
    <row r="5362" spans="31:31" ht="15.75" x14ac:dyDescent="0.3">
      <c r="AE5362" s="70"/>
    </row>
    <row r="5363" spans="31:31" ht="15.75" x14ac:dyDescent="0.3">
      <c r="AE5363" s="70"/>
    </row>
    <row r="5364" spans="31:31" ht="15.75" x14ac:dyDescent="0.3">
      <c r="AE5364" s="70"/>
    </row>
    <row r="5365" spans="31:31" ht="15.75" x14ac:dyDescent="0.3">
      <c r="AE5365" s="70"/>
    </row>
    <row r="5366" spans="31:31" ht="15.75" x14ac:dyDescent="0.3">
      <c r="AE5366" s="70"/>
    </row>
    <row r="5367" spans="31:31" ht="15.75" x14ac:dyDescent="0.3">
      <c r="AE5367" s="70"/>
    </row>
    <row r="5368" spans="31:31" ht="15.75" x14ac:dyDescent="0.3">
      <c r="AE5368" s="70"/>
    </row>
    <row r="5369" spans="31:31" ht="15.75" x14ac:dyDescent="0.3">
      <c r="AE5369" s="70"/>
    </row>
    <row r="5370" spans="31:31" ht="15.75" x14ac:dyDescent="0.3">
      <c r="AE5370" s="70"/>
    </row>
    <row r="5371" spans="31:31" ht="15.75" x14ac:dyDescent="0.3">
      <c r="AE5371" s="70"/>
    </row>
    <row r="5372" spans="31:31" ht="15.75" x14ac:dyDescent="0.3">
      <c r="AE5372" s="70"/>
    </row>
    <row r="5373" spans="31:31" ht="15.75" x14ac:dyDescent="0.3">
      <c r="AE5373" s="70"/>
    </row>
    <row r="5374" spans="31:31" ht="15.75" x14ac:dyDescent="0.3">
      <c r="AE5374" s="70"/>
    </row>
    <row r="5375" spans="31:31" ht="15.75" x14ac:dyDescent="0.3">
      <c r="AE5375" s="70"/>
    </row>
    <row r="5376" spans="31:31" ht="15.75" x14ac:dyDescent="0.3">
      <c r="AE5376" s="70"/>
    </row>
    <row r="5377" spans="31:31" ht="15.75" x14ac:dyDescent="0.3">
      <c r="AE5377" s="70"/>
    </row>
    <row r="5378" spans="31:31" ht="15.75" x14ac:dyDescent="0.3">
      <c r="AE5378" s="70"/>
    </row>
    <row r="5379" spans="31:31" ht="15.75" x14ac:dyDescent="0.3">
      <c r="AE5379" s="70"/>
    </row>
    <row r="5380" spans="31:31" ht="15.75" x14ac:dyDescent="0.3">
      <c r="AE5380" s="70"/>
    </row>
    <row r="5381" spans="31:31" ht="15.75" x14ac:dyDescent="0.3">
      <c r="AE5381" s="70"/>
    </row>
    <row r="5382" spans="31:31" ht="15.75" x14ac:dyDescent="0.3">
      <c r="AE5382" s="70"/>
    </row>
    <row r="5383" spans="31:31" ht="15.75" x14ac:dyDescent="0.3">
      <c r="AE5383" s="70"/>
    </row>
    <row r="5384" spans="31:31" ht="15.75" x14ac:dyDescent="0.3">
      <c r="AE5384" s="70"/>
    </row>
    <row r="5385" spans="31:31" ht="15.75" x14ac:dyDescent="0.3">
      <c r="AE5385" s="70"/>
    </row>
    <row r="5386" spans="31:31" ht="15.75" x14ac:dyDescent="0.3">
      <c r="AE5386" s="70"/>
    </row>
    <row r="5387" spans="31:31" ht="15.75" x14ac:dyDescent="0.3">
      <c r="AE5387" s="70"/>
    </row>
    <row r="5388" spans="31:31" ht="15.75" x14ac:dyDescent="0.3">
      <c r="AE5388" s="70"/>
    </row>
    <row r="5389" spans="31:31" ht="15.75" x14ac:dyDescent="0.3">
      <c r="AE5389" s="70"/>
    </row>
    <row r="5390" spans="31:31" ht="15.75" x14ac:dyDescent="0.3">
      <c r="AE5390" s="70"/>
    </row>
    <row r="5391" spans="31:31" ht="15.75" x14ac:dyDescent="0.3">
      <c r="AE5391" s="70"/>
    </row>
    <row r="5392" spans="31:31" ht="15.75" x14ac:dyDescent="0.3">
      <c r="AE5392" s="70"/>
    </row>
    <row r="5393" spans="31:31" ht="15.75" x14ac:dyDescent="0.3">
      <c r="AE5393" s="70"/>
    </row>
    <row r="5394" spans="31:31" ht="15.75" x14ac:dyDescent="0.3">
      <c r="AE5394" s="70"/>
    </row>
    <row r="5395" spans="31:31" ht="15.75" x14ac:dyDescent="0.3">
      <c r="AE5395" s="70"/>
    </row>
    <row r="5396" spans="31:31" ht="15.75" x14ac:dyDescent="0.3">
      <c r="AE5396" s="70"/>
    </row>
    <row r="5397" spans="31:31" ht="15.75" x14ac:dyDescent="0.3">
      <c r="AE5397" s="70"/>
    </row>
    <row r="5398" spans="31:31" ht="15.75" x14ac:dyDescent="0.3">
      <c r="AE5398" s="70"/>
    </row>
    <row r="5399" spans="31:31" ht="15.75" x14ac:dyDescent="0.3">
      <c r="AE5399" s="70"/>
    </row>
    <row r="5400" spans="31:31" ht="15.75" x14ac:dyDescent="0.3">
      <c r="AE5400" s="70"/>
    </row>
    <row r="5401" spans="31:31" ht="15.75" x14ac:dyDescent="0.3">
      <c r="AE5401" s="70"/>
    </row>
    <row r="5402" spans="31:31" ht="15.75" x14ac:dyDescent="0.3">
      <c r="AE5402" s="70"/>
    </row>
    <row r="5403" spans="31:31" ht="15.75" x14ac:dyDescent="0.3">
      <c r="AE5403" s="70"/>
    </row>
    <row r="5404" spans="31:31" ht="15.75" x14ac:dyDescent="0.3">
      <c r="AE5404" s="70"/>
    </row>
    <row r="5405" spans="31:31" ht="15.75" x14ac:dyDescent="0.3">
      <c r="AE5405" s="70"/>
    </row>
    <row r="5406" spans="31:31" ht="15.75" x14ac:dyDescent="0.3">
      <c r="AE5406" s="70"/>
    </row>
    <row r="5407" spans="31:31" ht="15.75" x14ac:dyDescent="0.3">
      <c r="AE5407" s="70"/>
    </row>
    <row r="5408" spans="31:31" ht="15.75" x14ac:dyDescent="0.3">
      <c r="AE5408" s="70"/>
    </row>
    <row r="5409" spans="31:31" ht="15.75" x14ac:dyDescent="0.3">
      <c r="AE5409" s="70"/>
    </row>
    <row r="5410" spans="31:31" ht="15.75" x14ac:dyDescent="0.3">
      <c r="AE5410" s="70"/>
    </row>
    <row r="5411" spans="31:31" ht="15.75" x14ac:dyDescent="0.3">
      <c r="AE5411" s="70"/>
    </row>
    <row r="5412" spans="31:31" ht="15.75" x14ac:dyDescent="0.3">
      <c r="AE5412" s="70"/>
    </row>
    <row r="5413" spans="31:31" ht="15.75" x14ac:dyDescent="0.3">
      <c r="AE5413" s="70"/>
    </row>
    <row r="5414" spans="31:31" ht="15.75" x14ac:dyDescent="0.3">
      <c r="AE5414" s="70"/>
    </row>
    <row r="5415" spans="31:31" ht="15.75" x14ac:dyDescent="0.3">
      <c r="AE5415" s="70"/>
    </row>
    <row r="5416" spans="31:31" ht="15.75" x14ac:dyDescent="0.3">
      <c r="AE5416" s="70"/>
    </row>
    <row r="5417" spans="31:31" ht="15.75" x14ac:dyDescent="0.3">
      <c r="AE5417" s="70"/>
    </row>
    <row r="5418" spans="31:31" ht="15.75" x14ac:dyDescent="0.3">
      <c r="AE5418" s="70"/>
    </row>
    <row r="5419" spans="31:31" ht="15.75" x14ac:dyDescent="0.3">
      <c r="AE5419" s="70"/>
    </row>
    <row r="5420" spans="31:31" ht="15.75" x14ac:dyDescent="0.3">
      <c r="AE5420" s="70"/>
    </row>
    <row r="5421" spans="31:31" ht="15.75" x14ac:dyDescent="0.3">
      <c r="AE5421" s="70"/>
    </row>
    <row r="5422" spans="31:31" ht="15.75" x14ac:dyDescent="0.3">
      <c r="AE5422" s="70"/>
    </row>
    <row r="5423" spans="31:31" ht="15.75" x14ac:dyDescent="0.3">
      <c r="AE5423" s="70"/>
    </row>
    <row r="5424" spans="31:31" ht="15.75" x14ac:dyDescent="0.3">
      <c r="AE5424" s="70"/>
    </row>
    <row r="5425" spans="31:31" ht="15.75" x14ac:dyDescent="0.3">
      <c r="AE5425" s="70"/>
    </row>
    <row r="5426" spans="31:31" ht="15.75" x14ac:dyDescent="0.3">
      <c r="AE5426" s="70"/>
    </row>
    <row r="5427" spans="31:31" ht="15.75" x14ac:dyDescent="0.3">
      <c r="AE5427" s="70"/>
    </row>
    <row r="5428" spans="31:31" ht="15.75" x14ac:dyDescent="0.3">
      <c r="AE5428" s="70"/>
    </row>
    <row r="5429" spans="31:31" ht="15.75" x14ac:dyDescent="0.3">
      <c r="AE5429" s="70"/>
    </row>
    <row r="5430" spans="31:31" ht="15.75" x14ac:dyDescent="0.3">
      <c r="AE5430" s="70"/>
    </row>
    <row r="5431" spans="31:31" ht="15.75" x14ac:dyDescent="0.3">
      <c r="AE5431" s="70"/>
    </row>
    <row r="5432" spans="31:31" ht="15.75" x14ac:dyDescent="0.3">
      <c r="AE5432" s="70"/>
    </row>
    <row r="5433" spans="31:31" ht="15.75" x14ac:dyDescent="0.3">
      <c r="AE5433" s="70"/>
    </row>
    <row r="5434" spans="31:31" ht="15.75" x14ac:dyDescent="0.3">
      <c r="AE5434" s="70"/>
    </row>
    <row r="5435" spans="31:31" ht="15.75" x14ac:dyDescent="0.3">
      <c r="AE5435" s="70"/>
    </row>
    <row r="5436" spans="31:31" ht="15.75" x14ac:dyDescent="0.3">
      <c r="AE5436" s="70"/>
    </row>
    <row r="5437" spans="31:31" ht="15.75" x14ac:dyDescent="0.3">
      <c r="AE5437" s="70"/>
    </row>
    <row r="5438" spans="31:31" ht="15.75" x14ac:dyDescent="0.3">
      <c r="AE5438" s="70"/>
    </row>
    <row r="5439" spans="31:31" ht="15.75" x14ac:dyDescent="0.3">
      <c r="AE5439" s="70"/>
    </row>
    <row r="5440" spans="31:31" ht="15.75" x14ac:dyDescent="0.3">
      <c r="AE5440" s="70"/>
    </row>
    <row r="5441" spans="31:31" ht="15.75" x14ac:dyDescent="0.3">
      <c r="AE5441" s="70"/>
    </row>
    <row r="5442" spans="31:31" ht="15.75" x14ac:dyDescent="0.3">
      <c r="AE5442" s="70"/>
    </row>
    <row r="5443" spans="31:31" ht="15.75" x14ac:dyDescent="0.3">
      <c r="AE5443" s="70"/>
    </row>
    <row r="5444" spans="31:31" ht="15.75" x14ac:dyDescent="0.3">
      <c r="AE5444" s="70"/>
    </row>
    <row r="5445" spans="31:31" ht="15.75" x14ac:dyDescent="0.3">
      <c r="AE5445" s="70"/>
    </row>
    <row r="5446" spans="31:31" ht="15.75" x14ac:dyDescent="0.3">
      <c r="AE5446" s="70"/>
    </row>
    <row r="5447" spans="31:31" ht="15.75" x14ac:dyDescent="0.3">
      <c r="AE5447" s="70"/>
    </row>
    <row r="5448" spans="31:31" ht="15.75" x14ac:dyDescent="0.3">
      <c r="AE5448" s="70"/>
    </row>
    <row r="5449" spans="31:31" ht="15.75" x14ac:dyDescent="0.3">
      <c r="AE5449" s="70"/>
    </row>
    <row r="5450" spans="31:31" ht="15.75" x14ac:dyDescent="0.3">
      <c r="AE5450" s="70"/>
    </row>
    <row r="5451" spans="31:31" ht="15.75" x14ac:dyDescent="0.3">
      <c r="AE5451" s="70"/>
    </row>
    <row r="5452" spans="31:31" ht="15.75" x14ac:dyDescent="0.3">
      <c r="AE5452" s="70"/>
    </row>
    <row r="5453" spans="31:31" ht="15.75" x14ac:dyDescent="0.3">
      <c r="AE5453" s="70"/>
    </row>
    <row r="5454" spans="31:31" ht="15.75" x14ac:dyDescent="0.3">
      <c r="AE5454" s="70"/>
    </row>
    <row r="5455" spans="31:31" ht="15.75" x14ac:dyDescent="0.3">
      <c r="AE5455" s="70"/>
    </row>
    <row r="5456" spans="31:31" ht="15.75" x14ac:dyDescent="0.3">
      <c r="AE5456" s="70"/>
    </row>
    <row r="5457" spans="31:31" ht="15.75" x14ac:dyDescent="0.3">
      <c r="AE5457" s="70"/>
    </row>
    <row r="5458" spans="31:31" ht="15.75" x14ac:dyDescent="0.3">
      <c r="AE5458" s="70"/>
    </row>
    <row r="5459" spans="31:31" ht="15.75" x14ac:dyDescent="0.3">
      <c r="AE5459" s="70"/>
    </row>
    <row r="5460" spans="31:31" ht="15.75" x14ac:dyDescent="0.3">
      <c r="AE5460" s="70"/>
    </row>
    <row r="5461" spans="31:31" ht="15.75" x14ac:dyDescent="0.3">
      <c r="AE5461" s="70"/>
    </row>
    <row r="5462" spans="31:31" ht="15.75" x14ac:dyDescent="0.3">
      <c r="AE5462" s="70"/>
    </row>
    <row r="5463" spans="31:31" ht="15.75" x14ac:dyDescent="0.3">
      <c r="AE5463" s="70"/>
    </row>
    <row r="5464" spans="31:31" ht="15.75" x14ac:dyDescent="0.3">
      <c r="AE5464" s="70"/>
    </row>
    <row r="5465" spans="31:31" ht="15.75" x14ac:dyDescent="0.3">
      <c r="AE5465" s="70"/>
    </row>
    <row r="5466" spans="31:31" ht="15.75" x14ac:dyDescent="0.3">
      <c r="AE5466" s="70"/>
    </row>
    <row r="5467" spans="31:31" ht="15.75" x14ac:dyDescent="0.3">
      <c r="AE5467" s="70"/>
    </row>
    <row r="5468" spans="31:31" ht="15.75" x14ac:dyDescent="0.3">
      <c r="AE5468" s="70"/>
    </row>
    <row r="5469" spans="31:31" ht="15.75" x14ac:dyDescent="0.3">
      <c r="AE5469" s="70"/>
    </row>
    <row r="5470" spans="31:31" ht="15.75" x14ac:dyDescent="0.3">
      <c r="AE5470" s="70"/>
    </row>
    <row r="5471" spans="31:31" ht="15.75" x14ac:dyDescent="0.3">
      <c r="AE5471" s="70"/>
    </row>
    <row r="5472" spans="31:31" ht="15.75" x14ac:dyDescent="0.3">
      <c r="AE5472" s="70"/>
    </row>
    <row r="5473" spans="31:31" ht="15.75" x14ac:dyDescent="0.3">
      <c r="AE5473" s="70"/>
    </row>
    <row r="5474" spans="31:31" ht="15.75" x14ac:dyDescent="0.3">
      <c r="AE5474" s="70"/>
    </row>
    <row r="5475" spans="31:31" ht="15.75" x14ac:dyDescent="0.3">
      <c r="AE5475" s="70"/>
    </row>
    <row r="5476" spans="31:31" ht="15.75" x14ac:dyDescent="0.3">
      <c r="AE5476" s="70"/>
    </row>
    <row r="5477" spans="31:31" ht="15.75" x14ac:dyDescent="0.3">
      <c r="AE5477" s="70"/>
    </row>
    <row r="5478" spans="31:31" ht="15.75" x14ac:dyDescent="0.3">
      <c r="AE5478" s="70"/>
    </row>
    <row r="5479" spans="31:31" ht="15.75" x14ac:dyDescent="0.3">
      <c r="AE5479" s="70"/>
    </row>
    <row r="5480" spans="31:31" ht="15.75" x14ac:dyDescent="0.3">
      <c r="AE5480" s="70"/>
    </row>
    <row r="5481" spans="31:31" ht="15.75" x14ac:dyDescent="0.3">
      <c r="AE5481" s="70"/>
    </row>
    <row r="5482" spans="31:31" ht="15.75" x14ac:dyDescent="0.3">
      <c r="AE5482" s="70"/>
    </row>
    <row r="5483" spans="31:31" ht="15.75" x14ac:dyDescent="0.3">
      <c r="AE5483" s="70"/>
    </row>
    <row r="5484" spans="31:31" ht="15.75" x14ac:dyDescent="0.3">
      <c r="AE5484" s="70"/>
    </row>
    <row r="5485" spans="31:31" ht="15.75" x14ac:dyDescent="0.3">
      <c r="AE5485" s="70"/>
    </row>
    <row r="5486" spans="31:31" ht="15.75" x14ac:dyDescent="0.3">
      <c r="AE5486" s="70"/>
    </row>
    <row r="5487" spans="31:31" ht="15.75" x14ac:dyDescent="0.3">
      <c r="AE5487" s="70"/>
    </row>
    <row r="5488" spans="31:31" ht="15.75" x14ac:dyDescent="0.3">
      <c r="AE5488" s="70"/>
    </row>
    <row r="5489" spans="31:31" ht="15.75" x14ac:dyDescent="0.3">
      <c r="AE5489" s="70"/>
    </row>
    <row r="5490" spans="31:31" ht="15.75" x14ac:dyDescent="0.3">
      <c r="AE5490" s="70"/>
    </row>
    <row r="5491" spans="31:31" ht="15.75" x14ac:dyDescent="0.3">
      <c r="AE5491" s="70"/>
    </row>
    <row r="5492" spans="31:31" ht="15.75" x14ac:dyDescent="0.3">
      <c r="AE5492" s="70"/>
    </row>
    <row r="5493" spans="31:31" ht="15.75" x14ac:dyDescent="0.3">
      <c r="AE5493" s="70"/>
    </row>
    <row r="5494" spans="31:31" ht="15.75" x14ac:dyDescent="0.3">
      <c r="AE5494" s="70"/>
    </row>
    <row r="5495" spans="31:31" ht="15.75" x14ac:dyDescent="0.3">
      <c r="AE5495" s="70"/>
    </row>
    <row r="5496" spans="31:31" ht="15.75" x14ac:dyDescent="0.3">
      <c r="AE5496" s="70"/>
    </row>
    <row r="5497" spans="31:31" ht="15.75" x14ac:dyDescent="0.3">
      <c r="AE5497" s="70"/>
    </row>
    <row r="5498" spans="31:31" ht="15.75" x14ac:dyDescent="0.3">
      <c r="AE5498" s="70"/>
    </row>
    <row r="5499" spans="31:31" ht="15.75" x14ac:dyDescent="0.3">
      <c r="AE5499" s="70"/>
    </row>
    <row r="5500" spans="31:31" ht="15.75" x14ac:dyDescent="0.3">
      <c r="AE5500" s="70"/>
    </row>
    <row r="5501" spans="31:31" ht="15.75" x14ac:dyDescent="0.3">
      <c r="AE5501" s="70"/>
    </row>
    <row r="5502" spans="31:31" ht="15.75" x14ac:dyDescent="0.3">
      <c r="AE5502" s="70"/>
    </row>
    <row r="5503" spans="31:31" ht="15.75" x14ac:dyDescent="0.3">
      <c r="AE5503" s="70"/>
    </row>
    <row r="5504" spans="31:31" ht="15.75" x14ac:dyDescent="0.3">
      <c r="AE5504" s="70"/>
    </row>
    <row r="5505" spans="31:31" ht="15.75" x14ac:dyDescent="0.3">
      <c r="AE5505" s="70"/>
    </row>
    <row r="5506" spans="31:31" ht="15.75" x14ac:dyDescent="0.3">
      <c r="AE5506" s="70"/>
    </row>
    <row r="5507" spans="31:31" ht="15.75" x14ac:dyDescent="0.3">
      <c r="AE5507" s="70"/>
    </row>
    <row r="5508" spans="31:31" ht="15.75" x14ac:dyDescent="0.3">
      <c r="AE5508" s="70"/>
    </row>
    <row r="5509" spans="31:31" ht="15.75" x14ac:dyDescent="0.3">
      <c r="AE5509" s="70"/>
    </row>
    <row r="5510" spans="31:31" ht="15.75" x14ac:dyDescent="0.3">
      <c r="AE5510" s="70"/>
    </row>
    <row r="5511" spans="31:31" ht="15.75" x14ac:dyDescent="0.3">
      <c r="AE5511" s="70"/>
    </row>
    <row r="5512" spans="31:31" ht="15.75" x14ac:dyDescent="0.3">
      <c r="AE5512" s="70"/>
    </row>
    <row r="5513" spans="31:31" ht="15.75" x14ac:dyDescent="0.3">
      <c r="AE5513" s="70"/>
    </row>
    <row r="5514" spans="31:31" ht="15.75" x14ac:dyDescent="0.3">
      <c r="AE5514" s="70"/>
    </row>
    <row r="5515" spans="31:31" ht="15.75" x14ac:dyDescent="0.3">
      <c r="AE5515" s="70"/>
    </row>
    <row r="5516" spans="31:31" ht="15.75" x14ac:dyDescent="0.3">
      <c r="AE5516" s="70"/>
    </row>
    <row r="5517" spans="31:31" ht="15.75" x14ac:dyDescent="0.3">
      <c r="AE5517" s="70"/>
    </row>
    <row r="5518" spans="31:31" ht="15.75" x14ac:dyDescent="0.3">
      <c r="AE5518" s="70"/>
    </row>
    <row r="5519" spans="31:31" ht="15.75" x14ac:dyDescent="0.3">
      <c r="AE5519" s="70"/>
    </row>
    <row r="5520" spans="31:31" ht="15.75" x14ac:dyDescent="0.3">
      <c r="AE5520" s="70"/>
    </row>
    <row r="5521" spans="31:31" ht="15.75" x14ac:dyDescent="0.3">
      <c r="AE5521" s="70"/>
    </row>
    <row r="5522" spans="31:31" ht="15.75" x14ac:dyDescent="0.3">
      <c r="AE5522" s="70"/>
    </row>
    <row r="5523" spans="31:31" ht="15.75" x14ac:dyDescent="0.3">
      <c r="AE5523" s="70"/>
    </row>
    <row r="5524" spans="31:31" ht="15.75" x14ac:dyDescent="0.3">
      <c r="AE5524" s="70"/>
    </row>
    <row r="5525" spans="31:31" ht="15.75" x14ac:dyDescent="0.3">
      <c r="AE5525" s="70"/>
    </row>
    <row r="5526" spans="31:31" ht="15.75" x14ac:dyDescent="0.3">
      <c r="AE5526" s="70"/>
    </row>
    <row r="5527" spans="31:31" ht="15.75" x14ac:dyDescent="0.3">
      <c r="AE5527" s="70"/>
    </row>
    <row r="5528" spans="31:31" ht="15.75" x14ac:dyDescent="0.3">
      <c r="AE5528" s="70"/>
    </row>
    <row r="5529" spans="31:31" ht="15.75" x14ac:dyDescent="0.3">
      <c r="AE5529" s="70"/>
    </row>
    <row r="5530" spans="31:31" ht="15.75" x14ac:dyDescent="0.3">
      <c r="AE5530" s="70"/>
    </row>
    <row r="5531" spans="31:31" ht="15.75" x14ac:dyDescent="0.3">
      <c r="AE5531" s="70"/>
    </row>
    <row r="5532" spans="31:31" ht="15.75" x14ac:dyDescent="0.3">
      <c r="AE5532" s="70"/>
    </row>
    <row r="5533" spans="31:31" ht="15.75" x14ac:dyDescent="0.3">
      <c r="AE5533" s="70"/>
    </row>
    <row r="5534" spans="31:31" ht="15.75" x14ac:dyDescent="0.3">
      <c r="AE5534" s="70"/>
    </row>
    <row r="5535" spans="31:31" ht="15.75" x14ac:dyDescent="0.3">
      <c r="AE5535" s="70"/>
    </row>
    <row r="5536" spans="31:31" ht="15.75" x14ac:dyDescent="0.3">
      <c r="AE5536" s="70"/>
    </row>
    <row r="5537" spans="31:31" ht="15.75" x14ac:dyDescent="0.3">
      <c r="AE5537" s="70"/>
    </row>
    <row r="5538" spans="31:31" ht="15.75" x14ac:dyDescent="0.3">
      <c r="AE5538" s="70"/>
    </row>
    <row r="5539" spans="31:31" ht="15.75" x14ac:dyDescent="0.3">
      <c r="AE5539" s="70"/>
    </row>
    <row r="5540" spans="31:31" ht="15.75" x14ac:dyDescent="0.3">
      <c r="AE5540" s="70"/>
    </row>
    <row r="5541" spans="31:31" ht="15.75" x14ac:dyDescent="0.3">
      <c r="AE5541" s="70"/>
    </row>
    <row r="5542" spans="31:31" ht="15.75" x14ac:dyDescent="0.3">
      <c r="AE5542" s="70"/>
    </row>
    <row r="5543" spans="31:31" ht="15.75" x14ac:dyDescent="0.3">
      <c r="AE5543" s="70"/>
    </row>
    <row r="5544" spans="31:31" ht="15.75" x14ac:dyDescent="0.3">
      <c r="AE5544" s="70"/>
    </row>
    <row r="5545" spans="31:31" ht="15.75" x14ac:dyDescent="0.3">
      <c r="AE5545" s="70"/>
    </row>
    <row r="5546" spans="31:31" ht="15.75" x14ac:dyDescent="0.3">
      <c r="AE5546" s="70"/>
    </row>
    <row r="5547" spans="31:31" ht="15.75" x14ac:dyDescent="0.3">
      <c r="AE5547" s="70"/>
    </row>
    <row r="5548" spans="31:31" ht="15.75" x14ac:dyDescent="0.3">
      <c r="AE5548" s="70"/>
    </row>
    <row r="5549" spans="31:31" ht="15.75" x14ac:dyDescent="0.3">
      <c r="AE5549" s="70"/>
    </row>
    <row r="5550" spans="31:31" ht="15.75" x14ac:dyDescent="0.3">
      <c r="AE5550" s="70"/>
    </row>
    <row r="5551" spans="31:31" ht="15.75" x14ac:dyDescent="0.3">
      <c r="AE5551" s="70"/>
    </row>
    <row r="5552" spans="31:31" ht="15.75" x14ac:dyDescent="0.3">
      <c r="AE5552" s="70"/>
    </row>
    <row r="5553" spans="31:31" ht="15.75" x14ac:dyDescent="0.3">
      <c r="AE5553" s="70"/>
    </row>
    <row r="5554" spans="31:31" ht="15.75" x14ac:dyDescent="0.3">
      <c r="AE5554" s="70"/>
    </row>
    <row r="5555" spans="31:31" ht="15.75" x14ac:dyDescent="0.3">
      <c r="AE5555" s="70"/>
    </row>
    <row r="5556" spans="31:31" ht="15.75" x14ac:dyDescent="0.3">
      <c r="AE5556" s="70"/>
    </row>
    <row r="5557" spans="31:31" ht="15.75" x14ac:dyDescent="0.3">
      <c r="AE5557" s="70"/>
    </row>
    <row r="5558" spans="31:31" ht="15.75" x14ac:dyDescent="0.3">
      <c r="AE5558" s="70"/>
    </row>
    <row r="5559" spans="31:31" ht="15.75" x14ac:dyDescent="0.3">
      <c r="AE5559" s="70"/>
    </row>
    <row r="5560" spans="31:31" ht="15.75" x14ac:dyDescent="0.3">
      <c r="AE5560" s="70"/>
    </row>
    <row r="5561" spans="31:31" ht="15.75" x14ac:dyDescent="0.3">
      <c r="AE5561" s="70"/>
    </row>
    <row r="5562" spans="31:31" ht="15.75" x14ac:dyDescent="0.3">
      <c r="AE5562" s="70"/>
    </row>
    <row r="5563" spans="31:31" ht="15.75" x14ac:dyDescent="0.3">
      <c r="AE5563" s="70"/>
    </row>
    <row r="5564" spans="31:31" ht="15.75" x14ac:dyDescent="0.3">
      <c r="AE5564" s="70"/>
    </row>
    <row r="5565" spans="31:31" ht="15.75" x14ac:dyDescent="0.3">
      <c r="AE5565" s="70"/>
    </row>
    <row r="5566" spans="31:31" ht="15.75" x14ac:dyDescent="0.3">
      <c r="AE5566" s="70"/>
    </row>
    <row r="5567" spans="31:31" ht="15.75" x14ac:dyDescent="0.3">
      <c r="AE5567" s="70"/>
    </row>
    <row r="5568" spans="31:31" ht="15.75" x14ac:dyDescent="0.3">
      <c r="AE5568" s="70"/>
    </row>
    <row r="5569" spans="31:31" ht="15.75" x14ac:dyDescent="0.3">
      <c r="AE5569" s="70"/>
    </row>
    <row r="5570" spans="31:31" ht="15.75" x14ac:dyDescent="0.3">
      <c r="AE5570" s="70"/>
    </row>
    <row r="5571" spans="31:31" ht="15.75" x14ac:dyDescent="0.3">
      <c r="AE5571" s="70"/>
    </row>
    <row r="5572" spans="31:31" ht="15.75" x14ac:dyDescent="0.3">
      <c r="AE5572" s="70"/>
    </row>
    <row r="5573" spans="31:31" ht="15.75" x14ac:dyDescent="0.3">
      <c r="AE5573" s="70"/>
    </row>
    <row r="5574" spans="31:31" ht="15.75" x14ac:dyDescent="0.3">
      <c r="AE5574" s="70"/>
    </row>
    <row r="5575" spans="31:31" ht="15.75" x14ac:dyDescent="0.3">
      <c r="AE5575" s="70"/>
    </row>
    <row r="5576" spans="31:31" ht="15.75" x14ac:dyDescent="0.3">
      <c r="AE5576" s="70"/>
    </row>
    <row r="5577" spans="31:31" ht="15.75" x14ac:dyDescent="0.3">
      <c r="AE5577" s="70"/>
    </row>
    <row r="5578" spans="31:31" ht="15.75" x14ac:dyDescent="0.3">
      <c r="AE5578" s="70"/>
    </row>
    <row r="5579" spans="31:31" ht="15.75" x14ac:dyDescent="0.3">
      <c r="AE5579" s="70"/>
    </row>
    <row r="5580" spans="31:31" ht="15.75" x14ac:dyDescent="0.3">
      <c r="AE5580" s="70"/>
    </row>
    <row r="5581" spans="31:31" ht="15.75" x14ac:dyDescent="0.3">
      <c r="AE5581" s="70"/>
    </row>
    <row r="5582" spans="31:31" ht="15.75" x14ac:dyDescent="0.3">
      <c r="AE5582" s="70"/>
    </row>
    <row r="5583" spans="31:31" ht="15.75" x14ac:dyDescent="0.3">
      <c r="AE5583" s="70"/>
    </row>
    <row r="5584" spans="31:31" ht="15.75" x14ac:dyDescent="0.3">
      <c r="AE5584" s="70"/>
    </row>
    <row r="5585" spans="31:31" ht="15.75" x14ac:dyDescent="0.3">
      <c r="AE5585" s="70"/>
    </row>
    <row r="5586" spans="31:31" ht="15.75" x14ac:dyDescent="0.3">
      <c r="AE5586" s="70"/>
    </row>
    <row r="5587" spans="31:31" ht="15.75" x14ac:dyDescent="0.3">
      <c r="AE5587" s="70"/>
    </row>
    <row r="5588" spans="31:31" ht="15.75" x14ac:dyDescent="0.3">
      <c r="AE5588" s="70"/>
    </row>
    <row r="5589" spans="31:31" ht="15.75" x14ac:dyDescent="0.3">
      <c r="AE5589" s="70"/>
    </row>
    <row r="5590" spans="31:31" ht="15.75" x14ac:dyDescent="0.3">
      <c r="AE5590" s="70"/>
    </row>
    <row r="5591" spans="31:31" ht="15.75" x14ac:dyDescent="0.3">
      <c r="AE5591" s="70"/>
    </row>
    <row r="5592" spans="31:31" ht="15.75" x14ac:dyDescent="0.3">
      <c r="AE5592" s="70"/>
    </row>
    <row r="5593" spans="31:31" ht="15.75" x14ac:dyDescent="0.3">
      <c r="AE5593" s="70"/>
    </row>
    <row r="5594" spans="31:31" ht="15.75" x14ac:dyDescent="0.3">
      <c r="AE5594" s="70"/>
    </row>
    <row r="5595" spans="31:31" ht="15.75" x14ac:dyDescent="0.3">
      <c r="AE5595" s="70"/>
    </row>
    <row r="5596" spans="31:31" ht="15.75" x14ac:dyDescent="0.3">
      <c r="AE5596" s="70"/>
    </row>
    <row r="5597" spans="31:31" ht="15.75" x14ac:dyDescent="0.3">
      <c r="AE5597" s="70"/>
    </row>
    <row r="5598" spans="31:31" ht="15.75" x14ac:dyDescent="0.3">
      <c r="AE5598" s="70"/>
    </row>
    <row r="5599" spans="31:31" ht="15.75" x14ac:dyDescent="0.3">
      <c r="AE5599" s="70"/>
    </row>
    <row r="5600" spans="31:31" ht="15.75" x14ac:dyDescent="0.3">
      <c r="AE5600" s="70"/>
    </row>
    <row r="5601" spans="31:31" ht="15.75" x14ac:dyDescent="0.3">
      <c r="AE5601" s="70"/>
    </row>
    <row r="5602" spans="31:31" ht="15.75" x14ac:dyDescent="0.3">
      <c r="AE5602" s="70"/>
    </row>
    <row r="5603" spans="31:31" ht="15.75" x14ac:dyDescent="0.3">
      <c r="AE5603" s="70"/>
    </row>
    <row r="5604" spans="31:31" ht="15.75" x14ac:dyDescent="0.3">
      <c r="AE5604" s="70"/>
    </row>
    <row r="5605" spans="31:31" ht="15.75" x14ac:dyDescent="0.3">
      <c r="AE5605" s="70"/>
    </row>
    <row r="5606" spans="31:31" ht="15.75" x14ac:dyDescent="0.3">
      <c r="AE5606" s="70"/>
    </row>
    <row r="5607" spans="31:31" ht="15.75" x14ac:dyDescent="0.3">
      <c r="AE5607" s="70"/>
    </row>
    <row r="5608" spans="31:31" ht="15.75" x14ac:dyDescent="0.3">
      <c r="AE5608" s="70"/>
    </row>
    <row r="5609" spans="31:31" ht="15.75" x14ac:dyDescent="0.3">
      <c r="AE5609" s="70"/>
    </row>
    <row r="5610" spans="31:31" ht="15.75" x14ac:dyDescent="0.3">
      <c r="AE5610" s="70"/>
    </row>
    <row r="5611" spans="31:31" ht="15.75" x14ac:dyDescent="0.3">
      <c r="AE5611" s="70"/>
    </row>
    <row r="5612" spans="31:31" ht="15.75" x14ac:dyDescent="0.3">
      <c r="AE5612" s="70"/>
    </row>
    <row r="5613" spans="31:31" ht="15.75" x14ac:dyDescent="0.3">
      <c r="AE5613" s="70"/>
    </row>
    <row r="5614" spans="31:31" ht="15.75" x14ac:dyDescent="0.3">
      <c r="AE5614" s="70"/>
    </row>
    <row r="5615" spans="31:31" ht="15.75" x14ac:dyDescent="0.3">
      <c r="AE5615" s="70"/>
    </row>
    <row r="5616" spans="31:31" ht="15.75" x14ac:dyDescent="0.3">
      <c r="AE5616" s="70"/>
    </row>
    <row r="5617" spans="31:31" ht="15.75" x14ac:dyDescent="0.3">
      <c r="AE5617" s="70"/>
    </row>
    <row r="5618" spans="31:31" ht="15.75" x14ac:dyDescent="0.3">
      <c r="AE5618" s="70"/>
    </row>
    <row r="5619" spans="31:31" ht="15.75" x14ac:dyDescent="0.3">
      <c r="AE5619" s="70"/>
    </row>
    <row r="5620" spans="31:31" ht="15.75" x14ac:dyDescent="0.3">
      <c r="AE5620" s="70"/>
    </row>
    <row r="5621" spans="31:31" ht="15.75" x14ac:dyDescent="0.3">
      <c r="AE5621" s="70"/>
    </row>
    <row r="5622" spans="31:31" ht="15.75" x14ac:dyDescent="0.3">
      <c r="AE5622" s="70"/>
    </row>
    <row r="5623" spans="31:31" ht="15.75" x14ac:dyDescent="0.3">
      <c r="AE5623" s="70"/>
    </row>
    <row r="5624" spans="31:31" ht="15.75" x14ac:dyDescent="0.3">
      <c r="AE5624" s="70"/>
    </row>
    <row r="5625" spans="31:31" ht="15.75" x14ac:dyDescent="0.3">
      <c r="AE5625" s="70"/>
    </row>
    <row r="5626" spans="31:31" ht="15.75" x14ac:dyDescent="0.3">
      <c r="AE5626" s="70"/>
    </row>
    <row r="5627" spans="31:31" ht="15.75" x14ac:dyDescent="0.3">
      <c r="AE5627" s="70"/>
    </row>
    <row r="5628" spans="31:31" ht="15.75" x14ac:dyDescent="0.3">
      <c r="AE5628" s="70"/>
    </row>
    <row r="5629" spans="31:31" ht="15.75" x14ac:dyDescent="0.3">
      <c r="AE5629" s="70"/>
    </row>
    <row r="5630" spans="31:31" ht="15.75" x14ac:dyDescent="0.3">
      <c r="AE5630" s="70"/>
    </row>
    <row r="5631" spans="31:31" ht="15.75" x14ac:dyDescent="0.3">
      <c r="AE5631" s="70"/>
    </row>
    <row r="5632" spans="31:31" ht="15.75" x14ac:dyDescent="0.3">
      <c r="AE5632" s="70"/>
    </row>
    <row r="5633" spans="31:31" ht="15.75" x14ac:dyDescent="0.3">
      <c r="AE5633" s="70"/>
    </row>
    <row r="5634" spans="31:31" ht="15.75" x14ac:dyDescent="0.3">
      <c r="AE5634" s="70"/>
    </row>
    <row r="5635" spans="31:31" ht="15.75" x14ac:dyDescent="0.3">
      <c r="AE5635" s="70"/>
    </row>
    <row r="5636" spans="31:31" ht="15.75" x14ac:dyDescent="0.3">
      <c r="AE5636" s="70"/>
    </row>
    <row r="5637" spans="31:31" ht="15.75" x14ac:dyDescent="0.3">
      <c r="AE5637" s="70"/>
    </row>
    <row r="5638" spans="31:31" ht="15.75" x14ac:dyDescent="0.3">
      <c r="AE5638" s="70"/>
    </row>
    <row r="5639" spans="31:31" ht="15.75" x14ac:dyDescent="0.3">
      <c r="AE5639" s="70"/>
    </row>
    <row r="5640" spans="31:31" ht="15.75" x14ac:dyDescent="0.3">
      <c r="AE5640" s="70"/>
    </row>
    <row r="5641" spans="31:31" ht="15.75" x14ac:dyDescent="0.3">
      <c r="AE5641" s="70"/>
    </row>
    <row r="5642" spans="31:31" ht="15.75" x14ac:dyDescent="0.3">
      <c r="AE5642" s="70"/>
    </row>
    <row r="5643" spans="31:31" ht="15.75" x14ac:dyDescent="0.3">
      <c r="AE5643" s="70"/>
    </row>
    <row r="5644" spans="31:31" ht="15.75" x14ac:dyDescent="0.3">
      <c r="AE5644" s="70"/>
    </row>
    <row r="5645" spans="31:31" ht="15.75" x14ac:dyDescent="0.3">
      <c r="AE5645" s="70"/>
    </row>
    <row r="5646" spans="31:31" ht="15.75" x14ac:dyDescent="0.3">
      <c r="AE5646" s="70"/>
    </row>
    <row r="5647" spans="31:31" ht="15.75" x14ac:dyDescent="0.3">
      <c r="AE5647" s="70"/>
    </row>
    <row r="5648" spans="31:31" ht="15.75" x14ac:dyDescent="0.3">
      <c r="AE5648" s="70"/>
    </row>
    <row r="5649" spans="31:31" ht="15.75" x14ac:dyDescent="0.3">
      <c r="AE5649" s="70"/>
    </row>
    <row r="5650" spans="31:31" ht="15.75" x14ac:dyDescent="0.3">
      <c r="AE5650" s="70"/>
    </row>
    <row r="5651" spans="31:31" ht="15.75" x14ac:dyDescent="0.3">
      <c r="AE5651" s="70"/>
    </row>
    <row r="5652" spans="31:31" ht="15.75" x14ac:dyDescent="0.3">
      <c r="AE5652" s="70"/>
    </row>
    <row r="5653" spans="31:31" ht="15.75" x14ac:dyDescent="0.3">
      <c r="AE5653" s="70"/>
    </row>
    <row r="5654" spans="31:31" ht="15.75" x14ac:dyDescent="0.3">
      <c r="AE5654" s="70"/>
    </row>
    <row r="5655" spans="31:31" ht="15.75" x14ac:dyDescent="0.3">
      <c r="AE5655" s="70"/>
    </row>
    <row r="5656" spans="31:31" ht="15.75" x14ac:dyDescent="0.3">
      <c r="AE5656" s="70"/>
    </row>
    <row r="5657" spans="31:31" ht="15.75" x14ac:dyDescent="0.3">
      <c r="AE5657" s="70"/>
    </row>
    <row r="5658" spans="31:31" ht="15.75" x14ac:dyDescent="0.3">
      <c r="AE5658" s="70"/>
    </row>
    <row r="5659" spans="31:31" ht="15.75" x14ac:dyDescent="0.3">
      <c r="AE5659" s="70"/>
    </row>
    <row r="5660" spans="31:31" ht="15.75" x14ac:dyDescent="0.3">
      <c r="AE5660" s="70"/>
    </row>
    <row r="5661" spans="31:31" ht="15.75" x14ac:dyDescent="0.3">
      <c r="AE5661" s="70"/>
    </row>
    <row r="5662" spans="31:31" ht="15.75" x14ac:dyDescent="0.3">
      <c r="AE5662" s="70"/>
    </row>
    <row r="5663" spans="31:31" ht="15.75" x14ac:dyDescent="0.3">
      <c r="AE5663" s="70"/>
    </row>
    <row r="5664" spans="31:31" ht="15.75" x14ac:dyDescent="0.3">
      <c r="AE5664" s="70"/>
    </row>
    <row r="5665" spans="31:31" ht="15.75" x14ac:dyDescent="0.3">
      <c r="AE5665" s="70"/>
    </row>
    <row r="5666" spans="31:31" ht="15.75" x14ac:dyDescent="0.3">
      <c r="AE5666" s="70"/>
    </row>
    <row r="5667" spans="31:31" ht="15.75" x14ac:dyDescent="0.3">
      <c r="AE5667" s="70"/>
    </row>
    <row r="5668" spans="31:31" ht="15.75" x14ac:dyDescent="0.3">
      <c r="AE5668" s="70"/>
    </row>
    <row r="5669" spans="31:31" ht="15.75" x14ac:dyDescent="0.3">
      <c r="AE5669" s="70"/>
    </row>
    <row r="5670" spans="31:31" ht="15.75" x14ac:dyDescent="0.3">
      <c r="AE5670" s="70"/>
    </row>
    <row r="5671" spans="31:31" ht="15.75" x14ac:dyDescent="0.3">
      <c r="AE5671" s="70"/>
    </row>
    <row r="5672" spans="31:31" ht="15.75" x14ac:dyDescent="0.3">
      <c r="AE5672" s="70"/>
    </row>
    <row r="5673" spans="31:31" ht="15.75" x14ac:dyDescent="0.3">
      <c r="AE5673" s="70"/>
    </row>
    <row r="5674" spans="31:31" ht="15.75" x14ac:dyDescent="0.3">
      <c r="AE5674" s="70"/>
    </row>
    <row r="5675" spans="31:31" ht="15.75" x14ac:dyDescent="0.3">
      <c r="AE5675" s="70"/>
    </row>
    <row r="5676" spans="31:31" ht="15.75" x14ac:dyDescent="0.3">
      <c r="AE5676" s="70"/>
    </row>
    <row r="5677" spans="31:31" ht="15.75" x14ac:dyDescent="0.3">
      <c r="AE5677" s="70"/>
    </row>
    <row r="5678" spans="31:31" ht="15.75" x14ac:dyDescent="0.3">
      <c r="AE5678" s="70"/>
    </row>
    <row r="5679" spans="31:31" ht="15.75" x14ac:dyDescent="0.3">
      <c r="AE5679" s="70"/>
    </row>
    <row r="5680" spans="31:31" ht="15.75" x14ac:dyDescent="0.3">
      <c r="AE5680" s="70"/>
    </row>
    <row r="5681" spans="31:31" ht="15.75" x14ac:dyDescent="0.3">
      <c r="AE5681" s="70"/>
    </row>
    <row r="5682" spans="31:31" ht="15.75" x14ac:dyDescent="0.3">
      <c r="AE5682" s="70"/>
    </row>
    <row r="5683" spans="31:31" ht="15.75" x14ac:dyDescent="0.3">
      <c r="AE5683" s="70"/>
    </row>
    <row r="5684" spans="31:31" ht="15.75" x14ac:dyDescent="0.3">
      <c r="AE5684" s="70"/>
    </row>
    <row r="5685" spans="31:31" ht="15.75" x14ac:dyDescent="0.3">
      <c r="AE5685" s="70"/>
    </row>
    <row r="5686" spans="31:31" ht="15.75" x14ac:dyDescent="0.3">
      <c r="AE5686" s="70"/>
    </row>
    <row r="5687" spans="31:31" ht="15.75" x14ac:dyDescent="0.3">
      <c r="AE5687" s="70"/>
    </row>
    <row r="5688" spans="31:31" ht="15.75" x14ac:dyDescent="0.3">
      <c r="AE5688" s="70"/>
    </row>
    <row r="5689" spans="31:31" ht="15.75" x14ac:dyDescent="0.3">
      <c r="AE5689" s="70"/>
    </row>
    <row r="5690" spans="31:31" ht="15.75" x14ac:dyDescent="0.3">
      <c r="AE5690" s="70"/>
    </row>
    <row r="5691" spans="31:31" ht="15.75" x14ac:dyDescent="0.3">
      <c r="AE5691" s="70"/>
    </row>
    <row r="5692" spans="31:31" ht="15.75" x14ac:dyDescent="0.3">
      <c r="AE5692" s="70"/>
    </row>
    <row r="5693" spans="31:31" ht="15.75" x14ac:dyDescent="0.3">
      <c r="AE5693" s="70"/>
    </row>
    <row r="5694" spans="31:31" ht="15.75" x14ac:dyDescent="0.3">
      <c r="AE5694" s="70"/>
    </row>
    <row r="5695" spans="31:31" ht="15.75" x14ac:dyDescent="0.3">
      <c r="AE5695" s="70"/>
    </row>
    <row r="5696" spans="31:31" ht="15.75" x14ac:dyDescent="0.3">
      <c r="AE5696" s="70"/>
    </row>
    <row r="5697" spans="31:31" ht="15.75" x14ac:dyDescent="0.3">
      <c r="AE5697" s="70"/>
    </row>
    <row r="5698" spans="31:31" ht="15.75" x14ac:dyDescent="0.3">
      <c r="AE5698" s="70"/>
    </row>
    <row r="5699" spans="31:31" ht="15.75" x14ac:dyDescent="0.3">
      <c r="AE5699" s="70"/>
    </row>
    <row r="5700" spans="31:31" ht="15.75" x14ac:dyDescent="0.3">
      <c r="AE5700" s="70"/>
    </row>
    <row r="5701" spans="31:31" ht="15.75" x14ac:dyDescent="0.3">
      <c r="AE5701" s="70"/>
    </row>
    <row r="5702" spans="31:31" ht="15.75" x14ac:dyDescent="0.3">
      <c r="AE5702" s="70"/>
    </row>
    <row r="5703" spans="31:31" ht="15.75" x14ac:dyDescent="0.3">
      <c r="AE5703" s="70"/>
    </row>
    <row r="5704" spans="31:31" ht="15.75" x14ac:dyDescent="0.3">
      <c r="AE5704" s="70"/>
    </row>
    <row r="5705" spans="31:31" ht="15.75" x14ac:dyDescent="0.3">
      <c r="AE5705" s="70"/>
    </row>
    <row r="5706" spans="31:31" ht="15.75" x14ac:dyDescent="0.3">
      <c r="AE5706" s="70"/>
    </row>
    <row r="5707" spans="31:31" ht="15.75" x14ac:dyDescent="0.3">
      <c r="AE5707" s="70"/>
    </row>
    <row r="5708" spans="31:31" ht="15.75" x14ac:dyDescent="0.3">
      <c r="AE5708" s="70"/>
    </row>
    <row r="5709" spans="31:31" ht="15.75" x14ac:dyDescent="0.3">
      <c r="AE5709" s="70"/>
    </row>
    <row r="5710" spans="31:31" ht="15.75" x14ac:dyDescent="0.3">
      <c r="AE5710" s="70"/>
    </row>
    <row r="5711" spans="31:31" ht="15.75" x14ac:dyDescent="0.3">
      <c r="AE5711" s="70"/>
    </row>
    <row r="5712" spans="31:31" ht="15.75" x14ac:dyDescent="0.3">
      <c r="AE5712" s="70"/>
    </row>
    <row r="5713" spans="31:31" ht="15.75" x14ac:dyDescent="0.3">
      <c r="AE5713" s="70"/>
    </row>
    <row r="5714" spans="31:31" ht="15.75" x14ac:dyDescent="0.3">
      <c r="AE5714" s="70"/>
    </row>
    <row r="5715" spans="31:31" ht="15.75" x14ac:dyDescent="0.3">
      <c r="AE5715" s="70"/>
    </row>
    <row r="5716" spans="31:31" ht="15.75" x14ac:dyDescent="0.3">
      <c r="AE5716" s="70"/>
    </row>
    <row r="5717" spans="31:31" ht="15.75" x14ac:dyDescent="0.3">
      <c r="AE5717" s="70"/>
    </row>
    <row r="5718" spans="31:31" ht="15.75" x14ac:dyDescent="0.3">
      <c r="AE5718" s="70"/>
    </row>
    <row r="5719" spans="31:31" ht="15.75" x14ac:dyDescent="0.3">
      <c r="AE5719" s="70"/>
    </row>
    <row r="5720" spans="31:31" ht="15.75" x14ac:dyDescent="0.3">
      <c r="AE5720" s="70"/>
    </row>
    <row r="5721" spans="31:31" ht="15.75" x14ac:dyDescent="0.3">
      <c r="AE5721" s="70"/>
    </row>
    <row r="5722" spans="31:31" ht="15.75" x14ac:dyDescent="0.3">
      <c r="AE5722" s="70"/>
    </row>
    <row r="5723" spans="31:31" ht="15.75" x14ac:dyDescent="0.3">
      <c r="AE5723" s="70"/>
    </row>
    <row r="5724" spans="31:31" ht="15.75" x14ac:dyDescent="0.3">
      <c r="AE5724" s="70"/>
    </row>
    <row r="5725" spans="31:31" ht="15.75" x14ac:dyDescent="0.3">
      <c r="AE5725" s="70"/>
    </row>
    <row r="5726" spans="31:31" ht="15.75" x14ac:dyDescent="0.3">
      <c r="AE5726" s="70"/>
    </row>
    <row r="5727" spans="31:31" ht="15.75" x14ac:dyDescent="0.3">
      <c r="AE5727" s="70"/>
    </row>
    <row r="5728" spans="31:31" ht="15.75" x14ac:dyDescent="0.3">
      <c r="AE5728" s="70"/>
    </row>
    <row r="5729" spans="31:31" ht="15.75" x14ac:dyDescent="0.3">
      <c r="AE5729" s="70"/>
    </row>
    <row r="5730" spans="31:31" ht="15.75" x14ac:dyDescent="0.3">
      <c r="AE5730" s="70"/>
    </row>
    <row r="5731" spans="31:31" ht="15.75" x14ac:dyDescent="0.3">
      <c r="AE5731" s="70"/>
    </row>
    <row r="5732" spans="31:31" ht="15.75" x14ac:dyDescent="0.3">
      <c r="AE5732" s="70"/>
    </row>
    <row r="5733" spans="31:31" ht="15.75" x14ac:dyDescent="0.3">
      <c r="AE5733" s="70"/>
    </row>
    <row r="5734" spans="31:31" ht="15.75" x14ac:dyDescent="0.3">
      <c r="AE5734" s="70"/>
    </row>
    <row r="5735" spans="31:31" ht="15.75" x14ac:dyDescent="0.3">
      <c r="AE5735" s="70"/>
    </row>
    <row r="5736" spans="31:31" ht="15.75" x14ac:dyDescent="0.3">
      <c r="AE5736" s="70"/>
    </row>
    <row r="5737" spans="31:31" ht="15.75" x14ac:dyDescent="0.3">
      <c r="AE5737" s="70"/>
    </row>
    <row r="5738" spans="31:31" ht="15.75" x14ac:dyDescent="0.3">
      <c r="AE5738" s="70"/>
    </row>
    <row r="5739" spans="31:31" ht="15.75" x14ac:dyDescent="0.3">
      <c r="AE5739" s="70"/>
    </row>
    <row r="5740" spans="31:31" ht="15.75" x14ac:dyDescent="0.3">
      <c r="AE5740" s="70"/>
    </row>
    <row r="5741" spans="31:31" ht="15.75" x14ac:dyDescent="0.3">
      <c r="AE5741" s="70"/>
    </row>
    <row r="5742" spans="31:31" ht="15.75" x14ac:dyDescent="0.3">
      <c r="AE5742" s="70"/>
    </row>
    <row r="5743" spans="31:31" ht="15.75" x14ac:dyDescent="0.3">
      <c r="AE5743" s="70"/>
    </row>
    <row r="5744" spans="31:31" ht="15.75" x14ac:dyDescent="0.3">
      <c r="AE5744" s="70"/>
    </row>
    <row r="5745" spans="31:31" ht="15.75" x14ac:dyDescent="0.3">
      <c r="AE5745" s="70"/>
    </row>
    <row r="5746" spans="31:31" ht="15.75" x14ac:dyDescent="0.3">
      <c r="AE5746" s="70"/>
    </row>
    <row r="5747" spans="31:31" ht="15.75" x14ac:dyDescent="0.3">
      <c r="AE5747" s="70"/>
    </row>
    <row r="5748" spans="31:31" ht="15.75" x14ac:dyDescent="0.3">
      <c r="AE5748" s="70"/>
    </row>
    <row r="5749" spans="31:31" ht="15.75" x14ac:dyDescent="0.3">
      <c r="AE5749" s="70"/>
    </row>
    <row r="5750" spans="31:31" ht="15.75" x14ac:dyDescent="0.3">
      <c r="AE5750" s="70"/>
    </row>
    <row r="5751" spans="31:31" ht="15.75" x14ac:dyDescent="0.3">
      <c r="AE5751" s="70"/>
    </row>
    <row r="5752" spans="31:31" ht="15.75" x14ac:dyDescent="0.3">
      <c r="AE5752" s="70"/>
    </row>
    <row r="5753" spans="31:31" ht="15.75" x14ac:dyDescent="0.3">
      <c r="AE5753" s="70"/>
    </row>
    <row r="5754" spans="31:31" ht="15.75" x14ac:dyDescent="0.3">
      <c r="AE5754" s="70"/>
    </row>
    <row r="5755" spans="31:31" ht="15.75" x14ac:dyDescent="0.3">
      <c r="AE5755" s="70"/>
    </row>
    <row r="5756" spans="31:31" ht="15.75" x14ac:dyDescent="0.3">
      <c r="AE5756" s="70"/>
    </row>
    <row r="5757" spans="31:31" ht="15.75" x14ac:dyDescent="0.3">
      <c r="AE5757" s="70"/>
    </row>
    <row r="5758" spans="31:31" ht="15.75" x14ac:dyDescent="0.3">
      <c r="AE5758" s="70"/>
    </row>
    <row r="5759" spans="31:31" ht="15.75" x14ac:dyDescent="0.3">
      <c r="AE5759" s="70"/>
    </row>
    <row r="5760" spans="31:31" ht="15.75" x14ac:dyDescent="0.3">
      <c r="AE5760" s="70"/>
    </row>
    <row r="5761" spans="31:31" ht="15.75" x14ac:dyDescent="0.3">
      <c r="AE5761" s="70"/>
    </row>
    <row r="5762" spans="31:31" ht="15.75" x14ac:dyDescent="0.3">
      <c r="AE5762" s="70"/>
    </row>
    <row r="5763" spans="31:31" ht="15.75" x14ac:dyDescent="0.3">
      <c r="AE5763" s="70"/>
    </row>
    <row r="5764" spans="31:31" ht="15.75" x14ac:dyDescent="0.3">
      <c r="AE5764" s="70"/>
    </row>
    <row r="5765" spans="31:31" ht="15.75" x14ac:dyDescent="0.3">
      <c r="AE5765" s="70"/>
    </row>
    <row r="5766" spans="31:31" ht="15.75" x14ac:dyDescent="0.3">
      <c r="AE5766" s="70"/>
    </row>
    <row r="5767" spans="31:31" ht="15.75" x14ac:dyDescent="0.3">
      <c r="AE5767" s="70"/>
    </row>
    <row r="5768" spans="31:31" ht="15.75" x14ac:dyDescent="0.3">
      <c r="AE5768" s="70"/>
    </row>
    <row r="5769" spans="31:31" ht="15.75" x14ac:dyDescent="0.3">
      <c r="AE5769" s="70"/>
    </row>
    <row r="5770" spans="31:31" ht="15.75" x14ac:dyDescent="0.3">
      <c r="AE5770" s="70"/>
    </row>
    <row r="5771" spans="31:31" ht="15.75" x14ac:dyDescent="0.3">
      <c r="AE5771" s="70"/>
    </row>
    <row r="5772" spans="31:31" ht="15.75" x14ac:dyDescent="0.3">
      <c r="AE5772" s="70"/>
    </row>
    <row r="5773" spans="31:31" ht="15.75" x14ac:dyDescent="0.3">
      <c r="AE5773" s="70"/>
    </row>
    <row r="5774" spans="31:31" ht="15.75" x14ac:dyDescent="0.3">
      <c r="AE5774" s="70"/>
    </row>
    <row r="5775" spans="31:31" ht="15.75" x14ac:dyDescent="0.3">
      <c r="AE5775" s="70"/>
    </row>
    <row r="5776" spans="31:31" ht="15.75" x14ac:dyDescent="0.3">
      <c r="AE5776" s="70"/>
    </row>
    <row r="5777" spans="31:31" ht="15.75" x14ac:dyDescent="0.3">
      <c r="AE5777" s="70"/>
    </row>
    <row r="5778" spans="31:31" ht="15.75" x14ac:dyDescent="0.3">
      <c r="AE5778" s="70"/>
    </row>
    <row r="5779" spans="31:31" ht="15.75" x14ac:dyDescent="0.3">
      <c r="AE5779" s="70"/>
    </row>
    <row r="5780" spans="31:31" ht="15.75" x14ac:dyDescent="0.3">
      <c r="AE5780" s="70"/>
    </row>
    <row r="5781" spans="31:31" ht="15.75" x14ac:dyDescent="0.3">
      <c r="AE5781" s="70"/>
    </row>
    <row r="5782" spans="31:31" ht="15.75" x14ac:dyDescent="0.3">
      <c r="AE5782" s="70"/>
    </row>
    <row r="5783" spans="31:31" ht="15.75" x14ac:dyDescent="0.3">
      <c r="AE5783" s="70"/>
    </row>
    <row r="5784" spans="31:31" ht="15.75" x14ac:dyDescent="0.3">
      <c r="AE5784" s="70"/>
    </row>
    <row r="5785" spans="31:31" ht="15.75" x14ac:dyDescent="0.3">
      <c r="AE5785" s="70"/>
    </row>
    <row r="5786" spans="31:31" ht="15.75" x14ac:dyDescent="0.3">
      <c r="AE5786" s="70"/>
    </row>
    <row r="5787" spans="31:31" ht="15.75" x14ac:dyDescent="0.3">
      <c r="AE5787" s="70"/>
    </row>
    <row r="5788" spans="31:31" ht="15.75" x14ac:dyDescent="0.3">
      <c r="AE5788" s="70"/>
    </row>
    <row r="5789" spans="31:31" ht="15.75" x14ac:dyDescent="0.3">
      <c r="AE5789" s="70"/>
    </row>
    <row r="5790" spans="31:31" ht="15.75" x14ac:dyDescent="0.3">
      <c r="AE5790" s="70"/>
    </row>
    <row r="5791" spans="31:31" ht="15.75" x14ac:dyDescent="0.3">
      <c r="AE5791" s="70"/>
    </row>
    <row r="5792" spans="31:31" ht="15.75" x14ac:dyDescent="0.3">
      <c r="AE5792" s="70"/>
    </row>
    <row r="5793" spans="31:31" ht="15.75" x14ac:dyDescent="0.3">
      <c r="AE5793" s="70"/>
    </row>
    <row r="5794" spans="31:31" ht="15.75" x14ac:dyDescent="0.3">
      <c r="AE5794" s="70"/>
    </row>
    <row r="5795" spans="31:31" ht="15.75" x14ac:dyDescent="0.3">
      <c r="AE5795" s="70"/>
    </row>
    <row r="5796" spans="31:31" ht="15.75" x14ac:dyDescent="0.3">
      <c r="AE5796" s="70"/>
    </row>
    <row r="5797" spans="31:31" ht="15.75" x14ac:dyDescent="0.3">
      <c r="AE5797" s="70"/>
    </row>
    <row r="5798" spans="31:31" ht="15.75" x14ac:dyDescent="0.3">
      <c r="AE5798" s="70"/>
    </row>
    <row r="5799" spans="31:31" ht="15.75" x14ac:dyDescent="0.3">
      <c r="AE5799" s="70"/>
    </row>
    <row r="5800" spans="31:31" ht="15.75" x14ac:dyDescent="0.3">
      <c r="AE5800" s="70"/>
    </row>
    <row r="5801" spans="31:31" ht="15.75" x14ac:dyDescent="0.3">
      <c r="AE5801" s="70"/>
    </row>
    <row r="5802" spans="31:31" ht="15.75" x14ac:dyDescent="0.3">
      <c r="AE5802" s="70"/>
    </row>
    <row r="5803" spans="31:31" ht="15.75" x14ac:dyDescent="0.3">
      <c r="AE5803" s="70"/>
    </row>
    <row r="5804" spans="31:31" ht="15.75" x14ac:dyDescent="0.3">
      <c r="AE5804" s="70"/>
    </row>
    <row r="5805" spans="31:31" ht="15.75" x14ac:dyDescent="0.3">
      <c r="AE5805" s="70"/>
    </row>
    <row r="5806" spans="31:31" ht="15.75" x14ac:dyDescent="0.3">
      <c r="AE5806" s="70"/>
    </row>
    <row r="5807" spans="31:31" ht="15.75" x14ac:dyDescent="0.3">
      <c r="AE5807" s="70"/>
    </row>
    <row r="5808" spans="31:31" ht="15.75" x14ac:dyDescent="0.3">
      <c r="AE5808" s="70"/>
    </row>
    <row r="5809" spans="31:31" ht="15.75" x14ac:dyDescent="0.3">
      <c r="AE5809" s="70"/>
    </row>
    <row r="5810" spans="31:31" ht="15.75" x14ac:dyDescent="0.3">
      <c r="AE5810" s="70"/>
    </row>
    <row r="5811" spans="31:31" ht="15.75" x14ac:dyDescent="0.3">
      <c r="AE5811" s="70"/>
    </row>
    <row r="5812" spans="31:31" ht="15.75" x14ac:dyDescent="0.3">
      <c r="AE5812" s="70"/>
    </row>
    <row r="5813" spans="31:31" ht="15.75" x14ac:dyDescent="0.3">
      <c r="AE5813" s="70"/>
    </row>
    <row r="5814" spans="31:31" ht="15.75" x14ac:dyDescent="0.3">
      <c r="AE5814" s="70"/>
    </row>
    <row r="5815" spans="31:31" ht="15.75" x14ac:dyDescent="0.3">
      <c r="AE5815" s="70"/>
    </row>
    <row r="5816" spans="31:31" ht="15.75" x14ac:dyDescent="0.3">
      <c r="AE5816" s="70"/>
    </row>
    <row r="5817" spans="31:31" ht="15.75" x14ac:dyDescent="0.3">
      <c r="AE5817" s="70"/>
    </row>
    <row r="5818" spans="31:31" ht="15.75" x14ac:dyDescent="0.3">
      <c r="AE5818" s="70"/>
    </row>
    <row r="5819" spans="31:31" ht="15.75" x14ac:dyDescent="0.3">
      <c r="AE5819" s="70"/>
    </row>
    <row r="5820" spans="31:31" ht="15.75" x14ac:dyDescent="0.3">
      <c r="AE5820" s="70"/>
    </row>
    <row r="5821" spans="31:31" ht="15.75" x14ac:dyDescent="0.3">
      <c r="AE5821" s="70"/>
    </row>
    <row r="5822" spans="31:31" ht="15.75" x14ac:dyDescent="0.3">
      <c r="AE5822" s="70"/>
    </row>
    <row r="5823" spans="31:31" ht="15.75" x14ac:dyDescent="0.3">
      <c r="AE5823" s="70"/>
    </row>
    <row r="5824" spans="31:31" ht="15.75" x14ac:dyDescent="0.3">
      <c r="AE5824" s="70"/>
    </row>
    <row r="5825" spans="31:31" ht="15.75" x14ac:dyDescent="0.3">
      <c r="AE5825" s="70"/>
    </row>
    <row r="5826" spans="31:31" ht="15.75" x14ac:dyDescent="0.3">
      <c r="AE5826" s="70"/>
    </row>
    <row r="5827" spans="31:31" ht="15.75" x14ac:dyDescent="0.3">
      <c r="AE5827" s="70"/>
    </row>
    <row r="5828" spans="31:31" ht="15.75" x14ac:dyDescent="0.3">
      <c r="AE5828" s="70"/>
    </row>
    <row r="5829" spans="31:31" ht="15.75" x14ac:dyDescent="0.3">
      <c r="AE5829" s="70"/>
    </row>
    <row r="5830" spans="31:31" ht="15.75" x14ac:dyDescent="0.3">
      <c r="AE5830" s="70"/>
    </row>
    <row r="5831" spans="31:31" ht="15.75" x14ac:dyDescent="0.3">
      <c r="AE5831" s="70"/>
    </row>
    <row r="5832" spans="31:31" ht="15.75" x14ac:dyDescent="0.3">
      <c r="AE5832" s="70"/>
    </row>
    <row r="5833" spans="31:31" ht="15.75" x14ac:dyDescent="0.3">
      <c r="AE5833" s="70"/>
    </row>
    <row r="5834" spans="31:31" ht="15.75" x14ac:dyDescent="0.3">
      <c r="AE5834" s="70"/>
    </row>
    <row r="5835" spans="31:31" ht="15.75" x14ac:dyDescent="0.3">
      <c r="AE5835" s="70"/>
    </row>
    <row r="5836" spans="31:31" ht="15.75" x14ac:dyDescent="0.3">
      <c r="AE5836" s="70"/>
    </row>
    <row r="5837" spans="31:31" ht="15.75" x14ac:dyDescent="0.3">
      <c r="AE5837" s="70"/>
    </row>
    <row r="5838" spans="31:31" ht="15.75" x14ac:dyDescent="0.3">
      <c r="AE5838" s="70"/>
    </row>
    <row r="5839" spans="31:31" ht="15.75" x14ac:dyDescent="0.3">
      <c r="AE5839" s="70"/>
    </row>
    <row r="5840" spans="31:31" ht="15.75" x14ac:dyDescent="0.3">
      <c r="AE5840" s="70"/>
    </row>
    <row r="5841" spans="31:31" ht="15.75" x14ac:dyDescent="0.3">
      <c r="AE5841" s="70"/>
    </row>
    <row r="5842" spans="31:31" ht="15.75" x14ac:dyDescent="0.3">
      <c r="AE5842" s="70"/>
    </row>
    <row r="5843" spans="31:31" ht="15.75" x14ac:dyDescent="0.3">
      <c r="AE5843" s="70"/>
    </row>
    <row r="5844" spans="31:31" ht="15.75" x14ac:dyDescent="0.3">
      <c r="AE5844" s="70"/>
    </row>
    <row r="5845" spans="31:31" ht="15.75" x14ac:dyDescent="0.3">
      <c r="AE5845" s="70"/>
    </row>
    <row r="5846" spans="31:31" ht="15.75" x14ac:dyDescent="0.3">
      <c r="AE5846" s="70"/>
    </row>
    <row r="5847" spans="31:31" ht="15.75" x14ac:dyDescent="0.3">
      <c r="AE5847" s="70"/>
    </row>
    <row r="5848" spans="31:31" ht="15.75" x14ac:dyDescent="0.3">
      <c r="AE5848" s="70"/>
    </row>
    <row r="5849" spans="31:31" ht="15.75" x14ac:dyDescent="0.3">
      <c r="AE5849" s="70"/>
    </row>
    <row r="5850" spans="31:31" ht="15.75" x14ac:dyDescent="0.3">
      <c r="AE5850" s="70"/>
    </row>
    <row r="5851" spans="31:31" ht="15.75" x14ac:dyDescent="0.3">
      <c r="AE5851" s="70"/>
    </row>
    <row r="5852" spans="31:31" ht="15.75" x14ac:dyDescent="0.3">
      <c r="AE5852" s="70"/>
    </row>
    <row r="5853" spans="31:31" ht="15.75" x14ac:dyDescent="0.3">
      <c r="AE5853" s="70"/>
    </row>
    <row r="5854" spans="31:31" ht="15.75" x14ac:dyDescent="0.3">
      <c r="AE5854" s="70"/>
    </row>
    <row r="5855" spans="31:31" ht="15.75" x14ac:dyDescent="0.3">
      <c r="AE5855" s="70"/>
    </row>
    <row r="5856" spans="31:31" ht="15.75" x14ac:dyDescent="0.3">
      <c r="AE5856" s="70"/>
    </row>
    <row r="5857" spans="31:31" ht="15.75" x14ac:dyDescent="0.3">
      <c r="AE5857" s="70"/>
    </row>
    <row r="5858" spans="31:31" ht="15.75" x14ac:dyDescent="0.3">
      <c r="AE5858" s="70"/>
    </row>
    <row r="5859" spans="31:31" ht="15.75" x14ac:dyDescent="0.3">
      <c r="AE5859" s="70"/>
    </row>
    <row r="5860" spans="31:31" ht="15.75" x14ac:dyDescent="0.3">
      <c r="AE5860" s="70"/>
    </row>
    <row r="5861" spans="31:31" ht="15.75" x14ac:dyDescent="0.3">
      <c r="AE5861" s="70"/>
    </row>
    <row r="5862" spans="31:31" ht="15.75" x14ac:dyDescent="0.3">
      <c r="AE5862" s="70"/>
    </row>
    <row r="5863" spans="31:31" ht="15.75" x14ac:dyDescent="0.3">
      <c r="AE5863" s="70"/>
    </row>
    <row r="5864" spans="31:31" ht="15.75" x14ac:dyDescent="0.3">
      <c r="AE5864" s="70"/>
    </row>
    <row r="5865" spans="31:31" ht="15.75" x14ac:dyDescent="0.3">
      <c r="AE5865" s="70"/>
    </row>
    <row r="5866" spans="31:31" ht="15.75" x14ac:dyDescent="0.3">
      <c r="AE5866" s="70"/>
    </row>
    <row r="5867" spans="31:31" ht="15.75" x14ac:dyDescent="0.3">
      <c r="AE5867" s="70"/>
    </row>
    <row r="5868" spans="31:31" ht="15.75" x14ac:dyDescent="0.3">
      <c r="AE5868" s="70"/>
    </row>
    <row r="5869" spans="31:31" ht="15.75" x14ac:dyDescent="0.3">
      <c r="AE5869" s="70"/>
    </row>
    <row r="5870" spans="31:31" ht="15.75" x14ac:dyDescent="0.3">
      <c r="AE5870" s="70"/>
    </row>
    <row r="5871" spans="31:31" ht="15.75" x14ac:dyDescent="0.3">
      <c r="AE5871" s="70"/>
    </row>
    <row r="5872" spans="31:31" ht="15.75" x14ac:dyDescent="0.3">
      <c r="AE5872" s="70"/>
    </row>
    <row r="5873" spans="31:31" ht="15.75" x14ac:dyDescent="0.3">
      <c r="AE5873" s="70"/>
    </row>
    <row r="5874" spans="31:31" ht="15.75" x14ac:dyDescent="0.3">
      <c r="AE5874" s="70"/>
    </row>
    <row r="5875" spans="31:31" ht="15.75" x14ac:dyDescent="0.3">
      <c r="AE5875" s="70"/>
    </row>
    <row r="5876" spans="31:31" ht="15.75" x14ac:dyDescent="0.3">
      <c r="AE5876" s="70"/>
    </row>
    <row r="5877" spans="31:31" ht="15.75" x14ac:dyDescent="0.3">
      <c r="AE5877" s="70"/>
    </row>
    <row r="5878" spans="31:31" ht="15.75" x14ac:dyDescent="0.3">
      <c r="AE5878" s="70"/>
    </row>
    <row r="5879" spans="31:31" ht="15.75" x14ac:dyDescent="0.3">
      <c r="AE5879" s="70"/>
    </row>
    <row r="5880" spans="31:31" ht="15.75" x14ac:dyDescent="0.3">
      <c r="AE5880" s="70"/>
    </row>
    <row r="5881" spans="31:31" ht="15.75" x14ac:dyDescent="0.3">
      <c r="AE5881" s="70"/>
    </row>
    <row r="5882" spans="31:31" ht="15.75" x14ac:dyDescent="0.3">
      <c r="AE5882" s="70"/>
    </row>
    <row r="5883" spans="31:31" ht="15.75" x14ac:dyDescent="0.3">
      <c r="AE5883" s="70"/>
    </row>
    <row r="5884" spans="31:31" ht="15.75" x14ac:dyDescent="0.3">
      <c r="AE5884" s="70"/>
    </row>
    <row r="5885" spans="31:31" ht="15.75" x14ac:dyDescent="0.3">
      <c r="AE5885" s="70"/>
    </row>
    <row r="5886" spans="31:31" ht="15.75" x14ac:dyDescent="0.3">
      <c r="AE5886" s="70"/>
    </row>
    <row r="5887" spans="31:31" ht="15.75" x14ac:dyDescent="0.3">
      <c r="AE5887" s="70"/>
    </row>
    <row r="5888" spans="31:31" ht="15.75" x14ac:dyDescent="0.3">
      <c r="AE5888" s="70"/>
    </row>
    <row r="5889" spans="31:31" ht="15.75" x14ac:dyDescent="0.3">
      <c r="AE5889" s="70"/>
    </row>
    <row r="5890" spans="31:31" ht="15.75" x14ac:dyDescent="0.3">
      <c r="AE5890" s="70"/>
    </row>
    <row r="5891" spans="31:31" ht="15.75" x14ac:dyDescent="0.3">
      <c r="AE5891" s="70"/>
    </row>
    <row r="5892" spans="31:31" ht="15.75" x14ac:dyDescent="0.3">
      <c r="AE5892" s="70"/>
    </row>
    <row r="5893" spans="31:31" ht="15.75" x14ac:dyDescent="0.3">
      <c r="AE5893" s="70"/>
    </row>
    <row r="5894" spans="31:31" ht="15.75" x14ac:dyDescent="0.3">
      <c r="AE5894" s="70"/>
    </row>
    <row r="5895" spans="31:31" ht="15.75" x14ac:dyDescent="0.3">
      <c r="AE5895" s="70"/>
    </row>
    <row r="5896" spans="31:31" ht="15.75" x14ac:dyDescent="0.3">
      <c r="AE5896" s="70"/>
    </row>
    <row r="5897" spans="31:31" ht="15.75" x14ac:dyDescent="0.3">
      <c r="AE5897" s="70"/>
    </row>
    <row r="5898" spans="31:31" ht="15.75" x14ac:dyDescent="0.3">
      <c r="AE5898" s="70"/>
    </row>
    <row r="5899" spans="31:31" ht="15.75" x14ac:dyDescent="0.3">
      <c r="AE5899" s="70"/>
    </row>
    <row r="5900" spans="31:31" ht="15.75" x14ac:dyDescent="0.3">
      <c r="AE5900" s="70"/>
    </row>
    <row r="5901" spans="31:31" ht="15.75" x14ac:dyDescent="0.3">
      <c r="AE5901" s="70"/>
    </row>
    <row r="5902" spans="31:31" ht="15.75" x14ac:dyDescent="0.3">
      <c r="AE5902" s="70"/>
    </row>
    <row r="5903" spans="31:31" ht="15.75" x14ac:dyDescent="0.3">
      <c r="AE5903" s="70"/>
    </row>
    <row r="5904" spans="31:31" ht="15.75" x14ac:dyDescent="0.3">
      <c r="AE5904" s="70"/>
    </row>
    <row r="5905" spans="31:31" ht="15.75" x14ac:dyDescent="0.3">
      <c r="AE5905" s="70"/>
    </row>
    <row r="5906" spans="31:31" ht="15.75" x14ac:dyDescent="0.3">
      <c r="AE5906" s="70"/>
    </row>
    <row r="5907" spans="31:31" ht="15.75" x14ac:dyDescent="0.3">
      <c r="AE5907" s="70"/>
    </row>
    <row r="5908" spans="31:31" ht="15.75" x14ac:dyDescent="0.3">
      <c r="AE5908" s="70"/>
    </row>
    <row r="5909" spans="31:31" ht="15.75" x14ac:dyDescent="0.3">
      <c r="AE5909" s="70"/>
    </row>
    <row r="5910" spans="31:31" ht="15.75" x14ac:dyDescent="0.3">
      <c r="AE5910" s="70"/>
    </row>
    <row r="5911" spans="31:31" ht="15.75" x14ac:dyDescent="0.3">
      <c r="AE5911" s="70"/>
    </row>
    <row r="5912" spans="31:31" ht="15.75" x14ac:dyDescent="0.3">
      <c r="AE5912" s="70"/>
    </row>
    <row r="5913" spans="31:31" ht="15.75" x14ac:dyDescent="0.3">
      <c r="AE5913" s="70"/>
    </row>
    <row r="5914" spans="31:31" ht="15.75" x14ac:dyDescent="0.3">
      <c r="AE5914" s="70"/>
    </row>
    <row r="5915" spans="31:31" ht="15.75" x14ac:dyDescent="0.3">
      <c r="AE5915" s="70"/>
    </row>
    <row r="5916" spans="31:31" ht="15.75" x14ac:dyDescent="0.3">
      <c r="AE5916" s="70"/>
    </row>
    <row r="5917" spans="31:31" ht="15.75" x14ac:dyDescent="0.3">
      <c r="AE5917" s="70"/>
    </row>
    <row r="5918" spans="31:31" ht="15.75" x14ac:dyDescent="0.3">
      <c r="AE5918" s="70"/>
    </row>
    <row r="5919" spans="31:31" ht="15.75" x14ac:dyDescent="0.3">
      <c r="AE5919" s="70"/>
    </row>
    <row r="5920" spans="31:31" ht="15.75" x14ac:dyDescent="0.3">
      <c r="AE5920" s="70"/>
    </row>
    <row r="5921" spans="31:31" ht="15.75" x14ac:dyDescent="0.3">
      <c r="AE5921" s="70"/>
    </row>
    <row r="5922" spans="31:31" ht="15.75" x14ac:dyDescent="0.3">
      <c r="AE5922" s="70"/>
    </row>
    <row r="5923" spans="31:31" ht="15.75" x14ac:dyDescent="0.3">
      <c r="AE5923" s="70"/>
    </row>
    <row r="5924" spans="31:31" ht="15.75" x14ac:dyDescent="0.3">
      <c r="AE5924" s="70"/>
    </row>
    <row r="5925" spans="31:31" ht="15.75" x14ac:dyDescent="0.3">
      <c r="AE5925" s="70"/>
    </row>
    <row r="5926" spans="31:31" ht="15.75" x14ac:dyDescent="0.3">
      <c r="AE5926" s="70"/>
    </row>
    <row r="5927" spans="31:31" ht="15.75" x14ac:dyDescent="0.3">
      <c r="AE5927" s="70"/>
    </row>
    <row r="5928" spans="31:31" ht="15.75" x14ac:dyDescent="0.3">
      <c r="AE5928" s="70"/>
    </row>
    <row r="5929" spans="31:31" ht="15.75" x14ac:dyDescent="0.3">
      <c r="AE5929" s="70"/>
    </row>
    <row r="5930" spans="31:31" ht="15.75" x14ac:dyDescent="0.3">
      <c r="AE5930" s="70"/>
    </row>
    <row r="5931" spans="31:31" ht="15.75" x14ac:dyDescent="0.3">
      <c r="AE5931" s="70"/>
    </row>
    <row r="5932" spans="31:31" ht="15.75" x14ac:dyDescent="0.3">
      <c r="AE5932" s="70"/>
    </row>
    <row r="5933" spans="31:31" ht="15.75" x14ac:dyDescent="0.3">
      <c r="AE5933" s="70"/>
    </row>
    <row r="5934" spans="31:31" ht="15.75" x14ac:dyDescent="0.3">
      <c r="AE5934" s="70"/>
    </row>
    <row r="5935" spans="31:31" ht="15.75" x14ac:dyDescent="0.3">
      <c r="AE5935" s="70"/>
    </row>
    <row r="5936" spans="31:31" ht="15.75" x14ac:dyDescent="0.3">
      <c r="AE5936" s="70"/>
    </row>
    <row r="5937" spans="31:31" ht="15.75" x14ac:dyDescent="0.3">
      <c r="AE5937" s="70"/>
    </row>
    <row r="5938" spans="31:31" ht="15.75" x14ac:dyDescent="0.3">
      <c r="AE5938" s="70"/>
    </row>
    <row r="5939" spans="31:31" ht="15.75" x14ac:dyDescent="0.3">
      <c r="AE5939" s="70"/>
    </row>
    <row r="5940" spans="31:31" ht="15.75" x14ac:dyDescent="0.3">
      <c r="AE5940" s="70"/>
    </row>
    <row r="5941" spans="31:31" ht="15.75" x14ac:dyDescent="0.3">
      <c r="AE5941" s="70"/>
    </row>
    <row r="5942" spans="31:31" ht="15.75" x14ac:dyDescent="0.3">
      <c r="AE5942" s="70"/>
    </row>
    <row r="5943" spans="31:31" ht="15.75" x14ac:dyDescent="0.3">
      <c r="AE5943" s="70"/>
    </row>
    <row r="5944" spans="31:31" ht="15.75" x14ac:dyDescent="0.3">
      <c r="AE5944" s="70"/>
    </row>
    <row r="5945" spans="31:31" ht="15.75" x14ac:dyDescent="0.3">
      <c r="AE5945" s="70"/>
    </row>
    <row r="5946" spans="31:31" ht="15.75" x14ac:dyDescent="0.3">
      <c r="AE5946" s="70"/>
    </row>
    <row r="5947" spans="31:31" ht="15.75" x14ac:dyDescent="0.3">
      <c r="AE5947" s="70"/>
    </row>
    <row r="5948" spans="31:31" ht="15.75" x14ac:dyDescent="0.3">
      <c r="AE5948" s="70"/>
    </row>
    <row r="5949" spans="31:31" ht="15.75" x14ac:dyDescent="0.3">
      <c r="AE5949" s="70"/>
    </row>
    <row r="5950" spans="31:31" ht="15.75" x14ac:dyDescent="0.3">
      <c r="AE5950" s="70"/>
    </row>
    <row r="5951" spans="31:31" ht="15.75" x14ac:dyDescent="0.3">
      <c r="AE5951" s="70"/>
    </row>
    <row r="5952" spans="31:31" ht="15.75" x14ac:dyDescent="0.3">
      <c r="AE5952" s="70"/>
    </row>
    <row r="5953" spans="31:31" ht="15.75" x14ac:dyDescent="0.3">
      <c r="AE5953" s="70"/>
    </row>
    <row r="5954" spans="31:31" ht="15.75" x14ac:dyDescent="0.3">
      <c r="AE5954" s="70"/>
    </row>
    <row r="5955" spans="31:31" ht="15.75" x14ac:dyDescent="0.3">
      <c r="AE5955" s="70"/>
    </row>
    <row r="5956" spans="31:31" ht="15.75" x14ac:dyDescent="0.3">
      <c r="AE5956" s="70"/>
    </row>
    <row r="5957" spans="31:31" ht="15.75" x14ac:dyDescent="0.3">
      <c r="AE5957" s="70"/>
    </row>
    <row r="5958" spans="31:31" ht="15.75" x14ac:dyDescent="0.3">
      <c r="AE5958" s="70"/>
    </row>
    <row r="5959" spans="31:31" ht="15.75" x14ac:dyDescent="0.3">
      <c r="AE5959" s="70"/>
    </row>
    <row r="5960" spans="31:31" ht="15.75" x14ac:dyDescent="0.3">
      <c r="AE5960" s="70"/>
    </row>
    <row r="5961" spans="31:31" ht="15.75" x14ac:dyDescent="0.3">
      <c r="AE5961" s="70"/>
    </row>
    <row r="5962" spans="31:31" ht="15.75" x14ac:dyDescent="0.3">
      <c r="AE5962" s="70"/>
    </row>
    <row r="5963" spans="31:31" ht="15.75" x14ac:dyDescent="0.3">
      <c r="AE5963" s="70"/>
    </row>
    <row r="5964" spans="31:31" ht="15.75" x14ac:dyDescent="0.3">
      <c r="AE5964" s="70"/>
    </row>
    <row r="5965" spans="31:31" ht="15.75" x14ac:dyDescent="0.3">
      <c r="AE5965" s="70"/>
    </row>
    <row r="5966" spans="31:31" ht="15.75" x14ac:dyDescent="0.3">
      <c r="AE5966" s="70"/>
    </row>
    <row r="5967" spans="31:31" ht="15.75" x14ac:dyDescent="0.3">
      <c r="AE5967" s="70"/>
    </row>
    <row r="5968" spans="31:31" ht="15.75" x14ac:dyDescent="0.3">
      <c r="AE5968" s="70"/>
    </row>
    <row r="5969" spans="31:31" ht="15.75" x14ac:dyDescent="0.3">
      <c r="AE5969" s="70"/>
    </row>
    <row r="5970" spans="31:31" ht="15.75" x14ac:dyDescent="0.3">
      <c r="AE5970" s="70"/>
    </row>
    <row r="5971" spans="31:31" ht="15.75" x14ac:dyDescent="0.3">
      <c r="AE5971" s="70"/>
    </row>
    <row r="5972" spans="31:31" ht="15.75" x14ac:dyDescent="0.3">
      <c r="AE5972" s="70"/>
    </row>
    <row r="5973" spans="31:31" ht="15.75" x14ac:dyDescent="0.3">
      <c r="AE5973" s="70"/>
    </row>
    <row r="5974" spans="31:31" ht="15.75" x14ac:dyDescent="0.3">
      <c r="AE5974" s="70"/>
    </row>
    <row r="5975" spans="31:31" ht="15.75" x14ac:dyDescent="0.3">
      <c r="AE5975" s="70"/>
    </row>
    <row r="5976" spans="31:31" ht="15.75" x14ac:dyDescent="0.3">
      <c r="AE5976" s="70"/>
    </row>
    <row r="5977" spans="31:31" ht="15.75" x14ac:dyDescent="0.3">
      <c r="AE5977" s="70"/>
    </row>
    <row r="5978" spans="31:31" ht="15.75" x14ac:dyDescent="0.3">
      <c r="AE5978" s="70"/>
    </row>
    <row r="5979" spans="31:31" ht="15.75" x14ac:dyDescent="0.3">
      <c r="AE5979" s="70"/>
    </row>
    <row r="5980" spans="31:31" ht="15.75" x14ac:dyDescent="0.3">
      <c r="AE5980" s="70"/>
    </row>
    <row r="5981" spans="31:31" ht="15.75" x14ac:dyDescent="0.3">
      <c r="AE5981" s="70"/>
    </row>
    <row r="5982" spans="31:31" ht="15.75" x14ac:dyDescent="0.3">
      <c r="AE5982" s="70"/>
    </row>
    <row r="5983" spans="31:31" ht="15.75" x14ac:dyDescent="0.3">
      <c r="AE5983" s="70"/>
    </row>
    <row r="5984" spans="31:31" ht="15.75" x14ac:dyDescent="0.3">
      <c r="AE5984" s="70"/>
    </row>
    <row r="5985" spans="31:31" ht="15.75" x14ac:dyDescent="0.3">
      <c r="AE5985" s="70"/>
    </row>
    <row r="5986" spans="31:31" ht="15.75" x14ac:dyDescent="0.3">
      <c r="AE5986" s="70"/>
    </row>
    <row r="5987" spans="31:31" ht="15.75" x14ac:dyDescent="0.3">
      <c r="AE5987" s="70"/>
    </row>
    <row r="5988" spans="31:31" ht="15.75" x14ac:dyDescent="0.3">
      <c r="AE5988" s="70"/>
    </row>
    <row r="5989" spans="31:31" ht="15.75" x14ac:dyDescent="0.3">
      <c r="AE5989" s="70"/>
    </row>
    <row r="5990" spans="31:31" ht="15.75" x14ac:dyDescent="0.3">
      <c r="AE5990" s="70"/>
    </row>
    <row r="5991" spans="31:31" ht="15.75" x14ac:dyDescent="0.3">
      <c r="AE5991" s="70"/>
    </row>
    <row r="5992" spans="31:31" ht="15.75" x14ac:dyDescent="0.3">
      <c r="AE5992" s="70"/>
    </row>
    <row r="5993" spans="31:31" ht="15.75" x14ac:dyDescent="0.3">
      <c r="AE5993" s="70"/>
    </row>
    <row r="5994" spans="31:31" ht="15.75" x14ac:dyDescent="0.3">
      <c r="AE5994" s="70"/>
    </row>
    <row r="5995" spans="31:31" ht="15.75" x14ac:dyDescent="0.3">
      <c r="AE5995" s="70"/>
    </row>
    <row r="5996" spans="31:31" ht="15.75" x14ac:dyDescent="0.3">
      <c r="AE5996" s="70"/>
    </row>
    <row r="5997" spans="31:31" ht="15.75" x14ac:dyDescent="0.3">
      <c r="AE5997" s="70"/>
    </row>
    <row r="5998" spans="31:31" ht="15.75" x14ac:dyDescent="0.3">
      <c r="AE5998" s="70"/>
    </row>
    <row r="5999" spans="31:31" ht="15.75" x14ac:dyDescent="0.3">
      <c r="AE5999" s="70"/>
    </row>
    <row r="6000" spans="31:31" ht="15.75" x14ac:dyDescent="0.3">
      <c r="AE6000" s="70"/>
    </row>
    <row r="6001" spans="31:31" ht="15.75" x14ac:dyDescent="0.3">
      <c r="AE6001" s="70"/>
    </row>
    <row r="6002" spans="31:31" ht="15.75" x14ac:dyDescent="0.3">
      <c r="AE6002" s="70"/>
    </row>
    <row r="6003" spans="31:31" ht="15.75" x14ac:dyDescent="0.3">
      <c r="AE6003" s="70"/>
    </row>
    <row r="6004" spans="31:31" ht="15.75" x14ac:dyDescent="0.3">
      <c r="AE6004" s="70"/>
    </row>
    <row r="6005" spans="31:31" ht="15.75" x14ac:dyDescent="0.3">
      <c r="AE6005" s="70"/>
    </row>
    <row r="6006" spans="31:31" ht="15.75" x14ac:dyDescent="0.3">
      <c r="AE6006" s="70"/>
    </row>
    <row r="6007" spans="31:31" ht="15.75" x14ac:dyDescent="0.3">
      <c r="AE6007" s="70"/>
    </row>
    <row r="6008" spans="31:31" ht="15.75" x14ac:dyDescent="0.3">
      <c r="AE6008" s="70"/>
    </row>
    <row r="6009" spans="31:31" ht="15.75" x14ac:dyDescent="0.3">
      <c r="AE6009" s="70"/>
    </row>
    <row r="6010" spans="31:31" ht="15.75" x14ac:dyDescent="0.3">
      <c r="AE6010" s="70"/>
    </row>
    <row r="6011" spans="31:31" ht="15.75" x14ac:dyDescent="0.3">
      <c r="AE6011" s="70"/>
    </row>
    <row r="6012" spans="31:31" ht="15.75" x14ac:dyDescent="0.3">
      <c r="AE6012" s="70"/>
    </row>
    <row r="6013" spans="31:31" ht="15.75" x14ac:dyDescent="0.3">
      <c r="AE6013" s="70"/>
    </row>
    <row r="6014" spans="31:31" ht="15.75" x14ac:dyDescent="0.3">
      <c r="AE6014" s="70"/>
    </row>
    <row r="6015" spans="31:31" ht="15.75" x14ac:dyDescent="0.3">
      <c r="AE6015" s="70"/>
    </row>
    <row r="6016" spans="31:31" ht="15.75" x14ac:dyDescent="0.3">
      <c r="AE6016" s="70"/>
    </row>
    <row r="6017" spans="31:31" ht="15.75" x14ac:dyDescent="0.3">
      <c r="AE6017" s="70"/>
    </row>
    <row r="6018" spans="31:31" ht="15.75" x14ac:dyDescent="0.3">
      <c r="AE6018" s="70"/>
    </row>
    <row r="6019" spans="31:31" ht="15.75" x14ac:dyDescent="0.3">
      <c r="AE6019" s="70"/>
    </row>
    <row r="6020" spans="31:31" ht="15.75" x14ac:dyDescent="0.3">
      <c r="AE6020" s="70"/>
    </row>
    <row r="6021" spans="31:31" ht="15.75" x14ac:dyDescent="0.3">
      <c r="AE6021" s="70"/>
    </row>
    <row r="6022" spans="31:31" ht="15.75" x14ac:dyDescent="0.3">
      <c r="AE6022" s="70"/>
    </row>
    <row r="6023" spans="31:31" ht="15.75" x14ac:dyDescent="0.3">
      <c r="AE6023" s="70"/>
    </row>
    <row r="6024" spans="31:31" ht="15.75" x14ac:dyDescent="0.3">
      <c r="AE6024" s="70"/>
    </row>
    <row r="6025" spans="31:31" ht="15.75" x14ac:dyDescent="0.3">
      <c r="AE6025" s="70"/>
    </row>
    <row r="6026" spans="31:31" ht="15.75" x14ac:dyDescent="0.3">
      <c r="AE6026" s="70"/>
    </row>
    <row r="6027" spans="31:31" ht="15.75" x14ac:dyDescent="0.3">
      <c r="AE6027" s="70"/>
    </row>
    <row r="6028" spans="31:31" ht="15.75" x14ac:dyDescent="0.3">
      <c r="AE6028" s="70"/>
    </row>
    <row r="6029" spans="31:31" ht="15.75" x14ac:dyDescent="0.3">
      <c r="AE6029" s="70"/>
    </row>
    <row r="6030" spans="31:31" ht="15.75" x14ac:dyDescent="0.3">
      <c r="AE6030" s="70"/>
    </row>
    <row r="6031" spans="31:31" ht="15.75" x14ac:dyDescent="0.3">
      <c r="AE6031" s="70"/>
    </row>
    <row r="6032" spans="31:31" ht="15.75" x14ac:dyDescent="0.3">
      <c r="AE6032" s="70"/>
    </row>
    <row r="6033" spans="31:31" ht="15.75" x14ac:dyDescent="0.3">
      <c r="AE6033" s="70"/>
    </row>
    <row r="6034" spans="31:31" ht="15.75" x14ac:dyDescent="0.3">
      <c r="AE6034" s="70"/>
    </row>
    <row r="6035" spans="31:31" ht="15.75" x14ac:dyDescent="0.3">
      <c r="AE6035" s="70"/>
    </row>
    <row r="6036" spans="31:31" ht="15.75" x14ac:dyDescent="0.3">
      <c r="AE6036" s="70"/>
    </row>
    <row r="6037" spans="31:31" ht="15.75" x14ac:dyDescent="0.3">
      <c r="AE6037" s="70"/>
    </row>
    <row r="6038" spans="31:31" ht="15.75" x14ac:dyDescent="0.3">
      <c r="AE6038" s="70"/>
    </row>
    <row r="6039" spans="31:31" ht="15.75" x14ac:dyDescent="0.3">
      <c r="AE6039" s="70"/>
    </row>
    <row r="6040" spans="31:31" ht="15.75" x14ac:dyDescent="0.3">
      <c r="AE6040" s="70"/>
    </row>
    <row r="6041" spans="31:31" ht="15.75" x14ac:dyDescent="0.3">
      <c r="AE6041" s="70"/>
    </row>
    <row r="6042" spans="31:31" ht="15.75" x14ac:dyDescent="0.3">
      <c r="AE6042" s="70"/>
    </row>
    <row r="6043" spans="31:31" ht="15.75" x14ac:dyDescent="0.3">
      <c r="AE6043" s="70"/>
    </row>
    <row r="6044" spans="31:31" ht="15.75" x14ac:dyDescent="0.3">
      <c r="AE6044" s="70"/>
    </row>
    <row r="6045" spans="31:31" ht="15.75" x14ac:dyDescent="0.3">
      <c r="AE6045" s="70"/>
    </row>
    <row r="6046" spans="31:31" ht="15.75" x14ac:dyDescent="0.3">
      <c r="AE6046" s="70"/>
    </row>
    <row r="6047" spans="31:31" ht="15.75" x14ac:dyDescent="0.3">
      <c r="AE6047" s="70"/>
    </row>
    <row r="6048" spans="31:31" ht="15.75" x14ac:dyDescent="0.3">
      <c r="AE6048" s="70"/>
    </row>
    <row r="6049" spans="31:31" ht="15.75" x14ac:dyDescent="0.3">
      <c r="AE6049" s="70"/>
    </row>
    <row r="6050" spans="31:31" ht="15.75" x14ac:dyDescent="0.3">
      <c r="AE6050" s="70"/>
    </row>
    <row r="6051" spans="31:31" ht="15.75" x14ac:dyDescent="0.3">
      <c r="AE6051" s="70"/>
    </row>
    <row r="6052" spans="31:31" ht="15.75" x14ac:dyDescent="0.3">
      <c r="AE6052" s="70"/>
    </row>
    <row r="6053" spans="31:31" ht="15.75" x14ac:dyDescent="0.3">
      <c r="AE6053" s="70"/>
    </row>
    <row r="6054" spans="31:31" ht="15.75" x14ac:dyDescent="0.3">
      <c r="AE6054" s="70"/>
    </row>
    <row r="6055" spans="31:31" ht="15.75" x14ac:dyDescent="0.3">
      <c r="AE6055" s="70"/>
    </row>
    <row r="6056" spans="31:31" ht="15.75" x14ac:dyDescent="0.3">
      <c r="AE6056" s="70"/>
    </row>
    <row r="6057" spans="31:31" ht="15.75" x14ac:dyDescent="0.3">
      <c r="AE6057" s="70"/>
    </row>
    <row r="6058" spans="31:31" ht="15.75" x14ac:dyDescent="0.3">
      <c r="AE6058" s="70"/>
    </row>
    <row r="6059" spans="31:31" ht="15.75" x14ac:dyDescent="0.3">
      <c r="AE6059" s="70"/>
    </row>
    <row r="6060" spans="31:31" ht="15.75" x14ac:dyDescent="0.3">
      <c r="AE6060" s="70"/>
    </row>
    <row r="6061" spans="31:31" ht="15.75" x14ac:dyDescent="0.3">
      <c r="AE6061" s="70"/>
    </row>
    <row r="6062" spans="31:31" ht="15.75" x14ac:dyDescent="0.3">
      <c r="AE6062" s="70"/>
    </row>
    <row r="6063" spans="31:31" ht="15.75" x14ac:dyDescent="0.3">
      <c r="AE6063" s="70"/>
    </row>
    <row r="6064" spans="31:31" ht="15.75" x14ac:dyDescent="0.3">
      <c r="AE6064" s="70"/>
    </row>
    <row r="6065" spans="31:31" ht="15.75" x14ac:dyDescent="0.3">
      <c r="AE6065" s="70"/>
    </row>
    <row r="6066" spans="31:31" ht="15.75" x14ac:dyDescent="0.3">
      <c r="AE6066" s="70"/>
    </row>
    <row r="6067" spans="31:31" ht="15.75" x14ac:dyDescent="0.3">
      <c r="AE6067" s="70"/>
    </row>
    <row r="6068" spans="31:31" ht="15.75" x14ac:dyDescent="0.3">
      <c r="AE6068" s="70"/>
    </row>
    <row r="6069" spans="31:31" ht="15.75" x14ac:dyDescent="0.3">
      <c r="AE6069" s="70"/>
    </row>
    <row r="6070" spans="31:31" ht="15.75" x14ac:dyDescent="0.3">
      <c r="AE6070" s="70"/>
    </row>
    <row r="6071" spans="31:31" ht="15.75" x14ac:dyDescent="0.3">
      <c r="AE6071" s="70"/>
    </row>
    <row r="6072" spans="31:31" ht="15.75" x14ac:dyDescent="0.3">
      <c r="AE6072" s="70"/>
    </row>
    <row r="6073" spans="31:31" ht="15.75" x14ac:dyDescent="0.3">
      <c r="AE6073" s="70"/>
    </row>
    <row r="6074" spans="31:31" ht="15.75" x14ac:dyDescent="0.3">
      <c r="AE6074" s="70"/>
    </row>
    <row r="6075" spans="31:31" ht="15.75" x14ac:dyDescent="0.3">
      <c r="AE6075" s="70"/>
    </row>
    <row r="6076" spans="31:31" ht="15.75" x14ac:dyDescent="0.3">
      <c r="AE6076" s="70"/>
    </row>
    <row r="6077" spans="31:31" ht="15.75" x14ac:dyDescent="0.3">
      <c r="AE6077" s="70"/>
    </row>
    <row r="6078" spans="31:31" ht="15.75" x14ac:dyDescent="0.3">
      <c r="AE6078" s="70"/>
    </row>
    <row r="6079" spans="31:31" ht="15.75" x14ac:dyDescent="0.3">
      <c r="AE6079" s="70"/>
    </row>
    <row r="6080" spans="31:31" ht="15.75" x14ac:dyDescent="0.3">
      <c r="AE6080" s="70"/>
    </row>
    <row r="6081" spans="31:31" ht="15.75" x14ac:dyDescent="0.3">
      <c r="AE6081" s="70"/>
    </row>
    <row r="6082" spans="31:31" ht="15.75" x14ac:dyDescent="0.3">
      <c r="AE6082" s="70"/>
    </row>
    <row r="6083" spans="31:31" ht="15.75" x14ac:dyDescent="0.3">
      <c r="AE6083" s="70"/>
    </row>
    <row r="6084" spans="31:31" ht="15.75" x14ac:dyDescent="0.3">
      <c r="AE6084" s="70"/>
    </row>
    <row r="6085" spans="31:31" ht="15.75" x14ac:dyDescent="0.3">
      <c r="AE6085" s="70"/>
    </row>
    <row r="6086" spans="31:31" ht="15.75" x14ac:dyDescent="0.3">
      <c r="AE6086" s="70"/>
    </row>
    <row r="6087" spans="31:31" ht="15.75" x14ac:dyDescent="0.3">
      <c r="AE6087" s="70"/>
    </row>
    <row r="6088" spans="31:31" ht="15.75" x14ac:dyDescent="0.3">
      <c r="AE6088" s="70"/>
    </row>
    <row r="6089" spans="31:31" ht="15.75" x14ac:dyDescent="0.3">
      <c r="AE6089" s="70"/>
    </row>
    <row r="6090" spans="31:31" ht="15.75" x14ac:dyDescent="0.3">
      <c r="AE6090" s="70"/>
    </row>
    <row r="6091" spans="31:31" ht="15.75" x14ac:dyDescent="0.3">
      <c r="AE6091" s="70"/>
    </row>
    <row r="6092" spans="31:31" ht="15.75" x14ac:dyDescent="0.3">
      <c r="AE6092" s="70"/>
    </row>
    <row r="6093" spans="31:31" ht="15.75" x14ac:dyDescent="0.3">
      <c r="AE6093" s="70"/>
    </row>
    <row r="6094" spans="31:31" ht="15.75" x14ac:dyDescent="0.3">
      <c r="AE6094" s="70"/>
    </row>
    <row r="6095" spans="31:31" ht="15.75" x14ac:dyDescent="0.3">
      <c r="AE6095" s="70"/>
    </row>
    <row r="6096" spans="31:31" ht="15.75" x14ac:dyDescent="0.3">
      <c r="AE6096" s="70"/>
    </row>
    <row r="6097" spans="31:31" ht="15.75" x14ac:dyDescent="0.3">
      <c r="AE6097" s="70"/>
    </row>
    <row r="6098" spans="31:31" ht="15.75" x14ac:dyDescent="0.3">
      <c r="AE6098" s="70"/>
    </row>
    <row r="6099" spans="31:31" ht="15.75" x14ac:dyDescent="0.3">
      <c r="AE6099" s="70"/>
    </row>
    <row r="6100" spans="31:31" ht="15.75" x14ac:dyDescent="0.3">
      <c r="AE6100" s="70"/>
    </row>
    <row r="6101" spans="31:31" ht="15.75" x14ac:dyDescent="0.3">
      <c r="AE6101" s="70"/>
    </row>
    <row r="6102" spans="31:31" ht="15.75" x14ac:dyDescent="0.3">
      <c r="AE6102" s="70"/>
    </row>
    <row r="6103" spans="31:31" ht="15.75" x14ac:dyDescent="0.3">
      <c r="AE6103" s="70"/>
    </row>
    <row r="6104" spans="31:31" ht="15.75" x14ac:dyDescent="0.3">
      <c r="AE6104" s="70"/>
    </row>
    <row r="6105" spans="31:31" ht="15.75" x14ac:dyDescent="0.3">
      <c r="AE6105" s="70"/>
    </row>
    <row r="6106" spans="31:31" ht="15.75" x14ac:dyDescent="0.3">
      <c r="AE6106" s="70"/>
    </row>
    <row r="6107" spans="31:31" ht="15.75" x14ac:dyDescent="0.3">
      <c r="AE6107" s="70"/>
    </row>
    <row r="6108" spans="31:31" ht="15.75" x14ac:dyDescent="0.3">
      <c r="AE6108" s="70"/>
    </row>
    <row r="6109" spans="31:31" ht="15.75" x14ac:dyDescent="0.3">
      <c r="AE6109" s="70"/>
    </row>
    <row r="6110" spans="31:31" ht="15.75" x14ac:dyDescent="0.3">
      <c r="AE6110" s="70"/>
    </row>
    <row r="6111" spans="31:31" ht="15.75" x14ac:dyDescent="0.3">
      <c r="AE6111" s="70"/>
    </row>
    <row r="6112" spans="31:31" ht="15.75" x14ac:dyDescent="0.3">
      <c r="AE6112" s="70"/>
    </row>
    <row r="6113" spans="31:31" ht="15.75" x14ac:dyDescent="0.3">
      <c r="AE6113" s="70"/>
    </row>
    <row r="6114" spans="31:31" ht="15.75" x14ac:dyDescent="0.3">
      <c r="AE6114" s="70"/>
    </row>
    <row r="6115" spans="31:31" ht="15.75" x14ac:dyDescent="0.3">
      <c r="AE6115" s="70"/>
    </row>
    <row r="6116" spans="31:31" ht="15.75" x14ac:dyDescent="0.3">
      <c r="AE6116" s="70"/>
    </row>
    <row r="6117" spans="31:31" ht="15.75" x14ac:dyDescent="0.3">
      <c r="AE6117" s="70"/>
    </row>
    <row r="6118" spans="31:31" ht="15.75" x14ac:dyDescent="0.3">
      <c r="AE6118" s="70"/>
    </row>
    <row r="6119" spans="31:31" ht="15.75" x14ac:dyDescent="0.3">
      <c r="AE6119" s="70"/>
    </row>
    <row r="6120" spans="31:31" ht="15.75" x14ac:dyDescent="0.3">
      <c r="AE6120" s="70"/>
    </row>
    <row r="6121" spans="31:31" ht="15.75" x14ac:dyDescent="0.3">
      <c r="AE6121" s="70"/>
    </row>
    <row r="6122" spans="31:31" ht="15.75" x14ac:dyDescent="0.3">
      <c r="AE6122" s="70"/>
    </row>
    <row r="6123" spans="31:31" ht="15.75" x14ac:dyDescent="0.3">
      <c r="AE6123" s="70"/>
    </row>
    <row r="6124" spans="31:31" ht="15.75" x14ac:dyDescent="0.3">
      <c r="AE6124" s="70"/>
    </row>
    <row r="6125" spans="31:31" ht="15.75" x14ac:dyDescent="0.3">
      <c r="AE6125" s="70"/>
    </row>
    <row r="6126" spans="31:31" ht="15.75" x14ac:dyDescent="0.3">
      <c r="AE6126" s="70"/>
    </row>
    <row r="6127" spans="31:31" ht="15.75" x14ac:dyDescent="0.3">
      <c r="AE6127" s="70"/>
    </row>
    <row r="6128" spans="31:31" ht="15.75" x14ac:dyDescent="0.3">
      <c r="AE6128" s="70"/>
    </row>
    <row r="6129" spans="31:31" ht="15.75" x14ac:dyDescent="0.3">
      <c r="AE6129" s="70"/>
    </row>
    <row r="6130" spans="31:31" ht="15.75" x14ac:dyDescent="0.3">
      <c r="AE6130" s="70"/>
    </row>
    <row r="6131" spans="31:31" ht="15.75" x14ac:dyDescent="0.3">
      <c r="AE6131" s="70"/>
    </row>
    <row r="6132" spans="31:31" ht="15.75" x14ac:dyDescent="0.3">
      <c r="AE6132" s="70"/>
    </row>
    <row r="6133" spans="31:31" ht="15.75" x14ac:dyDescent="0.3">
      <c r="AE6133" s="70"/>
    </row>
    <row r="6134" spans="31:31" ht="15.75" x14ac:dyDescent="0.3">
      <c r="AE6134" s="70"/>
    </row>
    <row r="6135" spans="31:31" ht="15.75" x14ac:dyDescent="0.3">
      <c r="AE6135" s="70"/>
    </row>
    <row r="6136" spans="31:31" ht="15.75" x14ac:dyDescent="0.3">
      <c r="AE6136" s="70"/>
    </row>
    <row r="6137" spans="31:31" ht="15.75" x14ac:dyDescent="0.3">
      <c r="AE6137" s="70"/>
    </row>
    <row r="6138" spans="31:31" ht="15.75" x14ac:dyDescent="0.3">
      <c r="AE6138" s="70"/>
    </row>
    <row r="6139" spans="31:31" ht="15.75" x14ac:dyDescent="0.3">
      <c r="AE6139" s="70"/>
    </row>
    <row r="6140" spans="31:31" ht="15.75" x14ac:dyDescent="0.3">
      <c r="AE6140" s="70"/>
    </row>
    <row r="6141" spans="31:31" ht="15.75" x14ac:dyDescent="0.3">
      <c r="AE6141" s="70"/>
    </row>
    <row r="6142" spans="31:31" ht="15.75" x14ac:dyDescent="0.3">
      <c r="AE6142" s="70"/>
    </row>
    <row r="6143" spans="31:31" ht="15.75" x14ac:dyDescent="0.3">
      <c r="AE6143" s="70"/>
    </row>
    <row r="6144" spans="31:31" ht="15.75" x14ac:dyDescent="0.3">
      <c r="AE6144" s="70"/>
    </row>
    <row r="6145" spans="31:31" ht="15.75" x14ac:dyDescent="0.3">
      <c r="AE6145" s="70"/>
    </row>
    <row r="6146" spans="31:31" ht="15.75" x14ac:dyDescent="0.3">
      <c r="AE6146" s="70"/>
    </row>
    <row r="6147" spans="31:31" ht="15.75" x14ac:dyDescent="0.3">
      <c r="AE6147" s="70"/>
    </row>
    <row r="6148" spans="31:31" ht="15.75" x14ac:dyDescent="0.3">
      <c r="AE6148" s="70"/>
    </row>
    <row r="6149" spans="31:31" ht="15.75" x14ac:dyDescent="0.3">
      <c r="AE6149" s="70"/>
    </row>
    <row r="6150" spans="31:31" ht="15.75" x14ac:dyDescent="0.3">
      <c r="AE6150" s="70"/>
    </row>
    <row r="6151" spans="31:31" ht="15.75" x14ac:dyDescent="0.3">
      <c r="AE6151" s="70"/>
    </row>
    <row r="6152" spans="31:31" ht="15.75" x14ac:dyDescent="0.3">
      <c r="AE6152" s="70"/>
    </row>
    <row r="6153" spans="31:31" ht="15.75" x14ac:dyDescent="0.3">
      <c r="AE6153" s="70"/>
    </row>
    <row r="6154" spans="31:31" ht="15.75" x14ac:dyDescent="0.3">
      <c r="AE6154" s="70"/>
    </row>
    <row r="6155" spans="31:31" ht="15.75" x14ac:dyDescent="0.3">
      <c r="AE6155" s="70"/>
    </row>
    <row r="6156" spans="31:31" ht="15.75" x14ac:dyDescent="0.3">
      <c r="AE6156" s="70"/>
    </row>
    <row r="6157" spans="31:31" ht="15.75" x14ac:dyDescent="0.3">
      <c r="AE6157" s="70"/>
    </row>
    <row r="6158" spans="31:31" ht="15.75" x14ac:dyDescent="0.3">
      <c r="AE6158" s="70"/>
    </row>
    <row r="6159" spans="31:31" ht="15.75" x14ac:dyDescent="0.3">
      <c r="AE6159" s="70"/>
    </row>
    <row r="6160" spans="31:31" ht="15.75" x14ac:dyDescent="0.3">
      <c r="AE6160" s="70"/>
    </row>
    <row r="6161" spans="31:31" ht="15.75" x14ac:dyDescent="0.3">
      <c r="AE6161" s="70"/>
    </row>
    <row r="6162" spans="31:31" ht="15.75" x14ac:dyDescent="0.3">
      <c r="AE6162" s="70"/>
    </row>
    <row r="6163" spans="31:31" ht="15.75" x14ac:dyDescent="0.3">
      <c r="AE6163" s="70"/>
    </row>
    <row r="6164" spans="31:31" ht="15.75" x14ac:dyDescent="0.3">
      <c r="AE6164" s="70"/>
    </row>
    <row r="6165" spans="31:31" ht="15.75" x14ac:dyDescent="0.3">
      <c r="AE6165" s="70"/>
    </row>
    <row r="6166" spans="31:31" ht="15.75" x14ac:dyDescent="0.3">
      <c r="AE6166" s="70"/>
    </row>
    <row r="6167" spans="31:31" ht="15.75" x14ac:dyDescent="0.3">
      <c r="AE6167" s="70"/>
    </row>
    <row r="6168" spans="31:31" ht="15.75" x14ac:dyDescent="0.3">
      <c r="AE6168" s="70"/>
    </row>
    <row r="6169" spans="31:31" ht="15.75" x14ac:dyDescent="0.3">
      <c r="AE6169" s="70"/>
    </row>
    <row r="6170" spans="31:31" ht="15.75" x14ac:dyDescent="0.3">
      <c r="AE6170" s="70"/>
    </row>
    <row r="6171" spans="31:31" ht="15.75" x14ac:dyDescent="0.3">
      <c r="AE6171" s="70"/>
    </row>
    <row r="6172" spans="31:31" ht="15.75" x14ac:dyDescent="0.3">
      <c r="AE6172" s="70"/>
    </row>
    <row r="6173" spans="31:31" ht="15.75" x14ac:dyDescent="0.3">
      <c r="AE6173" s="70"/>
    </row>
    <row r="6174" spans="31:31" ht="15.75" x14ac:dyDescent="0.3">
      <c r="AE6174" s="70"/>
    </row>
    <row r="6175" spans="31:31" ht="15.75" x14ac:dyDescent="0.3">
      <c r="AE6175" s="70"/>
    </row>
    <row r="6176" spans="31:31" ht="15.75" x14ac:dyDescent="0.3">
      <c r="AE6176" s="70"/>
    </row>
    <row r="6177" spans="31:31" ht="15.75" x14ac:dyDescent="0.3">
      <c r="AE6177" s="70"/>
    </row>
    <row r="6178" spans="31:31" ht="15.75" x14ac:dyDescent="0.3">
      <c r="AE6178" s="70"/>
    </row>
    <row r="6179" spans="31:31" ht="15.75" x14ac:dyDescent="0.3">
      <c r="AE6179" s="70"/>
    </row>
    <row r="6180" spans="31:31" ht="15.75" x14ac:dyDescent="0.3">
      <c r="AE6180" s="70"/>
    </row>
    <row r="6181" spans="31:31" ht="15.75" x14ac:dyDescent="0.3">
      <c r="AE6181" s="70"/>
    </row>
    <row r="6182" spans="31:31" ht="15.75" x14ac:dyDescent="0.3">
      <c r="AE6182" s="70"/>
    </row>
    <row r="6183" spans="31:31" ht="15.75" x14ac:dyDescent="0.3">
      <c r="AE6183" s="70"/>
    </row>
    <row r="6184" spans="31:31" ht="15.75" x14ac:dyDescent="0.3">
      <c r="AE6184" s="70"/>
    </row>
    <row r="6185" spans="31:31" ht="15.75" x14ac:dyDescent="0.3">
      <c r="AE6185" s="70"/>
    </row>
    <row r="6186" spans="31:31" ht="15.75" x14ac:dyDescent="0.3">
      <c r="AE6186" s="70"/>
    </row>
    <row r="6187" spans="31:31" ht="15.75" x14ac:dyDescent="0.3">
      <c r="AE6187" s="70"/>
    </row>
    <row r="6188" spans="31:31" ht="15.75" x14ac:dyDescent="0.3">
      <c r="AE6188" s="70"/>
    </row>
    <row r="6189" spans="31:31" ht="15.75" x14ac:dyDescent="0.3">
      <c r="AE6189" s="70"/>
    </row>
    <row r="6190" spans="31:31" ht="15.75" x14ac:dyDescent="0.3">
      <c r="AE6190" s="70"/>
    </row>
    <row r="6191" spans="31:31" ht="15.75" x14ac:dyDescent="0.3">
      <c r="AE6191" s="70"/>
    </row>
    <row r="6192" spans="31:31" ht="15.75" x14ac:dyDescent="0.3">
      <c r="AE6192" s="70"/>
    </row>
    <row r="6193" spans="31:31" ht="15.75" x14ac:dyDescent="0.3">
      <c r="AE6193" s="70"/>
    </row>
    <row r="6194" spans="31:31" ht="15.75" x14ac:dyDescent="0.3">
      <c r="AE6194" s="70"/>
    </row>
    <row r="6195" spans="31:31" ht="15.75" x14ac:dyDescent="0.3">
      <c r="AE6195" s="70"/>
    </row>
    <row r="6196" spans="31:31" ht="15.75" x14ac:dyDescent="0.3">
      <c r="AE6196" s="70"/>
    </row>
    <row r="6197" spans="31:31" ht="15.75" x14ac:dyDescent="0.3">
      <c r="AE6197" s="70"/>
    </row>
    <row r="6198" spans="31:31" ht="15.75" x14ac:dyDescent="0.3">
      <c r="AE6198" s="70"/>
    </row>
    <row r="6199" spans="31:31" ht="15.75" x14ac:dyDescent="0.3">
      <c r="AE6199" s="70"/>
    </row>
    <row r="6200" spans="31:31" ht="15.75" x14ac:dyDescent="0.3">
      <c r="AE6200" s="70"/>
    </row>
    <row r="6201" spans="31:31" ht="15.75" x14ac:dyDescent="0.3">
      <c r="AE6201" s="70"/>
    </row>
    <row r="6202" spans="31:31" ht="15.75" x14ac:dyDescent="0.3">
      <c r="AE6202" s="70"/>
    </row>
    <row r="6203" spans="31:31" ht="15.75" x14ac:dyDescent="0.3">
      <c r="AE6203" s="70"/>
    </row>
    <row r="6204" spans="31:31" ht="15.75" x14ac:dyDescent="0.3">
      <c r="AE6204" s="70"/>
    </row>
    <row r="6205" spans="31:31" ht="15.75" x14ac:dyDescent="0.3">
      <c r="AE6205" s="70"/>
    </row>
    <row r="6206" spans="31:31" ht="15.75" x14ac:dyDescent="0.3">
      <c r="AE6206" s="70"/>
    </row>
    <row r="6207" spans="31:31" ht="15.75" x14ac:dyDescent="0.3">
      <c r="AE6207" s="70"/>
    </row>
    <row r="6208" spans="31:31" ht="15.75" x14ac:dyDescent="0.3">
      <c r="AE6208" s="70"/>
    </row>
    <row r="6209" spans="31:31" ht="15.75" x14ac:dyDescent="0.3">
      <c r="AE6209" s="70"/>
    </row>
    <row r="6210" spans="31:31" ht="15.75" x14ac:dyDescent="0.3">
      <c r="AE6210" s="70"/>
    </row>
    <row r="6211" spans="31:31" ht="15.75" x14ac:dyDescent="0.3">
      <c r="AE6211" s="70"/>
    </row>
    <row r="6212" spans="31:31" ht="15.75" x14ac:dyDescent="0.3">
      <c r="AE6212" s="70"/>
    </row>
    <row r="6213" spans="31:31" ht="15.75" x14ac:dyDescent="0.3">
      <c r="AE6213" s="70"/>
    </row>
    <row r="6214" spans="31:31" ht="15.75" x14ac:dyDescent="0.3">
      <c r="AE6214" s="70"/>
    </row>
    <row r="6215" spans="31:31" ht="15.75" x14ac:dyDescent="0.3">
      <c r="AE6215" s="70"/>
    </row>
    <row r="6216" spans="31:31" ht="15.75" x14ac:dyDescent="0.3">
      <c r="AE6216" s="70"/>
    </row>
    <row r="6217" spans="31:31" ht="15.75" x14ac:dyDescent="0.3">
      <c r="AE6217" s="70"/>
    </row>
    <row r="6218" spans="31:31" ht="15.75" x14ac:dyDescent="0.3">
      <c r="AE6218" s="70"/>
    </row>
    <row r="6219" spans="31:31" ht="15.75" x14ac:dyDescent="0.3">
      <c r="AE6219" s="70"/>
    </row>
    <row r="6220" spans="31:31" ht="15.75" x14ac:dyDescent="0.3">
      <c r="AE6220" s="70"/>
    </row>
    <row r="6221" spans="31:31" ht="15.75" x14ac:dyDescent="0.3">
      <c r="AE6221" s="70"/>
    </row>
    <row r="6222" spans="31:31" ht="15.75" x14ac:dyDescent="0.3">
      <c r="AE6222" s="70"/>
    </row>
    <row r="6223" spans="31:31" ht="15.75" x14ac:dyDescent="0.3">
      <c r="AE6223" s="70"/>
    </row>
    <row r="6224" spans="31:31" ht="15.75" x14ac:dyDescent="0.3">
      <c r="AE6224" s="70"/>
    </row>
    <row r="6225" spans="31:31" ht="15.75" x14ac:dyDescent="0.3">
      <c r="AE6225" s="70"/>
    </row>
    <row r="6226" spans="31:31" ht="15.75" x14ac:dyDescent="0.3">
      <c r="AE6226" s="70"/>
    </row>
    <row r="6227" spans="31:31" ht="15.75" x14ac:dyDescent="0.3">
      <c r="AE6227" s="70"/>
    </row>
    <row r="6228" spans="31:31" ht="15.75" x14ac:dyDescent="0.3">
      <c r="AE6228" s="70"/>
    </row>
    <row r="6229" spans="31:31" ht="15.75" x14ac:dyDescent="0.3">
      <c r="AE6229" s="70"/>
    </row>
    <row r="6230" spans="31:31" ht="15.75" x14ac:dyDescent="0.3">
      <c r="AE6230" s="70"/>
    </row>
    <row r="6231" spans="31:31" ht="15.75" x14ac:dyDescent="0.3">
      <c r="AE6231" s="70"/>
    </row>
    <row r="6232" spans="31:31" ht="15.75" x14ac:dyDescent="0.3">
      <c r="AE6232" s="70"/>
    </row>
    <row r="6233" spans="31:31" ht="15.75" x14ac:dyDescent="0.3">
      <c r="AE6233" s="70"/>
    </row>
    <row r="6234" spans="31:31" ht="15.75" x14ac:dyDescent="0.3">
      <c r="AE6234" s="70"/>
    </row>
    <row r="6235" spans="31:31" ht="15.75" x14ac:dyDescent="0.3">
      <c r="AE6235" s="70"/>
    </row>
    <row r="6236" spans="31:31" ht="15.75" x14ac:dyDescent="0.3">
      <c r="AE6236" s="70"/>
    </row>
    <row r="6237" spans="31:31" ht="15.75" x14ac:dyDescent="0.3">
      <c r="AE6237" s="70"/>
    </row>
    <row r="6238" spans="31:31" ht="15.75" x14ac:dyDescent="0.3">
      <c r="AE6238" s="70"/>
    </row>
    <row r="6239" spans="31:31" ht="15.75" x14ac:dyDescent="0.3">
      <c r="AE6239" s="70"/>
    </row>
    <row r="6240" spans="31:31" ht="15.75" x14ac:dyDescent="0.3">
      <c r="AE6240" s="70"/>
    </row>
    <row r="6241" spans="31:31" ht="15.75" x14ac:dyDescent="0.3">
      <c r="AE6241" s="70"/>
    </row>
    <row r="6242" spans="31:31" ht="15.75" x14ac:dyDescent="0.3">
      <c r="AE6242" s="70"/>
    </row>
    <row r="6243" spans="31:31" ht="15.75" x14ac:dyDescent="0.3">
      <c r="AE6243" s="70"/>
    </row>
    <row r="6244" spans="31:31" ht="15.75" x14ac:dyDescent="0.3">
      <c r="AE6244" s="70"/>
    </row>
    <row r="6245" spans="31:31" ht="15.75" x14ac:dyDescent="0.3">
      <c r="AE6245" s="70"/>
    </row>
    <row r="6246" spans="31:31" ht="15.75" x14ac:dyDescent="0.3">
      <c r="AE6246" s="70"/>
    </row>
    <row r="6247" spans="31:31" ht="15.75" x14ac:dyDescent="0.3">
      <c r="AE6247" s="70"/>
    </row>
    <row r="6248" spans="31:31" ht="15.75" x14ac:dyDescent="0.3">
      <c r="AE6248" s="70"/>
    </row>
    <row r="6249" spans="31:31" ht="15.75" x14ac:dyDescent="0.3">
      <c r="AE6249" s="70"/>
    </row>
    <row r="6250" spans="31:31" ht="15.75" x14ac:dyDescent="0.3">
      <c r="AE6250" s="70"/>
    </row>
    <row r="6251" spans="31:31" ht="15.75" x14ac:dyDescent="0.3">
      <c r="AE6251" s="70"/>
    </row>
    <row r="6252" spans="31:31" ht="15.75" x14ac:dyDescent="0.3">
      <c r="AE6252" s="70"/>
    </row>
    <row r="6253" spans="31:31" ht="15.75" x14ac:dyDescent="0.3">
      <c r="AE6253" s="70"/>
    </row>
    <row r="6254" spans="31:31" ht="15.75" x14ac:dyDescent="0.3">
      <c r="AE6254" s="70"/>
    </row>
    <row r="6255" spans="31:31" ht="15.75" x14ac:dyDescent="0.3">
      <c r="AE6255" s="70"/>
    </row>
    <row r="6256" spans="31:31" ht="15.75" x14ac:dyDescent="0.3">
      <c r="AE6256" s="70"/>
    </row>
    <row r="6257" spans="31:31" ht="15.75" x14ac:dyDescent="0.3">
      <c r="AE6257" s="70"/>
    </row>
    <row r="6258" spans="31:31" ht="15.75" x14ac:dyDescent="0.3">
      <c r="AE6258" s="70"/>
    </row>
    <row r="6259" spans="31:31" ht="15.75" x14ac:dyDescent="0.3">
      <c r="AE6259" s="70"/>
    </row>
    <row r="6260" spans="31:31" ht="15.75" x14ac:dyDescent="0.3">
      <c r="AE6260" s="70"/>
    </row>
    <row r="6261" spans="31:31" ht="15.75" x14ac:dyDescent="0.3">
      <c r="AE6261" s="70"/>
    </row>
    <row r="6262" spans="31:31" ht="15.75" x14ac:dyDescent="0.3">
      <c r="AE6262" s="70"/>
    </row>
    <row r="6263" spans="31:31" ht="15.75" x14ac:dyDescent="0.3">
      <c r="AE6263" s="70"/>
    </row>
    <row r="6264" spans="31:31" ht="15.75" x14ac:dyDescent="0.3">
      <c r="AE6264" s="70"/>
    </row>
    <row r="6265" spans="31:31" ht="15.75" x14ac:dyDescent="0.3">
      <c r="AE6265" s="70"/>
    </row>
    <row r="6266" spans="31:31" ht="15.75" x14ac:dyDescent="0.3">
      <c r="AE6266" s="70"/>
    </row>
    <row r="6267" spans="31:31" ht="15.75" x14ac:dyDescent="0.3">
      <c r="AE6267" s="70"/>
    </row>
    <row r="6268" spans="31:31" ht="15.75" x14ac:dyDescent="0.3">
      <c r="AE6268" s="70"/>
    </row>
    <row r="6269" spans="31:31" ht="15.75" x14ac:dyDescent="0.3">
      <c r="AE6269" s="70"/>
    </row>
    <row r="6270" spans="31:31" ht="15.75" x14ac:dyDescent="0.3">
      <c r="AE6270" s="70"/>
    </row>
    <row r="6271" spans="31:31" ht="15.75" x14ac:dyDescent="0.3">
      <c r="AE6271" s="70"/>
    </row>
    <row r="6272" spans="31:31" ht="15.75" x14ac:dyDescent="0.3">
      <c r="AE6272" s="70"/>
    </row>
    <row r="6273" spans="31:31" ht="15.75" x14ac:dyDescent="0.3">
      <c r="AE6273" s="70"/>
    </row>
    <row r="6274" spans="31:31" ht="15.75" x14ac:dyDescent="0.3">
      <c r="AE6274" s="70"/>
    </row>
    <row r="6275" spans="31:31" ht="15.75" x14ac:dyDescent="0.3">
      <c r="AE6275" s="70"/>
    </row>
    <row r="6276" spans="31:31" ht="15.75" x14ac:dyDescent="0.3">
      <c r="AE6276" s="70"/>
    </row>
    <row r="6277" spans="31:31" ht="15.75" x14ac:dyDescent="0.3">
      <c r="AE6277" s="70"/>
    </row>
    <row r="6278" spans="31:31" ht="15.75" x14ac:dyDescent="0.3">
      <c r="AE6278" s="70"/>
    </row>
    <row r="6279" spans="31:31" ht="15.75" x14ac:dyDescent="0.3">
      <c r="AE6279" s="70"/>
    </row>
    <row r="6280" spans="31:31" ht="15.75" x14ac:dyDescent="0.3">
      <c r="AE6280" s="70"/>
    </row>
    <row r="6281" spans="31:31" ht="15.75" x14ac:dyDescent="0.3">
      <c r="AE6281" s="70"/>
    </row>
    <row r="6282" spans="31:31" ht="15.75" x14ac:dyDescent="0.3">
      <c r="AE6282" s="70"/>
    </row>
    <row r="6283" spans="31:31" ht="15.75" x14ac:dyDescent="0.3">
      <c r="AE6283" s="70"/>
    </row>
    <row r="6284" spans="31:31" ht="15.75" x14ac:dyDescent="0.3">
      <c r="AE6284" s="70"/>
    </row>
    <row r="6285" spans="31:31" ht="15.75" x14ac:dyDescent="0.3">
      <c r="AE6285" s="70"/>
    </row>
    <row r="6286" spans="31:31" ht="15.75" x14ac:dyDescent="0.3">
      <c r="AE6286" s="70"/>
    </row>
    <row r="6287" spans="31:31" ht="15.75" x14ac:dyDescent="0.3">
      <c r="AE6287" s="70"/>
    </row>
    <row r="6288" spans="31:31" ht="15.75" x14ac:dyDescent="0.3">
      <c r="AE6288" s="70"/>
    </row>
    <row r="6289" spans="31:31" ht="15.75" x14ac:dyDescent="0.3">
      <c r="AE6289" s="70"/>
    </row>
    <row r="6290" spans="31:31" ht="15.75" x14ac:dyDescent="0.3">
      <c r="AE6290" s="70"/>
    </row>
    <row r="6291" spans="31:31" ht="15.75" x14ac:dyDescent="0.3">
      <c r="AE6291" s="70"/>
    </row>
    <row r="6292" spans="31:31" ht="15.75" x14ac:dyDescent="0.3">
      <c r="AE6292" s="70"/>
    </row>
    <row r="6293" spans="31:31" ht="15.75" x14ac:dyDescent="0.3">
      <c r="AE6293" s="70"/>
    </row>
    <row r="6294" spans="31:31" ht="15.75" x14ac:dyDescent="0.3">
      <c r="AE6294" s="70"/>
    </row>
    <row r="6295" spans="31:31" ht="15.75" x14ac:dyDescent="0.3">
      <c r="AE6295" s="70"/>
    </row>
    <row r="6296" spans="31:31" ht="15.75" x14ac:dyDescent="0.3">
      <c r="AE6296" s="70"/>
    </row>
    <row r="6297" spans="31:31" ht="15.75" x14ac:dyDescent="0.3">
      <c r="AE6297" s="70"/>
    </row>
    <row r="6298" spans="31:31" ht="15.75" x14ac:dyDescent="0.3">
      <c r="AE6298" s="70"/>
    </row>
    <row r="6299" spans="31:31" ht="15.75" x14ac:dyDescent="0.3">
      <c r="AE6299" s="70"/>
    </row>
    <row r="6300" spans="31:31" ht="15.75" x14ac:dyDescent="0.3">
      <c r="AE6300" s="70"/>
    </row>
    <row r="6301" spans="31:31" ht="15.75" x14ac:dyDescent="0.3">
      <c r="AE6301" s="70"/>
    </row>
    <row r="6302" spans="31:31" ht="15.75" x14ac:dyDescent="0.3">
      <c r="AE6302" s="70"/>
    </row>
    <row r="6303" spans="31:31" ht="15.75" x14ac:dyDescent="0.3">
      <c r="AE6303" s="70"/>
    </row>
    <row r="6304" spans="31:31" ht="15.75" x14ac:dyDescent="0.3">
      <c r="AE6304" s="70"/>
    </row>
    <row r="6305" spans="31:31" ht="15.75" x14ac:dyDescent="0.3">
      <c r="AE6305" s="70"/>
    </row>
    <row r="6306" spans="31:31" ht="15.75" x14ac:dyDescent="0.3">
      <c r="AE6306" s="70"/>
    </row>
    <row r="6307" spans="31:31" ht="15.75" x14ac:dyDescent="0.3">
      <c r="AE6307" s="70"/>
    </row>
    <row r="6308" spans="31:31" ht="15.75" x14ac:dyDescent="0.3">
      <c r="AE6308" s="70"/>
    </row>
    <row r="6309" spans="31:31" ht="15.75" x14ac:dyDescent="0.3">
      <c r="AE6309" s="70"/>
    </row>
    <row r="6310" spans="31:31" ht="15.75" x14ac:dyDescent="0.3">
      <c r="AE6310" s="70"/>
    </row>
    <row r="6311" spans="31:31" ht="15.75" x14ac:dyDescent="0.3">
      <c r="AE6311" s="70"/>
    </row>
    <row r="6312" spans="31:31" ht="15.75" x14ac:dyDescent="0.3">
      <c r="AE6312" s="70"/>
    </row>
    <row r="6313" spans="31:31" ht="15.75" x14ac:dyDescent="0.3">
      <c r="AE6313" s="70"/>
    </row>
    <row r="6314" spans="31:31" ht="15.75" x14ac:dyDescent="0.3">
      <c r="AE6314" s="70"/>
    </row>
    <row r="6315" spans="31:31" ht="15.75" x14ac:dyDescent="0.3">
      <c r="AE6315" s="70"/>
    </row>
    <row r="6316" spans="31:31" ht="15.75" x14ac:dyDescent="0.3">
      <c r="AE6316" s="70"/>
    </row>
    <row r="6317" spans="31:31" ht="15.75" x14ac:dyDescent="0.3">
      <c r="AE6317" s="70"/>
    </row>
    <row r="6318" spans="31:31" ht="15.75" x14ac:dyDescent="0.3">
      <c r="AE6318" s="70"/>
    </row>
    <row r="6319" spans="31:31" ht="15.75" x14ac:dyDescent="0.3">
      <c r="AE6319" s="70"/>
    </row>
    <row r="6320" spans="31:31" ht="15.75" x14ac:dyDescent="0.3">
      <c r="AE6320" s="70"/>
    </row>
    <row r="6321" spans="31:31" ht="15.75" x14ac:dyDescent="0.3">
      <c r="AE6321" s="70"/>
    </row>
    <row r="6322" spans="31:31" ht="15.75" x14ac:dyDescent="0.3">
      <c r="AE6322" s="70"/>
    </row>
    <row r="6323" spans="31:31" ht="15.75" x14ac:dyDescent="0.3">
      <c r="AE6323" s="70"/>
    </row>
    <row r="6324" spans="31:31" ht="15.75" x14ac:dyDescent="0.3">
      <c r="AE6324" s="70"/>
    </row>
    <row r="6325" spans="31:31" ht="15.75" x14ac:dyDescent="0.3">
      <c r="AE6325" s="70"/>
    </row>
    <row r="6326" spans="31:31" ht="15.75" x14ac:dyDescent="0.3">
      <c r="AE6326" s="70"/>
    </row>
    <row r="6327" spans="31:31" ht="15.75" x14ac:dyDescent="0.3">
      <c r="AE6327" s="70"/>
    </row>
    <row r="6328" spans="31:31" ht="15.75" x14ac:dyDescent="0.3">
      <c r="AE6328" s="70"/>
    </row>
    <row r="6329" spans="31:31" ht="15.75" x14ac:dyDescent="0.3">
      <c r="AE6329" s="70"/>
    </row>
    <row r="6330" spans="31:31" ht="15.75" x14ac:dyDescent="0.3">
      <c r="AE6330" s="70"/>
    </row>
    <row r="6331" spans="31:31" ht="15.75" x14ac:dyDescent="0.3">
      <c r="AE6331" s="70"/>
    </row>
    <row r="6332" spans="31:31" ht="15.75" x14ac:dyDescent="0.3">
      <c r="AE6332" s="70"/>
    </row>
    <row r="6333" spans="31:31" ht="15.75" x14ac:dyDescent="0.3">
      <c r="AE6333" s="70"/>
    </row>
    <row r="6334" spans="31:31" ht="15.75" x14ac:dyDescent="0.3">
      <c r="AE6334" s="70"/>
    </row>
    <row r="6335" spans="31:31" ht="15.75" x14ac:dyDescent="0.3">
      <c r="AE6335" s="70"/>
    </row>
    <row r="6336" spans="31:31" ht="15.75" x14ac:dyDescent="0.3">
      <c r="AE6336" s="70"/>
    </row>
    <row r="6337" spans="31:31" ht="15.75" x14ac:dyDescent="0.3">
      <c r="AE6337" s="70"/>
    </row>
    <row r="6338" spans="31:31" ht="15.75" x14ac:dyDescent="0.3">
      <c r="AE6338" s="70"/>
    </row>
    <row r="6339" spans="31:31" ht="15.75" x14ac:dyDescent="0.3">
      <c r="AE6339" s="70"/>
    </row>
    <row r="6340" spans="31:31" ht="15.75" x14ac:dyDescent="0.3">
      <c r="AE6340" s="70"/>
    </row>
    <row r="6341" spans="31:31" ht="15.75" x14ac:dyDescent="0.3">
      <c r="AE6341" s="70"/>
    </row>
    <row r="6342" spans="31:31" ht="15.75" x14ac:dyDescent="0.3">
      <c r="AE6342" s="70"/>
    </row>
    <row r="6343" spans="31:31" ht="15.75" x14ac:dyDescent="0.3">
      <c r="AE6343" s="70"/>
    </row>
    <row r="6344" spans="31:31" ht="15.75" x14ac:dyDescent="0.3">
      <c r="AE6344" s="70"/>
    </row>
    <row r="6345" spans="31:31" ht="15.75" x14ac:dyDescent="0.3">
      <c r="AE6345" s="70"/>
    </row>
    <row r="6346" spans="31:31" ht="15.75" x14ac:dyDescent="0.3">
      <c r="AE6346" s="70"/>
    </row>
    <row r="6347" spans="31:31" ht="15.75" x14ac:dyDescent="0.3">
      <c r="AE6347" s="70"/>
    </row>
    <row r="6348" spans="31:31" ht="15.75" x14ac:dyDescent="0.3">
      <c r="AE6348" s="70"/>
    </row>
    <row r="6349" spans="31:31" ht="15.75" x14ac:dyDescent="0.3">
      <c r="AE6349" s="70"/>
    </row>
    <row r="6350" spans="31:31" ht="15.75" x14ac:dyDescent="0.3">
      <c r="AE6350" s="70"/>
    </row>
    <row r="6351" spans="31:31" ht="15.75" x14ac:dyDescent="0.3">
      <c r="AE6351" s="70"/>
    </row>
    <row r="6352" spans="31:31" ht="15.75" x14ac:dyDescent="0.3">
      <c r="AE6352" s="70"/>
    </row>
    <row r="6353" spans="31:31" ht="15.75" x14ac:dyDescent="0.3">
      <c r="AE6353" s="70"/>
    </row>
    <row r="6354" spans="31:31" ht="15.75" x14ac:dyDescent="0.3">
      <c r="AE6354" s="70"/>
    </row>
    <row r="6355" spans="31:31" ht="15.75" x14ac:dyDescent="0.3">
      <c r="AE6355" s="70"/>
    </row>
    <row r="6356" spans="31:31" ht="15.75" x14ac:dyDescent="0.3">
      <c r="AE6356" s="70"/>
    </row>
    <row r="6357" spans="31:31" ht="15.75" x14ac:dyDescent="0.3">
      <c r="AE6357" s="70"/>
    </row>
    <row r="6358" spans="31:31" ht="15.75" x14ac:dyDescent="0.3">
      <c r="AE6358" s="70"/>
    </row>
    <row r="6359" spans="31:31" ht="15.75" x14ac:dyDescent="0.3">
      <c r="AE6359" s="70"/>
    </row>
    <row r="6360" spans="31:31" ht="15.75" x14ac:dyDescent="0.3">
      <c r="AE6360" s="70"/>
    </row>
    <row r="6361" spans="31:31" ht="15.75" x14ac:dyDescent="0.3">
      <c r="AE6361" s="70"/>
    </row>
    <row r="6362" spans="31:31" ht="15.75" x14ac:dyDescent="0.3">
      <c r="AE6362" s="70"/>
    </row>
    <row r="6363" spans="31:31" ht="15.75" x14ac:dyDescent="0.3">
      <c r="AE6363" s="70"/>
    </row>
    <row r="6364" spans="31:31" ht="15.75" x14ac:dyDescent="0.3">
      <c r="AE6364" s="70"/>
    </row>
    <row r="6365" spans="31:31" ht="15.75" x14ac:dyDescent="0.3">
      <c r="AE6365" s="70"/>
    </row>
    <row r="6366" spans="31:31" ht="15.75" x14ac:dyDescent="0.3">
      <c r="AE6366" s="70"/>
    </row>
    <row r="6367" spans="31:31" ht="15.75" x14ac:dyDescent="0.3">
      <c r="AE6367" s="70"/>
    </row>
    <row r="6368" spans="31:31" ht="15.75" x14ac:dyDescent="0.3">
      <c r="AE6368" s="70"/>
    </row>
    <row r="6369" spans="31:31" ht="15.75" x14ac:dyDescent="0.3">
      <c r="AE6369" s="70"/>
    </row>
    <row r="6370" spans="31:31" ht="15.75" x14ac:dyDescent="0.3">
      <c r="AE6370" s="70"/>
    </row>
    <row r="6371" spans="31:31" ht="15.75" x14ac:dyDescent="0.3">
      <c r="AE6371" s="70"/>
    </row>
    <row r="6372" spans="31:31" ht="15.75" x14ac:dyDescent="0.3">
      <c r="AE6372" s="70"/>
    </row>
    <row r="6373" spans="31:31" ht="15.75" x14ac:dyDescent="0.3">
      <c r="AE6373" s="70"/>
    </row>
    <row r="6374" spans="31:31" ht="15.75" x14ac:dyDescent="0.3">
      <c r="AE6374" s="70"/>
    </row>
    <row r="6375" spans="31:31" ht="15.75" x14ac:dyDescent="0.3">
      <c r="AE6375" s="70"/>
    </row>
    <row r="6376" spans="31:31" ht="15.75" x14ac:dyDescent="0.3">
      <c r="AE6376" s="70"/>
    </row>
    <row r="6377" spans="31:31" ht="15.75" x14ac:dyDescent="0.3">
      <c r="AE6377" s="70"/>
    </row>
    <row r="6378" spans="31:31" ht="15.75" x14ac:dyDescent="0.3">
      <c r="AE6378" s="70"/>
    </row>
    <row r="6379" spans="31:31" ht="15.75" x14ac:dyDescent="0.3">
      <c r="AE6379" s="70"/>
    </row>
    <row r="6380" spans="31:31" ht="15.75" x14ac:dyDescent="0.3">
      <c r="AE6380" s="70"/>
    </row>
    <row r="6381" spans="31:31" ht="15.75" x14ac:dyDescent="0.3">
      <c r="AE6381" s="70"/>
    </row>
    <row r="6382" spans="31:31" ht="15.75" x14ac:dyDescent="0.3">
      <c r="AE6382" s="70"/>
    </row>
    <row r="6383" spans="31:31" ht="15.75" x14ac:dyDescent="0.3">
      <c r="AE6383" s="70"/>
    </row>
    <row r="6384" spans="31:31" ht="15.75" x14ac:dyDescent="0.3">
      <c r="AE6384" s="70"/>
    </row>
    <row r="6385" spans="31:31" ht="15.75" x14ac:dyDescent="0.3">
      <c r="AE6385" s="70"/>
    </row>
    <row r="6386" spans="31:31" ht="15.75" x14ac:dyDescent="0.3">
      <c r="AE6386" s="70"/>
    </row>
    <row r="6387" spans="31:31" ht="15.75" x14ac:dyDescent="0.3">
      <c r="AE6387" s="70"/>
    </row>
    <row r="6388" spans="31:31" ht="15.75" x14ac:dyDescent="0.3">
      <c r="AE6388" s="70"/>
    </row>
    <row r="6389" spans="31:31" ht="15.75" x14ac:dyDescent="0.3">
      <c r="AE6389" s="70"/>
    </row>
    <row r="6390" spans="31:31" ht="15.75" x14ac:dyDescent="0.3">
      <c r="AE6390" s="70"/>
    </row>
    <row r="6391" spans="31:31" ht="15.75" x14ac:dyDescent="0.3">
      <c r="AE6391" s="70"/>
    </row>
    <row r="6392" spans="31:31" ht="15.75" x14ac:dyDescent="0.3">
      <c r="AE6392" s="70"/>
    </row>
    <row r="6393" spans="31:31" ht="15.75" x14ac:dyDescent="0.3">
      <c r="AE6393" s="70"/>
    </row>
    <row r="6394" spans="31:31" ht="15.75" x14ac:dyDescent="0.3">
      <c r="AE6394" s="70"/>
    </row>
    <row r="6395" spans="31:31" ht="15.75" x14ac:dyDescent="0.3">
      <c r="AE6395" s="70"/>
    </row>
    <row r="6396" spans="31:31" ht="15.75" x14ac:dyDescent="0.3">
      <c r="AE6396" s="70"/>
    </row>
    <row r="6397" spans="31:31" ht="15.75" x14ac:dyDescent="0.3">
      <c r="AE6397" s="70"/>
    </row>
    <row r="6398" spans="31:31" ht="15.75" x14ac:dyDescent="0.3">
      <c r="AE6398" s="70"/>
    </row>
    <row r="6399" spans="31:31" ht="15.75" x14ac:dyDescent="0.3">
      <c r="AE6399" s="70"/>
    </row>
    <row r="6400" spans="31:31" ht="15.75" x14ac:dyDescent="0.3">
      <c r="AE6400" s="70"/>
    </row>
    <row r="6401" spans="31:31" ht="15.75" x14ac:dyDescent="0.3">
      <c r="AE6401" s="70"/>
    </row>
    <row r="6402" spans="31:31" ht="15.75" x14ac:dyDescent="0.3">
      <c r="AE6402" s="70"/>
    </row>
    <row r="6403" spans="31:31" ht="15.75" x14ac:dyDescent="0.3">
      <c r="AE6403" s="70"/>
    </row>
    <row r="6404" spans="31:31" ht="15.75" x14ac:dyDescent="0.3">
      <c r="AE6404" s="70"/>
    </row>
    <row r="6405" spans="31:31" ht="15.75" x14ac:dyDescent="0.3">
      <c r="AE6405" s="70"/>
    </row>
    <row r="6406" spans="31:31" ht="15.75" x14ac:dyDescent="0.3">
      <c r="AE6406" s="70"/>
    </row>
    <row r="6407" spans="31:31" ht="15.75" x14ac:dyDescent="0.3">
      <c r="AE6407" s="70"/>
    </row>
    <row r="6408" spans="31:31" ht="15.75" x14ac:dyDescent="0.3">
      <c r="AE6408" s="70"/>
    </row>
    <row r="6409" spans="31:31" ht="15.75" x14ac:dyDescent="0.3">
      <c r="AE6409" s="70"/>
    </row>
    <row r="6410" spans="31:31" ht="15.75" x14ac:dyDescent="0.3">
      <c r="AE6410" s="70"/>
    </row>
    <row r="6411" spans="31:31" ht="15.75" x14ac:dyDescent="0.3">
      <c r="AE6411" s="70"/>
    </row>
    <row r="6412" spans="31:31" ht="15.75" x14ac:dyDescent="0.3">
      <c r="AE6412" s="70"/>
    </row>
    <row r="6413" spans="31:31" ht="15.75" x14ac:dyDescent="0.3">
      <c r="AE6413" s="70"/>
    </row>
    <row r="6414" spans="31:31" ht="15.75" x14ac:dyDescent="0.3">
      <c r="AE6414" s="70"/>
    </row>
    <row r="6415" spans="31:31" ht="15.75" x14ac:dyDescent="0.3">
      <c r="AE6415" s="70"/>
    </row>
    <row r="6416" spans="31:31" ht="15.75" x14ac:dyDescent="0.3">
      <c r="AE6416" s="70"/>
    </row>
    <row r="6417" spans="31:31" ht="15.75" x14ac:dyDescent="0.3">
      <c r="AE6417" s="70"/>
    </row>
    <row r="6418" spans="31:31" ht="15.75" x14ac:dyDescent="0.3">
      <c r="AE6418" s="70"/>
    </row>
    <row r="6419" spans="31:31" ht="15.75" x14ac:dyDescent="0.3">
      <c r="AE6419" s="70"/>
    </row>
    <row r="6420" spans="31:31" ht="15.75" x14ac:dyDescent="0.3">
      <c r="AE6420" s="70"/>
    </row>
    <row r="6421" spans="31:31" ht="15.75" x14ac:dyDescent="0.3">
      <c r="AE6421" s="70"/>
    </row>
    <row r="6422" spans="31:31" ht="15.75" x14ac:dyDescent="0.3">
      <c r="AE6422" s="70"/>
    </row>
    <row r="6423" spans="31:31" ht="15.75" x14ac:dyDescent="0.3">
      <c r="AE6423" s="70"/>
    </row>
    <row r="6424" spans="31:31" ht="15.75" x14ac:dyDescent="0.3">
      <c r="AE6424" s="70"/>
    </row>
    <row r="6425" spans="31:31" ht="15.75" x14ac:dyDescent="0.3">
      <c r="AE6425" s="70"/>
    </row>
    <row r="6426" spans="31:31" ht="15.75" x14ac:dyDescent="0.3">
      <c r="AE6426" s="70"/>
    </row>
    <row r="6427" spans="31:31" ht="15.75" x14ac:dyDescent="0.3">
      <c r="AE6427" s="70"/>
    </row>
    <row r="6428" spans="31:31" ht="15.75" x14ac:dyDescent="0.3">
      <c r="AE6428" s="70"/>
    </row>
    <row r="6429" spans="31:31" ht="15.75" x14ac:dyDescent="0.3">
      <c r="AE6429" s="70"/>
    </row>
    <row r="6430" spans="31:31" ht="15.75" x14ac:dyDescent="0.3">
      <c r="AE6430" s="70"/>
    </row>
    <row r="6431" spans="31:31" ht="15.75" x14ac:dyDescent="0.3">
      <c r="AE6431" s="70"/>
    </row>
    <row r="6432" spans="31:31" ht="15.75" x14ac:dyDescent="0.3">
      <c r="AE6432" s="70"/>
    </row>
    <row r="6433" spans="31:31" ht="15.75" x14ac:dyDescent="0.3">
      <c r="AE6433" s="70"/>
    </row>
    <row r="6434" spans="31:31" ht="15.75" x14ac:dyDescent="0.3">
      <c r="AE6434" s="70"/>
    </row>
    <row r="6435" spans="31:31" ht="15.75" x14ac:dyDescent="0.3">
      <c r="AE6435" s="70"/>
    </row>
    <row r="6436" spans="31:31" ht="15.75" x14ac:dyDescent="0.3">
      <c r="AE6436" s="70"/>
    </row>
    <row r="6437" spans="31:31" ht="15.75" x14ac:dyDescent="0.3">
      <c r="AE6437" s="70"/>
    </row>
    <row r="6438" spans="31:31" ht="15.75" x14ac:dyDescent="0.3">
      <c r="AE6438" s="70"/>
    </row>
    <row r="6439" spans="31:31" ht="15.75" x14ac:dyDescent="0.3">
      <c r="AE6439" s="70"/>
    </row>
    <row r="6440" spans="31:31" ht="15.75" x14ac:dyDescent="0.3">
      <c r="AE6440" s="70"/>
    </row>
    <row r="6441" spans="31:31" ht="15.75" x14ac:dyDescent="0.3">
      <c r="AE6441" s="70"/>
    </row>
    <row r="6442" spans="31:31" ht="15.75" x14ac:dyDescent="0.3">
      <c r="AE6442" s="70"/>
    </row>
    <row r="6443" spans="31:31" ht="15.75" x14ac:dyDescent="0.3">
      <c r="AE6443" s="70"/>
    </row>
    <row r="6444" spans="31:31" ht="15.75" x14ac:dyDescent="0.3">
      <c r="AE6444" s="70"/>
    </row>
    <row r="6445" spans="31:31" ht="15.75" x14ac:dyDescent="0.3">
      <c r="AE6445" s="70"/>
    </row>
    <row r="6446" spans="31:31" ht="15.75" x14ac:dyDescent="0.3">
      <c r="AE6446" s="70"/>
    </row>
    <row r="6447" spans="31:31" ht="15.75" x14ac:dyDescent="0.3">
      <c r="AE6447" s="70"/>
    </row>
    <row r="6448" spans="31:31" ht="15.75" x14ac:dyDescent="0.3">
      <c r="AE6448" s="70"/>
    </row>
    <row r="6449" spans="31:31" ht="15.75" x14ac:dyDescent="0.3">
      <c r="AE6449" s="70"/>
    </row>
    <row r="6450" spans="31:31" ht="15.75" x14ac:dyDescent="0.3">
      <c r="AE6450" s="70"/>
    </row>
    <row r="6451" spans="31:31" ht="15.75" x14ac:dyDescent="0.3">
      <c r="AE6451" s="70"/>
    </row>
    <row r="6452" spans="31:31" ht="15.75" x14ac:dyDescent="0.3">
      <c r="AE6452" s="70"/>
    </row>
    <row r="6453" spans="31:31" ht="15.75" x14ac:dyDescent="0.3">
      <c r="AE6453" s="70"/>
    </row>
    <row r="6454" spans="31:31" ht="15.75" x14ac:dyDescent="0.3">
      <c r="AE6454" s="70"/>
    </row>
    <row r="6455" spans="31:31" ht="15.75" x14ac:dyDescent="0.3">
      <c r="AE6455" s="70"/>
    </row>
    <row r="6456" spans="31:31" ht="15.75" x14ac:dyDescent="0.3">
      <c r="AE6456" s="70"/>
    </row>
    <row r="6457" spans="31:31" ht="15.75" x14ac:dyDescent="0.3">
      <c r="AE6457" s="70"/>
    </row>
    <row r="6458" spans="31:31" ht="15.75" x14ac:dyDescent="0.3">
      <c r="AE6458" s="70"/>
    </row>
    <row r="6459" spans="31:31" ht="15.75" x14ac:dyDescent="0.3">
      <c r="AE6459" s="70"/>
    </row>
    <row r="6460" spans="31:31" ht="15.75" x14ac:dyDescent="0.3">
      <c r="AE6460" s="70"/>
    </row>
    <row r="6461" spans="31:31" ht="15.75" x14ac:dyDescent="0.3">
      <c r="AE6461" s="70"/>
    </row>
    <row r="6462" spans="31:31" ht="15.75" x14ac:dyDescent="0.3">
      <c r="AE6462" s="70"/>
    </row>
    <row r="6463" spans="31:31" ht="15.75" x14ac:dyDescent="0.3">
      <c r="AE6463" s="70"/>
    </row>
    <row r="6464" spans="31:31" ht="15.75" x14ac:dyDescent="0.3">
      <c r="AE6464" s="70"/>
    </row>
    <row r="6465" spans="31:31" ht="15.75" x14ac:dyDescent="0.3">
      <c r="AE6465" s="70"/>
    </row>
    <row r="6466" spans="31:31" ht="15.75" x14ac:dyDescent="0.3">
      <c r="AE6466" s="70"/>
    </row>
    <row r="6467" spans="31:31" ht="15.75" x14ac:dyDescent="0.3">
      <c r="AE6467" s="70"/>
    </row>
    <row r="6468" spans="31:31" ht="15.75" x14ac:dyDescent="0.3">
      <c r="AE6468" s="70"/>
    </row>
    <row r="6469" spans="31:31" ht="15.75" x14ac:dyDescent="0.3">
      <c r="AE6469" s="70"/>
    </row>
    <row r="6470" spans="31:31" ht="15.75" x14ac:dyDescent="0.3">
      <c r="AE6470" s="70"/>
    </row>
    <row r="6471" spans="31:31" ht="15.75" x14ac:dyDescent="0.3">
      <c r="AE6471" s="70"/>
    </row>
    <row r="6472" spans="31:31" ht="15.75" x14ac:dyDescent="0.3">
      <c r="AE6472" s="70"/>
    </row>
    <row r="6473" spans="31:31" ht="15.75" x14ac:dyDescent="0.3">
      <c r="AE6473" s="70"/>
    </row>
    <row r="6474" spans="31:31" ht="15.75" x14ac:dyDescent="0.3">
      <c r="AE6474" s="70"/>
    </row>
    <row r="6475" spans="31:31" ht="15.75" x14ac:dyDescent="0.3">
      <c r="AE6475" s="70"/>
    </row>
    <row r="6476" spans="31:31" ht="15.75" x14ac:dyDescent="0.3">
      <c r="AE6476" s="70"/>
    </row>
    <row r="6477" spans="31:31" ht="15.75" x14ac:dyDescent="0.3">
      <c r="AE6477" s="70"/>
    </row>
    <row r="6478" spans="31:31" ht="15.75" x14ac:dyDescent="0.3">
      <c r="AE6478" s="70"/>
    </row>
    <row r="6479" spans="31:31" ht="15.75" x14ac:dyDescent="0.3">
      <c r="AE6479" s="70"/>
    </row>
    <row r="6480" spans="31:31" ht="15.75" x14ac:dyDescent="0.3">
      <c r="AE6480" s="70"/>
    </row>
    <row r="6481" spans="31:31" ht="15.75" x14ac:dyDescent="0.3">
      <c r="AE6481" s="70"/>
    </row>
    <row r="6482" spans="31:31" ht="15.75" x14ac:dyDescent="0.3">
      <c r="AE6482" s="70"/>
    </row>
    <row r="6483" spans="31:31" ht="15.75" x14ac:dyDescent="0.3">
      <c r="AE6483" s="70"/>
    </row>
    <row r="6484" spans="31:31" ht="15.75" x14ac:dyDescent="0.3">
      <c r="AE6484" s="70"/>
    </row>
    <row r="6485" spans="31:31" ht="15.75" x14ac:dyDescent="0.3">
      <c r="AE6485" s="70"/>
    </row>
    <row r="6486" spans="31:31" ht="15.75" x14ac:dyDescent="0.3">
      <c r="AE6486" s="70"/>
    </row>
    <row r="6487" spans="31:31" ht="15.75" x14ac:dyDescent="0.3">
      <c r="AE6487" s="70"/>
    </row>
    <row r="6488" spans="31:31" ht="15.75" x14ac:dyDescent="0.3">
      <c r="AE6488" s="70"/>
    </row>
    <row r="6489" spans="31:31" ht="15.75" x14ac:dyDescent="0.3">
      <c r="AE6489" s="70"/>
    </row>
    <row r="6490" spans="31:31" ht="15.75" x14ac:dyDescent="0.3">
      <c r="AE6490" s="70"/>
    </row>
    <row r="6491" spans="31:31" ht="15.75" x14ac:dyDescent="0.3">
      <c r="AE6491" s="70"/>
    </row>
    <row r="6492" spans="31:31" ht="15.75" x14ac:dyDescent="0.3">
      <c r="AE6492" s="70"/>
    </row>
    <row r="6493" spans="31:31" ht="15.75" x14ac:dyDescent="0.3">
      <c r="AE6493" s="70"/>
    </row>
    <row r="6494" spans="31:31" ht="15.75" x14ac:dyDescent="0.3">
      <c r="AE6494" s="70"/>
    </row>
    <row r="6495" spans="31:31" ht="15.75" x14ac:dyDescent="0.3">
      <c r="AE6495" s="70"/>
    </row>
    <row r="6496" spans="31:31" ht="15.75" x14ac:dyDescent="0.3">
      <c r="AE6496" s="70"/>
    </row>
    <row r="6497" spans="31:31" ht="15.75" x14ac:dyDescent="0.3">
      <c r="AE6497" s="70"/>
    </row>
    <row r="6498" spans="31:31" ht="15.75" x14ac:dyDescent="0.3">
      <c r="AE6498" s="70"/>
    </row>
    <row r="6499" spans="31:31" ht="15.75" x14ac:dyDescent="0.3">
      <c r="AE6499" s="70"/>
    </row>
    <row r="6500" spans="31:31" ht="15.75" x14ac:dyDescent="0.3">
      <c r="AE6500" s="70"/>
    </row>
    <row r="6501" spans="31:31" ht="15.75" x14ac:dyDescent="0.3">
      <c r="AE6501" s="70"/>
    </row>
    <row r="6502" spans="31:31" ht="15.75" x14ac:dyDescent="0.3">
      <c r="AE6502" s="70"/>
    </row>
    <row r="6503" spans="31:31" ht="15.75" x14ac:dyDescent="0.3">
      <c r="AE6503" s="70"/>
    </row>
    <row r="6504" spans="31:31" ht="15.75" x14ac:dyDescent="0.3">
      <c r="AE6504" s="70"/>
    </row>
    <row r="6505" spans="31:31" ht="15.75" x14ac:dyDescent="0.3">
      <c r="AE6505" s="70"/>
    </row>
    <row r="6506" spans="31:31" ht="15.75" x14ac:dyDescent="0.3">
      <c r="AE6506" s="70"/>
    </row>
    <row r="6507" spans="31:31" ht="15.75" x14ac:dyDescent="0.3">
      <c r="AE6507" s="70"/>
    </row>
    <row r="6508" spans="31:31" ht="15.75" x14ac:dyDescent="0.3">
      <c r="AE6508" s="70"/>
    </row>
    <row r="6509" spans="31:31" ht="15.75" x14ac:dyDescent="0.3">
      <c r="AE6509" s="70"/>
    </row>
    <row r="6510" spans="31:31" ht="15.75" x14ac:dyDescent="0.3">
      <c r="AE6510" s="70"/>
    </row>
    <row r="6511" spans="31:31" ht="15.75" x14ac:dyDescent="0.3">
      <c r="AE6511" s="70"/>
    </row>
    <row r="6512" spans="31:31" ht="15.75" x14ac:dyDescent="0.3">
      <c r="AE6512" s="70"/>
    </row>
    <row r="6513" spans="31:31" ht="15.75" x14ac:dyDescent="0.3">
      <c r="AE6513" s="70"/>
    </row>
    <row r="6514" spans="31:31" ht="15.75" x14ac:dyDescent="0.3">
      <c r="AE6514" s="70"/>
    </row>
    <row r="6515" spans="31:31" ht="15.75" x14ac:dyDescent="0.3">
      <c r="AE6515" s="70"/>
    </row>
    <row r="6516" spans="31:31" ht="15.75" x14ac:dyDescent="0.3">
      <c r="AE6516" s="70"/>
    </row>
    <row r="6517" spans="31:31" ht="15.75" x14ac:dyDescent="0.3">
      <c r="AE6517" s="70"/>
    </row>
    <row r="6518" spans="31:31" ht="15.75" x14ac:dyDescent="0.3">
      <c r="AE6518" s="70"/>
    </row>
    <row r="6519" spans="31:31" ht="15.75" x14ac:dyDescent="0.3">
      <c r="AE6519" s="70"/>
    </row>
    <row r="6520" spans="31:31" ht="15.75" x14ac:dyDescent="0.3">
      <c r="AE6520" s="70"/>
    </row>
    <row r="6521" spans="31:31" ht="15.75" x14ac:dyDescent="0.3">
      <c r="AE6521" s="70"/>
    </row>
    <row r="6522" spans="31:31" ht="15.75" x14ac:dyDescent="0.3">
      <c r="AE6522" s="70"/>
    </row>
    <row r="6523" spans="31:31" ht="15.75" x14ac:dyDescent="0.3">
      <c r="AE6523" s="70"/>
    </row>
    <row r="6524" spans="31:31" ht="15.75" x14ac:dyDescent="0.3">
      <c r="AE6524" s="70"/>
    </row>
    <row r="6525" spans="31:31" ht="15.75" x14ac:dyDescent="0.3">
      <c r="AE6525" s="70"/>
    </row>
    <row r="6526" spans="31:31" ht="15.75" x14ac:dyDescent="0.3">
      <c r="AE6526" s="70"/>
    </row>
    <row r="6527" spans="31:31" ht="15.75" x14ac:dyDescent="0.3">
      <c r="AE6527" s="70"/>
    </row>
    <row r="6528" spans="31:31" ht="15.75" x14ac:dyDescent="0.3">
      <c r="AE6528" s="70"/>
    </row>
    <row r="6529" spans="31:31" ht="15.75" x14ac:dyDescent="0.3">
      <c r="AE6529" s="70"/>
    </row>
    <row r="6530" spans="31:31" ht="15.75" x14ac:dyDescent="0.3">
      <c r="AE6530" s="70"/>
    </row>
    <row r="6531" spans="31:31" ht="15.75" x14ac:dyDescent="0.3">
      <c r="AE6531" s="70"/>
    </row>
    <row r="6532" spans="31:31" ht="15.75" x14ac:dyDescent="0.3">
      <c r="AE6532" s="70"/>
    </row>
    <row r="6533" spans="31:31" ht="15.75" x14ac:dyDescent="0.3">
      <c r="AE6533" s="70"/>
    </row>
    <row r="6534" spans="31:31" ht="15.75" x14ac:dyDescent="0.3">
      <c r="AE6534" s="70"/>
    </row>
    <row r="6535" spans="31:31" ht="15.75" x14ac:dyDescent="0.3">
      <c r="AE6535" s="70"/>
    </row>
    <row r="6536" spans="31:31" ht="15.75" x14ac:dyDescent="0.3">
      <c r="AE6536" s="70"/>
    </row>
    <row r="6537" spans="31:31" ht="15.75" x14ac:dyDescent="0.3">
      <c r="AE6537" s="70"/>
    </row>
    <row r="6538" spans="31:31" ht="15.75" x14ac:dyDescent="0.3">
      <c r="AE6538" s="70"/>
    </row>
    <row r="6539" spans="31:31" ht="15.75" x14ac:dyDescent="0.3">
      <c r="AE6539" s="70"/>
    </row>
    <row r="6540" spans="31:31" ht="15.75" x14ac:dyDescent="0.3">
      <c r="AE6540" s="70"/>
    </row>
    <row r="6541" spans="31:31" ht="15.75" x14ac:dyDescent="0.3">
      <c r="AE6541" s="70"/>
    </row>
    <row r="6542" spans="31:31" ht="15.75" x14ac:dyDescent="0.3">
      <c r="AE6542" s="70"/>
    </row>
    <row r="6543" spans="31:31" ht="15.75" x14ac:dyDescent="0.3">
      <c r="AE6543" s="70"/>
    </row>
    <row r="6544" spans="31:31" ht="15.75" x14ac:dyDescent="0.3">
      <c r="AE6544" s="70"/>
    </row>
    <row r="6545" spans="31:31" ht="15.75" x14ac:dyDescent="0.3">
      <c r="AE6545" s="70"/>
    </row>
    <row r="6546" spans="31:31" ht="15.75" x14ac:dyDescent="0.3">
      <c r="AE6546" s="70"/>
    </row>
    <row r="6547" spans="31:31" ht="15.75" x14ac:dyDescent="0.3">
      <c r="AE6547" s="70"/>
    </row>
    <row r="6548" spans="31:31" ht="15.75" x14ac:dyDescent="0.3">
      <c r="AE6548" s="70"/>
    </row>
    <row r="6549" spans="31:31" ht="15.75" x14ac:dyDescent="0.3">
      <c r="AE6549" s="70"/>
    </row>
    <row r="6550" spans="31:31" ht="15.75" x14ac:dyDescent="0.3">
      <c r="AE6550" s="70"/>
    </row>
    <row r="6551" spans="31:31" ht="15.75" x14ac:dyDescent="0.3">
      <c r="AE6551" s="70"/>
    </row>
    <row r="6552" spans="31:31" ht="15.75" x14ac:dyDescent="0.3">
      <c r="AE6552" s="70"/>
    </row>
    <row r="6553" spans="31:31" ht="15.75" x14ac:dyDescent="0.3">
      <c r="AE6553" s="70"/>
    </row>
    <row r="6554" spans="31:31" ht="15.75" x14ac:dyDescent="0.3">
      <c r="AE6554" s="70"/>
    </row>
    <row r="6555" spans="31:31" ht="15.75" x14ac:dyDescent="0.3">
      <c r="AE6555" s="70"/>
    </row>
    <row r="6556" spans="31:31" ht="15.75" x14ac:dyDescent="0.3">
      <c r="AE6556" s="70"/>
    </row>
    <row r="6557" spans="31:31" ht="15.75" x14ac:dyDescent="0.3">
      <c r="AE6557" s="70"/>
    </row>
    <row r="6558" spans="31:31" ht="15.75" x14ac:dyDescent="0.3">
      <c r="AE6558" s="70"/>
    </row>
    <row r="6559" spans="31:31" ht="15.75" x14ac:dyDescent="0.3">
      <c r="AE6559" s="70"/>
    </row>
    <row r="6560" spans="31:31" ht="15.75" x14ac:dyDescent="0.3">
      <c r="AE6560" s="70"/>
    </row>
    <row r="6561" spans="31:31" ht="15.75" x14ac:dyDescent="0.3">
      <c r="AE6561" s="70"/>
    </row>
    <row r="6562" spans="31:31" ht="15.75" x14ac:dyDescent="0.3">
      <c r="AE6562" s="70"/>
    </row>
    <row r="6563" spans="31:31" ht="15.75" x14ac:dyDescent="0.3">
      <c r="AE6563" s="70"/>
    </row>
    <row r="6564" spans="31:31" ht="15.75" x14ac:dyDescent="0.3">
      <c r="AE6564" s="70"/>
    </row>
    <row r="6565" spans="31:31" ht="15.75" x14ac:dyDescent="0.3">
      <c r="AE6565" s="70"/>
    </row>
    <row r="6566" spans="31:31" ht="15.75" x14ac:dyDescent="0.3">
      <c r="AE6566" s="70"/>
    </row>
    <row r="6567" spans="31:31" ht="15.75" x14ac:dyDescent="0.3">
      <c r="AE6567" s="70"/>
    </row>
    <row r="6568" spans="31:31" ht="15.75" x14ac:dyDescent="0.3">
      <c r="AE6568" s="70"/>
    </row>
    <row r="6569" spans="31:31" ht="15.75" x14ac:dyDescent="0.3">
      <c r="AE6569" s="70"/>
    </row>
    <row r="6570" spans="31:31" ht="15.75" x14ac:dyDescent="0.3">
      <c r="AE6570" s="70"/>
    </row>
    <row r="6571" spans="31:31" ht="15.75" x14ac:dyDescent="0.3">
      <c r="AE6571" s="70"/>
    </row>
    <row r="6572" spans="31:31" ht="15.75" x14ac:dyDescent="0.3">
      <c r="AE6572" s="70"/>
    </row>
    <row r="6573" spans="31:31" ht="15.75" x14ac:dyDescent="0.3">
      <c r="AE6573" s="70"/>
    </row>
    <row r="6574" spans="31:31" ht="15.75" x14ac:dyDescent="0.3">
      <c r="AE6574" s="70"/>
    </row>
    <row r="6575" spans="31:31" ht="15.75" x14ac:dyDescent="0.3">
      <c r="AE6575" s="70"/>
    </row>
    <row r="6576" spans="31:31" ht="15.75" x14ac:dyDescent="0.3">
      <c r="AE6576" s="70"/>
    </row>
    <row r="6577" spans="31:31" ht="15.75" x14ac:dyDescent="0.3">
      <c r="AE6577" s="70"/>
    </row>
    <row r="6578" spans="31:31" ht="15.75" x14ac:dyDescent="0.3">
      <c r="AE6578" s="70"/>
    </row>
    <row r="6579" spans="31:31" ht="15.75" x14ac:dyDescent="0.3">
      <c r="AE6579" s="70"/>
    </row>
    <row r="6580" spans="31:31" ht="15.75" x14ac:dyDescent="0.3">
      <c r="AE6580" s="70"/>
    </row>
    <row r="6581" spans="31:31" ht="15.75" x14ac:dyDescent="0.3">
      <c r="AE6581" s="70"/>
    </row>
    <row r="6582" spans="31:31" ht="15.75" x14ac:dyDescent="0.3">
      <c r="AE6582" s="70"/>
    </row>
    <row r="6583" spans="31:31" ht="15.75" x14ac:dyDescent="0.3">
      <c r="AE6583" s="70"/>
    </row>
    <row r="6584" spans="31:31" ht="15.75" x14ac:dyDescent="0.3">
      <c r="AE6584" s="70"/>
    </row>
    <row r="6585" spans="31:31" ht="15.75" x14ac:dyDescent="0.3">
      <c r="AE6585" s="70"/>
    </row>
    <row r="6586" spans="31:31" ht="15.75" x14ac:dyDescent="0.3">
      <c r="AE6586" s="70"/>
    </row>
    <row r="6587" spans="31:31" ht="15.75" x14ac:dyDescent="0.3">
      <c r="AE6587" s="70"/>
    </row>
    <row r="6588" spans="31:31" ht="15.75" x14ac:dyDescent="0.3">
      <c r="AE6588" s="70"/>
    </row>
    <row r="6589" spans="31:31" ht="15.75" x14ac:dyDescent="0.3">
      <c r="AE6589" s="70"/>
    </row>
    <row r="6590" spans="31:31" ht="15.75" x14ac:dyDescent="0.3">
      <c r="AE6590" s="70"/>
    </row>
    <row r="6591" spans="31:31" ht="15.75" x14ac:dyDescent="0.3">
      <c r="AE6591" s="70"/>
    </row>
    <row r="6592" spans="31:31" ht="15.75" x14ac:dyDescent="0.3">
      <c r="AE6592" s="70"/>
    </row>
    <row r="6593" spans="31:31" ht="15.75" x14ac:dyDescent="0.3">
      <c r="AE6593" s="70"/>
    </row>
    <row r="6594" spans="31:31" ht="15.75" x14ac:dyDescent="0.3">
      <c r="AE6594" s="70"/>
    </row>
    <row r="6595" spans="31:31" ht="15.75" x14ac:dyDescent="0.3">
      <c r="AE6595" s="70"/>
    </row>
    <row r="6596" spans="31:31" ht="15.75" x14ac:dyDescent="0.3">
      <c r="AE6596" s="70"/>
    </row>
    <row r="6597" spans="31:31" ht="15.75" x14ac:dyDescent="0.3">
      <c r="AE6597" s="70"/>
    </row>
    <row r="6598" spans="31:31" ht="15.75" x14ac:dyDescent="0.3">
      <c r="AE6598" s="70"/>
    </row>
    <row r="6599" spans="31:31" ht="15.75" x14ac:dyDescent="0.3">
      <c r="AE6599" s="70"/>
    </row>
    <row r="6600" spans="31:31" ht="15.75" x14ac:dyDescent="0.3">
      <c r="AE6600" s="70"/>
    </row>
    <row r="6601" spans="31:31" ht="15.75" x14ac:dyDescent="0.3">
      <c r="AE6601" s="70"/>
    </row>
    <row r="6602" spans="31:31" ht="15.75" x14ac:dyDescent="0.3">
      <c r="AE6602" s="70"/>
    </row>
    <row r="6603" spans="31:31" ht="15.75" x14ac:dyDescent="0.3">
      <c r="AE6603" s="70"/>
    </row>
    <row r="6604" spans="31:31" ht="15.75" x14ac:dyDescent="0.3">
      <c r="AE6604" s="70"/>
    </row>
    <row r="6605" spans="31:31" ht="15.75" x14ac:dyDescent="0.3">
      <c r="AE6605" s="70"/>
    </row>
    <row r="6606" spans="31:31" ht="15.75" x14ac:dyDescent="0.3">
      <c r="AE6606" s="70"/>
    </row>
    <row r="6607" spans="31:31" ht="15.75" x14ac:dyDescent="0.3">
      <c r="AE6607" s="70"/>
    </row>
    <row r="6608" spans="31:31" ht="15.75" x14ac:dyDescent="0.3">
      <c r="AE6608" s="70"/>
    </row>
    <row r="6609" spans="31:31" ht="15.75" x14ac:dyDescent="0.3">
      <c r="AE6609" s="70"/>
    </row>
    <row r="6610" spans="31:31" ht="15.75" x14ac:dyDescent="0.3">
      <c r="AE6610" s="70"/>
    </row>
    <row r="6611" spans="31:31" ht="15.75" x14ac:dyDescent="0.3">
      <c r="AE6611" s="70"/>
    </row>
    <row r="6612" spans="31:31" ht="15.75" x14ac:dyDescent="0.3">
      <c r="AE6612" s="70"/>
    </row>
    <row r="6613" spans="31:31" ht="15.75" x14ac:dyDescent="0.3">
      <c r="AE6613" s="70"/>
    </row>
    <row r="6614" spans="31:31" ht="15.75" x14ac:dyDescent="0.3">
      <c r="AE6614" s="70"/>
    </row>
    <row r="6615" spans="31:31" ht="15.75" x14ac:dyDescent="0.3">
      <c r="AE6615" s="70"/>
    </row>
    <row r="6616" spans="31:31" ht="15.75" x14ac:dyDescent="0.3">
      <c r="AE6616" s="70"/>
    </row>
    <row r="6617" spans="31:31" ht="15.75" x14ac:dyDescent="0.3">
      <c r="AE6617" s="70"/>
    </row>
    <row r="6618" spans="31:31" ht="15.75" x14ac:dyDescent="0.3">
      <c r="AE6618" s="70"/>
    </row>
    <row r="6619" spans="31:31" ht="15.75" x14ac:dyDescent="0.3">
      <c r="AE6619" s="70"/>
    </row>
    <row r="6620" spans="31:31" ht="15.75" x14ac:dyDescent="0.3">
      <c r="AE6620" s="70"/>
    </row>
    <row r="6621" spans="31:31" ht="15.75" x14ac:dyDescent="0.3">
      <c r="AE6621" s="70"/>
    </row>
    <row r="6622" spans="31:31" ht="15.75" x14ac:dyDescent="0.3">
      <c r="AE6622" s="70"/>
    </row>
    <row r="6623" spans="31:31" ht="15.75" x14ac:dyDescent="0.3">
      <c r="AE6623" s="70"/>
    </row>
    <row r="6624" spans="31:31" ht="15.75" x14ac:dyDescent="0.3">
      <c r="AE6624" s="70"/>
    </row>
    <row r="6625" spans="31:31" ht="15.75" x14ac:dyDescent="0.3">
      <c r="AE6625" s="70"/>
    </row>
    <row r="6626" spans="31:31" ht="15.75" x14ac:dyDescent="0.3">
      <c r="AE6626" s="70"/>
    </row>
    <row r="6627" spans="31:31" ht="15.75" x14ac:dyDescent="0.3">
      <c r="AE6627" s="70"/>
    </row>
    <row r="6628" spans="31:31" ht="15.75" x14ac:dyDescent="0.3">
      <c r="AE6628" s="70"/>
    </row>
    <row r="6629" spans="31:31" ht="15.75" x14ac:dyDescent="0.3">
      <c r="AE6629" s="70"/>
    </row>
    <row r="6630" spans="31:31" ht="15.75" x14ac:dyDescent="0.3">
      <c r="AE6630" s="70"/>
    </row>
    <row r="6631" spans="31:31" ht="15.75" x14ac:dyDescent="0.3">
      <c r="AE6631" s="70"/>
    </row>
    <row r="6632" spans="31:31" ht="15.75" x14ac:dyDescent="0.3">
      <c r="AE6632" s="70"/>
    </row>
    <row r="6633" spans="31:31" ht="15.75" x14ac:dyDescent="0.3">
      <c r="AE6633" s="70"/>
    </row>
    <row r="6634" spans="31:31" ht="15.75" x14ac:dyDescent="0.3">
      <c r="AE6634" s="70"/>
    </row>
    <row r="6635" spans="31:31" ht="15.75" x14ac:dyDescent="0.3">
      <c r="AE6635" s="70"/>
    </row>
    <row r="6636" spans="31:31" ht="15.75" x14ac:dyDescent="0.3">
      <c r="AE6636" s="70"/>
    </row>
    <row r="6637" spans="31:31" ht="15.75" x14ac:dyDescent="0.3">
      <c r="AE6637" s="70"/>
    </row>
    <row r="6638" spans="31:31" ht="15.75" x14ac:dyDescent="0.3">
      <c r="AE6638" s="70"/>
    </row>
    <row r="6639" spans="31:31" ht="15.75" x14ac:dyDescent="0.3">
      <c r="AE6639" s="70"/>
    </row>
    <row r="6640" spans="31:31" ht="15.75" x14ac:dyDescent="0.3">
      <c r="AE6640" s="70"/>
    </row>
    <row r="6641" spans="31:31" ht="15.75" x14ac:dyDescent="0.3">
      <c r="AE6641" s="70"/>
    </row>
    <row r="6642" spans="31:31" ht="15.75" x14ac:dyDescent="0.3">
      <c r="AE6642" s="70"/>
    </row>
    <row r="6643" spans="31:31" ht="15.75" x14ac:dyDescent="0.3">
      <c r="AE6643" s="70"/>
    </row>
    <row r="6644" spans="31:31" ht="15.75" x14ac:dyDescent="0.3">
      <c r="AE6644" s="70"/>
    </row>
    <row r="6645" spans="31:31" ht="15.75" x14ac:dyDescent="0.3">
      <c r="AE6645" s="70"/>
    </row>
    <row r="6646" spans="31:31" ht="15.75" x14ac:dyDescent="0.3">
      <c r="AE6646" s="70"/>
    </row>
    <row r="6647" spans="31:31" ht="15.75" x14ac:dyDescent="0.3">
      <c r="AE6647" s="70"/>
    </row>
    <row r="6648" spans="31:31" ht="15.75" x14ac:dyDescent="0.3">
      <c r="AE6648" s="70"/>
    </row>
    <row r="6649" spans="31:31" ht="15.75" x14ac:dyDescent="0.3">
      <c r="AE6649" s="70"/>
    </row>
    <row r="6650" spans="31:31" ht="15.75" x14ac:dyDescent="0.3">
      <c r="AE6650" s="70"/>
    </row>
    <row r="6651" spans="31:31" ht="15.75" x14ac:dyDescent="0.3">
      <c r="AE6651" s="70"/>
    </row>
    <row r="6652" spans="31:31" ht="15.75" x14ac:dyDescent="0.3">
      <c r="AE6652" s="70"/>
    </row>
    <row r="6653" spans="31:31" ht="15.75" x14ac:dyDescent="0.3">
      <c r="AE6653" s="70"/>
    </row>
    <row r="6654" spans="31:31" ht="15.75" x14ac:dyDescent="0.3">
      <c r="AE6654" s="70"/>
    </row>
    <row r="6655" spans="31:31" ht="15.75" x14ac:dyDescent="0.3">
      <c r="AE6655" s="70"/>
    </row>
    <row r="6656" spans="31:31" ht="15.75" x14ac:dyDescent="0.3">
      <c r="AE6656" s="70"/>
    </row>
    <row r="6657" spans="31:31" ht="15.75" x14ac:dyDescent="0.3">
      <c r="AE6657" s="70"/>
    </row>
    <row r="6658" spans="31:31" ht="15.75" x14ac:dyDescent="0.3">
      <c r="AE6658" s="70"/>
    </row>
    <row r="6659" spans="31:31" ht="15.75" x14ac:dyDescent="0.3">
      <c r="AE6659" s="70"/>
    </row>
    <row r="6660" spans="31:31" ht="15.75" x14ac:dyDescent="0.3">
      <c r="AE6660" s="70"/>
    </row>
    <row r="6661" spans="31:31" ht="15.75" x14ac:dyDescent="0.3">
      <c r="AE6661" s="70"/>
    </row>
    <row r="6662" spans="31:31" ht="15.75" x14ac:dyDescent="0.3">
      <c r="AE6662" s="70"/>
    </row>
    <row r="6663" spans="31:31" ht="15.75" x14ac:dyDescent="0.3">
      <c r="AE6663" s="70"/>
    </row>
    <row r="6664" spans="31:31" ht="15.75" x14ac:dyDescent="0.3">
      <c r="AE6664" s="70"/>
    </row>
    <row r="6665" spans="31:31" ht="15.75" x14ac:dyDescent="0.3">
      <c r="AE6665" s="70"/>
    </row>
    <row r="6666" spans="31:31" ht="15.75" x14ac:dyDescent="0.3">
      <c r="AE6666" s="70"/>
    </row>
    <row r="6667" spans="31:31" ht="15.75" x14ac:dyDescent="0.3">
      <c r="AE6667" s="70"/>
    </row>
    <row r="6668" spans="31:31" ht="15.75" x14ac:dyDescent="0.3">
      <c r="AE6668" s="70"/>
    </row>
    <row r="6669" spans="31:31" ht="15.75" x14ac:dyDescent="0.3">
      <c r="AE6669" s="70"/>
    </row>
    <row r="6670" spans="31:31" ht="15.75" x14ac:dyDescent="0.3">
      <c r="AE6670" s="70"/>
    </row>
    <row r="6671" spans="31:31" ht="15.75" x14ac:dyDescent="0.3">
      <c r="AE6671" s="70"/>
    </row>
    <row r="6672" spans="31:31" ht="15.75" x14ac:dyDescent="0.3">
      <c r="AE6672" s="70"/>
    </row>
    <row r="6673" spans="31:31" ht="15.75" x14ac:dyDescent="0.3">
      <c r="AE6673" s="70"/>
    </row>
    <row r="6674" spans="31:31" ht="15.75" x14ac:dyDescent="0.3">
      <c r="AE6674" s="70"/>
    </row>
    <row r="6675" spans="31:31" ht="15.75" x14ac:dyDescent="0.3">
      <c r="AE6675" s="70"/>
    </row>
    <row r="6676" spans="31:31" ht="15.75" x14ac:dyDescent="0.3">
      <c r="AE6676" s="70"/>
    </row>
    <row r="6677" spans="31:31" ht="15.75" x14ac:dyDescent="0.3">
      <c r="AE6677" s="70"/>
    </row>
    <row r="6678" spans="31:31" ht="15.75" x14ac:dyDescent="0.3">
      <c r="AE6678" s="70"/>
    </row>
    <row r="6679" spans="31:31" ht="15.75" x14ac:dyDescent="0.3">
      <c r="AE6679" s="70"/>
    </row>
    <row r="6680" spans="31:31" ht="15.75" x14ac:dyDescent="0.3">
      <c r="AE6680" s="70"/>
    </row>
    <row r="6681" spans="31:31" ht="15.75" x14ac:dyDescent="0.3">
      <c r="AE6681" s="70"/>
    </row>
    <row r="6682" spans="31:31" ht="15.75" x14ac:dyDescent="0.3">
      <c r="AE6682" s="70"/>
    </row>
    <row r="6683" spans="31:31" ht="15.75" x14ac:dyDescent="0.3">
      <c r="AE6683" s="70"/>
    </row>
    <row r="6684" spans="31:31" ht="15.75" x14ac:dyDescent="0.3">
      <c r="AE6684" s="70"/>
    </row>
    <row r="6685" spans="31:31" ht="15.75" x14ac:dyDescent="0.3">
      <c r="AE6685" s="70"/>
    </row>
    <row r="6686" spans="31:31" ht="15.75" x14ac:dyDescent="0.3">
      <c r="AE6686" s="70"/>
    </row>
    <row r="6687" spans="31:31" ht="15.75" x14ac:dyDescent="0.3">
      <c r="AE6687" s="70"/>
    </row>
    <row r="6688" spans="31:31" ht="15.75" x14ac:dyDescent="0.3">
      <c r="AE6688" s="70"/>
    </row>
    <row r="6689" spans="31:31" ht="15.75" x14ac:dyDescent="0.3">
      <c r="AE6689" s="70"/>
    </row>
    <row r="6690" spans="31:31" ht="15.75" x14ac:dyDescent="0.3">
      <c r="AE6690" s="70"/>
    </row>
    <row r="6691" spans="31:31" ht="15.75" x14ac:dyDescent="0.3">
      <c r="AE6691" s="70"/>
    </row>
    <row r="6692" spans="31:31" ht="15.75" x14ac:dyDescent="0.3">
      <c r="AE6692" s="70"/>
    </row>
    <row r="6693" spans="31:31" ht="15.75" x14ac:dyDescent="0.3">
      <c r="AE6693" s="70"/>
    </row>
    <row r="6694" spans="31:31" ht="15.75" x14ac:dyDescent="0.3">
      <c r="AE6694" s="70"/>
    </row>
    <row r="6695" spans="31:31" ht="15.75" x14ac:dyDescent="0.3">
      <c r="AE6695" s="70"/>
    </row>
    <row r="6696" spans="31:31" ht="15.75" x14ac:dyDescent="0.3">
      <c r="AE6696" s="70"/>
    </row>
    <row r="6697" spans="31:31" ht="15.75" x14ac:dyDescent="0.3">
      <c r="AE6697" s="70"/>
    </row>
    <row r="6698" spans="31:31" ht="15.75" x14ac:dyDescent="0.3">
      <c r="AE6698" s="70"/>
    </row>
    <row r="6699" spans="31:31" ht="15.75" x14ac:dyDescent="0.3">
      <c r="AE6699" s="70"/>
    </row>
    <row r="6700" spans="31:31" ht="15.75" x14ac:dyDescent="0.3">
      <c r="AE6700" s="70"/>
    </row>
    <row r="6701" spans="31:31" ht="15.75" x14ac:dyDescent="0.3">
      <c r="AE6701" s="70"/>
    </row>
    <row r="6702" spans="31:31" ht="15.75" x14ac:dyDescent="0.3">
      <c r="AE6702" s="70"/>
    </row>
    <row r="6703" spans="31:31" ht="15.75" x14ac:dyDescent="0.3">
      <c r="AE6703" s="70"/>
    </row>
    <row r="6704" spans="31:31" ht="15.75" x14ac:dyDescent="0.3">
      <c r="AE6704" s="70"/>
    </row>
    <row r="6705" spans="31:31" ht="15.75" x14ac:dyDescent="0.3">
      <c r="AE6705" s="70"/>
    </row>
    <row r="6706" spans="31:31" ht="15.75" x14ac:dyDescent="0.3">
      <c r="AE6706" s="70"/>
    </row>
    <row r="6707" spans="31:31" ht="15.75" x14ac:dyDescent="0.3">
      <c r="AE6707" s="70"/>
    </row>
    <row r="6708" spans="31:31" ht="15.75" x14ac:dyDescent="0.3">
      <c r="AE6708" s="70"/>
    </row>
    <row r="6709" spans="31:31" ht="15.75" x14ac:dyDescent="0.3">
      <c r="AE6709" s="70"/>
    </row>
    <row r="6710" spans="31:31" ht="15.75" x14ac:dyDescent="0.3">
      <c r="AE6710" s="70"/>
    </row>
    <row r="6711" spans="31:31" ht="15.75" x14ac:dyDescent="0.3">
      <c r="AE6711" s="70"/>
    </row>
    <row r="6712" spans="31:31" ht="15.75" x14ac:dyDescent="0.3">
      <c r="AE6712" s="70"/>
    </row>
    <row r="6713" spans="31:31" ht="15.75" x14ac:dyDescent="0.3">
      <c r="AE6713" s="70"/>
    </row>
    <row r="6714" spans="31:31" ht="15.75" x14ac:dyDescent="0.3">
      <c r="AE6714" s="70"/>
    </row>
    <row r="6715" spans="31:31" ht="15.75" x14ac:dyDescent="0.3">
      <c r="AE6715" s="70"/>
    </row>
    <row r="6716" spans="31:31" ht="15.75" x14ac:dyDescent="0.3">
      <c r="AE6716" s="70"/>
    </row>
    <row r="6717" spans="31:31" ht="15.75" x14ac:dyDescent="0.3">
      <c r="AE6717" s="70"/>
    </row>
    <row r="6718" spans="31:31" ht="15.75" x14ac:dyDescent="0.3">
      <c r="AE6718" s="70"/>
    </row>
    <row r="6719" spans="31:31" ht="15.75" x14ac:dyDescent="0.3">
      <c r="AE6719" s="70"/>
    </row>
    <row r="6720" spans="31:31" ht="15.75" x14ac:dyDescent="0.3">
      <c r="AE6720" s="70"/>
    </row>
    <row r="6721" spans="31:31" ht="15.75" x14ac:dyDescent="0.3">
      <c r="AE6721" s="70"/>
    </row>
    <row r="6722" spans="31:31" ht="15.75" x14ac:dyDescent="0.3">
      <c r="AE6722" s="70"/>
    </row>
    <row r="6723" spans="31:31" ht="15.75" x14ac:dyDescent="0.3">
      <c r="AE6723" s="70"/>
    </row>
    <row r="6724" spans="31:31" ht="15.75" x14ac:dyDescent="0.3">
      <c r="AE6724" s="70"/>
    </row>
    <row r="6725" spans="31:31" ht="15.75" x14ac:dyDescent="0.3">
      <c r="AE6725" s="70"/>
    </row>
    <row r="6726" spans="31:31" ht="15.75" x14ac:dyDescent="0.3">
      <c r="AE6726" s="70"/>
    </row>
    <row r="6727" spans="31:31" ht="15.75" x14ac:dyDescent="0.3">
      <c r="AE6727" s="70"/>
    </row>
    <row r="6728" spans="31:31" ht="15.75" x14ac:dyDescent="0.3">
      <c r="AE6728" s="70"/>
    </row>
    <row r="6729" spans="31:31" ht="15.75" x14ac:dyDescent="0.3">
      <c r="AE6729" s="70"/>
    </row>
    <row r="6730" spans="31:31" ht="15.75" x14ac:dyDescent="0.3">
      <c r="AE6730" s="70"/>
    </row>
    <row r="6731" spans="31:31" ht="15.75" x14ac:dyDescent="0.3">
      <c r="AE6731" s="70"/>
    </row>
    <row r="6732" spans="31:31" ht="15.75" x14ac:dyDescent="0.3">
      <c r="AE6732" s="70"/>
    </row>
    <row r="6733" spans="31:31" ht="15.75" x14ac:dyDescent="0.3">
      <c r="AE6733" s="70"/>
    </row>
    <row r="6734" spans="31:31" ht="15.75" x14ac:dyDescent="0.3">
      <c r="AE6734" s="70"/>
    </row>
    <row r="6735" spans="31:31" ht="15.75" x14ac:dyDescent="0.3">
      <c r="AE6735" s="70"/>
    </row>
    <row r="6736" spans="31:31" ht="15.75" x14ac:dyDescent="0.3">
      <c r="AE6736" s="70"/>
    </row>
    <row r="6737" spans="31:31" ht="15.75" x14ac:dyDescent="0.3">
      <c r="AE6737" s="70"/>
    </row>
    <row r="6738" spans="31:31" ht="15.75" x14ac:dyDescent="0.3">
      <c r="AE6738" s="70"/>
    </row>
    <row r="6739" spans="31:31" ht="15.75" x14ac:dyDescent="0.3">
      <c r="AE6739" s="70"/>
    </row>
    <row r="6740" spans="31:31" ht="15.75" x14ac:dyDescent="0.3">
      <c r="AE6740" s="70"/>
    </row>
    <row r="6741" spans="31:31" ht="15.75" x14ac:dyDescent="0.3">
      <c r="AE6741" s="70"/>
    </row>
    <row r="6742" spans="31:31" ht="15.75" x14ac:dyDescent="0.3">
      <c r="AE6742" s="70"/>
    </row>
    <row r="6743" spans="31:31" ht="15.75" x14ac:dyDescent="0.3">
      <c r="AE6743" s="70"/>
    </row>
    <row r="6744" spans="31:31" ht="15.75" x14ac:dyDescent="0.3">
      <c r="AE6744" s="70"/>
    </row>
    <row r="6745" spans="31:31" ht="15.75" x14ac:dyDescent="0.3">
      <c r="AE6745" s="70"/>
    </row>
    <row r="6746" spans="31:31" ht="15.75" x14ac:dyDescent="0.3">
      <c r="AE6746" s="70"/>
    </row>
    <row r="6747" spans="31:31" ht="15.75" x14ac:dyDescent="0.3">
      <c r="AE6747" s="70"/>
    </row>
    <row r="6748" spans="31:31" ht="15.75" x14ac:dyDescent="0.3">
      <c r="AE6748" s="70"/>
    </row>
    <row r="6749" spans="31:31" ht="15.75" x14ac:dyDescent="0.3">
      <c r="AE6749" s="70"/>
    </row>
    <row r="6750" spans="31:31" ht="15.75" x14ac:dyDescent="0.3">
      <c r="AE6750" s="70"/>
    </row>
    <row r="6751" spans="31:31" ht="15.75" x14ac:dyDescent="0.3">
      <c r="AE6751" s="70"/>
    </row>
    <row r="6752" spans="31:31" ht="15.75" x14ac:dyDescent="0.3">
      <c r="AE6752" s="70"/>
    </row>
    <row r="6753" spans="31:31" ht="15.75" x14ac:dyDescent="0.3">
      <c r="AE6753" s="70"/>
    </row>
    <row r="6754" spans="31:31" ht="15.75" x14ac:dyDescent="0.3">
      <c r="AE6754" s="70"/>
    </row>
    <row r="6755" spans="31:31" ht="15.75" x14ac:dyDescent="0.3">
      <c r="AE6755" s="70"/>
    </row>
    <row r="6756" spans="31:31" ht="15.75" x14ac:dyDescent="0.3">
      <c r="AE6756" s="70"/>
    </row>
    <row r="6757" spans="31:31" ht="15.75" x14ac:dyDescent="0.3">
      <c r="AE6757" s="70"/>
    </row>
    <row r="6758" spans="31:31" ht="15.75" x14ac:dyDescent="0.3">
      <c r="AE6758" s="70"/>
    </row>
    <row r="6759" spans="31:31" ht="15.75" x14ac:dyDescent="0.3">
      <c r="AE6759" s="70"/>
    </row>
    <row r="6760" spans="31:31" ht="15.75" x14ac:dyDescent="0.3">
      <c r="AE6760" s="70"/>
    </row>
    <row r="6761" spans="31:31" ht="15.75" x14ac:dyDescent="0.3">
      <c r="AE6761" s="70"/>
    </row>
    <row r="6762" spans="31:31" ht="15.75" x14ac:dyDescent="0.3">
      <c r="AE6762" s="70"/>
    </row>
    <row r="6763" spans="31:31" ht="15.75" x14ac:dyDescent="0.3">
      <c r="AE6763" s="70"/>
    </row>
    <row r="6764" spans="31:31" ht="15.75" x14ac:dyDescent="0.3">
      <c r="AE6764" s="70"/>
    </row>
    <row r="6765" spans="31:31" ht="15.75" x14ac:dyDescent="0.3">
      <c r="AE6765" s="70"/>
    </row>
    <row r="6766" spans="31:31" ht="15.75" x14ac:dyDescent="0.3">
      <c r="AE6766" s="70"/>
    </row>
    <row r="6767" spans="31:31" ht="15.75" x14ac:dyDescent="0.3">
      <c r="AE6767" s="70"/>
    </row>
    <row r="6768" spans="31:31" ht="15.75" x14ac:dyDescent="0.3">
      <c r="AE6768" s="70"/>
    </row>
    <row r="6769" spans="31:31" ht="15.75" x14ac:dyDescent="0.3">
      <c r="AE6769" s="70"/>
    </row>
    <row r="6770" spans="31:31" ht="15.75" x14ac:dyDescent="0.3">
      <c r="AE6770" s="70"/>
    </row>
    <row r="6771" spans="31:31" ht="15.75" x14ac:dyDescent="0.3">
      <c r="AE6771" s="70"/>
    </row>
    <row r="6772" spans="31:31" ht="15.75" x14ac:dyDescent="0.3">
      <c r="AE6772" s="70"/>
    </row>
    <row r="6773" spans="31:31" ht="15.75" x14ac:dyDescent="0.3">
      <c r="AE6773" s="70"/>
    </row>
    <row r="6774" spans="31:31" ht="15.75" x14ac:dyDescent="0.3">
      <c r="AE6774" s="70"/>
    </row>
    <row r="6775" spans="31:31" ht="15.75" x14ac:dyDescent="0.3">
      <c r="AE6775" s="70"/>
    </row>
    <row r="6776" spans="31:31" ht="15.75" x14ac:dyDescent="0.3">
      <c r="AE6776" s="70"/>
    </row>
    <row r="6777" spans="31:31" ht="15.75" x14ac:dyDescent="0.3">
      <c r="AE6777" s="70"/>
    </row>
    <row r="6778" spans="31:31" ht="15.75" x14ac:dyDescent="0.3">
      <c r="AE6778" s="70"/>
    </row>
    <row r="6779" spans="31:31" ht="15.75" x14ac:dyDescent="0.3">
      <c r="AE6779" s="70"/>
    </row>
    <row r="6780" spans="31:31" ht="15.75" x14ac:dyDescent="0.3">
      <c r="AE6780" s="70"/>
    </row>
    <row r="6781" spans="31:31" ht="15.75" x14ac:dyDescent="0.3">
      <c r="AE6781" s="70"/>
    </row>
    <row r="6782" spans="31:31" ht="15.75" x14ac:dyDescent="0.3">
      <c r="AE6782" s="70"/>
    </row>
    <row r="6783" spans="31:31" ht="15.75" x14ac:dyDescent="0.3">
      <c r="AE6783" s="70"/>
    </row>
    <row r="6784" spans="31:31" ht="15.75" x14ac:dyDescent="0.3">
      <c r="AE6784" s="70"/>
    </row>
    <row r="6785" spans="31:31" ht="15.75" x14ac:dyDescent="0.3">
      <c r="AE6785" s="70"/>
    </row>
    <row r="6786" spans="31:31" ht="15.75" x14ac:dyDescent="0.3">
      <c r="AE6786" s="70"/>
    </row>
    <row r="6787" spans="31:31" ht="15.75" x14ac:dyDescent="0.3">
      <c r="AE6787" s="70"/>
    </row>
    <row r="6788" spans="31:31" ht="15.75" x14ac:dyDescent="0.3">
      <c r="AE6788" s="70"/>
    </row>
    <row r="6789" spans="31:31" ht="15.75" x14ac:dyDescent="0.3">
      <c r="AE6789" s="70"/>
    </row>
    <row r="6790" spans="31:31" ht="15.75" x14ac:dyDescent="0.3">
      <c r="AE6790" s="70"/>
    </row>
    <row r="6791" spans="31:31" ht="15.75" x14ac:dyDescent="0.3">
      <c r="AE6791" s="70"/>
    </row>
    <row r="6792" spans="31:31" ht="15.75" x14ac:dyDescent="0.3">
      <c r="AE6792" s="70"/>
    </row>
    <row r="6793" spans="31:31" ht="15.75" x14ac:dyDescent="0.3">
      <c r="AE6793" s="70"/>
    </row>
    <row r="6794" spans="31:31" ht="15.75" x14ac:dyDescent="0.3">
      <c r="AE6794" s="70"/>
    </row>
    <row r="6795" spans="31:31" ht="15.75" x14ac:dyDescent="0.3">
      <c r="AE6795" s="70"/>
    </row>
    <row r="6796" spans="31:31" ht="15.75" x14ac:dyDescent="0.3">
      <c r="AE6796" s="70"/>
    </row>
    <row r="6797" spans="31:31" ht="15.75" x14ac:dyDescent="0.3">
      <c r="AE6797" s="70"/>
    </row>
    <row r="6798" spans="31:31" ht="15.75" x14ac:dyDescent="0.3">
      <c r="AE6798" s="70"/>
    </row>
    <row r="6799" spans="31:31" ht="15.75" x14ac:dyDescent="0.3">
      <c r="AE6799" s="70"/>
    </row>
    <row r="6800" spans="31:31" ht="15.75" x14ac:dyDescent="0.3">
      <c r="AE6800" s="70"/>
    </row>
    <row r="6801" spans="31:31" ht="15.75" x14ac:dyDescent="0.3">
      <c r="AE6801" s="70"/>
    </row>
    <row r="6802" spans="31:31" ht="15.75" x14ac:dyDescent="0.3">
      <c r="AE6802" s="70"/>
    </row>
    <row r="6803" spans="31:31" ht="15.75" x14ac:dyDescent="0.3">
      <c r="AE6803" s="70"/>
    </row>
    <row r="6804" spans="31:31" ht="15.75" x14ac:dyDescent="0.3">
      <c r="AE6804" s="70"/>
    </row>
    <row r="6805" spans="31:31" ht="15.75" x14ac:dyDescent="0.3">
      <c r="AE6805" s="70"/>
    </row>
    <row r="6806" spans="31:31" ht="15.75" x14ac:dyDescent="0.3">
      <c r="AE6806" s="70"/>
    </row>
    <row r="6807" spans="31:31" ht="15.75" x14ac:dyDescent="0.3">
      <c r="AE6807" s="70"/>
    </row>
    <row r="6808" spans="31:31" ht="15.75" x14ac:dyDescent="0.3">
      <c r="AE6808" s="70"/>
    </row>
    <row r="6809" spans="31:31" ht="15.75" x14ac:dyDescent="0.3">
      <c r="AE6809" s="70"/>
    </row>
    <row r="6810" spans="31:31" ht="15.75" x14ac:dyDescent="0.3">
      <c r="AE6810" s="70"/>
    </row>
    <row r="6811" spans="31:31" ht="15.75" x14ac:dyDescent="0.3">
      <c r="AE6811" s="70"/>
    </row>
    <row r="6812" spans="31:31" ht="15.75" x14ac:dyDescent="0.3">
      <c r="AE6812" s="70"/>
    </row>
    <row r="6813" spans="31:31" ht="15.75" x14ac:dyDescent="0.3">
      <c r="AE6813" s="70"/>
    </row>
    <row r="6814" spans="31:31" ht="15.75" x14ac:dyDescent="0.3">
      <c r="AE6814" s="70"/>
    </row>
    <row r="6815" spans="31:31" ht="15.75" x14ac:dyDescent="0.3">
      <c r="AE6815" s="70"/>
    </row>
    <row r="6816" spans="31:31" ht="15.75" x14ac:dyDescent="0.3">
      <c r="AE6816" s="70"/>
    </row>
    <row r="6817" spans="31:31" ht="15.75" x14ac:dyDescent="0.3">
      <c r="AE6817" s="70"/>
    </row>
    <row r="6818" spans="31:31" ht="15.75" x14ac:dyDescent="0.3">
      <c r="AE6818" s="70"/>
    </row>
    <row r="6819" spans="31:31" ht="15.75" x14ac:dyDescent="0.3">
      <c r="AE6819" s="70"/>
    </row>
    <row r="6820" spans="31:31" ht="15.75" x14ac:dyDescent="0.3">
      <c r="AE6820" s="70"/>
    </row>
    <row r="6821" spans="31:31" ht="15.75" x14ac:dyDescent="0.3">
      <c r="AE6821" s="70"/>
    </row>
    <row r="6822" spans="31:31" ht="15.75" x14ac:dyDescent="0.3">
      <c r="AE6822" s="70"/>
    </row>
    <row r="6823" spans="31:31" ht="15.75" x14ac:dyDescent="0.3">
      <c r="AE6823" s="70"/>
    </row>
    <row r="6824" spans="31:31" ht="15.75" x14ac:dyDescent="0.3">
      <c r="AE6824" s="70"/>
    </row>
    <row r="6825" spans="31:31" ht="15.75" x14ac:dyDescent="0.3">
      <c r="AE6825" s="70"/>
    </row>
    <row r="6826" spans="31:31" ht="15.75" x14ac:dyDescent="0.3">
      <c r="AE6826" s="70"/>
    </row>
    <row r="6827" spans="31:31" ht="15.75" x14ac:dyDescent="0.3">
      <c r="AE6827" s="70"/>
    </row>
    <row r="6828" spans="31:31" ht="15.75" x14ac:dyDescent="0.3">
      <c r="AE6828" s="70"/>
    </row>
    <row r="6829" spans="31:31" ht="15.75" x14ac:dyDescent="0.3">
      <c r="AE6829" s="70"/>
    </row>
    <row r="6830" spans="31:31" ht="15.75" x14ac:dyDescent="0.3">
      <c r="AE6830" s="70"/>
    </row>
    <row r="6831" spans="31:31" ht="15.75" x14ac:dyDescent="0.3">
      <c r="AE6831" s="70"/>
    </row>
    <row r="6832" spans="31:31" ht="15.75" x14ac:dyDescent="0.3">
      <c r="AE6832" s="70"/>
    </row>
    <row r="6833" spans="31:31" ht="15.75" x14ac:dyDescent="0.3">
      <c r="AE6833" s="70"/>
    </row>
    <row r="6834" spans="31:31" ht="15.75" x14ac:dyDescent="0.3">
      <c r="AE6834" s="70"/>
    </row>
    <row r="6835" spans="31:31" ht="15.75" x14ac:dyDescent="0.3">
      <c r="AE6835" s="70"/>
    </row>
    <row r="6836" spans="31:31" ht="15.75" x14ac:dyDescent="0.3">
      <c r="AE6836" s="70"/>
    </row>
    <row r="6837" spans="31:31" ht="15.75" x14ac:dyDescent="0.3">
      <c r="AE6837" s="70"/>
    </row>
    <row r="6838" spans="31:31" ht="15.75" x14ac:dyDescent="0.3">
      <c r="AE6838" s="70"/>
    </row>
    <row r="6839" spans="31:31" ht="15.75" x14ac:dyDescent="0.3">
      <c r="AE6839" s="70"/>
    </row>
    <row r="6840" spans="31:31" ht="15.75" x14ac:dyDescent="0.3">
      <c r="AE6840" s="70"/>
    </row>
    <row r="6841" spans="31:31" ht="15.75" x14ac:dyDescent="0.3">
      <c r="AE6841" s="70"/>
    </row>
    <row r="6842" spans="31:31" ht="15.75" x14ac:dyDescent="0.3">
      <c r="AE6842" s="70"/>
    </row>
    <row r="6843" spans="31:31" ht="15.75" x14ac:dyDescent="0.3">
      <c r="AE6843" s="70"/>
    </row>
    <row r="6844" spans="31:31" ht="15.75" x14ac:dyDescent="0.3">
      <c r="AE6844" s="70"/>
    </row>
    <row r="6845" spans="31:31" ht="15.75" x14ac:dyDescent="0.3">
      <c r="AE6845" s="70"/>
    </row>
    <row r="6846" spans="31:31" ht="15.75" x14ac:dyDescent="0.3">
      <c r="AE6846" s="70"/>
    </row>
    <row r="6847" spans="31:31" ht="15.75" x14ac:dyDescent="0.3">
      <c r="AE6847" s="70"/>
    </row>
    <row r="6848" spans="31:31" ht="15.75" x14ac:dyDescent="0.3">
      <c r="AE6848" s="70"/>
    </row>
    <row r="6849" spans="31:31" ht="15.75" x14ac:dyDescent="0.3">
      <c r="AE6849" s="70"/>
    </row>
    <row r="6850" spans="31:31" ht="15.75" x14ac:dyDescent="0.3">
      <c r="AE6850" s="70"/>
    </row>
    <row r="6851" spans="31:31" ht="15.75" x14ac:dyDescent="0.3">
      <c r="AE6851" s="70"/>
    </row>
    <row r="6852" spans="31:31" ht="15.75" x14ac:dyDescent="0.3">
      <c r="AE6852" s="70"/>
    </row>
    <row r="6853" spans="31:31" ht="15.75" x14ac:dyDescent="0.3">
      <c r="AE6853" s="70"/>
    </row>
    <row r="6854" spans="31:31" ht="15.75" x14ac:dyDescent="0.3">
      <c r="AE6854" s="70"/>
    </row>
    <row r="6855" spans="31:31" ht="15.75" x14ac:dyDescent="0.3">
      <c r="AE6855" s="70"/>
    </row>
    <row r="6856" spans="31:31" ht="15.75" x14ac:dyDescent="0.3">
      <c r="AE6856" s="70"/>
    </row>
    <row r="6857" spans="31:31" ht="15.75" x14ac:dyDescent="0.3">
      <c r="AE6857" s="70"/>
    </row>
    <row r="6858" spans="31:31" ht="15.75" x14ac:dyDescent="0.3">
      <c r="AE6858" s="70"/>
    </row>
    <row r="6859" spans="31:31" ht="15.75" x14ac:dyDescent="0.3">
      <c r="AE6859" s="70"/>
    </row>
    <row r="6860" spans="31:31" ht="15.75" x14ac:dyDescent="0.3">
      <c r="AE6860" s="70"/>
    </row>
    <row r="6861" spans="31:31" ht="15.75" x14ac:dyDescent="0.3">
      <c r="AE6861" s="70"/>
    </row>
    <row r="6862" spans="31:31" ht="15.75" x14ac:dyDescent="0.3">
      <c r="AE6862" s="70"/>
    </row>
    <row r="6863" spans="31:31" ht="15.75" x14ac:dyDescent="0.3">
      <c r="AE6863" s="70"/>
    </row>
    <row r="6864" spans="31:31" ht="15.75" x14ac:dyDescent="0.3">
      <c r="AE6864" s="70"/>
    </row>
    <row r="6865" spans="31:31" ht="15.75" x14ac:dyDescent="0.3">
      <c r="AE6865" s="70"/>
    </row>
    <row r="6866" spans="31:31" ht="15.75" x14ac:dyDescent="0.3">
      <c r="AE6866" s="70"/>
    </row>
    <row r="6867" spans="31:31" ht="15.75" x14ac:dyDescent="0.3">
      <c r="AE6867" s="70"/>
    </row>
    <row r="6868" spans="31:31" ht="15.75" x14ac:dyDescent="0.3">
      <c r="AE6868" s="70"/>
    </row>
    <row r="6869" spans="31:31" ht="15.75" x14ac:dyDescent="0.3">
      <c r="AE6869" s="70"/>
    </row>
    <row r="6870" spans="31:31" ht="15.75" x14ac:dyDescent="0.3">
      <c r="AE6870" s="70"/>
    </row>
    <row r="6871" spans="31:31" ht="15.75" x14ac:dyDescent="0.3">
      <c r="AE6871" s="70"/>
    </row>
    <row r="6872" spans="31:31" ht="15.75" x14ac:dyDescent="0.3">
      <c r="AE6872" s="70"/>
    </row>
    <row r="6873" spans="31:31" ht="15.75" x14ac:dyDescent="0.3">
      <c r="AE6873" s="70"/>
    </row>
    <row r="6874" spans="31:31" ht="15.75" x14ac:dyDescent="0.3">
      <c r="AE6874" s="70"/>
    </row>
    <row r="6875" spans="31:31" ht="15.75" x14ac:dyDescent="0.3">
      <c r="AE6875" s="70"/>
    </row>
    <row r="6876" spans="31:31" ht="15.75" x14ac:dyDescent="0.3">
      <c r="AE6876" s="70"/>
    </row>
    <row r="6877" spans="31:31" ht="15.75" x14ac:dyDescent="0.3">
      <c r="AE6877" s="70"/>
    </row>
    <row r="6878" spans="31:31" ht="15.75" x14ac:dyDescent="0.3">
      <c r="AE6878" s="70"/>
    </row>
    <row r="6879" spans="31:31" ht="15.75" x14ac:dyDescent="0.3">
      <c r="AE6879" s="70"/>
    </row>
    <row r="6880" spans="31:31" ht="15.75" x14ac:dyDescent="0.3">
      <c r="AE6880" s="70"/>
    </row>
    <row r="6881" spans="31:31" ht="15.75" x14ac:dyDescent="0.3">
      <c r="AE6881" s="70"/>
    </row>
    <row r="6882" spans="31:31" ht="15.75" x14ac:dyDescent="0.3">
      <c r="AE6882" s="70"/>
    </row>
    <row r="6883" spans="31:31" ht="15.75" x14ac:dyDescent="0.3">
      <c r="AE6883" s="70"/>
    </row>
    <row r="6884" spans="31:31" ht="15.75" x14ac:dyDescent="0.3">
      <c r="AE6884" s="70"/>
    </row>
    <row r="6885" spans="31:31" ht="15.75" x14ac:dyDescent="0.3">
      <c r="AE6885" s="70"/>
    </row>
    <row r="6886" spans="31:31" ht="15.75" x14ac:dyDescent="0.3">
      <c r="AE6886" s="70"/>
    </row>
    <row r="6887" spans="31:31" ht="15.75" x14ac:dyDescent="0.3">
      <c r="AE6887" s="70"/>
    </row>
    <row r="6888" spans="31:31" ht="15.75" x14ac:dyDescent="0.3">
      <c r="AE6888" s="70"/>
    </row>
    <row r="6889" spans="31:31" ht="15.75" x14ac:dyDescent="0.3">
      <c r="AE6889" s="70"/>
    </row>
    <row r="6890" spans="31:31" ht="15.75" x14ac:dyDescent="0.3">
      <c r="AE6890" s="70"/>
    </row>
    <row r="6891" spans="31:31" ht="15.75" x14ac:dyDescent="0.3">
      <c r="AE6891" s="70"/>
    </row>
    <row r="6892" spans="31:31" ht="15.75" x14ac:dyDescent="0.3">
      <c r="AE6892" s="70"/>
    </row>
    <row r="6893" spans="31:31" ht="15.75" x14ac:dyDescent="0.3">
      <c r="AE6893" s="70"/>
    </row>
    <row r="6894" spans="31:31" ht="15.75" x14ac:dyDescent="0.3">
      <c r="AE6894" s="70"/>
    </row>
    <row r="6895" spans="31:31" ht="15.75" x14ac:dyDescent="0.3">
      <c r="AE6895" s="70"/>
    </row>
    <row r="6896" spans="31:31" ht="15.75" x14ac:dyDescent="0.3">
      <c r="AE6896" s="70"/>
    </row>
    <row r="6897" spans="31:31" ht="15.75" x14ac:dyDescent="0.3">
      <c r="AE6897" s="70"/>
    </row>
    <row r="6898" spans="31:31" ht="15.75" x14ac:dyDescent="0.3">
      <c r="AE6898" s="70"/>
    </row>
    <row r="6899" spans="31:31" ht="15.75" x14ac:dyDescent="0.3">
      <c r="AE6899" s="70"/>
    </row>
    <row r="6900" spans="31:31" ht="15.75" x14ac:dyDescent="0.3">
      <c r="AE6900" s="70"/>
    </row>
    <row r="6901" spans="31:31" ht="15.75" x14ac:dyDescent="0.3">
      <c r="AE6901" s="70"/>
    </row>
    <row r="6902" spans="31:31" ht="15.75" x14ac:dyDescent="0.3">
      <c r="AE6902" s="70"/>
    </row>
    <row r="6903" spans="31:31" ht="15.75" x14ac:dyDescent="0.3">
      <c r="AE6903" s="70"/>
    </row>
    <row r="6904" spans="31:31" ht="15.75" x14ac:dyDescent="0.3">
      <c r="AE6904" s="70"/>
    </row>
    <row r="6905" spans="31:31" ht="15.75" x14ac:dyDescent="0.3">
      <c r="AE6905" s="70"/>
    </row>
    <row r="6906" spans="31:31" ht="15.75" x14ac:dyDescent="0.3">
      <c r="AE6906" s="70"/>
    </row>
    <row r="6907" spans="31:31" ht="15.75" x14ac:dyDescent="0.3">
      <c r="AE6907" s="70"/>
    </row>
    <row r="6908" spans="31:31" ht="15.75" x14ac:dyDescent="0.3">
      <c r="AE6908" s="70"/>
    </row>
    <row r="6909" spans="31:31" ht="15.75" x14ac:dyDescent="0.3">
      <c r="AE6909" s="70"/>
    </row>
    <row r="6910" spans="31:31" ht="15.75" x14ac:dyDescent="0.3">
      <c r="AE6910" s="70"/>
    </row>
    <row r="6911" spans="31:31" ht="15.75" x14ac:dyDescent="0.3">
      <c r="AE6911" s="70"/>
    </row>
    <row r="6912" spans="31:31" ht="15.75" x14ac:dyDescent="0.3">
      <c r="AE6912" s="70"/>
    </row>
    <row r="6913" spans="31:31" ht="15.75" x14ac:dyDescent="0.3">
      <c r="AE6913" s="70"/>
    </row>
    <row r="6914" spans="31:31" ht="15.75" x14ac:dyDescent="0.3">
      <c r="AE6914" s="70"/>
    </row>
    <row r="6915" spans="31:31" ht="15.75" x14ac:dyDescent="0.3">
      <c r="AE6915" s="70"/>
    </row>
    <row r="6916" spans="31:31" ht="15.75" x14ac:dyDescent="0.3">
      <c r="AE6916" s="70"/>
    </row>
    <row r="6917" spans="31:31" ht="15.75" x14ac:dyDescent="0.3">
      <c r="AE6917" s="70"/>
    </row>
    <row r="6918" spans="31:31" ht="15.75" x14ac:dyDescent="0.3">
      <c r="AE6918" s="70"/>
    </row>
    <row r="6919" spans="31:31" ht="15.75" x14ac:dyDescent="0.3">
      <c r="AE6919" s="70"/>
    </row>
    <row r="6920" spans="31:31" ht="15.75" x14ac:dyDescent="0.3">
      <c r="AE6920" s="70"/>
    </row>
    <row r="6921" spans="31:31" ht="15.75" x14ac:dyDescent="0.3">
      <c r="AE6921" s="70"/>
    </row>
    <row r="6922" spans="31:31" ht="15.75" x14ac:dyDescent="0.3">
      <c r="AE6922" s="70"/>
    </row>
    <row r="6923" spans="31:31" ht="15.75" x14ac:dyDescent="0.3">
      <c r="AE6923" s="70"/>
    </row>
    <row r="6924" spans="31:31" ht="15.75" x14ac:dyDescent="0.3">
      <c r="AE6924" s="70"/>
    </row>
    <row r="6925" spans="31:31" ht="15.75" x14ac:dyDescent="0.3">
      <c r="AE6925" s="70"/>
    </row>
    <row r="6926" spans="31:31" ht="15.75" x14ac:dyDescent="0.3">
      <c r="AE6926" s="70"/>
    </row>
    <row r="6927" spans="31:31" ht="15.75" x14ac:dyDescent="0.3">
      <c r="AE6927" s="70"/>
    </row>
    <row r="6928" spans="31:31" ht="15.75" x14ac:dyDescent="0.3">
      <c r="AE6928" s="70"/>
    </row>
    <row r="6929" spans="31:31" ht="15.75" x14ac:dyDescent="0.3">
      <c r="AE6929" s="70"/>
    </row>
    <row r="6930" spans="31:31" ht="15.75" x14ac:dyDescent="0.3">
      <c r="AE6930" s="70"/>
    </row>
    <row r="6931" spans="31:31" ht="15.75" x14ac:dyDescent="0.3">
      <c r="AE6931" s="70"/>
    </row>
    <row r="6932" spans="31:31" ht="15.75" x14ac:dyDescent="0.3">
      <c r="AE6932" s="70"/>
    </row>
    <row r="6933" spans="31:31" ht="15.75" x14ac:dyDescent="0.3">
      <c r="AE6933" s="70"/>
    </row>
    <row r="6934" spans="31:31" ht="15.75" x14ac:dyDescent="0.3">
      <c r="AE6934" s="70"/>
    </row>
    <row r="6935" spans="31:31" ht="15.75" x14ac:dyDescent="0.3">
      <c r="AE6935" s="70"/>
    </row>
    <row r="6936" spans="31:31" ht="15.75" x14ac:dyDescent="0.3">
      <c r="AE6936" s="70"/>
    </row>
    <row r="6937" spans="31:31" ht="15.75" x14ac:dyDescent="0.3">
      <c r="AE6937" s="70"/>
    </row>
    <row r="6938" spans="31:31" ht="15.75" x14ac:dyDescent="0.3">
      <c r="AE6938" s="70"/>
    </row>
    <row r="6939" spans="31:31" ht="15.75" x14ac:dyDescent="0.3">
      <c r="AE6939" s="70"/>
    </row>
    <row r="6940" spans="31:31" ht="15.75" x14ac:dyDescent="0.3">
      <c r="AE6940" s="70"/>
    </row>
    <row r="6941" spans="31:31" ht="15.75" x14ac:dyDescent="0.3">
      <c r="AE6941" s="70"/>
    </row>
    <row r="6942" spans="31:31" ht="15.75" x14ac:dyDescent="0.3">
      <c r="AE6942" s="70"/>
    </row>
    <row r="6943" spans="31:31" ht="15.75" x14ac:dyDescent="0.3">
      <c r="AE6943" s="70"/>
    </row>
    <row r="6944" spans="31:31" ht="15.75" x14ac:dyDescent="0.3">
      <c r="AE6944" s="70"/>
    </row>
    <row r="6945" spans="31:31" ht="15.75" x14ac:dyDescent="0.3">
      <c r="AE6945" s="70"/>
    </row>
    <row r="6946" spans="31:31" ht="15.75" x14ac:dyDescent="0.3">
      <c r="AE6946" s="70"/>
    </row>
    <row r="6947" spans="31:31" ht="15.75" x14ac:dyDescent="0.3">
      <c r="AE6947" s="70"/>
    </row>
    <row r="6948" spans="31:31" ht="15.75" x14ac:dyDescent="0.3">
      <c r="AE6948" s="70"/>
    </row>
    <row r="6949" spans="31:31" ht="15.75" x14ac:dyDescent="0.3">
      <c r="AE6949" s="70"/>
    </row>
    <row r="6950" spans="31:31" ht="15.75" x14ac:dyDescent="0.3">
      <c r="AE6950" s="70"/>
    </row>
    <row r="6951" spans="31:31" ht="15.75" x14ac:dyDescent="0.3">
      <c r="AE6951" s="70"/>
    </row>
    <row r="6952" spans="31:31" ht="15.75" x14ac:dyDescent="0.3">
      <c r="AE6952" s="70"/>
    </row>
    <row r="6953" spans="31:31" ht="15.75" x14ac:dyDescent="0.3">
      <c r="AE6953" s="70"/>
    </row>
    <row r="6954" spans="31:31" ht="15.75" x14ac:dyDescent="0.3">
      <c r="AE6954" s="70"/>
    </row>
    <row r="6955" spans="31:31" ht="15.75" x14ac:dyDescent="0.3">
      <c r="AE6955" s="70"/>
    </row>
    <row r="6956" spans="31:31" ht="15.75" x14ac:dyDescent="0.3">
      <c r="AE6956" s="70"/>
    </row>
    <row r="6957" spans="31:31" ht="15.75" x14ac:dyDescent="0.3">
      <c r="AE6957" s="70"/>
    </row>
    <row r="6958" spans="31:31" ht="15.75" x14ac:dyDescent="0.3">
      <c r="AE6958" s="70"/>
    </row>
    <row r="6959" spans="31:31" ht="15.75" x14ac:dyDescent="0.3">
      <c r="AE6959" s="70"/>
    </row>
    <row r="6960" spans="31:31" ht="15.75" x14ac:dyDescent="0.3">
      <c r="AE6960" s="70"/>
    </row>
    <row r="6961" spans="31:31" ht="15.75" x14ac:dyDescent="0.3">
      <c r="AE6961" s="70"/>
    </row>
    <row r="6962" spans="31:31" ht="15.75" x14ac:dyDescent="0.3">
      <c r="AE6962" s="70"/>
    </row>
    <row r="6963" spans="31:31" ht="15.75" x14ac:dyDescent="0.3">
      <c r="AE6963" s="70"/>
    </row>
    <row r="6964" spans="31:31" ht="15.75" x14ac:dyDescent="0.3">
      <c r="AE6964" s="70"/>
    </row>
    <row r="6965" spans="31:31" ht="15.75" x14ac:dyDescent="0.3">
      <c r="AE6965" s="70"/>
    </row>
    <row r="6966" spans="31:31" ht="15.75" x14ac:dyDescent="0.3">
      <c r="AE6966" s="70"/>
    </row>
    <row r="6967" spans="31:31" ht="15.75" x14ac:dyDescent="0.3">
      <c r="AE6967" s="70"/>
    </row>
    <row r="6968" spans="31:31" ht="15.75" x14ac:dyDescent="0.3">
      <c r="AE6968" s="70"/>
    </row>
    <row r="6969" spans="31:31" ht="15.75" x14ac:dyDescent="0.3">
      <c r="AE6969" s="70"/>
    </row>
    <row r="6970" spans="31:31" ht="15.75" x14ac:dyDescent="0.3">
      <c r="AE6970" s="70"/>
    </row>
    <row r="6971" spans="31:31" ht="15.75" x14ac:dyDescent="0.3">
      <c r="AE6971" s="70"/>
    </row>
    <row r="6972" spans="31:31" ht="15.75" x14ac:dyDescent="0.3">
      <c r="AE6972" s="70"/>
    </row>
    <row r="6973" spans="31:31" ht="15.75" x14ac:dyDescent="0.3">
      <c r="AE6973" s="70"/>
    </row>
    <row r="6974" spans="31:31" ht="15.75" x14ac:dyDescent="0.3">
      <c r="AE6974" s="70"/>
    </row>
    <row r="6975" spans="31:31" ht="15.75" x14ac:dyDescent="0.3">
      <c r="AE6975" s="70"/>
    </row>
    <row r="6976" spans="31:31" ht="15.75" x14ac:dyDescent="0.3">
      <c r="AE6976" s="70"/>
    </row>
    <row r="6977" spans="31:31" ht="15.75" x14ac:dyDescent="0.3">
      <c r="AE6977" s="70"/>
    </row>
    <row r="6978" spans="31:31" ht="15.75" x14ac:dyDescent="0.3">
      <c r="AE6978" s="70"/>
    </row>
    <row r="6979" spans="31:31" ht="15.75" x14ac:dyDescent="0.3">
      <c r="AE6979" s="70"/>
    </row>
    <row r="6980" spans="31:31" ht="15.75" x14ac:dyDescent="0.3">
      <c r="AE6980" s="70"/>
    </row>
    <row r="6981" spans="31:31" ht="15.75" x14ac:dyDescent="0.3">
      <c r="AE6981" s="70"/>
    </row>
    <row r="6982" spans="31:31" ht="15.75" x14ac:dyDescent="0.3">
      <c r="AE6982" s="70"/>
    </row>
    <row r="6983" spans="31:31" ht="15.75" x14ac:dyDescent="0.3">
      <c r="AE6983" s="70"/>
    </row>
    <row r="6984" spans="31:31" ht="15.75" x14ac:dyDescent="0.3">
      <c r="AE6984" s="70"/>
    </row>
    <row r="6985" spans="31:31" ht="15.75" x14ac:dyDescent="0.3">
      <c r="AE6985" s="70"/>
    </row>
    <row r="6986" spans="31:31" ht="15.75" x14ac:dyDescent="0.3">
      <c r="AE6986" s="70"/>
    </row>
    <row r="6987" spans="31:31" ht="15.75" x14ac:dyDescent="0.3">
      <c r="AE6987" s="70"/>
    </row>
    <row r="6988" spans="31:31" ht="15.75" x14ac:dyDescent="0.3">
      <c r="AE6988" s="70"/>
    </row>
    <row r="6989" spans="31:31" ht="15.75" x14ac:dyDescent="0.3">
      <c r="AE6989" s="70"/>
    </row>
    <row r="6990" spans="31:31" ht="15.75" x14ac:dyDescent="0.3">
      <c r="AE6990" s="70"/>
    </row>
    <row r="6991" spans="31:31" ht="15.75" x14ac:dyDescent="0.3">
      <c r="AE6991" s="70"/>
    </row>
    <row r="6992" spans="31:31" ht="15.75" x14ac:dyDescent="0.3">
      <c r="AE6992" s="70"/>
    </row>
    <row r="6993" spans="31:31" ht="15.75" x14ac:dyDescent="0.3">
      <c r="AE6993" s="70"/>
    </row>
    <row r="6994" spans="31:31" ht="15.75" x14ac:dyDescent="0.3">
      <c r="AE6994" s="70"/>
    </row>
    <row r="6995" spans="31:31" ht="15.75" x14ac:dyDescent="0.3">
      <c r="AE6995" s="70"/>
    </row>
    <row r="6996" spans="31:31" ht="15.75" x14ac:dyDescent="0.3">
      <c r="AE6996" s="70"/>
    </row>
    <row r="6997" spans="31:31" ht="15.75" x14ac:dyDescent="0.3">
      <c r="AE6997" s="70"/>
    </row>
    <row r="6998" spans="31:31" ht="15.75" x14ac:dyDescent="0.3">
      <c r="AE6998" s="70"/>
    </row>
    <row r="6999" spans="31:31" ht="15.75" x14ac:dyDescent="0.3">
      <c r="AE6999" s="70"/>
    </row>
    <row r="7000" spans="31:31" ht="15.75" x14ac:dyDescent="0.3">
      <c r="AE7000" s="70"/>
    </row>
    <row r="7001" spans="31:31" ht="15.75" x14ac:dyDescent="0.3">
      <c r="AE7001" s="70"/>
    </row>
    <row r="7002" spans="31:31" ht="15.75" x14ac:dyDescent="0.3">
      <c r="AE7002" s="70"/>
    </row>
    <row r="7003" spans="31:31" ht="15.75" x14ac:dyDescent="0.3">
      <c r="AE7003" s="70"/>
    </row>
    <row r="7004" spans="31:31" ht="15.75" x14ac:dyDescent="0.3">
      <c r="AE7004" s="70"/>
    </row>
    <row r="7005" spans="31:31" ht="15.75" x14ac:dyDescent="0.3">
      <c r="AE7005" s="70"/>
    </row>
    <row r="7006" spans="31:31" ht="15.75" x14ac:dyDescent="0.3">
      <c r="AE7006" s="70"/>
    </row>
    <row r="7007" spans="31:31" ht="15.75" x14ac:dyDescent="0.3">
      <c r="AE7007" s="70"/>
    </row>
    <row r="7008" spans="31:31" ht="15.75" x14ac:dyDescent="0.3">
      <c r="AE7008" s="70"/>
    </row>
    <row r="7009" spans="31:31" ht="15.75" x14ac:dyDescent="0.3">
      <c r="AE7009" s="70"/>
    </row>
    <row r="7010" spans="31:31" ht="15.75" x14ac:dyDescent="0.3">
      <c r="AE7010" s="70"/>
    </row>
    <row r="7011" spans="31:31" ht="15.75" x14ac:dyDescent="0.3">
      <c r="AE7011" s="70"/>
    </row>
    <row r="7012" spans="31:31" ht="15.75" x14ac:dyDescent="0.3">
      <c r="AE7012" s="70"/>
    </row>
    <row r="7013" spans="31:31" ht="15.75" x14ac:dyDescent="0.3">
      <c r="AE7013" s="70"/>
    </row>
    <row r="7014" spans="31:31" ht="15.75" x14ac:dyDescent="0.3">
      <c r="AE7014" s="70"/>
    </row>
    <row r="7015" spans="31:31" ht="15.75" x14ac:dyDescent="0.3">
      <c r="AE7015" s="70"/>
    </row>
    <row r="7016" spans="31:31" ht="15.75" x14ac:dyDescent="0.3">
      <c r="AE7016" s="70"/>
    </row>
    <row r="7017" spans="31:31" ht="15.75" x14ac:dyDescent="0.3">
      <c r="AE7017" s="70"/>
    </row>
    <row r="7018" spans="31:31" ht="15.75" x14ac:dyDescent="0.3">
      <c r="AE7018" s="70"/>
    </row>
    <row r="7019" spans="31:31" ht="15.75" x14ac:dyDescent="0.3">
      <c r="AE7019" s="70"/>
    </row>
    <row r="7020" spans="31:31" ht="15.75" x14ac:dyDescent="0.3">
      <c r="AE7020" s="70"/>
    </row>
    <row r="7021" spans="31:31" ht="15.75" x14ac:dyDescent="0.3">
      <c r="AE7021" s="70"/>
    </row>
    <row r="7022" spans="31:31" ht="15.75" x14ac:dyDescent="0.3">
      <c r="AE7022" s="70"/>
    </row>
    <row r="7023" spans="31:31" ht="15.75" x14ac:dyDescent="0.3">
      <c r="AE7023" s="70"/>
    </row>
    <row r="7024" spans="31:31" ht="15.75" x14ac:dyDescent="0.3">
      <c r="AE7024" s="70"/>
    </row>
    <row r="7025" spans="31:31" ht="15.75" x14ac:dyDescent="0.3">
      <c r="AE7025" s="70"/>
    </row>
    <row r="7026" spans="31:31" ht="15.75" x14ac:dyDescent="0.3">
      <c r="AE7026" s="70"/>
    </row>
    <row r="7027" spans="31:31" ht="15.75" x14ac:dyDescent="0.3">
      <c r="AE7027" s="70"/>
    </row>
    <row r="7028" spans="31:31" ht="15.75" x14ac:dyDescent="0.3">
      <c r="AE7028" s="70"/>
    </row>
    <row r="7029" spans="31:31" ht="15.75" x14ac:dyDescent="0.3">
      <c r="AE7029" s="70"/>
    </row>
    <row r="7030" spans="31:31" ht="15.75" x14ac:dyDescent="0.3">
      <c r="AE7030" s="70"/>
    </row>
    <row r="7031" spans="31:31" ht="15.75" x14ac:dyDescent="0.3">
      <c r="AE7031" s="70"/>
    </row>
    <row r="7032" spans="31:31" ht="15.75" x14ac:dyDescent="0.3">
      <c r="AE7032" s="70"/>
    </row>
    <row r="7033" spans="31:31" ht="15.75" x14ac:dyDescent="0.3">
      <c r="AE7033" s="70"/>
    </row>
    <row r="7034" spans="31:31" ht="15.75" x14ac:dyDescent="0.3">
      <c r="AE7034" s="70"/>
    </row>
    <row r="7035" spans="31:31" ht="15.75" x14ac:dyDescent="0.3">
      <c r="AE7035" s="70"/>
    </row>
    <row r="7036" spans="31:31" ht="15.75" x14ac:dyDescent="0.3">
      <c r="AE7036" s="70"/>
    </row>
    <row r="7037" spans="31:31" ht="15.75" x14ac:dyDescent="0.3">
      <c r="AE7037" s="70"/>
    </row>
    <row r="7038" spans="31:31" ht="15.75" x14ac:dyDescent="0.3">
      <c r="AE7038" s="70"/>
    </row>
    <row r="7039" spans="31:31" ht="15.75" x14ac:dyDescent="0.3">
      <c r="AE7039" s="70"/>
    </row>
    <row r="7040" spans="31:31" ht="15.75" x14ac:dyDescent="0.3">
      <c r="AE7040" s="70"/>
    </row>
    <row r="7041" spans="31:31" ht="15.75" x14ac:dyDescent="0.3">
      <c r="AE7041" s="70"/>
    </row>
    <row r="7042" spans="31:31" ht="15.75" x14ac:dyDescent="0.3">
      <c r="AE7042" s="70"/>
    </row>
    <row r="7043" spans="31:31" ht="15.75" x14ac:dyDescent="0.3">
      <c r="AE7043" s="70"/>
    </row>
    <row r="7044" spans="31:31" ht="15.75" x14ac:dyDescent="0.3">
      <c r="AE7044" s="70"/>
    </row>
    <row r="7045" spans="31:31" ht="15.75" x14ac:dyDescent="0.3">
      <c r="AE7045" s="70"/>
    </row>
    <row r="7046" spans="31:31" ht="15.75" x14ac:dyDescent="0.3">
      <c r="AE7046" s="70"/>
    </row>
    <row r="7047" spans="31:31" ht="15.75" x14ac:dyDescent="0.3">
      <c r="AE7047" s="70"/>
    </row>
    <row r="7048" spans="31:31" ht="15.75" x14ac:dyDescent="0.3">
      <c r="AE7048" s="70"/>
    </row>
    <row r="7049" spans="31:31" ht="15.75" x14ac:dyDescent="0.3">
      <c r="AE7049" s="70"/>
    </row>
    <row r="7050" spans="31:31" ht="15.75" x14ac:dyDescent="0.3">
      <c r="AE7050" s="70"/>
    </row>
    <row r="7051" spans="31:31" ht="15.75" x14ac:dyDescent="0.3">
      <c r="AE7051" s="70"/>
    </row>
    <row r="7052" spans="31:31" ht="15.75" x14ac:dyDescent="0.3">
      <c r="AE7052" s="70"/>
    </row>
    <row r="7053" spans="31:31" ht="15.75" x14ac:dyDescent="0.3">
      <c r="AE7053" s="70"/>
    </row>
    <row r="7054" spans="31:31" ht="15.75" x14ac:dyDescent="0.3">
      <c r="AE7054" s="70"/>
    </row>
    <row r="7055" spans="31:31" ht="15.75" x14ac:dyDescent="0.3">
      <c r="AE7055" s="70"/>
    </row>
    <row r="7056" spans="31:31" ht="15.75" x14ac:dyDescent="0.3">
      <c r="AE7056" s="70"/>
    </row>
    <row r="7057" spans="31:31" ht="15.75" x14ac:dyDescent="0.3">
      <c r="AE7057" s="70"/>
    </row>
    <row r="7058" spans="31:31" ht="15.75" x14ac:dyDescent="0.3">
      <c r="AE7058" s="70"/>
    </row>
    <row r="7059" spans="31:31" ht="15.75" x14ac:dyDescent="0.3">
      <c r="AE7059" s="70"/>
    </row>
    <row r="7060" spans="31:31" ht="15.75" x14ac:dyDescent="0.3">
      <c r="AE7060" s="70"/>
    </row>
    <row r="7061" spans="31:31" ht="15.75" x14ac:dyDescent="0.3">
      <c r="AE7061" s="70"/>
    </row>
    <row r="7062" spans="31:31" ht="15.75" x14ac:dyDescent="0.3">
      <c r="AE7062" s="70"/>
    </row>
    <row r="7063" spans="31:31" ht="15.75" x14ac:dyDescent="0.3">
      <c r="AE7063" s="70"/>
    </row>
    <row r="7064" spans="31:31" ht="15.75" x14ac:dyDescent="0.3">
      <c r="AE7064" s="70"/>
    </row>
    <row r="7065" spans="31:31" ht="15.75" x14ac:dyDescent="0.3">
      <c r="AE7065" s="70"/>
    </row>
    <row r="7066" spans="31:31" ht="15.75" x14ac:dyDescent="0.3">
      <c r="AE7066" s="70"/>
    </row>
    <row r="7067" spans="31:31" ht="15.75" x14ac:dyDescent="0.3">
      <c r="AE7067" s="70"/>
    </row>
    <row r="7068" spans="31:31" ht="15.75" x14ac:dyDescent="0.3">
      <c r="AE7068" s="70"/>
    </row>
    <row r="7069" spans="31:31" ht="15.75" x14ac:dyDescent="0.3">
      <c r="AE7069" s="70"/>
    </row>
    <row r="7070" spans="31:31" ht="15.75" x14ac:dyDescent="0.3">
      <c r="AE7070" s="70"/>
    </row>
    <row r="7071" spans="31:31" ht="15.75" x14ac:dyDescent="0.3">
      <c r="AE7071" s="70"/>
    </row>
    <row r="7072" spans="31:31" ht="15.75" x14ac:dyDescent="0.3">
      <c r="AE7072" s="70"/>
    </row>
    <row r="7073" spans="31:31" ht="15.75" x14ac:dyDescent="0.3">
      <c r="AE7073" s="70"/>
    </row>
    <row r="7074" spans="31:31" ht="15.75" x14ac:dyDescent="0.3">
      <c r="AE7074" s="70"/>
    </row>
    <row r="7075" spans="31:31" ht="15.75" x14ac:dyDescent="0.3">
      <c r="AE7075" s="70"/>
    </row>
    <row r="7076" spans="31:31" ht="15.75" x14ac:dyDescent="0.3">
      <c r="AE7076" s="70"/>
    </row>
    <row r="7077" spans="31:31" ht="15.75" x14ac:dyDescent="0.3">
      <c r="AE7077" s="70"/>
    </row>
    <row r="7078" spans="31:31" ht="15.75" x14ac:dyDescent="0.3">
      <c r="AE7078" s="70"/>
    </row>
    <row r="7079" spans="31:31" ht="15.75" x14ac:dyDescent="0.3">
      <c r="AE7079" s="70"/>
    </row>
    <row r="7080" spans="31:31" ht="15.75" x14ac:dyDescent="0.3">
      <c r="AE7080" s="70"/>
    </row>
    <row r="7081" spans="31:31" ht="15.75" x14ac:dyDescent="0.3">
      <c r="AE7081" s="70"/>
    </row>
    <row r="7082" spans="31:31" ht="15.75" x14ac:dyDescent="0.3">
      <c r="AE7082" s="70"/>
    </row>
    <row r="7083" spans="31:31" ht="15.75" x14ac:dyDescent="0.3">
      <c r="AE7083" s="70"/>
    </row>
    <row r="7084" spans="31:31" ht="15.75" x14ac:dyDescent="0.3">
      <c r="AE7084" s="70"/>
    </row>
    <row r="7085" spans="31:31" ht="15.75" x14ac:dyDescent="0.3">
      <c r="AE7085" s="70"/>
    </row>
    <row r="7086" spans="31:31" ht="15.75" x14ac:dyDescent="0.3">
      <c r="AE7086" s="70"/>
    </row>
    <row r="7087" spans="31:31" ht="15.75" x14ac:dyDescent="0.3">
      <c r="AE7087" s="70"/>
    </row>
    <row r="7088" spans="31:31" ht="15.75" x14ac:dyDescent="0.3">
      <c r="AE7088" s="70"/>
    </row>
    <row r="7089" spans="31:31" ht="15.75" x14ac:dyDescent="0.3">
      <c r="AE7089" s="70"/>
    </row>
    <row r="7090" spans="31:31" ht="15.75" x14ac:dyDescent="0.3">
      <c r="AE7090" s="70"/>
    </row>
    <row r="7091" spans="31:31" ht="15.75" x14ac:dyDescent="0.3">
      <c r="AE7091" s="70"/>
    </row>
    <row r="7092" spans="31:31" ht="15.75" x14ac:dyDescent="0.3">
      <c r="AE7092" s="70"/>
    </row>
    <row r="7093" spans="31:31" ht="15.75" x14ac:dyDescent="0.3">
      <c r="AE7093" s="70"/>
    </row>
    <row r="7094" spans="31:31" ht="15.75" x14ac:dyDescent="0.3">
      <c r="AE7094" s="70"/>
    </row>
    <row r="7095" spans="31:31" ht="15.75" x14ac:dyDescent="0.3">
      <c r="AE7095" s="70"/>
    </row>
    <row r="7096" spans="31:31" ht="15.75" x14ac:dyDescent="0.3">
      <c r="AE7096" s="70"/>
    </row>
    <row r="7097" spans="31:31" ht="15.75" x14ac:dyDescent="0.3">
      <c r="AE7097" s="70"/>
    </row>
    <row r="7098" spans="31:31" ht="15.75" x14ac:dyDescent="0.3">
      <c r="AE7098" s="70"/>
    </row>
    <row r="7099" spans="31:31" ht="15.75" x14ac:dyDescent="0.3">
      <c r="AE7099" s="70"/>
    </row>
    <row r="7100" spans="31:31" ht="15.75" x14ac:dyDescent="0.3">
      <c r="AE7100" s="70"/>
    </row>
    <row r="7101" spans="31:31" ht="15.75" x14ac:dyDescent="0.3">
      <c r="AE7101" s="70"/>
    </row>
    <row r="7102" spans="31:31" ht="15.75" x14ac:dyDescent="0.3">
      <c r="AE7102" s="70"/>
    </row>
    <row r="7103" spans="31:31" ht="15.75" x14ac:dyDescent="0.3">
      <c r="AE7103" s="70"/>
    </row>
    <row r="7104" spans="31:31" ht="15.75" x14ac:dyDescent="0.3">
      <c r="AE7104" s="70"/>
    </row>
    <row r="7105" spans="31:31" ht="15.75" x14ac:dyDescent="0.3">
      <c r="AE7105" s="70"/>
    </row>
    <row r="7106" spans="31:31" ht="15.75" x14ac:dyDescent="0.3">
      <c r="AE7106" s="70"/>
    </row>
    <row r="7107" spans="31:31" ht="15.75" x14ac:dyDescent="0.3">
      <c r="AE7107" s="70"/>
    </row>
    <row r="7108" spans="31:31" ht="15.75" x14ac:dyDescent="0.3">
      <c r="AE7108" s="70"/>
    </row>
    <row r="7109" spans="31:31" ht="15.75" x14ac:dyDescent="0.3">
      <c r="AE7109" s="70"/>
    </row>
    <row r="7110" spans="31:31" ht="15.75" x14ac:dyDescent="0.3">
      <c r="AE7110" s="70"/>
    </row>
    <row r="7111" spans="31:31" ht="15.75" x14ac:dyDescent="0.3">
      <c r="AE7111" s="70"/>
    </row>
    <row r="7112" spans="31:31" ht="15.75" x14ac:dyDescent="0.3">
      <c r="AE7112" s="70"/>
    </row>
    <row r="7113" spans="31:31" ht="15.75" x14ac:dyDescent="0.3">
      <c r="AE7113" s="70"/>
    </row>
    <row r="7114" spans="31:31" ht="15.75" x14ac:dyDescent="0.3">
      <c r="AE7114" s="70"/>
    </row>
    <row r="7115" spans="31:31" ht="15.75" x14ac:dyDescent="0.3">
      <c r="AE7115" s="70"/>
    </row>
    <row r="7116" spans="31:31" ht="15.75" x14ac:dyDescent="0.3">
      <c r="AE7116" s="70"/>
    </row>
    <row r="7117" spans="31:31" ht="15.75" x14ac:dyDescent="0.3">
      <c r="AE7117" s="70"/>
    </row>
    <row r="7118" spans="31:31" ht="15.75" x14ac:dyDescent="0.3">
      <c r="AE7118" s="70"/>
    </row>
    <row r="7119" spans="31:31" ht="15.75" x14ac:dyDescent="0.3">
      <c r="AE7119" s="70"/>
    </row>
    <row r="7120" spans="31:31" ht="15.75" x14ac:dyDescent="0.3">
      <c r="AE7120" s="70"/>
    </row>
    <row r="7121" spans="31:31" ht="15.75" x14ac:dyDescent="0.3">
      <c r="AE7121" s="70"/>
    </row>
    <row r="7122" spans="31:31" ht="15.75" x14ac:dyDescent="0.3">
      <c r="AE7122" s="70"/>
    </row>
    <row r="7123" spans="31:31" ht="15.75" x14ac:dyDescent="0.3">
      <c r="AE7123" s="70"/>
    </row>
    <row r="7124" spans="31:31" ht="15.75" x14ac:dyDescent="0.3">
      <c r="AE7124" s="70"/>
    </row>
    <row r="7125" spans="31:31" ht="15.75" x14ac:dyDescent="0.3">
      <c r="AE7125" s="70"/>
    </row>
    <row r="7126" spans="31:31" ht="15.75" x14ac:dyDescent="0.3">
      <c r="AE7126" s="70"/>
    </row>
    <row r="7127" spans="31:31" ht="15.75" x14ac:dyDescent="0.3">
      <c r="AE7127" s="70"/>
    </row>
    <row r="7128" spans="31:31" ht="15.75" x14ac:dyDescent="0.3">
      <c r="AE7128" s="70"/>
    </row>
    <row r="7129" spans="31:31" ht="15.75" x14ac:dyDescent="0.3">
      <c r="AE7129" s="70"/>
    </row>
    <row r="7130" spans="31:31" ht="15.75" x14ac:dyDescent="0.3">
      <c r="AE7130" s="70"/>
    </row>
    <row r="7131" spans="31:31" ht="15.75" x14ac:dyDescent="0.3">
      <c r="AE7131" s="70"/>
    </row>
    <row r="7132" spans="31:31" ht="15.75" x14ac:dyDescent="0.3">
      <c r="AE7132" s="70"/>
    </row>
    <row r="7133" spans="31:31" ht="15.75" x14ac:dyDescent="0.3">
      <c r="AE7133" s="70"/>
    </row>
    <row r="7134" spans="31:31" ht="15.75" x14ac:dyDescent="0.3">
      <c r="AE7134" s="70"/>
    </row>
    <row r="7135" spans="31:31" ht="15.75" x14ac:dyDescent="0.3">
      <c r="AE7135" s="70"/>
    </row>
    <row r="7136" spans="31:31" ht="15.75" x14ac:dyDescent="0.3">
      <c r="AE7136" s="70"/>
    </row>
    <row r="7137" spans="31:31" ht="15.75" x14ac:dyDescent="0.3">
      <c r="AE7137" s="70"/>
    </row>
    <row r="7138" spans="31:31" ht="15.75" x14ac:dyDescent="0.3">
      <c r="AE7138" s="70"/>
    </row>
    <row r="7139" spans="31:31" ht="15.75" x14ac:dyDescent="0.3">
      <c r="AE7139" s="70"/>
    </row>
    <row r="7140" spans="31:31" ht="15.75" x14ac:dyDescent="0.3">
      <c r="AE7140" s="70"/>
    </row>
    <row r="7141" spans="31:31" ht="15.75" x14ac:dyDescent="0.3">
      <c r="AE7141" s="70"/>
    </row>
    <row r="7142" spans="31:31" ht="15.75" x14ac:dyDescent="0.3">
      <c r="AE7142" s="70"/>
    </row>
    <row r="7143" spans="31:31" ht="15.75" x14ac:dyDescent="0.3">
      <c r="AE7143" s="70"/>
    </row>
    <row r="7144" spans="31:31" ht="15.75" x14ac:dyDescent="0.3">
      <c r="AE7144" s="70"/>
    </row>
    <row r="7145" spans="31:31" ht="15.75" x14ac:dyDescent="0.3">
      <c r="AE7145" s="70"/>
    </row>
    <row r="7146" spans="31:31" ht="15.75" x14ac:dyDescent="0.3">
      <c r="AE7146" s="70"/>
    </row>
    <row r="7147" spans="31:31" ht="15.75" x14ac:dyDescent="0.3">
      <c r="AE7147" s="70"/>
    </row>
    <row r="7148" spans="31:31" ht="15.75" x14ac:dyDescent="0.3">
      <c r="AE7148" s="70"/>
    </row>
    <row r="7149" spans="31:31" ht="15.75" x14ac:dyDescent="0.3">
      <c r="AE7149" s="70"/>
    </row>
    <row r="7150" spans="31:31" ht="15.75" x14ac:dyDescent="0.3">
      <c r="AE7150" s="70"/>
    </row>
    <row r="7151" spans="31:31" ht="15.75" x14ac:dyDescent="0.3">
      <c r="AE7151" s="70"/>
    </row>
    <row r="7152" spans="31:31" ht="15.75" x14ac:dyDescent="0.3">
      <c r="AE7152" s="70"/>
    </row>
    <row r="7153" spans="31:31" ht="15.75" x14ac:dyDescent="0.3">
      <c r="AE7153" s="70"/>
    </row>
    <row r="7154" spans="31:31" ht="15.75" x14ac:dyDescent="0.3">
      <c r="AE7154" s="70"/>
    </row>
    <row r="7155" spans="31:31" ht="15.75" x14ac:dyDescent="0.3">
      <c r="AE7155" s="70"/>
    </row>
    <row r="7156" spans="31:31" ht="15.75" x14ac:dyDescent="0.3">
      <c r="AE7156" s="70"/>
    </row>
    <row r="7157" spans="31:31" ht="15.75" x14ac:dyDescent="0.3">
      <c r="AE7157" s="70"/>
    </row>
    <row r="7158" spans="31:31" ht="15.75" x14ac:dyDescent="0.3">
      <c r="AE7158" s="70"/>
    </row>
    <row r="7159" spans="31:31" ht="15.75" x14ac:dyDescent="0.3">
      <c r="AE7159" s="70"/>
    </row>
    <row r="7160" spans="31:31" ht="15.75" x14ac:dyDescent="0.3">
      <c r="AE7160" s="70"/>
    </row>
    <row r="7161" spans="31:31" ht="15.75" x14ac:dyDescent="0.3">
      <c r="AE7161" s="70"/>
    </row>
    <row r="7162" spans="31:31" ht="15.75" x14ac:dyDescent="0.3">
      <c r="AE7162" s="70"/>
    </row>
    <row r="7163" spans="31:31" ht="15.75" x14ac:dyDescent="0.3">
      <c r="AE7163" s="70"/>
    </row>
    <row r="7164" spans="31:31" ht="15.75" x14ac:dyDescent="0.3">
      <c r="AE7164" s="70"/>
    </row>
    <row r="7165" spans="31:31" ht="15.75" x14ac:dyDescent="0.3">
      <c r="AE7165" s="70"/>
    </row>
    <row r="7166" spans="31:31" ht="15.75" x14ac:dyDescent="0.3">
      <c r="AE7166" s="70"/>
    </row>
    <row r="7167" spans="31:31" ht="15.75" x14ac:dyDescent="0.3">
      <c r="AE7167" s="70"/>
    </row>
    <row r="7168" spans="31:31" ht="15.75" x14ac:dyDescent="0.3">
      <c r="AE7168" s="70"/>
    </row>
    <row r="7169" spans="31:31" ht="15.75" x14ac:dyDescent="0.3">
      <c r="AE7169" s="70"/>
    </row>
    <row r="7170" spans="31:31" ht="15.75" x14ac:dyDescent="0.3">
      <c r="AE7170" s="70"/>
    </row>
    <row r="7171" spans="31:31" ht="15.75" x14ac:dyDescent="0.3">
      <c r="AE7171" s="70"/>
    </row>
    <row r="7172" spans="31:31" ht="15.75" x14ac:dyDescent="0.3">
      <c r="AE7172" s="70"/>
    </row>
    <row r="7173" spans="31:31" ht="15.75" x14ac:dyDescent="0.3">
      <c r="AE7173" s="70"/>
    </row>
    <row r="7174" spans="31:31" ht="15.75" x14ac:dyDescent="0.3">
      <c r="AE7174" s="70"/>
    </row>
    <row r="7175" spans="31:31" ht="15.75" x14ac:dyDescent="0.3">
      <c r="AE7175" s="70"/>
    </row>
    <row r="7176" spans="31:31" ht="15.75" x14ac:dyDescent="0.3">
      <c r="AE7176" s="70"/>
    </row>
    <row r="7177" spans="31:31" ht="15.75" x14ac:dyDescent="0.3">
      <c r="AE7177" s="70"/>
    </row>
    <row r="7178" spans="31:31" ht="15.75" x14ac:dyDescent="0.3">
      <c r="AE7178" s="70"/>
    </row>
    <row r="7179" spans="31:31" ht="15.75" x14ac:dyDescent="0.3">
      <c r="AE7179" s="70"/>
    </row>
    <row r="7180" spans="31:31" ht="15.75" x14ac:dyDescent="0.3">
      <c r="AE7180" s="70"/>
    </row>
    <row r="7181" spans="31:31" ht="15.75" x14ac:dyDescent="0.3">
      <c r="AE7181" s="70"/>
    </row>
    <row r="7182" spans="31:31" ht="15.75" x14ac:dyDescent="0.3">
      <c r="AE7182" s="70"/>
    </row>
    <row r="7183" spans="31:31" ht="15.75" x14ac:dyDescent="0.3">
      <c r="AE7183" s="70"/>
    </row>
    <row r="7184" spans="31:31" ht="15.75" x14ac:dyDescent="0.3">
      <c r="AE7184" s="70"/>
    </row>
    <row r="7185" spans="31:31" ht="15.75" x14ac:dyDescent="0.3">
      <c r="AE7185" s="70"/>
    </row>
    <row r="7186" spans="31:31" ht="15.75" x14ac:dyDescent="0.3">
      <c r="AE7186" s="70"/>
    </row>
    <row r="7187" spans="31:31" ht="15.75" x14ac:dyDescent="0.3">
      <c r="AE7187" s="70"/>
    </row>
    <row r="7188" spans="31:31" ht="15.75" x14ac:dyDescent="0.3">
      <c r="AE7188" s="70"/>
    </row>
    <row r="7189" spans="31:31" ht="15.75" x14ac:dyDescent="0.3">
      <c r="AE7189" s="70"/>
    </row>
    <row r="7190" spans="31:31" ht="15.75" x14ac:dyDescent="0.3">
      <c r="AE7190" s="70"/>
    </row>
    <row r="7191" spans="31:31" ht="15.75" x14ac:dyDescent="0.3">
      <c r="AE7191" s="70"/>
    </row>
    <row r="7192" spans="31:31" ht="15.75" x14ac:dyDescent="0.3">
      <c r="AE7192" s="70"/>
    </row>
    <row r="7193" spans="31:31" ht="15.75" x14ac:dyDescent="0.3">
      <c r="AE7193" s="70"/>
    </row>
    <row r="7194" spans="31:31" ht="15.75" x14ac:dyDescent="0.3">
      <c r="AE7194" s="70"/>
    </row>
    <row r="7195" spans="31:31" ht="15.75" x14ac:dyDescent="0.3">
      <c r="AE7195" s="70"/>
    </row>
    <row r="7196" spans="31:31" ht="15.75" x14ac:dyDescent="0.3">
      <c r="AE7196" s="70"/>
    </row>
    <row r="7197" spans="31:31" ht="15.75" x14ac:dyDescent="0.3">
      <c r="AE7197" s="70"/>
    </row>
    <row r="7198" spans="31:31" ht="15.75" x14ac:dyDescent="0.3">
      <c r="AE7198" s="70"/>
    </row>
    <row r="7199" spans="31:31" ht="15.75" x14ac:dyDescent="0.3">
      <c r="AE7199" s="70"/>
    </row>
    <row r="7200" spans="31:31" ht="15.75" x14ac:dyDescent="0.3">
      <c r="AE7200" s="70"/>
    </row>
    <row r="7201" spans="31:31" ht="15.75" x14ac:dyDescent="0.3">
      <c r="AE7201" s="70"/>
    </row>
    <row r="7202" spans="31:31" ht="15.75" x14ac:dyDescent="0.3">
      <c r="AE7202" s="70"/>
    </row>
    <row r="7203" spans="31:31" ht="15.75" x14ac:dyDescent="0.3">
      <c r="AE7203" s="70"/>
    </row>
    <row r="7204" spans="31:31" ht="15.75" x14ac:dyDescent="0.3">
      <c r="AE7204" s="70"/>
    </row>
    <row r="7205" spans="31:31" ht="15.75" x14ac:dyDescent="0.3">
      <c r="AE7205" s="70"/>
    </row>
    <row r="7206" spans="31:31" ht="15.75" x14ac:dyDescent="0.3">
      <c r="AE7206" s="70"/>
    </row>
    <row r="7207" spans="31:31" ht="15.75" x14ac:dyDescent="0.3">
      <c r="AE7207" s="70"/>
    </row>
    <row r="7208" spans="31:31" ht="15.75" x14ac:dyDescent="0.3">
      <c r="AE7208" s="70"/>
    </row>
    <row r="7209" spans="31:31" ht="15.75" x14ac:dyDescent="0.3">
      <c r="AE7209" s="70"/>
    </row>
    <row r="7210" spans="31:31" ht="15.75" x14ac:dyDescent="0.3">
      <c r="AE7210" s="70"/>
    </row>
    <row r="7211" spans="31:31" ht="15.75" x14ac:dyDescent="0.3">
      <c r="AE7211" s="70"/>
    </row>
    <row r="7212" spans="31:31" ht="15.75" x14ac:dyDescent="0.3">
      <c r="AE7212" s="70"/>
    </row>
    <row r="7213" spans="31:31" ht="15.75" x14ac:dyDescent="0.3">
      <c r="AE7213" s="70"/>
    </row>
    <row r="7214" spans="31:31" ht="15.75" x14ac:dyDescent="0.3">
      <c r="AE7214" s="70"/>
    </row>
    <row r="7215" spans="31:31" ht="15.75" x14ac:dyDescent="0.3">
      <c r="AE7215" s="70"/>
    </row>
    <row r="7216" spans="31:31" ht="15.75" x14ac:dyDescent="0.3">
      <c r="AE7216" s="70"/>
    </row>
    <row r="7217" spans="31:31" ht="15.75" x14ac:dyDescent="0.3">
      <c r="AE7217" s="70"/>
    </row>
    <row r="7218" spans="31:31" ht="15.75" x14ac:dyDescent="0.3">
      <c r="AE7218" s="70"/>
    </row>
    <row r="7219" spans="31:31" ht="15.75" x14ac:dyDescent="0.3">
      <c r="AE7219" s="70"/>
    </row>
    <row r="7220" spans="31:31" ht="15.75" x14ac:dyDescent="0.3">
      <c r="AE7220" s="70"/>
    </row>
    <row r="7221" spans="31:31" ht="15.75" x14ac:dyDescent="0.3">
      <c r="AE7221" s="70"/>
    </row>
    <row r="7222" spans="31:31" ht="15.75" x14ac:dyDescent="0.3">
      <c r="AE7222" s="70"/>
    </row>
    <row r="7223" spans="31:31" ht="15.75" x14ac:dyDescent="0.3">
      <c r="AE7223" s="70"/>
    </row>
    <row r="7224" spans="31:31" ht="15.75" x14ac:dyDescent="0.3">
      <c r="AE7224" s="70"/>
    </row>
    <row r="7225" spans="31:31" ht="15.75" x14ac:dyDescent="0.3">
      <c r="AE7225" s="70"/>
    </row>
    <row r="7226" spans="31:31" ht="15.75" x14ac:dyDescent="0.3">
      <c r="AE7226" s="70"/>
    </row>
    <row r="7227" spans="31:31" ht="15.75" x14ac:dyDescent="0.3">
      <c r="AE7227" s="70"/>
    </row>
    <row r="7228" spans="31:31" ht="15.75" x14ac:dyDescent="0.3">
      <c r="AE7228" s="70"/>
    </row>
    <row r="7229" spans="31:31" ht="15.75" x14ac:dyDescent="0.3">
      <c r="AE7229" s="70"/>
    </row>
    <row r="7230" spans="31:31" ht="15.75" x14ac:dyDescent="0.3">
      <c r="AE7230" s="70"/>
    </row>
    <row r="7231" spans="31:31" ht="15.75" x14ac:dyDescent="0.3">
      <c r="AE7231" s="70"/>
    </row>
    <row r="7232" spans="31:31" ht="15.75" x14ac:dyDescent="0.3">
      <c r="AE7232" s="70"/>
    </row>
    <row r="7233" spans="31:31" ht="15.75" x14ac:dyDescent="0.3">
      <c r="AE7233" s="70"/>
    </row>
    <row r="7234" spans="31:31" ht="15.75" x14ac:dyDescent="0.3">
      <c r="AE7234" s="70"/>
    </row>
    <row r="7235" spans="31:31" ht="15.75" x14ac:dyDescent="0.3">
      <c r="AE7235" s="70"/>
    </row>
    <row r="7236" spans="31:31" ht="15.75" x14ac:dyDescent="0.3">
      <c r="AE7236" s="70"/>
    </row>
    <row r="7237" spans="31:31" ht="15.75" x14ac:dyDescent="0.3">
      <c r="AE7237" s="70"/>
    </row>
    <row r="7238" spans="31:31" ht="15.75" x14ac:dyDescent="0.3">
      <c r="AE7238" s="70"/>
    </row>
    <row r="7239" spans="31:31" ht="15.75" x14ac:dyDescent="0.3">
      <c r="AE7239" s="70"/>
    </row>
    <row r="7240" spans="31:31" ht="15.75" x14ac:dyDescent="0.3">
      <c r="AE7240" s="70"/>
    </row>
    <row r="7241" spans="31:31" ht="15.75" x14ac:dyDescent="0.3">
      <c r="AE7241" s="70"/>
    </row>
    <row r="7242" spans="31:31" ht="15.75" x14ac:dyDescent="0.3">
      <c r="AE7242" s="70"/>
    </row>
    <row r="7243" spans="31:31" ht="15.75" x14ac:dyDescent="0.3">
      <c r="AE7243" s="70"/>
    </row>
    <row r="7244" spans="31:31" ht="15.75" x14ac:dyDescent="0.3">
      <c r="AE7244" s="70"/>
    </row>
    <row r="7245" spans="31:31" ht="15.75" x14ac:dyDescent="0.3">
      <c r="AE7245" s="70"/>
    </row>
    <row r="7246" spans="31:31" ht="15.75" x14ac:dyDescent="0.3">
      <c r="AE7246" s="70"/>
    </row>
    <row r="7247" spans="31:31" ht="15.75" x14ac:dyDescent="0.3">
      <c r="AE7247" s="70"/>
    </row>
    <row r="7248" spans="31:31" ht="15.75" x14ac:dyDescent="0.3">
      <c r="AE7248" s="70"/>
    </row>
    <row r="7249" spans="31:31" ht="15.75" x14ac:dyDescent="0.3">
      <c r="AE7249" s="70"/>
    </row>
    <row r="7250" spans="31:31" ht="15.75" x14ac:dyDescent="0.3">
      <c r="AE7250" s="70"/>
    </row>
    <row r="7251" spans="31:31" ht="15.75" x14ac:dyDescent="0.3">
      <c r="AE7251" s="70"/>
    </row>
    <row r="7252" spans="31:31" ht="15.75" x14ac:dyDescent="0.3">
      <c r="AE7252" s="70"/>
    </row>
    <row r="7253" spans="31:31" ht="15.75" x14ac:dyDescent="0.3">
      <c r="AE7253" s="70"/>
    </row>
    <row r="7254" spans="31:31" ht="15.75" x14ac:dyDescent="0.3">
      <c r="AE7254" s="70"/>
    </row>
    <row r="7255" spans="31:31" ht="15.75" x14ac:dyDescent="0.3">
      <c r="AE7255" s="70"/>
    </row>
    <row r="7256" spans="31:31" ht="15.75" x14ac:dyDescent="0.3">
      <c r="AE7256" s="70"/>
    </row>
    <row r="7257" spans="31:31" ht="15.75" x14ac:dyDescent="0.3">
      <c r="AE7257" s="70"/>
    </row>
    <row r="7258" spans="31:31" ht="15.75" x14ac:dyDescent="0.3">
      <c r="AE7258" s="70"/>
    </row>
    <row r="7259" spans="31:31" ht="15.75" x14ac:dyDescent="0.3">
      <c r="AE7259" s="70"/>
    </row>
    <row r="7260" spans="31:31" ht="15.75" x14ac:dyDescent="0.3">
      <c r="AE7260" s="70"/>
    </row>
    <row r="7261" spans="31:31" ht="15.75" x14ac:dyDescent="0.3">
      <c r="AE7261" s="70"/>
    </row>
    <row r="7262" spans="31:31" ht="15.75" x14ac:dyDescent="0.3">
      <c r="AE7262" s="70"/>
    </row>
    <row r="7263" spans="31:31" ht="15.75" x14ac:dyDescent="0.3">
      <c r="AE7263" s="70"/>
    </row>
    <row r="7264" spans="31:31" ht="15.75" x14ac:dyDescent="0.3">
      <c r="AE7264" s="70"/>
    </row>
    <row r="7265" spans="31:31" ht="15.75" x14ac:dyDescent="0.3">
      <c r="AE7265" s="70"/>
    </row>
    <row r="7266" spans="31:31" ht="15.75" x14ac:dyDescent="0.3">
      <c r="AE7266" s="70"/>
    </row>
    <row r="7267" spans="31:31" ht="15.75" x14ac:dyDescent="0.3">
      <c r="AE7267" s="70"/>
    </row>
    <row r="7268" spans="31:31" ht="15.75" x14ac:dyDescent="0.3">
      <c r="AE7268" s="70"/>
    </row>
    <row r="7269" spans="31:31" ht="15.75" x14ac:dyDescent="0.3">
      <c r="AE7269" s="70"/>
    </row>
    <row r="7270" spans="31:31" ht="15.75" x14ac:dyDescent="0.3">
      <c r="AE7270" s="70"/>
    </row>
    <row r="7271" spans="31:31" ht="15.75" x14ac:dyDescent="0.3">
      <c r="AE7271" s="70"/>
    </row>
    <row r="7272" spans="31:31" ht="15.75" x14ac:dyDescent="0.3">
      <c r="AE7272" s="70"/>
    </row>
    <row r="7273" spans="31:31" ht="15.75" x14ac:dyDescent="0.3">
      <c r="AE7273" s="70"/>
    </row>
    <row r="7274" spans="31:31" ht="15.75" x14ac:dyDescent="0.3">
      <c r="AE7274" s="70"/>
    </row>
    <row r="7275" spans="31:31" ht="15.75" x14ac:dyDescent="0.3">
      <c r="AE7275" s="70"/>
    </row>
    <row r="7276" spans="31:31" ht="15.75" x14ac:dyDescent="0.3">
      <c r="AE7276" s="70"/>
    </row>
    <row r="7277" spans="31:31" ht="15.75" x14ac:dyDescent="0.3">
      <c r="AE7277" s="70"/>
    </row>
    <row r="7278" spans="31:31" ht="15.75" x14ac:dyDescent="0.3">
      <c r="AE7278" s="70"/>
    </row>
    <row r="7279" spans="31:31" ht="15.75" x14ac:dyDescent="0.3">
      <c r="AE7279" s="70"/>
    </row>
    <row r="7280" spans="31:31" ht="15.75" x14ac:dyDescent="0.3">
      <c r="AE7280" s="70"/>
    </row>
    <row r="7281" spans="31:31" ht="15.75" x14ac:dyDescent="0.3">
      <c r="AE7281" s="70"/>
    </row>
    <row r="7282" spans="31:31" ht="15.75" x14ac:dyDescent="0.3">
      <c r="AE7282" s="70"/>
    </row>
    <row r="7283" spans="31:31" ht="15.75" x14ac:dyDescent="0.3">
      <c r="AE7283" s="70"/>
    </row>
    <row r="7284" spans="31:31" ht="15.75" x14ac:dyDescent="0.3">
      <c r="AE7284" s="70"/>
    </row>
    <row r="7285" spans="31:31" ht="15.75" x14ac:dyDescent="0.3">
      <c r="AE7285" s="70"/>
    </row>
    <row r="7286" spans="31:31" ht="15.75" x14ac:dyDescent="0.3">
      <c r="AE7286" s="70"/>
    </row>
    <row r="7287" spans="31:31" ht="15.75" x14ac:dyDescent="0.3">
      <c r="AE7287" s="70"/>
    </row>
    <row r="7288" spans="31:31" ht="15.75" x14ac:dyDescent="0.3">
      <c r="AE7288" s="70"/>
    </row>
    <row r="7289" spans="31:31" ht="15.75" x14ac:dyDescent="0.3">
      <c r="AE7289" s="70"/>
    </row>
    <row r="7290" spans="31:31" ht="15.75" x14ac:dyDescent="0.3">
      <c r="AE7290" s="70"/>
    </row>
    <row r="7291" spans="31:31" ht="15.75" x14ac:dyDescent="0.3">
      <c r="AE7291" s="70"/>
    </row>
    <row r="7292" spans="31:31" ht="15.75" x14ac:dyDescent="0.3">
      <c r="AE7292" s="70"/>
    </row>
    <row r="7293" spans="31:31" ht="15.75" x14ac:dyDescent="0.3">
      <c r="AE7293" s="70"/>
    </row>
    <row r="7294" spans="31:31" ht="15.75" x14ac:dyDescent="0.3">
      <c r="AE7294" s="70"/>
    </row>
    <row r="7295" spans="31:31" ht="15.75" x14ac:dyDescent="0.3">
      <c r="AE7295" s="70"/>
    </row>
    <row r="7296" spans="31:31" ht="15.75" x14ac:dyDescent="0.3">
      <c r="AE7296" s="70"/>
    </row>
    <row r="7297" spans="31:31" ht="15.75" x14ac:dyDescent="0.3">
      <c r="AE7297" s="70"/>
    </row>
    <row r="7298" spans="31:31" ht="15.75" x14ac:dyDescent="0.3">
      <c r="AE7298" s="70"/>
    </row>
    <row r="7299" spans="31:31" ht="15.75" x14ac:dyDescent="0.3">
      <c r="AE7299" s="70"/>
    </row>
    <row r="7300" spans="31:31" ht="15.75" x14ac:dyDescent="0.3">
      <c r="AE7300" s="70"/>
    </row>
    <row r="7301" spans="31:31" ht="15.75" x14ac:dyDescent="0.3">
      <c r="AE7301" s="70"/>
    </row>
    <row r="7302" spans="31:31" ht="15.75" x14ac:dyDescent="0.3">
      <c r="AE7302" s="70"/>
    </row>
    <row r="7303" spans="31:31" ht="15.75" x14ac:dyDescent="0.3">
      <c r="AE7303" s="70"/>
    </row>
    <row r="7304" spans="31:31" ht="15.75" x14ac:dyDescent="0.3">
      <c r="AE7304" s="70"/>
    </row>
    <row r="7305" spans="31:31" ht="15.75" x14ac:dyDescent="0.3">
      <c r="AE7305" s="70"/>
    </row>
    <row r="7306" spans="31:31" ht="15.75" x14ac:dyDescent="0.3">
      <c r="AE7306" s="70"/>
    </row>
    <row r="7307" spans="31:31" ht="15.75" x14ac:dyDescent="0.3">
      <c r="AE7307" s="70"/>
    </row>
    <row r="7308" spans="31:31" ht="15.75" x14ac:dyDescent="0.3">
      <c r="AE7308" s="70"/>
    </row>
    <row r="7309" spans="31:31" ht="15.75" x14ac:dyDescent="0.3">
      <c r="AE7309" s="70"/>
    </row>
    <row r="7310" spans="31:31" ht="15.75" x14ac:dyDescent="0.3">
      <c r="AE7310" s="70"/>
    </row>
    <row r="7311" spans="31:31" ht="15.75" x14ac:dyDescent="0.3">
      <c r="AE7311" s="70"/>
    </row>
    <row r="7312" spans="31:31" ht="15.75" x14ac:dyDescent="0.3">
      <c r="AE7312" s="70"/>
    </row>
    <row r="7313" spans="31:31" ht="15.75" x14ac:dyDescent="0.3">
      <c r="AE7313" s="70"/>
    </row>
    <row r="7314" spans="31:31" ht="15.75" x14ac:dyDescent="0.3">
      <c r="AE7314" s="70"/>
    </row>
    <row r="7315" spans="31:31" ht="15.75" x14ac:dyDescent="0.3">
      <c r="AE7315" s="70"/>
    </row>
    <row r="7316" spans="31:31" ht="15.75" x14ac:dyDescent="0.3">
      <c r="AE7316" s="70"/>
    </row>
    <row r="7317" spans="31:31" ht="15.75" x14ac:dyDescent="0.3">
      <c r="AE7317" s="70"/>
    </row>
    <row r="7318" spans="31:31" ht="15.75" x14ac:dyDescent="0.3">
      <c r="AE7318" s="70"/>
    </row>
    <row r="7319" spans="31:31" ht="15.75" x14ac:dyDescent="0.3">
      <c r="AE7319" s="70"/>
    </row>
    <row r="7320" spans="31:31" ht="15.75" x14ac:dyDescent="0.3">
      <c r="AE7320" s="70"/>
    </row>
    <row r="7321" spans="31:31" ht="15.75" x14ac:dyDescent="0.3">
      <c r="AE7321" s="70"/>
    </row>
    <row r="7322" spans="31:31" ht="15.75" x14ac:dyDescent="0.3">
      <c r="AE7322" s="70"/>
    </row>
    <row r="7323" spans="31:31" ht="15.75" x14ac:dyDescent="0.3">
      <c r="AE7323" s="70"/>
    </row>
    <row r="7324" spans="31:31" ht="15.75" x14ac:dyDescent="0.3">
      <c r="AE7324" s="70"/>
    </row>
    <row r="7325" spans="31:31" ht="15.75" x14ac:dyDescent="0.3">
      <c r="AE7325" s="70"/>
    </row>
    <row r="7326" spans="31:31" ht="15.75" x14ac:dyDescent="0.3">
      <c r="AE7326" s="70"/>
    </row>
    <row r="7327" spans="31:31" ht="15.75" x14ac:dyDescent="0.3">
      <c r="AE7327" s="70"/>
    </row>
    <row r="7328" spans="31:31" ht="15.75" x14ac:dyDescent="0.3">
      <c r="AE7328" s="70"/>
    </row>
    <row r="7329" spans="31:31" ht="15.75" x14ac:dyDescent="0.3">
      <c r="AE7329" s="70"/>
    </row>
    <row r="7330" spans="31:31" ht="15.75" x14ac:dyDescent="0.3">
      <c r="AE7330" s="70"/>
    </row>
    <row r="7331" spans="31:31" ht="15.75" x14ac:dyDescent="0.3">
      <c r="AE7331" s="70"/>
    </row>
    <row r="7332" spans="31:31" ht="15.75" x14ac:dyDescent="0.3">
      <c r="AE7332" s="70"/>
    </row>
    <row r="7333" spans="31:31" ht="15.75" x14ac:dyDescent="0.3">
      <c r="AE7333" s="70"/>
    </row>
    <row r="7334" spans="31:31" ht="15.75" x14ac:dyDescent="0.3">
      <c r="AE7334" s="70"/>
    </row>
    <row r="7335" spans="31:31" ht="15.75" x14ac:dyDescent="0.3">
      <c r="AE7335" s="70"/>
    </row>
    <row r="7336" spans="31:31" ht="15.75" x14ac:dyDescent="0.3">
      <c r="AE7336" s="70"/>
    </row>
    <row r="7337" spans="31:31" ht="15.75" x14ac:dyDescent="0.3">
      <c r="AE7337" s="70"/>
    </row>
    <row r="7338" spans="31:31" ht="15.75" x14ac:dyDescent="0.3">
      <c r="AE7338" s="70"/>
    </row>
    <row r="7339" spans="31:31" ht="15.75" x14ac:dyDescent="0.3">
      <c r="AE7339" s="70"/>
    </row>
    <row r="7340" spans="31:31" ht="15.75" x14ac:dyDescent="0.3">
      <c r="AE7340" s="70"/>
    </row>
    <row r="7341" spans="31:31" ht="15.75" x14ac:dyDescent="0.3">
      <c r="AE7341" s="70"/>
    </row>
    <row r="7342" spans="31:31" ht="15.75" x14ac:dyDescent="0.3">
      <c r="AE7342" s="70"/>
    </row>
    <row r="7343" spans="31:31" ht="15.75" x14ac:dyDescent="0.3">
      <c r="AE7343" s="70"/>
    </row>
    <row r="7344" spans="31:31" ht="15.75" x14ac:dyDescent="0.3">
      <c r="AE7344" s="70"/>
    </row>
    <row r="7345" spans="31:31" ht="15.75" x14ac:dyDescent="0.3">
      <c r="AE7345" s="70"/>
    </row>
    <row r="7346" spans="31:31" ht="15.75" x14ac:dyDescent="0.3">
      <c r="AE7346" s="70"/>
    </row>
    <row r="7347" spans="31:31" ht="15.75" x14ac:dyDescent="0.3">
      <c r="AE7347" s="70"/>
    </row>
    <row r="7348" spans="31:31" ht="15.75" x14ac:dyDescent="0.3">
      <c r="AE7348" s="70"/>
    </row>
    <row r="7349" spans="31:31" ht="15.75" x14ac:dyDescent="0.3">
      <c r="AE7349" s="70"/>
    </row>
    <row r="7350" spans="31:31" ht="15.75" x14ac:dyDescent="0.3">
      <c r="AE7350" s="70"/>
    </row>
    <row r="7351" spans="31:31" ht="15.75" x14ac:dyDescent="0.3">
      <c r="AE7351" s="70"/>
    </row>
    <row r="7352" spans="31:31" ht="15.75" x14ac:dyDescent="0.3">
      <c r="AE7352" s="70"/>
    </row>
    <row r="7353" spans="31:31" ht="15.75" x14ac:dyDescent="0.3">
      <c r="AE7353" s="70"/>
    </row>
    <row r="7354" spans="31:31" ht="15.75" x14ac:dyDescent="0.3">
      <c r="AE7354" s="70"/>
    </row>
    <row r="7355" spans="31:31" ht="15.75" x14ac:dyDescent="0.3">
      <c r="AE7355" s="70"/>
    </row>
    <row r="7356" spans="31:31" ht="15.75" x14ac:dyDescent="0.3">
      <c r="AE7356" s="70"/>
    </row>
    <row r="7357" spans="31:31" ht="15.75" x14ac:dyDescent="0.3">
      <c r="AE7357" s="70"/>
    </row>
    <row r="7358" spans="31:31" ht="15.75" x14ac:dyDescent="0.3">
      <c r="AE7358" s="70"/>
    </row>
    <row r="7359" spans="31:31" ht="15.75" x14ac:dyDescent="0.3">
      <c r="AE7359" s="70"/>
    </row>
    <row r="7360" spans="31:31" ht="15.75" x14ac:dyDescent="0.3">
      <c r="AE7360" s="70"/>
    </row>
    <row r="7361" spans="31:31" ht="15.75" x14ac:dyDescent="0.3">
      <c r="AE7361" s="70"/>
    </row>
    <row r="7362" spans="31:31" ht="15.75" x14ac:dyDescent="0.3">
      <c r="AE7362" s="70"/>
    </row>
    <row r="7363" spans="31:31" ht="15.75" x14ac:dyDescent="0.3">
      <c r="AE7363" s="70"/>
    </row>
    <row r="7364" spans="31:31" ht="15.75" x14ac:dyDescent="0.3">
      <c r="AE7364" s="70"/>
    </row>
    <row r="7365" spans="31:31" ht="15.75" x14ac:dyDescent="0.3">
      <c r="AE7365" s="70"/>
    </row>
    <row r="7366" spans="31:31" ht="15.75" x14ac:dyDescent="0.3">
      <c r="AE7366" s="70"/>
    </row>
    <row r="7367" spans="31:31" ht="15.75" x14ac:dyDescent="0.3">
      <c r="AE7367" s="70"/>
    </row>
    <row r="7368" spans="31:31" ht="15.75" x14ac:dyDescent="0.3">
      <c r="AE7368" s="70"/>
    </row>
    <row r="7369" spans="31:31" ht="15.75" x14ac:dyDescent="0.3">
      <c r="AE7369" s="70"/>
    </row>
    <row r="7370" spans="31:31" ht="15.75" x14ac:dyDescent="0.3">
      <c r="AE7370" s="70"/>
    </row>
    <row r="7371" spans="31:31" ht="15.75" x14ac:dyDescent="0.3">
      <c r="AE7371" s="70"/>
    </row>
    <row r="7372" spans="31:31" ht="15.75" x14ac:dyDescent="0.3">
      <c r="AE7372" s="70"/>
    </row>
    <row r="7373" spans="31:31" ht="15.75" x14ac:dyDescent="0.3">
      <c r="AE7373" s="70"/>
    </row>
    <row r="7374" spans="31:31" ht="15.75" x14ac:dyDescent="0.3">
      <c r="AE7374" s="70"/>
    </row>
    <row r="7375" spans="31:31" ht="15.75" x14ac:dyDescent="0.3">
      <c r="AE7375" s="70"/>
    </row>
    <row r="7376" spans="31:31" ht="15.75" x14ac:dyDescent="0.3">
      <c r="AE7376" s="70"/>
    </row>
    <row r="7377" spans="31:31" ht="15.75" x14ac:dyDescent="0.3">
      <c r="AE7377" s="70"/>
    </row>
    <row r="7378" spans="31:31" ht="15.75" x14ac:dyDescent="0.3">
      <c r="AE7378" s="70"/>
    </row>
    <row r="7379" spans="31:31" ht="15.75" x14ac:dyDescent="0.3">
      <c r="AE7379" s="70"/>
    </row>
    <row r="7380" spans="31:31" ht="15.75" x14ac:dyDescent="0.3">
      <c r="AE7380" s="70"/>
    </row>
    <row r="7381" spans="31:31" ht="15.75" x14ac:dyDescent="0.3">
      <c r="AE7381" s="70"/>
    </row>
    <row r="7382" spans="31:31" ht="15.75" x14ac:dyDescent="0.3">
      <c r="AE7382" s="70"/>
    </row>
    <row r="7383" spans="31:31" ht="15.75" x14ac:dyDescent="0.3">
      <c r="AE7383" s="70"/>
    </row>
    <row r="7384" spans="31:31" ht="15.75" x14ac:dyDescent="0.3">
      <c r="AE7384" s="70"/>
    </row>
    <row r="7385" spans="31:31" ht="15.75" x14ac:dyDescent="0.3">
      <c r="AE7385" s="70"/>
    </row>
    <row r="7386" spans="31:31" ht="15.75" x14ac:dyDescent="0.3">
      <c r="AE7386" s="70"/>
    </row>
    <row r="7387" spans="31:31" ht="15.75" x14ac:dyDescent="0.3">
      <c r="AE7387" s="70"/>
    </row>
    <row r="7388" spans="31:31" ht="15.75" x14ac:dyDescent="0.3">
      <c r="AE7388" s="70"/>
    </row>
    <row r="7389" spans="31:31" ht="15.75" x14ac:dyDescent="0.3">
      <c r="AE7389" s="70"/>
    </row>
    <row r="7390" spans="31:31" ht="15.75" x14ac:dyDescent="0.3">
      <c r="AE7390" s="70"/>
    </row>
    <row r="7391" spans="31:31" ht="15.75" x14ac:dyDescent="0.3">
      <c r="AE7391" s="70"/>
    </row>
    <row r="7392" spans="31:31" ht="15.75" x14ac:dyDescent="0.3">
      <c r="AE7392" s="70"/>
    </row>
    <row r="7393" spans="31:31" ht="15.75" x14ac:dyDescent="0.3">
      <c r="AE7393" s="70"/>
    </row>
    <row r="7394" spans="31:31" ht="15.75" x14ac:dyDescent="0.3">
      <c r="AE7394" s="70"/>
    </row>
    <row r="7395" spans="31:31" ht="15.75" x14ac:dyDescent="0.3">
      <c r="AE7395" s="70"/>
    </row>
    <row r="7396" spans="31:31" ht="15.75" x14ac:dyDescent="0.3">
      <c r="AE7396" s="70"/>
    </row>
    <row r="7397" spans="31:31" ht="15.75" x14ac:dyDescent="0.3">
      <c r="AE7397" s="70"/>
    </row>
    <row r="7398" spans="31:31" ht="15.75" x14ac:dyDescent="0.3">
      <c r="AE7398" s="70"/>
    </row>
    <row r="7399" spans="31:31" ht="15.75" x14ac:dyDescent="0.3">
      <c r="AE7399" s="70"/>
    </row>
    <row r="7400" spans="31:31" ht="15.75" x14ac:dyDescent="0.3">
      <c r="AE7400" s="70"/>
    </row>
    <row r="7401" spans="31:31" ht="15.75" x14ac:dyDescent="0.3">
      <c r="AE7401" s="70"/>
    </row>
    <row r="7402" spans="31:31" ht="15.75" x14ac:dyDescent="0.3">
      <c r="AE7402" s="70"/>
    </row>
    <row r="7403" spans="31:31" ht="15.75" x14ac:dyDescent="0.3">
      <c r="AE7403" s="70"/>
    </row>
    <row r="7404" spans="31:31" ht="15.75" x14ac:dyDescent="0.3">
      <c r="AE7404" s="70"/>
    </row>
    <row r="7405" spans="31:31" ht="15.75" x14ac:dyDescent="0.3">
      <c r="AE7405" s="70"/>
    </row>
    <row r="7406" spans="31:31" ht="15.75" x14ac:dyDescent="0.3">
      <c r="AE7406" s="70"/>
    </row>
    <row r="7407" spans="31:31" ht="15.75" x14ac:dyDescent="0.3">
      <c r="AE7407" s="70"/>
    </row>
    <row r="7408" spans="31:31" ht="15.75" x14ac:dyDescent="0.3">
      <c r="AE7408" s="70"/>
    </row>
    <row r="7409" spans="31:31" ht="15.75" x14ac:dyDescent="0.3">
      <c r="AE7409" s="70"/>
    </row>
    <row r="7410" spans="31:31" ht="15.75" x14ac:dyDescent="0.3">
      <c r="AE7410" s="70"/>
    </row>
    <row r="7411" spans="31:31" ht="15.75" x14ac:dyDescent="0.3">
      <c r="AE7411" s="70"/>
    </row>
    <row r="7412" spans="31:31" ht="15.75" x14ac:dyDescent="0.3">
      <c r="AE7412" s="70"/>
    </row>
    <row r="7413" spans="31:31" ht="15.75" x14ac:dyDescent="0.3">
      <c r="AE7413" s="70"/>
    </row>
    <row r="7414" spans="31:31" ht="15.75" x14ac:dyDescent="0.3">
      <c r="AE7414" s="70"/>
    </row>
    <row r="7415" spans="31:31" ht="15.75" x14ac:dyDescent="0.3">
      <c r="AE7415" s="70"/>
    </row>
    <row r="7416" spans="31:31" ht="15.75" x14ac:dyDescent="0.3">
      <c r="AE7416" s="70"/>
    </row>
    <row r="7417" spans="31:31" ht="15.75" x14ac:dyDescent="0.3">
      <c r="AE7417" s="70"/>
    </row>
    <row r="7418" spans="31:31" ht="15.75" x14ac:dyDescent="0.3">
      <c r="AE7418" s="70"/>
    </row>
    <row r="7419" spans="31:31" ht="15.75" x14ac:dyDescent="0.3">
      <c r="AE7419" s="70"/>
    </row>
    <row r="7420" spans="31:31" ht="15.75" x14ac:dyDescent="0.3">
      <c r="AE7420" s="70"/>
    </row>
    <row r="7421" spans="31:31" ht="15.75" x14ac:dyDescent="0.3">
      <c r="AE7421" s="70"/>
    </row>
    <row r="7422" spans="31:31" ht="15.75" x14ac:dyDescent="0.3">
      <c r="AE7422" s="70"/>
    </row>
    <row r="7423" spans="31:31" ht="15.75" x14ac:dyDescent="0.3">
      <c r="AE7423" s="70"/>
    </row>
    <row r="7424" spans="31:31" ht="15.75" x14ac:dyDescent="0.3">
      <c r="AE7424" s="70"/>
    </row>
    <row r="7425" spans="31:31" ht="15.75" x14ac:dyDescent="0.3">
      <c r="AE7425" s="70"/>
    </row>
    <row r="7426" spans="31:31" ht="15.75" x14ac:dyDescent="0.3">
      <c r="AE7426" s="70"/>
    </row>
    <row r="7427" spans="31:31" ht="15.75" x14ac:dyDescent="0.3">
      <c r="AE7427" s="70"/>
    </row>
    <row r="7428" spans="31:31" ht="15.75" x14ac:dyDescent="0.3">
      <c r="AE7428" s="70"/>
    </row>
    <row r="7429" spans="31:31" ht="15.75" x14ac:dyDescent="0.3">
      <c r="AE7429" s="70"/>
    </row>
    <row r="7430" spans="31:31" ht="15.75" x14ac:dyDescent="0.3">
      <c r="AE7430" s="70"/>
    </row>
    <row r="7431" spans="31:31" ht="15.75" x14ac:dyDescent="0.3">
      <c r="AE7431" s="70"/>
    </row>
    <row r="7432" spans="31:31" ht="15.75" x14ac:dyDescent="0.3">
      <c r="AE7432" s="70"/>
    </row>
    <row r="7433" spans="31:31" ht="15.75" x14ac:dyDescent="0.3">
      <c r="AE7433" s="70"/>
    </row>
    <row r="7434" spans="31:31" ht="15.75" x14ac:dyDescent="0.3">
      <c r="AE7434" s="70"/>
    </row>
    <row r="7435" spans="31:31" ht="15.75" x14ac:dyDescent="0.3">
      <c r="AE7435" s="70"/>
    </row>
    <row r="7436" spans="31:31" ht="15.75" x14ac:dyDescent="0.3">
      <c r="AE7436" s="70"/>
    </row>
    <row r="7437" spans="31:31" ht="15.75" x14ac:dyDescent="0.3">
      <c r="AE7437" s="70"/>
    </row>
    <row r="7438" spans="31:31" ht="15.75" x14ac:dyDescent="0.3">
      <c r="AE7438" s="70"/>
    </row>
    <row r="7439" spans="31:31" ht="15.75" x14ac:dyDescent="0.3">
      <c r="AE7439" s="70"/>
    </row>
    <row r="7440" spans="31:31" ht="15.75" x14ac:dyDescent="0.3">
      <c r="AE7440" s="70"/>
    </row>
    <row r="7441" spans="31:31" ht="15.75" x14ac:dyDescent="0.3">
      <c r="AE7441" s="70"/>
    </row>
    <row r="7442" spans="31:31" ht="15.75" x14ac:dyDescent="0.3">
      <c r="AE7442" s="70"/>
    </row>
    <row r="7443" spans="31:31" ht="15.75" x14ac:dyDescent="0.3">
      <c r="AE7443" s="70"/>
    </row>
    <row r="7444" spans="31:31" ht="15.75" x14ac:dyDescent="0.3">
      <c r="AE7444" s="70"/>
    </row>
    <row r="7445" spans="31:31" ht="15.75" x14ac:dyDescent="0.3">
      <c r="AE7445" s="70"/>
    </row>
    <row r="7446" spans="31:31" ht="15.75" x14ac:dyDescent="0.3">
      <c r="AE7446" s="70"/>
    </row>
    <row r="7447" spans="31:31" ht="15.75" x14ac:dyDescent="0.3">
      <c r="AE7447" s="70"/>
    </row>
    <row r="7448" spans="31:31" ht="15.75" x14ac:dyDescent="0.3">
      <c r="AE7448" s="70"/>
    </row>
    <row r="7449" spans="31:31" ht="15.75" x14ac:dyDescent="0.3">
      <c r="AE7449" s="70"/>
    </row>
    <row r="7450" spans="31:31" ht="15.75" x14ac:dyDescent="0.3">
      <c r="AE7450" s="70"/>
    </row>
    <row r="7451" spans="31:31" ht="15.75" x14ac:dyDescent="0.3">
      <c r="AE7451" s="70"/>
    </row>
    <row r="7452" spans="31:31" ht="15.75" x14ac:dyDescent="0.3">
      <c r="AE7452" s="70"/>
    </row>
    <row r="7453" spans="31:31" ht="15.75" x14ac:dyDescent="0.3">
      <c r="AE7453" s="70"/>
    </row>
    <row r="7454" spans="31:31" ht="15.75" x14ac:dyDescent="0.3">
      <c r="AE7454" s="70"/>
    </row>
    <row r="7455" spans="31:31" ht="15.75" x14ac:dyDescent="0.3">
      <c r="AE7455" s="70"/>
    </row>
    <row r="7456" spans="31:31" ht="15.75" x14ac:dyDescent="0.3">
      <c r="AE7456" s="70"/>
    </row>
    <row r="7457" spans="31:31" ht="15.75" x14ac:dyDescent="0.3">
      <c r="AE7457" s="70"/>
    </row>
    <row r="7458" spans="31:31" ht="15.75" x14ac:dyDescent="0.3">
      <c r="AE7458" s="70"/>
    </row>
    <row r="7459" spans="31:31" ht="15.75" x14ac:dyDescent="0.3">
      <c r="AE7459" s="70"/>
    </row>
    <row r="7460" spans="31:31" ht="15.75" x14ac:dyDescent="0.3">
      <c r="AE7460" s="70"/>
    </row>
    <row r="7461" spans="31:31" ht="15.75" x14ac:dyDescent="0.3">
      <c r="AE7461" s="70"/>
    </row>
    <row r="7462" spans="31:31" ht="15.75" x14ac:dyDescent="0.3">
      <c r="AE7462" s="70"/>
    </row>
    <row r="7463" spans="31:31" ht="15.75" x14ac:dyDescent="0.3">
      <c r="AE7463" s="70"/>
    </row>
    <row r="7464" spans="31:31" ht="15.75" x14ac:dyDescent="0.3">
      <c r="AE7464" s="70"/>
    </row>
    <row r="7465" spans="31:31" ht="15.75" x14ac:dyDescent="0.3">
      <c r="AE7465" s="70"/>
    </row>
    <row r="7466" spans="31:31" ht="15.75" x14ac:dyDescent="0.3">
      <c r="AE7466" s="70"/>
    </row>
    <row r="7467" spans="31:31" ht="15.75" x14ac:dyDescent="0.3">
      <c r="AE7467" s="70"/>
    </row>
    <row r="7468" spans="31:31" ht="15.75" x14ac:dyDescent="0.3">
      <c r="AE7468" s="70"/>
    </row>
    <row r="7469" spans="31:31" ht="15.75" x14ac:dyDescent="0.3">
      <c r="AE7469" s="70"/>
    </row>
    <row r="7470" spans="31:31" ht="15.75" x14ac:dyDescent="0.3">
      <c r="AE7470" s="70"/>
    </row>
    <row r="7471" spans="31:31" ht="15.75" x14ac:dyDescent="0.3">
      <c r="AE7471" s="70"/>
    </row>
    <row r="7472" spans="31:31" ht="15.75" x14ac:dyDescent="0.3">
      <c r="AE7472" s="70"/>
    </row>
    <row r="7473" spans="31:31" ht="15.75" x14ac:dyDescent="0.3">
      <c r="AE7473" s="70"/>
    </row>
    <row r="7474" spans="31:31" ht="15.75" x14ac:dyDescent="0.3">
      <c r="AE7474" s="70"/>
    </row>
    <row r="7475" spans="31:31" ht="15.75" x14ac:dyDescent="0.3">
      <c r="AE7475" s="70"/>
    </row>
    <row r="7476" spans="31:31" ht="15.75" x14ac:dyDescent="0.3">
      <c r="AE7476" s="70"/>
    </row>
    <row r="7477" spans="31:31" ht="15.75" x14ac:dyDescent="0.3">
      <c r="AE7477" s="70"/>
    </row>
    <row r="7478" spans="31:31" ht="15.75" x14ac:dyDescent="0.3">
      <c r="AE7478" s="70"/>
    </row>
    <row r="7479" spans="31:31" ht="15.75" x14ac:dyDescent="0.3">
      <c r="AE7479" s="70"/>
    </row>
    <row r="7480" spans="31:31" ht="15.75" x14ac:dyDescent="0.3">
      <c r="AE7480" s="70"/>
    </row>
    <row r="7481" spans="31:31" ht="15.75" x14ac:dyDescent="0.3">
      <c r="AE7481" s="70"/>
    </row>
    <row r="7482" spans="31:31" ht="15.75" x14ac:dyDescent="0.3">
      <c r="AE7482" s="70"/>
    </row>
    <row r="7483" spans="31:31" ht="15.75" x14ac:dyDescent="0.3">
      <c r="AE7483" s="70"/>
    </row>
    <row r="7484" spans="31:31" ht="15.75" x14ac:dyDescent="0.3">
      <c r="AE7484" s="70"/>
    </row>
    <row r="7485" spans="31:31" ht="15.75" x14ac:dyDescent="0.3">
      <c r="AE7485" s="70"/>
    </row>
    <row r="7486" spans="31:31" ht="15.75" x14ac:dyDescent="0.3">
      <c r="AE7486" s="70"/>
    </row>
    <row r="7487" spans="31:31" ht="15.75" x14ac:dyDescent="0.3">
      <c r="AE7487" s="70"/>
    </row>
    <row r="7488" spans="31:31" ht="15.75" x14ac:dyDescent="0.3">
      <c r="AE7488" s="70"/>
    </row>
    <row r="7489" spans="31:31" ht="15.75" x14ac:dyDescent="0.3">
      <c r="AE7489" s="70"/>
    </row>
    <row r="7490" spans="31:31" ht="15.75" x14ac:dyDescent="0.3">
      <c r="AE7490" s="70"/>
    </row>
    <row r="7491" spans="31:31" ht="15.75" x14ac:dyDescent="0.3">
      <c r="AE7491" s="70"/>
    </row>
    <row r="7492" spans="31:31" ht="15.75" x14ac:dyDescent="0.3">
      <c r="AE7492" s="70"/>
    </row>
    <row r="7493" spans="31:31" ht="15.75" x14ac:dyDescent="0.3">
      <c r="AE7493" s="70"/>
    </row>
    <row r="7494" spans="31:31" ht="15.75" x14ac:dyDescent="0.3">
      <c r="AE7494" s="70"/>
    </row>
    <row r="7495" spans="31:31" ht="15.75" x14ac:dyDescent="0.3">
      <c r="AE7495" s="70"/>
    </row>
    <row r="7496" spans="31:31" ht="15.75" x14ac:dyDescent="0.3">
      <c r="AE7496" s="70"/>
    </row>
    <row r="7497" spans="31:31" ht="15.75" x14ac:dyDescent="0.3">
      <c r="AE7497" s="70"/>
    </row>
    <row r="7498" spans="31:31" ht="15.75" x14ac:dyDescent="0.3">
      <c r="AE7498" s="70"/>
    </row>
    <row r="7499" spans="31:31" ht="15.75" x14ac:dyDescent="0.3">
      <c r="AE7499" s="70"/>
    </row>
    <row r="7500" spans="31:31" ht="15.75" x14ac:dyDescent="0.3">
      <c r="AE7500" s="70"/>
    </row>
    <row r="7501" spans="31:31" ht="15.75" x14ac:dyDescent="0.3">
      <c r="AE7501" s="70"/>
    </row>
    <row r="7502" spans="31:31" ht="15.75" x14ac:dyDescent="0.3">
      <c r="AE7502" s="70"/>
    </row>
    <row r="7503" spans="31:31" ht="15.75" x14ac:dyDescent="0.3">
      <c r="AE7503" s="70"/>
    </row>
    <row r="7504" spans="31:31" ht="15.75" x14ac:dyDescent="0.3">
      <c r="AE7504" s="70"/>
    </row>
    <row r="7505" spans="31:31" ht="15.75" x14ac:dyDescent="0.3">
      <c r="AE7505" s="70"/>
    </row>
    <row r="7506" spans="31:31" ht="15.75" x14ac:dyDescent="0.3">
      <c r="AE7506" s="70"/>
    </row>
    <row r="7507" spans="31:31" ht="15.75" x14ac:dyDescent="0.3">
      <c r="AE7507" s="70"/>
    </row>
    <row r="7508" spans="31:31" ht="15.75" x14ac:dyDescent="0.3">
      <c r="AE7508" s="70"/>
    </row>
    <row r="7509" spans="31:31" ht="15.75" x14ac:dyDescent="0.3">
      <c r="AE7509" s="70"/>
    </row>
    <row r="7510" spans="31:31" ht="15.75" x14ac:dyDescent="0.3">
      <c r="AE7510" s="70"/>
    </row>
    <row r="7511" spans="31:31" ht="15.75" x14ac:dyDescent="0.3">
      <c r="AE7511" s="70"/>
    </row>
    <row r="7512" spans="31:31" ht="15.75" x14ac:dyDescent="0.3">
      <c r="AE7512" s="70"/>
    </row>
    <row r="7513" spans="31:31" ht="15.75" x14ac:dyDescent="0.3">
      <c r="AE7513" s="70"/>
    </row>
    <row r="7514" spans="31:31" ht="15.75" x14ac:dyDescent="0.3">
      <c r="AE7514" s="70"/>
    </row>
    <row r="7515" spans="31:31" ht="15.75" x14ac:dyDescent="0.3">
      <c r="AE7515" s="70"/>
    </row>
    <row r="7516" spans="31:31" ht="15.75" x14ac:dyDescent="0.3">
      <c r="AE7516" s="70"/>
    </row>
    <row r="7517" spans="31:31" ht="15.75" x14ac:dyDescent="0.3">
      <c r="AE7517" s="70"/>
    </row>
    <row r="7518" spans="31:31" ht="15.75" x14ac:dyDescent="0.3">
      <c r="AE7518" s="70"/>
    </row>
    <row r="7519" spans="31:31" ht="15.75" x14ac:dyDescent="0.3">
      <c r="AE7519" s="70"/>
    </row>
    <row r="7520" spans="31:31" ht="15.75" x14ac:dyDescent="0.3">
      <c r="AE7520" s="70"/>
    </row>
    <row r="7521" spans="31:31" ht="15.75" x14ac:dyDescent="0.3">
      <c r="AE7521" s="70"/>
    </row>
    <row r="7522" spans="31:31" ht="15.75" x14ac:dyDescent="0.3">
      <c r="AE7522" s="70"/>
    </row>
    <row r="7523" spans="31:31" ht="15.75" x14ac:dyDescent="0.3">
      <c r="AE7523" s="70"/>
    </row>
    <row r="7524" spans="31:31" ht="15.75" x14ac:dyDescent="0.3">
      <c r="AE7524" s="70"/>
    </row>
    <row r="7525" spans="31:31" ht="15.75" x14ac:dyDescent="0.3">
      <c r="AE7525" s="70"/>
    </row>
    <row r="7526" spans="31:31" ht="15.75" x14ac:dyDescent="0.3">
      <c r="AE7526" s="70"/>
    </row>
    <row r="7527" spans="31:31" ht="15.75" x14ac:dyDescent="0.3">
      <c r="AE7527" s="70"/>
    </row>
    <row r="7528" spans="31:31" ht="15.75" x14ac:dyDescent="0.3">
      <c r="AE7528" s="70"/>
    </row>
    <row r="7529" spans="31:31" ht="15.75" x14ac:dyDescent="0.3">
      <c r="AE7529" s="70"/>
    </row>
    <row r="7530" spans="31:31" ht="15.75" x14ac:dyDescent="0.3">
      <c r="AE7530" s="70"/>
    </row>
    <row r="7531" spans="31:31" ht="15.75" x14ac:dyDescent="0.3">
      <c r="AE7531" s="70"/>
    </row>
    <row r="7532" spans="31:31" ht="15.75" x14ac:dyDescent="0.3">
      <c r="AE7532" s="70"/>
    </row>
    <row r="7533" spans="31:31" ht="15.75" x14ac:dyDescent="0.3">
      <c r="AE7533" s="70"/>
    </row>
    <row r="7534" spans="31:31" ht="15.75" x14ac:dyDescent="0.3">
      <c r="AE7534" s="70"/>
    </row>
    <row r="7535" spans="31:31" ht="15.75" x14ac:dyDescent="0.3">
      <c r="AE7535" s="70"/>
    </row>
    <row r="7536" spans="31:31" ht="15.75" x14ac:dyDescent="0.3">
      <c r="AE7536" s="70"/>
    </row>
    <row r="7537" spans="31:31" ht="15.75" x14ac:dyDescent="0.3">
      <c r="AE7537" s="70"/>
    </row>
    <row r="7538" spans="31:31" ht="15.75" x14ac:dyDescent="0.3">
      <c r="AE7538" s="70"/>
    </row>
    <row r="7539" spans="31:31" ht="15.75" x14ac:dyDescent="0.3">
      <c r="AE7539" s="70"/>
    </row>
    <row r="7540" spans="31:31" ht="15.75" x14ac:dyDescent="0.3">
      <c r="AE7540" s="70"/>
    </row>
    <row r="7541" spans="31:31" ht="15.75" x14ac:dyDescent="0.3">
      <c r="AE7541" s="70"/>
    </row>
    <row r="7542" spans="31:31" ht="15.75" x14ac:dyDescent="0.3">
      <c r="AE7542" s="70"/>
    </row>
    <row r="7543" spans="31:31" ht="15.75" x14ac:dyDescent="0.3">
      <c r="AE7543" s="70"/>
    </row>
    <row r="7544" spans="31:31" ht="15.75" x14ac:dyDescent="0.3">
      <c r="AE7544" s="70"/>
    </row>
    <row r="7545" spans="31:31" ht="15.75" x14ac:dyDescent="0.3">
      <c r="AE7545" s="70"/>
    </row>
    <row r="7546" spans="31:31" ht="15.75" x14ac:dyDescent="0.3">
      <c r="AE7546" s="70"/>
    </row>
    <row r="7547" spans="31:31" ht="15.75" x14ac:dyDescent="0.3">
      <c r="AE7547" s="70"/>
    </row>
    <row r="7548" spans="31:31" ht="15.75" x14ac:dyDescent="0.3">
      <c r="AE7548" s="70"/>
    </row>
    <row r="7549" spans="31:31" ht="15.75" x14ac:dyDescent="0.3">
      <c r="AE7549" s="70"/>
    </row>
    <row r="7550" spans="31:31" ht="15.75" x14ac:dyDescent="0.3">
      <c r="AE7550" s="70"/>
    </row>
    <row r="7551" spans="31:31" ht="15.75" x14ac:dyDescent="0.3">
      <c r="AE7551" s="70"/>
    </row>
    <row r="7552" spans="31:31" ht="15.75" x14ac:dyDescent="0.3">
      <c r="AE7552" s="70"/>
    </row>
    <row r="7553" spans="31:31" ht="15.75" x14ac:dyDescent="0.3">
      <c r="AE7553" s="70"/>
    </row>
    <row r="7554" spans="31:31" ht="15.75" x14ac:dyDescent="0.3">
      <c r="AE7554" s="70"/>
    </row>
    <row r="7555" spans="31:31" ht="15.75" x14ac:dyDescent="0.3">
      <c r="AE7555" s="70"/>
    </row>
    <row r="7556" spans="31:31" ht="15.75" x14ac:dyDescent="0.3">
      <c r="AE7556" s="70"/>
    </row>
    <row r="7557" spans="31:31" ht="15.75" x14ac:dyDescent="0.3">
      <c r="AE7557" s="70"/>
    </row>
    <row r="7558" spans="31:31" ht="15.75" x14ac:dyDescent="0.3">
      <c r="AE7558" s="70"/>
    </row>
    <row r="7559" spans="31:31" ht="15.75" x14ac:dyDescent="0.3">
      <c r="AE7559" s="70"/>
    </row>
    <row r="7560" spans="31:31" ht="15.75" x14ac:dyDescent="0.3">
      <c r="AE7560" s="70"/>
    </row>
    <row r="7561" spans="31:31" ht="15.75" x14ac:dyDescent="0.3">
      <c r="AE7561" s="70"/>
    </row>
    <row r="7562" spans="31:31" ht="15.75" x14ac:dyDescent="0.3">
      <c r="AE7562" s="70"/>
    </row>
    <row r="7563" spans="31:31" ht="15.75" x14ac:dyDescent="0.3">
      <c r="AE7563" s="70"/>
    </row>
    <row r="7564" spans="31:31" ht="15.75" x14ac:dyDescent="0.3">
      <c r="AE7564" s="70"/>
    </row>
    <row r="7565" spans="31:31" ht="15.75" x14ac:dyDescent="0.3">
      <c r="AE7565" s="70"/>
    </row>
    <row r="7566" spans="31:31" ht="15.75" x14ac:dyDescent="0.3">
      <c r="AE7566" s="70"/>
    </row>
    <row r="7567" spans="31:31" ht="15.75" x14ac:dyDescent="0.3">
      <c r="AE7567" s="70"/>
    </row>
    <row r="7568" spans="31:31" ht="15.75" x14ac:dyDescent="0.3">
      <c r="AE7568" s="70"/>
    </row>
    <row r="7569" spans="31:31" ht="15.75" x14ac:dyDescent="0.3">
      <c r="AE7569" s="70"/>
    </row>
    <row r="7570" spans="31:31" ht="15.75" x14ac:dyDescent="0.3">
      <c r="AE7570" s="70"/>
    </row>
    <row r="7571" spans="31:31" ht="15.75" x14ac:dyDescent="0.3">
      <c r="AE7571" s="70"/>
    </row>
    <row r="7572" spans="31:31" ht="15.75" x14ac:dyDescent="0.3">
      <c r="AE7572" s="70"/>
    </row>
    <row r="7573" spans="31:31" ht="15.75" x14ac:dyDescent="0.3">
      <c r="AE7573" s="70"/>
    </row>
    <row r="7574" spans="31:31" ht="15.75" x14ac:dyDescent="0.3">
      <c r="AE7574" s="70"/>
    </row>
    <row r="7575" spans="31:31" ht="15.75" x14ac:dyDescent="0.3">
      <c r="AE7575" s="70"/>
    </row>
    <row r="7576" spans="31:31" ht="15.75" x14ac:dyDescent="0.3">
      <c r="AE7576" s="70"/>
    </row>
    <row r="7577" spans="31:31" ht="15.75" x14ac:dyDescent="0.3">
      <c r="AE7577" s="70"/>
    </row>
    <row r="7578" spans="31:31" ht="15.75" x14ac:dyDescent="0.3">
      <c r="AE7578" s="70"/>
    </row>
    <row r="7579" spans="31:31" ht="15.75" x14ac:dyDescent="0.3">
      <c r="AE7579" s="70"/>
    </row>
    <row r="7580" spans="31:31" ht="15.75" x14ac:dyDescent="0.3">
      <c r="AE7580" s="70"/>
    </row>
    <row r="7581" spans="31:31" ht="15.75" x14ac:dyDescent="0.3">
      <c r="AE7581" s="70"/>
    </row>
    <row r="7582" spans="31:31" ht="15.75" x14ac:dyDescent="0.3">
      <c r="AE7582" s="70"/>
    </row>
    <row r="7583" spans="31:31" ht="15.75" x14ac:dyDescent="0.3">
      <c r="AE7583" s="70"/>
    </row>
    <row r="7584" spans="31:31" ht="15.75" x14ac:dyDescent="0.3">
      <c r="AE7584" s="70"/>
    </row>
    <row r="7585" spans="31:31" ht="15.75" x14ac:dyDescent="0.3">
      <c r="AE7585" s="70"/>
    </row>
    <row r="7586" spans="31:31" ht="15.75" x14ac:dyDescent="0.3">
      <c r="AE7586" s="70"/>
    </row>
    <row r="7587" spans="31:31" ht="15.75" x14ac:dyDescent="0.3">
      <c r="AE7587" s="70"/>
    </row>
    <row r="7588" spans="31:31" ht="15.75" x14ac:dyDescent="0.3">
      <c r="AE7588" s="70"/>
    </row>
    <row r="7589" spans="31:31" ht="15.75" x14ac:dyDescent="0.3">
      <c r="AE7589" s="70"/>
    </row>
    <row r="7590" spans="31:31" ht="15.75" x14ac:dyDescent="0.3">
      <c r="AE7590" s="70"/>
    </row>
    <row r="7591" spans="31:31" ht="15.75" x14ac:dyDescent="0.3">
      <c r="AE7591" s="70"/>
    </row>
    <row r="7592" spans="31:31" ht="15.75" x14ac:dyDescent="0.3">
      <c r="AE7592" s="70"/>
    </row>
    <row r="7593" spans="31:31" ht="15.75" x14ac:dyDescent="0.3">
      <c r="AE7593" s="70"/>
    </row>
    <row r="7594" spans="31:31" ht="15.75" x14ac:dyDescent="0.3">
      <c r="AE7594" s="70"/>
    </row>
    <row r="7595" spans="31:31" ht="15.75" x14ac:dyDescent="0.3">
      <c r="AE7595" s="70"/>
    </row>
    <row r="7596" spans="31:31" ht="15.75" x14ac:dyDescent="0.3">
      <c r="AE7596" s="70"/>
    </row>
    <row r="7597" spans="31:31" ht="15.75" x14ac:dyDescent="0.3">
      <c r="AE7597" s="70"/>
    </row>
    <row r="7598" spans="31:31" ht="15.75" x14ac:dyDescent="0.3">
      <c r="AE7598" s="70"/>
    </row>
    <row r="7599" spans="31:31" ht="15.75" x14ac:dyDescent="0.3">
      <c r="AE7599" s="70"/>
    </row>
    <row r="7600" spans="31:31" ht="15.75" x14ac:dyDescent="0.3">
      <c r="AE7600" s="70"/>
    </row>
    <row r="7601" spans="31:31" ht="15.75" x14ac:dyDescent="0.3">
      <c r="AE7601" s="70"/>
    </row>
    <row r="7602" spans="31:31" ht="15.75" x14ac:dyDescent="0.3">
      <c r="AE7602" s="70"/>
    </row>
    <row r="7603" spans="31:31" ht="15.75" x14ac:dyDescent="0.3">
      <c r="AE7603" s="70"/>
    </row>
    <row r="7604" spans="31:31" ht="15.75" x14ac:dyDescent="0.3">
      <c r="AE7604" s="70"/>
    </row>
    <row r="7605" spans="31:31" ht="15.75" x14ac:dyDescent="0.3">
      <c r="AE7605" s="70"/>
    </row>
    <row r="7606" spans="31:31" ht="15.75" x14ac:dyDescent="0.3">
      <c r="AE7606" s="70"/>
    </row>
    <row r="7607" spans="31:31" ht="15.75" x14ac:dyDescent="0.3">
      <c r="AE7607" s="70"/>
    </row>
    <row r="7608" spans="31:31" ht="15.75" x14ac:dyDescent="0.3">
      <c r="AE7608" s="70"/>
    </row>
    <row r="7609" spans="31:31" ht="15.75" x14ac:dyDescent="0.3">
      <c r="AE7609" s="70"/>
    </row>
    <row r="7610" spans="31:31" ht="15.75" x14ac:dyDescent="0.3">
      <c r="AE7610" s="70"/>
    </row>
    <row r="7611" spans="31:31" ht="15.75" x14ac:dyDescent="0.3">
      <c r="AE7611" s="70"/>
    </row>
    <row r="7612" spans="31:31" ht="15.75" x14ac:dyDescent="0.3">
      <c r="AE7612" s="70"/>
    </row>
    <row r="7613" spans="31:31" ht="15.75" x14ac:dyDescent="0.3">
      <c r="AE7613" s="70"/>
    </row>
    <row r="7614" spans="31:31" ht="15.75" x14ac:dyDescent="0.3">
      <c r="AE7614" s="70"/>
    </row>
    <row r="7615" spans="31:31" ht="15.75" x14ac:dyDescent="0.3">
      <c r="AE7615" s="70"/>
    </row>
    <row r="7616" spans="31:31" ht="15.75" x14ac:dyDescent="0.3">
      <c r="AE7616" s="70"/>
    </row>
    <row r="7617" spans="31:31" ht="15.75" x14ac:dyDescent="0.3">
      <c r="AE7617" s="70"/>
    </row>
    <row r="7618" spans="31:31" ht="15.75" x14ac:dyDescent="0.3">
      <c r="AE7618" s="70"/>
    </row>
    <row r="7619" spans="31:31" ht="15.75" x14ac:dyDescent="0.3">
      <c r="AE7619" s="70"/>
    </row>
    <row r="7620" spans="31:31" ht="15.75" x14ac:dyDescent="0.3">
      <c r="AE7620" s="70"/>
    </row>
    <row r="7621" spans="31:31" ht="15.75" x14ac:dyDescent="0.3">
      <c r="AE7621" s="70"/>
    </row>
    <row r="7622" spans="31:31" ht="15.75" x14ac:dyDescent="0.3">
      <c r="AE7622" s="70"/>
    </row>
    <row r="7623" spans="31:31" ht="15.75" x14ac:dyDescent="0.3">
      <c r="AE7623" s="70"/>
    </row>
    <row r="7624" spans="31:31" ht="15.75" x14ac:dyDescent="0.3">
      <c r="AE7624" s="70"/>
    </row>
    <row r="7625" spans="31:31" ht="15.75" x14ac:dyDescent="0.3">
      <c r="AE7625" s="70"/>
    </row>
    <row r="7626" spans="31:31" ht="15.75" x14ac:dyDescent="0.3">
      <c r="AE7626" s="70"/>
    </row>
    <row r="7627" spans="31:31" ht="15.75" x14ac:dyDescent="0.3">
      <c r="AE7627" s="70"/>
    </row>
    <row r="7628" spans="31:31" ht="15.75" x14ac:dyDescent="0.3">
      <c r="AE7628" s="70"/>
    </row>
    <row r="7629" spans="31:31" ht="15.75" x14ac:dyDescent="0.3">
      <c r="AE7629" s="70"/>
    </row>
    <row r="7630" spans="31:31" ht="15.75" x14ac:dyDescent="0.3">
      <c r="AE7630" s="70"/>
    </row>
    <row r="7631" spans="31:31" ht="15.75" x14ac:dyDescent="0.3">
      <c r="AE7631" s="70"/>
    </row>
    <row r="7632" spans="31:31" ht="15.75" x14ac:dyDescent="0.3">
      <c r="AE7632" s="70"/>
    </row>
    <row r="7633" spans="31:31" ht="15.75" x14ac:dyDescent="0.3">
      <c r="AE7633" s="70"/>
    </row>
    <row r="7634" spans="31:31" ht="15.75" x14ac:dyDescent="0.3">
      <c r="AE7634" s="70"/>
    </row>
    <row r="7635" spans="31:31" ht="15.75" x14ac:dyDescent="0.3">
      <c r="AE7635" s="70"/>
    </row>
    <row r="7636" spans="31:31" ht="15.75" x14ac:dyDescent="0.3">
      <c r="AE7636" s="70"/>
    </row>
    <row r="7637" spans="31:31" ht="15.75" x14ac:dyDescent="0.3">
      <c r="AE7637" s="70"/>
    </row>
    <row r="7638" spans="31:31" ht="15.75" x14ac:dyDescent="0.3">
      <c r="AE7638" s="70"/>
    </row>
    <row r="7639" spans="31:31" ht="15.75" x14ac:dyDescent="0.3">
      <c r="AE7639" s="70"/>
    </row>
    <row r="7640" spans="31:31" ht="15.75" x14ac:dyDescent="0.3">
      <c r="AE7640" s="70"/>
    </row>
    <row r="7641" spans="31:31" ht="15.75" x14ac:dyDescent="0.3">
      <c r="AE7641" s="70"/>
    </row>
    <row r="7642" spans="31:31" ht="15.75" x14ac:dyDescent="0.3">
      <c r="AE7642" s="70"/>
    </row>
    <row r="7643" spans="31:31" ht="15.75" x14ac:dyDescent="0.3">
      <c r="AE7643" s="70"/>
    </row>
    <row r="7644" spans="31:31" ht="15.75" x14ac:dyDescent="0.3">
      <c r="AE7644" s="70"/>
    </row>
    <row r="7645" spans="31:31" ht="15.75" x14ac:dyDescent="0.3">
      <c r="AE7645" s="70"/>
    </row>
    <row r="7646" spans="31:31" ht="15.75" x14ac:dyDescent="0.3">
      <c r="AE7646" s="70"/>
    </row>
    <row r="7647" spans="31:31" ht="15.75" x14ac:dyDescent="0.3">
      <c r="AE7647" s="70"/>
    </row>
    <row r="7648" spans="31:31" ht="15.75" x14ac:dyDescent="0.3">
      <c r="AE7648" s="70"/>
    </row>
    <row r="7649" spans="31:31" ht="15.75" x14ac:dyDescent="0.3">
      <c r="AE7649" s="70"/>
    </row>
    <row r="7650" spans="31:31" ht="15.75" x14ac:dyDescent="0.3">
      <c r="AE7650" s="70"/>
    </row>
    <row r="7651" spans="31:31" ht="15.75" x14ac:dyDescent="0.3">
      <c r="AE7651" s="70"/>
    </row>
    <row r="7652" spans="31:31" ht="15.75" x14ac:dyDescent="0.3">
      <c r="AE7652" s="70"/>
    </row>
    <row r="7653" spans="31:31" ht="15.75" x14ac:dyDescent="0.3">
      <c r="AE7653" s="70"/>
    </row>
    <row r="7654" spans="31:31" ht="15.75" x14ac:dyDescent="0.3">
      <c r="AE7654" s="70"/>
    </row>
    <row r="7655" spans="31:31" ht="15.75" x14ac:dyDescent="0.3">
      <c r="AE7655" s="70"/>
    </row>
    <row r="7656" spans="31:31" ht="15.75" x14ac:dyDescent="0.3">
      <c r="AE7656" s="70"/>
    </row>
    <row r="7657" spans="31:31" ht="15.75" x14ac:dyDescent="0.3">
      <c r="AE7657" s="70"/>
    </row>
    <row r="7658" spans="31:31" ht="15.75" x14ac:dyDescent="0.3">
      <c r="AE7658" s="70"/>
    </row>
    <row r="7659" spans="31:31" ht="15.75" x14ac:dyDescent="0.3">
      <c r="AE7659" s="70"/>
    </row>
    <row r="7660" spans="31:31" ht="15.75" x14ac:dyDescent="0.3">
      <c r="AE7660" s="70"/>
    </row>
    <row r="7661" spans="31:31" ht="15.75" x14ac:dyDescent="0.3">
      <c r="AE7661" s="70"/>
    </row>
    <row r="7662" spans="31:31" ht="15.75" x14ac:dyDescent="0.3">
      <c r="AE7662" s="70"/>
    </row>
    <row r="7663" spans="31:31" ht="15.75" x14ac:dyDescent="0.3">
      <c r="AE7663" s="70"/>
    </row>
    <row r="7664" spans="31:31" ht="15.75" x14ac:dyDescent="0.3">
      <c r="AE7664" s="70"/>
    </row>
    <row r="7665" spans="31:31" ht="15.75" x14ac:dyDescent="0.3">
      <c r="AE7665" s="70"/>
    </row>
    <row r="7666" spans="31:31" ht="15.75" x14ac:dyDescent="0.3">
      <c r="AE7666" s="70"/>
    </row>
    <row r="7667" spans="31:31" ht="15.75" x14ac:dyDescent="0.3">
      <c r="AE7667" s="70"/>
    </row>
    <row r="7668" spans="31:31" ht="15.75" x14ac:dyDescent="0.3">
      <c r="AE7668" s="70"/>
    </row>
    <row r="7669" spans="31:31" ht="15.75" x14ac:dyDescent="0.3">
      <c r="AE7669" s="70"/>
    </row>
    <row r="7670" spans="31:31" ht="15.75" x14ac:dyDescent="0.3">
      <c r="AE7670" s="70"/>
    </row>
    <row r="7671" spans="31:31" ht="15.75" x14ac:dyDescent="0.3">
      <c r="AE7671" s="70"/>
    </row>
    <row r="7672" spans="31:31" ht="15.75" x14ac:dyDescent="0.3">
      <c r="AE7672" s="70"/>
    </row>
    <row r="7673" spans="31:31" ht="15.75" x14ac:dyDescent="0.3">
      <c r="AE7673" s="70"/>
    </row>
    <row r="7674" spans="31:31" ht="15.75" x14ac:dyDescent="0.3">
      <c r="AE7674" s="70"/>
    </row>
    <row r="7675" spans="31:31" ht="15.75" x14ac:dyDescent="0.3">
      <c r="AE7675" s="70"/>
    </row>
    <row r="7676" spans="31:31" ht="15.75" x14ac:dyDescent="0.3">
      <c r="AE7676" s="70"/>
    </row>
    <row r="7677" spans="31:31" ht="15.75" x14ac:dyDescent="0.3">
      <c r="AE7677" s="70"/>
    </row>
    <row r="7678" spans="31:31" ht="15.75" x14ac:dyDescent="0.3">
      <c r="AE7678" s="70"/>
    </row>
    <row r="7679" spans="31:31" ht="15.75" x14ac:dyDescent="0.3">
      <c r="AE7679" s="70"/>
    </row>
    <row r="7680" spans="31:31" ht="15.75" x14ac:dyDescent="0.3">
      <c r="AE7680" s="70"/>
    </row>
    <row r="7681" spans="31:31" ht="15.75" x14ac:dyDescent="0.3">
      <c r="AE7681" s="70"/>
    </row>
    <row r="7682" spans="31:31" ht="15.75" x14ac:dyDescent="0.3">
      <c r="AE7682" s="70"/>
    </row>
    <row r="7683" spans="31:31" ht="15.75" x14ac:dyDescent="0.3">
      <c r="AE7683" s="70"/>
    </row>
    <row r="7684" spans="31:31" ht="15.75" x14ac:dyDescent="0.3">
      <c r="AE7684" s="70"/>
    </row>
    <row r="7685" spans="31:31" ht="15.75" x14ac:dyDescent="0.3">
      <c r="AE7685" s="70"/>
    </row>
    <row r="7686" spans="31:31" ht="15.75" x14ac:dyDescent="0.3">
      <c r="AE7686" s="70"/>
    </row>
    <row r="7687" spans="31:31" ht="15.75" x14ac:dyDescent="0.3">
      <c r="AE7687" s="70"/>
    </row>
    <row r="7688" spans="31:31" ht="15.75" x14ac:dyDescent="0.3">
      <c r="AE7688" s="70"/>
    </row>
    <row r="7689" spans="31:31" ht="15.75" x14ac:dyDescent="0.3">
      <c r="AE7689" s="70"/>
    </row>
    <row r="7690" spans="31:31" ht="15.75" x14ac:dyDescent="0.3">
      <c r="AE7690" s="70"/>
    </row>
    <row r="7691" spans="31:31" ht="15.75" x14ac:dyDescent="0.3">
      <c r="AE7691" s="70"/>
    </row>
    <row r="7692" spans="31:31" ht="15.75" x14ac:dyDescent="0.3">
      <c r="AE7692" s="70"/>
    </row>
    <row r="7693" spans="31:31" ht="15.75" x14ac:dyDescent="0.3">
      <c r="AE7693" s="70"/>
    </row>
    <row r="7694" spans="31:31" ht="15.75" x14ac:dyDescent="0.3">
      <c r="AE7694" s="70"/>
    </row>
    <row r="7695" spans="31:31" ht="15.75" x14ac:dyDescent="0.3">
      <c r="AE7695" s="70"/>
    </row>
    <row r="7696" spans="31:31" ht="15.75" x14ac:dyDescent="0.3">
      <c r="AE7696" s="70"/>
    </row>
    <row r="7697" spans="31:31" ht="15.75" x14ac:dyDescent="0.3">
      <c r="AE7697" s="70"/>
    </row>
    <row r="7698" spans="31:31" ht="15.75" x14ac:dyDescent="0.3">
      <c r="AE7698" s="70"/>
    </row>
    <row r="7699" spans="31:31" ht="15.75" x14ac:dyDescent="0.3">
      <c r="AE7699" s="70"/>
    </row>
    <row r="7700" spans="31:31" ht="15.75" x14ac:dyDescent="0.3">
      <c r="AE7700" s="70"/>
    </row>
    <row r="7701" spans="31:31" ht="15.75" x14ac:dyDescent="0.3">
      <c r="AE7701" s="70"/>
    </row>
    <row r="7702" spans="31:31" ht="15.75" x14ac:dyDescent="0.3">
      <c r="AE7702" s="70"/>
    </row>
    <row r="7703" spans="31:31" ht="15.75" x14ac:dyDescent="0.3">
      <c r="AE7703" s="70"/>
    </row>
    <row r="7704" spans="31:31" ht="15.75" x14ac:dyDescent="0.3">
      <c r="AE7704" s="70"/>
    </row>
    <row r="7705" spans="31:31" ht="15.75" x14ac:dyDescent="0.3">
      <c r="AE7705" s="70"/>
    </row>
    <row r="7706" spans="31:31" ht="15.75" x14ac:dyDescent="0.3">
      <c r="AE7706" s="70"/>
    </row>
    <row r="7707" spans="31:31" ht="15.75" x14ac:dyDescent="0.3">
      <c r="AE7707" s="70"/>
    </row>
    <row r="7708" spans="31:31" ht="15.75" x14ac:dyDescent="0.3">
      <c r="AE7708" s="70"/>
    </row>
    <row r="7709" spans="31:31" ht="15.75" x14ac:dyDescent="0.3">
      <c r="AE7709" s="70"/>
    </row>
    <row r="7710" spans="31:31" ht="15.75" x14ac:dyDescent="0.3">
      <c r="AE7710" s="70"/>
    </row>
    <row r="7711" spans="31:31" ht="15.75" x14ac:dyDescent="0.3">
      <c r="AE7711" s="70"/>
    </row>
    <row r="7712" spans="31:31" ht="15.75" x14ac:dyDescent="0.3">
      <c r="AE7712" s="70"/>
    </row>
    <row r="7713" spans="31:31" ht="15.75" x14ac:dyDescent="0.3">
      <c r="AE7713" s="70"/>
    </row>
    <row r="7714" spans="31:31" ht="15.75" x14ac:dyDescent="0.3">
      <c r="AE7714" s="70"/>
    </row>
    <row r="7715" spans="31:31" ht="15.75" x14ac:dyDescent="0.3">
      <c r="AE7715" s="70"/>
    </row>
    <row r="7716" spans="31:31" ht="15.75" x14ac:dyDescent="0.3">
      <c r="AE7716" s="70"/>
    </row>
    <row r="7717" spans="31:31" ht="15.75" x14ac:dyDescent="0.3">
      <c r="AE7717" s="70"/>
    </row>
    <row r="7718" spans="31:31" ht="15.75" x14ac:dyDescent="0.3">
      <c r="AE7718" s="70"/>
    </row>
    <row r="7719" spans="31:31" ht="15.75" x14ac:dyDescent="0.3">
      <c r="AE7719" s="70"/>
    </row>
    <row r="7720" spans="31:31" ht="15.75" x14ac:dyDescent="0.3">
      <c r="AE7720" s="70"/>
    </row>
    <row r="7721" spans="31:31" ht="15.75" x14ac:dyDescent="0.3">
      <c r="AE7721" s="70"/>
    </row>
    <row r="7722" spans="31:31" ht="15.75" x14ac:dyDescent="0.3">
      <c r="AE7722" s="70"/>
    </row>
    <row r="7723" spans="31:31" ht="15.75" x14ac:dyDescent="0.3">
      <c r="AE7723" s="70"/>
    </row>
    <row r="7724" spans="31:31" ht="15.75" x14ac:dyDescent="0.3">
      <c r="AE7724" s="70"/>
    </row>
    <row r="7725" spans="31:31" ht="15.75" x14ac:dyDescent="0.3">
      <c r="AE7725" s="70"/>
    </row>
    <row r="7726" spans="31:31" ht="15.75" x14ac:dyDescent="0.3">
      <c r="AE7726" s="70"/>
    </row>
    <row r="7727" spans="31:31" ht="15.75" x14ac:dyDescent="0.3">
      <c r="AE7727" s="70"/>
    </row>
    <row r="7728" spans="31:31" ht="15.75" x14ac:dyDescent="0.3">
      <c r="AE7728" s="70"/>
    </row>
    <row r="7729" spans="31:31" ht="15.75" x14ac:dyDescent="0.3">
      <c r="AE7729" s="70"/>
    </row>
    <row r="7730" spans="31:31" ht="15.75" x14ac:dyDescent="0.3">
      <c r="AE7730" s="70"/>
    </row>
    <row r="7731" spans="31:31" ht="15.75" x14ac:dyDescent="0.3">
      <c r="AE7731" s="70"/>
    </row>
    <row r="7732" spans="31:31" ht="15.75" x14ac:dyDescent="0.3">
      <c r="AE7732" s="70"/>
    </row>
    <row r="7733" spans="31:31" ht="15.75" x14ac:dyDescent="0.3">
      <c r="AE7733" s="70"/>
    </row>
    <row r="7734" spans="31:31" ht="15.75" x14ac:dyDescent="0.3">
      <c r="AE7734" s="70"/>
    </row>
    <row r="7735" spans="31:31" ht="15.75" x14ac:dyDescent="0.3">
      <c r="AE7735" s="70"/>
    </row>
    <row r="7736" spans="31:31" ht="15.75" x14ac:dyDescent="0.3">
      <c r="AE7736" s="70"/>
    </row>
    <row r="7737" spans="31:31" ht="15.75" x14ac:dyDescent="0.3">
      <c r="AE7737" s="70"/>
    </row>
    <row r="7738" spans="31:31" ht="15.75" x14ac:dyDescent="0.3">
      <c r="AE7738" s="70"/>
    </row>
    <row r="7739" spans="31:31" ht="15.75" x14ac:dyDescent="0.3">
      <c r="AE7739" s="70"/>
    </row>
    <row r="7740" spans="31:31" ht="15.75" x14ac:dyDescent="0.3">
      <c r="AE7740" s="70"/>
    </row>
    <row r="7741" spans="31:31" ht="15.75" x14ac:dyDescent="0.3">
      <c r="AE7741" s="70"/>
    </row>
    <row r="7742" spans="31:31" ht="15.75" x14ac:dyDescent="0.3">
      <c r="AE7742" s="70"/>
    </row>
    <row r="7743" spans="31:31" ht="15.75" x14ac:dyDescent="0.3">
      <c r="AE7743" s="70"/>
    </row>
    <row r="7744" spans="31:31" ht="15.75" x14ac:dyDescent="0.3">
      <c r="AE7744" s="70"/>
    </row>
    <row r="7745" spans="31:31" ht="15.75" x14ac:dyDescent="0.3">
      <c r="AE7745" s="70"/>
    </row>
    <row r="7746" spans="31:31" ht="15.75" x14ac:dyDescent="0.3">
      <c r="AE7746" s="70"/>
    </row>
    <row r="7747" spans="31:31" ht="15.75" x14ac:dyDescent="0.3">
      <c r="AE7747" s="70"/>
    </row>
    <row r="7748" spans="31:31" ht="15.75" x14ac:dyDescent="0.3">
      <c r="AE7748" s="70"/>
    </row>
    <row r="7749" spans="31:31" ht="15.75" x14ac:dyDescent="0.3">
      <c r="AE7749" s="70"/>
    </row>
    <row r="7750" spans="31:31" ht="15.75" x14ac:dyDescent="0.3">
      <c r="AE7750" s="70"/>
    </row>
    <row r="7751" spans="31:31" ht="15.75" x14ac:dyDescent="0.3">
      <c r="AE7751" s="70"/>
    </row>
    <row r="7752" spans="31:31" ht="15.75" x14ac:dyDescent="0.3">
      <c r="AE7752" s="70"/>
    </row>
    <row r="7753" spans="31:31" ht="15.75" x14ac:dyDescent="0.3">
      <c r="AE7753" s="70"/>
    </row>
    <row r="7754" spans="31:31" ht="15.75" x14ac:dyDescent="0.3">
      <c r="AE7754" s="70"/>
    </row>
    <row r="7755" spans="31:31" ht="15.75" x14ac:dyDescent="0.3">
      <c r="AE7755" s="70"/>
    </row>
    <row r="7756" spans="31:31" ht="15.75" x14ac:dyDescent="0.3">
      <c r="AE7756" s="70"/>
    </row>
    <row r="7757" spans="31:31" ht="15.75" x14ac:dyDescent="0.3">
      <c r="AE7757" s="70"/>
    </row>
    <row r="7758" spans="31:31" ht="15.75" x14ac:dyDescent="0.3">
      <c r="AE7758" s="70"/>
    </row>
    <row r="7759" spans="31:31" ht="15.75" x14ac:dyDescent="0.3">
      <c r="AE7759" s="70"/>
    </row>
    <row r="7760" spans="31:31" ht="15.75" x14ac:dyDescent="0.3">
      <c r="AE7760" s="70"/>
    </row>
    <row r="7761" spans="31:31" ht="15.75" x14ac:dyDescent="0.3">
      <c r="AE7761" s="70"/>
    </row>
    <row r="7762" spans="31:31" ht="15.75" x14ac:dyDescent="0.3">
      <c r="AE7762" s="70"/>
    </row>
    <row r="7763" spans="31:31" ht="15.75" x14ac:dyDescent="0.3">
      <c r="AE7763" s="70"/>
    </row>
    <row r="7764" spans="31:31" ht="15.75" x14ac:dyDescent="0.3">
      <c r="AE7764" s="70"/>
    </row>
    <row r="7765" spans="31:31" ht="15.75" x14ac:dyDescent="0.3">
      <c r="AE7765" s="70"/>
    </row>
    <row r="7766" spans="31:31" ht="15.75" x14ac:dyDescent="0.3">
      <c r="AE7766" s="70"/>
    </row>
    <row r="7767" spans="31:31" ht="15.75" x14ac:dyDescent="0.3">
      <c r="AE7767" s="70"/>
    </row>
    <row r="7768" spans="31:31" ht="15.75" x14ac:dyDescent="0.3">
      <c r="AE7768" s="70"/>
    </row>
    <row r="7769" spans="31:31" ht="15.75" x14ac:dyDescent="0.3">
      <c r="AE7769" s="70"/>
    </row>
    <row r="7770" spans="31:31" ht="15.75" x14ac:dyDescent="0.3">
      <c r="AE7770" s="70"/>
    </row>
    <row r="7771" spans="31:31" ht="15.75" x14ac:dyDescent="0.3">
      <c r="AE7771" s="70"/>
    </row>
    <row r="7772" spans="31:31" ht="15.75" x14ac:dyDescent="0.3">
      <c r="AE7772" s="70"/>
    </row>
    <row r="7773" spans="31:31" ht="15.75" x14ac:dyDescent="0.3">
      <c r="AE7773" s="70"/>
    </row>
    <row r="7774" spans="31:31" ht="15.75" x14ac:dyDescent="0.3">
      <c r="AE7774" s="70"/>
    </row>
    <row r="7775" spans="31:31" ht="15.75" x14ac:dyDescent="0.3">
      <c r="AE7775" s="70"/>
    </row>
    <row r="7776" spans="31:31" ht="15.75" x14ac:dyDescent="0.3">
      <c r="AE7776" s="70"/>
    </row>
    <row r="7777" spans="31:31" ht="15.75" x14ac:dyDescent="0.3">
      <c r="AE7777" s="70"/>
    </row>
    <row r="7778" spans="31:31" ht="15.75" x14ac:dyDescent="0.3">
      <c r="AE7778" s="70"/>
    </row>
    <row r="7779" spans="31:31" ht="15.75" x14ac:dyDescent="0.3">
      <c r="AE7779" s="70"/>
    </row>
    <row r="7780" spans="31:31" ht="15.75" x14ac:dyDescent="0.3">
      <c r="AE7780" s="70"/>
    </row>
    <row r="7781" spans="31:31" ht="15.75" x14ac:dyDescent="0.3">
      <c r="AE7781" s="70"/>
    </row>
    <row r="7782" spans="31:31" ht="15.75" x14ac:dyDescent="0.3">
      <c r="AE7782" s="70"/>
    </row>
    <row r="7783" spans="31:31" ht="15.75" x14ac:dyDescent="0.3">
      <c r="AE7783" s="70"/>
    </row>
    <row r="7784" spans="31:31" ht="15.75" x14ac:dyDescent="0.3">
      <c r="AE7784" s="70"/>
    </row>
    <row r="7785" spans="31:31" ht="15.75" x14ac:dyDescent="0.3">
      <c r="AE7785" s="70"/>
    </row>
    <row r="7786" spans="31:31" ht="15.75" x14ac:dyDescent="0.3">
      <c r="AE7786" s="70"/>
    </row>
    <row r="7787" spans="31:31" ht="15.75" x14ac:dyDescent="0.3">
      <c r="AE7787" s="70"/>
    </row>
    <row r="7788" spans="31:31" ht="15.75" x14ac:dyDescent="0.3">
      <c r="AE7788" s="70"/>
    </row>
    <row r="7789" spans="31:31" ht="15.75" x14ac:dyDescent="0.3">
      <c r="AE7789" s="70"/>
    </row>
    <row r="7790" spans="31:31" ht="15.75" x14ac:dyDescent="0.3">
      <c r="AE7790" s="70"/>
    </row>
    <row r="7791" spans="31:31" ht="15.75" x14ac:dyDescent="0.3">
      <c r="AE7791" s="70"/>
    </row>
    <row r="7792" spans="31:31" ht="15.75" x14ac:dyDescent="0.3">
      <c r="AE7792" s="70"/>
    </row>
    <row r="7793" spans="31:31" ht="15.75" x14ac:dyDescent="0.3">
      <c r="AE7793" s="70"/>
    </row>
    <row r="7794" spans="31:31" ht="15.75" x14ac:dyDescent="0.3">
      <c r="AE7794" s="70"/>
    </row>
    <row r="7795" spans="31:31" ht="15.75" x14ac:dyDescent="0.3">
      <c r="AE7795" s="70"/>
    </row>
    <row r="7796" spans="31:31" ht="15.75" x14ac:dyDescent="0.3">
      <c r="AE7796" s="70"/>
    </row>
    <row r="7797" spans="31:31" ht="15.75" x14ac:dyDescent="0.3">
      <c r="AE7797" s="70"/>
    </row>
    <row r="7798" spans="31:31" ht="15.75" x14ac:dyDescent="0.3">
      <c r="AE7798" s="70"/>
    </row>
    <row r="7799" spans="31:31" ht="15.75" x14ac:dyDescent="0.3">
      <c r="AE7799" s="70"/>
    </row>
    <row r="7800" spans="31:31" ht="15.75" x14ac:dyDescent="0.3">
      <c r="AE7800" s="70"/>
    </row>
    <row r="7801" spans="31:31" ht="15.75" x14ac:dyDescent="0.3">
      <c r="AE7801" s="70"/>
    </row>
    <row r="7802" spans="31:31" ht="15.75" x14ac:dyDescent="0.3">
      <c r="AE7802" s="70"/>
    </row>
    <row r="7803" spans="31:31" ht="15.75" x14ac:dyDescent="0.3">
      <c r="AE7803" s="70"/>
    </row>
    <row r="7804" spans="31:31" ht="15.75" x14ac:dyDescent="0.3">
      <c r="AE7804" s="70"/>
    </row>
    <row r="7805" spans="31:31" ht="15.75" x14ac:dyDescent="0.3">
      <c r="AE7805" s="70"/>
    </row>
    <row r="7806" spans="31:31" ht="15.75" x14ac:dyDescent="0.3">
      <c r="AE7806" s="70"/>
    </row>
    <row r="7807" spans="31:31" ht="15.75" x14ac:dyDescent="0.3">
      <c r="AE7807" s="70"/>
    </row>
    <row r="7808" spans="31:31" ht="15.75" x14ac:dyDescent="0.3">
      <c r="AE7808" s="70"/>
    </row>
    <row r="7809" spans="31:31" ht="15.75" x14ac:dyDescent="0.3">
      <c r="AE7809" s="70"/>
    </row>
    <row r="7810" spans="31:31" ht="15.75" x14ac:dyDescent="0.3">
      <c r="AE7810" s="70"/>
    </row>
    <row r="7811" spans="31:31" ht="15.75" x14ac:dyDescent="0.3">
      <c r="AE7811" s="70"/>
    </row>
    <row r="7812" spans="31:31" ht="15.75" x14ac:dyDescent="0.3">
      <c r="AE7812" s="70"/>
    </row>
    <row r="7813" spans="31:31" ht="15.75" x14ac:dyDescent="0.3">
      <c r="AE7813" s="70"/>
    </row>
    <row r="7814" spans="31:31" ht="15.75" x14ac:dyDescent="0.3">
      <c r="AE7814" s="70"/>
    </row>
    <row r="7815" spans="31:31" ht="15.75" x14ac:dyDescent="0.3">
      <c r="AE7815" s="70"/>
    </row>
    <row r="7816" spans="31:31" ht="15.75" x14ac:dyDescent="0.3">
      <c r="AE7816" s="70"/>
    </row>
    <row r="7817" spans="31:31" ht="15.75" x14ac:dyDescent="0.3">
      <c r="AE7817" s="70"/>
    </row>
    <row r="7818" spans="31:31" ht="15.75" x14ac:dyDescent="0.3">
      <c r="AE7818" s="70"/>
    </row>
    <row r="7819" spans="31:31" ht="15.75" x14ac:dyDescent="0.3">
      <c r="AE7819" s="70"/>
    </row>
    <row r="7820" spans="31:31" ht="15.75" x14ac:dyDescent="0.3">
      <c r="AE7820" s="70"/>
    </row>
    <row r="7821" spans="31:31" ht="15.75" x14ac:dyDescent="0.3">
      <c r="AE7821" s="70"/>
    </row>
    <row r="7822" spans="31:31" ht="15.75" x14ac:dyDescent="0.3">
      <c r="AE7822" s="70"/>
    </row>
    <row r="7823" spans="31:31" ht="15.75" x14ac:dyDescent="0.3">
      <c r="AE7823" s="70"/>
    </row>
    <row r="7824" spans="31:31" ht="15.75" x14ac:dyDescent="0.3">
      <c r="AE7824" s="70"/>
    </row>
    <row r="7825" spans="31:31" ht="15.75" x14ac:dyDescent="0.3">
      <c r="AE7825" s="70"/>
    </row>
    <row r="7826" spans="31:31" ht="15.75" x14ac:dyDescent="0.3">
      <c r="AE7826" s="70"/>
    </row>
    <row r="7827" spans="31:31" ht="15.75" x14ac:dyDescent="0.3">
      <c r="AE7827" s="70"/>
    </row>
    <row r="7828" spans="31:31" ht="15.75" x14ac:dyDescent="0.3">
      <c r="AE7828" s="70"/>
    </row>
    <row r="7829" spans="31:31" ht="15.75" x14ac:dyDescent="0.3">
      <c r="AE7829" s="70"/>
    </row>
    <row r="7830" spans="31:31" ht="15.75" x14ac:dyDescent="0.3">
      <c r="AE7830" s="70"/>
    </row>
    <row r="7831" spans="31:31" ht="15.75" x14ac:dyDescent="0.3">
      <c r="AE7831" s="70"/>
    </row>
    <row r="7832" spans="31:31" ht="15.75" x14ac:dyDescent="0.3">
      <c r="AE7832" s="70"/>
    </row>
    <row r="7833" spans="31:31" ht="15.75" x14ac:dyDescent="0.3">
      <c r="AE7833" s="70"/>
    </row>
    <row r="7834" spans="31:31" ht="15.75" x14ac:dyDescent="0.3">
      <c r="AE7834" s="70"/>
    </row>
    <row r="7835" spans="31:31" ht="15.75" x14ac:dyDescent="0.3">
      <c r="AE7835" s="70"/>
    </row>
    <row r="7836" spans="31:31" ht="15.75" x14ac:dyDescent="0.3">
      <c r="AE7836" s="70"/>
    </row>
    <row r="7837" spans="31:31" ht="15.75" x14ac:dyDescent="0.3">
      <c r="AE7837" s="70"/>
    </row>
    <row r="7838" spans="31:31" ht="15.75" x14ac:dyDescent="0.3">
      <c r="AE7838" s="70"/>
    </row>
    <row r="7839" spans="31:31" ht="15.75" x14ac:dyDescent="0.3">
      <c r="AE7839" s="70"/>
    </row>
    <row r="7840" spans="31:31" ht="15.75" x14ac:dyDescent="0.3">
      <c r="AE7840" s="70"/>
    </row>
    <row r="7841" spans="31:31" ht="15.75" x14ac:dyDescent="0.3">
      <c r="AE7841" s="70"/>
    </row>
    <row r="7842" spans="31:31" ht="15.75" x14ac:dyDescent="0.3">
      <c r="AE7842" s="70"/>
    </row>
    <row r="7843" spans="31:31" ht="15.75" x14ac:dyDescent="0.3">
      <c r="AE7843" s="70"/>
    </row>
    <row r="7844" spans="31:31" ht="15.75" x14ac:dyDescent="0.3">
      <c r="AE7844" s="70"/>
    </row>
    <row r="7845" spans="31:31" ht="15.75" x14ac:dyDescent="0.3">
      <c r="AE7845" s="70"/>
    </row>
    <row r="7846" spans="31:31" ht="15.75" x14ac:dyDescent="0.3">
      <c r="AE7846" s="70"/>
    </row>
    <row r="7847" spans="31:31" ht="15.75" x14ac:dyDescent="0.3">
      <c r="AE7847" s="70"/>
    </row>
    <row r="7848" spans="31:31" ht="15.75" x14ac:dyDescent="0.3">
      <c r="AE7848" s="70"/>
    </row>
    <row r="7849" spans="31:31" ht="15.75" x14ac:dyDescent="0.3">
      <c r="AE7849" s="70"/>
    </row>
    <row r="7850" spans="31:31" ht="15.75" x14ac:dyDescent="0.3">
      <c r="AE7850" s="70"/>
    </row>
    <row r="7851" spans="31:31" ht="15.75" x14ac:dyDescent="0.3">
      <c r="AE7851" s="70"/>
    </row>
    <row r="7852" spans="31:31" ht="15.75" x14ac:dyDescent="0.3">
      <c r="AE7852" s="70"/>
    </row>
    <row r="7853" spans="31:31" ht="15.75" x14ac:dyDescent="0.3">
      <c r="AE7853" s="70"/>
    </row>
    <row r="7854" spans="31:31" ht="15.75" x14ac:dyDescent="0.3">
      <c r="AE7854" s="70"/>
    </row>
    <row r="7855" spans="31:31" ht="15.75" x14ac:dyDescent="0.3">
      <c r="AE7855" s="70"/>
    </row>
    <row r="7856" spans="31:31" ht="15.75" x14ac:dyDescent="0.3">
      <c r="AE7856" s="70"/>
    </row>
    <row r="7857" spans="31:31" ht="15.75" x14ac:dyDescent="0.3">
      <c r="AE7857" s="70"/>
    </row>
    <row r="7858" spans="31:31" ht="15.75" x14ac:dyDescent="0.3">
      <c r="AE7858" s="70"/>
    </row>
    <row r="7859" spans="31:31" ht="15.75" x14ac:dyDescent="0.3">
      <c r="AE7859" s="70"/>
    </row>
    <row r="7860" spans="31:31" ht="15.75" x14ac:dyDescent="0.3">
      <c r="AE7860" s="70"/>
    </row>
    <row r="7861" spans="31:31" ht="15.75" x14ac:dyDescent="0.3">
      <c r="AE7861" s="70"/>
    </row>
    <row r="7862" spans="31:31" ht="15.75" x14ac:dyDescent="0.3">
      <c r="AE7862" s="70"/>
    </row>
    <row r="7863" spans="31:31" ht="15.75" x14ac:dyDescent="0.3">
      <c r="AE7863" s="70"/>
    </row>
    <row r="7864" spans="31:31" ht="15.75" x14ac:dyDescent="0.3">
      <c r="AE7864" s="70"/>
    </row>
    <row r="7865" spans="31:31" ht="15.75" x14ac:dyDescent="0.3">
      <c r="AE7865" s="70"/>
    </row>
    <row r="7866" spans="31:31" ht="15.75" x14ac:dyDescent="0.3">
      <c r="AE7866" s="70"/>
    </row>
    <row r="7867" spans="31:31" ht="15.75" x14ac:dyDescent="0.3">
      <c r="AE7867" s="70"/>
    </row>
    <row r="7868" spans="31:31" ht="15.75" x14ac:dyDescent="0.3">
      <c r="AE7868" s="70"/>
    </row>
    <row r="7869" spans="31:31" ht="15.75" x14ac:dyDescent="0.3">
      <c r="AE7869" s="70"/>
    </row>
    <row r="7870" spans="31:31" ht="15.75" x14ac:dyDescent="0.3">
      <c r="AE7870" s="70"/>
    </row>
    <row r="7871" spans="31:31" ht="15.75" x14ac:dyDescent="0.3">
      <c r="AE7871" s="70"/>
    </row>
    <row r="7872" spans="31:31" ht="15.75" x14ac:dyDescent="0.3">
      <c r="AE7872" s="70"/>
    </row>
    <row r="7873" spans="31:31" ht="15.75" x14ac:dyDescent="0.3">
      <c r="AE7873" s="70"/>
    </row>
    <row r="7874" spans="31:31" ht="15.75" x14ac:dyDescent="0.3">
      <c r="AE7874" s="70"/>
    </row>
    <row r="7875" spans="31:31" ht="15.75" x14ac:dyDescent="0.3">
      <c r="AE7875" s="70"/>
    </row>
    <row r="7876" spans="31:31" ht="15.75" x14ac:dyDescent="0.3">
      <c r="AE7876" s="70"/>
    </row>
    <row r="7877" spans="31:31" ht="15.75" x14ac:dyDescent="0.3">
      <c r="AE7877" s="70"/>
    </row>
    <row r="7878" spans="31:31" ht="15.75" x14ac:dyDescent="0.3">
      <c r="AE7878" s="70"/>
    </row>
    <row r="7879" spans="31:31" ht="15.75" x14ac:dyDescent="0.3">
      <c r="AE7879" s="70"/>
    </row>
    <row r="7880" spans="31:31" ht="15.75" x14ac:dyDescent="0.3">
      <c r="AE7880" s="70"/>
    </row>
    <row r="7881" spans="31:31" ht="15.75" x14ac:dyDescent="0.3">
      <c r="AE7881" s="70"/>
    </row>
    <row r="7882" spans="31:31" ht="15.75" x14ac:dyDescent="0.3">
      <c r="AE7882" s="70"/>
    </row>
    <row r="7883" spans="31:31" ht="15.75" x14ac:dyDescent="0.3">
      <c r="AE7883" s="70"/>
    </row>
    <row r="7884" spans="31:31" ht="15.75" x14ac:dyDescent="0.3">
      <c r="AE7884" s="70"/>
    </row>
    <row r="7885" spans="31:31" ht="15.75" x14ac:dyDescent="0.3">
      <c r="AE7885" s="70"/>
    </row>
    <row r="7886" spans="31:31" ht="15.75" x14ac:dyDescent="0.3">
      <c r="AE7886" s="70"/>
    </row>
    <row r="7887" spans="31:31" ht="15.75" x14ac:dyDescent="0.3">
      <c r="AE7887" s="70"/>
    </row>
    <row r="7888" spans="31:31" ht="15.75" x14ac:dyDescent="0.3">
      <c r="AE7888" s="70"/>
    </row>
    <row r="7889" spans="31:31" ht="15.75" x14ac:dyDescent="0.3">
      <c r="AE7889" s="70"/>
    </row>
    <row r="7890" spans="31:31" ht="15.75" x14ac:dyDescent="0.3">
      <c r="AE7890" s="70"/>
    </row>
    <row r="7891" spans="31:31" ht="15.75" x14ac:dyDescent="0.3">
      <c r="AE7891" s="70"/>
    </row>
    <row r="7892" spans="31:31" ht="15.75" x14ac:dyDescent="0.3">
      <c r="AE7892" s="70"/>
    </row>
    <row r="7893" spans="31:31" ht="15.75" x14ac:dyDescent="0.3">
      <c r="AE7893" s="70"/>
    </row>
    <row r="7894" spans="31:31" ht="15.75" x14ac:dyDescent="0.3">
      <c r="AE7894" s="70"/>
    </row>
    <row r="7895" spans="31:31" ht="15.75" x14ac:dyDescent="0.3">
      <c r="AE7895" s="70"/>
    </row>
    <row r="7896" spans="31:31" ht="15.75" x14ac:dyDescent="0.3">
      <c r="AE7896" s="70"/>
    </row>
    <row r="7897" spans="31:31" ht="15.75" x14ac:dyDescent="0.3">
      <c r="AE7897" s="70"/>
    </row>
    <row r="7898" spans="31:31" ht="15.75" x14ac:dyDescent="0.3">
      <c r="AE7898" s="70"/>
    </row>
    <row r="7899" spans="31:31" ht="15.75" x14ac:dyDescent="0.3">
      <c r="AE7899" s="70"/>
    </row>
    <row r="7900" spans="31:31" ht="15.75" x14ac:dyDescent="0.3">
      <c r="AE7900" s="70"/>
    </row>
    <row r="7901" spans="31:31" ht="15.75" x14ac:dyDescent="0.3">
      <c r="AE7901" s="70"/>
    </row>
    <row r="7902" spans="31:31" ht="15.75" x14ac:dyDescent="0.3">
      <c r="AE7902" s="70"/>
    </row>
    <row r="7903" spans="31:31" ht="15.75" x14ac:dyDescent="0.3">
      <c r="AE7903" s="70"/>
    </row>
    <row r="7904" spans="31:31" ht="15.75" x14ac:dyDescent="0.3">
      <c r="AE7904" s="70"/>
    </row>
    <row r="7905" spans="31:31" ht="15.75" x14ac:dyDescent="0.3">
      <c r="AE7905" s="70"/>
    </row>
    <row r="7906" spans="31:31" ht="15.75" x14ac:dyDescent="0.3">
      <c r="AE7906" s="70"/>
    </row>
    <row r="7907" spans="31:31" ht="15.75" x14ac:dyDescent="0.3">
      <c r="AE7907" s="70"/>
    </row>
    <row r="7908" spans="31:31" ht="15.75" x14ac:dyDescent="0.3">
      <c r="AE7908" s="70"/>
    </row>
    <row r="7909" spans="31:31" ht="15.75" x14ac:dyDescent="0.3">
      <c r="AE7909" s="70"/>
    </row>
    <row r="7910" spans="31:31" ht="15.75" x14ac:dyDescent="0.3">
      <c r="AE7910" s="70"/>
    </row>
    <row r="7911" spans="31:31" ht="15.75" x14ac:dyDescent="0.3">
      <c r="AE7911" s="70"/>
    </row>
    <row r="7912" spans="31:31" ht="15.75" x14ac:dyDescent="0.3">
      <c r="AE7912" s="70"/>
    </row>
    <row r="7913" spans="31:31" ht="15.75" x14ac:dyDescent="0.3">
      <c r="AE7913" s="70"/>
    </row>
    <row r="7914" spans="31:31" ht="15.75" x14ac:dyDescent="0.3">
      <c r="AE7914" s="70"/>
    </row>
    <row r="7915" spans="31:31" ht="15.75" x14ac:dyDescent="0.3">
      <c r="AE7915" s="70"/>
    </row>
    <row r="7916" spans="31:31" ht="15.75" x14ac:dyDescent="0.3">
      <c r="AE7916" s="70"/>
    </row>
    <row r="7917" spans="31:31" ht="15.75" x14ac:dyDescent="0.3">
      <c r="AE7917" s="70"/>
    </row>
    <row r="7918" spans="31:31" ht="15.75" x14ac:dyDescent="0.3">
      <c r="AE7918" s="70"/>
    </row>
    <row r="7919" spans="31:31" ht="15.75" x14ac:dyDescent="0.3">
      <c r="AE7919" s="70"/>
    </row>
    <row r="7920" spans="31:31" ht="15.75" x14ac:dyDescent="0.3">
      <c r="AE7920" s="70"/>
    </row>
    <row r="7921" spans="31:31" ht="15.75" x14ac:dyDescent="0.3">
      <c r="AE7921" s="70"/>
    </row>
    <row r="7922" spans="31:31" ht="15.75" x14ac:dyDescent="0.3">
      <c r="AE7922" s="70"/>
    </row>
    <row r="7923" spans="31:31" ht="15.75" x14ac:dyDescent="0.3">
      <c r="AE7923" s="70"/>
    </row>
    <row r="7924" spans="31:31" ht="15.75" x14ac:dyDescent="0.3">
      <c r="AE7924" s="70"/>
    </row>
    <row r="7925" spans="31:31" ht="15.75" x14ac:dyDescent="0.3">
      <c r="AE7925" s="70"/>
    </row>
    <row r="7926" spans="31:31" ht="15.75" x14ac:dyDescent="0.3">
      <c r="AE7926" s="70"/>
    </row>
    <row r="7927" spans="31:31" ht="15.75" x14ac:dyDescent="0.3">
      <c r="AE7927" s="70"/>
    </row>
    <row r="7928" spans="31:31" ht="15.75" x14ac:dyDescent="0.3">
      <c r="AE7928" s="70"/>
    </row>
    <row r="7929" spans="31:31" ht="15.75" x14ac:dyDescent="0.3">
      <c r="AE7929" s="70"/>
    </row>
    <row r="7930" spans="31:31" ht="15.75" x14ac:dyDescent="0.3">
      <c r="AE7930" s="70"/>
    </row>
    <row r="7931" spans="31:31" ht="15.75" x14ac:dyDescent="0.3">
      <c r="AE7931" s="70"/>
    </row>
    <row r="7932" spans="31:31" ht="15.75" x14ac:dyDescent="0.3">
      <c r="AE7932" s="70"/>
    </row>
    <row r="7933" spans="31:31" ht="15.75" x14ac:dyDescent="0.3">
      <c r="AE7933" s="70"/>
    </row>
    <row r="7934" spans="31:31" ht="15.75" x14ac:dyDescent="0.3">
      <c r="AE7934" s="70"/>
    </row>
    <row r="7935" spans="31:31" ht="15.75" x14ac:dyDescent="0.3">
      <c r="AE7935" s="70"/>
    </row>
    <row r="7936" spans="31:31" ht="15.75" x14ac:dyDescent="0.3">
      <c r="AE7936" s="70"/>
    </row>
    <row r="7937" spans="31:31" ht="15.75" x14ac:dyDescent="0.3">
      <c r="AE7937" s="70"/>
    </row>
    <row r="7938" spans="31:31" ht="15.75" x14ac:dyDescent="0.3">
      <c r="AE7938" s="70"/>
    </row>
    <row r="7939" spans="31:31" ht="15.75" x14ac:dyDescent="0.3">
      <c r="AE7939" s="70"/>
    </row>
    <row r="7940" spans="31:31" ht="15.75" x14ac:dyDescent="0.3">
      <c r="AE7940" s="70"/>
    </row>
    <row r="7941" spans="31:31" ht="15.75" x14ac:dyDescent="0.3">
      <c r="AE7941" s="70"/>
    </row>
    <row r="7942" spans="31:31" ht="15.75" x14ac:dyDescent="0.3">
      <c r="AE7942" s="70"/>
    </row>
    <row r="7943" spans="31:31" ht="15.75" x14ac:dyDescent="0.3">
      <c r="AE7943" s="70"/>
    </row>
    <row r="7944" spans="31:31" ht="15.75" x14ac:dyDescent="0.3">
      <c r="AE7944" s="70"/>
    </row>
    <row r="7945" spans="31:31" ht="15.75" x14ac:dyDescent="0.3">
      <c r="AE7945" s="70"/>
    </row>
    <row r="7946" spans="31:31" ht="15.75" x14ac:dyDescent="0.3">
      <c r="AE7946" s="70"/>
    </row>
    <row r="7947" spans="31:31" ht="15.75" x14ac:dyDescent="0.3">
      <c r="AE7947" s="70"/>
    </row>
    <row r="7948" spans="31:31" ht="15.75" x14ac:dyDescent="0.3">
      <c r="AE7948" s="70"/>
    </row>
    <row r="7949" spans="31:31" ht="15.75" x14ac:dyDescent="0.3">
      <c r="AE7949" s="70"/>
    </row>
    <row r="7950" spans="31:31" ht="15.75" x14ac:dyDescent="0.3">
      <c r="AE7950" s="70"/>
    </row>
    <row r="7951" spans="31:31" ht="15.75" x14ac:dyDescent="0.3">
      <c r="AE7951" s="70"/>
    </row>
    <row r="7952" spans="31:31" ht="15.75" x14ac:dyDescent="0.3">
      <c r="AE7952" s="70"/>
    </row>
    <row r="7953" spans="31:31" ht="15.75" x14ac:dyDescent="0.3">
      <c r="AE7953" s="70"/>
    </row>
    <row r="7954" spans="31:31" ht="15.75" x14ac:dyDescent="0.3">
      <c r="AE7954" s="70"/>
    </row>
    <row r="7955" spans="31:31" ht="15.75" x14ac:dyDescent="0.3">
      <c r="AE7955" s="70"/>
    </row>
    <row r="7956" spans="31:31" ht="15.75" x14ac:dyDescent="0.3">
      <c r="AE7956" s="70"/>
    </row>
    <row r="7957" spans="31:31" ht="15.75" x14ac:dyDescent="0.3">
      <c r="AE7957" s="70"/>
    </row>
    <row r="7958" spans="31:31" ht="15.75" x14ac:dyDescent="0.3">
      <c r="AE7958" s="70"/>
    </row>
    <row r="7959" spans="31:31" ht="15.75" x14ac:dyDescent="0.3">
      <c r="AE7959" s="70"/>
    </row>
    <row r="7960" spans="31:31" ht="15.75" x14ac:dyDescent="0.3">
      <c r="AE7960" s="70"/>
    </row>
    <row r="7961" spans="31:31" ht="15.75" x14ac:dyDescent="0.3">
      <c r="AE7961" s="70"/>
    </row>
    <row r="7962" spans="31:31" ht="15.75" x14ac:dyDescent="0.3">
      <c r="AE7962" s="70"/>
    </row>
    <row r="7963" spans="31:31" ht="15.75" x14ac:dyDescent="0.3">
      <c r="AE7963" s="70"/>
    </row>
    <row r="7964" spans="31:31" ht="15.75" x14ac:dyDescent="0.3">
      <c r="AE7964" s="70"/>
    </row>
    <row r="7965" spans="31:31" ht="15.75" x14ac:dyDescent="0.3">
      <c r="AE7965" s="70"/>
    </row>
    <row r="7966" spans="31:31" ht="15.75" x14ac:dyDescent="0.3">
      <c r="AE7966" s="70"/>
    </row>
    <row r="7967" spans="31:31" ht="15.75" x14ac:dyDescent="0.3">
      <c r="AE7967" s="70"/>
    </row>
    <row r="7968" spans="31:31" ht="15.75" x14ac:dyDescent="0.3">
      <c r="AE7968" s="70"/>
    </row>
    <row r="7969" spans="31:31" ht="15.75" x14ac:dyDescent="0.3">
      <c r="AE7969" s="70"/>
    </row>
    <row r="7970" spans="31:31" ht="15.75" x14ac:dyDescent="0.3">
      <c r="AE7970" s="70"/>
    </row>
    <row r="7971" spans="31:31" ht="15.75" x14ac:dyDescent="0.3">
      <c r="AE7971" s="70"/>
    </row>
    <row r="7972" spans="31:31" ht="15.75" x14ac:dyDescent="0.3">
      <c r="AE7972" s="70"/>
    </row>
    <row r="7973" spans="31:31" ht="15.75" x14ac:dyDescent="0.3">
      <c r="AE7973" s="70"/>
    </row>
    <row r="7974" spans="31:31" ht="15.75" x14ac:dyDescent="0.3">
      <c r="AE7974" s="70"/>
    </row>
    <row r="7975" spans="31:31" ht="15.75" x14ac:dyDescent="0.3">
      <c r="AE7975" s="70"/>
    </row>
    <row r="7976" spans="31:31" ht="15.75" x14ac:dyDescent="0.3">
      <c r="AE7976" s="70"/>
    </row>
    <row r="7977" spans="31:31" ht="15.75" x14ac:dyDescent="0.3">
      <c r="AE7977" s="70"/>
    </row>
    <row r="7978" spans="31:31" ht="15.75" x14ac:dyDescent="0.3">
      <c r="AE7978" s="70"/>
    </row>
    <row r="7979" spans="31:31" ht="15.75" x14ac:dyDescent="0.3">
      <c r="AE7979" s="70"/>
    </row>
    <row r="7980" spans="31:31" ht="15.75" x14ac:dyDescent="0.3">
      <c r="AE7980" s="70"/>
    </row>
    <row r="7981" spans="31:31" ht="15.75" x14ac:dyDescent="0.3">
      <c r="AE7981" s="70"/>
    </row>
    <row r="7982" spans="31:31" ht="15.75" x14ac:dyDescent="0.3">
      <c r="AE7982" s="70"/>
    </row>
    <row r="7983" spans="31:31" ht="15.75" x14ac:dyDescent="0.3">
      <c r="AE7983" s="70"/>
    </row>
    <row r="7984" spans="31:31" ht="15.75" x14ac:dyDescent="0.3">
      <c r="AE7984" s="70"/>
    </row>
    <row r="7985" spans="31:31" ht="15.75" x14ac:dyDescent="0.3">
      <c r="AE7985" s="70"/>
    </row>
    <row r="7986" spans="31:31" ht="15.75" x14ac:dyDescent="0.3">
      <c r="AE7986" s="70"/>
    </row>
    <row r="7987" spans="31:31" ht="15.75" x14ac:dyDescent="0.3">
      <c r="AE7987" s="70"/>
    </row>
    <row r="7988" spans="31:31" ht="15.75" x14ac:dyDescent="0.3">
      <c r="AE7988" s="70"/>
    </row>
    <row r="7989" spans="31:31" ht="15.75" x14ac:dyDescent="0.3">
      <c r="AE7989" s="70"/>
    </row>
    <row r="7990" spans="31:31" ht="15.75" x14ac:dyDescent="0.3">
      <c r="AE7990" s="70"/>
    </row>
    <row r="7991" spans="31:31" ht="15.75" x14ac:dyDescent="0.3">
      <c r="AE7991" s="70"/>
    </row>
    <row r="7992" spans="31:31" ht="15.75" x14ac:dyDescent="0.3">
      <c r="AE7992" s="70"/>
    </row>
    <row r="7993" spans="31:31" ht="15.75" x14ac:dyDescent="0.3">
      <c r="AE7993" s="70"/>
    </row>
    <row r="7994" spans="31:31" ht="15.75" x14ac:dyDescent="0.3">
      <c r="AE7994" s="70"/>
    </row>
    <row r="7995" spans="31:31" ht="15.75" x14ac:dyDescent="0.3">
      <c r="AE7995" s="70"/>
    </row>
    <row r="7996" spans="31:31" ht="15.75" x14ac:dyDescent="0.3">
      <c r="AE7996" s="70"/>
    </row>
    <row r="7997" spans="31:31" ht="15.75" x14ac:dyDescent="0.3">
      <c r="AE7997" s="70"/>
    </row>
    <row r="7998" spans="31:31" ht="15.75" x14ac:dyDescent="0.3">
      <c r="AE7998" s="70"/>
    </row>
    <row r="7999" spans="31:31" ht="15.75" x14ac:dyDescent="0.3">
      <c r="AE7999" s="70"/>
    </row>
    <row r="8000" spans="31:31" ht="15.75" x14ac:dyDescent="0.3">
      <c r="AE8000" s="70"/>
    </row>
    <row r="8001" spans="31:31" ht="15.75" x14ac:dyDescent="0.3">
      <c r="AE8001" s="70"/>
    </row>
    <row r="8002" spans="31:31" ht="15.75" x14ac:dyDescent="0.3">
      <c r="AE8002" s="70"/>
    </row>
    <row r="8003" spans="31:31" ht="15.75" x14ac:dyDescent="0.3">
      <c r="AE8003" s="70"/>
    </row>
    <row r="8004" spans="31:31" ht="15.75" x14ac:dyDescent="0.3">
      <c r="AE8004" s="70"/>
    </row>
    <row r="8005" spans="31:31" ht="15.75" x14ac:dyDescent="0.3">
      <c r="AE8005" s="70"/>
    </row>
    <row r="8006" spans="31:31" ht="15.75" x14ac:dyDescent="0.3">
      <c r="AE8006" s="70"/>
    </row>
    <row r="8007" spans="31:31" ht="15.75" x14ac:dyDescent="0.3">
      <c r="AE8007" s="70"/>
    </row>
    <row r="8008" spans="31:31" ht="15.75" x14ac:dyDescent="0.3">
      <c r="AE8008" s="70"/>
    </row>
    <row r="8009" spans="31:31" ht="15.75" x14ac:dyDescent="0.3">
      <c r="AE8009" s="70"/>
    </row>
    <row r="8010" spans="31:31" ht="15.75" x14ac:dyDescent="0.3">
      <c r="AE8010" s="70"/>
    </row>
    <row r="8011" spans="31:31" ht="15.75" x14ac:dyDescent="0.3">
      <c r="AE8011" s="70"/>
    </row>
    <row r="8012" spans="31:31" ht="15.75" x14ac:dyDescent="0.3">
      <c r="AE8012" s="70"/>
    </row>
    <row r="8013" spans="31:31" ht="15.75" x14ac:dyDescent="0.3">
      <c r="AE8013" s="70"/>
    </row>
    <row r="8014" spans="31:31" ht="15.75" x14ac:dyDescent="0.3">
      <c r="AE8014" s="70"/>
    </row>
    <row r="8015" spans="31:31" ht="15.75" x14ac:dyDescent="0.3">
      <c r="AE8015" s="70"/>
    </row>
    <row r="8016" spans="31:31" ht="15.75" x14ac:dyDescent="0.3">
      <c r="AE8016" s="70"/>
    </row>
    <row r="8017" spans="31:31" ht="15.75" x14ac:dyDescent="0.3">
      <c r="AE8017" s="70"/>
    </row>
    <row r="8018" spans="31:31" ht="15.75" x14ac:dyDescent="0.3">
      <c r="AE8018" s="70"/>
    </row>
    <row r="8019" spans="31:31" ht="15.75" x14ac:dyDescent="0.3">
      <c r="AE8019" s="70"/>
    </row>
    <row r="8020" spans="31:31" ht="15.75" x14ac:dyDescent="0.3">
      <c r="AE8020" s="70"/>
    </row>
    <row r="8021" spans="31:31" ht="15.75" x14ac:dyDescent="0.3">
      <c r="AE8021" s="70"/>
    </row>
    <row r="8022" spans="31:31" ht="15.75" x14ac:dyDescent="0.3">
      <c r="AE8022" s="70"/>
    </row>
    <row r="8023" spans="31:31" ht="15.75" x14ac:dyDescent="0.3">
      <c r="AE8023" s="70"/>
    </row>
    <row r="8024" spans="31:31" ht="15.75" x14ac:dyDescent="0.3">
      <c r="AE8024" s="70"/>
    </row>
    <row r="8025" spans="31:31" ht="15.75" x14ac:dyDescent="0.3">
      <c r="AE8025" s="70"/>
    </row>
    <row r="8026" spans="31:31" ht="15.75" x14ac:dyDescent="0.3">
      <c r="AE8026" s="70"/>
    </row>
    <row r="8027" spans="31:31" ht="15.75" x14ac:dyDescent="0.3">
      <c r="AE8027" s="70"/>
    </row>
    <row r="8028" spans="31:31" ht="15.75" x14ac:dyDescent="0.3">
      <c r="AE8028" s="70"/>
    </row>
    <row r="8029" spans="31:31" ht="15.75" x14ac:dyDescent="0.3">
      <c r="AE8029" s="70"/>
    </row>
    <row r="8030" spans="31:31" ht="15.75" x14ac:dyDescent="0.3">
      <c r="AE8030" s="70"/>
    </row>
    <row r="8031" spans="31:31" ht="15.75" x14ac:dyDescent="0.3">
      <c r="AE8031" s="70"/>
    </row>
    <row r="8032" spans="31:31" ht="15.75" x14ac:dyDescent="0.3">
      <c r="AE8032" s="70"/>
    </row>
    <row r="8033" spans="31:31" ht="15.75" x14ac:dyDescent="0.3">
      <c r="AE8033" s="70"/>
    </row>
    <row r="8034" spans="31:31" ht="15.75" x14ac:dyDescent="0.3">
      <c r="AE8034" s="70"/>
    </row>
    <row r="8035" spans="31:31" ht="15.75" x14ac:dyDescent="0.3">
      <c r="AE8035" s="70"/>
    </row>
    <row r="8036" spans="31:31" ht="15.75" x14ac:dyDescent="0.3">
      <c r="AE8036" s="70"/>
    </row>
    <row r="8037" spans="31:31" ht="15.75" x14ac:dyDescent="0.3">
      <c r="AE8037" s="70"/>
    </row>
    <row r="8038" spans="31:31" ht="15.75" x14ac:dyDescent="0.3">
      <c r="AE8038" s="70"/>
    </row>
    <row r="8039" spans="31:31" ht="15.75" x14ac:dyDescent="0.3">
      <c r="AE8039" s="70"/>
    </row>
    <row r="8040" spans="31:31" ht="15.75" x14ac:dyDescent="0.3">
      <c r="AE8040" s="70"/>
    </row>
    <row r="8041" spans="31:31" ht="15.75" x14ac:dyDescent="0.3">
      <c r="AE8041" s="70"/>
    </row>
    <row r="8042" spans="31:31" ht="15.75" x14ac:dyDescent="0.3">
      <c r="AE8042" s="70"/>
    </row>
    <row r="8043" spans="31:31" ht="15.75" x14ac:dyDescent="0.3">
      <c r="AE8043" s="70"/>
    </row>
    <row r="8044" spans="31:31" ht="15.75" x14ac:dyDescent="0.3">
      <c r="AE8044" s="70"/>
    </row>
    <row r="8045" spans="31:31" ht="15.75" x14ac:dyDescent="0.3">
      <c r="AE8045" s="70"/>
    </row>
    <row r="8046" spans="31:31" ht="15.75" x14ac:dyDescent="0.3">
      <c r="AE8046" s="70"/>
    </row>
    <row r="8047" spans="31:31" ht="15.75" x14ac:dyDescent="0.3">
      <c r="AE8047" s="70"/>
    </row>
    <row r="8048" spans="31:31" ht="15.75" x14ac:dyDescent="0.3">
      <c r="AE8048" s="70"/>
    </row>
    <row r="8049" spans="31:31" ht="15.75" x14ac:dyDescent="0.3">
      <c r="AE8049" s="70"/>
    </row>
    <row r="8050" spans="31:31" ht="15.75" x14ac:dyDescent="0.3">
      <c r="AE8050" s="70"/>
    </row>
    <row r="8051" spans="31:31" ht="15.75" x14ac:dyDescent="0.3">
      <c r="AE8051" s="70"/>
    </row>
    <row r="8052" spans="31:31" ht="15.75" x14ac:dyDescent="0.3">
      <c r="AE8052" s="70"/>
    </row>
    <row r="8053" spans="31:31" ht="15.75" x14ac:dyDescent="0.3">
      <c r="AE8053" s="70"/>
    </row>
    <row r="8054" spans="31:31" ht="15.75" x14ac:dyDescent="0.3">
      <c r="AE8054" s="70"/>
    </row>
    <row r="8055" spans="31:31" ht="15.75" x14ac:dyDescent="0.3">
      <c r="AE8055" s="70"/>
    </row>
    <row r="8056" spans="31:31" ht="15.75" x14ac:dyDescent="0.3">
      <c r="AE8056" s="70"/>
    </row>
    <row r="8057" spans="31:31" ht="15.75" x14ac:dyDescent="0.3">
      <c r="AE8057" s="70"/>
    </row>
    <row r="8058" spans="31:31" ht="15.75" x14ac:dyDescent="0.3">
      <c r="AE8058" s="70"/>
    </row>
    <row r="8059" spans="31:31" ht="15.75" x14ac:dyDescent="0.3">
      <c r="AE8059" s="70"/>
    </row>
    <row r="8060" spans="31:31" ht="15.75" x14ac:dyDescent="0.3">
      <c r="AE8060" s="70"/>
    </row>
    <row r="8061" spans="31:31" ht="15.75" x14ac:dyDescent="0.3">
      <c r="AE8061" s="70"/>
    </row>
    <row r="8062" spans="31:31" ht="15.75" x14ac:dyDescent="0.3">
      <c r="AE8062" s="70"/>
    </row>
    <row r="8063" spans="31:31" ht="15.75" x14ac:dyDescent="0.3">
      <c r="AE8063" s="70"/>
    </row>
    <row r="8064" spans="31:31" ht="15.75" x14ac:dyDescent="0.3">
      <c r="AE8064" s="70"/>
    </row>
    <row r="8065" spans="31:31" ht="15.75" x14ac:dyDescent="0.3">
      <c r="AE8065" s="70"/>
    </row>
    <row r="8066" spans="31:31" ht="15.75" x14ac:dyDescent="0.3">
      <c r="AE8066" s="70"/>
    </row>
    <row r="8067" spans="31:31" ht="15.75" x14ac:dyDescent="0.3">
      <c r="AE8067" s="70"/>
    </row>
    <row r="8068" spans="31:31" ht="15.75" x14ac:dyDescent="0.3">
      <c r="AE8068" s="70"/>
    </row>
    <row r="8069" spans="31:31" ht="15.75" x14ac:dyDescent="0.3">
      <c r="AE8069" s="70"/>
    </row>
    <row r="8070" spans="31:31" ht="15.75" x14ac:dyDescent="0.3">
      <c r="AE8070" s="70"/>
    </row>
    <row r="8071" spans="31:31" ht="15.75" x14ac:dyDescent="0.3">
      <c r="AE8071" s="70"/>
    </row>
    <row r="8072" spans="31:31" ht="15.75" x14ac:dyDescent="0.3">
      <c r="AE8072" s="70"/>
    </row>
    <row r="8073" spans="31:31" ht="15.75" x14ac:dyDescent="0.3">
      <c r="AE8073" s="70"/>
    </row>
    <row r="8074" spans="31:31" ht="15.75" x14ac:dyDescent="0.3">
      <c r="AE8074" s="70"/>
    </row>
    <row r="8075" spans="31:31" ht="15.75" x14ac:dyDescent="0.3">
      <c r="AE8075" s="70"/>
    </row>
    <row r="8076" spans="31:31" ht="15.75" x14ac:dyDescent="0.3">
      <c r="AE8076" s="70"/>
    </row>
    <row r="8077" spans="31:31" ht="15.75" x14ac:dyDescent="0.3">
      <c r="AE8077" s="70"/>
    </row>
    <row r="8078" spans="31:31" ht="15.75" x14ac:dyDescent="0.3">
      <c r="AE8078" s="70"/>
    </row>
    <row r="8079" spans="31:31" ht="15.75" x14ac:dyDescent="0.3">
      <c r="AE8079" s="70"/>
    </row>
    <row r="8080" spans="31:31" ht="15.75" x14ac:dyDescent="0.3">
      <c r="AE8080" s="70"/>
    </row>
    <row r="8081" spans="31:31" ht="15.75" x14ac:dyDescent="0.3">
      <c r="AE8081" s="70"/>
    </row>
    <row r="8082" spans="31:31" ht="15.75" x14ac:dyDescent="0.3">
      <c r="AE8082" s="70"/>
    </row>
    <row r="8083" spans="31:31" ht="15.75" x14ac:dyDescent="0.3">
      <c r="AE8083" s="70"/>
    </row>
    <row r="8084" spans="31:31" ht="15.75" x14ac:dyDescent="0.3">
      <c r="AE8084" s="70"/>
    </row>
    <row r="8085" spans="31:31" ht="15.75" x14ac:dyDescent="0.3">
      <c r="AE8085" s="70"/>
    </row>
    <row r="8086" spans="31:31" ht="15.75" x14ac:dyDescent="0.3">
      <c r="AE8086" s="70"/>
    </row>
    <row r="8087" spans="31:31" ht="15.75" x14ac:dyDescent="0.3">
      <c r="AE8087" s="70"/>
    </row>
    <row r="8088" spans="31:31" ht="15.75" x14ac:dyDescent="0.3">
      <c r="AE8088" s="70"/>
    </row>
    <row r="8089" spans="31:31" ht="15.75" x14ac:dyDescent="0.3">
      <c r="AE8089" s="70"/>
    </row>
    <row r="8090" spans="31:31" ht="15.75" x14ac:dyDescent="0.3">
      <c r="AE8090" s="70"/>
    </row>
    <row r="8091" spans="31:31" ht="15.75" x14ac:dyDescent="0.3">
      <c r="AE8091" s="70"/>
    </row>
    <row r="8092" spans="31:31" ht="15.75" x14ac:dyDescent="0.3">
      <c r="AE8092" s="70"/>
    </row>
    <row r="8093" spans="31:31" ht="15.75" x14ac:dyDescent="0.3">
      <c r="AE8093" s="70"/>
    </row>
    <row r="8094" spans="31:31" ht="15.75" x14ac:dyDescent="0.3">
      <c r="AE8094" s="70"/>
    </row>
    <row r="8095" spans="31:31" ht="15.75" x14ac:dyDescent="0.3">
      <c r="AE8095" s="70"/>
    </row>
    <row r="8096" spans="31:31" ht="15.75" x14ac:dyDescent="0.3">
      <c r="AE8096" s="70"/>
    </row>
    <row r="8097" spans="31:31" ht="15.75" x14ac:dyDescent="0.3">
      <c r="AE8097" s="70"/>
    </row>
    <row r="8098" spans="31:31" ht="15.75" x14ac:dyDescent="0.3">
      <c r="AE8098" s="70"/>
    </row>
    <row r="8099" spans="31:31" ht="15.75" x14ac:dyDescent="0.3">
      <c r="AE8099" s="70"/>
    </row>
    <row r="8100" spans="31:31" ht="15.75" x14ac:dyDescent="0.3">
      <c r="AE8100" s="70"/>
    </row>
    <row r="8101" spans="31:31" ht="15.75" x14ac:dyDescent="0.3">
      <c r="AE8101" s="70"/>
    </row>
    <row r="8102" spans="31:31" ht="15.75" x14ac:dyDescent="0.3">
      <c r="AE8102" s="70"/>
    </row>
    <row r="8103" spans="31:31" ht="15.75" x14ac:dyDescent="0.3">
      <c r="AE8103" s="70"/>
    </row>
    <row r="8104" spans="31:31" ht="15.75" x14ac:dyDescent="0.3">
      <c r="AE8104" s="70"/>
    </row>
    <row r="8105" spans="31:31" ht="15.75" x14ac:dyDescent="0.3">
      <c r="AE8105" s="70"/>
    </row>
    <row r="8106" spans="31:31" ht="15.75" x14ac:dyDescent="0.3">
      <c r="AE8106" s="70"/>
    </row>
    <row r="8107" spans="31:31" ht="15.75" x14ac:dyDescent="0.3">
      <c r="AE8107" s="70"/>
    </row>
    <row r="8108" spans="31:31" ht="15.75" x14ac:dyDescent="0.3">
      <c r="AE8108" s="70"/>
    </row>
    <row r="8109" spans="31:31" ht="15.75" x14ac:dyDescent="0.3">
      <c r="AE8109" s="70"/>
    </row>
    <row r="8110" spans="31:31" ht="15.75" x14ac:dyDescent="0.3">
      <c r="AE8110" s="70"/>
    </row>
    <row r="8111" spans="31:31" ht="15.75" x14ac:dyDescent="0.3">
      <c r="AE8111" s="70"/>
    </row>
    <row r="8112" spans="31:31" ht="15.75" x14ac:dyDescent="0.3">
      <c r="AE8112" s="70"/>
    </row>
    <row r="8113" spans="31:31" ht="15.75" x14ac:dyDescent="0.3">
      <c r="AE8113" s="70"/>
    </row>
    <row r="8114" spans="31:31" ht="15.75" x14ac:dyDescent="0.3">
      <c r="AE8114" s="70"/>
    </row>
    <row r="8115" spans="31:31" ht="15.75" x14ac:dyDescent="0.3">
      <c r="AE8115" s="70"/>
    </row>
    <row r="8116" spans="31:31" ht="15.75" x14ac:dyDescent="0.3">
      <c r="AE8116" s="70"/>
    </row>
    <row r="8117" spans="31:31" ht="15.75" x14ac:dyDescent="0.3">
      <c r="AE8117" s="70"/>
    </row>
    <row r="8118" spans="31:31" ht="15.75" x14ac:dyDescent="0.3">
      <c r="AE8118" s="70"/>
    </row>
    <row r="8119" spans="31:31" ht="15.75" x14ac:dyDescent="0.3">
      <c r="AE8119" s="70"/>
    </row>
    <row r="8120" spans="31:31" ht="15.75" x14ac:dyDescent="0.3">
      <c r="AE8120" s="70"/>
    </row>
    <row r="8121" spans="31:31" ht="15.75" x14ac:dyDescent="0.3">
      <c r="AE8121" s="70"/>
    </row>
    <row r="8122" spans="31:31" ht="15.75" x14ac:dyDescent="0.3">
      <c r="AE8122" s="70"/>
    </row>
    <row r="8123" spans="31:31" ht="15.75" x14ac:dyDescent="0.3">
      <c r="AE8123" s="70"/>
    </row>
    <row r="8124" spans="31:31" ht="15.75" x14ac:dyDescent="0.3">
      <c r="AE8124" s="70"/>
    </row>
    <row r="8125" spans="31:31" ht="15.75" x14ac:dyDescent="0.3">
      <c r="AE8125" s="70"/>
    </row>
    <row r="8126" spans="31:31" ht="15.75" x14ac:dyDescent="0.3">
      <c r="AE8126" s="70"/>
    </row>
    <row r="8127" spans="31:31" ht="15.75" x14ac:dyDescent="0.3">
      <c r="AE8127" s="70"/>
    </row>
    <row r="8128" spans="31:31" ht="15.75" x14ac:dyDescent="0.3">
      <c r="AE8128" s="70"/>
    </row>
    <row r="8129" spans="31:31" ht="15.75" x14ac:dyDescent="0.3">
      <c r="AE8129" s="70"/>
    </row>
    <row r="8130" spans="31:31" ht="15.75" x14ac:dyDescent="0.3">
      <c r="AE8130" s="70"/>
    </row>
    <row r="8131" spans="31:31" ht="15.75" x14ac:dyDescent="0.3">
      <c r="AE8131" s="70"/>
    </row>
    <row r="8132" spans="31:31" ht="15.75" x14ac:dyDescent="0.3">
      <c r="AE8132" s="70"/>
    </row>
    <row r="8133" spans="31:31" ht="15.75" x14ac:dyDescent="0.3">
      <c r="AE8133" s="70"/>
    </row>
    <row r="8134" spans="31:31" ht="15.75" x14ac:dyDescent="0.3">
      <c r="AE8134" s="70"/>
    </row>
    <row r="8135" spans="31:31" ht="15.75" x14ac:dyDescent="0.3">
      <c r="AE8135" s="70"/>
    </row>
    <row r="8136" spans="31:31" ht="15.75" x14ac:dyDescent="0.3">
      <c r="AE8136" s="70"/>
    </row>
    <row r="8137" spans="31:31" ht="15.75" x14ac:dyDescent="0.3">
      <c r="AE8137" s="70"/>
    </row>
    <row r="8138" spans="31:31" ht="15.75" x14ac:dyDescent="0.3">
      <c r="AE8138" s="70"/>
    </row>
    <row r="8139" spans="31:31" ht="15.75" x14ac:dyDescent="0.3">
      <c r="AE8139" s="70"/>
    </row>
    <row r="8140" spans="31:31" ht="15.75" x14ac:dyDescent="0.3">
      <c r="AE8140" s="70"/>
    </row>
    <row r="8141" spans="31:31" ht="15.75" x14ac:dyDescent="0.3">
      <c r="AE8141" s="70"/>
    </row>
    <row r="8142" spans="31:31" ht="15.75" x14ac:dyDescent="0.3">
      <c r="AE8142" s="70"/>
    </row>
    <row r="8143" spans="31:31" ht="15.75" x14ac:dyDescent="0.3">
      <c r="AE8143" s="70"/>
    </row>
    <row r="8144" spans="31:31" ht="15.75" x14ac:dyDescent="0.3">
      <c r="AE8144" s="70"/>
    </row>
    <row r="8145" spans="31:31" ht="15.75" x14ac:dyDescent="0.3">
      <c r="AE8145" s="70"/>
    </row>
    <row r="8146" spans="31:31" ht="15.75" x14ac:dyDescent="0.3">
      <c r="AE8146" s="70"/>
    </row>
    <row r="8147" spans="31:31" ht="15.75" x14ac:dyDescent="0.3">
      <c r="AE8147" s="70"/>
    </row>
    <row r="8148" spans="31:31" ht="15.75" x14ac:dyDescent="0.3">
      <c r="AE8148" s="70"/>
    </row>
    <row r="8149" spans="31:31" ht="15.75" x14ac:dyDescent="0.3">
      <c r="AE8149" s="70"/>
    </row>
    <row r="8150" spans="31:31" ht="15.75" x14ac:dyDescent="0.3">
      <c r="AE8150" s="70"/>
    </row>
    <row r="8151" spans="31:31" ht="15.75" x14ac:dyDescent="0.3">
      <c r="AE8151" s="70"/>
    </row>
    <row r="8152" spans="31:31" ht="15.75" x14ac:dyDescent="0.3">
      <c r="AE8152" s="70"/>
    </row>
    <row r="8153" spans="31:31" ht="15.75" x14ac:dyDescent="0.3">
      <c r="AE8153" s="70"/>
    </row>
    <row r="8154" spans="31:31" ht="15.75" x14ac:dyDescent="0.3">
      <c r="AE8154" s="70"/>
    </row>
    <row r="8155" spans="31:31" ht="15.75" x14ac:dyDescent="0.3">
      <c r="AE8155" s="70"/>
    </row>
    <row r="8156" spans="31:31" ht="15.75" x14ac:dyDescent="0.3">
      <c r="AE8156" s="70"/>
    </row>
    <row r="8157" spans="31:31" ht="15.75" x14ac:dyDescent="0.3">
      <c r="AE8157" s="70"/>
    </row>
    <row r="8158" spans="31:31" ht="15.75" x14ac:dyDescent="0.3">
      <c r="AE8158" s="70"/>
    </row>
    <row r="8159" spans="31:31" ht="15.75" x14ac:dyDescent="0.3">
      <c r="AE8159" s="70"/>
    </row>
    <row r="8160" spans="31:31" ht="15.75" x14ac:dyDescent="0.3">
      <c r="AE8160" s="70"/>
    </row>
    <row r="8161" spans="31:31" ht="15.75" x14ac:dyDescent="0.3">
      <c r="AE8161" s="70"/>
    </row>
    <row r="8162" spans="31:31" ht="15.75" x14ac:dyDescent="0.3">
      <c r="AE8162" s="70"/>
    </row>
    <row r="8163" spans="31:31" ht="15.75" x14ac:dyDescent="0.3">
      <c r="AE8163" s="70"/>
    </row>
    <row r="8164" spans="31:31" ht="15.75" x14ac:dyDescent="0.3">
      <c r="AE8164" s="70"/>
    </row>
    <row r="8165" spans="31:31" ht="15.75" x14ac:dyDescent="0.3">
      <c r="AE8165" s="70"/>
    </row>
    <row r="8166" spans="31:31" ht="15.75" x14ac:dyDescent="0.3">
      <c r="AE8166" s="70"/>
    </row>
    <row r="8167" spans="31:31" ht="15.75" x14ac:dyDescent="0.3">
      <c r="AE8167" s="70"/>
    </row>
    <row r="8168" spans="31:31" ht="15.75" x14ac:dyDescent="0.3">
      <c r="AE8168" s="70"/>
    </row>
    <row r="8169" spans="31:31" ht="15.75" x14ac:dyDescent="0.3">
      <c r="AE8169" s="70"/>
    </row>
    <row r="8170" spans="31:31" ht="15.75" x14ac:dyDescent="0.3">
      <c r="AE8170" s="70"/>
    </row>
    <row r="8171" spans="31:31" ht="15.75" x14ac:dyDescent="0.3">
      <c r="AE8171" s="70"/>
    </row>
    <row r="8172" spans="31:31" ht="15.75" x14ac:dyDescent="0.3">
      <c r="AE8172" s="70"/>
    </row>
    <row r="8173" spans="31:31" ht="15.75" x14ac:dyDescent="0.3">
      <c r="AE8173" s="70"/>
    </row>
    <row r="8174" spans="31:31" ht="15.75" x14ac:dyDescent="0.3">
      <c r="AE8174" s="70"/>
    </row>
    <row r="8175" spans="31:31" ht="15.75" x14ac:dyDescent="0.3">
      <c r="AE8175" s="70"/>
    </row>
    <row r="8176" spans="31:31" ht="15.75" x14ac:dyDescent="0.3">
      <c r="AE8176" s="70"/>
    </row>
    <row r="8177" spans="31:31" ht="15.75" x14ac:dyDescent="0.3">
      <c r="AE8177" s="70"/>
    </row>
    <row r="8178" spans="31:31" ht="15.75" x14ac:dyDescent="0.3">
      <c r="AE8178" s="70"/>
    </row>
    <row r="8179" spans="31:31" ht="15.75" x14ac:dyDescent="0.3">
      <c r="AE8179" s="70"/>
    </row>
    <row r="8180" spans="31:31" ht="15.75" x14ac:dyDescent="0.3">
      <c r="AE8180" s="70"/>
    </row>
    <row r="8181" spans="31:31" ht="15.75" x14ac:dyDescent="0.3">
      <c r="AE8181" s="70"/>
    </row>
    <row r="8182" spans="31:31" ht="15.75" x14ac:dyDescent="0.3">
      <c r="AE8182" s="70"/>
    </row>
    <row r="8183" spans="31:31" ht="15.75" x14ac:dyDescent="0.3">
      <c r="AE8183" s="70"/>
    </row>
    <row r="8184" spans="31:31" ht="15.75" x14ac:dyDescent="0.3">
      <c r="AE8184" s="70"/>
    </row>
    <row r="8185" spans="31:31" ht="15.75" x14ac:dyDescent="0.3">
      <c r="AE8185" s="70"/>
    </row>
    <row r="8186" spans="31:31" ht="15.75" x14ac:dyDescent="0.3">
      <c r="AE8186" s="70"/>
    </row>
    <row r="8187" spans="31:31" ht="15.75" x14ac:dyDescent="0.3">
      <c r="AE8187" s="70"/>
    </row>
    <row r="8188" spans="31:31" ht="15.75" x14ac:dyDescent="0.3">
      <c r="AE8188" s="70"/>
    </row>
    <row r="8189" spans="31:31" ht="15.75" x14ac:dyDescent="0.3">
      <c r="AE8189" s="70"/>
    </row>
    <row r="8190" spans="31:31" ht="15.75" x14ac:dyDescent="0.3">
      <c r="AE8190" s="70"/>
    </row>
    <row r="8191" spans="31:31" ht="15.75" x14ac:dyDescent="0.3">
      <c r="AE8191" s="70"/>
    </row>
    <row r="8192" spans="31:31" ht="15.75" x14ac:dyDescent="0.3">
      <c r="AE8192" s="70"/>
    </row>
    <row r="8193" spans="31:31" ht="15.75" x14ac:dyDescent="0.3">
      <c r="AE8193" s="70"/>
    </row>
    <row r="8194" spans="31:31" ht="15.75" x14ac:dyDescent="0.3">
      <c r="AE8194" s="70"/>
    </row>
    <row r="8195" spans="31:31" ht="15.75" x14ac:dyDescent="0.3">
      <c r="AE8195" s="70"/>
    </row>
    <row r="8196" spans="31:31" ht="15.75" x14ac:dyDescent="0.3">
      <c r="AE8196" s="70"/>
    </row>
    <row r="8197" spans="31:31" ht="15.75" x14ac:dyDescent="0.3">
      <c r="AE8197" s="70"/>
    </row>
    <row r="8198" spans="31:31" ht="15.75" x14ac:dyDescent="0.3">
      <c r="AE8198" s="70"/>
    </row>
    <row r="8199" spans="31:31" ht="15.75" x14ac:dyDescent="0.3">
      <c r="AE8199" s="70"/>
    </row>
    <row r="8200" spans="31:31" ht="15.75" x14ac:dyDescent="0.3">
      <c r="AE8200" s="70"/>
    </row>
    <row r="8201" spans="31:31" ht="15.75" x14ac:dyDescent="0.3">
      <c r="AE8201" s="70"/>
    </row>
    <row r="8202" spans="31:31" ht="15.75" x14ac:dyDescent="0.3">
      <c r="AE8202" s="70"/>
    </row>
    <row r="8203" spans="31:31" ht="15.75" x14ac:dyDescent="0.3">
      <c r="AE8203" s="70"/>
    </row>
    <row r="8204" spans="31:31" ht="15.75" x14ac:dyDescent="0.3">
      <c r="AE8204" s="70"/>
    </row>
    <row r="8205" spans="31:31" ht="15.75" x14ac:dyDescent="0.3">
      <c r="AE8205" s="70"/>
    </row>
    <row r="8206" spans="31:31" ht="15.75" x14ac:dyDescent="0.3">
      <c r="AE8206" s="70"/>
    </row>
    <row r="8207" spans="31:31" ht="15.75" x14ac:dyDescent="0.3">
      <c r="AE8207" s="70"/>
    </row>
    <row r="8208" spans="31:31" ht="15.75" x14ac:dyDescent="0.3">
      <c r="AE8208" s="70"/>
    </row>
    <row r="8209" spans="31:31" ht="15.75" x14ac:dyDescent="0.3">
      <c r="AE8209" s="70"/>
    </row>
    <row r="8210" spans="31:31" ht="15.75" x14ac:dyDescent="0.3">
      <c r="AE8210" s="70"/>
    </row>
    <row r="8211" spans="31:31" ht="15.75" x14ac:dyDescent="0.3">
      <c r="AE8211" s="70"/>
    </row>
    <row r="8212" spans="31:31" ht="15.75" x14ac:dyDescent="0.3">
      <c r="AE8212" s="70"/>
    </row>
    <row r="8213" spans="31:31" ht="15.75" x14ac:dyDescent="0.3">
      <c r="AE8213" s="70"/>
    </row>
    <row r="8214" spans="31:31" ht="15.75" x14ac:dyDescent="0.3">
      <c r="AE8214" s="70"/>
    </row>
    <row r="8215" spans="31:31" ht="15.75" x14ac:dyDescent="0.3">
      <c r="AE8215" s="70"/>
    </row>
    <row r="8216" spans="31:31" ht="15.75" x14ac:dyDescent="0.3">
      <c r="AE8216" s="70"/>
    </row>
    <row r="8217" spans="31:31" ht="15.75" x14ac:dyDescent="0.3">
      <c r="AE8217" s="70"/>
    </row>
    <row r="8218" spans="31:31" ht="15.75" x14ac:dyDescent="0.3">
      <c r="AE8218" s="70"/>
    </row>
    <row r="8219" spans="31:31" ht="15.75" x14ac:dyDescent="0.3">
      <c r="AE8219" s="70"/>
    </row>
    <row r="8220" spans="31:31" ht="15.75" x14ac:dyDescent="0.3">
      <c r="AE8220" s="70"/>
    </row>
    <row r="8221" spans="31:31" ht="15.75" x14ac:dyDescent="0.3">
      <c r="AE8221" s="70"/>
    </row>
    <row r="8222" spans="31:31" ht="15.75" x14ac:dyDescent="0.3">
      <c r="AE8222" s="70"/>
    </row>
    <row r="8223" spans="31:31" ht="15.75" x14ac:dyDescent="0.3">
      <c r="AE8223" s="70"/>
    </row>
    <row r="8224" spans="31:31" ht="15.75" x14ac:dyDescent="0.3">
      <c r="AE8224" s="70"/>
    </row>
    <row r="8225" spans="31:31" ht="15.75" x14ac:dyDescent="0.3">
      <c r="AE8225" s="70"/>
    </row>
    <row r="8226" spans="31:31" ht="15.75" x14ac:dyDescent="0.3">
      <c r="AE8226" s="70"/>
    </row>
    <row r="8227" spans="31:31" ht="15.75" x14ac:dyDescent="0.3">
      <c r="AE8227" s="70"/>
    </row>
    <row r="8228" spans="31:31" ht="15.75" x14ac:dyDescent="0.3">
      <c r="AE8228" s="70"/>
    </row>
    <row r="8229" spans="31:31" ht="15.75" x14ac:dyDescent="0.3">
      <c r="AE8229" s="70"/>
    </row>
    <row r="8230" spans="31:31" ht="15.75" x14ac:dyDescent="0.3">
      <c r="AE8230" s="70"/>
    </row>
    <row r="8231" spans="31:31" ht="15.75" x14ac:dyDescent="0.3">
      <c r="AE8231" s="70"/>
    </row>
    <row r="8232" spans="31:31" ht="15.75" x14ac:dyDescent="0.3">
      <c r="AE8232" s="70"/>
    </row>
    <row r="8233" spans="31:31" ht="15.75" x14ac:dyDescent="0.3">
      <c r="AE8233" s="70"/>
    </row>
    <row r="8234" spans="31:31" ht="15.75" x14ac:dyDescent="0.3">
      <c r="AE8234" s="70"/>
    </row>
    <row r="8235" spans="31:31" ht="15.75" x14ac:dyDescent="0.3">
      <c r="AE8235" s="70"/>
    </row>
    <row r="8236" spans="31:31" ht="15.75" x14ac:dyDescent="0.3">
      <c r="AE8236" s="70"/>
    </row>
    <row r="8237" spans="31:31" ht="15.75" x14ac:dyDescent="0.3">
      <c r="AE8237" s="70"/>
    </row>
    <row r="8238" spans="31:31" ht="15.75" x14ac:dyDescent="0.3">
      <c r="AE8238" s="70"/>
    </row>
    <row r="8239" spans="31:31" ht="15.75" x14ac:dyDescent="0.3">
      <c r="AE8239" s="70"/>
    </row>
    <row r="8240" spans="31:31" ht="15.75" x14ac:dyDescent="0.3">
      <c r="AE8240" s="70"/>
    </row>
    <row r="8241" spans="31:31" ht="15.75" x14ac:dyDescent="0.3">
      <c r="AE8241" s="70"/>
    </row>
    <row r="8242" spans="31:31" ht="15.75" x14ac:dyDescent="0.3">
      <c r="AE8242" s="70"/>
    </row>
    <row r="8243" spans="31:31" ht="15.75" x14ac:dyDescent="0.3">
      <c r="AE8243" s="70"/>
    </row>
    <row r="8244" spans="31:31" ht="15.75" x14ac:dyDescent="0.3">
      <c r="AE8244" s="70"/>
    </row>
    <row r="8245" spans="31:31" ht="15.75" x14ac:dyDescent="0.3">
      <c r="AE8245" s="70"/>
    </row>
    <row r="8246" spans="31:31" ht="15.75" x14ac:dyDescent="0.3">
      <c r="AE8246" s="70"/>
    </row>
    <row r="8247" spans="31:31" ht="15.75" x14ac:dyDescent="0.3">
      <c r="AE8247" s="70"/>
    </row>
    <row r="8248" spans="31:31" ht="15.75" x14ac:dyDescent="0.3">
      <c r="AE8248" s="70"/>
    </row>
    <row r="8249" spans="31:31" ht="15.75" x14ac:dyDescent="0.3">
      <c r="AE8249" s="70"/>
    </row>
    <row r="8250" spans="31:31" ht="15.75" x14ac:dyDescent="0.3">
      <c r="AE8250" s="70"/>
    </row>
    <row r="8251" spans="31:31" ht="15.75" x14ac:dyDescent="0.3">
      <c r="AE8251" s="70"/>
    </row>
    <row r="8252" spans="31:31" ht="15.75" x14ac:dyDescent="0.3">
      <c r="AE8252" s="70"/>
    </row>
    <row r="8253" spans="31:31" ht="15.75" x14ac:dyDescent="0.3">
      <c r="AE8253" s="70"/>
    </row>
    <row r="8254" spans="31:31" ht="15.75" x14ac:dyDescent="0.3">
      <c r="AE8254" s="70"/>
    </row>
    <row r="8255" spans="31:31" ht="15.75" x14ac:dyDescent="0.3">
      <c r="AE8255" s="70"/>
    </row>
    <row r="8256" spans="31:31" ht="15.75" x14ac:dyDescent="0.3">
      <c r="AE8256" s="70"/>
    </row>
    <row r="8257" spans="31:31" ht="15.75" x14ac:dyDescent="0.3">
      <c r="AE8257" s="70"/>
    </row>
    <row r="8258" spans="31:31" ht="15.75" x14ac:dyDescent="0.3">
      <c r="AE8258" s="70"/>
    </row>
    <row r="8259" spans="31:31" ht="15.75" x14ac:dyDescent="0.3">
      <c r="AE8259" s="70"/>
    </row>
    <row r="8260" spans="31:31" ht="15.75" x14ac:dyDescent="0.3">
      <c r="AE8260" s="70"/>
    </row>
    <row r="8261" spans="31:31" ht="15.75" x14ac:dyDescent="0.3">
      <c r="AE8261" s="70"/>
    </row>
    <row r="8262" spans="31:31" ht="15.75" x14ac:dyDescent="0.3">
      <c r="AE8262" s="70"/>
    </row>
    <row r="8263" spans="31:31" ht="15.75" x14ac:dyDescent="0.3">
      <c r="AE8263" s="70"/>
    </row>
    <row r="8264" spans="31:31" ht="15.75" x14ac:dyDescent="0.3">
      <c r="AE8264" s="70"/>
    </row>
    <row r="8265" spans="31:31" ht="15.75" x14ac:dyDescent="0.3">
      <c r="AE8265" s="70"/>
    </row>
    <row r="8266" spans="31:31" ht="15.75" x14ac:dyDescent="0.3">
      <c r="AE8266" s="70"/>
    </row>
    <row r="8267" spans="31:31" ht="15.75" x14ac:dyDescent="0.3">
      <c r="AE8267" s="70"/>
    </row>
    <row r="8268" spans="31:31" ht="15.75" x14ac:dyDescent="0.3">
      <c r="AE8268" s="70"/>
    </row>
    <row r="8269" spans="31:31" ht="15.75" x14ac:dyDescent="0.3">
      <c r="AE8269" s="70"/>
    </row>
    <row r="8270" spans="31:31" ht="15.75" x14ac:dyDescent="0.3">
      <c r="AE8270" s="70"/>
    </row>
    <row r="8271" spans="31:31" ht="15.75" x14ac:dyDescent="0.3">
      <c r="AE8271" s="70"/>
    </row>
    <row r="8272" spans="31:31" ht="15.75" x14ac:dyDescent="0.3">
      <c r="AE8272" s="70"/>
    </row>
    <row r="8273" spans="31:31" ht="15.75" x14ac:dyDescent="0.3">
      <c r="AE8273" s="70"/>
    </row>
    <row r="8274" spans="31:31" ht="15.75" x14ac:dyDescent="0.3">
      <c r="AE8274" s="70"/>
    </row>
    <row r="8275" spans="31:31" ht="15.75" x14ac:dyDescent="0.3">
      <c r="AE8275" s="70"/>
    </row>
    <row r="8276" spans="31:31" ht="15.75" x14ac:dyDescent="0.3">
      <c r="AE8276" s="70"/>
    </row>
    <row r="8277" spans="31:31" ht="15.75" x14ac:dyDescent="0.3">
      <c r="AE8277" s="70"/>
    </row>
    <row r="8278" spans="31:31" ht="15.75" x14ac:dyDescent="0.3">
      <c r="AE8278" s="70"/>
    </row>
    <row r="8279" spans="31:31" ht="15.75" x14ac:dyDescent="0.3">
      <c r="AE8279" s="70"/>
    </row>
    <row r="8280" spans="31:31" ht="15.75" x14ac:dyDescent="0.3">
      <c r="AE8280" s="70"/>
    </row>
    <row r="8281" spans="31:31" ht="15.75" x14ac:dyDescent="0.3">
      <c r="AE8281" s="70"/>
    </row>
    <row r="8282" spans="31:31" ht="15.75" x14ac:dyDescent="0.3">
      <c r="AE8282" s="70"/>
    </row>
    <row r="8283" spans="31:31" ht="15.75" x14ac:dyDescent="0.3">
      <c r="AE8283" s="70"/>
    </row>
    <row r="8284" spans="31:31" ht="15.75" x14ac:dyDescent="0.3">
      <c r="AE8284" s="70"/>
    </row>
    <row r="8285" spans="31:31" ht="15.75" x14ac:dyDescent="0.3">
      <c r="AE8285" s="70"/>
    </row>
    <row r="8286" spans="31:31" ht="15.75" x14ac:dyDescent="0.3">
      <c r="AE8286" s="70"/>
    </row>
    <row r="8287" spans="31:31" ht="15.75" x14ac:dyDescent="0.3">
      <c r="AE8287" s="70"/>
    </row>
    <row r="8288" spans="31:31" ht="15.75" x14ac:dyDescent="0.3">
      <c r="AE8288" s="70"/>
    </row>
    <row r="8289" spans="31:31" ht="15.75" x14ac:dyDescent="0.3">
      <c r="AE8289" s="70"/>
    </row>
    <row r="8290" spans="31:31" ht="15.75" x14ac:dyDescent="0.3">
      <c r="AE8290" s="70"/>
    </row>
    <row r="8291" spans="31:31" ht="15.75" x14ac:dyDescent="0.3">
      <c r="AE8291" s="70"/>
    </row>
    <row r="8292" spans="31:31" ht="15.75" x14ac:dyDescent="0.3">
      <c r="AE8292" s="70"/>
    </row>
    <row r="8293" spans="31:31" ht="15.75" x14ac:dyDescent="0.3">
      <c r="AE8293" s="70"/>
    </row>
    <row r="8294" spans="31:31" ht="15.75" x14ac:dyDescent="0.3">
      <c r="AE8294" s="70"/>
    </row>
    <row r="8295" spans="31:31" ht="15.75" x14ac:dyDescent="0.3">
      <c r="AE8295" s="70"/>
    </row>
    <row r="8296" spans="31:31" ht="15.75" x14ac:dyDescent="0.3">
      <c r="AE8296" s="70"/>
    </row>
    <row r="8297" spans="31:31" ht="15.75" x14ac:dyDescent="0.3">
      <c r="AE8297" s="70"/>
    </row>
    <row r="8298" spans="31:31" ht="15.75" x14ac:dyDescent="0.3">
      <c r="AE8298" s="70"/>
    </row>
    <row r="8299" spans="31:31" ht="15.75" x14ac:dyDescent="0.3">
      <c r="AE8299" s="70"/>
    </row>
    <row r="8300" spans="31:31" ht="15.75" x14ac:dyDescent="0.3">
      <c r="AE8300" s="70"/>
    </row>
    <row r="8301" spans="31:31" ht="15.75" x14ac:dyDescent="0.3">
      <c r="AE8301" s="70"/>
    </row>
    <row r="8302" spans="31:31" ht="15.75" x14ac:dyDescent="0.3">
      <c r="AE8302" s="70"/>
    </row>
    <row r="8303" spans="31:31" ht="15.75" x14ac:dyDescent="0.3">
      <c r="AE8303" s="70"/>
    </row>
    <row r="8304" spans="31:31" ht="15.75" x14ac:dyDescent="0.3">
      <c r="AE8304" s="70"/>
    </row>
    <row r="8305" spans="31:31" ht="15.75" x14ac:dyDescent="0.3">
      <c r="AE8305" s="70"/>
    </row>
    <row r="8306" spans="31:31" ht="15.75" x14ac:dyDescent="0.3">
      <c r="AE8306" s="70"/>
    </row>
    <row r="8307" spans="31:31" ht="15.75" x14ac:dyDescent="0.3">
      <c r="AE8307" s="70"/>
    </row>
    <row r="8308" spans="31:31" ht="15.75" x14ac:dyDescent="0.3">
      <c r="AE8308" s="70"/>
    </row>
    <row r="8309" spans="31:31" ht="15.75" x14ac:dyDescent="0.3">
      <c r="AE8309" s="70"/>
    </row>
    <row r="8310" spans="31:31" ht="15.75" x14ac:dyDescent="0.3">
      <c r="AE8310" s="70"/>
    </row>
    <row r="8311" spans="31:31" ht="15.75" x14ac:dyDescent="0.3">
      <c r="AE8311" s="70"/>
    </row>
    <row r="8312" spans="31:31" ht="15.75" x14ac:dyDescent="0.3">
      <c r="AE8312" s="70"/>
    </row>
    <row r="8313" spans="31:31" ht="15.75" x14ac:dyDescent="0.3">
      <c r="AE8313" s="70"/>
    </row>
    <row r="8314" spans="31:31" ht="15.75" x14ac:dyDescent="0.3">
      <c r="AE8314" s="70"/>
    </row>
    <row r="8315" spans="31:31" ht="15.75" x14ac:dyDescent="0.3">
      <c r="AE8315" s="70"/>
    </row>
    <row r="8316" spans="31:31" ht="15.75" x14ac:dyDescent="0.3">
      <c r="AE8316" s="70"/>
    </row>
    <row r="8317" spans="31:31" ht="15.75" x14ac:dyDescent="0.3">
      <c r="AE8317" s="70"/>
    </row>
    <row r="8318" spans="31:31" ht="15.75" x14ac:dyDescent="0.3">
      <c r="AE8318" s="70"/>
    </row>
    <row r="8319" spans="31:31" ht="15.75" x14ac:dyDescent="0.3">
      <c r="AE8319" s="70"/>
    </row>
    <row r="8320" spans="31:31" ht="15.75" x14ac:dyDescent="0.3">
      <c r="AE8320" s="70"/>
    </row>
    <row r="8321" spans="31:31" ht="15.75" x14ac:dyDescent="0.3">
      <c r="AE8321" s="70"/>
    </row>
    <row r="8322" spans="31:31" ht="15.75" x14ac:dyDescent="0.3">
      <c r="AE8322" s="70"/>
    </row>
    <row r="8323" spans="31:31" ht="15.75" x14ac:dyDescent="0.3">
      <c r="AE8323" s="70"/>
    </row>
    <row r="8324" spans="31:31" ht="15.75" x14ac:dyDescent="0.3">
      <c r="AE8324" s="70"/>
    </row>
    <row r="8325" spans="31:31" ht="15.75" x14ac:dyDescent="0.3">
      <c r="AE8325" s="70"/>
    </row>
    <row r="8326" spans="31:31" ht="15.75" x14ac:dyDescent="0.3">
      <c r="AE8326" s="70"/>
    </row>
    <row r="8327" spans="31:31" ht="15.75" x14ac:dyDescent="0.3">
      <c r="AE8327" s="70"/>
    </row>
    <row r="8328" spans="31:31" ht="15.75" x14ac:dyDescent="0.3">
      <c r="AE8328" s="70"/>
    </row>
    <row r="8329" spans="31:31" ht="15.75" x14ac:dyDescent="0.3">
      <c r="AE8329" s="70"/>
    </row>
    <row r="8330" spans="31:31" ht="15.75" x14ac:dyDescent="0.3">
      <c r="AE8330" s="70"/>
    </row>
    <row r="8331" spans="31:31" ht="15.75" x14ac:dyDescent="0.3">
      <c r="AE8331" s="70"/>
    </row>
    <row r="8332" spans="31:31" ht="15.75" x14ac:dyDescent="0.3">
      <c r="AE8332" s="70"/>
    </row>
    <row r="8333" spans="31:31" ht="15.75" x14ac:dyDescent="0.3">
      <c r="AE8333" s="70"/>
    </row>
    <row r="8334" spans="31:31" ht="15.75" x14ac:dyDescent="0.3">
      <c r="AE8334" s="70"/>
    </row>
    <row r="8335" spans="31:31" ht="15.75" x14ac:dyDescent="0.3">
      <c r="AE8335" s="70"/>
    </row>
    <row r="8336" spans="31:31" ht="15.75" x14ac:dyDescent="0.3">
      <c r="AE8336" s="70"/>
    </row>
    <row r="8337" spans="31:31" ht="15.75" x14ac:dyDescent="0.3">
      <c r="AE8337" s="70"/>
    </row>
    <row r="8338" spans="31:31" ht="15.75" x14ac:dyDescent="0.3">
      <c r="AE8338" s="70"/>
    </row>
    <row r="8339" spans="31:31" ht="15.75" x14ac:dyDescent="0.3">
      <c r="AE8339" s="70"/>
    </row>
    <row r="8340" spans="31:31" ht="15.75" x14ac:dyDescent="0.3">
      <c r="AE8340" s="70"/>
    </row>
    <row r="8341" spans="31:31" ht="15.75" x14ac:dyDescent="0.3">
      <c r="AE8341" s="70"/>
    </row>
    <row r="8342" spans="31:31" ht="15.75" x14ac:dyDescent="0.3">
      <c r="AE8342" s="70"/>
    </row>
    <row r="8343" spans="31:31" ht="15.75" x14ac:dyDescent="0.3">
      <c r="AE8343" s="70"/>
    </row>
    <row r="8344" spans="31:31" ht="15.75" x14ac:dyDescent="0.3">
      <c r="AE8344" s="70"/>
    </row>
    <row r="8345" spans="31:31" ht="15.75" x14ac:dyDescent="0.3">
      <c r="AE8345" s="70"/>
    </row>
    <row r="8346" spans="31:31" ht="15.75" x14ac:dyDescent="0.3">
      <c r="AE8346" s="70"/>
    </row>
    <row r="8347" spans="31:31" ht="15.75" x14ac:dyDescent="0.3">
      <c r="AE8347" s="70"/>
    </row>
    <row r="8348" spans="31:31" ht="15.75" x14ac:dyDescent="0.3">
      <c r="AE8348" s="70"/>
    </row>
    <row r="8349" spans="31:31" ht="15.75" x14ac:dyDescent="0.3">
      <c r="AE8349" s="70"/>
    </row>
    <row r="8350" spans="31:31" ht="15.75" x14ac:dyDescent="0.3">
      <c r="AE8350" s="70"/>
    </row>
    <row r="8351" spans="31:31" ht="15.75" x14ac:dyDescent="0.3">
      <c r="AE8351" s="70"/>
    </row>
    <row r="8352" spans="31:31" ht="15.75" x14ac:dyDescent="0.3">
      <c r="AE8352" s="70"/>
    </row>
    <row r="8353" spans="31:31" ht="15.75" x14ac:dyDescent="0.3">
      <c r="AE8353" s="70"/>
    </row>
    <row r="8354" spans="31:31" ht="15.75" x14ac:dyDescent="0.3">
      <c r="AE8354" s="70"/>
    </row>
    <row r="8355" spans="31:31" ht="15.75" x14ac:dyDescent="0.3">
      <c r="AE8355" s="70"/>
    </row>
    <row r="8356" spans="31:31" ht="15.75" x14ac:dyDescent="0.3">
      <c r="AE8356" s="70"/>
    </row>
    <row r="8357" spans="31:31" ht="15.75" x14ac:dyDescent="0.3">
      <c r="AE8357" s="70"/>
    </row>
    <row r="8358" spans="31:31" ht="15.75" x14ac:dyDescent="0.3">
      <c r="AE8358" s="70"/>
    </row>
    <row r="8359" spans="31:31" ht="15.75" x14ac:dyDescent="0.3">
      <c r="AE8359" s="70"/>
    </row>
    <row r="8360" spans="31:31" ht="15.75" x14ac:dyDescent="0.3">
      <c r="AE8360" s="70"/>
    </row>
    <row r="8361" spans="31:31" ht="15.75" x14ac:dyDescent="0.3">
      <c r="AE8361" s="70"/>
    </row>
    <row r="8362" spans="31:31" ht="15.75" x14ac:dyDescent="0.3">
      <c r="AE8362" s="70"/>
    </row>
    <row r="8363" spans="31:31" ht="15.75" x14ac:dyDescent="0.3">
      <c r="AE8363" s="70"/>
    </row>
    <row r="8364" spans="31:31" ht="15.75" x14ac:dyDescent="0.3">
      <c r="AE8364" s="70"/>
    </row>
    <row r="8365" spans="31:31" ht="15.75" x14ac:dyDescent="0.3">
      <c r="AE8365" s="70"/>
    </row>
    <row r="8366" spans="31:31" ht="15.75" x14ac:dyDescent="0.3">
      <c r="AE8366" s="70"/>
    </row>
    <row r="8367" spans="31:31" ht="15.75" x14ac:dyDescent="0.3">
      <c r="AE8367" s="70"/>
    </row>
    <row r="8368" spans="31:31" ht="15.75" x14ac:dyDescent="0.3">
      <c r="AE8368" s="70"/>
    </row>
    <row r="8369" spans="31:31" ht="15.75" x14ac:dyDescent="0.3">
      <c r="AE8369" s="70"/>
    </row>
    <row r="8370" spans="31:31" ht="15.75" x14ac:dyDescent="0.3">
      <c r="AE8370" s="70"/>
    </row>
    <row r="8371" spans="31:31" ht="15.75" x14ac:dyDescent="0.3">
      <c r="AE8371" s="70"/>
    </row>
    <row r="8372" spans="31:31" ht="15.75" x14ac:dyDescent="0.3">
      <c r="AE8372" s="70"/>
    </row>
    <row r="8373" spans="31:31" ht="15.75" x14ac:dyDescent="0.3">
      <c r="AE8373" s="70"/>
    </row>
    <row r="8374" spans="31:31" ht="15.75" x14ac:dyDescent="0.3">
      <c r="AE8374" s="70"/>
    </row>
    <row r="8375" spans="31:31" ht="15.75" x14ac:dyDescent="0.3">
      <c r="AE8375" s="70"/>
    </row>
    <row r="8376" spans="31:31" ht="15.75" x14ac:dyDescent="0.3">
      <c r="AE8376" s="70"/>
    </row>
    <row r="8377" spans="31:31" ht="15.75" x14ac:dyDescent="0.3">
      <c r="AE8377" s="70"/>
    </row>
    <row r="8378" spans="31:31" ht="15.75" x14ac:dyDescent="0.3">
      <c r="AE8378" s="70"/>
    </row>
    <row r="8379" spans="31:31" ht="15.75" x14ac:dyDescent="0.3">
      <c r="AE8379" s="70"/>
    </row>
    <row r="8380" spans="31:31" ht="15.75" x14ac:dyDescent="0.3">
      <c r="AE8380" s="70"/>
    </row>
    <row r="8381" spans="31:31" ht="15.75" x14ac:dyDescent="0.3">
      <c r="AE8381" s="70"/>
    </row>
    <row r="8382" spans="31:31" ht="15.75" x14ac:dyDescent="0.3">
      <c r="AE8382" s="70"/>
    </row>
    <row r="8383" spans="31:31" ht="15.75" x14ac:dyDescent="0.3">
      <c r="AE8383" s="70"/>
    </row>
    <row r="8384" spans="31:31" ht="15.75" x14ac:dyDescent="0.3">
      <c r="AE8384" s="70"/>
    </row>
    <row r="8385" spans="31:31" ht="15.75" x14ac:dyDescent="0.3">
      <c r="AE8385" s="70"/>
    </row>
    <row r="8386" spans="31:31" ht="15.75" x14ac:dyDescent="0.3">
      <c r="AE8386" s="70"/>
    </row>
    <row r="8387" spans="31:31" ht="15.75" x14ac:dyDescent="0.3">
      <c r="AE8387" s="70"/>
    </row>
    <row r="8388" spans="31:31" ht="15.75" x14ac:dyDescent="0.3">
      <c r="AE8388" s="70"/>
    </row>
    <row r="8389" spans="31:31" ht="15.75" x14ac:dyDescent="0.3">
      <c r="AE8389" s="70"/>
    </row>
    <row r="8390" spans="31:31" ht="15.75" x14ac:dyDescent="0.3">
      <c r="AE8390" s="70"/>
    </row>
    <row r="8391" spans="31:31" ht="15.75" x14ac:dyDescent="0.3">
      <c r="AE8391" s="70"/>
    </row>
    <row r="8392" spans="31:31" ht="15.75" x14ac:dyDescent="0.3">
      <c r="AE8392" s="70"/>
    </row>
    <row r="8393" spans="31:31" ht="15.75" x14ac:dyDescent="0.3">
      <c r="AE8393" s="70"/>
    </row>
    <row r="8394" spans="31:31" ht="15.75" x14ac:dyDescent="0.3">
      <c r="AE8394" s="70"/>
    </row>
    <row r="8395" spans="31:31" ht="15.75" x14ac:dyDescent="0.3">
      <c r="AE8395" s="70"/>
    </row>
    <row r="8396" spans="31:31" ht="15.75" x14ac:dyDescent="0.3">
      <c r="AE8396" s="70"/>
    </row>
    <row r="8397" spans="31:31" ht="15.75" x14ac:dyDescent="0.3">
      <c r="AE8397" s="70"/>
    </row>
    <row r="8398" spans="31:31" ht="15.75" x14ac:dyDescent="0.3">
      <c r="AE8398" s="70"/>
    </row>
    <row r="8399" spans="31:31" ht="15.75" x14ac:dyDescent="0.3">
      <c r="AE8399" s="70"/>
    </row>
    <row r="8400" spans="31:31" ht="15.75" x14ac:dyDescent="0.3">
      <c r="AE8400" s="70"/>
    </row>
    <row r="8401" spans="31:31" ht="15.75" x14ac:dyDescent="0.3">
      <c r="AE8401" s="70"/>
    </row>
    <row r="8402" spans="31:31" ht="15.75" x14ac:dyDescent="0.3">
      <c r="AE8402" s="70"/>
    </row>
    <row r="8403" spans="31:31" ht="15.75" x14ac:dyDescent="0.3">
      <c r="AE8403" s="70"/>
    </row>
    <row r="8404" spans="31:31" ht="15.75" x14ac:dyDescent="0.3">
      <c r="AE8404" s="70"/>
    </row>
    <row r="8405" spans="31:31" ht="15.75" x14ac:dyDescent="0.3">
      <c r="AE8405" s="70"/>
    </row>
    <row r="8406" spans="31:31" ht="15.75" x14ac:dyDescent="0.3">
      <c r="AE8406" s="70"/>
    </row>
    <row r="8407" spans="31:31" ht="15.75" x14ac:dyDescent="0.3">
      <c r="AE8407" s="70"/>
    </row>
    <row r="8408" spans="31:31" ht="15.75" x14ac:dyDescent="0.3">
      <c r="AE8408" s="70"/>
    </row>
    <row r="8409" spans="31:31" ht="15.75" x14ac:dyDescent="0.3">
      <c r="AE8409" s="70"/>
    </row>
    <row r="8410" spans="31:31" ht="15.75" x14ac:dyDescent="0.3">
      <c r="AE8410" s="70"/>
    </row>
    <row r="8411" spans="31:31" ht="15.75" x14ac:dyDescent="0.3">
      <c r="AE8411" s="70"/>
    </row>
    <row r="8412" spans="31:31" ht="15.75" x14ac:dyDescent="0.3">
      <c r="AE8412" s="70"/>
    </row>
    <row r="8413" spans="31:31" ht="15.75" x14ac:dyDescent="0.3">
      <c r="AE8413" s="70"/>
    </row>
    <row r="8414" spans="31:31" ht="15.75" x14ac:dyDescent="0.3">
      <c r="AE8414" s="70"/>
    </row>
    <row r="8415" spans="31:31" ht="15.75" x14ac:dyDescent="0.3">
      <c r="AE8415" s="70"/>
    </row>
    <row r="8416" spans="31:31" ht="15.75" x14ac:dyDescent="0.3">
      <c r="AE8416" s="70"/>
    </row>
    <row r="8417" spans="31:31" ht="15.75" x14ac:dyDescent="0.3">
      <c r="AE8417" s="70"/>
    </row>
    <row r="8418" spans="31:31" ht="15.75" x14ac:dyDescent="0.3">
      <c r="AE8418" s="70"/>
    </row>
    <row r="8419" spans="31:31" ht="15.75" x14ac:dyDescent="0.3">
      <c r="AE8419" s="70"/>
    </row>
    <row r="8420" spans="31:31" ht="15.75" x14ac:dyDescent="0.3">
      <c r="AE8420" s="70"/>
    </row>
    <row r="8421" spans="31:31" ht="15.75" x14ac:dyDescent="0.3">
      <c r="AE8421" s="70"/>
    </row>
    <row r="8422" spans="31:31" ht="15.75" x14ac:dyDescent="0.3">
      <c r="AE8422" s="70"/>
    </row>
    <row r="8423" spans="31:31" ht="15.75" x14ac:dyDescent="0.3">
      <c r="AE8423" s="70"/>
    </row>
    <row r="8424" spans="31:31" ht="15.75" x14ac:dyDescent="0.3">
      <c r="AE8424" s="70"/>
    </row>
    <row r="8425" spans="31:31" ht="15.75" x14ac:dyDescent="0.3">
      <c r="AE8425" s="70"/>
    </row>
    <row r="8426" spans="31:31" ht="15.75" x14ac:dyDescent="0.3">
      <c r="AE8426" s="70"/>
    </row>
    <row r="8427" spans="31:31" ht="15.75" x14ac:dyDescent="0.3">
      <c r="AE8427" s="70"/>
    </row>
    <row r="8428" spans="31:31" ht="15.75" x14ac:dyDescent="0.3">
      <c r="AE8428" s="70"/>
    </row>
    <row r="8429" spans="31:31" ht="15.75" x14ac:dyDescent="0.3">
      <c r="AE8429" s="70"/>
    </row>
    <row r="8430" spans="31:31" ht="15.75" x14ac:dyDescent="0.3">
      <c r="AE8430" s="70"/>
    </row>
    <row r="8431" spans="31:31" ht="15.75" x14ac:dyDescent="0.3">
      <c r="AE8431" s="70"/>
    </row>
    <row r="8432" spans="31:31" ht="15.75" x14ac:dyDescent="0.3">
      <c r="AE8432" s="70"/>
    </row>
    <row r="8433" spans="31:31" ht="15.75" x14ac:dyDescent="0.3">
      <c r="AE8433" s="70"/>
    </row>
    <row r="8434" spans="31:31" ht="15.75" x14ac:dyDescent="0.3">
      <c r="AE8434" s="70"/>
    </row>
    <row r="8435" spans="31:31" ht="15.75" x14ac:dyDescent="0.3">
      <c r="AE8435" s="70"/>
    </row>
    <row r="8436" spans="31:31" ht="15.75" x14ac:dyDescent="0.3">
      <c r="AE8436" s="70"/>
    </row>
    <row r="8437" spans="31:31" ht="15.75" x14ac:dyDescent="0.3">
      <c r="AE8437" s="70"/>
    </row>
    <row r="8438" spans="31:31" ht="15.75" x14ac:dyDescent="0.3">
      <c r="AE8438" s="70"/>
    </row>
    <row r="8439" spans="31:31" ht="15.75" x14ac:dyDescent="0.3">
      <c r="AE8439" s="70"/>
    </row>
    <row r="8440" spans="31:31" ht="15.75" x14ac:dyDescent="0.3">
      <c r="AE8440" s="70"/>
    </row>
    <row r="8441" spans="31:31" ht="15.75" x14ac:dyDescent="0.3">
      <c r="AE8441" s="70"/>
    </row>
    <row r="8442" spans="31:31" ht="15.75" x14ac:dyDescent="0.3">
      <c r="AE8442" s="70"/>
    </row>
    <row r="8443" spans="31:31" ht="15.75" x14ac:dyDescent="0.3">
      <c r="AE8443" s="70"/>
    </row>
    <row r="8444" spans="31:31" ht="15.75" x14ac:dyDescent="0.3">
      <c r="AE8444" s="70"/>
    </row>
    <row r="8445" spans="31:31" ht="15.75" x14ac:dyDescent="0.3">
      <c r="AE8445" s="70"/>
    </row>
    <row r="8446" spans="31:31" ht="15.75" x14ac:dyDescent="0.3">
      <c r="AE8446" s="70"/>
    </row>
    <row r="8447" spans="31:31" ht="15.75" x14ac:dyDescent="0.3">
      <c r="AE8447" s="70"/>
    </row>
    <row r="8448" spans="31:31" ht="15.75" x14ac:dyDescent="0.3">
      <c r="AE8448" s="70"/>
    </row>
    <row r="8449" spans="31:31" ht="15.75" x14ac:dyDescent="0.3">
      <c r="AE8449" s="70"/>
    </row>
    <row r="8450" spans="31:31" ht="15.75" x14ac:dyDescent="0.3">
      <c r="AE8450" s="70"/>
    </row>
    <row r="8451" spans="31:31" ht="15.75" x14ac:dyDescent="0.3">
      <c r="AE8451" s="70"/>
    </row>
    <row r="8452" spans="31:31" ht="15.75" x14ac:dyDescent="0.3">
      <c r="AE8452" s="70"/>
    </row>
    <row r="8453" spans="31:31" ht="15.75" x14ac:dyDescent="0.3">
      <c r="AE8453" s="70"/>
    </row>
    <row r="8454" spans="31:31" ht="15.75" x14ac:dyDescent="0.3">
      <c r="AE8454" s="70"/>
    </row>
    <row r="8455" spans="31:31" ht="15.75" x14ac:dyDescent="0.3">
      <c r="AE8455" s="70"/>
    </row>
    <row r="8456" spans="31:31" ht="15.75" x14ac:dyDescent="0.3">
      <c r="AE8456" s="70"/>
    </row>
    <row r="8457" spans="31:31" ht="15.75" x14ac:dyDescent="0.3">
      <c r="AE8457" s="70"/>
    </row>
    <row r="8458" spans="31:31" ht="15.75" x14ac:dyDescent="0.3">
      <c r="AE8458" s="70"/>
    </row>
    <row r="8459" spans="31:31" ht="15.75" x14ac:dyDescent="0.3">
      <c r="AE8459" s="70"/>
    </row>
    <row r="8460" spans="31:31" ht="15.75" x14ac:dyDescent="0.3">
      <c r="AE8460" s="70"/>
    </row>
    <row r="8461" spans="31:31" ht="15.75" x14ac:dyDescent="0.3">
      <c r="AE8461" s="70"/>
    </row>
    <row r="8462" spans="31:31" ht="15.75" x14ac:dyDescent="0.3">
      <c r="AE8462" s="70"/>
    </row>
    <row r="8463" spans="31:31" ht="15.75" x14ac:dyDescent="0.3">
      <c r="AE8463" s="70"/>
    </row>
    <row r="8464" spans="31:31" ht="15.75" x14ac:dyDescent="0.3">
      <c r="AE8464" s="70"/>
    </row>
    <row r="8465" spans="31:31" ht="15.75" x14ac:dyDescent="0.3">
      <c r="AE8465" s="70"/>
    </row>
    <row r="8466" spans="31:31" ht="15.75" x14ac:dyDescent="0.3">
      <c r="AE8466" s="70"/>
    </row>
    <row r="8467" spans="31:31" ht="15.75" x14ac:dyDescent="0.3">
      <c r="AE8467" s="70"/>
    </row>
    <row r="8468" spans="31:31" ht="15.75" x14ac:dyDescent="0.3">
      <c r="AE8468" s="70"/>
    </row>
    <row r="8469" spans="31:31" ht="15.75" x14ac:dyDescent="0.3">
      <c r="AE8469" s="70"/>
    </row>
    <row r="8470" spans="31:31" ht="15.75" x14ac:dyDescent="0.3">
      <c r="AE8470" s="70"/>
    </row>
    <row r="8471" spans="31:31" ht="15.75" x14ac:dyDescent="0.3">
      <c r="AE8471" s="70"/>
    </row>
    <row r="8472" spans="31:31" ht="15.75" x14ac:dyDescent="0.3">
      <c r="AE8472" s="70"/>
    </row>
    <row r="8473" spans="31:31" ht="15.75" x14ac:dyDescent="0.3">
      <c r="AE8473" s="70"/>
    </row>
    <row r="8474" spans="31:31" ht="15.75" x14ac:dyDescent="0.3">
      <c r="AE8474" s="70"/>
    </row>
    <row r="8475" spans="31:31" ht="15.75" x14ac:dyDescent="0.3">
      <c r="AE8475" s="70"/>
    </row>
    <row r="8476" spans="31:31" ht="15.75" x14ac:dyDescent="0.3">
      <c r="AE8476" s="70"/>
    </row>
    <row r="8477" spans="31:31" ht="15.75" x14ac:dyDescent="0.3">
      <c r="AE8477" s="70"/>
    </row>
    <row r="8478" spans="31:31" ht="15.75" x14ac:dyDescent="0.3">
      <c r="AE8478" s="70"/>
    </row>
    <row r="8479" spans="31:31" ht="15.75" x14ac:dyDescent="0.3">
      <c r="AE8479" s="70"/>
    </row>
    <row r="8480" spans="31:31" ht="15.75" x14ac:dyDescent="0.3">
      <c r="AE8480" s="70"/>
    </row>
    <row r="8481" spans="31:31" ht="15.75" x14ac:dyDescent="0.3">
      <c r="AE8481" s="70"/>
    </row>
    <row r="8482" spans="31:31" ht="15.75" x14ac:dyDescent="0.3">
      <c r="AE8482" s="70"/>
    </row>
    <row r="8483" spans="31:31" ht="15.75" x14ac:dyDescent="0.3">
      <c r="AE8483" s="70"/>
    </row>
    <row r="8484" spans="31:31" ht="15.75" x14ac:dyDescent="0.3">
      <c r="AE8484" s="70"/>
    </row>
    <row r="8485" spans="31:31" ht="15.75" x14ac:dyDescent="0.3">
      <c r="AE8485" s="70"/>
    </row>
    <row r="8486" spans="31:31" ht="15.75" x14ac:dyDescent="0.3">
      <c r="AE8486" s="70"/>
    </row>
    <row r="8487" spans="31:31" ht="15.75" x14ac:dyDescent="0.3">
      <c r="AE8487" s="70"/>
    </row>
    <row r="8488" spans="31:31" ht="15.75" x14ac:dyDescent="0.3">
      <c r="AE8488" s="70"/>
    </row>
    <row r="8489" spans="31:31" ht="15.75" x14ac:dyDescent="0.3">
      <c r="AE8489" s="70"/>
    </row>
    <row r="8490" spans="31:31" ht="15.75" x14ac:dyDescent="0.3">
      <c r="AE8490" s="70"/>
    </row>
    <row r="8491" spans="31:31" ht="15.75" x14ac:dyDescent="0.3">
      <c r="AE8491" s="70"/>
    </row>
    <row r="8492" spans="31:31" ht="15.75" x14ac:dyDescent="0.3">
      <c r="AE8492" s="70"/>
    </row>
    <row r="8493" spans="31:31" ht="15.75" x14ac:dyDescent="0.3">
      <c r="AE8493" s="70"/>
    </row>
    <row r="8494" spans="31:31" ht="15.75" x14ac:dyDescent="0.3">
      <c r="AE8494" s="70"/>
    </row>
    <row r="8495" spans="31:31" ht="15.75" x14ac:dyDescent="0.3">
      <c r="AE8495" s="70"/>
    </row>
    <row r="8496" spans="31:31" ht="15.75" x14ac:dyDescent="0.3">
      <c r="AE8496" s="70"/>
    </row>
    <row r="8497" spans="31:31" ht="15.75" x14ac:dyDescent="0.3">
      <c r="AE8497" s="70"/>
    </row>
    <row r="8498" spans="31:31" ht="15.75" x14ac:dyDescent="0.3">
      <c r="AE8498" s="70"/>
    </row>
    <row r="8499" spans="31:31" ht="15.75" x14ac:dyDescent="0.3">
      <c r="AE8499" s="70"/>
    </row>
    <row r="8500" spans="31:31" ht="15.75" x14ac:dyDescent="0.3">
      <c r="AE8500" s="70"/>
    </row>
    <row r="8501" spans="31:31" ht="15.75" x14ac:dyDescent="0.3">
      <c r="AE8501" s="70"/>
    </row>
    <row r="8502" spans="31:31" ht="15.75" x14ac:dyDescent="0.3">
      <c r="AE8502" s="70"/>
    </row>
    <row r="8503" spans="31:31" ht="15.75" x14ac:dyDescent="0.3">
      <c r="AE8503" s="70"/>
    </row>
    <row r="8504" spans="31:31" ht="15.75" x14ac:dyDescent="0.3">
      <c r="AE8504" s="70"/>
    </row>
    <row r="8505" spans="31:31" ht="15.75" x14ac:dyDescent="0.3">
      <c r="AE8505" s="70"/>
    </row>
    <row r="8506" spans="31:31" ht="15.75" x14ac:dyDescent="0.3">
      <c r="AE8506" s="70"/>
    </row>
    <row r="8507" spans="31:31" ht="15.75" x14ac:dyDescent="0.3">
      <c r="AE8507" s="70"/>
    </row>
    <row r="8508" spans="31:31" ht="15.75" x14ac:dyDescent="0.3">
      <c r="AE8508" s="70"/>
    </row>
    <row r="8509" spans="31:31" ht="15.75" x14ac:dyDescent="0.3">
      <c r="AE8509" s="70"/>
    </row>
    <row r="8510" spans="31:31" ht="15.75" x14ac:dyDescent="0.3">
      <c r="AE8510" s="70"/>
    </row>
    <row r="8511" spans="31:31" ht="15.75" x14ac:dyDescent="0.3">
      <c r="AE8511" s="70"/>
    </row>
    <row r="8512" spans="31:31" ht="15.75" x14ac:dyDescent="0.3">
      <c r="AE8512" s="70"/>
    </row>
    <row r="8513" spans="31:31" ht="15.75" x14ac:dyDescent="0.3">
      <c r="AE8513" s="70"/>
    </row>
    <row r="8514" spans="31:31" ht="15.75" x14ac:dyDescent="0.3">
      <c r="AE8514" s="70"/>
    </row>
    <row r="8515" spans="31:31" ht="15.75" x14ac:dyDescent="0.3">
      <c r="AE8515" s="70"/>
    </row>
    <row r="8516" spans="31:31" ht="15.75" x14ac:dyDescent="0.3">
      <c r="AE8516" s="70"/>
    </row>
    <row r="8517" spans="31:31" ht="15.75" x14ac:dyDescent="0.3">
      <c r="AE8517" s="70"/>
    </row>
    <row r="8518" spans="31:31" ht="15.75" x14ac:dyDescent="0.3">
      <c r="AE8518" s="70"/>
    </row>
    <row r="8519" spans="31:31" ht="15.75" x14ac:dyDescent="0.3">
      <c r="AE8519" s="70"/>
    </row>
    <row r="8520" spans="31:31" ht="15.75" x14ac:dyDescent="0.3">
      <c r="AE8520" s="70"/>
    </row>
    <row r="8521" spans="31:31" ht="15.75" x14ac:dyDescent="0.3">
      <c r="AE8521" s="70"/>
    </row>
    <row r="8522" spans="31:31" ht="15.75" x14ac:dyDescent="0.3">
      <c r="AE8522" s="70"/>
    </row>
    <row r="8523" spans="31:31" ht="15.75" x14ac:dyDescent="0.3">
      <c r="AE8523" s="70"/>
    </row>
    <row r="8524" spans="31:31" ht="15.75" x14ac:dyDescent="0.3">
      <c r="AE8524" s="70"/>
    </row>
    <row r="8525" spans="31:31" ht="15.75" x14ac:dyDescent="0.3">
      <c r="AE8525" s="70"/>
    </row>
    <row r="8526" spans="31:31" ht="15.75" x14ac:dyDescent="0.3">
      <c r="AE8526" s="70"/>
    </row>
    <row r="8527" spans="31:31" ht="15.75" x14ac:dyDescent="0.3">
      <c r="AE8527" s="70"/>
    </row>
    <row r="8528" spans="31:31" ht="15.75" x14ac:dyDescent="0.3">
      <c r="AE8528" s="70"/>
    </row>
    <row r="8529" spans="31:31" ht="15.75" x14ac:dyDescent="0.3">
      <c r="AE8529" s="70"/>
    </row>
    <row r="8530" spans="31:31" ht="15.75" x14ac:dyDescent="0.3">
      <c r="AE8530" s="70"/>
    </row>
    <row r="8531" spans="31:31" ht="15.75" x14ac:dyDescent="0.3">
      <c r="AE8531" s="70"/>
    </row>
    <row r="8532" spans="31:31" ht="15.75" x14ac:dyDescent="0.3">
      <c r="AE8532" s="70"/>
    </row>
    <row r="8533" spans="31:31" ht="15.75" x14ac:dyDescent="0.3">
      <c r="AE8533" s="70"/>
    </row>
    <row r="8534" spans="31:31" ht="15.75" x14ac:dyDescent="0.3">
      <c r="AE8534" s="70"/>
    </row>
    <row r="8535" spans="31:31" ht="15.75" x14ac:dyDescent="0.3">
      <c r="AE8535" s="70"/>
    </row>
    <row r="8536" spans="31:31" ht="15.75" x14ac:dyDescent="0.3">
      <c r="AE8536" s="70"/>
    </row>
    <row r="8537" spans="31:31" ht="15.75" x14ac:dyDescent="0.3">
      <c r="AE8537" s="70"/>
    </row>
    <row r="8538" spans="31:31" ht="15.75" x14ac:dyDescent="0.3">
      <c r="AE8538" s="70"/>
    </row>
    <row r="8539" spans="31:31" ht="15.75" x14ac:dyDescent="0.3">
      <c r="AE8539" s="70"/>
    </row>
    <row r="8540" spans="31:31" ht="15.75" x14ac:dyDescent="0.3">
      <c r="AE8540" s="70"/>
    </row>
    <row r="8541" spans="31:31" ht="15.75" x14ac:dyDescent="0.3">
      <c r="AE8541" s="70"/>
    </row>
    <row r="8542" spans="31:31" ht="15.75" x14ac:dyDescent="0.3">
      <c r="AE8542" s="70"/>
    </row>
    <row r="8543" spans="31:31" ht="15.75" x14ac:dyDescent="0.3">
      <c r="AE8543" s="70"/>
    </row>
    <row r="8544" spans="31:31" ht="15.75" x14ac:dyDescent="0.3">
      <c r="AE8544" s="70"/>
    </row>
    <row r="8545" spans="31:31" ht="15.75" x14ac:dyDescent="0.3">
      <c r="AE8545" s="70"/>
    </row>
    <row r="8546" spans="31:31" ht="15.75" x14ac:dyDescent="0.3">
      <c r="AE8546" s="70"/>
    </row>
    <row r="8547" spans="31:31" ht="15.75" x14ac:dyDescent="0.3">
      <c r="AE8547" s="70"/>
    </row>
    <row r="8548" spans="31:31" ht="15.75" x14ac:dyDescent="0.3">
      <c r="AE8548" s="70"/>
    </row>
    <row r="8549" spans="31:31" ht="15.75" x14ac:dyDescent="0.3">
      <c r="AE8549" s="70"/>
    </row>
    <row r="8550" spans="31:31" ht="15.75" x14ac:dyDescent="0.3">
      <c r="AE8550" s="70"/>
    </row>
    <row r="8551" spans="31:31" ht="15.75" x14ac:dyDescent="0.3">
      <c r="AE8551" s="70"/>
    </row>
    <row r="8552" spans="31:31" ht="15.75" x14ac:dyDescent="0.3">
      <c r="AE8552" s="70"/>
    </row>
    <row r="8553" spans="31:31" ht="15.75" x14ac:dyDescent="0.3">
      <c r="AE8553" s="70"/>
    </row>
    <row r="8554" spans="31:31" ht="15.75" x14ac:dyDescent="0.3">
      <c r="AE8554" s="70"/>
    </row>
    <row r="8555" spans="31:31" ht="15.75" x14ac:dyDescent="0.3">
      <c r="AE8555" s="70"/>
    </row>
    <row r="8556" spans="31:31" ht="15.75" x14ac:dyDescent="0.3">
      <c r="AE8556" s="70"/>
    </row>
    <row r="8557" spans="31:31" ht="15.75" x14ac:dyDescent="0.3">
      <c r="AE8557" s="70"/>
    </row>
    <row r="8558" spans="31:31" ht="15.75" x14ac:dyDescent="0.3">
      <c r="AE8558" s="70"/>
    </row>
    <row r="8559" spans="31:31" ht="15.75" x14ac:dyDescent="0.3">
      <c r="AE8559" s="70"/>
    </row>
    <row r="8560" spans="31:31" ht="15.75" x14ac:dyDescent="0.3">
      <c r="AE8560" s="70"/>
    </row>
    <row r="8561" spans="31:31" ht="15.75" x14ac:dyDescent="0.3">
      <c r="AE8561" s="70"/>
    </row>
    <row r="8562" spans="31:31" ht="15.75" x14ac:dyDescent="0.3">
      <c r="AE8562" s="70"/>
    </row>
    <row r="8563" spans="31:31" ht="15.75" x14ac:dyDescent="0.3">
      <c r="AE8563" s="70"/>
    </row>
    <row r="8564" spans="31:31" ht="15.75" x14ac:dyDescent="0.3">
      <c r="AE8564" s="70"/>
    </row>
    <row r="8565" spans="31:31" ht="15.75" x14ac:dyDescent="0.3">
      <c r="AE8565" s="70"/>
    </row>
    <row r="8566" spans="31:31" ht="15.75" x14ac:dyDescent="0.3">
      <c r="AE8566" s="70"/>
    </row>
    <row r="8567" spans="31:31" ht="15.75" x14ac:dyDescent="0.3">
      <c r="AE8567" s="70"/>
    </row>
    <row r="8568" spans="31:31" ht="15.75" x14ac:dyDescent="0.3">
      <c r="AE8568" s="70"/>
    </row>
    <row r="8569" spans="31:31" ht="15.75" x14ac:dyDescent="0.3">
      <c r="AE8569" s="70"/>
    </row>
    <row r="8570" spans="31:31" ht="15.75" x14ac:dyDescent="0.3">
      <c r="AE8570" s="70"/>
    </row>
    <row r="8571" spans="31:31" ht="15.75" x14ac:dyDescent="0.3">
      <c r="AE8571" s="70"/>
    </row>
    <row r="8572" spans="31:31" ht="15.75" x14ac:dyDescent="0.3">
      <c r="AE8572" s="70"/>
    </row>
    <row r="8573" spans="31:31" ht="15.75" x14ac:dyDescent="0.3">
      <c r="AE8573" s="70"/>
    </row>
    <row r="8574" spans="31:31" ht="15.75" x14ac:dyDescent="0.3">
      <c r="AE8574" s="70"/>
    </row>
    <row r="8575" spans="31:31" ht="15.75" x14ac:dyDescent="0.3">
      <c r="AE8575" s="70"/>
    </row>
    <row r="8576" spans="31:31" ht="15.75" x14ac:dyDescent="0.3">
      <c r="AE8576" s="70"/>
    </row>
    <row r="8577" spans="31:31" ht="15.75" x14ac:dyDescent="0.3">
      <c r="AE8577" s="70"/>
    </row>
    <row r="8578" spans="31:31" ht="15.75" x14ac:dyDescent="0.3">
      <c r="AE8578" s="70"/>
    </row>
    <row r="8579" spans="31:31" ht="15.75" x14ac:dyDescent="0.3">
      <c r="AE8579" s="70"/>
    </row>
    <row r="8580" spans="31:31" ht="15.75" x14ac:dyDescent="0.3">
      <c r="AE8580" s="70"/>
    </row>
    <row r="8581" spans="31:31" ht="15.75" x14ac:dyDescent="0.3">
      <c r="AE8581" s="70"/>
    </row>
    <row r="8582" spans="31:31" ht="15.75" x14ac:dyDescent="0.3">
      <c r="AE8582" s="70"/>
    </row>
    <row r="8583" spans="31:31" ht="15.75" x14ac:dyDescent="0.3">
      <c r="AE8583" s="70"/>
    </row>
    <row r="8584" spans="31:31" ht="15.75" x14ac:dyDescent="0.3">
      <c r="AE8584" s="70"/>
    </row>
    <row r="8585" spans="31:31" ht="15.75" x14ac:dyDescent="0.3">
      <c r="AE8585" s="70"/>
    </row>
    <row r="8586" spans="31:31" ht="15.75" x14ac:dyDescent="0.3">
      <c r="AE8586" s="70"/>
    </row>
    <row r="8587" spans="31:31" ht="15.75" x14ac:dyDescent="0.3">
      <c r="AE8587" s="70"/>
    </row>
    <row r="8588" spans="31:31" ht="15.75" x14ac:dyDescent="0.3">
      <c r="AE8588" s="70"/>
    </row>
    <row r="8589" spans="31:31" ht="15.75" x14ac:dyDescent="0.3">
      <c r="AE8589" s="70"/>
    </row>
    <row r="8590" spans="31:31" ht="15.75" x14ac:dyDescent="0.3">
      <c r="AE8590" s="70"/>
    </row>
    <row r="8591" spans="31:31" ht="15.75" x14ac:dyDescent="0.3">
      <c r="AE8591" s="70"/>
    </row>
    <row r="8592" spans="31:31" ht="15.75" x14ac:dyDescent="0.3">
      <c r="AE8592" s="70"/>
    </row>
    <row r="8593" spans="31:31" ht="15.75" x14ac:dyDescent="0.3">
      <c r="AE8593" s="70"/>
    </row>
    <row r="8594" spans="31:31" ht="15.75" x14ac:dyDescent="0.3">
      <c r="AE8594" s="70"/>
    </row>
    <row r="8595" spans="31:31" ht="15.75" x14ac:dyDescent="0.3">
      <c r="AE8595" s="70"/>
    </row>
    <row r="8596" spans="31:31" ht="15.75" x14ac:dyDescent="0.3">
      <c r="AE8596" s="70"/>
    </row>
    <row r="8597" spans="31:31" ht="15.75" x14ac:dyDescent="0.3">
      <c r="AE8597" s="70"/>
    </row>
    <row r="8598" spans="31:31" ht="15.75" x14ac:dyDescent="0.3">
      <c r="AE8598" s="70"/>
    </row>
    <row r="8599" spans="31:31" ht="15.75" x14ac:dyDescent="0.3">
      <c r="AE8599" s="70"/>
    </row>
    <row r="8600" spans="31:31" ht="15.75" x14ac:dyDescent="0.3">
      <c r="AE8600" s="70"/>
    </row>
    <row r="8601" spans="31:31" ht="15.75" x14ac:dyDescent="0.3">
      <c r="AE8601" s="70"/>
    </row>
    <row r="8602" spans="31:31" ht="15.75" x14ac:dyDescent="0.3">
      <c r="AE8602" s="70"/>
    </row>
    <row r="8603" spans="31:31" ht="15.75" x14ac:dyDescent="0.3">
      <c r="AE8603" s="70"/>
    </row>
    <row r="8604" spans="31:31" ht="15.75" x14ac:dyDescent="0.3">
      <c r="AE8604" s="70"/>
    </row>
    <row r="8605" spans="31:31" ht="15.75" x14ac:dyDescent="0.3">
      <c r="AE8605" s="70"/>
    </row>
    <row r="8606" spans="31:31" ht="15.75" x14ac:dyDescent="0.3">
      <c r="AE8606" s="70"/>
    </row>
    <row r="8607" spans="31:31" ht="15.75" x14ac:dyDescent="0.3">
      <c r="AE8607" s="70"/>
    </row>
    <row r="8608" spans="31:31" ht="15.75" x14ac:dyDescent="0.3">
      <c r="AE8608" s="70"/>
    </row>
    <row r="8609" spans="31:31" ht="15.75" x14ac:dyDescent="0.3">
      <c r="AE8609" s="70"/>
    </row>
    <row r="8610" spans="31:31" ht="15.75" x14ac:dyDescent="0.3">
      <c r="AE8610" s="70"/>
    </row>
    <row r="8611" spans="31:31" ht="15.75" x14ac:dyDescent="0.3">
      <c r="AE8611" s="70"/>
    </row>
    <row r="8612" spans="31:31" ht="15.75" x14ac:dyDescent="0.3">
      <c r="AE8612" s="70"/>
    </row>
    <row r="8613" spans="31:31" ht="15.75" x14ac:dyDescent="0.3">
      <c r="AE8613" s="70"/>
    </row>
    <row r="8614" spans="31:31" ht="15.75" x14ac:dyDescent="0.3">
      <c r="AE8614" s="70"/>
    </row>
    <row r="8615" spans="31:31" ht="15.75" x14ac:dyDescent="0.3">
      <c r="AE8615" s="70"/>
    </row>
    <row r="8616" spans="31:31" ht="15.75" x14ac:dyDescent="0.3">
      <c r="AE8616" s="70"/>
    </row>
    <row r="8617" spans="31:31" ht="15.75" x14ac:dyDescent="0.3">
      <c r="AE8617" s="70"/>
    </row>
    <row r="8618" spans="31:31" ht="15.75" x14ac:dyDescent="0.3">
      <c r="AE8618" s="70"/>
    </row>
    <row r="8619" spans="31:31" ht="15.75" x14ac:dyDescent="0.3">
      <c r="AE8619" s="70"/>
    </row>
    <row r="8620" spans="31:31" ht="15.75" x14ac:dyDescent="0.3">
      <c r="AE8620" s="70"/>
    </row>
    <row r="8621" spans="31:31" ht="15.75" x14ac:dyDescent="0.3">
      <c r="AE8621" s="70"/>
    </row>
    <row r="8622" spans="31:31" ht="15.75" x14ac:dyDescent="0.3">
      <c r="AE8622" s="70"/>
    </row>
    <row r="8623" spans="31:31" ht="15.75" x14ac:dyDescent="0.3">
      <c r="AE8623" s="70"/>
    </row>
    <row r="8624" spans="31:31" ht="15.75" x14ac:dyDescent="0.3">
      <c r="AE8624" s="70"/>
    </row>
    <row r="8625" spans="31:31" ht="15.75" x14ac:dyDescent="0.3">
      <c r="AE8625" s="70"/>
    </row>
    <row r="8626" spans="31:31" ht="15.75" x14ac:dyDescent="0.3">
      <c r="AE8626" s="70"/>
    </row>
    <row r="8627" spans="31:31" ht="15.75" x14ac:dyDescent="0.3">
      <c r="AE8627" s="70"/>
    </row>
    <row r="8628" spans="31:31" ht="15.75" x14ac:dyDescent="0.3">
      <c r="AE8628" s="70"/>
    </row>
    <row r="8629" spans="31:31" ht="15.75" x14ac:dyDescent="0.3">
      <c r="AE8629" s="70"/>
    </row>
    <row r="8630" spans="31:31" ht="15.75" x14ac:dyDescent="0.3">
      <c r="AE8630" s="70"/>
    </row>
    <row r="8631" spans="31:31" ht="15.75" x14ac:dyDescent="0.3">
      <c r="AE8631" s="70"/>
    </row>
    <row r="8632" spans="31:31" ht="15.75" x14ac:dyDescent="0.3">
      <c r="AE8632" s="70"/>
    </row>
    <row r="8633" spans="31:31" ht="15.75" x14ac:dyDescent="0.3">
      <c r="AE8633" s="70"/>
    </row>
    <row r="8634" spans="31:31" ht="15.75" x14ac:dyDescent="0.3">
      <c r="AE8634" s="70"/>
    </row>
    <row r="8635" spans="31:31" ht="15.75" x14ac:dyDescent="0.3">
      <c r="AE8635" s="70"/>
    </row>
    <row r="8636" spans="31:31" ht="15.75" x14ac:dyDescent="0.3">
      <c r="AE8636" s="70"/>
    </row>
    <row r="8637" spans="31:31" ht="15.75" x14ac:dyDescent="0.3">
      <c r="AE8637" s="70"/>
    </row>
    <row r="8638" spans="31:31" ht="15.75" x14ac:dyDescent="0.3">
      <c r="AE8638" s="70"/>
    </row>
    <row r="8639" spans="31:31" ht="15.75" x14ac:dyDescent="0.3">
      <c r="AE8639" s="70"/>
    </row>
    <row r="8640" spans="31:31" ht="15.75" x14ac:dyDescent="0.3">
      <c r="AE8640" s="70"/>
    </row>
    <row r="8641" spans="31:31" ht="15.75" x14ac:dyDescent="0.3">
      <c r="AE8641" s="70"/>
    </row>
    <row r="8642" spans="31:31" ht="15.75" x14ac:dyDescent="0.3">
      <c r="AE8642" s="70"/>
    </row>
    <row r="8643" spans="31:31" ht="15.75" x14ac:dyDescent="0.3">
      <c r="AE8643" s="70"/>
    </row>
    <row r="8644" spans="31:31" ht="15.75" x14ac:dyDescent="0.3">
      <c r="AE8644" s="70"/>
    </row>
    <row r="8645" spans="31:31" ht="15.75" x14ac:dyDescent="0.3">
      <c r="AE8645" s="70"/>
    </row>
    <row r="8646" spans="31:31" ht="15.75" x14ac:dyDescent="0.3">
      <c r="AE8646" s="70"/>
    </row>
    <row r="8647" spans="31:31" ht="15.75" x14ac:dyDescent="0.3">
      <c r="AE8647" s="70"/>
    </row>
    <row r="8648" spans="31:31" ht="15.75" x14ac:dyDescent="0.3">
      <c r="AE8648" s="70"/>
    </row>
    <row r="8649" spans="31:31" ht="15.75" x14ac:dyDescent="0.3">
      <c r="AE8649" s="70"/>
    </row>
    <row r="8650" spans="31:31" ht="15.75" x14ac:dyDescent="0.3">
      <c r="AE8650" s="70"/>
    </row>
    <row r="8651" spans="31:31" ht="15.75" x14ac:dyDescent="0.3">
      <c r="AE8651" s="70"/>
    </row>
    <row r="8652" spans="31:31" ht="15.75" x14ac:dyDescent="0.3">
      <c r="AE8652" s="70"/>
    </row>
    <row r="8653" spans="31:31" ht="15.75" x14ac:dyDescent="0.3">
      <c r="AE8653" s="70"/>
    </row>
    <row r="8654" spans="31:31" ht="15.75" x14ac:dyDescent="0.3">
      <c r="AE8654" s="70"/>
    </row>
    <row r="8655" spans="31:31" ht="15.75" x14ac:dyDescent="0.3">
      <c r="AE8655" s="70"/>
    </row>
    <row r="8656" spans="31:31" ht="15.75" x14ac:dyDescent="0.3">
      <c r="AE8656" s="70"/>
    </row>
    <row r="8657" spans="31:31" ht="15.75" x14ac:dyDescent="0.3">
      <c r="AE8657" s="70"/>
    </row>
    <row r="8658" spans="31:31" ht="15.75" x14ac:dyDescent="0.3">
      <c r="AE8658" s="70"/>
    </row>
    <row r="8659" spans="31:31" ht="15.75" x14ac:dyDescent="0.3">
      <c r="AE8659" s="70"/>
    </row>
    <row r="8660" spans="31:31" ht="15.75" x14ac:dyDescent="0.3">
      <c r="AE8660" s="70"/>
    </row>
    <row r="8661" spans="31:31" ht="15.75" x14ac:dyDescent="0.3">
      <c r="AE8661" s="70"/>
    </row>
    <row r="8662" spans="31:31" ht="15.75" x14ac:dyDescent="0.3">
      <c r="AE8662" s="70"/>
    </row>
    <row r="8663" spans="31:31" ht="15.75" x14ac:dyDescent="0.3">
      <c r="AE8663" s="70"/>
    </row>
    <row r="8664" spans="31:31" ht="15.75" x14ac:dyDescent="0.3">
      <c r="AE8664" s="70"/>
    </row>
    <row r="8665" spans="31:31" ht="15.75" x14ac:dyDescent="0.3">
      <c r="AE8665" s="70"/>
    </row>
    <row r="8666" spans="31:31" ht="15.75" x14ac:dyDescent="0.3">
      <c r="AE8666" s="70"/>
    </row>
    <row r="8667" spans="31:31" ht="15.75" x14ac:dyDescent="0.3">
      <c r="AE8667" s="70"/>
    </row>
    <row r="8668" spans="31:31" ht="15.75" x14ac:dyDescent="0.3">
      <c r="AE8668" s="70"/>
    </row>
    <row r="8669" spans="31:31" ht="15.75" x14ac:dyDescent="0.3">
      <c r="AE8669" s="70"/>
    </row>
    <row r="8670" spans="31:31" ht="15.75" x14ac:dyDescent="0.3">
      <c r="AE8670" s="70"/>
    </row>
    <row r="8671" spans="31:31" ht="15.75" x14ac:dyDescent="0.3">
      <c r="AE8671" s="70"/>
    </row>
    <row r="8672" spans="31:31" ht="15.75" x14ac:dyDescent="0.3">
      <c r="AE8672" s="70"/>
    </row>
    <row r="8673" spans="31:31" ht="15.75" x14ac:dyDescent="0.3">
      <c r="AE8673" s="70"/>
    </row>
    <row r="8674" spans="31:31" ht="15.75" x14ac:dyDescent="0.3">
      <c r="AE8674" s="70"/>
    </row>
    <row r="8675" spans="31:31" ht="15.75" x14ac:dyDescent="0.3">
      <c r="AE8675" s="70"/>
    </row>
    <row r="8676" spans="31:31" ht="15.75" x14ac:dyDescent="0.3">
      <c r="AE8676" s="70"/>
    </row>
    <row r="8677" spans="31:31" ht="15.75" x14ac:dyDescent="0.3">
      <c r="AE8677" s="70"/>
    </row>
    <row r="8678" spans="31:31" ht="15.75" x14ac:dyDescent="0.3">
      <c r="AE8678" s="70"/>
    </row>
    <row r="8679" spans="31:31" ht="15.75" x14ac:dyDescent="0.3">
      <c r="AE8679" s="70"/>
    </row>
    <row r="8680" spans="31:31" ht="15.75" x14ac:dyDescent="0.3">
      <c r="AE8680" s="70"/>
    </row>
    <row r="8681" spans="31:31" ht="15.75" x14ac:dyDescent="0.3">
      <c r="AE8681" s="70"/>
    </row>
    <row r="8682" spans="31:31" ht="15.75" x14ac:dyDescent="0.3">
      <c r="AE8682" s="70"/>
    </row>
    <row r="8683" spans="31:31" ht="15.75" x14ac:dyDescent="0.3">
      <c r="AE8683" s="70"/>
    </row>
    <row r="8684" spans="31:31" ht="15.75" x14ac:dyDescent="0.3">
      <c r="AE8684" s="70"/>
    </row>
    <row r="8685" spans="31:31" ht="15.75" x14ac:dyDescent="0.3">
      <c r="AE8685" s="70"/>
    </row>
    <row r="8686" spans="31:31" ht="15.75" x14ac:dyDescent="0.3">
      <c r="AE8686" s="70"/>
    </row>
    <row r="8687" spans="31:31" ht="15.75" x14ac:dyDescent="0.3">
      <c r="AE8687" s="70"/>
    </row>
    <row r="8688" spans="31:31" ht="15.75" x14ac:dyDescent="0.3">
      <c r="AE8688" s="70"/>
    </row>
    <row r="8689" spans="31:31" ht="15.75" x14ac:dyDescent="0.3">
      <c r="AE8689" s="70"/>
    </row>
    <row r="8690" spans="31:31" ht="15.75" x14ac:dyDescent="0.3">
      <c r="AE8690" s="70"/>
    </row>
    <row r="8691" spans="31:31" ht="15.75" x14ac:dyDescent="0.3">
      <c r="AE8691" s="70"/>
    </row>
    <row r="8692" spans="31:31" ht="15.75" x14ac:dyDescent="0.3">
      <c r="AE8692" s="70"/>
    </row>
    <row r="8693" spans="31:31" ht="15.75" x14ac:dyDescent="0.3">
      <c r="AE8693" s="70"/>
    </row>
    <row r="8694" spans="31:31" ht="15.75" x14ac:dyDescent="0.3">
      <c r="AE8694" s="70"/>
    </row>
    <row r="8695" spans="31:31" ht="15.75" x14ac:dyDescent="0.3">
      <c r="AE8695" s="70"/>
    </row>
    <row r="8696" spans="31:31" ht="15.75" x14ac:dyDescent="0.3">
      <c r="AE8696" s="70"/>
    </row>
    <row r="8697" spans="31:31" ht="15.75" x14ac:dyDescent="0.3">
      <c r="AE8697" s="70"/>
    </row>
    <row r="8698" spans="31:31" ht="15.75" x14ac:dyDescent="0.3">
      <c r="AE8698" s="70"/>
    </row>
    <row r="8699" spans="31:31" ht="15.75" x14ac:dyDescent="0.3">
      <c r="AE8699" s="70"/>
    </row>
    <row r="8700" spans="31:31" ht="15.75" x14ac:dyDescent="0.3">
      <c r="AE8700" s="70"/>
    </row>
    <row r="8701" spans="31:31" ht="15.75" x14ac:dyDescent="0.3">
      <c r="AE8701" s="70"/>
    </row>
    <row r="8702" spans="31:31" ht="15.75" x14ac:dyDescent="0.3">
      <c r="AE8702" s="70"/>
    </row>
    <row r="8703" spans="31:31" ht="15.75" x14ac:dyDescent="0.3">
      <c r="AE8703" s="70"/>
    </row>
    <row r="8704" spans="31:31" ht="15.75" x14ac:dyDescent="0.3">
      <c r="AE8704" s="70"/>
    </row>
    <row r="8705" spans="31:31" ht="15.75" x14ac:dyDescent="0.3">
      <c r="AE8705" s="70"/>
    </row>
    <row r="8706" spans="31:31" ht="15.75" x14ac:dyDescent="0.3">
      <c r="AE8706" s="70"/>
    </row>
    <row r="8707" spans="31:31" ht="15.75" x14ac:dyDescent="0.3">
      <c r="AE8707" s="70"/>
    </row>
    <row r="8708" spans="31:31" ht="15.75" x14ac:dyDescent="0.3">
      <c r="AE8708" s="70"/>
    </row>
    <row r="8709" spans="31:31" ht="15.75" x14ac:dyDescent="0.3">
      <c r="AE8709" s="70"/>
    </row>
    <row r="8710" spans="31:31" ht="15.75" x14ac:dyDescent="0.3">
      <c r="AE8710" s="70"/>
    </row>
    <row r="8711" spans="31:31" ht="15.75" x14ac:dyDescent="0.3">
      <c r="AE8711" s="70"/>
    </row>
    <row r="8712" spans="31:31" ht="15.75" x14ac:dyDescent="0.3">
      <c r="AE8712" s="70"/>
    </row>
    <row r="8713" spans="31:31" ht="15.75" x14ac:dyDescent="0.3">
      <c r="AE8713" s="70"/>
    </row>
    <row r="8714" spans="31:31" ht="15.75" x14ac:dyDescent="0.3">
      <c r="AE8714" s="70"/>
    </row>
    <row r="8715" spans="31:31" ht="15.75" x14ac:dyDescent="0.3">
      <c r="AE8715" s="70"/>
    </row>
    <row r="8716" spans="31:31" ht="15.75" x14ac:dyDescent="0.3">
      <c r="AE8716" s="70"/>
    </row>
    <row r="8717" spans="31:31" ht="15.75" x14ac:dyDescent="0.3">
      <c r="AE8717" s="70"/>
    </row>
    <row r="8718" spans="31:31" ht="15.75" x14ac:dyDescent="0.3">
      <c r="AE8718" s="70"/>
    </row>
    <row r="8719" spans="31:31" ht="15.75" x14ac:dyDescent="0.3">
      <c r="AE8719" s="70"/>
    </row>
    <row r="8720" spans="31:31" ht="15.75" x14ac:dyDescent="0.3">
      <c r="AE8720" s="70"/>
    </row>
    <row r="8721" spans="31:31" ht="15.75" x14ac:dyDescent="0.3">
      <c r="AE8721" s="70"/>
    </row>
    <row r="8722" spans="31:31" ht="15.75" x14ac:dyDescent="0.3">
      <c r="AE8722" s="70"/>
    </row>
    <row r="8723" spans="31:31" ht="15.75" x14ac:dyDescent="0.3">
      <c r="AE8723" s="70"/>
    </row>
    <row r="8724" spans="31:31" ht="15.75" x14ac:dyDescent="0.3">
      <c r="AE8724" s="70"/>
    </row>
    <row r="8725" spans="31:31" ht="15.75" x14ac:dyDescent="0.3">
      <c r="AE8725" s="70"/>
    </row>
    <row r="8726" spans="31:31" ht="15.75" x14ac:dyDescent="0.3">
      <c r="AE8726" s="70"/>
    </row>
    <row r="8727" spans="31:31" ht="15.75" x14ac:dyDescent="0.3">
      <c r="AE8727" s="70"/>
    </row>
    <row r="8728" spans="31:31" ht="15.75" x14ac:dyDescent="0.3">
      <c r="AE8728" s="70"/>
    </row>
    <row r="8729" spans="31:31" ht="15.75" x14ac:dyDescent="0.3">
      <c r="AE8729" s="70"/>
    </row>
    <row r="8730" spans="31:31" ht="15.75" x14ac:dyDescent="0.3">
      <c r="AE8730" s="70"/>
    </row>
    <row r="8731" spans="31:31" ht="15.75" x14ac:dyDescent="0.3">
      <c r="AE8731" s="70"/>
    </row>
    <row r="8732" spans="31:31" ht="15.75" x14ac:dyDescent="0.3">
      <c r="AE8732" s="70"/>
    </row>
    <row r="8733" spans="31:31" ht="15.75" x14ac:dyDescent="0.3">
      <c r="AE8733" s="70"/>
    </row>
    <row r="8734" spans="31:31" ht="15.75" x14ac:dyDescent="0.3">
      <c r="AE8734" s="70"/>
    </row>
    <row r="8735" spans="31:31" ht="15.75" x14ac:dyDescent="0.3">
      <c r="AE8735" s="70"/>
    </row>
    <row r="8736" spans="31:31" ht="15.75" x14ac:dyDescent="0.3">
      <c r="AE8736" s="70"/>
    </row>
    <row r="8737" spans="31:31" ht="15.75" x14ac:dyDescent="0.3">
      <c r="AE8737" s="70"/>
    </row>
    <row r="8738" spans="31:31" ht="15.75" x14ac:dyDescent="0.3">
      <c r="AE8738" s="70"/>
    </row>
    <row r="8739" spans="31:31" ht="15.75" x14ac:dyDescent="0.3">
      <c r="AE8739" s="70"/>
    </row>
    <row r="8740" spans="31:31" ht="15.75" x14ac:dyDescent="0.3">
      <c r="AE8740" s="70"/>
    </row>
    <row r="8741" spans="31:31" ht="15.75" x14ac:dyDescent="0.3">
      <c r="AE8741" s="70"/>
    </row>
    <row r="8742" spans="31:31" ht="15.75" x14ac:dyDescent="0.3">
      <c r="AE8742" s="70"/>
    </row>
    <row r="8743" spans="31:31" ht="15.75" x14ac:dyDescent="0.3">
      <c r="AE8743" s="70"/>
    </row>
    <row r="8744" spans="31:31" ht="15.75" x14ac:dyDescent="0.3">
      <c r="AE8744" s="70"/>
    </row>
    <row r="8745" spans="31:31" ht="15.75" x14ac:dyDescent="0.3">
      <c r="AE8745" s="70"/>
    </row>
    <row r="8746" spans="31:31" ht="15.75" x14ac:dyDescent="0.3">
      <c r="AE8746" s="70"/>
    </row>
    <row r="8747" spans="31:31" ht="15.75" x14ac:dyDescent="0.3">
      <c r="AE8747" s="70"/>
    </row>
    <row r="8748" spans="31:31" ht="15.75" x14ac:dyDescent="0.3">
      <c r="AE8748" s="70"/>
    </row>
    <row r="8749" spans="31:31" ht="15.75" x14ac:dyDescent="0.3">
      <c r="AE8749" s="70"/>
    </row>
    <row r="8750" spans="31:31" ht="15.75" x14ac:dyDescent="0.3">
      <c r="AE8750" s="70"/>
    </row>
    <row r="8751" spans="31:31" ht="15.75" x14ac:dyDescent="0.3">
      <c r="AE8751" s="70"/>
    </row>
    <row r="8752" spans="31:31" ht="15.75" x14ac:dyDescent="0.3">
      <c r="AE8752" s="70"/>
    </row>
    <row r="8753" spans="31:31" ht="15.75" x14ac:dyDescent="0.3">
      <c r="AE8753" s="70"/>
    </row>
    <row r="8754" spans="31:31" ht="15.75" x14ac:dyDescent="0.3">
      <c r="AE8754" s="70"/>
    </row>
    <row r="8755" spans="31:31" ht="15.75" x14ac:dyDescent="0.3">
      <c r="AE8755" s="70"/>
    </row>
    <row r="8756" spans="31:31" ht="15.75" x14ac:dyDescent="0.3">
      <c r="AE8756" s="70"/>
    </row>
    <row r="8757" spans="31:31" ht="15.75" x14ac:dyDescent="0.3">
      <c r="AE8757" s="70"/>
    </row>
    <row r="8758" spans="31:31" ht="15.75" x14ac:dyDescent="0.3">
      <c r="AE8758" s="70"/>
    </row>
    <row r="8759" spans="31:31" ht="15.75" x14ac:dyDescent="0.3">
      <c r="AE8759" s="70"/>
    </row>
    <row r="8760" spans="31:31" ht="15.75" x14ac:dyDescent="0.3">
      <c r="AE8760" s="70"/>
    </row>
    <row r="8761" spans="31:31" ht="15.75" x14ac:dyDescent="0.3">
      <c r="AE8761" s="70"/>
    </row>
    <row r="8762" spans="31:31" ht="15.75" x14ac:dyDescent="0.3">
      <c r="AE8762" s="70"/>
    </row>
    <row r="8763" spans="31:31" ht="15.75" x14ac:dyDescent="0.3">
      <c r="AE8763" s="70"/>
    </row>
    <row r="8764" spans="31:31" ht="15.75" x14ac:dyDescent="0.3">
      <c r="AE8764" s="70"/>
    </row>
    <row r="8765" spans="31:31" ht="15.75" x14ac:dyDescent="0.3">
      <c r="AE8765" s="70"/>
    </row>
    <row r="8766" spans="31:31" ht="15.75" x14ac:dyDescent="0.3">
      <c r="AE8766" s="70"/>
    </row>
    <row r="8767" spans="31:31" ht="15.75" x14ac:dyDescent="0.3">
      <c r="AE8767" s="70"/>
    </row>
    <row r="8768" spans="31:31" ht="15.75" x14ac:dyDescent="0.3">
      <c r="AE8768" s="70"/>
    </row>
    <row r="8769" spans="31:31" ht="15.75" x14ac:dyDescent="0.3">
      <c r="AE8769" s="70"/>
    </row>
    <row r="8770" spans="31:31" ht="15.75" x14ac:dyDescent="0.3">
      <c r="AE8770" s="70"/>
    </row>
    <row r="8771" spans="31:31" ht="15.75" x14ac:dyDescent="0.3">
      <c r="AE8771" s="70"/>
    </row>
    <row r="8772" spans="31:31" ht="15.75" x14ac:dyDescent="0.3">
      <c r="AE8772" s="70"/>
    </row>
    <row r="8773" spans="31:31" ht="15.75" x14ac:dyDescent="0.3">
      <c r="AE8773" s="70"/>
    </row>
    <row r="8774" spans="31:31" ht="15.75" x14ac:dyDescent="0.3">
      <c r="AE8774" s="70"/>
    </row>
    <row r="8775" spans="31:31" ht="15.75" x14ac:dyDescent="0.3">
      <c r="AE8775" s="70"/>
    </row>
    <row r="8776" spans="31:31" ht="15.75" x14ac:dyDescent="0.3">
      <c r="AE8776" s="70"/>
    </row>
    <row r="8777" spans="31:31" ht="15.75" x14ac:dyDescent="0.3">
      <c r="AE8777" s="70"/>
    </row>
    <row r="8778" spans="31:31" ht="15.75" x14ac:dyDescent="0.3">
      <c r="AE8778" s="70"/>
    </row>
    <row r="8779" spans="31:31" ht="15.75" x14ac:dyDescent="0.3">
      <c r="AE8779" s="70"/>
    </row>
    <row r="8780" spans="31:31" ht="15.75" x14ac:dyDescent="0.3">
      <c r="AE8780" s="70"/>
    </row>
    <row r="8781" spans="31:31" ht="15.75" x14ac:dyDescent="0.3">
      <c r="AE8781" s="70"/>
    </row>
    <row r="8782" spans="31:31" ht="15.75" x14ac:dyDescent="0.3">
      <c r="AE8782" s="70"/>
    </row>
    <row r="8783" spans="31:31" ht="15.75" x14ac:dyDescent="0.3">
      <c r="AE8783" s="70"/>
    </row>
    <row r="8784" spans="31:31" ht="15.75" x14ac:dyDescent="0.3">
      <c r="AE8784" s="70"/>
    </row>
    <row r="8785" spans="31:31" ht="15.75" x14ac:dyDescent="0.3">
      <c r="AE8785" s="70"/>
    </row>
    <row r="8786" spans="31:31" ht="15.75" x14ac:dyDescent="0.3">
      <c r="AE8786" s="70"/>
    </row>
    <row r="8787" spans="31:31" ht="15.75" x14ac:dyDescent="0.3">
      <c r="AE8787" s="70"/>
    </row>
    <row r="8788" spans="31:31" ht="15.75" x14ac:dyDescent="0.3">
      <c r="AE8788" s="70"/>
    </row>
    <row r="8789" spans="31:31" ht="15.75" x14ac:dyDescent="0.3">
      <c r="AE8789" s="70"/>
    </row>
    <row r="8790" spans="31:31" ht="15.75" x14ac:dyDescent="0.3">
      <c r="AE8790" s="70"/>
    </row>
    <row r="8791" spans="31:31" ht="15.75" x14ac:dyDescent="0.3">
      <c r="AE8791" s="70"/>
    </row>
    <row r="8792" spans="31:31" ht="15.75" x14ac:dyDescent="0.3">
      <c r="AE8792" s="70"/>
    </row>
    <row r="8793" spans="31:31" ht="15.75" x14ac:dyDescent="0.3">
      <c r="AE8793" s="70"/>
    </row>
    <row r="8794" spans="31:31" ht="15.75" x14ac:dyDescent="0.3">
      <c r="AE8794" s="70"/>
    </row>
    <row r="8795" spans="31:31" ht="15.75" x14ac:dyDescent="0.3">
      <c r="AE8795" s="70"/>
    </row>
    <row r="8796" spans="31:31" ht="15.75" x14ac:dyDescent="0.3">
      <c r="AE8796" s="70"/>
    </row>
    <row r="8797" spans="31:31" ht="15.75" x14ac:dyDescent="0.3">
      <c r="AE8797" s="70"/>
    </row>
    <row r="8798" spans="31:31" ht="15.75" x14ac:dyDescent="0.3">
      <c r="AE8798" s="70"/>
    </row>
    <row r="8799" spans="31:31" ht="15.75" x14ac:dyDescent="0.3">
      <c r="AE8799" s="70"/>
    </row>
    <row r="8800" spans="31:31" ht="15.75" x14ac:dyDescent="0.3">
      <c r="AE8800" s="70"/>
    </row>
    <row r="8801" spans="31:31" ht="15.75" x14ac:dyDescent="0.3">
      <c r="AE8801" s="70"/>
    </row>
    <row r="8802" spans="31:31" ht="15.75" x14ac:dyDescent="0.3">
      <c r="AE8802" s="70"/>
    </row>
    <row r="8803" spans="31:31" ht="15.75" x14ac:dyDescent="0.3">
      <c r="AE8803" s="70"/>
    </row>
    <row r="8804" spans="31:31" ht="15.75" x14ac:dyDescent="0.3">
      <c r="AE8804" s="70"/>
    </row>
    <row r="8805" spans="31:31" ht="15.75" x14ac:dyDescent="0.3">
      <c r="AE8805" s="70"/>
    </row>
    <row r="8806" spans="31:31" ht="15.75" x14ac:dyDescent="0.3">
      <c r="AE8806" s="70"/>
    </row>
    <row r="8807" spans="31:31" ht="15.75" x14ac:dyDescent="0.3">
      <c r="AE8807" s="70"/>
    </row>
    <row r="8808" spans="31:31" ht="15.75" x14ac:dyDescent="0.3">
      <c r="AE8808" s="70"/>
    </row>
    <row r="8809" spans="31:31" ht="15.75" x14ac:dyDescent="0.3">
      <c r="AE8809" s="70"/>
    </row>
    <row r="8810" spans="31:31" ht="15.75" x14ac:dyDescent="0.3">
      <c r="AE8810" s="70"/>
    </row>
    <row r="8811" spans="31:31" ht="15.75" x14ac:dyDescent="0.3">
      <c r="AE8811" s="70"/>
    </row>
    <row r="8812" spans="31:31" ht="15.75" x14ac:dyDescent="0.3">
      <c r="AE8812" s="70"/>
    </row>
    <row r="8813" spans="31:31" ht="15.75" x14ac:dyDescent="0.3">
      <c r="AE8813" s="70"/>
    </row>
    <row r="8814" spans="31:31" ht="15.75" x14ac:dyDescent="0.3">
      <c r="AE8814" s="70"/>
    </row>
    <row r="8815" spans="31:31" ht="15.75" x14ac:dyDescent="0.3">
      <c r="AE8815" s="70"/>
    </row>
    <row r="8816" spans="31:31" ht="15.75" x14ac:dyDescent="0.3">
      <c r="AE8816" s="70"/>
    </row>
    <row r="8817" spans="31:31" ht="15.75" x14ac:dyDescent="0.3">
      <c r="AE8817" s="70"/>
    </row>
    <row r="8818" spans="31:31" ht="15.75" x14ac:dyDescent="0.3">
      <c r="AE8818" s="70"/>
    </row>
    <row r="8819" spans="31:31" ht="15.75" x14ac:dyDescent="0.3">
      <c r="AE8819" s="70"/>
    </row>
    <row r="8820" spans="31:31" ht="15.75" x14ac:dyDescent="0.3">
      <c r="AE8820" s="70"/>
    </row>
    <row r="8821" spans="31:31" ht="15.75" x14ac:dyDescent="0.3">
      <c r="AE8821" s="70"/>
    </row>
    <row r="8822" spans="31:31" ht="15.75" x14ac:dyDescent="0.3">
      <c r="AE8822" s="70"/>
    </row>
    <row r="8823" spans="31:31" ht="15.75" x14ac:dyDescent="0.3">
      <c r="AE8823" s="70"/>
    </row>
    <row r="8824" spans="31:31" ht="15.75" x14ac:dyDescent="0.3">
      <c r="AE8824" s="70"/>
    </row>
    <row r="8825" spans="31:31" ht="15.75" x14ac:dyDescent="0.3">
      <c r="AE8825" s="70"/>
    </row>
    <row r="8826" spans="31:31" ht="15.75" x14ac:dyDescent="0.3">
      <c r="AE8826" s="70"/>
    </row>
    <row r="8827" spans="31:31" ht="15.75" x14ac:dyDescent="0.3">
      <c r="AE8827" s="70"/>
    </row>
    <row r="8828" spans="31:31" ht="15.75" x14ac:dyDescent="0.3">
      <c r="AE8828" s="70"/>
    </row>
    <row r="8829" spans="31:31" ht="15.75" x14ac:dyDescent="0.3">
      <c r="AE8829" s="70"/>
    </row>
    <row r="8830" spans="31:31" ht="15.75" x14ac:dyDescent="0.3">
      <c r="AE8830" s="70"/>
    </row>
    <row r="8831" spans="31:31" ht="15.75" x14ac:dyDescent="0.3">
      <c r="AE8831" s="70"/>
    </row>
    <row r="8832" spans="31:31" ht="15.75" x14ac:dyDescent="0.3">
      <c r="AE8832" s="70"/>
    </row>
    <row r="8833" spans="31:31" ht="15.75" x14ac:dyDescent="0.3">
      <c r="AE8833" s="70"/>
    </row>
    <row r="8834" spans="31:31" ht="15.75" x14ac:dyDescent="0.3">
      <c r="AE8834" s="70"/>
    </row>
    <row r="8835" spans="31:31" ht="15.75" x14ac:dyDescent="0.3">
      <c r="AE8835" s="70"/>
    </row>
    <row r="8836" spans="31:31" ht="15.75" x14ac:dyDescent="0.3">
      <c r="AE8836" s="70"/>
    </row>
    <row r="8837" spans="31:31" ht="15.75" x14ac:dyDescent="0.3">
      <c r="AE8837" s="70"/>
    </row>
    <row r="8838" spans="31:31" ht="15.75" x14ac:dyDescent="0.3">
      <c r="AE8838" s="70"/>
    </row>
    <row r="8839" spans="31:31" ht="15.75" x14ac:dyDescent="0.3">
      <c r="AE8839" s="70"/>
    </row>
    <row r="8840" spans="31:31" ht="15.75" x14ac:dyDescent="0.3">
      <c r="AE8840" s="70"/>
    </row>
    <row r="8841" spans="31:31" ht="15.75" x14ac:dyDescent="0.3">
      <c r="AE8841" s="70"/>
    </row>
    <row r="8842" spans="31:31" ht="15.75" x14ac:dyDescent="0.3">
      <c r="AE8842" s="70"/>
    </row>
    <row r="8843" spans="31:31" ht="15.75" x14ac:dyDescent="0.3">
      <c r="AE8843" s="70"/>
    </row>
    <row r="8844" spans="31:31" ht="15.75" x14ac:dyDescent="0.3">
      <c r="AE8844" s="70"/>
    </row>
    <row r="8845" spans="31:31" ht="15.75" x14ac:dyDescent="0.3">
      <c r="AE8845" s="70"/>
    </row>
    <row r="8846" spans="31:31" ht="15.75" x14ac:dyDescent="0.3">
      <c r="AE8846" s="70"/>
    </row>
    <row r="8847" spans="31:31" ht="15.75" x14ac:dyDescent="0.3">
      <c r="AE8847" s="70"/>
    </row>
    <row r="8848" spans="31:31" ht="15.75" x14ac:dyDescent="0.3">
      <c r="AE8848" s="70"/>
    </row>
    <row r="8849" spans="31:31" ht="15.75" x14ac:dyDescent="0.3">
      <c r="AE8849" s="70"/>
    </row>
    <row r="8850" spans="31:31" ht="15.75" x14ac:dyDescent="0.3">
      <c r="AE8850" s="70"/>
    </row>
    <row r="8851" spans="31:31" ht="15.75" x14ac:dyDescent="0.3">
      <c r="AE8851" s="70"/>
    </row>
    <row r="8852" spans="31:31" ht="15.75" x14ac:dyDescent="0.3">
      <c r="AE8852" s="70"/>
    </row>
    <row r="8853" spans="31:31" ht="15.75" x14ac:dyDescent="0.3">
      <c r="AE8853" s="70"/>
    </row>
    <row r="8854" spans="31:31" ht="15.75" x14ac:dyDescent="0.3">
      <c r="AE8854" s="70"/>
    </row>
    <row r="8855" spans="31:31" ht="15.75" x14ac:dyDescent="0.3">
      <c r="AE8855" s="70"/>
    </row>
    <row r="8856" spans="31:31" ht="15.75" x14ac:dyDescent="0.3">
      <c r="AE8856" s="70"/>
    </row>
    <row r="8857" spans="31:31" ht="15.75" x14ac:dyDescent="0.3">
      <c r="AE8857" s="70"/>
    </row>
    <row r="8858" spans="31:31" ht="15.75" x14ac:dyDescent="0.3">
      <c r="AE8858" s="70"/>
    </row>
    <row r="8859" spans="31:31" ht="15.75" x14ac:dyDescent="0.3">
      <c r="AE8859" s="70"/>
    </row>
    <row r="8860" spans="31:31" ht="15.75" x14ac:dyDescent="0.3">
      <c r="AE8860" s="70"/>
    </row>
    <row r="8861" spans="31:31" ht="15.75" x14ac:dyDescent="0.3">
      <c r="AE8861" s="70"/>
    </row>
    <row r="8862" spans="31:31" ht="15.75" x14ac:dyDescent="0.3">
      <c r="AE8862" s="70"/>
    </row>
    <row r="8863" spans="31:31" ht="15.75" x14ac:dyDescent="0.3">
      <c r="AE8863" s="70"/>
    </row>
    <row r="8864" spans="31:31" ht="15.75" x14ac:dyDescent="0.3">
      <c r="AE8864" s="70"/>
    </row>
    <row r="8865" spans="31:31" ht="15.75" x14ac:dyDescent="0.3">
      <c r="AE8865" s="70"/>
    </row>
    <row r="8866" spans="31:31" ht="15.75" x14ac:dyDescent="0.3">
      <c r="AE8866" s="70"/>
    </row>
    <row r="8867" spans="31:31" ht="15.75" x14ac:dyDescent="0.3">
      <c r="AE8867" s="70"/>
    </row>
    <row r="8868" spans="31:31" ht="15.75" x14ac:dyDescent="0.3">
      <c r="AE8868" s="70"/>
    </row>
    <row r="8869" spans="31:31" ht="15.75" x14ac:dyDescent="0.3">
      <c r="AE8869" s="70"/>
    </row>
    <row r="8870" spans="31:31" ht="15.75" x14ac:dyDescent="0.3">
      <c r="AE8870" s="70"/>
    </row>
    <row r="8871" spans="31:31" ht="15.75" x14ac:dyDescent="0.3">
      <c r="AE8871" s="70"/>
    </row>
    <row r="8872" spans="31:31" ht="15.75" x14ac:dyDescent="0.3">
      <c r="AE8872" s="70"/>
    </row>
    <row r="8873" spans="31:31" ht="15.75" x14ac:dyDescent="0.3">
      <c r="AE8873" s="70"/>
    </row>
    <row r="8874" spans="31:31" ht="15.75" x14ac:dyDescent="0.3">
      <c r="AE8874" s="70"/>
    </row>
    <row r="8875" spans="31:31" ht="15.75" x14ac:dyDescent="0.3">
      <c r="AE8875" s="70"/>
    </row>
    <row r="8876" spans="31:31" ht="15.75" x14ac:dyDescent="0.3">
      <c r="AE8876" s="70"/>
    </row>
    <row r="8877" spans="31:31" ht="15.75" x14ac:dyDescent="0.3">
      <c r="AE8877" s="70"/>
    </row>
    <row r="8878" spans="31:31" ht="15.75" x14ac:dyDescent="0.3">
      <c r="AE8878" s="70"/>
    </row>
    <row r="8879" spans="31:31" ht="15.75" x14ac:dyDescent="0.3">
      <c r="AE8879" s="70"/>
    </row>
    <row r="8880" spans="31:31" ht="15.75" x14ac:dyDescent="0.3">
      <c r="AE8880" s="70"/>
    </row>
    <row r="8881" spans="31:31" ht="15.75" x14ac:dyDescent="0.3">
      <c r="AE8881" s="70"/>
    </row>
    <row r="8882" spans="31:31" ht="15.75" x14ac:dyDescent="0.3">
      <c r="AE8882" s="70"/>
    </row>
    <row r="8883" spans="31:31" ht="15.75" x14ac:dyDescent="0.3">
      <c r="AE8883" s="70"/>
    </row>
    <row r="8884" spans="31:31" ht="15.75" x14ac:dyDescent="0.3">
      <c r="AE8884" s="70"/>
    </row>
    <row r="8885" spans="31:31" ht="15.75" x14ac:dyDescent="0.3">
      <c r="AE8885" s="70"/>
    </row>
    <row r="8886" spans="31:31" ht="15.75" x14ac:dyDescent="0.3">
      <c r="AE8886" s="70"/>
    </row>
    <row r="8887" spans="31:31" ht="15.75" x14ac:dyDescent="0.3">
      <c r="AE8887" s="70"/>
    </row>
    <row r="8888" spans="31:31" ht="15.75" x14ac:dyDescent="0.3">
      <c r="AE8888" s="70"/>
    </row>
    <row r="8889" spans="31:31" ht="15.75" x14ac:dyDescent="0.3">
      <c r="AE8889" s="70"/>
    </row>
    <row r="8890" spans="31:31" ht="15.75" x14ac:dyDescent="0.3">
      <c r="AE8890" s="70"/>
    </row>
    <row r="8891" spans="31:31" ht="15.75" x14ac:dyDescent="0.3">
      <c r="AE8891" s="70"/>
    </row>
    <row r="8892" spans="31:31" ht="15.75" x14ac:dyDescent="0.3">
      <c r="AE8892" s="70"/>
    </row>
    <row r="8893" spans="31:31" ht="15.75" x14ac:dyDescent="0.3">
      <c r="AE8893" s="70"/>
    </row>
    <row r="8894" spans="31:31" ht="15.75" x14ac:dyDescent="0.3">
      <c r="AE8894" s="70"/>
    </row>
    <row r="8895" spans="31:31" ht="15.75" x14ac:dyDescent="0.3">
      <c r="AE8895" s="70"/>
    </row>
    <row r="8896" spans="31:31" ht="15.75" x14ac:dyDescent="0.3">
      <c r="AE8896" s="70"/>
    </row>
    <row r="8897" spans="31:31" ht="15.75" x14ac:dyDescent="0.3">
      <c r="AE8897" s="70"/>
    </row>
    <row r="8898" spans="31:31" ht="15.75" x14ac:dyDescent="0.3">
      <c r="AE8898" s="70"/>
    </row>
    <row r="8899" spans="31:31" ht="15.75" x14ac:dyDescent="0.3">
      <c r="AE8899" s="70"/>
    </row>
    <row r="8900" spans="31:31" ht="15.75" x14ac:dyDescent="0.3">
      <c r="AE8900" s="70"/>
    </row>
    <row r="8901" spans="31:31" ht="15.75" x14ac:dyDescent="0.3">
      <c r="AE8901" s="70"/>
    </row>
    <row r="8902" spans="31:31" ht="15.75" x14ac:dyDescent="0.3">
      <c r="AE8902" s="70"/>
    </row>
    <row r="8903" spans="31:31" ht="15.75" x14ac:dyDescent="0.3">
      <c r="AE8903" s="70"/>
    </row>
    <row r="8904" spans="31:31" ht="15.75" x14ac:dyDescent="0.3">
      <c r="AE8904" s="70"/>
    </row>
    <row r="8905" spans="31:31" ht="15.75" x14ac:dyDescent="0.3">
      <c r="AE8905" s="70"/>
    </row>
    <row r="8906" spans="31:31" ht="15.75" x14ac:dyDescent="0.3">
      <c r="AE8906" s="70"/>
    </row>
    <row r="8907" spans="31:31" ht="15.75" x14ac:dyDescent="0.3">
      <c r="AE8907" s="70"/>
    </row>
    <row r="8908" spans="31:31" ht="15.75" x14ac:dyDescent="0.3">
      <c r="AE8908" s="70"/>
    </row>
    <row r="8909" spans="31:31" ht="15.75" x14ac:dyDescent="0.3">
      <c r="AE8909" s="70"/>
    </row>
    <row r="8910" spans="31:31" ht="15.75" x14ac:dyDescent="0.3">
      <c r="AE8910" s="70"/>
    </row>
    <row r="8911" spans="31:31" ht="15.75" x14ac:dyDescent="0.3">
      <c r="AE8911" s="70"/>
    </row>
    <row r="8912" spans="31:31" ht="15.75" x14ac:dyDescent="0.3">
      <c r="AE8912" s="70"/>
    </row>
    <row r="8913" spans="31:31" ht="15.75" x14ac:dyDescent="0.3">
      <c r="AE8913" s="70"/>
    </row>
    <row r="8914" spans="31:31" ht="15.75" x14ac:dyDescent="0.3">
      <c r="AE8914" s="70"/>
    </row>
    <row r="8915" spans="31:31" ht="15.75" x14ac:dyDescent="0.3">
      <c r="AE8915" s="70"/>
    </row>
    <row r="8916" spans="31:31" ht="15.75" x14ac:dyDescent="0.3">
      <c r="AE8916" s="70"/>
    </row>
    <row r="8917" spans="31:31" ht="15.75" x14ac:dyDescent="0.3">
      <c r="AE8917" s="70"/>
    </row>
    <row r="8918" spans="31:31" ht="15.75" x14ac:dyDescent="0.3">
      <c r="AE8918" s="70"/>
    </row>
    <row r="8919" spans="31:31" ht="15.75" x14ac:dyDescent="0.3">
      <c r="AE8919" s="70"/>
    </row>
    <row r="8920" spans="31:31" ht="15.75" x14ac:dyDescent="0.3">
      <c r="AE8920" s="70"/>
    </row>
    <row r="8921" spans="31:31" ht="15.75" x14ac:dyDescent="0.3">
      <c r="AE8921" s="70"/>
    </row>
    <row r="8922" spans="31:31" ht="15.75" x14ac:dyDescent="0.3">
      <c r="AE8922" s="70"/>
    </row>
    <row r="8923" spans="31:31" ht="15.75" x14ac:dyDescent="0.3">
      <c r="AE8923" s="70"/>
    </row>
    <row r="8924" spans="31:31" ht="15.75" x14ac:dyDescent="0.3">
      <c r="AE8924" s="70"/>
    </row>
    <row r="8925" spans="31:31" ht="15.75" x14ac:dyDescent="0.3">
      <c r="AE8925" s="70"/>
    </row>
    <row r="8926" spans="31:31" ht="15.75" x14ac:dyDescent="0.3">
      <c r="AE8926" s="70"/>
    </row>
    <row r="8927" spans="31:31" ht="15.75" x14ac:dyDescent="0.3">
      <c r="AE8927" s="70"/>
    </row>
    <row r="8928" spans="31:31" ht="15.75" x14ac:dyDescent="0.3">
      <c r="AE8928" s="70"/>
    </row>
    <row r="8929" spans="31:31" ht="15.75" x14ac:dyDescent="0.3">
      <c r="AE8929" s="70"/>
    </row>
    <row r="8930" spans="31:31" ht="15.75" x14ac:dyDescent="0.3">
      <c r="AE8930" s="70"/>
    </row>
    <row r="8931" spans="31:31" ht="15.75" x14ac:dyDescent="0.3">
      <c r="AE8931" s="70"/>
    </row>
    <row r="8932" spans="31:31" ht="15.75" x14ac:dyDescent="0.3">
      <c r="AE8932" s="70"/>
    </row>
    <row r="8933" spans="31:31" ht="15.75" x14ac:dyDescent="0.3">
      <c r="AE8933" s="70"/>
    </row>
    <row r="8934" spans="31:31" ht="15.75" x14ac:dyDescent="0.3">
      <c r="AE8934" s="70"/>
    </row>
    <row r="8935" spans="31:31" ht="15.75" x14ac:dyDescent="0.3">
      <c r="AE8935" s="70"/>
    </row>
    <row r="8936" spans="31:31" ht="15.75" x14ac:dyDescent="0.3">
      <c r="AE8936" s="70"/>
    </row>
    <row r="8937" spans="31:31" ht="15.75" x14ac:dyDescent="0.3">
      <c r="AE8937" s="70"/>
    </row>
    <row r="8938" spans="31:31" ht="15.75" x14ac:dyDescent="0.3">
      <c r="AE8938" s="70"/>
    </row>
    <row r="8939" spans="31:31" ht="15.75" x14ac:dyDescent="0.3">
      <c r="AE8939" s="70"/>
    </row>
    <row r="8940" spans="31:31" ht="15.75" x14ac:dyDescent="0.3">
      <c r="AE8940" s="70"/>
    </row>
    <row r="8941" spans="31:31" ht="15.75" x14ac:dyDescent="0.3">
      <c r="AE8941" s="70"/>
    </row>
    <row r="8942" spans="31:31" ht="15.75" x14ac:dyDescent="0.3">
      <c r="AE8942" s="70"/>
    </row>
    <row r="8943" spans="31:31" ht="15.75" x14ac:dyDescent="0.3">
      <c r="AE8943" s="70"/>
    </row>
    <row r="8944" spans="31:31" ht="15.75" x14ac:dyDescent="0.3">
      <c r="AE8944" s="70"/>
    </row>
    <row r="8945" spans="31:31" ht="15.75" x14ac:dyDescent="0.3">
      <c r="AE8945" s="70"/>
    </row>
    <row r="8946" spans="31:31" ht="15.75" x14ac:dyDescent="0.3">
      <c r="AE8946" s="70"/>
    </row>
    <row r="8947" spans="31:31" ht="15.75" x14ac:dyDescent="0.3">
      <c r="AE8947" s="70"/>
    </row>
    <row r="8948" spans="31:31" ht="15.75" x14ac:dyDescent="0.3">
      <c r="AE8948" s="70"/>
    </row>
    <row r="8949" spans="31:31" ht="15.75" x14ac:dyDescent="0.3">
      <c r="AE8949" s="70"/>
    </row>
    <row r="8950" spans="31:31" ht="15.75" x14ac:dyDescent="0.3">
      <c r="AE8950" s="70"/>
    </row>
    <row r="8951" spans="31:31" ht="15.75" x14ac:dyDescent="0.3">
      <c r="AE8951" s="70"/>
    </row>
    <row r="8952" spans="31:31" ht="15.75" x14ac:dyDescent="0.3">
      <c r="AE8952" s="70"/>
    </row>
    <row r="8953" spans="31:31" ht="15.75" x14ac:dyDescent="0.3">
      <c r="AE8953" s="70"/>
    </row>
    <row r="8954" spans="31:31" ht="15.75" x14ac:dyDescent="0.3">
      <c r="AE8954" s="70"/>
    </row>
    <row r="8955" spans="31:31" ht="15.75" x14ac:dyDescent="0.3">
      <c r="AE8955" s="70"/>
    </row>
    <row r="8956" spans="31:31" ht="15.75" x14ac:dyDescent="0.3">
      <c r="AE8956" s="70"/>
    </row>
    <row r="8957" spans="31:31" ht="15.75" x14ac:dyDescent="0.3">
      <c r="AE8957" s="70"/>
    </row>
    <row r="8958" spans="31:31" ht="15.75" x14ac:dyDescent="0.3">
      <c r="AE8958" s="70"/>
    </row>
    <row r="8959" spans="31:31" ht="15.75" x14ac:dyDescent="0.3">
      <c r="AE8959" s="70"/>
    </row>
    <row r="8960" spans="31:31" ht="15.75" x14ac:dyDescent="0.3">
      <c r="AE8960" s="70"/>
    </row>
    <row r="8961" spans="31:31" ht="15.75" x14ac:dyDescent="0.3">
      <c r="AE8961" s="70"/>
    </row>
    <row r="8962" spans="31:31" ht="15.75" x14ac:dyDescent="0.3">
      <c r="AE8962" s="70"/>
    </row>
    <row r="8963" spans="31:31" ht="15.75" x14ac:dyDescent="0.3">
      <c r="AE8963" s="70"/>
    </row>
    <row r="8964" spans="31:31" ht="15.75" x14ac:dyDescent="0.3">
      <c r="AE8964" s="70"/>
    </row>
    <row r="8965" spans="31:31" ht="15.75" x14ac:dyDescent="0.3">
      <c r="AE8965" s="70"/>
    </row>
    <row r="8966" spans="31:31" ht="15.75" x14ac:dyDescent="0.3">
      <c r="AE8966" s="70"/>
    </row>
    <row r="8967" spans="31:31" ht="15.75" x14ac:dyDescent="0.3">
      <c r="AE8967" s="70"/>
    </row>
    <row r="8968" spans="31:31" ht="15.75" x14ac:dyDescent="0.3">
      <c r="AE8968" s="70"/>
    </row>
    <row r="8969" spans="31:31" ht="15.75" x14ac:dyDescent="0.3">
      <c r="AE8969" s="70"/>
    </row>
    <row r="8970" spans="31:31" ht="15.75" x14ac:dyDescent="0.3">
      <c r="AE8970" s="70"/>
    </row>
    <row r="8971" spans="31:31" ht="15.75" x14ac:dyDescent="0.3">
      <c r="AE8971" s="70"/>
    </row>
    <row r="8972" spans="31:31" ht="15.75" x14ac:dyDescent="0.3">
      <c r="AE8972" s="70"/>
    </row>
    <row r="8973" spans="31:31" ht="15.75" x14ac:dyDescent="0.3">
      <c r="AE8973" s="70"/>
    </row>
    <row r="8974" spans="31:31" ht="15.75" x14ac:dyDescent="0.3">
      <c r="AE8974" s="70"/>
    </row>
    <row r="8975" spans="31:31" ht="15.75" x14ac:dyDescent="0.3">
      <c r="AE8975" s="70"/>
    </row>
    <row r="8976" spans="31:31" ht="15.75" x14ac:dyDescent="0.3">
      <c r="AE8976" s="70"/>
    </row>
    <row r="8977" spans="31:31" ht="15.75" x14ac:dyDescent="0.3">
      <c r="AE8977" s="70"/>
    </row>
    <row r="8978" spans="31:31" ht="15.75" x14ac:dyDescent="0.3">
      <c r="AE8978" s="70"/>
    </row>
    <row r="8979" spans="31:31" ht="15.75" x14ac:dyDescent="0.3">
      <c r="AE8979" s="70"/>
    </row>
    <row r="8980" spans="31:31" ht="15.75" x14ac:dyDescent="0.3">
      <c r="AE8980" s="70"/>
    </row>
    <row r="8981" spans="31:31" ht="15.75" x14ac:dyDescent="0.3">
      <c r="AE8981" s="70"/>
    </row>
    <row r="8982" spans="31:31" ht="15.75" x14ac:dyDescent="0.3">
      <c r="AE8982" s="70"/>
    </row>
    <row r="8983" spans="31:31" ht="15.75" x14ac:dyDescent="0.3">
      <c r="AE8983" s="70"/>
    </row>
    <row r="8984" spans="31:31" ht="15.75" x14ac:dyDescent="0.3">
      <c r="AE8984" s="70"/>
    </row>
    <row r="8985" spans="31:31" ht="15.75" x14ac:dyDescent="0.3">
      <c r="AE8985" s="70"/>
    </row>
    <row r="8986" spans="31:31" ht="15.75" x14ac:dyDescent="0.3">
      <c r="AE8986" s="70"/>
    </row>
    <row r="8987" spans="31:31" ht="15.75" x14ac:dyDescent="0.3">
      <c r="AE8987" s="70"/>
    </row>
    <row r="8988" spans="31:31" ht="15.75" x14ac:dyDescent="0.3">
      <c r="AE8988" s="70"/>
    </row>
    <row r="8989" spans="31:31" ht="15.75" x14ac:dyDescent="0.3">
      <c r="AE8989" s="70"/>
    </row>
    <row r="8990" spans="31:31" ht="15.75" x14ac:dyDescent="0.3">
      <c r="AE8990" s="70"/>
    </row>
    <row r="8991" spans="31:31" ht="15.75" x14ac:dyDescent="0.3">
      <c r="AE8991" s="70"/>
    </row>
    <row r="8992" spans="31:31" ht="15.75" x14ac:dyDescent="0.3">
      <c r="AE8992" s="70"/>
    </row>
    <row r="8993" spans="31:31" ht="15.75" x14ac:dyDescent="0.3">
      <c r="AE8993" s="70"/>
    </row>
    <row r="8994" spans="31:31" ht="15.75" x14ac:dyDescent="0.3">
      <c r="AE8994" s="70"/>
    </row>
    <row r="8995" spans="31:31" ht="15.75" x14ac:dyDescent="0.3">
      <c r="AE8995" s="70"/>
    </row>
    <row r="8996" spans="31:31" ht="15.75" x14ac:dyDescent="0.3">
      <c r="AE8996" s="70"/>
    </row>
    <row r="8997" spans="31:31" ht="15.75" x14ac:dyDescent="0.3">
      <c r="AE8997" s="70"/>
    </row>
    <row r="8998" spans="31:31" ht="15.75" x14ac:dyDescent="0.3">
      <c r="AE8998" s="70"/>
    </row>
    <row r="8999" spans="31:31" ht="15.75" x14ac:dyDescent="0.3">
      <c r="AE8999" s="70"/>
    </row>
    <row r="9000" spans="31:31" ht="15.75" x14ac:dyDescent="0.3">
      <c r="AE9000" s="70"/>
    </row>
    <row r="9001" spans="31:31" ht="15.75" x14ac:dyDescent="0.3">
      <c r="AE9001" s="70"/>
    </row>
    <row r="9002" spans="31:31" ht="15.75" x14ac:dyDescent="0.3">
      <c r="AE9002" s="70"/>
    </row>
    <row r="9003" spans="31:31" ht="15.75" x14ac:dyDescent="0.3">
      <c r="AE9003" s="70"/>
    </row>
    <row r="9004" spans="31:31" ht="15.75" x14ac:dyDescent="0.3">
      <c r="AE9004" s="70"/>
    </row>
    <row r="9005" spans="31:31" ht="15.75" x14ac:dyDescent="0.3">
      <c r="AE9005" s="70"/>
    </row>
    <row r="9006" spans="31:31" ht="15.75" x14ac:dyDescent="0.3">
      <c r="AE9006" s="70"/>
    </row>
    <row r="9007" spans="31:31" ht="15.75" x14ac:dyDescent="0.3">
      <c r="AE9007" s="70"/>
    </row>
    <row r="9008" spans="31:31" ht="15.75" x14ac:dyDescent="0.3">
      <c r="AE9008" s="70"/>
    </row>
    <row r="9009" spans="31:31" ht="15.75" x14ac:dyDescent="0.3">
      <c r="AE9009" s="70"/>
    </row>
    <row r="9010" spans="31:31" ht="15.75" x14ac:dyDescent="0.3">
      <c r="AE9010" s="70"/>
    </row>
    <row r="9011" spans="31:31" ht="15.75" x14ac:dyDescent="0.3">
      <c r="AE9011" s="70"/>
    </row>
    <row r="9012" spans="31:31" ht="15.75" x14ac:dyDescent="0.3">
      <c r="AE9012" s="70"/>
    </row>
    <row r="9013" spans="31:31" ht="15.75" x14ac:dyDescent="0.3">
      <c r="AE9013" s="70"/>
    </row>
    <row r="9014" spans="31:31" ht="15.75" x14ac:dyDescent="0.3">
      <c r="AE9014" s="70"/>
    </row>
    <row r="9015" spans="31:31" ht="15.75" x14ac:dyDescent="0.3">
      <c r="AE9015" s="70"/>
    </row>
    <row r="9016" spans="31:31" ht="15.75" x14ac:dyDescent="0.3">
      <c r="AE9016" s="70"/>
    </row>
    <row r="9017" spans="31:31" ht="15.75" x14ac:dyDescent="0.3">
      <c r="AE9017" s="70"/>
    </row>
    <row r="9018" spans="31:31" ht="15.75" x14ac:dyDescent="0.3">
      <c r="AE9018" s="70"/>
    </row>
    <row r="9019" spans="31:31" ht="15.75" x14ac:dyDescent="0.3">
      <c r="AE9019" s="70"/>
    </row>
    <row r="9020" spans="31:31" ht="15.75" x14ac:dyDescent="0.3">
      <c r="AE9020" s="70"/>
    </row>
    <row r="9021" spans="31:31" ht="15.75" x14ac:dyDescent="0.3">
      <c r="AE9021" s="70"/>
    </row>
    <row r="9022" spans="31:31" ht="15.75" x14ac:dyDescent="0.3">
      <c r="AE9022" s="70"/>
    </row>
    <row r="9023" spans="31:31" ht="15.75" x14ac:dyDescent="0.3">
      <c r="AE9023" s="70"/>
    </row>
    <row r="9024" spans="31:31" ht="15.75" x14ac:dyDescent="0.3">
      <c r="AE9024" s="70"/>
    </row>
    <row r="9025" spans="31:31" ht="15.75" x14ac:dyDescent="0.3">
      <c r="AE9025" s="70"/>
    </row>
    <row r="9026" spans="31:31" ht="15.75" x14ac:dyDescent="0.3">
      <c r="AE9026" s="70"/>
    </row>
    <row r="9027" spans="31:31" ht="15.75" x14ac:dyDescent="0.3">
      <c r="AE9027" s="70"/>
    </row>
    <row r="9028" spans="31:31" ht="15.75" x14ac:dyDescent="0.3">
      <c r="AE9028" s="70"/>
    </row>
    <row r="9029" spans="31:31" ht="15.75" x14ac:dyDescent="0.3">
      <c r="AE9029" s="70"/>
    </row>
    <row r="9030" spans="31:31" ht="15.75" x14ac:dyDescent="0.3">
      <c r="AE9030" s="70"/>
    </row>
    <row r="9031" spans="31:31" ht="15.75" x14ac:dyDescent="0.3">
      <c r="AE9031" s="70"/>
    </row>
    <row r="9032" spans="31:31" ht="15.75" x14ac:dyDescent="0.3">
      <c r="AE9032" s="70"/>
    </row>
    <row r="9033" spans="31:31" ht="15.75" x14ac:dyDescent="0.3">
      <c r="AE9033" s="70"/>
    </row>
    <row r="9034" spans="31:31" ht="15.75" x14ac:dyDescent="0.3">
      <c r="AE9034" s="70"/>
    </row>
    <row r="9035" spans="31:31" ht="15.75" x14ac:dyDescent="0.3">
      <c r="AE9035" s="70"/>
    </row>
    <row r="9036" spans="31:31" ht="15.75" x14ac:dyDescent="0.3">
      <c r="AE9036" s="70"/>
    </row>
    <row r="9037" spans="31:31" ht="15.75" x14ac:dyDescent="0.3">
      <c r="AE9037" s="70"/>
    </row>
    <row r="9038" spans="31:31" ht="15.75" x14ac:dyDescent="0.3">
      <c r="AE9038" s="70"/>
    </row>
    <row r="9039" spans="31:31" ht="15.75" x14ac:dyDescent="0.3">
      <c r="AE9039" s="70"/>
    </row>
    <row r="9040" spans="31:31" ht="15.75" x14ac:dyDescent="0.3">
      <c r="AE9040" s="70"/>
    </row>
    <row r="9041" spans="31:31" ht="15.75" x14ac:dyDescent="0.3">
      <c r="AE9041" s="70"/>
    </row>
    <row r="9042" spans="31:31" ht="15.75" x14ac:dyDescent="0.3">
      <c r="AE9042" s="70"/>
    </row>
    <row r="9043" spans="31:31" ht="15.75" x14ac:dyDescent="0.3">
      <c r="AE9043" s="70"/>
    </row>
    <row r="9044" spans="31:31" ht="15.75" x14ac:dyDescent="0.3">
      <c r="AE9044" s="70"/>
    </row>
    <row r="9045" spans="31:31" ht="15.75" x14ac:dyDescent="0.3">
      <c r="AE9045" s="70"/>
    </row>
    <row r="9046" spans="31:31" ht="15.75" x14ac:dyDescent="0.3">
      <c r="AE9046" s="70"/>
    </row>
    <row r="9047" spans="31:31" ht="15.75" x14ac:dyDescent="0.3">
      <c r="AE9047" s="70"/>
    </row>
    <row r="9048" spans="31:31" ht="15.75" x14ac:dyDescent="0.3">
      <c r="AE9048" s="70"/>
    </row>
    <row r="9049" spans="31:31" ht="15.75" x14ac:dyDescent="0.3">
      <c r="AE9049" s="70"/>
    </row>
    <row r="9050" spans="31:31" ht="15.75" x14ac:dyDescent="0.3">
      <c r="AE9050" s="70"/>
    </row>
    <row r="9051" spans="31:31" ht="15.75" x14ac:dyDescent="0.3">
      <c r="AE9051" s="70"/>
    </row>
    <row r="9052" spans="31:31" ht="15.75" x14ac:dyDescent="0.3">
      <c r="AE9052" s="70"/>
    </row>
    <row r="9053" spans="31:31" ht="15.75" x14ac:dyDescent="0.3">
      <c r="AE9053" s="70"/>
    </row>
    <row r="9054" spans="31:31" ht="15.75" x14ac:dyDescent="0.3">
      <c r="AE9054" s="70"/>
    </row>
    <row r="9055" spans="31:31" ht="15.75" x14ac:dyDescent="0.3">
      <c r="AE9055" s="70"/>
    </row>
    <row r="9056" spans="31:31" ht="15.75" x14ac:dyDescent="0.3">
      <c r="AE9056" s="70"/>
    </row>
    <row r="9057" spans="31:31" ht="15.75" x14ac:dyDescent="0.3">
      <c r="AE9057" s="70"/>
    </row>
    <row r="9058" spans="31:31" ht="15.75" x14ac:dyDescent="0.3">
      <c r="AE9058" s="70"/>
    </row>
    <row r="9059" spans="31:31" ht="15.75" x14ac:dyDescent="0.3">
      <c r="AE9059" s="70"/>
    </row>
    <row r="9060" spans="31:31" ht="15.75" x14ac:dyDescent="0.3">
      <c r="AE9060" s="70"/>
    </row>
    <row r="9061" spans="31:31" ht="15.75" x14ac:dyDescent="0.3">
      <c r="AE9061" s="70"/>
    </row>
    <row r="9062" spans="31:31" ht="15.75" x14ac:dyDescent="0.3">
      <c r="AE9062" s="70"/>
    </row>
    <row r="9063" spans="31:31" ht="15.75" x14ac:dyDescent="0.3">
      <c r="AE9063" s="70"/>
    </row>
    <row r="9064" spans="31:31" ht="15.75" x14ac:dyDescent="0.3">
      <c r="AE9064" s="70"/>
    </row>
    <row r="9065" spans="31:31" ht="15.75" x14ac:dyDescent="0.3">
      <c r="AE9065" s="70"/>
    </row>
    <row r="9066" spans="31:31" ht="15.75" x14ac:dyDescent="0.3">
      <c r="AE9066" s="70"/>
    </row>
    <row r="9067" spans="31:31" ht="15.75" x14ac:dyDescent="0.3">
      <c r="AE9067" s="70"/>
    </row>
    <row r="9068" spans="31:31" ht="15.75" x14ac:dyDescent="0.3">
      <c r="AE9068" s="70"/>
    </row>
    <row r="9069" spans="31:31" ht="15.75" x14ac:dyDescent="0.3">
      <c r="AE9069" s="70"/>
    </row>
    <row r="9070" spans="31:31" ht="15.75" x14ac:dyDescent="0.3">
      <c r="AE9070" s="70"/>
    </row>
    <row r="9071" spans="31:31" ht="15.75" x14ac:dyDescent="0.3">
      <c r="AE9071" s="70"/>
    </row>
    <row r="9072" spans="31:31" ht="15.75" x14ac:dyDescent="0.3">
      <c r="AE9072" s="70"/>
    </row>
    <row r="9073" spans="31:31" ht="15.75" x14ac:dyDescent="0.3">
      <c r="AE9073" s="70"/>
    </row>
    <row r="9074" spans="31:31" ht="15.75" x14ac:dyDescent="0.3">
      <c r="AE9074" s="70"/>
    </row>
    <row r="9075" spans="31:31" ht="15.75" x14ac:dyDescent="0.3">
      <c r="AE9075" s="70"/>
    </row>
    <row r="9076" spans="31:31" ht="15.75" x14ac:dyDescent="0.3">
      <c r="AE9076" s="70"/>
    </row>
    <row r="9077" spans="31:31" ht="15.75" x14ac:dyDescent="0.3">
      <c r="AE9077" s="70"/>
    </row>
    <row r="9078" spans="31:31" ht="15.75" x14ac:dyDescent="0.3">
      <c r="AE9078" s="70"/>
    </row>
    <row r="9079" spans="31:31" ht="15.75" x14ac:dyDescent="0.3">
      <c r="AE9079" s="70"/>
    </row>
    <row r="9080" spans="31:31" ht="15.75" x14ac:dyDescent="0.3">
      <c r="AE9080" s="70"/>
    </row>
    <row r="9081" spans="31:31" ht="15.75" x14ac:dyDescent="0.3">
      <c r="AE9081" s="70"/>
    </row>
    <row r="9082" spans="31:31" ht="15.75" x14ac:dyDescent="0.3">
      <c r="AE9082" s="70"/>
    </row>
    <row r="9083" spans="31:31" ht="15.75" x14ac:dyDescent="0.3">
      <c r="AE9083" s="70"/>
    </row>
    <row r="9084" spans="31:31" ht="15.75" x14ac:dyDescent="0.3">
      <c r="AE9084" s="70"/>
    </row>
    <row r="9085" spans="31:31" ht="15.75" x14ac:dyDescent="0.3">
      <c r="AE9085" s="70"/>
    </row>
    <row r="9086" spans="31:31" ht="15.75" x14ac:dyDescent="0.3">
      <c r="AE9086" s="70"/>
    </row>
    <row r="9087" spans="31:31" ht="15.75" x14ac:dyDescent="0.3">
      <c r="AE9087" s="70"/>
    </row>
    <row r="9088" spans="31:31" ht="15.75" x14ac:dyDescent="0.3">
      <c r="AE9088" s="70"/>
    </row>
    <row r="9089" spans="31:31" ht="15.75" x14ac:dyDescent="0.3">
      <c r="AE9089" s="70"/>
    </row>
    <row r="9090" spans="31:31" ht="15.75" x14ac:dyDescent="0.3">
      <c r="AE9090" s="70"/>
    </row>
    <row r="9091" spans="31:31" ht="15.75" x14ac:dyDescent="0.3">
      <c r="AE9091" s="70"/>
    </row>
    <row r="9092" spans="31:31" ht="15.75" x14ac:dyDescent="0.3">
      <c r="AE9092" s="70"/>
    </row>
    <row r="9093" spans="31:31" ht="15.75" x14ac:dyDescent="0.3">
      <c r="AE9093" s="70"/>
    </row>
    <row r="9094" spans="31:31" ht="15.75" x14ac:dyDescent="0.3">
      <c r="AE9094" s="70"/>
    </row>
    <row r="9095" spans="31:31" ht="15.75" x14ac:dyDescent="0.3">
      <c r="AE9095" s="70"/>
    </row>
    <row r="9096" spans="31:31" ht="15.75" x14ac:dyDescent="0.3">
      <c r="AE9096" s="70"/>
    </row>
    <row r="9097" spans="31:31" ht="15.75" x14ac:dyDescent="0.3">
      <c r="AE9097" s="70"/>
    </row>
    <row r="9098" spans="31:31" ht="15.75" x14ac:dyDescent="0.3">
      <c r="AE9098" s="70"/>
    </row>
    <row r="9099" spans="31:31" ht="15.75" x14ac:dyDescent="0.3">
      <c r="AE9099" s="70"/>
    </row>
    <row r="9100" spans="31:31" ht="15.75" x14ac:dyDescent="0.3">
      <c r="AE9100" s="70"/>
    </row>
    <row r="9101" spans="31:31" ht="15.75" x14ac:dyDescent="0.3">
      <c r="AE9101" s="70"/>
    </row>
    <row r="9102" spans="31:31" ht="15.75" x14ac:dyDescent="0.3">
      <c r="AE9102" s="70"/>
    </row>
    <row r="9103" spans="31:31" ht="15.75" x14ac:dyDescent="0.3">
      <c r="AE9103" s="70"/>
    </row>
    <row r="9104" spans="31:31" ht="15.75" x14ac:dyDescent="0.3">
      <c r="AE9104" s="70"/>
    </row>
    <row r="9105" spans="31:31" ht="15.75" x14ac:dyDescent="0.3">
      <c r="AE9105" s="70"/>
    </row>
    <row r="9106" spans="31:31" ht="15.75" x14ac:dyDescent="0.3">
      <c r="AE9106" s="70"/>
    </row>
    <row r="9107" spans="31:31" ht="15.75" x14ac:dyDescent="0.3">
      <c r="AE9107" s="70"/>
    </row>
    <row r="9108" spans="31:31" ht="15.75" x14ac:dyDescent="0.3">
      <c r="AE9108" s="70"/>
    </row>
    <row r="9109" spans="31:31" ht="15.75" x14ac:dyDescent="0.3">
      <c r="AE9109" s="70"/>
    </row>
    <row r="9110" spans="31:31" ht="15.75" x14ac:dyDescent="0.3">
      <c r="AE9110" s="70"/>
    </row>
    <row r="9111" spans="31:31" ht="15.75" x14ac:dyDescent="0.3">
      <c r="AE9111" s="70"/>
    </row>
    <row r="9112" spans="31:31" ht="15.75" x14ac:dyDescent="0.3">
      <c r="AE9112" s="70"/>
    </row>
    <row r="9113" spans="31:31" ht="15.75" x14ac:dyDescent="0.3">
      <c r="AE9113" s="70"/>
    </row>
    <row r="9114" spans="31:31" ht="15.75" x14ac:dyDescent="0.3">
      <c r="AE9114" s="70"/>
    </row>
    <row r="9115" spans="31:31" ht="15.75" x14ac:dyDescent="0.3">
      <c r="AE9115" s="70"/>
    </row>
    <row r="9116" spans="31:31" ht="15.75" x14ac:dyDescent="0.3">
      <c r="AE9116" s="70"/>
    </row>
    <row r="9117" spans="31:31" ht="15.75" x14ac:dyDescent="0.3">
      <c r="AE9117" s="70"/>
    </row>
    <row r="9118" spans="31:31" ht="15.75" x14ac:dyDescent="0.3">
      <c r="AE9118" s="70"/>
    </row>
    <row r="9119" spans="31:31" ht="15.75" x14ac:dyDescent="0.3">
      <c r="AE9119" s="70"/>
    </row>
    <row r="9120" spans="31:31" ht="15.75" x14ac:dyDescent="0.3">
      <c r="AE9120" s="70"/>
    </row>
    <row r="9121" spans="31:31" ht="15.75" x14ac:dyDescent="0.3">
      <c r="AE9121" s="70"/>
    </row>
    <row r="9122" spans="31:31" ht="15.75" x14ac:dyDescent="0.3">
      <c r="AE9122" s="70"/>
    </row>
    <row r="9123" spans="31:31" ht="15.75" x14ac:dyDescent="0.3">
      <c r="AE9123" s="70"/>
    </row>
    <row r="9124" spans="31:31" ht="15.75" x14ac:dyDescent="0.3">
      <c r="AE9124" s="70"/>
    </row>
    <row r="9125" spans="31:31" ht="15.75" x14ac:dyDescent="0.3">
      <c r="AE9125" s="70"/>
    </row>
    <row r="9126" spans="31:31" ht="15.75" x14ac:dyDescent="0.3">
      <c r="AE9126" s="70"/>
    </row>
    <row r="9127" spans="31:31" ht="15.75" x14ac:dyDescent="0.3">
      <c r="AE9127" s="70"/>
    </row>
    <row r="9128" spans="31:31" ht="15.75" x14ac:dyDescent="0.3">
      <c r="AE9128" s="70"/>
    </row>
    <row r="9129" spans="31:31" ht="15.75" x14ac:dyDescent="0.3">
      <c r="AE9129" s="70"/>
    </row>
    <row r="9130" spans="31:31" ht="15.75" x14ac:dyDescent="0.3">
      <c r="AE9130" s="70"/>
    </row>
    <row r="9131" spans="31:31" ht="15.75" x14ac:dyDescent="0.3">
      <c r="AE9131" s="70"/>
    </row>
    <row r="9132" spans="31:31" ht="15.75" x14ac:dyDescent="0.3">
      <c r="AE9132" s="70"/>
    </row>
    <row r="9133" spans="31:31" ht="15.75" x14ac:dyDescent="0.3">
      <c r="AE9133" s="70"/>
    </row>
    <row r="9134" spans="31:31" ht="15.75" x14ac:dyDescent="0.3">
      <c r="AE9134" s="70"/>
    </row>
    <row r="9135" spans="31:31" ht="15.75" x14ac:dyDescent="0.3">
      <c r="AE9135" s="70"/>
    </row>
    <row r="9136" spans="31:31" ht="15.75" x14ac:dyDescent="0.3">
      <c r="AE9136" s="70"/>
    </row>
    <row r="9137" spans="31:31" ht="15.75" x14ac:dyDescent="0.3">
      <c r="AE9137" s="70"/>
    </row>
    <row r="9138" spans="31:31" ht="15.75" x14ac:dyDescent="0.3">
      <c r="AE9138" s="70"/>
    </row>
    <row r="9139" spans="31:31" ht="15.75" x14ac:dyDescent="0.3">
      <c r="AE9139" s="70"/>
    </row>
    <row r="9140" spans="31:31" ht="15.75" x14ac:dyDescent="0.3">
      <c r="AE9140" s="70"/>
    </row>
    <row r="9141" spans="31:31" ht="15.75" x14ac:dyDescent="0.3">
      <c r="AE9141" s="70"/>
    </row>
    <row r="9142" spans="31:31" ht="15.75" x14ac:dyDescent="0.3">
      <c r="AE9142" s="70"/>
    </row>
    <row r="9143" spans="31:31" ht="15.75" x14ac:dyDescent="0.3">
      <c r="AE9143" s="70"/>
    </row>
    <row r="9144" spans="31:31" ht="15.75" x14ac:dyDescent="0.3">
      <c r="AE9144" s="70"/>
    </row>
    <row r="9145" spans="31:31" ht="15.75" x14ac:dyDescent="0.3">
      <c r="AE9145" s="70"/>
    </row>
    <row r="9146" spans="31:31" ht="15.75" x14ac:dyDescent="0.3">
      <c r="AE9146" s="70"/>
    </row>
    <row r="9147" spans="31:31" ht="15.75" x14ac:dyDescent="0.3">
      <c r="AE9147" s="70"/>
    </row>
    <row r="9148" spans="31:31" ht="15.75" x14ac:dyDescent="0.3">
      <c r="AE9148" s="70"/>
    </row>
    <row r="9149" spans="31:31" ht="15.75" x14ac:dyDescent="0.3">
      <c r="AE9149" s="70"/>
    </row>
    <row r="9150" spans="31:31" ht="15.75" x14ac:dyDescent="0.3">
      <c r="AE9150" s="70"/>
    </row>
    <row r="9151" spans="31:31" ht="15.75" x14ac:dyDescent="0.3">
      <c r="AE9151" s="70"/>
    </row>
    <row r="9152" spans="31:31" ht="15.75" x14ac:dyDescent="0.3">
      <c r="AE9152" s="70"/>
    </row>
    <row r="9153" spans="31:31" ht="15.75" x14ac:dyDescent="0.3">
      <c r="AE9153" s="70"/>
    </row>
    <row r="9154" spans="31:31" ht="15.75" x14ac:dyDescent="0.3">
      <c r="AE9154" s="70"/>
    </row>
    <row r="9155" spans="31:31" ht="15.75" x14ac:dyDescent="0.3">
      <c r="AE9155" s="70"/>
    </row>
    <row r="9156" spans="31:31" ht="15.75" x14ac:dyDescent="0.3">
      <c r="AE9156" s="70"/>
    </row>
    <row r="9157" spans="31:31" ht="15.75" x14ac:dyDescent="0.3">
      <c r="AE9157" s="70"/>
    </row>
    <row r="9158" spans="31:31" ht="15.75" x14ac:dyDescent="0.3">
      <c r="AE9158" s="70"/>
    </row>
    <row r="9159" spans="31:31" ht="15.75" x14ac:dyDescent="0.3">
      <c r="AE9159" s="70"/>
    </row>
    <row r="9160" spans="31:31" ht="15.75" x14ac:dyDescent="0.3">
      <c r="AE9160" s="70"/>
    </row>
    <row r="9161" spans="31:31" ht="15.75" x14ac:dyDescent="0.3">
      <c r="AE9161" s="70"/>
    </row>
    <row r="9162" spans="31:31" ht="15.75" x14ac:dyDescent="0.3">
      <c r="AE9162" s="70"/>
    </row>
    <row r="9163" spans="31:31" ht="15.75" x14ac:dyDescent="0.3">
      <c r="AE9163" s="70"/>
    </row>
    <row r="9164" spans="31:31" ht="15.75" x14ac:dyDescent="0.3">
      <c r="AE9164" s="70"/>
    </row>
    <row r="9165" spans="31:31" ht="15.75" x14ac:dyDescent="0.3">
      <c r="AE9165" s="70"/>
    </row>
    <row r="9166" spans="31:31" ht="15.75" x14ac:dyDescent="0.3">
      <c r="AE9166" s="70"/>
    </row>
    <row r="9167" spans="31:31" ht="15.75" x14ac:dyDescent="0.3">
      <c r="AE9167" s="70"/>
    </row>
    <row r="9168" spans="31:31" ht="15.75" x14ac:dyDescent="0.3">
      <c r="AE9168" s="70"/>
    </row>
    <row r="9169" spans="31:31" ht="15.75" x14ac:dyDescent="0.3">
      <c r="AE9169" s="70"/>
    </row>
    <row r="9170" spans="31:31" ht="15.75" x14ac:dyDescent="0.3">
      <c r="AE9170" s="70"/>
    </row>
    <row r="9171" spans="31:31" ht="15.75" x14ac:dyDescent="0.3">
      <c r="AE9171" s="70"/>
    </row>
    <row r="9172" spans="31:31" ht="15.75" x14ac:dyDescent="0.3">
      <c r="AE9172" s="70"/>
    </row>
    <row r="9173" spans="31:31" ht="15.75" x14ac:dyDescent="0.3">
      <c r="AE9173" s="70"/>
    </row>
    <row r="9174" spans="31:31" ht="15.75" x14ac:dyDescent="0.3">
      <c r="AE9174" s="70"/>
    </row>
    <row r="9175" spans="31:31" ht="15.75" x14ac:dyDescent="0.3">
      <c r="AE9175" s="70"/>
    </row>
    <row r="9176" spans="31:31" ht="15.75" x14ac:dyDescent="0.3">
      <c r="AE9176" s="70"/>
    </row>
    <row r="9177" spans="31:31" ht="15.75" x14ac:dyDescent="0.3">
      <c r="AE9177" s="70"/>
    </row>
    <row r="9178" spans="31:31" ht="15.75" x14ac:dyDescent="0.3">
      <c r="AE9178" s="70"/>
    </row>
    <row r="9179" spans="31:31" ht="15.75" x14ac:dyDescent="0.3">
      <c r="AE9179" s="70"/>
    </row>
    <row r="9180" spans="31:31" ht="15.75" x14ac:dyDescent="0.3">
      <c r="AE9180" s="70"/>
    </row>
    <row r="9181" spans="31:31" ht="15.75" x14ac:dyDescent="0.3">
      <c r="AE9181" s="70"/>
    </row>
    <row r="9182" spans="31:31" ht="15.75" x14ac:dyDescent="0.3">
      <c r="AE9182" s="70"/>
    </row>
    <row r="9183" spans="31:31" ht="15.75" x14ac:dyDescent="0.3">
      <c r="AE9183" s="70"/>
    </row>
    <row r="9184" spans="31:31" ht="15.75" x14ac:dyDescent="0.3">
      <c r="AE9184" s="70"/>
    </row>
    <row r="9185" spans="31:31" ht="15.75" x14ac:dyDescent="0.3">
      <c r="AE9185" s="70"/>
    </row>
    <row r="9186" spans="31:31" ht="15.75" x14ac:dyDescent="0.3">
      <c r="AE9186" s="70"/>
    </row>
    <row r="9187" spans="31:31" ht="15.75" x14ac:dyDescent="0.3">
      <c r="AE9187" s="70"/>
    </row>
    <row r="9188" spans="31:31" ht="15.75" x14ac:dyDescent="0.3">
      <c r="AE9188" s="70"/>
    </row>
    <row r="9189" spans="31:31" ht="15.75" x14ac:dyDescent="0.3">
      <c r="AE9189" s="70"/>
    </row>
    <row r="9190" spans="31:31" ht="15.75" x14ac:dyDescent="0.3">
      <c r="AE9190" s="70"/>
    </row>
    <row r="9191" spans="31:31" ht="15.75" x14ac:dyDescent="0.3">
      <c r="AE9191" s="70"/>
    </row>
    <row r="9192" spans="31:31" ht="15.75" x14ac:dyDescent="0.3">
      <c r="AE9192" s="70"/>
    </row>
    <row r="9193" spans="31:31" ht="15.75" x14ac:dyDescent="0.3">
      <c r="AE9193" s="70"/>
    </row>
    <row r="9194" spans="31:31" ht="15.75" x14ac:dyDescent="0.3">
      <c r="AE9194" s="70"/>
    </row>
    <row r="9195" spans="31:31" ht="15.75" x14ac:dyDescent="0.3">
      <c r="AE9195" s="70"/>
    </row>
    <row r="9196" spans="31:31" ht="15.75" x14ac:dyDescent="0.3">
      <c r="AE9196" s="70"/>
    </row>
    <row r="9197" spans="31:31" ht="15.75" x14ac:dyDescent="0.3">
      <c r="AE9197" s="70"/>
    </row>
    <row r="9198" spans="31:31" ht="15.75" x14ac:dyDescent="0.3">
      <c r="AE9198" s="70"/>
    </row>
    <row r="9199" spans="31:31" ht="15.75" x14ac:dyDescent="0.3">
      <c r="AE9199" s="70"/>
    </row>
    <row r="9200" spans="31:31" ht="15.75" x14ac:dyDescent="0.3">
      <c r="AE9200" s="70"/>
    </row>
    <row r="9201" spans="31:31" ht="15.75" x14ac:dyDescent="0.3">
      <c r="AE9201" s="70"/>
    </row>
    <row r="9202" spans="31:31" ht="15.75" x14ac:dyDescent="0.3">
      <c r="AE9202" s="70"/>
    </row>
    <row r="9203" spans="31:31" ht="15.75" x14ac:dyDescent="0.3">
      <c r="AE9203" s="70"/>
    </row>
    <row r="9204" spans="31:31" ht="15.75" x14ac:dyDescent="0.3">
      <c r="AE9204" s="70"/>
    </row>
    <row r="9205" spans="31:31" ht="15.75" x14ac:dyDescent="0.3">
      <c r="AE9205" s="70"/>
    </row>
    <row r="9206" spans="31:31" ht="15.75" x14ac:dyDescent="0.3">
      <c r="AE9206" s="70"/>
    </row>
    <row r="9207" spans="31:31" ht="15.75" x14ac:dyDescent="0.3">
      <c r="AE9207" s="70"/>
    </row>
    <row r="9208" spans="31:31" ht="15.75" x14ac:dyDescent="0.3">
      <c r="AE9208" s="70"/>
    </row>
    <row r="9209" spans="31:31" ht="15.75" x14ac:dyDescent="0.3">
      <c r="AE9209" s="70"/>
    </row>
    <row r="9210" spans="31:31" ht="15.75" x14ac:dyDescent="0.3">
      <c r="AE9210" s="70"/>
    </row>
    <row r="9211" spans="31:31" ht="15.75" x14ac:dyDescent="0.3">
      <c r="AE9211" s="70"/>
    </row>
    <row r="9212" spans="31:31" ht="15.75" x14ac:dyDescent="0.3">
      <c r="AE9212" s="70"/>
    </row>
    <row r="9213" spans="31:31" ht="15.75" x14ac:dyDescent="0.3">
      <c r="AE9213" s="70"/>
    </row>
    <row r="9214" spans="31:31" ht="15.75" x14ac:dyDescent="0.3">
      <c r="AE9214" s="70"/>
    </row>
    <row r="9215" spans="31:31" ht="15.75" x14ac:dyDescent="0.3">
      <c r="AE9215" s="70"/>
    </row>
    <row r="9216" spans="31:31" ht="15.75" x14ac:dyDescent="0.3">
      <c r="AE9216" s="70"/>
    </row>
    <row r="9217" spans="31:31" ht="15.75" x14ac:dyDescent="0.3">
      <c r="AE9217" s="70"/>
    </row>
    <row r="9218" spans="31:31" ht="15.75" x14ac:dyDescent="0.3">
      <c r="AE9218" s="70"/>
    </row>
    <row r="9219" spans="31:31" ht="15.75" x14ac:dyDescent="0.3">
      <c r="AE9219" s="70"/>
    </row>
    <row r="9220" spans="31:31" ht="15.75" x14ac:dyDescent="0.3">
      <c r="AE9220" s="70"/>
    </row>
    <row r="9221" spans="31:31" ht="15.75" x14ac:dyDescent="0.3">
      <c r="AE9221" s="70"/>
    </row>
    <row r="9222" spans="31:31" ht="15.75" x14ac:dyDescent="0.3">
      <c r="AE9222" s="70"/>
    </row>
    <row r="9223" spans="31:31" ht="15.75" x14ac:dyDescent="0.3">
      <c r="AE9223" s="70"/>
    </row>
    <row r="9224" spans="31:31" ht="15.75" x14ac:dyDescent="0.3">
      <c r="AE9224" s="70"/>
    </row>
    <row r="9225" spans="31:31" ht="15.75" x14ac:dyDescent="0.3">
      <c r="AE9225" s="70"/>
    </row>
    <row r="9226" spans="31:31" ht="15.75" x14ac:dyDescent="0.3">
      <c r="AE9226" s="70"/>
    </row>
    <row r="9227" spans="31:31" ht="15.75" x14ac:dyDescent="0.3">
      <c r="AE9227" s="70"/>
    </row>
    <row r="9228" spans="31:31" ht="15.75" x14ac:dyDescent="0.3">
      <c r="AE9228" s="70"/>
    </row>
    <row r="9229" spans="31:31" ht="15.75" x14ac:dyDescent="0.3">
      <c r="AE9229" s="70"/>
    </row>
    <row r="9230" spans="31:31" ht="15.75" x14ac:dyDescent="0.3">
      <c r="AE9230" s="70"/>
    </row>
    <row r="9231" spans="31:31" ht="15.75" x14ac:dyDescent="0.3">
      <c r="AE9231" s="70"/>
    </row>
    <row r="9232" spans="31:31" ht="15.75" x14ac:dyDescent="0.3">
      <c r="AE9232" s="70"/>
    </row>
    <row r="9233" spans="31:31" ht="15.75" x14ac:dyDescent="0.3">
      <c r="AE9233" s="70"/>
    </row>
    <row r="9234" spans="31:31" ht="15.75" x14ac:dyDescent="0.3">
      <c r="AE9234" s="70"/>
    </row>
    <row r="9235" spans="31:31" ht="15.75" x14ac:dyDescent="0.3">
      <c r="AE9235" s="70"/>
    </row>
    <row r="9236" spans="31:31" ht="15.75" x14ac:dyDescent="0.3">
      <c r="AE9236" s="70"/>
    </row>
    <row r="9237" spans="31:31" ht="15.75" x14ac:dyDescent="0.3">
      <c r="AE9237" s="70"/>
    </row>
    <row r="9238" spans="31:31" ht="15.75" x14ac:dyDescent="0.3">
      <c r="AE9238" s="70"/>
    </row>
    <row r="9239" spans="31:31" ht="15.75" x14ac:dyDescent="0.3">
      <c r="AE9239" s="70"/>
    </row>
    <row r="9240" spans="31:31" ht="15.75" x14ac:dyDescent="0.3">
      <c r="AE9240" s="70"/>
    </row>
    <row r="9241" spans="31:31" ht="15.75" x14ac:dyDescent="0.3">
      <c r="AE9241" s="70"/>
    </row>
    <row r="9242" spans="31:31" ht="15.75" x14ac:dyDescent="0.3">
      <c r="AE9242" s="70"/>
    </row>
    <row r="9243" spans="31:31" ht="15.75" x14ac:dyDescent="0.3">
      <c r="AE9243" s="70"/>
    </row>
    <row r="9244" spans="31:31" ht="15.75" x14ac:dyDescent="0.3">
      <c r="AE9244" s="70"/>
    </row>
    <row r="9245" spans="31:31" ht="15.75" x14ac:dyDescent="0.3">
      <c r="AE9245" s="70"/>
    </row>
    <row r="9246" spans="31:31" ht="15.75" x14ac:dyDescent="0.3">
      <c r="AE9246" s="70"/>
    </row>
    <row r="9247" spans="31:31" ht="15.75" x14ac:dyDescent="0.3">
      <c r="AE9247" s="70"/>
    </row>
    <row r="9248" spans="31:31" ht="15.75" x14ac:dyDescent="0.3">
      <c r="AE9248" s="70"/>
    </row>
    <row r="9249" spans="31:31" ht="15.75" x14ac:dyDescent="0.3">
      <c r="AE9249" s="70"/>
    </row>
    <row r="9250" spans="31:31" ht="15.75" x14ac:dyDescent="0.3">
      <c r="AE9250" s="70"/>
    </row>
    <row r="9251" spans="31:31" ht="15.75" x14ac:dyDescent="0.3">
      <c r="AE9251" s="70"/>
    </row>
    <row r="9252" spans="31:31" ht="15.75" x14ac:dyDescent="0.3">
      <c r="AE9252" s="70"/>
    </row>
    <row r="9253" spans="31:31" ht="15.75" x14ac:dyDescent="0.3">
      <c r="AE9253" s="70"/>
    </row>
    <row r="9254" spans="31:31" ht="15.75" x14ac:dyDescent="0.3">
      <c r="AE9254" s="70"/>
    </row>
    <row r="9255" spans="31:31" ht="15.75" x14ac:dyDescent="0.3">
      <c r="AE9255" s="70"/>
    </row>
    <row r="9256" spans="31:31" ht="15.75" x14ac:dyDescent="0.3">
      <c r="AE9256" s="70"/>
    </row>
    <row r="9257" spans="31:31" ht="15.75" x14ac:dyDescent="0.3">
      <c r="AE9257" s="70"/>
    </row>
    <row r="9258" spans="31:31" ht="15.75" x14ac:dyDescent="0.3">
      <c r="AE9258" s="70"/>
    </row>
    <row r="9259" spans="31:31" ht="15.75" x14ac:dyDescent="0.3">
      <c r="AE9259" s="70"/>
    </row>
    <row r="9260" spans="31:31" ht="15.75" x14ac:dyDescent="0.3">
      <c r="AE9260" s="70"/>
    </row>
    <row r="9261" spans="31:31" ht="15.75" x14ac:dyDescent="0.3">
      <c r="AE9261" s="70"/>
    </row>
    <row r="9262" spans="31:31" ht="15.75" x14ac:dyDescent="0.3">
      <c r="AE9262" s="70"/>
    </row>
    <row r="9263" spans="31:31" ht="15.75" x14ac:dyDescent="0.3">
      <c r="AE9263" s="70"/>
    </row>
    <row r="9264" spans="31:31" ht="15.75" x14ac:dyDescent="0.3">
      <c r="AE9264" s="70"/>
    </row>
    <row r="9265" spans="31:31" ht="15.75" x14ac:dyDescent="0.3">
      <c r="AE9265" s="70"/>
    </row>
    <row r="9266" spans="31:31" ht="15.75" x14ac:dyDescent="0.3">
      <c r="AE9266" s="70"/>
    </row>
    <row r="9267" spans="31:31" ht="15.75" x14ac:dyDescent="0.3">
      <c r="AE9267" s="70"/>
    </row>
    <row r="9268" spans="31:31" ht="15.75" x14ac:dyDescent="0.3">
      <c r="AE9268" s="70"/>
    </row>
    <row r="9269" spans="31:31" ht="15.75" x14ac:dyDescent="0.3">
      <c r="AE9269" s="70"/>
    </row>
    <row r="9270" spans="31:31" ht="15.75" x14ac:dyDescent="0.3">
      <c r="AE9270" s="70"/>
    </row>
    <row r="9271" spans="31:31" ht="15.75" x14ac:dyDescent="0.3">
      <c r="AE9271" s="70"/>
    </row>
    <row r="9272" spans="31:31" ht="15.75" x14ac:dyDescent="0.3">
      <c r="AE9272" s="70"/>
    </row>
    <row r="9273" spans="31:31" ht="15.75" x14ac:dyDescent="0.3">
      <c r="AE9273" s="70"/>
    </row>
    <row r="9274" spans="31:31" ht="15.75" x14ac:dyDescent="0.3">
      <c r="AE9274" s="70"/>
    </row>
    <row r="9275" spans="31:31" ht="15.75" x14ac:dyDescent="0.3">
      <c r="AE9275" s="70"/>
    </row>
    <row r="9276" spans="31:31" ht="15.75" x14ac:dyDescent="0.3">
      <c r="AE9276" s="70"/>
    </row>
    <row r="9277" spans="31:31" ht="15.75" x14ac:dyDescent="0.3">
      <c r="AE9277" s="70"/>
    </row>
    <row r="9278" spans="31:31" ht="15.75" x14ac:dyDescent="0.3">
      <c r="AE9278" s="70"/>
    </row>
    <row r="9279" spans="31:31" ht="15.75" x14ac:dyDescent="0.3">
      <c r="AE9279" s="70"/>
    </row>
    <row r="9280" spans="31:31" ht="15.75" x14ac:dyDescent="0.3">
      <c r="AE9280" s="70"/>
    </row>
    <row r="9281" spans="31:31" ht="15.75" x14ac:dyDescent="0.3">
      <c r="AE9281" s="70"/>
    </row>
    <row r="9282" spans="31:31" ht="15.75" x14ac:dyDescent="0.3">
      <c r="AE9282" s="70"/>
    </row>
    <row r="9283" spans="31:31" ht="15.75" x14ac:dyDescent="0.3">
      <c r="AE9283" s="70"/>
    </row>
    <row r="9284" spans="31:31" ht="15.75" x14ac:dyDescent="0.3">
      <c r="AE9284" s="70"/>
    </row>
    <row r="9285" spans="31:31" ht="15.75" x14ac:dyDescent="0.3">
      <c r="AE9285" s="70"/>
    </row>
    <row r="9286" spans="31:31" ht="15.75" x14ac:dyDescent="0.3">
      <c r="AE9286" s="70"/>
    </row>
    <row r="9287" spans="31:31" ht="15.75" x14ac:dyDescent="0.3">
      <c r="AE9287" s="70"/>
    </row>
    <row r="9288" spans="31:31" ht="15.75" x14ac:dyDescent="0.3">
      <c r="AE9288" s="70"/>
    </row>
    <row r="9289" spans="31:31" ht="15.75" x14ac:dyDescent="0.3">
      <c r="AE9289" s="70"/>
    </row>
    <row r="9290" spans="31:31" ht="15.75" x14ac:dyDescent="0.3">
      <c r="AE9290" s="70"/>
    </row>
    <row r="9291" spans="31:31" ht="15.75" x14ac:dyDescent="0.3">
      <c r="AE9291" s="70"/>
    </row>
    <row r="9292" spans="31:31" ht="15.75" x14ac:dyDescent="0.3">
      <c r="AE9292" s="70"/>
    </row>
    <row r="9293" spans="31:31" ht="15.75" x14ac:dyDescent="0.3">
      <c r="AE9293" s="70"/>
    </row>
    <row r="9294" spans="31:31" ht="15.75" x14ac:dyDescent="0.3">
      <c r="AE9294" s="70"/>
    </row>
    <row r="9295" spans="31:31" ht="15.75" x14ac:dyDescent="0.3">
      <c r="AE9295" s="70"/>
    </row>
    <row r="9296" spans="31:31" ht="15.75" x14ac:dyDescent="0.3">
      <c r="AE9296" s="70"/>
    </row>
    <row r="9297" spans="31:31" ht="15.75" x14ac:dyDescent="0.3">
      <c r="AE9297" s="70"/>
    </row>
    <row r="9298" spans="31:31" ht="15.75" x14ac:dyDescent="0.3">
      <c r="AE9298" s="70"/>
    </row>
    <row r="9299" spans="31:31" ht="15.75" x14ac:dyDescent="0.3">
      <c r="AE9299" s="70"/>
    </row>
    <row r="9300" spans="31:31" ht="15.75" x14ac:dyDescent="0.3">
      <c r="AE9300" s="70"/>
    </row>
    <row r="9301" spans="31:31" ht="15.75" x14ac:dyDescent="0.3">
      <c r="AE9301" s="70"/>
    </row>
    <row r="9302" spans="31:31" ht="15.75" x14ac:dyDescent="0.3">
      <c r="AE9302" s="70"/>
    </row>
    <row r="9303" spans="31:31" ht="15.75" x14ac:dyDescent="0.3">
      <c r="AE9303" s="70"/>
    </row>
    <row r="9304" spans="31:31" ht="15.75" x14ac:dyDescent="0.3">
      <c r="AE9304" s="70"/>
    </row>
    <row r="9305" spans="31:31" ht="15.75" x14ac:dyDescent="0.3">
      <c r="AE9305" s="70"/>
    </row>
    <row r="9306" spans="31:31" ht="15.75" x14ac:dyDescent="0.3">
      <c r="AE9306" s="70"/>
    </row>
    <row r="9307" spans="31:31" ht="15.75" x14ac:dyDescent="0.3">
      <c r="AE9307" s="70"/>
    </row>
    <row r="9308" spans="31:31" ht="15.75" x14ac:dyDescent="0.3">
      <c r="AE9308" s="70"/>
    </row>
    <row r="9309" spans="31:31" ht="15.75" x14ac:dyDescent="0.3">
      <c r="AE9309" s="70"/>
    </row>
    <row r="9310" spans="31:31" ht="15.75" x14ac:dyDescent="0.3">
      <c r="AE9310" s="70"/>
    </row>
    <row r="9311" spans="31:31" ht="15.75" x14ac:dyDescent="0.3">
      <c r="AE9311" s="70"/>
    </row>
    <row r="9312" spans="31:31" ht="15.75" x14ac:dyDescent="0.3">
      <c r="AE9312" s="70"/>
    </row>
    <row r="9313" spans="31:31" ht="15.75" x14ac:dyDescent="0.3">
      <c r="AE9313" s="70"/>
    </row>
    <row r="9314" spans="31:31" ht="15.75" x14ac:dyDescent="0.3">
      <c r="AE9314" s="70"/>
    </row>
    <row r="9315" spans="31:31" ht="15.75" x14ac:dyDescent="0.3">
      <c r="AE9315" s="70"/>
    </row>
    <row r="9316" spans="31:31" ht="15.75" x14ac:dyDescent="0.3">
      <c r="AE9316" s="70"/>
    </row>
    <row r="9317" spans="31:31" ht="15.75" x14ac:dyDescent="0.3">
      <c r="AE9317" s="70"/>
    </row>
    <row r="9318" spans="31:31" ht="15.75" x14ac:dyDescent="0.3">
      <c r="AE9318" s="70"/>
    </row>
    <row r="9319" spans="31:31" ht="15.75" x14ac:dyDescent="0.3">
      <c r="AE9319" s="70"/>
    </row>
    <row r="9320" spans="31:31" ht="15.75" x14ac:dyDescent="0.3">
      <c r="AE9320" s="70"/>
    </row>
    <row r="9321" spans="31:31" ht="15.75" x14ac:dyDescent="0.3">
      <c r="AE9321" s="70"/>
    </row>
    <row r="9322" spans="31:31" ht="15.75" x14ac:dyDescent="0.3">
      <c r="AE9322" s="70"/>
    </row>
    <row r="9323" spans="31:31" ht="15.75" x14ac:dyDescent="0.3">
      <c r="AE9323" s="70"/>
    </row>
    <row r="9324" spans="31:31" ht="15.75" x14ac:dyDescent="0.3">
      <c r="AE9324" s="70"/>
    </row>
    <row r="9325" spans="31:31" ht="15.75" x14ac:dyDescent="0.3">
      <c r="AE9325" s="70"/>
    </row>
    <row r="9326" spans="31:31" ht="15.75" x14ac:dyDescent="0.3">
      <c r="AE9326" s="70"/>
    </row>
    <row r="9327" spans="31:31" ht="15.75" x14ac:dyDescent="0.3">
      <c r="AE9327" s="70"/>
    </row>
    <row r="9328" spans="31:31" ht="15.75" x14ac:dyDescent="0.3">
      <c r="AE9328" s="70"/>
    </row>
    <row r="9329" spans="31:31" ht="15.75" x14ac:dyDescent="0.3">
      <c r="AE9329" s="70"/>
    </row>
    <row r="9330" spans="31:31" ht="15.75" x14ac:dyDescent="0.3">
      <c r="AE9330" s="70"/>
    </row>
    <row r="9331" spans="31:31" ht="15.75" x14ac:dyDescent="0.3">
      <c r="AE9331" s="70"/>
    </row>
    <row r="9332" spans="31:31" ht="15.75" x14ac:dyDescent="0.3">
      <c r="AE9332" s="70"/>
    </row>
    <row r="9333" spans="31:31" ht="15.75" x14ac:dyDescent="0.3">
      <c r="AE9333" s="70"/>
    </row>
    <row r="9334" spans="31:31" ht="15.75" x14ac:dyDescent="0.3">
      <c r="AE9334" s="70"/>
    </row>
    <row r="9335" spans="31:31" ht="15.75" x14ac:dyDescent="0.3">
      <c r="AE9335" s="70"/>
    </row>
    <row r="9336" spans="31:31" ht="15.75" x14ac:dyDescent="0.3">
      <c r="AE9336" s="70"/>
    </row>
    <row r="9337" spans="31:31" ht="15.75" x14ac:dyDescent="0.3">
      <c r="AE9337" s="70"/>
    </row>
    <row r="9338" spans="31:31" ht="15.75" x14ac:dyDescent="0.3">
      <c r="AE9338" s="70"/>
    </row>
    <row r="9339" spans="31:31" ht="15.75" x14ac:dyDescent="0.3">
      <c r="AE9339" s="70"/>
    </row>
    <row r="9340" spans="31:31" ht="15.75" x14ac:dyDescent="0.3">
      <c r="AE9340" s="70"/>
    </row>
    <row r="9341" spans="31:31" ht="15.75" x14ac:dyDescent="0.3">
      <c r="AE9341" s="70"/>
    </row>
    <row r="9342" spans="31:31" ht="15.75" x14ac:dyDescent="0.3">
      <c r="AE9342" s="70"/>
    </row>
    <row r="9343" spans="31:31" ht="15.75" x14ac:dyDescent="0.3">
      <c r="AE9343" s="70"/>
    </row>
    <row r="9344" spans="31:31" ht="15.75" x14ac:dyDescent="0.3">
      <c r="AE9344" s="70"/>
    </row>
    <row r="9345" spans="31:31" ht="15.75" x14ac:dyDescent="0.3">
      <c r="AE9345" s="70"/>
    </row>
    <row r="9346" spans="31:31" ht="15.75" x14ac:dyDescent="0.3">
      <c r="AE9346" s="70"/>
    </row>
    <row r="9347" spans="31:31" ht="15.75" x14ac:dyDescent="0.3">
      <c r="AE9347" s="70"/>
    </row>
    <row r="9348" spans="31:31" ht="15.75" x14ac:dyDescent="0.3">
      <c r="AE9348" s="70"/>
    </row>
    <row r="9349" spans="31:31" ht="15.75" x14ac:dyDescent="0.3">
      <c r="AE9349" s="70"/>
    </row>
    <row r="9350" spans="31:31" ht="15.75" x14ac:dyDescent="0.3">
      <c r="AE9350" s="70"/>
    </row>
    <row r="9351" spans="31:31" ht="15.75" x14ac:dyDescent="0.3">
      <c r="AE9351" s="70"/>
    </row>
    <row r="9352" spans="31:31" ht="15.75" x14ac:dyDescent="0.3">
      <c r="AE9352" s="70"/>
    </row>
    <row r="9353" spans="31:31" ht="15.75" x14ac:dyDescent="0.3">
      <c r="AE9353" s="70"/>
    </row>
    <row r="9354" spans="31:31" ht="15.75" x14ac:dyDescent="0.3">
      <c r="AE9354" s="70"/>
    </row>
    <row r="9355" spans="31:31" ht="15.75" x14ac:dyDescent="0.3">
      <c r="AE9355" s="70"/>
    </row>
    <row r="9356" spans="31:31" ht="15.75" x14ac:dyDescent="0.3">
      <c r="AE9356" s="70"/>
    </row>
    <row r="9357" spans="31:31" ht="15.75" x14ac:dyDescent="0.3">
      <c r="AE9357" s="70"/>
    </row>
    <row r="9358" spans="31:31" ht="15.75" x14ac:dyDescent="0.3">
      <c r="AE9358" s="70"/>
    </row>
    <row r="9359" spans="31:31" ht="15.75" x14ac:dyDescent="0.3">
      <c r="AE9359" s="70"/>
    </row>
    <row r="9360" spans="31:31" ht="15.75" x14ac:dyDescent="0.3">
      <c r="AE9360" s="70"/>
    </row>
    <row r="9361" spans="31:31" ht="15.75" x14ac:dyDescent="0.3">
      <c r="AE9361" s="70"/>
    </row>
    <row r="9362" spans="31:31" ht="15.75" x14ac:dyDescent="0.3">
      <c r="AE9362" s="70"/>
    </row>
    <row r="9363" spans="31:31" ht="15.75" x14ac:dyDescent="0.3">
      <c r="AE9363" s="70"/>
    </row>
    <row r="9364" spans="31:31" ht="15.75" x14ac:dyDescent="0.3">
      <c r="AE9364" s="70"/>
    </row>
    <row r="9365" spans="31:31" ht="15.75" x14ac:dyDescent="0.3">
      <c r="AE9365" s="70"/>
    </row>
    <row r="9366" spans="31:31" ht="15.75" x14ac:dyDescent="0.3">
      <c r="AE9366" s="70"/>
    </row>
    <row r="9367" spans="31:31" ht="15.75" x14ac:dyDescent="0.3">
      <c r="AE9367" s="70"/>
    </row>
    <row r="9368" spans="31:31" ht="15.75" x14ac:dyDescent="0.3">
      <c r="AE9368" s="70"/>
    </row>
    <row r="9369" spans="31:31" ht="15.75" x14ac:dyDescent="0.3">
      <c r="AE9369" s="70"/>
    </row>
    <row r="9370" spans="31:31" ht="15.75" x14ac:dyDescent="0.3">
      <c r="AE9370" s="70"/>
    </row>
    <row r="9371" spans="31:31" ht="15.75" x14ac:dyDescent="0.3">
      <c r="AE9371" s="70"/>
    </row>
    <row r="9372" spans="31:31" ht="15.75" x14ac:dyDescent="0.3">
      <c r="AE9372" s="70"/>
    </row>
    <row r="9373" spans="31:31" ht="15.75" x14ac:dyDescent="0.3">
      <c r="AE9373" s="70"/>
    </row>
    <row r="9374" spans="31:31" ht="15.75" x14ac:dyDescent="0.3">
      <c r="AE9374" s="70"/>
    </row>
    <row r="9375" spans="31:31" ht="15.75" x14ac:dyDescent="0.3">
      <c r="AE9375" s="70"/>
    </row>
    <row r="9376" spans="31:31" ht="15.75" x14ac:dyDescent="0.3">
      <c r="AE9376" s="70"/>
    </row>
    <row r="9377" spans="31:31" ht="15.75" x14ac:dyDescent="0.3">
      <c r="AE9377" s="70"/>
    </row>
    <row r="9378" spans="31:31" ht="15.75" x14ac:dyDescent="0.3">
      <c r="AE9378" s="70"/>
    </row>
    <row r="9379" spans="31:31" ht="15.75" x14ac:dyDescent="0.3">
      <c r="AE9379" s="70"/>
    </row>
    <row r="9380" spans="31:31" ht="15.75" x14ac:dyDescent="0.3">
      <c r="AE9380" s="70"/>
    </row>
    <row r="9381" spans="31:31" ht="15.75" x14ac:dyDescent="0.3">
      <c r="AE9381" s="70"/>
    </row>
    <row r="9382" spans="31:31" ht="15.75" x14ac:dyDescent="0.3">
      <c r="AE9382" s="70"/>
    </row>
    <row r="9383" spans="31:31" ht="15.75" x14ac:dyDescent="0.3">
      <c r="AE9383" s="70"/>
    </row>
    <row r="9384" spans="31:31" ht="15.75" x14ac:dyDescent="0.3">
      <c r="AE9384" s="70"/>
    </row>
    <row r="9385" spans="31:31" ht="15.75" x14ac:dyDescent="0.3">
      <c r="AE9385" s="70"/>
    </row>
    <row r="9386" spans="31:31" ht="15.75" x14ac:dyDescent="0.3">
      <c r="AE9386" s="70"/>
    </row>
    <row r="9387" spans="31:31" ht="15.75" x14ac:dyDescent="0.3">
      <c r="AE9387" s="70"/>
    </row>
    <row r="9388" spans="31:31" ht="15.75" x14ac:dyDescent="0.3">
      <c r="AE9388" s="70"/>
    </row>
    <row r="9389" spans="31:31" ht="15.75" x14ac:dyDescent="0.3">
      <c r="AE9389" s="70"/>
    </row>
    <row r="9390" spans="31:31" ht="15.75" x14ac:dyDescent="0.3">
      <c r="AE9390" s="70"/>
    </row>
    <row r="9391" spans="31:31" ht="15.75" x14ac:dyDescent="0.3">
      <c r="AE9391" s="70"/>
    </row>
    <row r="9392" spans="31:31" ht="15.75" x14ac:dyDescent="0.3">
      <c r="AE9392" s="70"/>
    </row>
    <row r="9393" spans="31:31" ht="15.75" x14ac:dyDescent="0.3">
      <c r="AE9393" s="70"/>
    </row>
    <row r="9394" spans="31:31" ht="15.75" x14ac:dyDescent="0.3">
      <c r="AE9394" s="70"/>
    </row>
    <row r="9395" spans="31:31" ht="15.75" x14ac:dyDescent="0.3">
      <c r="AE9395" s="70"/>
    </row>
    <row r="9396" spans="31:31" ht="15.75" x14ac:dyDescent="0.3">
      <c r="AE9396" s="70"/>
    </row>
    <row r="9397" spans="31:31" ht="15.75" x14ac:dyDescent="0.3">
      <c r="AE9397" s="70"/>
    </row>
    <row r="9398" spans="31:31" ht="15.75" x14ac:dyDescent="0.3">
      <c r="AE9398" s="70"/>
    </row>
    <row r="9399" spans="31:31" ht="15.75" x14ac:dyDescent="0.3">
      <c r="AE9399" s="70"/>
    </row>
    <row r="9400" spans="31:31" ht="15.75" x14ac:dyDescent="0.3">
      <c r="AE9400" s="70"/>
    </row>
    <row r="9401" spans="31:31" ht="15.75" x14ac:dyDescent="0.3">
      <c r="AE9401" s="70"/>
    </row>
    <row r="9402" spans="31:31" ht="15.75" x14ac:dyDescent="0.3">
      <c r="AE9402" s="70"/>
    </row>
    <row r="9403" spans="31:31" ht="15.75" x14ac:dyDescent="0.3">
      <c r="AE9403" s="70"/>
    </row>
    <row r="9404" spans="31:31" ht="15.75" x14ac:dyDescent="0.3">
      <c r="AE9404" s="70"/>
    </row>
    <row r="9405" spans="31:31" ht="15.75" x14ac:dyDescent="0.3">
      <c r="AE9405" s="70"/>
    </row>
    <row r="9406" spans="31:31" ht="15.75" x14ac:dyDescent="0.3">
      <c r="AE9406" s="70"/>
    </row>
    <row r="9407" spans="31:31" ht="15.75" x14ac:dyDescent="0.3">
      <c r="AE9407" s="70"/>
    </row>
    <row r="9408" spans="31:31" ht="15.75" x14ac:dyDescent="0.3">
      <c r="AE9408" s="70"/>
    </row>
    <row r="9409" spans="31:31" ht="15.75" x14ac:dyDescent="0.3">
      <c r="AE9409" s="70"/>
    </row>
    <row r="9410" spans="31:31" ht="15.75" x14ac:dyDescent="0.3">
      <c r="AE9410" s="70"/>
    </row>
    <row r="9411" spans="31:31" ht="15.75" x14ac:dyDescent="0.3">
      <c r="AE9411" s="70"/>
    </row>
    <row r="9412" spans="31:31" ht="15.75" x14ac:dyDescent="0.3">
      <c r="AE9412" s="70"/>
    </row>
    <row r="9413" spans="31:31" ht="15.75" x14ac:dyDescent="0.3">
      <c r="AE9413" s="70"/>
    </row>
    <row r="9414" spans="31:31" ht="15.75" x14ac:dyDescent="0.3">
      <c r="AE9414" s="70"/>
    </row>
    <row r="9415" spans="31:31" ht="15.75" x14ac:dyDescent="0.3">
      <c r="AE9415" s="70"/>
    </row>
    <row r="9416" spans="31:31" ht="15.75" x14ac:dyDescent="0.3">
      <c r="AE9416" s="70"/>
    </row>
    <row r="9417" spans="31:31" ht="15.75" x14ac:dyDescent="0.3">
      <c r="AE9417" s="70"/>
    </row>
    <row r="9418" spans="31:31" ht="15.75" x14ac:dyDescent="0.3">
      <c r="AE9418" s="70"/>
    </row>
    <row r="9419" spans="31:31" ht="15.75" x14ac:dyDescent="0.3">
      <c r="AE9419" s="70"/>
    </row>
    <row r="9420" spans="31:31" ht="15.75" x14ac:dyDescent="0.3">
      <c r="AE9420" s="70"/>
    </row>
    <row r="9421" spans="31:31" ht="15.75" x14ac:dyDescent="0.3">
      <c r="AE9421" s="70"/>
    </row>
    <row r="9422" spans="31:31" ht="15.75" x14ac:dyDescent="0.3">
      <c r="AE9422" s="70"/>
    </row>
    <row r="9423" spans="31:31" ht="15.75" x14ac:dyDescent="0.3">
      <c r="AE9423" s="70"/>
    </row>
    <row r="9424" spans="31:31" ht="15.75" x14ac:dyDescent="0.3">
      <c r="AE9424" s="70"/>
    </row>
    <row r="9425" spans="31:31" ht="15.75" x14ac:dyDescent="0.3">
      <c r="AE9425" s="70"/>
    </row>
    <row r="9426" spans="31:31" ht="15.75" x14ac:dyDescent="0.3">
      <c r="AE9426" s="70"/>
    </row>
    <row r="9427" spans="31:31" ht="15.75" x14ac:dyDescent="0.3">
      <c r="AE9427" s="70"/>
    </row>
    <row r="9428" spans="31:31" ht="15.75" x14ac:dyDescent="0.3">
      <c r="AE9428" s="70"/>
    </row>
    <row r="9429" spans="31:31" ht="15.75" x14ac:dyDescent="0.3">
      <c r="AE9429" s="70"/>
    </row>
    <row r="9430" spans="31:31" ht="15.75" x14ac:dyDescent="0.3">
      <c r="AE9430" s="70"/>
    </row>
    <row r="9431" spans="31:31" ht="15.75" x14ac:dyDescent="0.3">
      <c r="AE9431" s="70"/>
    </row>
    <row r="9432" spans="31:31" ht="15.75" x14ac:dyDescent="0.3">
      <c r="AE9432" s="70"/>
    </row>
    <row r="9433" spans="31:31" ht="15.75" x14ac:dyDescent="0.3">
      <c r="AE9433" s="70"/>
    </row>
    <row r="9434" spans="31:31" ht="15.75" x14ac:dyDescent="0.3">
      <c r="AE9434" s="70"/>
    </row>
    <row r="9435" spans="31:31" ht="15.75" x14ac:dyDescent="0.3">
      <c r="AE9435" s="70"/>
    </row>
    <row r="9436" spans="31:31" ht="15.75" x14ac:dyDescent="0.3">
      <c r="AE9436" s="70"/>
    </row>
    <row r="9437" spans="31:31" ht="15.75" x14ac:dyDescent="0.3">
      <c r="AE9437" s="70"/>
    </row>
    <row r="9438" spans="31:31" ht="15.75" x14ac:dyDescent="0.3">
      <c r="AE9438" s="70"/>
    </row>
    <row r="9439" spans="31:31" ht="15.75" x14ac:dyDescent="0.3">
      <c r="AE9439" s="70"/>
    </row>
    <row r="9440" spans="31:31" ht="15.75" x14ac:dyDescent="0.3">
      <c r="AE9440" s="70"/>
    </row>
    <row r="9441" spans="31:31" ht="15.75" x14ac:dyDescent="0.3">
      <c r="AE9441" s="70"/>
    </row>
    <row r="9442" spans="31:31" ht="15.75" x14ac:dyDescent="0.3">
      <c r="AE9442" s="70"/>
    </row>
    <row r="9443" spans="31:31" ht="15.75" x14ac:dyDescent="0.3">
      <c r="AE9443" s="70"/>
    </row>
    <row r="9444" spans="31:31" ht="15.75" x14ac:dyDescent="0.3">
      <c r="AE9444" s="70"/>
    </row>
    <row r="9445" spans="31:31" ht="15.75" x14ac:dyDescent="0.3">
      <c r="AE9445" s="70"/>
    </row>
    <row r="9446" spans="31:31" ht="15.75" x14ac:dyDescent="0.3">
      <c r="AE9446" s="70"/>
    </row>
    <row r="9447" spans="31:31" ht="15.75" x14ac:dyDescent="0.3">
      <c r="AE9447" s="70"/>
    </row>
    <row r="9448" spans="31:31" ht="15.75" x14ac:dyDescent="0.3">
      <c r="AE9448" s="70"/>
    </row>
    <row r="9449" spans="31:31" ht="15.75" x14ac:dyDescent="0.3">
      <c r="AE9449" s="70"/>
    </row>
    <row r="9450" spans="31:31" ht="15.75" x14ac:dyDescent="0.3">
      <c r="AE9450" s="70"/>
    </row>
    <row r="9451" spans="31:31" ht="15.75" x14ac:dyDescent="0.3">
      <c r="AE9451" s="70"/>
    </row>
    <row r="9452" spans="31:31" ht="15.75" x14ac:dyDescent="0.3">
      <c r="AE9452" s="70"/>
    </row>
    <row r="9453" spans="31:31" ht="15.75" x14ac:dyDescent="0.3">
      <c r="AE9453" s="70"/>
    </row>
    <row r="9454" spans="31:31" ht="15.75" x14ac:dyDescent="0.3">
      <c r="AE9454" s="70"/>
    </row>
    <row r="9455" spans="31:31" ht="15.75" x14ac:dyDescent="0.3">
      <c r="AE9455" s="70"/>
    </row>
    <row r="9456" spans="31:31" ht="15.75" x14ac:dyDescent="0.3">
      <c r="AE9456" s="70"/>
    </row>
    <row r="9457" spans="31:31" ht="15.75" x14ac:dyDescent="0.3">
      <c r="AE9457" s="70"/>
    </row>
    <row r="9458" spans="31:31" ht="15.75" x14ac:dyDescent="0.3">
      <c r="AE9458" s="70"/>
    </row>
    <row r="9459" spans="31:31" ht="15.75" x14ac:dyDescent="0.3">
      <c r="AE9459" s="70"/>
    </row>
    <row r="9460" spans="31:31" ht="15.75" x14ac:dyDescent="0.3">
      <c r="AE9460" s="70"/>
    </row>
    <row r="9461" spans="31:31" ht="15.75" x14ac:dyDescent="0.3">
      <c r="AE9461" s="70"/>
    </row>
    <row r="9462" spans="31:31" ht="15.75" x14ac:dyDescent="0.3">
      <c r="AE9462" s="70"/>
    </row>
    <row r="9463" spans="31:31" ht="15.75" x14ac:dyDescent="0.3">
      <c r="AE9463" s="70"/>
    </row>
    <row r="9464" spans="31:31" ht="15.75" x14ac:dyDescent="0.3">
      <c r="AE9464" s="70"/>
    </row>
    <row r="9465" spans="31:31" ht="15.75" x14ac:dyDescent="0.3">
      <c r="AE9465" s="70"/>
    </row>
    <row r="9466" spans="31:31" ht="15.75" x14ac:dyDescent="0.3">
      <c r="AE9466" s="70"/>
    </row>
    <row r="9467" spans="31:31" ht="15.75" x14ac:dyDescent="0.3">
      <c r="AE9467" s="70"/>
    </row>
    <row r="9468" spans="31:31" ht="15.75" x14ac:dyDescent="0.3">
      <c r="AE9468" s="70"/>
    </row>
    <row r="9469" spans="31:31" ht="15.75" x14ac:dyDescent="0.3">
      <c r="AE9469" s="70"/>
    </row>
    <row r="9470" spans="31:31" ht="15.75" x14ac:dyDescent="0.3">
      <c r="AE9470" s="70"/>
    </row>
    <row r="9471" spans="31:31" ht="15.75" x14ac:dyDescent="0.3">
      <c r="AE9471" s="70"/>
    </row>
    <row r="9472" spans="31:31" ht="15.75" x14ac:dyDescent="0.3">
      <c r="AE9472" s="70"/>
    </row>
    <row r="9473" spans="31:31" ht="15.75" x14ac:dyDescent="0.3">
      <c r="AE9473" s="70"/>
    </row>
    <row r="9474" spans="31:31" ht="15.75" x14ac:dyDescent="0.3">
      <c r="AE9474" s="70"/>
    </row>
    <row r="9475" spans="31:31" ht="15.75" x14ac:dyDescent="0.3">
      <c r="AE9475" s="70"/>
    </row>
    <row r="9476" spans="31:31" ht="15.75" x14ac:dyDescent="0.3">
      <c r="AE9476" s="70"/>
    </row>
    <row r="9477" spans="31:31" ht="15.75" x14ac:dyDescent="0.3">
      <c r="AE9477" s="70"/>
    </row>
    <row r="9478" spans="31:31" ht="15.75" x14ac:dyDescent="0.3">
      <c r="AE9478" s="70"/>
    </row>
    <row r="9479" spans="31:31" ht="15.75" x14ac:dyDescent="0.3">
      <c r="AE9479" s="70"/>
    </row>
    <row r="9480" spans="31:31" ht="15.75" x14ac:dyDescent="0.3">
      <c r="AE9480" s="70"/>
    </row>
    <row r="9481" spans="31:31" ht="15.75" x14ac:dyDescent="0.3">
      <c r="AE9481" s="70"/>
    </row>
    <row r="9482" spans="31:31" ht="15.75" x14ac:dyDescent="0.3">
      <c r="AE9482" s="70"/>
    </row>
    <row r="9483" spans="31:31" ht="15.75" x14ac:dyDescent="0.3">
      <c r="AE9483" s="70"/>
    </row>
    <row r="9484" spans="31:31" ht="15.75" x14ac:dyDescent="0.3">
      <c r="AE9484" s="70"/>
    </row>
    <row r="9485" spans="31:31" ht="15.75" x14ac:dyDescent="0.3">
      <c r="AE9485" s="70"/>
    </row>
    <row r="9486" spans="31:31" ht="15.75" x14ac:dyDescent="0.3">
      <c r="AE9486" s="70"/>
    </row>
    <row r="9487" spans="31:31" ht="15.75" x14ac:dyDescent="0.3">
      <c r="AE9487" s="70"/>
    </row>
    <row r="9488" spans="31:31" ht="15.75" x14ac:dyDescent="0.3">
      <c r="AE9488" s="70"/>
    </row>
    <row r="9489" spans="31:31" ht="15.75" x14ac:dyDescent="0.3">
      <c r="AE9489" s="70"/>
    </row>
    <row r="9490" spans="31:31" ht="15.75" x14ac:dyDescent="0.3">
      <c r="AE9490" s="70"/>
    </row>
    <row r="9491" spans="31:31" ht="15.75" x14ac:dyDescent="0.3">
      <c r="AE9491" s="70"/>
    </row>
    <row r="9492" spans="31:31" ht="15.75" x14ac:dyDescent="0.3">
      <c r="AE9492" s="70"/>
    </row>
    <row r="9493" spans="31:31" ht="15.75" x14ac:dyDescent="0.3">
      <c r="AE9493" s="70"/>
    </row>
    <row r="9494" spans="31:31" ht="15.75" x14ac:dyDescent="0.3">
      <c r="AE9494" s="70"/>
    </row>
    <row r="9495" spans="31:31" ht="15.75" x14ac:dyDescent="0.3">
      <c r="AE9495" s="70"/>
    </row>
    <row r="9496" spans="31:31" ht="15.75" x14ac:dyDescent="0.3">
      <c r="AE9496" s="70"/>
    </row>
    <row r="9497" spans="31:31" ht="15.75" x14ac:dyDescent="0.3">
      <c r="AE9497" s="70"/>
    </row>
    <row r="9498" spans="31:31" ht="15.75" x14ac:dyDescent="0.3">
      <c r="AE9498" s="70"/>
    </row>
    <row r="9499" spans="31:31" ht="15.75" x14ac:dyDescent="0.3">
      <c r="AE9499" s="70"/>
    </row>
    <row r="9500" spans="31:31" ht="15.75" x14ac:dyDescent="0.3">
      <c r="AE9500" s="70"/>
    </row>
    <row r="9501" spans="31:31" ht="15.75" x14ac:dyDescent="0.3">
      <c r="AE9501" s="70"/>
    </row>
    <row r="9502" spans="31:31" ht="15.75" x14ac:dyDescent="0.3">
      <c r="AE9502" s="70"/>
    </row>
    <row r="9503" spans="31:31" ht="15.75" x14ac:dyDescent="0.3">
      <c r="AE9503" s="70"/>
    </row>
    <row r="9504" spans="31:31" ht="15.75" x14ac:dyDescent="0.3">
      <c r="AE9504" s="70"/>
    </row>
    <row r="9505" spans="31:31" ht="15.75" x14ac:dyDescent="0.3">
      <c r="AE9505" s="70"/>
    </row>
    <row r="9506" spans="31:31" ht="15.75" x14ac:dyDescent="0.3">
      <c r="AE9506" s="70"/>
    </row>
    <row r="9507" spans="31:31" ht="15.75" x14ac:dyDescent="0.3">
      <c r="AE9507" s="70"/>
    </row>
    <row r="9508" spans="31:31" ht="15.75" x14ac:dyDescent="0.3">
      <c r="AE9508" s="70"/>
    </row>
    <row r="9509" spans="31:31" ht="15.75" x14ac:dyDescent="0.3">
      <c r="AE9509" s="70"/>
    </row>
    <row r="9510" spans="31:31" ht="15.75" x14ac:dyDescent="0.3">
      <c r="AE9510" s="70"/>
    </row>
    <row r="9511" spans="31:31" ht="15.75" x14ac:dyDescent="0.3">
      <c r="AE9511" s="70"/>
    </row>
    <row r="9512" spans="31:31" ht="15.75" x14ac:dyDescent="0.3">
      <c r="AE9512" s="70"/>
    </row>
    <row r="9513" spans="31:31" ht="15.75" x14ac:dyDescent="0.3">
      <c r="AE9513" s="70"/>
    </row>
    <row r="9514" spans="31:31" ht="15.75" x14ac:dyDescent="0.3">
      <c r="AE9514" s="70"/>
    </row>
    <row r="9515" spans="31:31" ht="15.75" x14ac:dyDescent="0.3">
      <c r="AE9515" s="70"/>
    </row>
    <row r="9516" spans="31:31" ht="15.75" x14ac:dyDescent="0.3">
      <c r="AE9516" s="70"/>
    </row>
    <row r="9517" spans="31:31" ht="15.75" x14ac:dyDescent="0.3">
      <c r="AE9517" s="70"/>
    </row>
    <row r="9518" spans="31:31" ht="15.75" x14ac:dyDescent="0.3">
      <c r="AE9518" s="70"/>
    </row>
    <row r="9519" spans="31:31" ht="15.75" x14ac:dyDescent="0.3">
      <c r="AE9519" s="70"/>
    </row>
    <row r="9520" spans="31:31" ht="15.75" x14ac:dyDescent="0.3">
      <c r="AE9520" s="70"/>
    </row>
    <row r="9521" spans="31:31" ht="15.75" x14ac:dyDescent="0.3">
      <c r="AE9521" s="70"/>
    </row>
    <row r="9522" spans="31:31" ht="15.75" x14ac:dyDescent="0.3">
      <c r="AE9522" s="70"/>
    </row>
    <row r="9523" spans="31:31" ht="15.75" x14ac:dyDescent="0.3">
      <c r="AE9523" s="70"/>
    </row>
    <row r="9524" spans="31:31" ht="15.75" x14ac:dyDescent="0.3">
      <c r="AE9524" s="70"/>
    </row>
    <row r="9525" spans="31:31" ht="15.75" x14ac:dyDescent="0.3">
      <c r="AE9525" s="70"/>
    </row>
    <row r="9526" spans="31:31" ht="15.75" x14ac:dyDescent="0.3">
      <c r="AE9526" s="70"/>
    </row>
    <row r="9527" spans="31:31" ht="15.75" x14ac:dyDescent="0.3">
      <c r="AE9527" s="70"/>
    </row>
    <row r="9528" spans="31:31" ht="15.75" x14ac:dyDescent="0.3">
      <c r="AE9528" s="70"/>
    </row>
    <row r="9529" spans="31:31" ht="15.75" x14ac:dyDescent="0.3">
      <c r="AE9529" s="70"/>
    </row>
    <row r="9530" spans="31:31" ht="15.75" x14ac:dyDescent="0.3">
      <c r="AE9530" s="70"/>
    </row>
    <row r="9531" spans="31:31" ht="15.75" x14ac:dyDescent="0.3">
      <c r="AE9531" s="70"/>
    </row>
    <row r="9532" spans="31:31" ht="15.75" x14ac:dyDescent="0.3">
      <c r="AE9532" s="70"/>
    </row>
    <row r="9533" spans="31:31" ht="15.75" x14ac:dyDescent="0.3">
      <c r="AE9533" s="70"/>
    </row>
    <row r="9534" spans="31:31" ht="15.75" x14ac:dyDescent="0.3">
      <c r="AE9534" s="70"/>
    </row>
    <row r="9535" spans="31:31" ht="15.75" x14ac:dyDescent="0.3">
      <c r="AE9535" s="70"/>
    </row>
    <row r="9536" spans="31:31" ht="15.75" x14ac:dyDescent="0.3">
      <c r="AE9536" s="70"/>
    </row>
    <row r="9537" spans="31:31" ht="15.75" x14ac:dyDescent="0.3">
      <c r="AE9537" s="70"/>
    </row>
    <row r="9538" spans="31:31" ht="15.75" x14ac:dyDescent="0.3">
      <c r="AE9538" s="70"/>
    </row>
    <row r="9539" spans="31:31" ht="15.75" x14ac:dyDescent="0.3">
      <c r="AE9539" s="70"/>
    </row>
    <row r="9540" spans="31:31" ht="15.75" x14ac:dyDescent="0.3">
      <c r="AE9540" s="70"/>
    </row>
    <row r="9541" spans="31:31" ht="15.75" x14ac:dyDescent="0.3">
      <c r="AE9541" s="70"/>
    </row>
    <row r="9542" spans="31:31" ht="15.75" x14ac:dyDescent="0.3">
      <c r="AE9542" s="70"/>
    </row>
    <row r="9543" spans="31:31" ht="15.75" x14ac:dyDescent="0.3">
      <c r="AE9543" s="70"/>
    </row>
    <row r="9544" spans="31:31" ht="15.75" x14ac:dyDescent="0.3">
      <c r="AE9544" s="70"/>
    </row>
    <row r="9545" spans="31:31" ht="15.75" x14ac:dyDescent="0.3">
      <c r="AE9545" s="70"/>
    </row>
    <row r="9546" spans="31:31" ht="15.75" x14ac:dyDescent="0.3">
      <c r="AE9546" s="70"/>
    </row>
    <row r="9547" spans="31:31" ht="15.75" x14ac:dyDescent="0.3">
      <c r="AE9547" s="70"/>
    </row>
    <row r="9548" spans="31:31" ht="15.75" x14ac:dyDescent="0.3">
      <c r="AE9548" s="70"/>
    </row>
    <row r="9549" spans="31:31" ht="15.75" x14ac:dyDescent="0.3">
      <c r="AE9549" s="70"/>
    </row>
    <row r="9550" spans="31:31" ht="15.75" x14ac:dyDescent="0.3">
      <c r="AE9550" s="70"/>
    </row>
    <row r="9551" spans="31:31" ht="15.75" x14ac:dyDescent="0.3">
      <c r="AE9551" s="70"/>
    </row>
    <row r="9552" spans="31:31" ht="15.75" x14ac:dyDescent="0.3">
      <c r="AE9552" s="70"/>
    </row>
    <row r="9553" spans="31:31" ht="15.75" x14ac:dyDescent="0.3">
      <c r="AE9553" s="70"/>
    </row>
    <row r="9554" spans="31:31" ht="15.75" x14ac:dyDescent="0.3">
      <c r="AE9554" s="70"/>
    </row>
    <row r="9555" spans="31:31" ht="15.75" x14ac:dyDescent="0.3">
      <c r="AE9555" s="70"/>
    </row>
    <row r="9556" spans="31:31" ht="15.75" x14ac:dyDescent="0.3">
      <c r="AE9556" s="70"/>
    </row>
    <row r="9557" spans="31:31" ht="15.75" x14ac:dyDescent="0.3">
      <c r="AE9557" s="70"/>
    </row>
    <row r="9558" spans="31:31" ht="15.75" x14ac:dyDescent="0.3">
      <c r="AE9558" s="70"/>
    </row>
    <row r="9559" spans="31:31" ht="15.75" x14ac:dyDescent="0.3">
      <c r="AE9559" s="70"/>
    </row>
    <row r="9560" spans="31:31" ht="15.75" x14ac:dyDescent="0.3">
      <c r="AE9560" s="70"/>
    </row>
    <row r="9561" spans="31:31" ht="15.75" x14ac:dyDescent="0.3">
      <c r="AE9561" s="70"/>
    </row>
    <row r="9562" spans="31:31" ht="15.75" x14ac:dyDescent="0.3">
      <c r="AE9562" s="70"/>
    </row>
    <row r="9563" spans="31:31" ht="15.75" x14ac:dyDescent="0.3">
      <c r="AE9563" s="70"/>
    </row>
    <row r="9564" spans="31:31" ht="15.75" x14ac:dyDescent="0.3">
      <c r="AE9564" s="70"/>
    </row>
    <row r="9565" spans="31:31" ht="15.75" x14ac:dyDescent="0.3">
      <c r="AE9565" s="70"/>
    </row>
    <row r="9566" spans="31:31" ht="15.75" x14ac:dyDescent="0.3">
      <c r="AE9566" s="70"/>
    </row>
    <row r="9567" spans="31:31" ht="15.75" x14ac:dyDescent="0.3">
      <c r="AE9567" s="70"/>
    </row>
    <row r="9568" spans="31:31" ht="15.75" x14ac:dyDescent="0.3">
      <c r="AE9568" s="70"/>
    </row>
    <row r="9569" spans="31:31" ht="15.75" x14ac:dyDescent="0.3">
      <c r="AE9569" s="70"/>
    </row>
    <row r="9570" spans="31:31" ht="15.75" x14ac:dyDescent="0.3">
      <c r="AE9570" s="70"/>
    </row>
    <row r="9571" spans="31:31" ht="15.75" x14ac:dyDescent="0.3">
      <c r="AE9571" s="70"/>
    </row>
    <row r="9572" spans="31:31" ht="15.75" x14ac:dyDescent="0.3">
      <c r="AE9572" s="70"/>
    </row>
    <row r="9573" spans="31:31" ht="15.75" x14ac:dyDescent="0.3">
      <c r="AE9573" s="70"/>
    </row>
    <row r="9574" spans="31:31" ht="15.75" x14ac:dyDescent="0.3">
      <c r="AE9574" s="70"/>
    </row>
    <row r="9575" spans="31:31" ht="15.75" x14ac:dyDescent="0.3">
      <c r="AE9575" s="70"/>
    </row>
    <row r="9576" spans="31:31" ht="15.75" x14ac:dyDescent="0.3">
      <c r="AE9576" s="70"/>
    </row>
    <row r="9577" spans="31:31" ht="15.75" x14ac:dyDescent="0.3">
      <c r="AE9577" s="70"/>
    </row>
    <row r="9578" spans="31:31" ht="15.75" x14ac:dyDescent="0.3">
      <c r="AE9578" s="70"/>
    </row>
    <row r="9579" spans="31:31" ht="15.75" x14ac:dyDescent="0.3">
      <c r="AE9579" s="70"/>
    </row>
    <row r="9580" spans="31:31" ht="15.75" x14ac:dyDescent="0.3">
      <c r="AE9580" s="70"/>
    </row>
    <row r="9581" spans="31:31" ht="15.75" x14ac:dyDescent="0.3">
      <c r="AE9581" s="70"/>
    </row>
    <row r="9582" spans="31:31" ht="15.75" x14ac:dyDescent="0.3">
      <c r="AE9582" s="70"/>
    </row>
    <row r="9583" spans="31:31" ht="15.75" x14ac:dyDescent="0.3">
      <c r="AE9583" s="70"/>
    </row>
    <row r="9584" spans="31:31" ht="15.75" x14ac:dyDescent="0.3">
      <c r="AE9584" s="70"/>
    </row>
    <row r="9585" spans="31:31" ht="15.75" x14ac:dyDescent="0.3">
      <c r="AE9585" s="70"/>
    </row>
    <row r="9586" spans="31:31" ht="15.75" x14ac:dyDescent="0.3">
      <c r="AE9586" s="70"/>
    </row>
    <row r="9587" spans="31:31" ht="15.75" x14ac:dyDescent="0.3">
      <c r="AE9587" s="70"/>
    </row>
    <row r="9588" spans="31:31" ht="15.75" x14ac:dyDescent="0.3">
      <c r="AE9588" s="70"/>
    </row>
    <row r="9589" spans="31:31" ht="15.75" x14ac:dyDescent="0.3">
      <c r="AE9589" s="70"/>
    </row>
    <row r="9590" spans="31:31" ht="15.75" x14ac:dyDescent="0.3">
      <c r="AE9590" s="70"/>
    </row>
    <row r="9591" spans="31:31" ht="15.75" x14ac:dyDescent="0.3">
      <c r="AE9591" s="70"/>
    </row>
    <row r="9592" spans="31:31" ht="15.75" x14ac:dyDescent="0.3">
      <c r="AE9592" s="70"/>
    </row>
    <row r="9593" spans="31:31" ht="15.75" x14ac:dyDescent="0.3">
      <c r="AE9593" s="70"/>
    </row>
    <row r="9594" spans="31:31" ht="15.75" x14ac:dyDescent="0.3">
      <c r="AE9594" s="70"/>
    </row>
    <row r="9595" spans="31:31" ht="15.75" x14ac:dyDescent="0.3">
      <c r="AE9595" s="70"/>
    </row>
    <row r="9596" spans="31:31" ht="15.75" x14ac:dyDescent="0.3">
      <c r="AE9596" s="70"/>
    </row>
    <row r="9597" spans="31:31" ht="15.75" x14ac:dyDescent="0.3">
      <c r="AE9597" s="70"/>
    </row>
    <row r="9598" spans="31:31" ht="15.75" x14ac:dyDescent="0.3">
      <c r="AE9598" s="70"/>
    </row>
    <row r="9599" spans="31:31" ht="15.75" x14ac:dyDescent="0.3">
      <c r="AE9599" s="70"/>
    </row>
    <row r="9600" spans="31:31" ht="15.75" x14ac:dyDescent="0.3">
      <c r="AE9600" s="70"/>
    </row>
    <row r="9601" spans="31:31" ht="15.75" x14ac:dyDescent="0.3">
      <c r="AE9601" s="70"/>
    </row>
    <row r="9602" spans="31:31" ht="15.75" x14ac:dyDescent="0.3">
      <c r="AE9602" s="70"/>
    </row>
    <row r="9603" spans="31:31" ht="15.75" x14ac:dyDescent="0.3">
      <c r="AE9603" s="70"/>
    </row>
    <row r="9604" spans="31:31" ht="15.75" x14ac:dyDescent="0.3">
      <c r="AE9604" s="70"/>
    </row>
    <row r="9605" spans="31:31" ht="15.75" x14ac:dyDescent="0.3">
      <c r="AE9605" s="70"/>
    </row>
    <row r="9606" spans="31:31" ht="15.75" x14ac:dyDescent="0.3">
      <c r="AE9606" s="70"/>
    </row>
    <row r="9607" spans="31:31" ht="15.75" x14ac:dyDescent="0.3">
      <c r="AE9607" s="70"/>
    </row>
    <row r="9608" spans="31:31" ht="15.75" x14ac:dyDescent="0.3">
      <c r="AE9608" s="70"/>
    </row>
    <row r="9609" spans="31:31" ht="15.75" x14ac:dyDescent="0.3">
      <c r="AE9609" s="70"/>
    </row>
    <row r="9610" spans="31:31" ht="15.75" x14ac:dyDescent="0.3">
      <c r="AE9610" s="70"/>
    </row>
    <row r="9611" spans="31:31" ht="15.75" x14ac:dyDescent="0.3">
      <c r="AE9611" s="70"/>
    </row>
    <row r="9612" spans="31:31" ht="15.75" x14ac:dyDescent="0.3">
      <c r="AE9612" s="70"/>
    </row>
    <row r="9613" spans="31:31" ht="15.75" x14ac:dyDescent="0.3">
      <c r="AE9613" s="70"/>
    </row>
    <row r="9614" spans="31:31" ht="15.75" x14ac:dyDescent="0.3">
      <c r="AE9614" s="70"/>
    </row>
    <row r="9615" spans="31:31" ht="15.75" x14ac:dyDescent="0.3">
      <c r="AE9615" s="70"/>
    </row>
    <row r="9616" spans="31:31" ht="15.75" x14ac:dyDescent="0.3">
      <c r="AE9616" s="70"/>
    </row>
    <row r="9617" spans="31:31" ht="15.75" x14ac:dyDescent="0.3">
      <c r="AE9617" s="70"/>
    </row>
    <row r="9618" spans="31:31" ht="15.75" x14ac:dyDescent="0.3">
      <c r="AE9618" s="70"/>
    </row>
    <row r="9619" spans="31:31" ht="15.75" x14ac:dyDescent="0.3">
      <c r="AE9619" s="70"/>
    </row>
    <row r="9620" spans="31:31" ht="15.75" x14ac:dyDescent="0.3">
      <c r="AE9620" s="70"/>
    </row>
    <row r="9621" spans="31:31" ht="15.75" x14ac:dyDescent="0.3">
      <c r="AE9621" s="70"/>
    </row>
    <row r="9622" spans="31:31" ht="15.75" x14ac:dyDescent="0.3">
      <c r="AE9622" s="70"/>
    </row>
    <row r="9623" spans="31:31" ht="15.75" x14ac:dyDescent="0.3">
      <c r="AE9623" s="70"/>
    </row>
    <row r="9624" spans="31:31" ht="15.75" x14ac:dyDescent="0.3">
      <c r="AE9624" s="70"/>
    </row>
    <row r="9625" spans="31:31" ht="15.75" x14ac:dyDescent="0.3">
      <c r="AE9625" s="70"/>
    </row>
    <row r="9626" spans="31:31" ht="15.75" x14ac:dyDescent="0.3">
      <c r="AE9626" s="70"/>
    </row>
    <row r="9627" spans="31:31" ht="15.75" x14ac:dyDescent="0.3">
      <c r="AE9627" s="70"/>
    </row>
    <row r="9628" spans="31:31" ht="15.75" x14ac:dyDescent="0.3">
      <c r="AE9628" s="70"/>
    </row>
    <row r="9629" spans="31:31" ht="15.75" x14ac:dyDescent="0.3">
      <c r="AE9629" s="70"/>
    </row>
    <row r="9630" spans="31:31" ht="15.75" x14ac:dyDescent="0.3">
      <c r="AE9630" s="70"/>
    </row>
    <row r="9631" spans="31:31" ht="15.75" x14ac:dyDescent="0.3">
      <c r="AE9631" s="70"/>
    </row>
    <row r="9632" spans="31:31" ht="15.75" x14ac:dyDescent="0.3">
      <c r="AE9632" s="70"/>
    </row>
    <row r="9633" spans="31:31" ht="15.75" x14ac:dyDescent="0.3">
      <c r="AE9633" s="70"/>
    </row>
    <row r="9634" spans="31:31" ht="15.75" x14ac:dyDescent="0.3">
      <c r="AE9634" s="70"/>
    </row>
    <row r="9635" spans="31:31" ht="15.75" x14ac:dyDescent="0.3">
      <c r="AE9635" s="70"/>
    </row>
    <row r="9636" spans="31:31" ht="15.75" x14ac:dyDescent="0.3">
      <c r="AE9636" s="70"/>
    </row>
    <row r="9637" spans="31:31" ht="15.75" x14ac:dyDescent="0.3">
      <c r="AE9637" s="70"/>
    </row>
    <row r="9638" spans="31:31" ht="15.75" x14ac:dyDescent="0.3">
      <c r="AE9638" s="70"/>
    </row>
    <row r="9639" spans="31:31" ht="15.75" x14ac:dyDescent="0.3">
      <c r="AE9639" s="70"/>
    </row>
    <row r="9640" spans="31:31" ht="15.75" x14ac:dyDescent="0.3">
      <c r="AE9640" s="70"/>
    </row>
    <row r="9641" spans="31:31" ht="15.75" x14ac:dyDescent="0.3">
      <c r="AE9641" s="70"/>
    </row>
    <row r="9642" spans="31:31" ht="15.75" x14ac:dyDescent="0.3">
      <c r="AE9642" s="70"/>
    </row>
    <row r="9643" spans="31:31" ht="15.75" x14ac:dyDescent="0.3">
      <c r="AE9643" s="70"/>
    </row>
    <row r="9644" spans="31:31" ht="15.75" x14ac:dyDescent="0.3">
      <c r="AE9644" s="70"/>
    </row>
    <row r="9645" spans="31:31" ht="15.75" x14ac:dyDescent="0.3">
      <c r="AE9645" s="70"/>
    </row>
    <row r="9646" spans="31:31" ht="15.75" x14ac:dyDescent="0.3">
      <c r="AE9646" s="70"/>
    </row>
    <row r="9647" spans="31:31" ht="15.75" x14ac:dyDescent="0.3">
      <c r="AE9647" s="70"/>
    </row>
    <row r="9648" spans="31:31" ht="15.75" x14ac:dyDescent="0.3">
      <c r="AE9648" s="70"/>
    </row>
    <row r="9649" spans="31:31" ht="15.75" x14ac:dyDescent="0.3">
      <c r="AE9649" s="70"/>
    </row>
    <row r="9650" spans="31:31" ht="15.75" x14ac:dyDescent="0.3">
      <c r="AE9650" s="70"/>
    </row>
    <row r="9651" spans="31:31" ht="15.75" x14ac:dyDescent="0.3">
      <c r="AE9651" s="70"/>
    </row>
    <row r="9652" spans="31:31" ht="15.75" x14ac:dyDescent="0.3">
      <c r="AE9652" s="70"/>
    </row>
    <row r="9653" spans="31:31" ht="15.75" x14ac:dyDescent="0.3">
      <c r="AE9653" s="70"/>
    </row>
    <row r="9654" spans="31:31" ht="15.75" x14ac:dyDescent="0.3">
      <c r="AE9654" s="70"/>
    </row>
    <row r="9655" spans="31:31" ht="15.75" x14ac:dyDescent="0.3">
      <c r="AE9655" s="70"/>
    </row>
    <row r="9656" spans="31:31" ht="15.75" x14ac:dyDescent="0.3">
      <c r="AE9656" s="70"/>
    </row>
    <row r="9657" spans="31:31" ht="15.75" x14ac:dyDescent="0.3">
      <c r="AE9657" s="70"/>
    </row>
    <row r="9658" spans="31:31" ht="15.75" x14ac:dyDescent="0.3">
      <c r="AE9658" s="70"/>
    </row>
    <row r="9659" spans="31:31" ht="15.75" x14ac:dyDescent="0.3">
      <c r="AE9659" s="70"/>
    </row>
    <row r="9660" spans="31:31" ht="15.75" x14ac:dyDescent="0.3">
      <c r="AE9660" s="70"/>
    </row>
    <row r="9661" spans="31:31" ht="15.75" x14ac:dyDescent="0.3">
      <c r="AE9661" s="70"/>
    </row>
    <row r="9662" spans="31:31" ht="15.75" x14ac:dyDescent="0.3">
      <c r="AE9662" s="70"/>
    </row>
    <row r="9663" spans="31:31" ht="15.75" x14ac:dyDescent="0.3">
      <c r="AE9663" s="70"/>
    </row>
    <row r="9664" spans="31:31" ht="15.75" x14ac:dyDescent="0.3">
      <c r="AE9664" s="70"/>
    </row>
    <row r="9665" spans="31:31" ht="15.75" x14ac:dyDescent="0.3">
      <c r="AE9665" s="70"/>
    </row>
    <row r="9666" spans="31:31" ht="15.75" x14ac:dyDescent="0.3">
      <c r="AE9666" s="70"/>
    </row>
    <row r="9667" spans="31:31" ht="15.75" x14ac:dyDescent="0.3">
      <c r="AE9667" s="70"/>
    </row>
    <row r="9668" spans="31:31" ht="15.75" x14ac:dyDescent="0.3">
      <c r="AE9668" s="70"/>
    </row>
    <row r="9669" spans="31:31" ht="15.75" x14ac:dyDescent="0.3">
      <c r="AE9669" s="70"/>
    </row>
    <row r="9670" spans="31:31" ht="15.75" x14ac:dyDescent="0.3">
      <c r="AE9670" s="70"/>
    </row>
    <row r="9671" spans="31:31" ht="15.75" x14ac:dyDescent="0.3">
      <c r="AE9671" s="70"/>
    </row>
    <row r="9672" spans="31:31" ht="15.75" x14ac:dyDescent="0.3">
      <c r="AE9672" s="70"/>
    </row>
    <row r="9673" spans="31:31" ht="15.75" x14ac:dyDescent="0.3">
      <c r="AE9673" s="70"/>
    </row>
    <row r="9674" spans="31:31" ht="15.75" x14ac:dyDescent="0.3">
      <c r="AE9674" s="70"/>
    </row>
    <row r="9675" spans="31:31" ht="15.75" x14ac:dyDescent="0.3">
      <c r="AE9675" s="70"/>
    </row>
    <row r="9676" spans="31:31" ht="15.75" x14ac:dyDescent="0.3">
      <c r="AE9676" s="70"/>
    </row>
    <row r="9677" spans="31:31" ht="15.75" x14ac:dyDescent="0.3">
      <c r="AE9677" s="70"/>
    </row>
    <row r="9678" spans="31:31" ht="15.75" x14ac:dyDescent="0.3">
      <c r="AE9678" s="70"/>
    </row>
    <row r="9679" spans="31:31" ht="15.75" x14ac:dyDescent="0.3">
      <c r="AE9679" s="70"/>
    </row>
    <row r="9680" spans="31:31" ht="15.75" x14ac:dyDescent="0.3">
      <c r="AE9680" s="70"/>
    </row>
    <row r="9681" spans="31:31" ht="15.75" x14ac:dyDescent="0.3">
      <c r="AE9681" s="70"/>
    </row>
    <row r="9682" spans="31:31" ht="15.75" x14ac:dyDescent="0.3">
      <c r="AE9682" s="70"/>
    </row>
    <row r="9683" spans="31:31" ht="15.75" x14ac:dyDescent="0.3">
      <c r="AE9683" s="70"/>
    </row>
    <row r="9684" spans="31:31" ht="15.75" x14ac:dyDescent="0.3">
      <c r="AE9684" s="70"/>
    </row>
    <row r="9685" spans="31:31" ht="15.75" x14ac:dyDescent="0.3">
      <c r="AE9685" s="70"/>
    </row>
    <row r="9686" spans="31:31" ht="15.75" x14ac:dyDescent="0.3">
      <c r="AE9686" s="70"/>
    </row>
    <row r="9687" spans="31:31" ht="15.75" x14ac:dyDescent="0.3">
      <c r="AE9687" s="70"/>
    </row>
    <row r="9688" spans="31:31" ht="15.75" x14ac:dyDescent="0.3">
      <c r="AE9688" s="70"/>
    </row>
    <row r="9689" spans="31:31" ht="15.75" x14ac:dyDescent="0.3">
      <c r="AE9689" s="70"/>
    </row>
    <row r="9690" spans="31:31" ht="15.75" x14ac:dyDescent="0.3">
      <c r="AE9690" s="70"/>
    </row>
    <row r="9691" spans="31:31" ht="15.75" x14ac:dyDescent="0.3">
      <c r="AE9691" s="70"/>
    </row>
    <row r="9692" spans="31:31" ht="15.75" x14ac:dyDescent="0.3">
      <c r="AE9692" s="70"/>
    </row>
    <row r="9693" spans="31:31" ht="15.75" x14ac:dyDescent="0.3">
      <c r="AE9693" s="70"/>
    </row>
    <row r="9694" spans="31:31" ht="15.75" x14ac:dyDescent="0.3">
      <c r="AE9694" s="70"/>
    </row>
    <row r="9695" spans="31:31" ht="15.75" x14ac:dyDescent="0.3">
      <c r="AE9695" s="70"/>
    </row>
    <row r="9696" spans="31:31" ht="15.75" x14ac:dyDescent="0.3">
      <c r="AE9696" s="70"/>
    </row>
    <row r="9697" spans="31:31" ht="15.75" x14ac:dyDescent="0.3">
      <c r="AE9697" s="70"/>
    </row>
    <row r="9698" spans="31:31" ht="15.75" x14ac:dyDescent="0.3">
      <c r="AE9698" s="70"/>
    </row>
    <row r="9699" spans="31:31" ht="15.75" x14ac:dyDescent="0.3">
      <c r="AE9699" s="70"/>
    </row>
    <row r="9700" spans="31:31" ht="15.75" x14ac:dyDescent="0.3">
      <c r="AE9700" s="70"/>
    </row>
    <row r="9701" spans="31:31" ht="15.75" x14ac:dyDescent="0.3">
      <c r="AE9701" s="70"/>
    </row>
    <row r="9702" spans="31:31" ht="15.75" x14ac:dyDescent="0.3">
      <c r="AE9702" s="70"/>
    </row>
    <row r="9703" spans="31:31" ht="15.75" x14ac:dyDescent="0.3">
      <c r="AE9703" s="70"/>
    </row>
    <row r="9704" spans="31:31" ht="15.75" x14ac:dyDescent="0.3">
      <c r="AE9704" s="70"/>
    </row>
    <row r="9705" spans="31:31" ht="15.75" x14ac:dyDescent="0.3">
      <c r="AE9705" s="70"/>
    </row>
    <row r="9706" spans="31:31" ht="15.75" x14ac:dyDescent="0.3">
      <c r="AE9706" s="70"/>
    </row>
    <row r="9707" spans="31:31" ht="15.75" x14ac:dyDescent="0.3">
      <c r="AE9707" s="70"/>
    </row>
    <row r="9708" spans="31:31" ht="15.75" x14ac:dyDescent="0.3">
      <c r="AE9708" s="70"/>
    </row>
    <row r="9709" spans="31:31" ht="15.75" x14ac:dyDescent="0.3">
      <c r="AE9709" s="70"/>
    </row>
    <row r="9710" spans="31:31" ht="15.75" x14ac:dyDescent="0.3">
      <c r="AE9710" s="70"/>
    </row>
    <row r="9711" spans="31:31" ht="15.75" x14ac:dyDescent="0.3">
      <c r="AE9711" s="70"/>
    </row>
    <row r="9712" spans="31:31" ht="15.75" x14ac:dyDescent="0.3">
      <c r="AE9712" s="70"/>
    </row>
    <row r="9713" spans="31:31" ht="15.75" x14ac:dyDescent="0.3">
      <c r="AE9713" s="70"/>
    </row>
    <row r="9714" spans="31:31" ht="15.75" x14ac:dyDescent="0.3">
      <c r="AE9714" s="70"/>
    </row>
    <row r="9715" spans="31:31" ht="15.75" x14ac:dyDescent="0.3">
      <c r="AE9715" s="70"/>
    </row>
    <row r="9716" spans="31:31" ht="15.75" x14ac:dyDescent="0.3">
      <c r="AE9716" s="70"/>
    </row>
    <row r="9717" spans="31:31" ht="15.75" x14ac:dyDescent="0.3">
      <c r="AE9717" s="70"/>
    </row>
    <row r="9718" spans="31:31" ht="15.75" x14ac:dyDescent="0.3">
      <c r="AE9718" s="70"/>
    </row>
    <row r="9719" spans="31:31" ht="15.75" x14ac:dyDescent="0.3">
      <c r="AE9719" s="70"/>
    </row>
    <row r="9720" spans="31:31" ht="15.75" x14ac:dyDescent="0.3">
      <c r="AE9720" s="70"/>
    </row>
    <row r="9721" spans="31:31" ht="15.75" x14ac:dyDescent="0.3">
      <c r="AE9721" s="70"/>
    </row>
    <row r="9722" spans="31:31" ht="15.75" x14ac:dyDescent="0.3">
      <c r="AE9722" s="70"/>
    </row>
    <row r="9723" spans="31:31" ht="15.75" x14ac:dyDescent="0.3">
      <c r="AE9723" s="70"/>
    </row>
    <row r="9724" spans="31:31" ht="15.75" x14ac:dyDescent="0.3">
      <c r="AE9724" s="70"/>
    </row>
    <row r="9725" spans="31:31" ht="15.75" x14ac:dyDescent="0.3">
      <c r="AE9725" s="70"/>
    </row>
    <row r="9726" spans="31:31" ht="15.75" x14ac:dyDescent="0.3">
      <c r="AE9726" s="70"/>
    </row>
    <row r="9727" spans="31:31" ht="15.75" x14ac:dyDescent="0.3">
      <c r="AE9727" s="70"/>
    </row>
    <row r="9728" spans="31:31" ht="15.75" x14ac:dyDescent="0.3">
      <c r="AE9728" s="70"/>
    </row>
    <row r="9729" spans="31:31" ht="15.75" x14ac:dyDescent="0.3">
      <c r="AE9729" s="70"/>
    </row>
    <row r="9730" spans="31:31" ht="15.75" x14ac:dyDescent="0.3">
      <c r="AE9730" s="70"/>
    </row>
    <row r="9731" spans="31:31" ht="15.75" x14ac:dyDescent="0.3">
      <c r="AE9731" s="70"/>
    </row>
    <row r="9732" spans="31:31" ht="15.75" x14ac:dyDescent="0.3">
      <c r="AE9732" s="70"/>
    </row>
    <row r="9733" spans="31:31" ht="15.75" x14ac:dyDescent="0.3">
      <c r="AE9733" s="70"/>
    </row>
    <row r="9734" spans="31:31" ht="15.75" x14ac:dyDescent="0.3">
      <c r="AE9734" s="70"/>
    </row>
    <row r="9735" spans="31:31" ht="15.75" x14ac:dyDescent="0.3">
      <c r="AE9735" s="70"/>
    </row>
    <row r="9736" spans="31:31" ht="15.75" x14ac:dyDescent="0.3">
      <c r="AE9736" s="70"/>
    </row>
    <row r="9737" spans="31:31" ht="15.75" x14ac:dyDescent="0.3">
      <c r="AE9737" s="70"/>
    </row>
    <row r="9738" spans="31:31" ht="15.75" x14ac:dyDescent="0.3">
      <c r="AE9738" s="70"/>
    </row>
    <row r="9739" spans="31:31" ht="15.75" x14ac:dyDescent="0.3">
      <c r="AE9739" s="70"/>
    </row>
    <row r="9740" spans="31:31" ht="15.75" x14ac:dyDescent="0.3">
      <c r="AE9740" s="70"/>
    </row>
    <row r="9741" spans="31:31" ht="15.75" x14ac:dyDescent="0.3">
      <c r="AE9741" s="70"/>
    </row>
    <row r="9742" spans="31:31" ht="15.75" x14ac:dyDescent="0.3">
      <c r="AE9742" s="70"/>
    </row>
    <row r="9743" spans="31:31" ht="15.75" x14ac:dyDescent="0.3">
      <c r="AE9743" s="70"/>
    </row>
    <row r="9744" spans="31:31" ht="15.75" x14ac:dyDescent="0.3">
      <c r="AE9744" s="70"/>
    </row>
    <row r="9745" spans="31:31" ht="15.75" x14ac:dyDescent="0.3">
      <c r="AE9745" s="70"/>
    </row>
    <row r="9746" spans="31:31" ht="15.75" x14ac:dyDescent="0.3">
      <c r="AE9746" s="70"/>
    </row>
    <row r="9747" spans="31:31" ht="15.75" x14ac:dyDescent="0.3">
      <c r="AE9747" s="70"/>
    </row>
    <row r="9748" spans="31:31" ht="15.75" x14ac:dyDescent="0.3">
      <c r="AE9748" s="70"/>
    </row>
    <row r="9749" spans="31:31" ht="15.75" x14ac:dyDescent="0.3">
      <c r="AE9749" s="70"/>
    </row>
    <row r="9750" spans="31:31" ht="15.75" x14ac:dyDescent="0.3">
      <c r="AE9750" s="70"/>
    </row>
    <row r="9751" spans="31:31" ht="15.75" x14ac:dyDescent="0.3">
      <c r="AE9751" s="70"/>
    </row>
    <row r="9752" spans="31:31" ht="15.75" x14ac:dyDescent="0.3">
      <c r="AE9752" s="70"/>
    </row>
    <row r="9753" spans="31:31" ht="15.75" x14ac:dyDescent="0.3">
      <c r="AE9753" s="70"/>
    </row>
    <row r="9754" spans="31:31" ht="15.75" x14ac:dyDescent="0.3">
      <c r="AE9754" s="70"/>
    </row>
    <row r="9755" spans="31:31" ht="15.75" x14ac:dyDescent="0.3">
      <c r="AE9755" s="70"/>
    </row>
    <row r="9756" spans="31:31" ht="15.75" x14ac:dyDescent="0.3">
      <c r="AE9756" s="70"/>
    </row>
    <row r="9757" spans="31:31" ht="15.75" x14ac:dyDescent="0.3">
      <c r="AE9757" s="70"/>
    </row>
    <row r="9758" spans="31:31" ht="15.75" x14ac:dyDescent="0.3">
      <c r="AE9758" s="70"/>
    </row>
    <row r="9759" spans="31:31" ht="15.75" x14ac:dyDescent="0.3">
      <c r="AE9759" s="70"/>
    </row>
    <row r="9760" spans="31:31" ht="15.75" x14ac:dyDescent="0.3">
      <c r="AE9760" s="70"/>
    </row>
    <row r="9761" spans="31:31" ht="15.75" x14ac:dyDescent="0.3">
      <c r="AE9761" s="70"/>
    </row>
    <row r="9762" spans="31:31" ht="15.75" x14ac:dyDescent="0.3">
      <c r="AE9762" s="70"/>
    </row>
    <row r="9763" spans="31:31" ht="15.75" x14ac:dyDescent="0.3">
      <c r="AE9763" s="70"/>
    </row>
    <row r="9764" spans="31:31" ht="15.75" x14ac:dyDescent="0.3">
      <c r="AE9764" s="70"/>
    </row>
    <row r="9765" spans="31:31" ht="15.75" x14ac:dyDescent="0.3">
      <c r="AE9765" s="70"/>
    </row>
    <row r="9766" spans="31:31" ht="15.75" x14ac:dyDescent="0.3">
      <c r="AE9766" s="70"/>
    </row>
    <row r="9767" spans="31:31" ht="15.75" x14ac:dyDescent="0.3">
      <c r="AE9767" s="70"/>
    </row>
    <row r="9768" spans="31:31" ht="15.75" x14ac:dyDescent="0.3">
      <c r="AE9768" s="70"/>
    </row>
    <row r="9769" spans="31:31" ht="15.75" x14ac:dyDescent="0.3">
      <c r="AE9769" s="70"/>
    </row>
    <row r="9770" spans="31:31" ht="15.75" x14ac:dyDescent="0.3">
      <c r="AE9770" s="70"/>
    </row>
    <row r="9771" spans="31:31" ht="15.75" x14ac:dyDescent="0.3">
      <c r="AE9771" s="70"/>
    </row>
    <row r="9772" spans="31:31" ht="15.75" x14ac:dyDescent="0.3">
      <c r="AE9772" s="70"/>
    </row>
    <row r="9773" spans="31:31" ht="15.75" x14ac:dyDescent="0.3">
      <c r="AE9773" s="70"/>
    </row>
    <row r="9774" spans="31:31" ht="15.75" x14ac:dyDescent="0.3">
      <c r="AE9774" s="70"/>
    </row>
    <row r="9775" spans="31:31" ht="15.75" x14ac:dyDescent="0.3">
      <c r="AE9775" s="70"/>
    </row>
    <row r="9776" spans="31:31" ht="15.75" x14ac:dyDescent="0.3">
      <c r="AE9776" s="70"/>
    </row>
    <row r="9777" spans="31:31" ht="15.75" x14ac:dyDescent="0.3">
      <c r="AE9777" s="70"/>
    </row>
    <row r="9778" spans="31:31" ht="15.75" x14ac:dyDescent="0.3">
      <c r="AE9778" s="70"/>
    </row>
    <row r="9779" spans="31:31" ht="15.75" x14ac:dyDescent="0.3">
      <c r="AE9779" s="70"/>
    </row>
    <row r="9780" spans="31:31" ht="15.75" x14ac:dyDescent="0.3">
      <c r="AE9780" s="70"/>
    </row>
    <row r="9781" spans="31:31" ht="15.75" x14ac:dyDescent="0.3">
      <c r="AE9781" s="70"/>
    </row>
    <row r="9782" spans="31:31" ht="15.75" x14ac:dyDescent="0.3">
      <c r="AE9782" s="70"/>
    </row>
    <row r="9783" spans="31:31" ht="15.75" x14ac:dyDescent="0.3">
      <c r="AE9783" s="70"/>
    </row>
    <row r="9784" spans="31:31" ht="15.75" x14ac:dyDescent="0.3">
      <c r="AE9784" s="70"/>
    </row>
    <row r="9785" spans="31:31" ht="15.75" x14ac:dyDescent="0.3">
      <c r="AE9785" s="70"/>
    </row>
    <row r="9786" spans="31:31" ht="15.75" x14ac:dyDescent="0.3">
      <c r="AE9786" s="70"/>
    </row>
    <row r="9787" spans="31:31" ht="15.75" x14ac:dyDescent="0.3">
      <c r="AE9787" s="70"/>
    </row>
    <row r="9788" spans="31:31" ht="15.75" x14ac:dyDescent="0.3">
      <c r="AE9788" s="70"/>
    </row>
    <row r="9789" spans="31:31" ht="15.75" x14ac:dyDescent="0.3">
      <c r="AE9789" s="70"/>
    </row>
    <row r="9790" spans="31:31" ht="15.75" x14ac:dyDescent="0.3">
      <c r="AE9790" s="70"/>
    </row>
    <row r="9791" spans="31:31" ht="15.75" x14ac:dyDescent="0.3">
      <c r="AE9791" s="70"/>
    </row>
    <row r="9792" spans="31:31" ht="15.75" x14ac:dyDescent="0.3">
      <c r="AE9792" s="70"/>
    </row>
    <row r="9793" spans="31:31" ht="15.75" x14ac:dyDescent="0.3">
      <c r="AE9793" s="70"/>
    </row>
    <row r="9794" spans="31:31" ht="15.75" x14ac:dyDescent="0.3">
      <c r="AE9794" s="70"/>
    </row>
    <row r="9795" spans="31:31" ht="15.75" x14ac:dyDescent="0.3">
      <c r="AE9795" s="70"/>
    </row>
    <row r="9796" spans="31:31" ht="15.75" x14ac:dyDescent="0.3">
      <c r="AE9796" s="70"/>
    </row>
    <row r="9797" spans="31:31" ht="15.75" x14ac:dyDescent="0.3">
      <c r="AE9797" s="70"/>
    </row>
    <row r="9798" spans="31:31" ht="15.75" x14ac:dyDescent="0.3">
      <c r="AE9798" s="70"/>
    </row>
    <row r="9799" spans="31:31" ht="15.75" x14ac:dyDescent="0.3">
      <c r="AE9799" s="70"/>
    </row>
    <row r="9800" spans="31:31" ht="15.75" x14ac:dyDescent="0.3">
      <c r="AE9800" s="70"/>
    </row>
    <row r="9801" spans="31:31" ht="15.75" x14ac:dyDescent="0.3">
      <c r="AE9801" s="70"/>
    </row>
    <row r="9802" spans="31:31" ht="15.75" x14ac:dyDescent="0.3">
      <c r="AE9802" s="70"/>
    </row>
    <row r="9803" spans="31:31" ht="15.75" x14ac:dyDescent="0.3">
      <c r="AE9803" s="70"/>
    </row>
    <row r="9804" spans="31:31" ht="15.75" x14ac:dyDescent="0.3">
      <c r="AE9804" s="70"/>
    </row>
    <row r="9805" spans="31:31" ht="15.75" x14ac:dyDescent="0.3">
      <c r="AE9805" s="70"/>
    </row>
    <row r="9806" spans="31:31" ht="15.75" x14ac:dyDescent="0.3">
      <c r="AE9806" s="70"/>
    </row>
    <row r="9807" spans="31:31" ht="15.75" x14ac:dyDescent="0.3">
      <c r="AE9807" s="70"/>
    </row>
    <row r="9808" spans="31:31" ht="15.75" x14ac:dyDescent="0.3">
      <c r="AE9808" s="70"/>
    </row>
    <row r="9809" spans="31:31" ht="15.75" x14ac:dyDescent="0.3">
      <c r="AE9809" s="70"/>
    </row>
    <row r="9810" spans="31:31" ht="15.75" x14ac:dyDescent="0.3">
      <c r="AE9810" s="70"/>
    </row>
    <row r="9811" spans="31:31" ht="15.75" x14ac:dyDescent="0.3">
      <c r="AE9811" s="70"/>
    </row>
    <row r="9812" spans="31:31" ht="15.75" x14ac:dyDescent="0.3">
      <c r="AE9812" s="70"/>
    </row>
    <row r="9813" spans="31:31" ht="15.75" x14ac:dyDescent="0.3">
      <c r="AE9813" s="70"/>
    </row>
    <row r="9814" spans="31:31" ht="15.75" x14ac:dyDescent="0.3">
      <c r="AE9814" s="70"/>
    </row>
    <row r="9815" spans="31:31" ht="15.75" x14ac:dyDescent="0.3">
      <c r="AE9815" s="70"/>
    </row>
    <row r="9816" spans="31:31" ht="15.75" x14ac:dyDescent="0.3">
      <c r="AE9816" s="70"/>
    </row>
    <row r="9817" spans="31:31" ht="15.75" x14ac:dyDescent="0.3">
      <c r="AE9817" s="70"/>
    </row>
    <row r="9818" spans="31:31" ht="15.75" x14ac:dyDescent="0.3">
      <c r="AE9818" s="70"/>
    </row>
    <row r="9819" spans="31:31" ht="15.75" x14ac:dyDescent="0.3">
      <c r="AE9819" s="70"/>
    </row>
    <row r="9820" spans="31:31" ht="15.75" x14ac:dyDescent="0.3">
      <c r="AE9820" s="70"/>
    </row>
    <row r="9821" spans="31:31" ht="15.75" x14ac:dyDescent="0.3">
      <c r="AE9821" s="70"/>
    </row>
    <row r="9822" spans="31:31" ht="15.75" x14ac:dyDescent="0.3">
      <c r="AE9822" s="70"/>
    </row>
    <row r="9823" spans="31:31" ht="15.75" x14ac:dyDescent="0.3">
      <c r="AE9823" s="70"/>
    </row>
    <row r="9824" spans="31:31" ht="15.75" x14ac:dyDescent="0.3">
      <c r="AE9824" s="70"/>
    </row>
    <row r="9825" spans="31:31" ht="15.75" x14ac:dyDescent="0.3">
      <c r="AE9825" s="70"/>
    </row>
    <row r="9826" spans="31:31" ht="15.75" x14ac:dyDescent="0.3">
      <c r="AE9826" s="70"/>
    </row>
    <row r="9827" spans="31:31" ht="15.75" x14ac:dyDescent="0.3">
      <c r="AE9827" s="70"/>
    </row>
    <row r="9828" spans="31:31" ht="15.75" x14ac:dyDescent="0.3">
      <c r="AE9828" s="70"/>
    </row>
    <row r="9829" spans="31:31" ht="15.75" x14ac:dyDescent="0.3">
      <c r="AE9829" s="70"/>
    </row>
    <row r="9830" spans="31:31" ht="15.75" x14ac:dyDescent="0.3">
      <c r="AE9830" s="70"/>
    </row>
    <row r="9831" spans="31:31" ht="15.75" x14ac:dyDescent="0.3">
      <c r="AE9831" s="70"/>
    </row>
    <row r="9832" spans="31:31" ht="15.75" x14ac:dyDescent="0.3">
      <c r="AE9832" s="70"/>
    </row>
    <row r="9833" spans="31:31" ht="15.75" x14ac:dyDescent="0.3">
      <c r="AE9833" s="70"/>
    </row>
    <row r="9834" spans="31:31" ht="15.75" x14ac:dyDescent="0.3">
      <c r="AE9834" s="70"/>
    </row>
    <row r="9835" spans="31:31" ht="15.75" x14ac:dyDescent="0.3">
      <c r="AE9835" s="70"/>
    </row>
    <row r="9836" spans="31:31" ht="15.75" x14ac:dyDescent="0.3">
      <c r="AE9836" s="70"/>
    </row>
    <row r="9837" spans="31:31" ht="15.75" x14ac:dyDescent="0.3">
      <c r="AE9837" s="70"/>
    </row>
    <row r="9838" spans="31:31" ht="15.75" x14ac:dyDescent="0.3">
      <c r="AE9838" s="70"/>
    </row>
    <row r="9839" spans="31:31" ht="15.75" x14ac:dyDescent="0.3">
      <c r="AE9839" s="70"/>
    </row>
    <row r="9840" spans="31:31" ht="15.75" x14ac:dyDescent="0.3">
      <c r="AE9840" s="70"/>
    </row>
    <row r="9841" spans="31:31" ht="15.75" x14ac:dyDescent="0.3">
      <c r="AE9841" s="70"/>
    </row>
    <row r="9842" spans="31:31" ht="15.75" x14ac:dyDescent="0.3">
      <c r="AE9842" s="70"/>
    </row>
    <row r="9843" spans="31:31" ht="15.75" x14ac:dyDescent="0.3">
      <c r="AE9843" s="70"/>
    </row>
    <row r="9844" spans="31:31" ht="15.75" x14ac:dyDescent="0.3">
      <c r="AE9844" s="70"/>
    </row>
    <row r="9845" spans="31:31" ht="15.75" x14ac:dyDescent="0.3">
      <c r="AE9845" s="70"/>
    </row>
    <row r="9846" spans="31:31" ht="15.75" x14ac:dyDescent="0.3">
      <c r="AE9846" s="70"/>
    </row>
    <row r="9847" spans="31:31" ht="15.75" x14ac:dyDescent="0.3">
      <c r="AE9847" s="70"/>
    </row>
    <row r="9848" spans="31:31" ht="15.75" x14ac:dyDescent="0.3">
      <c r="AE9848" s="70"/>
    </row>
    <row r="9849" spans="31:31" ht="15.75" x14ac:dyDescent="0.3">
      <c r="AE9849" s="70"/>
    </row>
    <row r="9850" spans="31:31" ht="15.75" x14ac:dyDescent="0.3">
      <c r="AE9850" s="70"/>
    </row>
    <row r="9851" spans="31:31" ht="15.75" x14ac:dyDescent="0.3">
      <c r="AE9851" s="70"/>
    </row>
    <row r="9852" spans="31:31" ht="15.75" x14ac:dyDescent="0.3">
      <c r="AE9852" s="70"/>
    </row>
    <row r="9853" spans="31:31" ht="15.75" x14ac:dyDescent="0.3">
      <c r="AE9853" s="70"/>
    </row>
    <row r="9854" spans="31:31" ht="15.75" x14ac:dyDescent="0.3">
      <c r="AE9854" s="70"/>
    </row>
    <row r="9855" spans="31:31" ht="15.75" x14ac:dyDescent="0.3">
      <c r="AE9855" s="70"/>
    </row>
    <row r="9856" spans="31:31" ht="15.75" x14ac:dyDescent="0.3">
      <c r="AE9856" s="70"/>
    </row>
    <row r="9857" spans="31:31" ht="15.75" x14ac:dyDescent="0.3">
      <c r="AE9857" s="70"/>
    </row>
    <row r="9858" spans="31:31" ht="15.75" x14ac:dyDescent="0.3">
      <c r="AE9858" s="70"/>
    </row>
    <row r="9859" spans="31:31" ht="15.75" x14ac:dyDescent="0.3">
      <c r="AE9859" s="70"/>
    </row>
    <row r="9860" spans="31:31" ht="15.75" x14ac:dyDescent="0.3">
      <c r="AE9860" s="70"/>
    </row>
    <row r="9861" spans="31:31" ht="15.75" x14ac:dyDescent="0.3">
      <c r="AE9861" s="70"/>
    </row>
    <row r="9862" spans="31:31" ht="15.75" x14ac:dyDescent="0.3">
      <c r="AE9862" s="70"/>
    </row>
    <row r="9863" spans="31:31" ht="15.75" x14ac:dyDescent="0.3">
      <c r="AE9863" s="70"/>
    </row>
    <row r="9864" spans="31:31" ht="15.75" x14ac:dyDescent="0.3">
      <c r="AE9864" s="70"/>
    </row>
    <row r="9865" spans="31:31" ht="15.75" x14ac:dyDescent="0.3">
      <c r="AE9865" s="70"/>
    </row>
    <row r="9866" spans="31:31" ht="15.75" x14ac:dyDescent="0.3">
      <c r="AE9866" s="70"/>
    </row>
    <row r="9867" spans="31:31" ht="15.75" x14ac:dyDescent="0.3">
      <c r="AE9867" s="70"/>
    </row>
    <row r="9868" spans="31:31" ht="15.75" x14ac:dyDescent="0.3">
      <c r="AE9868" s="70"/>
    </row>
    <row r="9869" spans="31:31" ht="15.75" x14ac:dyDescent="0.3">
      <c r="AE9869" s="70"/>
    </row>
    <row r="9870" spans="31:31" ht="15.75" x14ac:dyDescent="0.3">
      <c r="AE9870" s="70"/>
    </row>
    <row r="9871" spans="31:31" ht="15.75" x14ac:dyDescent="0.3">
      <c r="AE9871" s="70"/>
    </row>
    <row r="9872" spans="31:31" ht="15.75" x14ac:dyDescent="0.3">
      <c r="AE9872" s="70"/>
    </row>
    <row r="9873" spans="31:31" ht="15.75" x14ac:dyDescent="0.3">
      <c r="AE9873" s="70"/>
    </row>
    <row r="9874" spans="31:31" ht="15.75" x14ac:dyDescent="0.3">
      <c r="AE9874" s="70"/>
    </row>
    <row r="9875" spans="31:31" ht="15.75" x14ac:dyDescent="0.3">
      <c r="AE9875" s="70"/>
    </row>
    <row r="9876" spans="31:31" ht="15.75" x14ac:dyDescent="0.3">
      <c r="AE9876" s="70"/>
    </row>
    <row r="9877" spans="31:31" ht="15.75" x14ac:dyDescent="0.3">
      <c r="AE9877" s="70"/>
    </row>
    <row r="9878" spans="31:31" ht="15.75" x14ac:dyDescent="0.3">
      <c r="AE9878" s="70"/>
    </row>
    <row r="9879" spans="31:31" ht="15.75" x14ac:dyDescent="0.3">
      <c r="AE9879" s="70"/>
    </row>
    <row r="9880" spans="31:31" ht="15.75" x14ac:dyDescent="0.3">
      <c r="AE9880" s="70"/>
    </row>
    <row r="9881" spans="31:31" ht="15.75" x14ac:dyDescent="0.3">
      <c r="AE9881" s="70"/>
    </row>
    <row r="9882" spans="31:31" ht="15.75" x14ac:dyDescent="0.3">
      <c r="AE9882" s="70"/>
    </row>
    <row r="9883" spans="31:31" ht="15.75" x14ac:dyDescent="0.3">
      <c r="AE9883" s="70"/>
    </row>
    <row r="9884" spans="31:31" ht="15.75" x14ac:dyDescent="0.3">
      <c r="AE9884" s="70"/>
    </row>
    <row r="9885" spans="31:31" ht="15.75" x14ac:dyDescent="0.3">
      <c r="AE9885" s="70"/>
    </row>
    <row r="9886" spans="31:31" ht="15.75" x14ac:dyDescent="0.3">
      <c r="AE9886" s="70"/>
    </row>
    <row r="9887" spans="31:31" ht="15.75" x14ac:dyDescent="0.3">
      <c r="AE9887" s="70"/>
    </row>
    <row r="9888" spans="31:31" ht="15.75" x14ac:dyDescent="0.3">
      <c r="AE9888" s="70"/>
    </row>
    <row r="9889" spans="31:31" ht="15.75" x14ac:dyDescent="0.3">
      <c r="AE9889" s="70"/>
    </row>
    <row r="9890" spans="31:31" ht="15.75" x14ac:dyDescent="0.3">
      <c r="AE9890" s="70"/>
    </row>
    <row r="9891" spans="31:31" ht="15.75" x14ac:dyDescent="0.3">
      <c r="AE9891" s="70"/>
    </row>
    <row r="9892" spans="31:31" ht="15.75" x14ac:dyDescent="0.3">
      <c r="AE9892" s="70"/>
    </row>
    <row r="9893" spans="31:31" ht="15.75" x14ac:dyDescent="0.3">
      <c r="AE9893" s="70"/>
    </row>
    <row r="9894" spans="31:31" ht="15.75" x14ac:dyDescent="0.3">
      <c r="AE9894" s="70"/>
    </row>
    <row r="9895" spans="31:31" ht="15.75" x14ac:dyDescent="0.3">
      <c r="AE9895" s="70"/>
    </row>
    <row r="9896" spans="31:31" ht="15.75" x14ac:dyDescent="0.3">
      <c r="AE9896" s="70"/>
    </row>
    <row r="9897" spans="31:31" ht="15.75" x14ac:dyDescent="0.3">
      <c r="AE9897" s="70"/>
    </row>
    <row r="9898" spans="31:31" ht="15.75" x14ac:dyDescent="0.3">
      <c r="AE9898" s="70"/>
    </row>
    <row r="9899" spans="31:31" ht="15.75" x14ac:dyDescent="0.3">
      <c r="AE9899" s="70"/>
    </row>
    <row r="9900" spans="31:31" ht="15.75" x14ac:dyDescent="0.3">
      <c r="AE9900" s="70"/>
    </row>
    <row r="9901" spans="31:31" ht="15.75" x14ac:dyDescent="0.3">
      <c r="AE9901" s="70"/>
    </row>
    <row r="9902" spans="31:31" ht="15.75" x14ac:dyDescent="0.3">
      <c r="AE9902" s="70"/>
    </row>
    <row r="9903" spans="31:31" ht="15.75" x14ac:dyDescent="0.3">
      <c r="AE9903" s="70"/>
    </row>
    <row r="9904" spans="31:31" ht="15.75" x14ac:dyDescent="0.3">
      <c r="AE9904" s="70"/>
    </row>
    <row r="9905" spans="31:31" ht="15.75" x14ac:dyDescent="0.3">
      <c r="AE9905" s="70"/>
    </row>
    <row r="9906" spans="31:31" ht="15.75" x14ac:dyDescent="0.3">
      <c r="AE9906" s="70"/>
    </row>
    <row r="9907" spans="31:31" ht="15.75" x14ac:dyDescent="0.3">
      <c r="AE9907" s="70"/>
    </row>
    <row r="9908" spans="31:31" ht="15.75" x14ac:dyDescent="0.3">
      <c r="AE9908" s="70"/>
    </row>
    <row r="9909" spans="31:31" ht="15.75" x14ac:dyDescent="0.3">
      <c r="AE9909" s="70"/>
    </row>
    <row r="9910" spans="31:31" ht="15.75" x14ac:dyDescent="0.3">
      <c r="AE9910" s="70"/>
    </row>
    <row r="9911" spans="31:31" ht="15.75" x14ac:dyDescent="0.3">
      <c r="AE9911" s="70"/>
    </row>
    <row r="9912" spans="31:31" ht="15.75" x14ac:dyDescent="0.3">
      <c r="AE9912" s="70"/>
    </row>
    <row r="9913" spans="31:31" ht="15.75" x14ac:dyDescent="0.3">
      <c r="AE9913" s="70"/>
    </row>
    <row r="9914" spans="31:31" ht="15.75" x14ac:dyDescent="0.3">
      <c r="AE9914" s="70"/>
    </row>
    <row r="9915" spans="31:31" ht="15.75" x14ac:dyDescent="0.3">
      <c r="AE9915" s="70"/>
    </row>
    <row r="9916" spans="31:31" ht="15.75" x14ac:dyDescent="0.3">
      <c r="AE9916" s="70"/>
    </row>
    <row r="9917" spans="31:31" ht="15.75" x14ac:dyDescent="0.3">
      <c r="AE9917" s="70"/>
    </row>
    <row r="9918" spans="31:31" ht="15.75" x14ac:dyDescent="0.3">
      <c r="AE9918" s="70"/>
    </row>
    <row r="9919" spans="31:31" ht="15.75" x14ac:dyDescent="0.3">
      <c r="AE9919" s="70"/>
    </row>
    <row r="9920" spans="31:31" ht="15.75" x14ac:dyDescent="0.3">
      <c r="AE9920" s="70"/>
    </row>
    <row r="9921" spans="31:31" ht="15.75" x14ac:dyDescent="0.3">
      <c r="AE9921" s="70"/>
    </row>
    <row r="9922" spans="31:31" ht="15.75" x14ac:dyDescent="0.3">
      <c r="AE9922" s="70"/>
    </row>
    <row r="9923" spans="31:31" ht="15.75" x14ac:dyDescent="0.3">
      <c r="AE9923" s="70"/>
    </row>
    <row r="9924" spans="31:31" ht="15.75" x14ac:dyDescent="0.3">
      <c r="AE9924" s="70"/>
    </row>
    <row r="9925" spans="31:31" ht="15.75" x14ac:dyDescent="0.3">
      <c r="AE9925" s="70"/>
    </row>
    <row r="9926" spans="31:31" ht="15.75" x14ac:dyDescent="0.3">
      <c r="AE9926" s="70"/>
    </row>
    <row r="9927" spans="31:31" ht="15.75" x14ac:dyDescent="0.3">
      <c r="AE9927" s="70"/>
    </row>
    <row r="9928" spans="31:31" ht="15.75" x14ac:dyDescent="0.3">
      <c r="AE9928" s="70"/>
    </row>
    <row r="9929" spans="31:31" ht="15.75" x14ac:dyDescent="0.3">
      <c r="AE9929" s="70"/>
    </row>
    <row r="9930" spans="31:31" ht="15.75" x14ac:dyDescent="0.3">
      <c r="AE9930" s="70"/>
    </row>
    <row r="9931" spans="31:31" ht="15.75" x14ac:dyDescent="0.3">
      <c r="AE9931" s="70"/>
    </row>
    <row r="9932" spans="31:31" ht="15.75" x14ac:dyDescent="0.3">
      <c r="AE9932" s="70"/>
    </row>
    <row r="9933" spans="31:31" ht="15.75" x14ac:dyDescent="0.3">
      <c r="AE9933" s="70"/>
    </row>
    <row r="9934" spans="31:31" ht="15.75" x14ac:dyDescent="0.3">
      <c r="AE9934" s="70"/>
    </row>
    <row r="9935" spans="31:31" ht="15.75" x14ac:dyDescent="0.3">
      <c r="AE9935" s="70"/>
    </row>
    <row r="9936" spans="31:31" ht="15.75" x14ac:dyDescent="0.3">
      <c r="AE9936" s="70"/>
    </row>
    <row r="9937" spans="31:31" ht="15.75" x14ac:dyDescent="0.3">
      <c r="AE9937" s="70"/>
    </row>
    <row r="9938" spans="31:31" ht="15.75" x14ac:dyDescent="0.3">
      <c r="AE9938" s="70"/>
    </row>
    <row r="9939" spans="31:31" ht="15.75" x14ac:dyDescent="0.3">
      <c r="AE9939" s="70"/>
    </row>
    <row r="9940" spans="31:31" ht="15.75" x14ac:dyDescent="0.3">
      <c r="AE9940" s="70"/>
    </row>
    <row r="9941" spans="31:31" ht="15.75" x14ac:dyDescent="0.3">
      <c r="AE9941" s="70"/>
    </row>
    <row r="9942" spans="31:31" ht="15.75" x14ac:dyDescent="0.3">
      <c r="AE9942" s="70"/>
    </row>
    <row r="9943" spans="31:31" ht="15.75" x14ac:dyDescent="0.3">
      <c r="AE9943" s="70"/>
    </row>
    <row r="9944" spans="31:31" ht="15.75" x14ac:dyDescent="0.3">
      <c r="AE9944" s="70"/>
    </row>
    <row r="9945" spans="31:31" ht="15.75" x14ac:dyDescent="0.3">
      <c r="AE9945" s="70"/>
    </row>
    <row r="9946" spans="31:31" ht="15.75" x14ac:dyDescent="0.3">
      <c r="AE9946" s="70"/>
    </row>
    <row r="9947" spans="31:31" ht="15.75" x14ac:dyDescent="0.3">
      <c r="AE9947" s="70"/>
    </row>
    <row r="9948" spans="31:31" ht="15.75" x14ac:dyDescent="0.3">
      <c r="AE9948" s="70"/>
    </row>
    <row r="9949" spans="31:31" ht="15.75" x14ac:dyDescent="0.3">
      <c r="AE9949" s="70"/>
    </row>
    <row r="9950" spans="31:31" ht="15.75" x14ac:dyDescent="0.3">
      <c r="AE9950" s="70"/>
    </row>
    <row r="9951" spans="31:31" ht="15.75" x14ac:dyDescent="0.3">
      <c r="AE9951" s="70"/>
    </row>
    <row r="9952" spans="31:31" ht="15.75" x14ac:dyDescent="0.3">
      <c r="AE9952" s="70"/>
    </row>
    <row r="9953" spans="31:31" ht="15.75" x14ac:dyDescent="0.3">
      <c r="AE9953" s="70"/>
    </row>
    <row r="9954" spans="31:31" ht="15.75" x14ac:dyDescent="0.3">
      <c r="AE9954" s="70"/>
    </row>
    <row r="9955" spans="31:31" ht="15.75" x14ac:dyDescent="0.3">
      <c r="AE9955" s="70"/>
    </row>
    <row r="9956" spans="31:31" ht="15.75" x14ac:dyDescent="0.3">
      <c r="AE9956" s="70"/>
    </row>
    <row r="9957" spans="31:31" ht="15.75" x14ac:dyDescent="0.3">
      <c r="AE9957" s="70"/>
    </row>
    <row r="9958" spans="31:31" ht="15.75" x14ac:dyDescent="0.3">
      <c r="AE9958" s="70"/>
    </row>
    <row r="9959" spans="31:31" ht="15.75" x14ac:dyDescent="0.3">
      <c r="AE9959" s="70"/>
    </row>
    <row r="9960" spans="31:31" ht="15.75" x14ac:dyDescent="0.3">
      <c r="AE9960" s="70"/>
    </row>
    <row r="9961" spans="31:31" ht="15.75" x14ac:dyDescent="0.3">
      <c r="AE9961" s="70"/>
    </row>
    <row r="9962" spans="31:31" ht="15.75" x14ac:dyDescent="0.3">
      <c r="AE9962" s="70"/>
    </row>
    <row r="9963" spans="31:31" ht="15.75" x14ac:dyDescent="0.3">
      <c r="AE9963" s="70"/>
    </row>
    <row r="9964" spans="31:31" ht="15.75" x14ac:dyDescent="0.3">
      <c r="AE9964" s="70"/>
    </row>
    <row r="9965" spans="31:31" ht="15.75" x14ac:dyDescent="0.3">
      <c r="AE9965" s="70"/>
    </row>
    <row r="9966" spans="31:31" ht="15.75" x14ac:dyDescent="0.3">
      <c r="AE9966" s="70"/>
    </row>
    <row r="9967" spans="31:31" ht="15.75" x14ac:dyDescent="0.3">
      <c r="AE9967" s="70"/>
    </row>
    <row r="9968" spans="31:31" ht="15.75" x14ac:dyDescent="0.3">
      <c r="AE9968" s="70"/>
    </row>
    <row r="9969" spans="31:31" ht="15.75" x14ac:dyDescent="0.3">
      <c r="AE9969" s="70"/>
    </row>
    <row r="9970" spans="31:31" ht="15.75" x14ac:dyDescent="0.3">
      <c r="AE9970" s="70"/>
    </row>
    <row r="9971" spans="31:31" ht="15.75" x14ac:dyDescent="0.3">
      <c r="AE9971" s="70"/>
    </row>
    <row r="9972" spans="31:31" ht="15.75" x14ac:dyDescent="0.3">
      <c r="AE9972" s="70"/>
    </row>
    <row r="9973" spans="31:31" ht="15.75" x14ac:dyDescent="0.3">
      <c r="AE9973" s="70"/>
    </row>
    <row r="9974" spans="31:31" ht="15.75" x14ac:dyDescent="0.3">
      <c r="AE9974" s="70"/>
    </row>
    <row r="9975" spans="31:31" ht="15.75" x14ac:dyDescent="0.3">
      <c r="AE9975" s="70"/>
    </row>
    <row r="9976" spans="31:31" ht="15.75" x14ac:dyDescent="0.3">
      <c r="AE9976" s="70"/>
    </row>
    <row r="9977" spans="31:31" ht="15.75" x14ac:dyDescent="0.3">
      <c r="AE9977" s="70"/>
    </row>
    <row r="9978" spans="31:31" ht="15.75" x14ac:dyDescent="0.3">
      <c r="AE9978" s="70"/>
    </row>
    <row r="9979" spans="31:31" ht="15.75" x14ac:dyDescent="0.3">
      <c r="AE9979" s="70"/>
    </row>
    <row r="9980" spans="31:31" ht="15.75" x14ac:dyDescent="0.3">
      <c r="AE9980" s="70"/>
    </row>
    <row r="9981" spans="31:31" ht="15.75" x14ac:dyDescent="0.3">
      <c r="AE9981" s="70"/>
    </row>
    <row r="9982" spans="31:31" ht="15.75" x14ac:dyDescent="0.3">
      <c r="AE9982" s="70"/>
    </row>
    <row r="9983" spans="31:31" ht="15.75" x14ac:dyDescent="0.3">
      <c r="AE9983" s="70"/>
    </row>
    <row r="9984" spans="31:31" ht="15.75" x14ac:dyDescent="0.3">
      <c r="AE9984" s="70"/>
    </row>
    <row r="9985" spans="31:31" ht="15.75" x14ac:dyDescent="0.3">
      <c r="AE9985" s="70"/>
    </row>
    <row r="9986" spans="31:31" ht="15.75" x14ac:dyDescent="0.3">
      <c r="AE9986" s="70"/>
    </row>
    <row r="9987" spans="31:31" ht="15.75" x14ac:dyDescent="0.3">
      <c r="AE9987" s="70"/>
    </row>
    <row r="9988" spans="31:31" ht="15.75" x14ac:dyDescent="0.3">
      <c r="AE9988" s="70"/>
    </row>
    <row r="9989" spans="31:31" ht="15.75" x14ac:dyDescent="0.3">
      <c r="AE9989" s="70"/>
    </row>
    <row r="9990" spans="31:31" ht="15.75" x14ac:dyDescent="0.3">
      <c r="AE9990" s="70"/>
    </row>
    <row r="9991" spans="31:31" ht="15.75" x14ac:dyDescent="0.3">
      <c r="AE9991" s="70"/>
    </row>
    <row r="9992" spans="31:31" ht="15.75" x14ac:dyDescent="0.3">
      <c r="AE9992" s="70"/>
    </row>
    <row r="9993" spans="31:31" ht="15.75" x14ac:dyDescent="0.3">
      <c r="AE9993" s="70"/>
    </row>
    <row r="9994" spans="31:31" ht="15.75" x14ac:dyDescent="0.3">
      <c r="AE9994" s="70"/>
    </row>
    <row r="9995" spans="31:31" ht="15.75" x14ac:dyDescent="0.3">
      <c r="AE9995" s="70"/>
    </row>
    <row r="9996" spans="31:31" ht="15.75" x14ac:dyDescent="0.3">
      <c r="AE9996" s="70"/>
    </row>
    <row r="9997" spans="31:31" ht="15.75" x14ac:dyDescent="0.3">
      <c r="AE9997" s="70"/>
    </row>
    <row r="9998" spans="31:31" ht="15.75" x14ac:dyDescent="0.3">
      <c r="AE9998" s="70"/>
    </row>
    <row r="9999" spans="31:31" ht="15.75" x14ac:dyDescent="0.3">
      <c r="AE9999" s="70"/>
    </row>
    <row r="10000" spans="31:31" ht="15.75" x14ac:dyDescent="0.3">
      <c r="AE10000" s="70"/>
    </row>
    <row r="10001" spans="31:31" ht="15.75" x14ac:dyDescent="0.3">
      <c r="AE10001" s="70"/>
    </row>
    <row r="10002" spans="31:31" ht="15.75" x14ac:dyDescent="0.3">
      <c r="AE10002" s="70"/>
    </row>
    <row r="10003" spans="31:31" ht="15.75" x14ac:dyDescent="0.3">
      <c r="AE10003" s="70"/>
    </row>
    <row r="10004" spans="31:31" ht="15.75" x14ac:dyDescent="0.3">
      <c r="AE10004" s="70"/>
    </row>
    <row r="10005" spans="31:31" ht="15.75" x14ac:dyDescent="0.3">
      <c r="AE10005" s="70"/>
    </row>
    <row r="10006" spans="31:31" ht="15.75" x14ac:dyDescent="0.3">
      <c r="AE10006" s="70"/>
    </row>
    <row r="10007" spans="31:31" ht="15.75" x14ac:dyDescent="0.3">
      <c r="AE10007" s="70"/>
    </row>
    <row r="10008" spans="31:31" ht="15.75" x14ac:dyDescent="0.3">
      <c r="AE10008" s="70"/>
    </row>
    <row r="10009" spans="31:31" ht="15.75" x14ac:dyDescent="0.3">
      <c r="AE10009" s="70"/>
    </row>
    <row r="10010" spans="31:31" ht="15.75" x14ac:dyDescent="0.3">
      <c r="AE10010" s="70"/>
    </row>
    <row r="10011" spans="31:31" ht="15.75" x14ac:dyDescent="0.3">
      <c r="AE10011" s="70"/>
    </row>
    <row r="10012" spans="31:31" ht="15.75" x14ac:dyDescent="0.3">
      <c r="AE10012" s="70"/>
    </row>
    <row r="10013" spans="31:31" ht="15.75" x14ac:dyDescent="0.3">
      <c r="AE10013" s="70"/>
    </row>
    <row r="10014" spans="31:31" ht="15.75" x14ac:dyDescent="0.3">
      <c r="AE10014" s="70"/>
    </row>
    <row r="10015" spans="31:31" ht="15.75" x14ac:dyDescent="0.3">
      <c r="AE10015" s="70"/>
    </row>
    <row r="10016" spans="31:31" ht="15.75" x14ac:dyDescent="0.3">
      <c r="AE10016" s="70"/>
    </row>
    <row r="10017" spans="31:31" ht="15.75" x14ac:dyDescent="0.3">
      <c r="AE10017" s="70"/>
    </row>
    <row r="10018" spans="31:31" ht="15.75" x14ac:dyDescent="0.3">
      <c r="AE10018" s="70"/>
    </row>
    <row r="10019" spans="31:31" ht="15.75" x14ac:dyDescent="0.3">
      <c r="AE10019" s="70"/>
    </row>
    <row r="10020" spans="31:31" ht="15.75" x14ac:dyDescent="0.3">
      <c r="AE10020" s="70"/>
    </row>
    <row r="10021" spans="31:31" ht="15.75" x14ac:dyDescent="0.3">
      <c r="AE10021" s="70"/>
    </row>
    <row r="10022" spans="31:31" ht="15.75" x14ac:dyDescent="0.3">
      <c r="AE10022" s="70"/>
    </row>
    <row r="10023" spans="31:31" ht="15.75" x14ac:dyDescent="0.3">
      <c r="AE10023" s="70"/>
    </row>
    <row r="10024" spans="31:31" ht="15.75" x14ac:dyDescent="0.3">
      <c r="AE10024" s="70"/>
    </row>
    <row r="10025" spans="31:31" ht="15.75" x14ac:dyDescent="0.3">
      <c r="AE10025" s="70"/>
    </row>
    <row r="10026" spans="31:31" ht="15.75" x14ac:dyDescent="0.3">
      <c r="AE10026" s="70"/>
    </row>
    <row r="10027" spans="31:31" ht="15.75" x14ac:dyDescent="0.3">
      <c r="AE10027" s="70"/>
    </row>
    <row r="10028" spans="31:31" ht="15.75" x14ac:dyDescent="0.3">
      <c r="AE10028" s="70"/>
    </row>
    <row r="10029" spans="31:31" ht="15.75" x14ac:dyDescent="0.3">
      <c r="AE10029" s="70"/>
    </row>
    <row r="10030" spans="31:31" ht="15.75" x14ac:dyDescent="0.3">
      <c r="AE10030" s="70"/>
    </row>
    <row r="10031" spans="31:31" ht="15.75" x14ac:dyDescent="0.3">
      <c r="AE10031" s="70"/>
    </row>
    <row r="10032" spans="31:31" ht="15.75" x14ac:dyDescent="0.3">
      <c r="AE10032" s="70"/>
    </row>
    <row r="10033" spans="31:31" ht="15.75" x14ac:dyDescent="0.3">
      <c r="AE10033" s="70"/>
    </row>
    <row r="10034" spans="31:31" ht="15.75" x14ac:dyDescent="0.3">
      <c r="AE10034" s="70"/>
    </row>
    <row r="10035" spans="31:31" ht="15.75" x14ac:dyDescent="0.3">
      <c r="AE10035" s="70"/>
    </row>
    <row r="10036" spans="31:31" ht="15.75" x14ac:dyDescent="0.3">
      <c r="AE10036" s="70"/>
    </row>
    <row r="10037" spans="31:31" ht="15.75" x14ac:dyDescent="0.3">
      <c r="AE10037" s="70"/>
    </row>
    <row r="10038" spans="31:31" ht="15.75" x14ac:dyDescent="0.3">
      <c r="AE10038" s="70"/>
    </row>
    <row r="10039" spans="31:31" ht="15.75" x14ac:dyDescent="0.3">
      <c r="AE10039" s="70"/>
    </row>
    <row r="10040" spans="31:31" ht="15.75" x14ac:dyDescent="0.3">
      <c r="AE10040" s="70"/>
    </row>
    <row r="10041" spans="31:31" ht="15.75" x14ac:dyDescent="0.3">
      <c r="AE10041" s="70"/>
    </row>
    <row r="10042" spans="31:31" ht="15.75" x14ac:dyDescent="0.3">
      <c r="AE10042" s="70"/>
    </row>
    <row r="10043" spans="31:31" ht="15.75" x14ac:dyDescent="0.3">
      <c r="AE10043" s="70"/>
    </row>
    <row r="10044" spans="31:31" ht="15.75" x14ac:dyDescent="0.3">
      <c r="AE10044" s="70"/>
    </row>
    <row r="10045" spans="31:31" ht="15.75" x14ac:dyDescent="0.3">
      <c r="AE10045" s="70"/>
    </row>
    <row r="10046" spans="31:31" ht="15.75" x14ac:dyDescent="0.3">
      <c r="AE10046" s="70"/>
    </row>
    <row r="10047" spans="31:31" ht="15.75" x14ac:dyDescent="0.3">
      <c r="AE10047" s="70"/>
    </row>
    <row r="10048" spans="31:31" ht="15.75" x14ac:dyDescent="0.3">
      <c r="AE10048" s="70"/>
    </row>
    <row r="10049" spans="31:31" ht="15.75" x14ac:dyDescent="0.3">
      <c r="AE10049" s="70"/>
    </row>
    <row r="10050" spans="31:31" ht="15.75" x14ac:dyDescent="0.3">
      <c r="AE10050" s="70"/>
    </row>
    <row r="10051" spans="31:31" ht="15.75" x14ac:dyDescent="0.3">
      <c r="AE10051" s="70"/>
    </row>
    <row r="10052" spans="31:31" ht="15.75" x14ac:dyDescent="0.3">
      <c r="AE10052" s="70"/>
    </row>
    <row r="10053" spans="31:31" ht="15.75" x14ac:dyDescent="0.3">
      <c r="AE10053" s="70"/>
    </row>
    <row r="10054" spans="31:31" ht="15.75" x14ac:dyDescent="0.3">
      <c r="AE10054" s="70"/>
    </row>
    <row r="10055" spans="31:31" ht="15.75" x14ac:dyDescent="0.3">
      <c r="AE10055" s="70"/>
    </row>
    <row r="10056" spans="31:31" ht="15.75" x14ac:dyDescent="0.3">
      <c r="AE10056" s="70"/>
    </row>
    <row r="10057" spans="31:31" ht="15.75" x14ac:dyDescent="0.3">
      <c r="AE10057" s="70"/>
    </row>
    <row r="10058" spans="31:31" ht="15.75" x14ac:dyDescent="0.3">
      <c r="AE10058" s="70"/>
    </row>
    <row r="10059" spans="31:31" ht="15.75" x14ac:dyDescent="0.3">
      <c r="AE10059" s="70"/>
    </row>
    <row r="10060" spans="31:31" ht="15.75" x14ac:dyDescent="0.3">
      <c r="AE10060" s="70"/>
    </row>
    <row r="10061" spans="31:31" ht="15.75" x14ac:dyDescent="0.3">
      <c r="AE10061" s="70"/>
    </row>
    <row r="10062" spans="31:31" ht="15.75" x14ac:dyDescent="0.3">
      <c r="AE10062" s="70"/>
    </row>
    <row r="10063" spans="31:31" ht="15.75" x14ac:dyDescent="0.3">
      <c r="AE10063" s="70"/>
    </row>
    <row r="10064" spans="31:31" ht="15.75" x14ac:dyDescent="0.3">
      <c r="AE10064" s="70"/>
    </row>
    <row r="10065" spans="31:31" ht="15.75" x14ac:dyDescent="0.3">
      <c r="AE10065" s="70"/>
    </row>
    <row r="10066" spans="31:31" ht="15.75" x14ac:dyDescent="0.3">
      <c r="AE10066" s="70"/>
    </row>
    <row r="10067" spans="31:31" ht="15.75" x14ac:dyDescent="0.3">
      <c r="AE10067" s="70"/>
    </row>
    <row r="10068" spans="31:31" ht="15.75" x14ac:dyDescent="0.3">
      <c r="AE10068" s="70"/>
    </row>
    <row r="10069" spans="31:31" ht="15.75" x14ac:dyDescent="0.3">
      <c r="AE10069" s="70"/>
    </row>
    <row r="10070" spans="31:31" ht="15.75" x14ac:dyDescent="0.3">
      <c r="AE10070" s="70"/>
    </row>
    <row r="10071" spans="31:31" ht="15.75" x14ac:dyDescent="0.3">
      <c r="AE10071" s="70"/>
    </row>
    <row r="10072" spans="31:31" ht="15.75" x14ac:dyDescent="0.3">
      <c r="AE10072" s="70"/>
    </row>
    <row r="10073" spans="31:31" ht="15.75" x14ac:dyDescent="0.3">
      <c r="AE10073" s="70"/>
    </row>
    <row r="10074" spans="31:31" ht="15.75" x14ac:dyDescent="0.3">
      <c r="AE10074" s="70"/>
    </row>
    <row r="10075" spans="31:31" ht="15.75" x14ac:dyDescent="0.3">
      <c r="AE10075" s="70"/>
    </row>
    <row r="10076" spans="31:31" ht="15.75" x14ac:dyDescent="0.3">
      <c r="AE10076" s="70"/>
    </row>
    <row r="10077" spans="31:31" ht="15.75" x14ac:dyDescent="0.3">
      <c r="AE10077" s="70"/>
    </row>
    <row r="10078" spans="31:31" ht="15.75" x14ac:dyDescent="0.3">
      <c r="AE10078" s="70"/>
    </row>
    <row r="10079" spans="31:31" ht="15.75" x14ac:dyDescent="0.3">
      <c r="AE10079" s="70"/>
    </row>
    <row r="10080" spans="31:31" ht="15.75" x14ac:dyDescent="0.3">
      <c r="AE10080" s="70"/>
    </row>
    <row r="10081" spans="31:31" ht="15.75" x14ac:dyDescent="0.3">
      <c r="AE10081" s="70"/>
    </row>
    <row r="10082" spans="31:31" ht="15.75" x14ac:dyDescent="0.3">
      <c r="AE10082" s="70"/>
    </row>
    <row r="10083" spans="31:31" ht="15.75" x14ac:dyDescent="0.3">
      <c r="AE10083" s="70"/>
    </row>
    <row r="10084" spans="31:31" ht="15.75" x14ac:dyDescent="0.3">
      <c r="AE10084" s="70"/>
    </row>
    <row r="10085" spans="31:31" ht="15.75" x14ac:dyDescent="0.3">
      <c r="AE10085" s="70"/>
    </row>
    <row r="10086" spans="31:31" ht="15.75" x14ac:dyDescent="0.3">
      <c r="AE10086" s="70"/>
    </row>
    <row r="10087" spans="31:31" ht="15.75" x14ac:dyDescent="0.3">
      <c r="AE10087" s="70"/>
    </row>
    <row r="10088" spans="31:31" ht="15.75" x14ac:dyDescent="0.3">
      <c r="AE10088" s="70"/>
    </row>
    <row r="10089" spans="31:31" ht="15.75" x14ac:dyDescent="0.3">
      <c r="AE10089" s="70"/>
    </row>
    <row r="10090" spans="31:31" ht="15.75" x14ac:dyDescent="0.3">
      <c r="AE10090" s="70"/>
    </row>
    <row r="10091" spans="31:31" ht="15.75" x14ac:dyDescent="0.3">
      <c r="AE10091" s="70"/>
    </row>
    <row r="10092" spans="31:31" ht="15.75" x14ac:dyDescent="0.3">
      <c r="AE10092" s="70"/>
    </row>
    <row r="10093" spans="31:31" ht="15.75" x14ac:dyDescent="0.3">
      <c r="AE10093" s="70"/>
    </row>
    <row r="10094" spans="31:31" ht="15.75" x14ac:dyDescent="0.3">
      <c r="AE10094" s="70"/>
    </row>
    <row r="10095" spans="31:31" ht="15.75" x14ac:dyDescent="0.3">
      <c r="AE10095" s="70"/>
    </row>
    <row r="10096" spans="31:31" ht="15.75" x14ac:dyDescent="0.3">
      <c r="AE10096" s="70"/>
    </row>
    <row r="10097" spans="31:31" ht="15.75" x14ac:dyDescent="0.3">
      <c r="AE10097" s="70"/>
    </row>
    <row r="10098" spans="31:31" ht="15.75" x14ac:dyDescent="0.3">
      <c r="AE10098" s="70"/>
    </row>
    <row r="10099" spans="31:31" ht="15.75" x14ac:dyDescent="0.3">
      <c r="AE10099" s="70"/>
    </row>
    <row r="10100" spans="31:31" ht="15.75" x14ac:dyDescent="0.3">
      <c r="AE10100" s="70"/>
    </row>
    <row r="10101" spans="31:31" ht="15.75" x14ac:dyDescent="0.3">
      <c r="AE10101" s="70"/>
    </row>
    <row r="10102" spans="31:31" ht="15.75" x14ac:dyDescent="0.3">
      <c r="AE10102" s="70"/>
    </row>
    <row r="10103" spans="31:31" ht="15.75" x14ac:dyDescent="0.3">
      <c r="AE10103" s="70"/>
    </row>
    <row r="10104" spans="31:31" ht="15.75" x14ac:dyDescent="0.3">
      <c r="AE10104" s="70"/>
    </row>
    <row r="10105" spans="31:31" ht="15.75" x14ac:dyDescent="0.3">
      <c r="AE10105" s="70"/>
    </row>
    <row r="10106" spans="31:31" ht="15.75" x14ac:dyDescent="0.3">
      <c r="AE10106" s="70"/>
    </row>
    <row r="10107" spans="31:31" ht="15.75" x14ac:dyDescent="0.3">
      <c r="AE10107" s="70"/>
    </row>
    <row r="10108" spans="31:31" ht="15.75" x14ac:dyDescent="0.3">
      <c r="AE10108" s="70"/>
    </row>
    <row r="10109" spans="31:31" ht="15.75" x14ac:dyDescent="0.3">
      <c r="AE10109" s="70"/>
    </row>
    <row r="10110" spans="31:31" ht="15.75" x14ac:dyDescent="0.3">
      <c r="AE10110" s="70"/>
    </row>
    <row r="10111" spans="31:31" ht="15.75" x14ac:dyDescent="0.3">
      <c r="AE10111" s="70"/>
    </row>
    <row r="10112" spans="31:31" ht="15.75" x14ac:dyDescent="0.3">
      <c r="AE10112" s="70"/>
    </row>
    <row r="10113" spans="31:31" ht="15.75" x14ac:dyDescent="0.3">
      <c r="AE10113" s="70"/>
    </row>
    <row r="10114" spans="31:31" ht="15.75" x14ac:dyDescent="0.3">
      <c r="AE10114" s="70"/>
    </row>
    <row r="10115" spans="31:31" ht="15.75" x14ac:dyDescent="0.3">
      <c r="AE10115" s="70"/>
    </row>
    <row r="10116" spans="31:31" ht="15.75" x14ac:dyDescent="0.3">
      <c r="AE10116" s="70"/>
    </row>
    <row r="10117" spans="31:31" ht="15.75" x14ac:dyDescent="0.3">
      <c r="AE10117" s="70"/>
    </row>
    <row r="10118" spans="31:31" ht="15.75" x14ac:dyDescent="0.3">
      <c r="AE10118" s="70"/>
    </row>
    <row r="10119" spans="31:31" ht="15.75" x14ac:dyDescent="0.3">
      <c r="AE10119" s="70"/>
    </row>
    <row r="10120" spans="31:31" ht="15.75" x14ac:dyDescent="0.3">
      <c r="AE10120" s="70"/>
    </row>
    <row r="10121" spans="31:31" ht="15.75" x14ac:dyDescent="0.3">
      <c r="AE10121" s="70"/>
    </row>
    <row r="10122" spans="31:31" ht="15.75" x14ac:dyDescent="0.3">
      <c r="AE10122" s="70"/>
    </row>
    <row r="10123" spans="31:31" ht="15.75" x14ac:dyDescent="0.3">
      <c r="AE10123" s="70"/>
    </row>
    <row r="10124" spans="31:31" ht="15.75" x14ac:dyDescent="0.3">
      <c r="AE10124" s="70"/>
    </row>
    <row r="10125" spans="31:31" ht="15.75" x14ac:dyDescent="0.3">
      <c r="AE10125" s="70"/>
    </row>
    <row r="10126" spans="31:31" ht="15.75" x14ac:dyDescent="0.3">
      <c r="AE10126" s="70"/>
    </row>
    <row r="10127" spans="31:31" ht="15.75" x14ac:dyDescent="0.3">
      <c r="AE10127" s="70"/>
    </row>
    <row r="10128" spans="31:31" ht="15.75" x14ac:dyDescent="0.3">
      <c r="AE10128" s="70"/>
    </row>
    <row r="10129" spans="31:31" ht="15.75" x14ac:dyDescent="0.3">
      <c r="AE10129" s="70"/>
    </row>
    <row r="10130" spans="31:31" ht="15.75" x14ac:dyDescent="0.3">
      <c r="AE10130" s="70"/>
    </row>
    <row r="10131" spans="31:31" ht="15.75" x14ac:dyDescent="0.3">
      <c r="AE10131" s="70"/>
    </row>
    <row r="10132" spans="31:31" ht="15.75" x14ac:dyDescent="0.3">
      <c r="AE10132" s="70"/>
    </row>
    <row r="10133" spans="31:31" ht="15.75" x14ac:dyDescent="0.3">
      <c r="AE10133" s="70"/>
    </row>
    <row r="10134" spans="31:31" ht="15.75" x14ac:dyDescent="0.3">
      <c r="AE10134" s="70"/>
    </row>
    <row r="10135" spans="31:31" ht="15.75" x14ac:dyDescent="0.3">
      <c r="AE10135" s="70"/>
    </row>
    <row r="10136" spans="31:31" ht="15.75" x14ac:dyDescent="0.3">
      <c r="AE10136" s="70"/>
    </row>
    <row r="10137" spans="31:31" ht="15.75" x14ac:dyDescent="0.3">
      <c r="AE10137" s="70"/>
    </row>
    <row r="10138" spans="31:31" ht="15.75" x14ac:dyDescent="0.3">
      <c r="AE10138" s="70"/>
    </row>
    <row r="10139" spans="31:31" ht="15.75" x14ac:dyDescent="0.3">
      <c r="AE10139" s="70"/>
    </row>
    <row r="10140" spans="31:31" ht="15.75" x14ac:dyDescent="0.3">
      <c r="AE10140" s="70"/>
    </row>
    <row r="10141" spans="31:31" ht="15.75" x14ac:dyDescent="0.3">
      <c r="AE10141" s="70"/>
    </row>
    <row r="10142" spans="31:31" ht="15.75" x14ac:dyDescent="0.3">
      <c r="AE10142" s="70"/>
    </row>
    <row r="10143" spans="31:31" ht="15.75" x14ac:dyDescent="0.3">
      <c r="AE10143" s="70"/>
    </row>
    <row r="10144" spans="31:31" ht="15.75" x14ac:dyDescent="0.3">
      <c r="AE10144" s="70"/>
    </row>
    <row r="10145" spans="31:31" ht="15.75" x14ac:dyDescent="0.3">
      <c r="AE10145" s="70"/>
    </row>
    <row r="10146" spans="31:31" ht="15.75" x14ac:dyDescent="0.3">
      <c r="AE10146" s="70"/>
    </row>
    <row r="10147" spans="31:31" ht="15.75" x14ac:dyDescent="0.3">
      <c r="AE10147" s="70"/>
    </row>
    <row r="10148" spans="31:31" ht="15.75" x14ac:dyDescent="0.3">
      <c r="AE10148" s="70"/>
    </row>
    <row r="10149" spans="31:31" ht="15.75" x14ac:dyDescent="0.3">
      <c r="AE10149" s="70"/>
    </row>
    <row r="10150" spans="31:31" ht="15.75" x14ac:dyDescent="0.3">
      <c r="AE10150" s="70"/>
    </row>
    <row r="10151" spans="31:31" ht="15.75" x14ac:dyDescent="0.3">
      <c r="AE10151" s="70"/>
    </row>
    <row r="10152" spans="31:31" ht="15.75" x14ac:dyDescent="0.3">
      <c r="AE10152" s="70"/>
    </row>
    <row r="10153" spans="31:31" ht="15.75" x14ac:dyDescent="0.3">
      <c r="AE10153" s="70"/>
    </row>
    <row r="10154" spans="31:31" ht="15.75" x14ac:dyDescent="0.3">
      <c r="AE10154" s="70"/>
    </row>
    <row r="10155" spans="31:31" ht="15.75" x14ac:dyDescent="0.3">
      <c r="AE10155" s="70"/>
    </row>
    <row r="10156" spans="31:31" ht="15.75" x14ac:dyDescent="0.3">
      <c r="AE10156" s="70"/>
    </row>
    <row r="10157" spans="31:31" ht="15.75" x14ac:dyDescent="0.3">
      <c r="AE10157" s="70"/>
    </row>
    <row r="10158" spans="31:31" ht="15.75" x14ac:dyDescent="0.3">
      <c r="AE10158" s="70"/>
    </row>
    <row r="10159" spans="31:31" ht="15.75" x14ac:dyDescent="0.3">
      <c r="AE10159" s="70"/>
    </row>
    <row r="10160" spans="31:31" ht="15.75" x14ac:dyDescent="0.3">
      <c r="AE10160" s="70"/>
    </row>
    <row r="10161" spans="31:31" ht="15.75" x14ac:dyDescent="0.3">
      <c r="AE10161" s="70"/>
    </row>
    <row r="10162" spans="31:31" ht="15.75" x14ac:dyDescent="0.3">
      <c r="AE10162" s="70"/>
    </row>
    <row r="10163" spans="31:31" ht="15.75" x14ac:dyDescent="0.3">
      <c r="AE10163" s="70"/>
    </row>
    <row r="10164" spans="31:31" ht="15.75" x14ac:dyDescent="0.3">
      <c r="AE10164" s="70"/>
    </row>
    <row r="10165" spans="31:31" ht="15.75" x14ac:dyDescent="0.3">
      <c r="AE10165" s="70"/>
    </row>
    <row r="10166" spans="31:31" ht="15.75" x14ac:dyDescent="0.3">
      <c r="AE10166" s="70"/>
    </row>
    <row r="10167" spans="31:31" ht="15.75" x14ac:dyDescent="0.3">
      <c r="AE10167" s="70"/>
    </row>
    <row r="10168" spans="31:31" ht="15.75" x14ac:dyDescent="0.3">
      <c r="AE10168" s="70"/>
    </row>
    <row r="10169" spans="31:31" ht="15.75" x14ac:dyDescent="0.3">
      <c r="AE10169" s="70"/>
    </row>
    <row r="10170" spans="31:31" ht="15.75" x14ac:dyDescent="0.3">
      <c r="AE10170" s="70"/>
    </row>
    <row r="10171" spans="31:31" ht="15.75" x14ac:dyDescent="0.3">
      <c r="AE10171" s="70"/>
    </row>
    <row r="10172" spans="31:31" ht="15.75" x14ac:dyDescent="0.3">
      <c r="AE10172" s="70"/>
    </row>
    <row r="10173" spans="31:31" ht="15.75" x14ac:dyDescent="0.3">
      <c r="AE10173" s="70"/>
    </row>
    <row r="10174" spans="31:31" ht="15.75" x14ac:dyDescent="0.3">
      <c r="AE10174" s="70"/>
    </row>
    <row r="10175" spans="31:31" ht="15.75" x14ac:dyDescent="0.3">
      <c r="AE10175" s="70"/>
    </row>
    <row r="10176" spans="31:31" ht="15.75" x14ac:dyDescent="0.3">
      <c r="AE10176" s="70"/>
    </row>
    <row r="10177" spans="31:31" ht="15.75" x14ac:dyDescent="0.3">
      <c r="AE10177" s="70"/>
    </row>
    <row r="10178" spans="31:31" ht="15.75" x14ac:dyDescent="0.3">
      <c r="AE10178" s="70"/>
    </row>
    <row r="10179" spans="31:31" ht="15.75" x14ac:dyDescent="0.3">
      <c r="AE10179" s="70"/>
    </row>
    <row r="10180" spans="31:31" ht="15.75" x14ac:dyDescent="0.3">
      <c r="AE10180" s="70"/>
    </row>
    <row r="10181" spans="31:31" ht="15.75" x14ac:dyDescent="0.3">
      <c r="AE10181" s="70"/>
    </row>
    <row r="10182" spans="31:31" ht="15.75" x14ac:dyDescent="0.3">
      <c r="AE10182" s="70"/>
    </row>
    <row r="10183" spans="31:31" ht="15.75" x14ac:dyDescent="0.3">
      <c r="AE10183" s="70"/>
    </row>
    <row r="10184" spans="31:31" ht="15.75" x14ac:dyDescent="0.3">
      <c r="AE10184" s="70"/>
    </row>
    <row r="10185" spans="31:31" ht="15.75" x14ac:dyDescent="0.3">
      <c r="AE10185" s="70"/>
    </row>
    <row r="10186" spans="31:31" ht="15.75" x14ac:dyDescent="0.3">
      <c r="AE10186" s="70"/>
    </row>
    <row r="10187" spans="31:31" ht="15.75" x14ac:dyDescent="0.3">
      <c r="AE10187" s="70"/>
    </row>
    <row r="10188" spans="31:31" ht="15.75" x14ac:dyDescent="0.3">
      <c r="AE10188" s="70"/>
    </row>
    <row r="10189" spans="31:31" ht="15.75" x14ac:dyDescent="0.3">
      <c r="AE10189" s="70"/>
    </row>
    <row r="10190" spans="31:31" ht="15.75" x14ac:dyDescent="0.3">
      <c r="AE10190" s="70"/>
    </row>
    <row r="10191" spans="31:31" ht="15.75" x14ac:dyDescent="0.3">
      <c r="AE10191" s="70"/>
    </row>
    <row r="10192" spans="31:31" ht="15.75" x14ac:dyDescent="0.3">
      <c r="AE10192" s="70"/>
    </row>
    <row r="10193" spans="31:31" ht="15.75" x14ac:dyDescent="0.3">
      <c r="AE10193" s="70"/>
    </row>
    <row r="10194" spans="31:31" ht="15.75" x14ac:dyDescent="0.3">
      <c r="AE10194" s="70"/>
    </row>
    <row r="10195" spans="31:31" ht="15.75" x14ac:dyDescent="0.3">
      <c r="AE10195" s="70"/>
    </row>
    <row r="10196" spans="31:31" ht="15.75" x14ac:dyDescent="0.3">
      <c r="AE10196" s="70"/>
    </row>
    <row r="10197" spans="31:31" ht="15.75" x14ac:dyDescent="0.3">
      <c r="AE10197" s="70"/>
    </row>
    <row r="10198" spans="31:31" ht="15.75" x14ac:dyDescent="0.3">
      <c r="AE10198" s="70"/>
    </row>
    <row r="10199" spans="31:31" ht="15.75" x14ac:dyDescent="0.3">
      <c r="AE10199" s="70"/>
    </row>
    <row r="10200" spans="31:31" ht="15.75" x14ac:dyDescent="0.3">
      <c r="AE10200" s="70"/>
    </row>
    <row r="10201" spans="31:31" ht="15.75" x14ac:dyDescent="0.3">
      <c r="AE10201" s="70"/>
    </row>
    <row r="10202" spans="31:31" ht="15.75" x14ac:dyDescent="0.3">
      <c r="AE10202" s="70"/>
    </row>
    <row r="10203" spans="31:31" ht="15.75" x14ac:dyDescent="0.3">
      <c r="AE10203" s="70"/>
    </row>
    <row r="10204" spans="31:31" ht="15.75" x14ac:dyDescent="0.3">
      <c r="AE10204" s="70"/>
    </row>
    <row r="10205" spans="31:31" ht="15.75" x14ac:dyDescent="0.3">
      <c r="AE10205" s="70"/>
    </row>
    <row r="10206" spans="31:31" ht="15.75" x14ac:dyDescent="0.3">
      <c r="AE10206" s="70"/>
    </row>
    <row r="10207" spans="31:31" ht="15.75" x14ac:dyDescent="0.3">
      <c r="AE10207" s="70"/>
    </row>
    <row r="10208" spans="31:31" ht="15.75" x14ac:dyDescent="0.3">
      <c r="AE10208" s="70"/>
    </row>
    <row r="10209" spans="31:31" ht="15.75" x14ac:dyDescent="0.3">
      <c r="AE10209" s="70"/>
    </row>
    <row r="10210" spans="31:31" ht="15.75" x14ac:dyDescent="0.3">
      <c r="AE10210" s="70"/>
    </row>
    <row r="10211" spans="31:31" ht="15.75" x14ac:dyDescent="0.3">
      <c r="AE10211" s="70"/>
    </row>
    <row r="10212" spans="31:31" ht="15.75" x14ac:dyDescent="0.3">
      <c r="AE10212" s="70"/>
    </row>
    <row r="10213" spans="31:31" ht="15.75" x14ac:dyDescent="0.3">
      <c r="AE10213" s="70"/>
    </row>
    <row r="10214" spans="31:31" ht="15.75" x14ac:dyDescent="0.3">
      <c r="AE10214" s="70"/>
    </row>
    <row r="10215" spans="31:31" ht="15.75" x14ac:dyDescent="0.3">
      <c r="AE10215" s="70"/>
    </row>
    <row r="10216" spans="31:31" ht="15.75" x14ac:dyDescent="0.3">
      <c r="AE10216" s="70"/>
    </row>
    <row r="10217" spans="31:31" ht="15.75" x14ac:dyDescent="0.3">
      <c r="AE10217" s="70"/>
    </row>
    <row r="10218" spans="31:31" ht="15.75" x14ac:dyDescent="0.3">
      <c r="AE10218" s="70"/>
    </row>
    <row r="10219" spans="31:31" ht="15.75" x14ac:dyDescent="0.3">
      <c r="AE10219" s="70"/>
    </row>
    <row r="10220" spans="31:31" ht="15.75" x14ac:dyDescent="0.3">
      <c r="AE10220" s="70"/>
    </row>
    <row r="10221" spans="31:31" ht="15.75" x14ac:dyDescent="0.3">
      <c r="AE10221" s="70"/>
    </row>
    <row r="10222" spans="31:31" ht="15.75" x14ac:dyDescent="0.3">
      <c r="AE10222" s="70"/>
    </row>
    <row r="10223" spans="31:31" ht="15.75" x14ac:dyDescent="0.3">
      <c r="AE10223" s="70"/>
    </row>
    <row r="10224" spans="31:31" ht="15.75" x14ac:dyDescent="0.3">
      <c r="AE10224" s="70"/>
    </row>
    <row r="10225" spans="31:31" ht="15.75" x14ac:dyDescent="0.3">
      <c r="AE10225" s="70"/>
    </row>
    <row r="10226" spans="31:31" ht="15.75" x14ac:dyDescent="0.3">
      <c r="AE10226" s="70"/>
    </row>
    <row r="10227" spans="31:31" ht="15.75" x14ac:dyDescent="0.3">
      <c r="AE10227" s="70"/>
    </row>
    <row r="10228" spans="31:31" ht="15.75" x14ac:dyDescent="0.3">
      <c r="AE10228" s="70"/>
    </row>
    <row r="10229" spans="31:31" ht="15.75" x14ac:dyDescent="0.3">
      <c r="AE10229" s="70"/>
    </row>
    <row r="10230" spans="31:31" ht="15.75" x14ac:dyDescent="0.3">
      <c r="AE10230" s="70"/>
    </row>
    <row r="10231" spans="31:31" ht="15.75" x14ac:dyDescent="0.3">
      <c r="AE10231" s="70"/>
    </row>
    <row r="10232" spans="31:31" ht="15.75" x14ac:dyDescent="0.3">
      <c r="AE10232" s="70"/>
    </row>
    <row r="10233" spans="31:31" ht="15.75" x14ac:dyDescent="0.3">
      <c r="AE10233" s="70"/>
    </row>
    <row r="10234" spans="31:31" ht="15.75" x14ac:dyDescent="0.3">
      <c r="AE10234" s="70"/>
    </row>
    <row r="10235" spans="31:31" ht="15.75" x14ac:dyDescent="0.3">
      <c r="AE10235" s="70"/>
    </row>
    <row r="10236" spans="31:31" ht="15.75" x14ac:dyDescent="0.3">
      <c r="AE10236" s="70"/>
    </row>
    <row r="10237" spans="31:31" ht="15.75" x14ac:dyDescent="0.3">
      <c r="AE10237" s="70"/>
    </row>
    <row r="10238" spans="31:31" ht="15.75" x14ac:dyDescent="0.3">
      <c r="AE10238" s="70"/>
    </row>
    <row r="10239" spans="31:31" ht="15.75" x14ac:dyDescent="0.3">
      <c r="AE10239" s="70"/>
    </row>
    <row r="10240" spans="31:31" ht="15.75" x14ac:dyDescent="0.3">
      <c r="AE10240" s="70"/>
    </row>
    <row r="10241" spans="31:31" ht="15.75" x14ac:dyDescent="0.3">
      <c r="AE10241" s="70"/>
    </row>
    <row r="10242" spans="31:31" ht="15.75" x14ac:dyDescent="0.3">
      <c r="AE10242" s="70"/>
    </row>
    <row r="10243" spans="31:31" ht="15.75" x14ac:dyDescent="0.3">
      <c r="AE10243" s="70"/>
    </row>
    <row r="10244" spans="31:31" ht="15.75" x14ac:dyDescent="0.3">
      <c r="AE10244" s="70"/>
    </row>
    <row r="10245" spans="31:31" ht="15.75" x14ac:dyDescent="0.3">
      <c r="AE10245" s="70"/>
    </row>
    <row r="10246" spans="31:31" ht="15.75" x14ac:dyDescent="0.3">
      <c r="AE10246" s="70"/>
    </row>
    <row r="10247" spans="31:31" ht="15.75" x14ac:dyDescent="0.3">
      <c r="AE10247" s="70"/>
    </row>
    <row r="10248" spans="31:31" ht="15.75" x14ac:dyDescent="0.3">
      <c r="AE10248" s="70"/>
    </row>
    <row r="10249" spans="31:31" ht="15.75" x14ac:dyDescent="0.3">
      <c r="AE10249" s="70"/>
    </row>
    <row r="10250" spans="31:31" ht="15.75" x14ac:dyDescent="0.3">
      <c r="AE10250" s="70"/>
    </row>
    <row r="10251" spans="31:31" ht="15.75" x14ac:dyDescent="0.3">
      <c r="AE10251" s="70"/>
    </row>
    <row r="10252" spans="31:31" ht="15.75" x14ac:dyDescent="0.3">
      <c r="AE10252" s="70"/>
    </row>
    <row r="10253" spans="31:31" ht="15.75" x14ac:dyDescent="0.3">
      <c r="AE10253" s="70"/>
    </row>
    <row r="10254" spans="31:31" ht="15.75" x14ac:dyDescent="0.3">
      <c r="AE10254" s="70"/>
    </row>
    <row r="10255" spans="31:31" ht="15.75" x14ac:dyDescent="0.3">
      <c r="AE10255" s="70"/>
    </row>
    <row r="10256" spans="31:31" ht="15.75" x14ac:dyDescent="0.3">
      <c r="AE10256" s="70"/>
    </row>
    <row r="10257" spans="31:31" ht="15.75" x14ac:dyDescent="0.3">
      <c r="AE10257" s="70"/>
    </row>
    <row r="10258" spans="31:31" ht="15.75" x14ac:dyDescent="0.3">
      <c r="AE10258" s="70"/>
    </row>
    <row r="10259" spans="31:31" ht="15.75" x14ac:dyDescent="0.3">
      <c r="AE10259" s="70"/>
    </row>
    <row r="10260" spans="31:31" ht="15.75" x14ac:dyDescent="0.3">
      <c r="AE10260" s="70"/>
    </row>
    <row r="10261" spans="31:31" ht="15.75" x14ac:dyDescent="0.3">
      <c r="AE10261" s="70"/>
    </row>
    <row r="10262" spans="31:31" ht="15.75" x14ac:dyDescent="0.3">
      <c r="AE10262" s="70"/>
    </row>
    <row r="10263" spans="31:31" ht="15.75" x14ac:dyDescent="0.3">
      <c r="AE10263" s="70"/>
    </row>
    <row r="10264" spans="31:31" ht="15.75" x14ac:dyDescent="0.3">
      <c r="AE10264" s="70"/>
    </row>
    <row r="10265" spans="31:31" ht="15.75" x14ac:dyDescent="0.3">
      <c r="AE10265" s="70"/>
    </row>
    <row r="10266" spans="31:31" ht="15.75" x14ac:dyDescent="0.3">
      <c r="AE10266" s="70"/>
    </row>
    <row r="10267" spans="31:31" ht="15.75" x14ac:dyDescent="0.3">
      <c r="AE10267" s="70"/>
    </row>
    <row r="10268" spans="31:31" ht="15.75" x14ac:dyDescent="0.3">
      <c r="AE10268" s="70"/>
    </row>
    <row r="10269" spans="31:31" ht="15.75" x14ac:dyDescent="0.3">
      <c r="AE10269" s="70"/>
    </row>
    <row r="10270" spans="31:31" ht="15.75" x14ac:dyDescent="0.3">
      <c r="AE10270" s="70"/>
    </row>
    <row r="10271" spans="31:31" ht="15.75" x14ac:dyDescent="0.3">
      <c r="AE10271" s="70"/>
    </row>
    <row r="10272" spans="31:31" ht="15.75" x14ac:dyDescent="0.3">
      <c r="AE10272" s="70"/>
    </row>
    <row r="10273" spans="31:31" ht="15.75" x14ac:dyDescent="0.3">
      <c r="AE10273" s="70"/>
    </row>
    <row r="10274" spans="31:31" ht="15.75" x14ac:dyDescent="0.3">
      <c r="AE10274" s="70"/>
    </row>
    <row r="10275" spans="31:31" ht="15.75" x14ac:dyDescent="0.3">
      <c r="AE10275" s="70"/>
    </row>
    <row r="10276" spans="31:31" ht="15.75" x14ac:dyDescent="0.3">
      <c r="AE10276" s="70"/>
    </row>
    <row r="10277" spans="31:31" ht="15.75" x14ac:dyDescent="0.3">
      <c r="AE10277" s="70"/>
    </row>
    <row r="10278" spans="31:31" ht="15.75" x14ac:dyDescent="0.3">
      <c r="AE10278" s="70"/>
    </row>
    <row r="10279" spans="31:31" ht="15.75" x14ac:dyDescent="0.3">
      <c r="AE10279" s="70"/>
    </row>
    <row r="10280" spans="31:31" ht="15.75" x14ac:dyDescent="0.3">
      <c r="AE10280" s="70"/>
    </row>
    <row r="10281" spans="31:31" ht="15.75" x14ac:dyDescent="0.3">
      <c r="AE10281" s="70"/>
    </row>
    <row r="10282" spans="31:31" ht="15.75" x14ac:dyDescent="0.3">
      <c r="AE10282" s="70"/>
    </row>
    <row r="10283" spans="31:31" ht="15.75" x14ac:dyDescent="0.3">
      <c r="AE10283" s="70"/>
    </row>
    <row r="10284" spans="31:31" ht="15.75" x14ac:dyDescent="0.3">
      <c r="AE10284" s="70"/>
    </row>
    <row r="10285" spans="31:31" ht="15.75" x14ac:dyDescent="0.3">
      <c r="AE10285" s="70"/>
    </row>
    <row r="10286" spans="31:31" ht="15.75" x14ac:dyDescent="0.3">
      <c r="AE10286" s="70"/>
    </row>
    <row r="10287" spans="31:31" ht="15.75" x14ac:dyDescent="0.3">
      <c r="AE10287" s="70"/>
    </row>
    <row r="10288" spans="31:31" ht="15.75" x14ac:dyDescent="0.3">
      <c r="AE10288" s="70"/>
    </row>
    <row r="10289" spans="31:31" ht="15.75" x14ac:dyDescent="0.3">
      <c r="AE10289" s="70"/>
    </row>
    <row r="10290" spans="31:31" ht="15.75" x14ac:dyDescent="0.3">
      <c r="AE10290" s="70"/>
    </row>
    <row r="10291" spans="31:31" ht="15.75" x14ac:dyDescent="0.3">
      <c r="AE10291" s="70"/>
    </row>
    <row r="10292" spans="31:31" ht="15.75" x14ac:dyDescent="0.3">
      <c r="AE10292" s="70"/>
    </row>
    <row r="10293" spans="31:31" ht="15.75" x14ac:dyDescent="0.3">
      <c r="AE10293" s="70"/>
    </row>
    <row r="10294" spans="31:31" ht="15.75" x14ac:dyDescent="0.3">
      <c r="AE10294" s="70"/>
    </row>
    <row r="10295" spans="31:31" ht="15.75" x14ac:dyDescent="0.3">
      <c r="AE10295" s="70"/>
    </row>
    <row r="10296" spans="31:31" ht="15.75" x14ac:dyDescent="0.3">
      <c r="AE10296" s="70"/>
    </row>
    <row r="10297" spans="31:31" ht="15.75" x14ac:dyDescent="0.3">
      <c r="AE10297" s="70"/>
    </row>
    <row r="10298" spans="31:31" ht="15.75" x14ac:dyDescent="0.3">
      <c r="AE10298" s="70"/>
    </row>
    <row r="10299" spans="31:31" ht="15.75" x14ac:dyDescent="0.3">
      <c r="AE10299" s="70"/>
    </row>
    <row r="10300" spans="31:31" ht="15.75" x14ac:dyDescent="0.3">
      <c r="AE10300" s="70"/>
    </row>
    <row r="10301" spans="31:31" ht="15.75" x14ac:dyDescent="0.3">
      <c r="AE10301" s="70"/>
    </row>
    <row r="10302" spans="31:31" ht="15.75" x14ac:dyDescent="0.3">
      <c r="AE10302" s="70"/>
    </row>
    <row r="10303" spans="31:31" ht="15.75" x14ac:dyDescent="0.3">
      <c r="AE10303" s="70"/>
    </row>
    <row r="10304" spans="31:31" ht="15.75" x14ac:dyDescent="0.3">
      <c r="AE10304" s="70"/>
    </row>
    <row r="10305" spans="31:31" ht="15.75" x14ac:dyDescent="0.3">
      <c r="AE10305" s="70"/>
    </row>
    <row r="10306" spans="31:31" ht="15.75" x14ac:dyDescent="0.3">
      <c r="AE10306" s="70"/>
    </row>
    <row r="10307" spans="31:31" ht="15.75" x14ac:dyDescent="0.3">
      <c r="AE10307" s="70"/>
    </row>
    <row r="10308" spans="31:31" ht="15.75" x14ac:dyDescent="0.3">
      <c r="AE10308" s="70"/>
    </row>
    <row r="10309" spans="31:31" ht="15.75" x14ac:dyDescent="0.3">
      <c r="AE10309" s="70"/>
    </row>
    <row r="10310" spans="31:31" ht="15.75" x14ac:dyDescent="0.3">
      <c r="AE10310" s="70"/>
    </row>
    <row r="10311" spans="31:31" ht="15.75" x14ac:dyDescent="0.3">
      <c r="AE10311" s="70"/>
    </row>
    <row r="10312" spans="31:31" ht="15.75" x14ac:dyDescent="0.3">
      <c r="AE10312" s="70"/>
    </row>
    <row r="10313" spans="31:31" ht="15.75" x14ac:dyDescent="0.3">
      <c r="AE10313" s="70"/>
    </row>
    <row r="10314" spans="31:31" ht="15.75" x14ac:dyDescent="0.3">
      <c r="AE10314" s="70"/>
    </row>
    <row r="10315" spans="31:31" ht="15.75" x14ac:dyDescent="0.3">
      <c r="AE10315" s="70"/>
    </row>
    <row r="10316" spans="31:31" ht="15.75" x14ac:dyDescent="0.3">
      <c r="AE10316" s="70"/>
    </row>
    <row r="10317" spans="31:31" ht="15.75" x14ac:dyDescent="0.3">
      <c r="AE10317" s="70"/>
    </row>
    <row r="10318" spans="31:31" ht="15.75" x14ac:dyDescent="0.3">
      <c r="AE10318" s="70"/>
    </row>
    <row r="10319" spans="31:31" ht="15.75" x14ac:dyDescent="0.3">
      <c r="AE10319" s="70"/>
    </row>
    <row r="10320" spans="31:31" ht="15.75" x14ac:dyDescent="0.3">
      <c r="AE10320" s="70"/>
    </row>
    <row r="10321" spans="31:31" ht="15.75" x14ac:dyDescent="0.3">
      <c r="AE10321" s="70"/>
    </row>
    <row r="10322" spans="31:31" ht="15.75" x14ac:dyDescent="0.3">
      <c r="AE10322" s="70"/>
    </row>
    <row r="10323" spans="31:31" ht="15.75" x14ac:dyDescent="0.3">
      <c r="AE10323" s="70"/>
    </row>
    <row r="10324" spans="31:31" ht="15.75" x14ac:dyDescent="0.3">
      <c r="AE10324" s="70"/>
    </row>
    <row r="10325" spans="31:31" ht="15.75" x14ac:dyDescent="0.3">
      <c r="AE10325" s="70"/>
    </row>
    <row r="10326" spans="31:31" ht="15.75" x14ac:dyDescent="0.3">
      <c r="AE10326" s="70"/>
    </row>
    <row r="10327" spans="31:31" ht="15.75" x14ac:dyDescent="0.3">
      <c r="AE10327" s="70"/>
    </row>
    <row r="10328" spans="31:31" ht="15.75" x14ac:dyDescent="0.3">
      <c r="AE10328" s="70"/>
    </row>
    <row r="10329" spans="31:31" ht="15.75" x14ac:dyDescent="0.3">
      <c r="AE10329" s="70"/>
    </row>
    <row r="10330" spans="31:31" ht="15.75" x14ac:dyDescent="0.3">
      <c r="AE10330" s="70"/>
    </row>
    <row r="10331" spans="31:31" ht="15.75" x14ac:dyDescent="0.3">
      <c r="AE10331" s="70"/>
    </row>
    <row r="10332" spans="31:31" ht="15.75" x14ac:dyDescent="0.3">
      <c r="AE10332" s="70"/>
    </row>
    <row r="10333" spans="31:31" ht="15.75" x14ac:dyDescent="0.3">
      <c r="AE10333" s="70"/>
    </row>
    <row r="10334" spans="31:31" ht="15.75" x14ac:dyDescent="0.3">
      <c r="AE10334" s="70"/>
    </row>
    <row r="10335" spans="31:31" ht="15.75" x14ac:dyDescent="0.3">
      <c r="AE10335" s="70"/>
    </row>
    <row r="10336" spans="31:31" ht="15.75" x14ac:dyDescent="0.3">
      <c r="AE10336" s="70"/>
    </row>
    <row r="10337" spans="31:31" ht="15.75" x14ac:dyDescent="0.3">
      <c r="AE10337" s="70"/>
    </row>
    <row r="10338" spans="31:31" ht="15.75" x14ac:dyDescent="0.3">
      <c r="AE10338" s="70"/>
    </row>
    <row r="10339" spans="31:31" ht="15.75" x14ac:dyDescent="0.3">
      <c r="AE10339" s="70"/>
    </row>
    <row r="10340" spans="31:31" ht="15.75" x14ac:dyDescent="0.3">
      <c r="AE10340" s="70"/>
    </row>
    <row r="10341" spans="31:31" ht="15.75" x14ac:dyDescent="0.3">
      <c r="AE10341" s="70"/>
    </row>
    <row r="10342" spans="31:31" ht="15.75" x14ac:dyDescent="0.3">
      <c r="AE10342" s="70"/>
    </row>
    <row r="10343" spans="31:31" ht="15.75" x14ac:dyDescent="0.3">
      <c r="AE10343" s="70"/>
    </row>
    <row r="10344" spans="31:31" ht="15.75" x14ac:dyDescent="0.3">
      <c r="AE10344" s="70"/>
    </row>
    <row r="10345" spans="31:31" ht="15.75" x14ac:dyDescent="0.3">
      <c r="AE10345" s="70"/>
    </row>
    <row r="10346" spans="31:31" ht="15.75" x14ac:dyDescent="0.3">
      <c r="AE10346" s="70"/>
    </row>
    <row r="10347" spans="31:31" ht="15.75" x14ac:dyDescent="0.3">
      <c r="AE10347" s="70"/>
    </row>
    <row r="10348" spans="31:31" ht="15.75" x14ac:dyDescent="0.3">
      <c r="AE10348" s="70"/>
    </row>
    <row r="10349" spans="31:31" ht="15.75" x14ac:dyDescent="0.3">
      <c r="AE10349" s="70"/>
    </row>
    <row r="10350" spans="31:31" ht="15.75" x14ac:dyDescent="0.3">
      <c r="AE10350" s="70"/>
    </row>
    <row r="10351" spans="31:31" ht="15.75" x14ac:dyDescent="0.3">
      <c r="AE10351" s="70"/>
    </row>
    <row r="10352" spans="31:31" ht="15.75" x14ac:dyDescent="0.3">
      <c r="AE10352" s="70"/>
    </row>
    <row r="10353" spans="31:31" ht="15.75" x14ac:dyDescent="0.3">
      <c r="AE10353" s="70"/>
    </row>
    <row r="10354" spans="31:31" ht="15.75" x14ac:dyDescent="0.3">
      <c r="AE10354" s="70"/>
    </row>
    <row r="10355" spans="31:31" ht="15.75" x14ac:dyDescent="0.3">
      <c r="AE10355" s="70"/>
    </row>
    <row r="10356" spans="31:31" ht="15.75" x14ac:dyDescent="0.3">
      <c r="AE10356" s="70"/>
    </row>
    <row r="10357" spans="31:31" ht="15.75" x14ac:dyDescent="0.3">
      <c r="AE10357" s="70"/>
    </row>
    <row r="10358" spans="31:31" ht="15.75" x14ac:dyDescent="0.3">
      <c r="AE10358" s="70"/>
    </row>
    <row r="10359" spans="31:31" ht="15.75" x14ac:dyDescent="0.3">
      <c r="AE10359" s="70"/>
    </row>
    <row r="10360" spans="31:31" ht="15.75" x14ac:dyDescent="0.3">
      <c r="AE10360" s="70"/>
    </row>
    <row r="10361" spans="31:31" ht="15.75" x14ac:dyDescent="0.3">
      <c r="AE10361" s="70"/>
    </row>
    <row r="10362" spans="31:31" ht="15.75" x14ac:dyDescent="0.3">
      <c r="AE10362" s="70"/>
    </row>
    <row r="10363" spans="31:31" ht="15.75" x14ac:dyDescent="0.3">
      <c r="AE10363" s="70"/>
    </row>
    <row r="10364" spans="31:31" ht="15.75" x14ac:dyDescent="0.3">
      <c r="AE10364" s="70"/>
    </row>
    <row r="10365" spans="31:31" ht="15.75" x14ac:dyDescent="0.3">
      <c r="AE10365" s="70"/>
    </row>
    <row r="10366" spans="31:31" ht="15.75" x14ac:dyDescent="0.3">
      <c r="AE10366" s="70"/>
    </row>
    <row r="10367" spans="31:31" ht="15.75" x14ac:dyDescent="0.3">
      <c r="AE10367" s="70"/>
    </row>
    <row r="10368" spans="31:31" ht="15.75" x14ac:dyDescent="0.3">
      <c r="AE10368" s="70"/>
    </row>
    <row r="10369" spans="31:31" ht="15.75" x14ac:dyDescent="0.3">
      <c r="AE10369" s="70"/>
    </row>
    <row r="10370" spans="31:31" ht="15.75" x14ac:dyDescent="0.3">
      <c r="AE10370" s="70"/>
    </row>
    <row r="10371" spans="31:31" ht="15.75" x14ac:dyDescent="0.3">
      <c r="AE10371" s="70"/>
    </row>
    <row r="10372" spans="31:31" ht="15.75" x14ac:dyDescent="0.3">
      <c r="AE10372" s="70"/>
    </row>
    <row r="10373" spans="31:31" ht="15.75" x14ac:dyDescent="0.3">
      <c r="AE10373" s="70"/>
    </row>
    <row r="10374" spans="31:31" ht="15.75" x14ac:dyDescent="0.3">
      <c r="AE10374" s="70"/>
    </row>
    <row r="10375" spans="31:31" ht="15.75" x14ac:dyDescent="0.3">
      <c r="AE10375" s="70"/>
    </row>
    <row r="10376" spans="31:31" ht="15.75" x14ac:dyDescent="0.3">
      <c r="AE10376" s="70"/>
    </row>
    <row r="10377" spans="31:31" ht="15.75" x14ac:dyDescent="0.3">
      <c r="AE10377" s="70"/>
    </row>
    <row r="10378" spans="31:31" ht="15.75" x14ac:dyDescent="0.3">
      <c r="AE10378" s="70"/>
    </row>
    <row r="10379" spans="31:31" ht="15.75" x14ac:dyDescent="0.3">
      <c r="AE10379" s="70"/>
    </row>
    <row r="10380" spans="31:31" ht="15.75" x14ac:dyDescent="0.3">
      <c r="AE10380" s="70"/>
    </row>
    <row r="10381" spans="31:31" ht="15.75" x14ac:dyDescent="0.3">
      <c r="AE10381" s="70"/>
    </row>
    <row r="10382" spans="31:31" ht="15.75" x14ac:dyDescent="0.3">
      <c r="AE10382" s="70"/>
    </row>
    <row r="10383" spans="31:31" ht="15.75" x14ac:dyDescent="0.3">
      <c r="AE10383" s="70"/>
    </row>
    <row r="10384" spans="31:31" ht="15.75" x14ac:dyDescent="0.3">
      <c r="AE10384" s="70"/>
    </row>
    <row r="10385" spans="31:31" ht="15.75" x14ac:dyDescent="0.3">
      <c r="AE10385" s="70"/>
    </row>
    <row r="10386" spans="31:31" ht="15.75" x14ac:dyDescent="0.3">
      <c r="AE10386" s="70"/>
    </row>
    <row r="10387" spans="31:31" ht="15.75" x14ac:dyDescent="0.3">
      <c r="AE10387" s="70"/>
    </row>
    <row r="10388" spans="31:31" ht="15.75" x14ac:dyDescent="0.3">
      <c r="AE10388" s="70"/>
    </row>
    <row r="10389" spans="31:31" ht="15.75" x14ac:dyDescent="0.3">
      <c r="AE10389" s="70"/>
    </row>
    <row r="10390" spans="31:31" ht="15.75" x14ac:dyDescent="0.3">
      <c r="AE10390" s="70"/>
    </row>
    <row r="10391" spans="31:31" ht="15.75" x14ac:dyDescent="0.3">
      <c r="AE10391" s="70"/>
    </row>
    <row r="10392" spans="31:31" ht="15.75" x14ac:dyDescent="0.3">
      <c r="AE10392" s="70"/>
    </row>
    <row r="10393" spans="31:31" ht="15.75" x14ac:dyDescent="0.3">
      <c r="AE10393" s="70"/>
    </row>
    <row r="10394" spans="31:31" ht="15.75" x14ac:dyDescent="0.3">
      <c r="AE10394" s="70"/>
    </row>
    <row r="10395" spans="31:31" ht="15.75" x14ac:dyDescent="0.3">
      <c r="AE10395" s="70"/>
    </row>
    <row r="10396" spans="31:31" ht="15.75" x14ac:dyDescent="0.3">
      <c r="AE10396" s="70"/>
    </row>
    <row r="10397" spans="31:31" ht="15.75" x14ac:dyDescent="0.3">
      <c r="AE10397" s="70"/>
    </row>
    <row r="10398" spans="31:31" ht="15.75" x14ac:dyDescent="0.3">
      <c r="AE10398" s="70"/>
    </row>
    <row r="10399" spans="31:31" ht="15.75" x14ac:dyDescent="0.3">
      <c r="AE10399" s="70"/>
    </row>
    <row r="10400" spans="31:31" ht="15.75" x14ac:dyDescent="0.3">
      <c r="AE10400" s="70"/>
    </row>
    <row r="10401" spans="31:31" ht="15.75" x14ac:dyDescent="0.3">
      <c r="AE10401" s="70"/>
    </row>
    <row r="10402" spans="31:31" ht="15.75" x14ac:dyDescent="0.3">
      <c r="AE10402" s="70"/>
    </row>
    <row r="10403" spans="31:31" ht="15.75" x14ac:dyDescent="0.3">
      <c r="AE10403" s="70"/>
    </row>
    <row r="10404" spans="31:31" ht="15.75" x14ac:dyDescent="0.3">
      <c r="AE10404" s="70"/>
    </row>
    <row r="10405" spans="31:31" ht="15.75" x14ac:dyDescent="0.3">
      <c r="AE10405" s="70"/>
    </row>
    <row r="10406" spans="31:31" ht="15.75" x14ac:dyDescent="0.3">
      <c r="AE10406" s="70"/>
    </row>
    <row r="10407" spans="31:31" ht="15.75" x14ac:dyDescent="0.3">
      <c r="AE10407" s="70"/>
    </row>
    <row r="10408" spans="31:31" ht="15.75" x14ac:dyDescent="0.3">
      <c r="AE10408" s="70"/>
    </row>
    <row r="10409" spans="31:31" ht="15.75" x14ac:dyDescent="0.3">
      <c r="AE10409" s="70"/>
    </row>
    <row r="10410" spans="31:31" ht="15.75" x14ac:dyDescent="0.3">
      <c r="AE10410" s="70"/>
    </row>
    <row r="10411" spans="31:31" ht="15.75" x14ac:dyDescent="0.3">
      <c r="AE10411" s="70"/>
    </row>
    <row r="10412" spans="31:31" ht="15.75" x14ac:dyDescent="0.3">
      <c r="AE10412" s="70"/>
    </row>
    <row r="10413" spans="31:31" ht="15.75" x14ac:dyDescent="0.3">
      <c r="AE10413" s="70"/>
    </row>
    <row r="10414" spans="31:31" ht="15.75" x14ac:dyDescent="0.3">
      <c r="AE10414" s="70"/>
    </row>
    <row r="10415" spans="31:31" ht="15.75" x14ac:dyDescent="0.3">
      <c r="AE10415" s="70"/>
    </row>
    <row r="10416" spans="31:31" ht="15.75" x14ac:dyDescent="0.3">
      <c r="AE10416" s="70"/>
    </row>
    <row r="10417" spans="31:31" ht="15.75" x14ac:dyDescent="0.3">
      <c r="AE10417" s="70"/>
    </row>
    <row r="10418" spans="31:31" ht="15.75" x14ac:dyDescent="0.3">
      <c r="AE10418" s="70"/>
    </row>
    <row r="10419" spans="31:31" ht="15.75" x14ac:dyDescent="0.3">
      <c r="AE10419" s="70"/>
    </row>
    <row r="10420" spans="31:31" ht="15.75" x14ac:dyDescent="0.3">
      <c r="AE10420" s="70"/>
    </row>
    <row r="10421" spans="31:31" ht="15.75" x14ac:dyDescent="0.3">
      <c r="AE10421" s="70"/>
    </row>
    <row r="10422" spans="31:31" ht="15.75" x14ac:dyDescent="0.3">
      <c r="AE10422" s="70"/>
    </row>
    <row r="10423" spans="31:31" ht="15.75" x14ac:dyDescent="0.3">
      <c r="AE10423" s="70"/>
    </row>
    <row r="10424" spans="31:31" ht="15.75" x14ac:dyDescent="0.3">
      <c r="AE10424" s="70"/>
    </row>
    <row r="10425" spans="31:31" ht="15.75" x14ac:dyDescent="0.3">
      <c r="AE10425" s="70"/>
    </row>
    <row r="10426" spans="31:31" ht="15.75" x14ac:dyDescent="0.3">
      <c r="AE10426" s="70"/>
    </row>
    <row r="10427" spans="31:31" ht="15.75" x14ac:dyDescent="0.3">
      <c r="AE10427" s="70"/>
    </row>
    <row r="10428" spans="31:31" ht="15.75" x14ac:dyDescent="0.3">
      <c r="AE10428" s="70"/>
    </row>
    <row r="10429" spans="31:31" ht="15.75" x14ac:dyDescent="0.3">
      <c r="AE10429" s="70"/>
    </row>
    <row r="10430" spans="31:31" ht="15.75" x14ac:dyDescent="0.3">
      <c r="AE10430" s="70"/>
    </row>
    <row r="10431" spans="31:31" ht="15.75" x14ac:dyDescent="0.3">
      <c r="AE10431" s="70"/>
    </row>
    <row r="10432" spans="31:31" ht="15.75" x14ac:dyDescent="0.3">
      <c r="AE10432" s="70"/>
    </row>
    <row r="10433" spans="31:31" ht="15.75" x14ac:dyDescent="0.3">
      <c r="AE10433" s="70"/>
    </row>
    <row r="10434" spans="31:31" ht="15.75" x14ac:dyDescent="0.3">
      <c r="AE10434" s="70"/>
    </row>
    <row r="10435" spans="31:31" ht="15.75" x14ac:dyDescent="0.3">
      <c r="AE10435" s="70"/>
    </row>
    <row r="10436" spans="31:31" ht="15.75" x14ac:dyDescent="0.3">
      <c r="AE10436" s="70"/>
    </row>
    <row r="10437" spans="31:31" ht="15.75" x14ac:dyDescent="0.3">
      <c r="AE10437" s="70"/>
    </row>
    <row r="10438" spans="31:31" ht="15.75" x14ac:dyDescent="0.3">
      <c r="AE10438" s="70"/>
    </row>
    <row r="10439" spans="31:31" ht="15.75" x14ac:dyDescent="0.3">
      <c r="AE10439" s="70"/>
    </row>
    <row r="10440" spans="31:31" ht="15.75" x14ac:dyDescent="0.3">
      <c r="AE10440" s="70"/>
    </row>
    <row r="10441" spans="31:31" ht="15.75" x14ac:dyDescent="0.3">
      <c r="AE10441" s="70"/>
    </row>
    <row r="10442" spans="31:31" ht="15.75" x14ac:dyDescent="0.3">
      <c r="AE10442" s="70"/>
    </row>
    <row r="10443" spans="31:31" ht="15.75" x14ac:dyDescent="0.3">
      <c r="AE10443" s="70"/>
    </row>
    <row r="10444" spans="31:31" ht="15.75" x14ac:dyDescent="0.3">
      <c r="AE10444" s="70"/>
    </row>
    <row r="10445" spans="31:31" ht="15.75" x14ac:dyDescent="0.3">
      <c r="AE10445" s="70"/>
    </row>
    <row r="10446" spans="31:31" ht="15.75" x14ac:dyDescent="0.3">
      <c r="AE10446" s="70"/>
    </row>
    <row r="10447" spans="31:31" ht="15.75" x14ac:dyDescent="0.3">
      <c r="AE10447" s="70"/>
    </row>
    <row r="10448" spans="31:31" ht="15.75" x14ac:dyDescent="0.3">
      <c r="AE10448" s="70"/>
    </row>
    <row r="10449" spans="31:31" ht="15.75" x14ac:dyDescent="0.3">
      <c r="AE10449" s="70"/>
    </row>
    <row r="10450" spans="31:31" ht="15.75" x14ac:dyDescent="0.3">
      <c r="AE10450" s="70"/>
    </row>
    <row r="10451" spans="31:31" ht="15.75" x14ac:dyDescent="0.3">
      <c r="AE10451" s="70"/>
    </row>
    <row r="10452" spans="31:31" ht="15.75" x14ac:dyDescent="0.3">
      <c r="AE10452" s="70"/>
    </row>
    <row r="10453" spans="31:31" ht="15.75" x14ac:dyDescent="0.3">
      <c r="AE10453" s="70"/>
    </row>
    <row r="10454" spans="31:31" ht="15.75" x14ac:dyDescent="0.3">
      <c r="AE10454" s="70"/>
    </row>
    <row r="10455" spans="31:31" ht="15.75" x14ac:dyDescent="0.3">
      <c r="AE10455" s="70"/>
    </row>
    <row r="10456" spans="31:31" ht="15.75" x14ac:dyDescent="0.3">
      <c r="AE10456" s="70"/>
    </row>
    <row r="10457" spans="31:31" ht="15.75" x14ac:dyDescent="0.3">
      <c r="AE10457" s="70"/>
    </row>
    <row r="10458" spans="31:31" ht="15.75" x14ac:dyDescent="0.3">
      <c r="AE10458" s="70"/>
    </row>
    <row r="10459" spans="31:31" ht="15.75" x14ac:dyDescent="0.3">
      <c r="AE10459" s="70"/>
    </row>
    <row r="10460" spans="31:31" ht="15.75" x14ac:dyDescent="0.3">
      <c r="AE10460" s="70"/>
    </row>
    <row r="10461" spans="31:31" ht="15.75" x14ac:dyDescent="0.3">
      <c r="AE10461" s="70"/>
    </row>
    <row r="10462" spans="31:31" ht="15.75" x14ac:dyDescent="0.3">
      <c r="AE10462" s="70"/>
    </row>
    <row r="10463" spans="31:31" ht="15.75" x14ac:dyDescent="0.3">
      <c r="AE10463" s="70"/>
    </row>
    <row r="10464" spans="31:31" ht="15.75" x14ac:dyDescent="0.3">
      <c r="AE10464" s="70"/>
    </row>
    <row r="10465" spans="31:31" ht="15.75" x14ac:dyDescent="0.3">
      <c r="AE10465" s="70"/>
    </row>
    <row r="10466" spans="31:31" ht="15.75" x14ac:dyDescent="0.3">
      <c r="AE10466" s="70"/>
    </row>
    <row r="10467" spans="31:31" ht="15.75" x14ac:dyDescent="0.3">
      <c r="AE10467" s="70"/>
    </row>
    <row r="10468" spans="31:31" ht="15.75" x14ac:dyDescent="0.3">
      <c r="AE10468" s="70"/>
    </row>
    <row r="10469" spans="31:31" ht="15.75" x14ac:dyDescent="0.3">
      <c r="AE10469" s="70"/>
    </row>
    <row r="10470" spans="31:31" ht="15.75" x14ac:dyDescent="0.3">
      <c r="AE10470" s="70"/>
    </row>
    <row r="10471" spans="31:31" ht="15.75" x14ac:dyDescent="0.3">
      <c r="AE10471" s="70"/>
    </row>
    <row r="10472" spans="31:31" ht="15.75" x14ac:dyDescent="0.3">
      <c r="AE10472" s="70"/>
    </row>
    <row r="10473" spans="31:31" ht="15.75" x14ac:dyDescent="0.3">
      <c r="AE10473" s="70"/>
    </row>
    <row r="10474" spans="31:31" ht="15.75" x14ac:dyDescent="0.3">
      <c r="AE10474" s="70"/>
    </row>
    <row r="10475" spans="31:31" ht="15.75" x14ac:dyDescent="0.3">
      <c r="AE10475" s="70"/>
    </row>
    <row r="10476" spans="31:31" ht="15.75" x14ac:dyDescent="0.3">
      <c r="AE10476" s="70"/>
    </row>
    <row r="10477" spans="31:31" ht="15.75" x14ac:dyDescent="0.3">
      <c r="AE10477" s="70"/>
    </row>
    <row r="10478" spans="31:31" ht="15.75" x14ac:dyDescent="0.3">
      <c r="AE10478" s="70"/>
    </row>
    <row r="10479" spans="31:31" ht="15.75" x14ac:dyDescent="0.3">
      <c r="AE10479" s="70"/>
    </row>
    <row r="10480" spans="31:31" ht="15.75" x14ac:dyDescent="0.3">
      <c r="AE10480" s="70"/>
    </row>
    <row r="10481" spans="31:31" ht="15.75" x14ac:dyDescent="0.3">
      <c r="AE10481" s="70"/>
    </row>
    <row r="10482" spans="31:31" ht="15.75" x14ac:dyDescent="0.3">
      <c r="AE10482" s="70"/>
    </row>
    <row r="10483" spans="31:31" ht="15.75" x14ac:dyDescent="0.3">
      <c r="AE10483" s="70"/>
    </row>
    <row r="10484" spans="31:31" ht="15.75" x14ac:dyDescent="0.3">
      <c r="AE10484" s="70"/>
    </row>
    <row r="10485" spans="31:31" ht="15.75" x14ac:dyDescent="0.3">
      <c r="AE10485" s="70"/>
    </row>
    <row r="10486" spans="31:31" ht="15.75" x14ac:dyDescent="0.3">
      <c r="AE10486" s="70"/>
    </row>
    <row r="10487" spans="31:31" ht="15.75" x14ac:dyDescent="0.3">
      <c r="AE10487" s="70"/>
    </row>
    <row r="10488" spans="31:31" ht="15.75" x14ac:dyDescent="0.3">
      <c r="AE10488" s="70"/>
    </row>
    <row r="10489" spans="31:31" ht="15.75" x14ac:dyDescent="0.3">
      <c r="AE10489" s="70"/>
    </row>
    <row r="10490" spans="31:31" ht="15.75" x14ac:dyDescent="0.3">
      <c r="AE10490" s="70"/>
    </row>
    <row r="10491" spans="31:31" ht="15.75" x14ac:dyDescent="0.3">
      <c r="AE10491" s="70"/>
    </row>
    <row r="10492" spans="31:31" ht="15.75" x14ac:dyDescent="0.3">
      <c r="AE10492" s="70"/>
    </row>
    <row r="10493" spans="31:31" ht="15.75" x14ac:dyDescent="0.3">
      <c r="AE10493" s="70"/>
    </row>
    <row r="10494" spans="31:31" ht="15.75" x14ac:dyDescent="0.3">
      <c r="AE10494" s="70"/>
    </row>
    <row r="10495" spans="31:31" ht="15.75" x14ac:dyDescent="0.3">
      <c r="AE10495" s="70"/>
    </row>
    <row r="10496" spans="31:31" ht="15.75" x14ac:dyDescent="0.3">
      <c r="AE10496" s="70"/>
    </row>
    <row r="10497" spans="31:31" ht="15.75" x14ac:dyDescent="0.3">
      <c r="AE10497" s="70"/>
    </row>
    <row r="10498" spans="31:31" ht="15.75" x14ac:dyDescent="0.3">
      <c r="AE10498" s="70"/>
    </row>
    <row r="10499" spans="31:31" ht="15.75" x14ac:dyDescent="0.3">
      <c r="AE10499" s="70"/>
    </row>
    <row r="10500" spans="31:31" ht="15.75" x14ac:dyDescent="0.3">
      <c r="AE10500" s="70"/>
    </row>
    <row r="10501" spans="31:31" ht="15.75" x14ac:dyDescent="0.3">
      <c r="AE10501" s="70"/>
    </row>
    <row r="10502" spans="31:31" ht="15.75" x14ac:dyDescent="0.3">
      <c r="AE10502" s="70"/>
    </row>
    <row r="10503" spans="31:31" ht="15.75" x14ac:dyDescent="0.3">
      <c r="AE10503" s="70"/>
    </row>
    <row r="10504" spans="31:31" ht="15.75" x14ac:dyDescent="0.3">
      <c r="AE10504" s="70"/>
    </row>
    <row r="10505" spans="31:31" ht="15.75" x14ac:dyDescent="0.3">
      <c r="AE10505" s="70"/>
    </row>
    <row r="10506" spans="31:31" ht="15.75" x14ac:dyDescent="0.3">
      <c r="AE10506" s="70"/>
    </row>
    <row r="10507" spans="31:31" ht="15.75" x14ac:dyDescent="0.3">
      <c r="AE10507" s="70"/>
    </row>
    <row r="10508" spans="31:31" ht="15.75" x14ac:dyDescent="0.3">
      <c r="AE10508" s="70"/>
    </row>
    <row r="10509" spans="31:31" ht="15.75" x14ac:dyDescent="0.3">
      <c r="AE10509" s="70"/>
    </row>
    <row r="10510" spans="31:31" ht="15.75" x14ac:dyDescent="0.3">
      <c r="AE10510" s="70"/>
    </row>
    <row r="10511" spans="31:31" ht="15.75" x14ac:dyDescent="0.3">
      <c r="AE10511" s="70"/>
    </row>
    <row r="10512" spans="31:31" ht="15.75" x14ac:dyDescent="0.3">
      <c r="AE10512" s="70"/>
    </row>
    <row r="10513" spans="31:31" ht="15.75" x14ac:dyDescent="0.3">
      <c r="AE10513" s="70"/>
    </row>
    <row r="10514" spans="31:31" ht="15.75" x14ac:dyDescent="0.3">
      <c r="AE10514" s="70"/>
    </row>
    <row r="10515" spans="31:31" ht="15.75" x14ac:dyDescent="0.3">
      <c r="AE10515" s="70"/>
    </row>
    <row r="10516" spans="31:31" ht="15.75" x14ac:dyDescent="0.3">
      <c r="AE10516" s="70"/>
    </row>
    <row r="10517" spans="31:31" ht="15.75" x14ac:dyDescent="0.3">
      <c r="AE10517" s="70"/>
    </row>
    <row r="10518" spans="31:31" ht="15.75" x14ac:dyDescent="0.3">
      <c r="AE10518" s="70"/>
    </row>
    <row r="10519" spans="31:31" ht="15.75" x14ac:dyDescent="0.3">
      <c r="AE10519" s="70"/>
    </row>
    <row r="10520" spans="31:31" ht="15.75" x14ac:dyDescent="0.3">
      <c r="AE10520" s="70"/>
    </row>
    <row r="10521" spans="31:31" ht="15.75" x14ac:dyDescent="0.3">
      <c r="AE10521" s="70"/>
    </row>
    <row r="10522" spans="31:31" ht="15.75" x14ac:dyDescent="0.3">
      <c r="AE10522" s="70"/>
    </row>
    <row r="10523" spans="31:31" ht="15.75" x14ac:dyDescent="0.3">
      <c r="AE10523" s="70"/>
    </row>
    <row r="10524" spans="31:31" ht="15.75" x14ac:dyDescent="0.3">
      <c r="AE10524" s="70"/>
    </row>
    <row r="10525" spans="31:31" ht="15.75" x14ac:dyDescent="0.3">
      <c r="AE10525" s="70"/>
    </row>
    <row r="10526" spans="31:31" ht="15.75" x14ac:dyDescent="0.3">
      <c r="AE10526" s="70"/>
    </row>
    <row r="10527" spans="31:31" ht="15.75" x14ac:dyDescent="0.3">
      <c r="AE10527" s="70"/>
    </row>
    <row r="10528" spans="31:31" ht="15.75" x14ac:dyDescent="0.3">
      <c r="AE10528" s="70"/>
    </row>
    <row r="10529" spans="31:31" ht="15.75" x14ac:dyDescent="0.3">
      <c r="AE10529" s="70"/>
    </row>
    <row r="10530" spans="31:31" ht="15.75" x14ac:dyDescent="0.3">
      <c r="AE10530" s="70"/>
    </row>
    <row r="10531" spans="31:31" ht="15.75" x14ac:dyDescent="0.3">
      <c r="AE10531" s="70"/>
    </row>
    <row r="10532" spans="31:31" ht="15.75" x14ac:dyDescent="0.3">
      <c r="AE10532" s="70"/>
    </row>
    <row r="10533" spans="31:31" ht="15.75" x14ac:dyDescent="0.3">
      <c r="AE10533" s="70"/>
    </row>
    <row r="10534" spans="31:31" ht="15.75" x14ac:dyDescent="0.3">
      <c r="AE10534" s="70"/>
    </row>
    <row r="10535" spans="31:31" ht="15.75" x14ac:dyDescent="0.3">
      <c r="AE10535" s="70"/>
    </row>
    <row r="10536" spans="31:31" ht="15.75" x14ac:dyDescent="0.3">
      <c r="AE10536" s="70"/>
    </row>
    <row r="10537" spans="31:31" ht="15.75" x14ac:dyDescent="0.3">
      <c r="AE10537" s="70"/>
    </row>
    <row r="10538" spans="31:31" ht="15.75" x14ac:dyDescent="0.3">
      <c r="AE10538" s="70"/>
    </row>
    <row r="10539" spans="31:31" ht="15.75" x14ac:dyDescent="0.3">
      <c r="AE10539" s="70"/>
    </row>
    <row r="10540" spans="31:31" ht="15.75" x14ac:dyDescent="0.3">
      <c r="AE10540" s="70"/>
    </row>
    <row r="10541" spans="31:31" ht="15.75" x14ac:dyDescent="0.3">
      <c r="AE10541" s="70"/>
    </row>
    <row r="10542" spans="31:31" ht="15.75" x14ac:dyDescent="0.3">
      <c r="AE10542" s="70"/>
    </row>
    <row r="10543" spans="31:31" ht="15.75" x14ac:dyDescent="0.3">
      <c r="AE10543" s="70"/>
    </row>
    <row r="10544" spans="31:31" ht="15.75" x14ac:dyDescent="0.3">
      <c r="AE10544" s="70"/>
    </row>
    <row r="10545" spans="31:31" ht="15.75" x14ac:dyDescent="0.3">
      <c r="AE10545" s="70"/>
    </row>
    <row r="10546" spans="31:31" ht="15.75" x14ac:dyDescent="0.3">
      <c r="AE10546" s="70"/>
    </row>
    <row r="10547" spans="31:31" ht="15.75" x14ac:dyDescent="0.3">
      <c r="AE10547" s="70"/>
    </row>
    <row r="10548" spans="31:31" ht="15.75" x14ac:dyDescent="0.3">
      <c r="AE10548" s="70"/>
    </row>
    <row r="10549" spans="31:31" ht="15.75" x14ac:dyDescent="0.3">
      <c r="AE10549" s="70"/>
    </row>
    <row r="10550" spans="31:31" ht="15.75" x14ac:dyDescent="0.3">
      <c r="AE10550" s="70"/>
    </row>
    <row r="10551" spans="31:31" ht="15.75" x14ac:dyDescent="0.3">
      <c r="AE10551" s="70"/>
    </row>
    <row r="10552" spans="31:31" ht="15.75" x14ac:dyDescent="0.3">
      <c r="AE10552" s="70"/>
    </row>
    <row r="10553" spans="31:31" ht="15.75" x14ac:dyDescent="0.3">
      <c r="AE10553" s="70"/>
    </row>
    <row r="10554" spans="31:31" ht="15.75" x14ac:dyDescent="0.3">
      <c r="AE10554" s="70"/>
    </row>
    <row r="10555" spans="31:31" ht="15.75" x14ac:dyDescent="0.3">
      <c r="AE10555" s="70"/>
    </row>
    <row r="10556" spans="31:31" ht="15.75" x14ac:dyDescent="0.3">
      <c r="AE10556" s="70"/>
    </row>
    <row r="10557" spans="31:31" ht="15.75" x14ac:dyDescent="0.3">
      <c r="AE10557" s="70"/>
    </row>
    <row r="10558" spans="31:31" ht="15.75" x14ac:dyDescent="0.3">
      <c r="AE10558" s="70"/>
    </row>
    <row r="10559" spans="31:31" ht="15.75" x14ac:dyDescent="0.3">
      <c r="AE10559" s="70"/>
    </row>
    <row r="10560" spans="31:31" ht="15.75" x14ac:dyDescent="0.3">
      <c r="AE10560" s="70"/>
    </row>
    <row r="10561" spans="31:31" ht="15.75" x14ac:dyDescent="0.3">
      <c r="AE10561" s="70"/>
    </row>
    <row r="10562" spans="31:31" ht="15.75" x14ac:dyDescent="0.3">
      <c r="AE10562" s="70"/>
    </row>
    <row r="10563" spans="31:31" ht="15.75" x14ac:dyDescent="0.3">
      <c r="AE10563" s="70"/>
    </row>
    <row r="10564" spans="31:31" ht="15.75" x14ac:dyDescent="0.3">
      <c r="AE10564" s="70"/>
    </row>
    <row r="10565" spans="31:31" ht="15.75" x14ac:dyDescent="0.3">
      <c r="AE10565" s="70"/>
    </row>
    <row r="10566" spans="31:31" ht="15.75" x14ac:dyDescent="0.3">
      <c r="AE10566" s="70"/>
    </row>
    <row r="10567" spans="31:31" ht="15.75" x14ac:dyDescent="0.3">
      <c r="AE10567" s="70"/>
    </row>
    <row r="10568" spans="31:31" ht="15.75" x14ac:dyDescent="0.3">
      <c r="AE10568" s="70"/>
    </row>
    <row r="10569" spans="31:31" ht="15.75" x14ac:dyDescent="0.3">
      <c r="AE10569" s="70"/>
    </row>
    <row r="10570" spans="31:31" ht="15.75" x14ac:dyDescent="0.3">
      <c r="AE10570" s="70"/>
    </row>
    <row r="10571" spans="31:31" ht="15.75" x14ac:dyDescent="0.3">
      <c r="AE10571" s="70"/>
    </row>
    <row r="10572" spans="31:31" ht="15.75" x14ac:dyDescent="0.3">
      <c r="AE10572" s="70"/>
    </row>
    <row r="10573" spans="31:31" ht="15.75" x14ac:dyDescent="0.3">
      <c r="AE10573" s="70"/>
    </row>
    <row r="10574" spans="31:31" ht="15.75" x14ac:dyDescent="0.3">
      <c r="AE10574" s="70"/>
    </row>
    <row r="10575" spans="31:31" ht="15.75" x14ac:dyDescent="0.3">
      <c r="AE10575" s="70"/>
    </row>
    <row r="10576" spans="31:31" ht="15.75" x14ac:dyDescent="0.3">
      <c r="AE10576" s="70"/>
    </row>
    <row r="10577" spans="31:31" ht="15.75" x14ac:dyDescent="0.3">
      <c r="AE10577" s="70"/>
    </row>
    <row r="10578" spans="31:31" ht="15.75" x14ac:dyDescent="0.3">
      <c r="AE10578" s="70"/>
    </row>
    <row r="10579" spans="31:31" ht="15.75" x14ac:dyDescent="0.3">
      <c r="AE10579" s="70"/>
    </row>
    <row r="10580" spans="31:31" ht="15.75" x14ac:dyDescent="0.3">
      <c r="AE10580" s="70"/>
    </row>
    <row r="10581" spans="31:31" ht="15.75" x14ac:dyDescent="0.3">
      <c r="AE10581" s="70"/>
    </row>
    <row r="10582" spans="31:31" ht="15.75" x14ac:dyDescent="0.3">
      <c r="AE10582" s="70"/>
    </row>
    <row r="10583" spans="31:31" ht="15.75" x14ac:dyDescent="0.3">
      <c r="AE10583" s="70"/>
    </row>
    <row r="10584" spans="31:31" ht="15.75" x14ac:dyDescent="0.3">
      <c r="AE10584" s="70"/>
    </row>
    <row r="10585" spans="31:31" ht="15.75" x14ac:dyDescent="0.3">
      <c r="AE10585" s="70"/>
    </row>
    <row r="10586" spans="31:31" ht="15.75" x14ac:dyDescent="0.3">
      <c r="AE10586" s="70"/>
    </row>
    <row r="10587" spans="31:31" ht="15.75" x14ac:dyDescent="0.3">
      <c r="AE10587" s="70"/>
    </row>
    <row r="10588" spans="31:31" ht="15.75" x14ac:dyDescent="0.3">
      <c r="AE10588" s="70"/>
    </row>
    <row r="10589" spans="31:31" ht="15.75" x14ac:dyDescent="0.3">
      <c r="AE10589" s="70"/>
    </row>
    <row r="10590" spans="31:31" ht="15.75" x14ac:dyDescent="0.3">
      <c r="AE10590" s="70"/>
    </row>
    <row r="10591" spans="31:31" ht="15.75" x14ac:dyDescent="0.3">
      <c r="AE10591" s="70"/>
    </row>
    <row r="10592" spans="31:31" ht="15.75" x14ac:dyDescent="0.3">
      <c r="AE10592" s="70"/>
    </row>
    <row r="10593" spans="31:31" ht="15.75" x14ac:dyDescent="0.3">
      <c r="AE10593" s="70"/>
    </row>
    <row r="10594" spans="31:31" ht="15.75" x14ac:dyDescent="0.3">
      <c r="AE10594" s="70"/>
    </row>
    <row r="10595" spans="31:31" ht="15.75" x14ac:dyDescent="0.3">
      <c r="AE10595" s="70"/>
    </row>
    <row r="10596" spans="31:31" ht="15.75" x14ac:dyDescent="0.3">
      <c r="AE10596" s="70"/>
    </row>
    <row r="10597" spans="31:31" ht="15.75" x14ac:dyDescent="0.3">
      <c r="AE10597" s="70"/>
    </row>
    <row r="10598" spans="31:31" ht="15.75" x14ac:dyDescent="0.3">
      <c r="AE10598" s="70"/>
    </row>
    <row r="10599" spans="31:31" ht="15.75" x14ac:dyDescent="0.3">
      <c r="AE10599" s="70"/>
    </row>
    <row r="10600" spans="31:31" ht="15.75" x14ac:dyDescent="0.3">
      <c r="AE10600" s="70"/>
    </row>
    <row r="10601" spans="31:31" ht="15.75" x14ac:dyDescent="0.3">
      <c r="AE10601" s="70"/>
    </row>
    <row r="10602" spans="31:31" ht="15.75" x14ac:dyDescent="0.3">
      <c r="AE10602" s="70"/>
    </row>
    <row r="10603" spans="31:31" ht="15.75" x14ac:dyDescent="0.3">
      <c r="AE10603" s="70"/>
    </row>
    <row r="10604" spans="31:31" ht="15.75" x14ac:dyDescent="0.3">
      <c r="AE10604" s="70"/>
    </row>
    <row r="10605" spans="31:31" ht="15.75" x14ac:dyDescent="0.3">
      <c r="AE10605" s="70"/>
    </row>
    <row r="10606" spans="31:31" ht="15.75" x14ac:dyDescent="0.3">
      <c r="AE10606" s="70"/>
    </row>
    <row r="10607" spans="31:31" ht="15.75" x14ac:dyDescent="0.3">
      <c r="AE10607" s="70"/>
    </row>
    <row r="10608" spans="31:31" ht="15.75" x14ac:dyDescent="0.3">
      <c r="AE10608" s="70"/>
    </row>
    <row r="10609" spans="31:31" ht="15.75" x14ac:dyDescent="0.3">
      <c r="AE10609" s="70"/>
    </row>
    <row r="10610" spans="31:31" ht="15.75" x14ac:dyDescent="0.3">
      <c r="AE10610" s="70"/>
    </row>
    <row r="10611" spans="31:31" ht="15.75" x14ac:dyDescent="0.3">
      <c r="AE10611" s="70"/>
    </row>
    <row r="10612" spans="31:31" ht="15.75" x14ac:dyDescent="0.3">
      <c r="AE10612" s="70"/>
    </row>
    <row r="10613" spans="31:31" ht="15.75" x14ac:dyDescent="0.3">
      <c r="AE10613" s="70"/>
    </row>
    <row r="10614" spans="31:31" ht="15.75" x14ac:dyDescent="0.3">
      <c r="AE10614" s="70"/>
    </row>
    <row r="10615" spans="31:31" ht="15.75" x14ac:dyDescent="0.3">
      <c r="AE10615" s="70"/>
    </row>
    <row r="10616" spans="31:31" ht="15.75" x14ac:dyDescent="0.3">
      <c r="AE10616" s="70"/>
    </row>
    <row r="10617" spans="31:31" ht="15.75" x14ac:dyDescent="0.3">
      <c r="AE10617" s="70"/>
    </row>
    <row r="10618" spans="31:31" ht="15.75" x14ac:dyDescent="0.3">
      <c r="AE10618" s="70"/>
    </row>
    <row r="10619" spans="31:31" ht="15.75" x14ac:dyDescent="0.3">
      <c r="AE10619" s="70"/>
    </row>
    <row r="10620" spans="31:31" ht="15.75" x14ac:dyDescent="0.3">
      <c r="AE10620" s="70"/>
    </row>
    <row r="10621" spans="31:31" ht="15.75" x14ac:dyDescent="0.3">
      <c r="AE10621" s="70"/>
    </row>
    <row r="10622" spans="31:31" ht="15.75" x14ac:dyDescent="0.3">
      <c r="AE10622" s="70"/>
    </row>
    <row r="10623" spans="31:31" ht="15.75" x14ac:dyDescent="0.3">
      <c r="AE10623" s="70"/>
    </row>
    <row r="10624" spans="31:31" ht="15.75" x14ac:dyDescent="0.3">
      <c r="AE10624" s="70"/>
    </row>
    <row r="10625" spans="31:31" ht="15.75" x14ac:dyDescent="0.3">
      <c r="AE10625" s="70"/>
    </row>
    <row r="10626" spans="31:31" ht="15.75" x14ac:dyDescent="0.3">
      <c r="AE10626" s="70"/>
    </row>
    <row r="10627" spans="31:31" ht="15.75" x14ac:dyDescent="0.3">
      <c r="AE10627" s="70"/>
    </row>
    <row r="10628" spans="31:31" ht="15.75" x14ac:dyDescent="0.3">
      <c r="AE10628" s="70"/>
    </row>
    <row r="10629" spans="31:31" ht="15.75" x14ac:dyDescent="0.3">
      <c r="AE10629" s="70"/>
    </row>
    <row r="10630" spans="31:31" ht="15.75" x14ac:dyDescent="0.3">
      <c r="AE10630" s="70"/>
    </row>
    <row r="10631" spans="31:31" ht="15.75" x14ac:dyDescent="0.3">
      <c r="AE10631" s="70"/>
    </row>
    <row r="10632" spans="31:31" ht="15.75" x14ac:dyDescent="0.3">
      <c r="AE10632" s="70"/>
    </row>
    <row r="10633" spans="31:31" ht="15.75" x14ac:dyDescent="0.3">
      <c r="AE10633" s="70"/>
    </row>
    <row r="10634" spans="31:31" ht="15.75" x14ac:dyDescent="0.3">
      <c r="AE10634" s="70"/>
    </row>
    <row r="10635" spans="31:31" ht="15.75" x14ac:dyDescent="0.3">
      <c r="AE10635" s="70"/>
    </row>
    <row r="10636" spans="31:31" ht="15.75" x14ac:dyDescent="0.3">
      <c r="AE10636" s="70"/>
    </row>
    <row r="10637" spans="31:31" ht="15.75" x14ac:dyDescent="0.3">
      <c r="AE10637" s="70"/>
    </row>
    <row r="10638" spans="31:31" ht="15.75" x14ac:dyDescent="0.3">
      <c r="AE10638" s="70"/>
    </row>
    <row r="10639" spans="31:31" ht="15.75" x14ac:dyDescent="0.3">
      <c r="AE10639" s="70"/>
    </row>
    <row r="10640" spans="31:31" ht="15.75" x14ac:dyDescent="0.3">
      <c r="AE10640" s="70"/>
    </row>
    <row r="10641" spans="31:31" ht="15.75" x14ac:dyDescent="0.3">
      <c r="AE10641" s="70"/>
    </row>
    <row r="10642" spans="31:31" ht="15.75" x14ac:dyDescent="0.3">
      <c r="AE10642" s="70"/>
    </row>
    <row r="10643" spans="31:31" ht="15.75" x14ac:dyDescent="0.3">
      <c r="AE10643" s="70"/>
    </row>
    <row r="10644" spans="31:31" ht="15.75" x14ac:dyDescent="0.3">
      <c r="AE10644" s="70"/>
    </row>
    <row r="10645" spans="31:31" ht="15.75" x14ac:dyDescent="0.3">
      <c r="AE10645" s="70"/>
    </row>
    <row r="10646" spans="31:31" ht="15.75" x14ac:dyDescent="0.3">
      <c r="AE10646" s="70"/>
    </row>
    <row r="10647" spans="31:31" ht="15.75" x14ac:dyDescent="0.3">
      <c r="AE10647" s="70"/>
    </row>
    <row r="10648" spans="31:31" ht="15.75" x14ac:dyDescent="0.3">
      <c r="AE10648" s="70"/>
    </row>
    <row r="10649" spans="31:31" ht="15.75" x14ac:dyDescent="0.3">
      <c r="AE10649" s="70"/>
    </row>
    <row r="10650" spans="31:31" ht="15.75" x14ac:dyDescent="0.3">
      <c r="AE10650" s="70"/>
    </row>
    <row r="10651" spans="31:31" ht="15.75" x14ac:dyDescent="0.3">
      <c r="AE10651" s="70"/>
    </row>
    <row r="10652" spans="31:31" ht="15.75" x14ac:dyDescent="0.3">
      <c r="AE10652" s="70"/>
    </row>
    <row r="10653" spans="31:31" ht="15.75" x14ac:dyDescent="0.3">
      <c r="AE10653" s="70"/>
    </row>
    <row r="10654" spans="31:31" ht="15.75" x14ac:dyDescent="0.3">
      <c r="AE10654" s="70"/>
    </row>
    <row r="10655" spans="31:31" ht="15.75" x14ac:dyDescent="0.3">
      <c r="AE10655" s="70"/>
    </row>
    <row r="10656" spans="31:31" ht="15.75" x14ac:dyDescent="0.3">
      <c r="AE10656" s="70"/>
    </row>
    <row r="10657" spans="31:31" ht="15.75" x14ac:dyDescent="0.3">
      <c r="AE10657" s="70"/>
    </row>
    <row r="10658" spans="31:31" ht="15.75" x14ac:dyDescent="0.3">
      <c r="AE10658" s="70"/>
    </row>
    <row r="10659" spans="31:31" ht="15.75" x14ac:dyDescent="0.3">
      <c r="AE10659" s="70"/>
    </row>
    <row r="10660" spans="31:31" ht="15.75" x14ac:dyDescent="0.3">
      <c r="AE10660" s="70"/>
    </row>
    <row r="10661" spans="31:31" ht="15.75" x14ac:dyDescent="0.3">
      <c r="AE10661" s="70"/>
    </row>
    <row r="10662" spans="31:31" ht="15.75" x14ac:dyDescent="0.3">
      <c r="AE10662" s="70"/>
    </row>
    <row r="10663" spans="31:31" ht="15.75" x14ac:dyDescent="0.3">
      <c r="AE10663" s="70"/>
    </row>
    <row r="10664" spans="31:31" ht="15.75" x14ac:dyDescent="0.3">
      <c r="AE10664" s="70"/>
    </row>
    <row r="10665" spans="31:31" ht="15.75" x14ac:dyDescent="0.3">
      <c r="AE10665" s="70"/>
    </row>
    <row r="10666" spans="31:31" ht="15.75" x14ac:dyDescent="0.3">
      <c r="AE10666" s="70"/>
    </row>
    <row r="10667" spans="31:31" ht="15.75" x14ac:dyDescent="0.3">
      <c r="AE10667" s="70"/>
    </row>
    <row r="10668" spans="31:31" ht="15.75" x14ac:dyDescent="0.3">
      <c r="AE10668" s="70"/>
    </row>
    <row r="10669" spans="31:31" ht="15.75" x14ac:dyDescent="0.3">
      <c r="AE10669" s="70"/>
    </row>
    <row r="10670" spans="31:31" ht="15.75" x14ac:dyDescent="0.3">
      <c r="AE10670" s="70"/>
    </row>
    <row r="10671" spans="31:31" ht="15.75" x14ac:dyDescent="0.3">
      <c r="AE10671" s="70"/>
    </row>
    <row r="10672" spans="31:31" ht="15.75" x14ac:dyDescent="0.3">
      <c r="AE10672" s="70"/>
    </row>
    <row r="10673" spans="31:31" ht="15.75" x14ac:dyDescent="0.3">
      <c r="AE10673" s="70"/>
    </row>
    <row r="10674" spans="31:31" ht="15.75" x14ac:dyDescent="0.3">
      <c r="AE10674" s="70"/>
    </row>
    <row r="10675" spans="31:31" ht="15.75" x14ac:dyDescent="0.3">
      <c r="AE10675" s="70"/>
    </row>
    <row r="10676" spans="31:31" ht="15.75" x14ac:dyDescent="0.3">
      <c r="AE10676" s="70"/>
    </row>
    <row r="10677" spans="31:31" ht="15.75" x14ac:dyDescent="0.3">
      <c r="AE10677" s="70"/>
    </row>
    <row r="10678" spans="31:31" ht="15.75" x14ac:dyDescent="0.3">
      <c r="AE10678" s="70"/>
    </row>
    <row r="10679" spans="31:31" ht="15.75" x14ac:dyDescent="0.3">
      <c r="AE10679" s="70"/>
    </row>
    <row r="10680" spans="31:31" ht="15.75" x14ac:dyDescent="0.3">
      <c r="AE10680" s="70"/>
    </row>
    <row r="10681" spans="31:31" ht="15.75" x14ac:dyDescent="0.3">
      <c r="AE10681" s="70"/>
    </row>
    <row r="10682" spans="31:31" ht="15.75" x14ac:dyDescent="0.3">
      <c r="AE10682" s="70"/>
    </row>
    <row r="10683" spans="31:31" ht="15.75" x14ac:dyDescent="0.3">
      <c r="AE10683" s="70"/>
    </row>
    <row r="10684" spans="31:31" ht="15.75" x14ac:dyDescent="0.3">
      <c r="AE10684" s="70"/>
    </row>
    <row r="10685" spans="31:31" ht="15.75" x14ac:dyDescent="0.3">
      <c r="AE10685" s="70"/>
    </row>
    <row r="10686" spans="31:31" ht="15.75" x14ac:dyDescent="0.3">
      <c r="AE10686" s="70"/>
    </row>
    <row r="10687" spans="31:31" ht="15.75" x14ac:dyDescent="0.3">
      <c r="AE10687" s="70"/>
    </row>
    <row r="10688" spans="31:31" ht="15.75" x14ac:dyDescent="0.3">
      <c r="AE10688" s="70"/>
    </row>
    <row r="10689" spans="31:31" ht="15.75" x14ac:dyDescent="0.3">
      <c r="AE10689" s="70"/>
    </row>
    <row r="10690" spans="31:31" ht="15.75" x14ac:dyDescent="0.3">
      <c r="AE10690" s="70"/>
    </row>
    <row r="10691" spans="31:31" ht="15.75" x14ac:dyDescent="0.3">
      <c r="AE10691" s="70"/>
    </row>
    <row r="10692" spans="31:31" ht="15.75" x14ac:dyDescent="0.3">
      <c r="AE10692" s="70"/>
    </row>
    <row r="10693" spans="31:31" ht="15.75" x14ac:dyDescent="0.3">
      <c r="AE10693" s="70"/>
    </row>
    <row r="10694" spans="31:31" ht="15.75" x14ac:dyDescent="0.3">
      <c r="AE10694" s="70"/>
    </row>
    <row r="10695" spans="31:31" ht="15.75" x14ac:dyDescent="0.3">
      <c r="AE10695" s="70"/>
    </row>
    <row r="10696" spans="31:31" ht="15.75" x14ac:dyDescent="0.3">
      <c r="AE10696" s="70"/>
    </row>
    <row r="10697" spans="31:31" ht="15.75" x14ac:dyDescent="0.3">
      <c r="AE10697" s="70"/>
    </row>
    <row r="10698" spans="31:31" ht="15.75" x14ac:dyDescent="0.3">
      <c r="AE10698" s="70"/>
    </row>
    <row r="10699" spans="31:31" ht="15.75" x14ac:dyDescent="0.3">
      <c r="AE10699" s="70"/>
    </row>
    <row r="10700" spans="31:31" ht="15.75" x14ac:dyDescent="0.3">
      <c r="AE10700" s="70"/>
    </row>
    <row r="10701" spans="31:31" ht="15.75" x14ac:dyDescent="0.3">
      <c r="AE10701" s="70"/>
    </row>
    <row r="10702" spans="31:31" ht="15.75" x14ac:dyDescent="0.3">
      <c r="AE10702" s="70"/>
    </row>
    <row r="10703" spans="31:31" ht="15.75" x14ac:dyDescent="0.3">
      <c r="AE10703" s="70"/>
    </row>
    <row r="10704" spans="31:31" ht="15.75" x14ac:dyDescent="0.3">
      <c r="AE10704" s="70"/>
    </row>
    <row r="10705" spans="31:31" ht="15.75" x14ac:dyDescent="0.3">
      <c r="AE10705" s="70"/>
    </row>
    <row r="10706" spans="31:31" ht="15.75" x14ac:dyDescent="0.3">
      <c r="AE10706" s="70"/>
    </row>
    <row r="10707" spans="31:31" ht="15.75" x14ac:dyDescent="0.3">
      <c r="AE10707" s="70"/>
    </row>
    <row r="10708" spans="31:31" ht="15.75" x14ac:dyDescent="0.3">
      <c r="AE10708" s="70"/>
    </row>
    <row r="10709" spans="31:31" ht="15.75" x14ac:dyDescent="0.3">
      <c r="AE10709" s="70"/>
    </row>
    <row r="10710" spans="31:31" ht="15.75" x14ac:dyDescent="0.3">
      <c r="AE10710" s="70"/>
    </row>
    <row r="10711" spans="31:31" ht="15.75" x14ac:dyDescent="0.3">
      <c r="AE10711" s="70"/>
    </row>
    <row r="10712" spans="31:31" ht="15.75" x14ac:dyDescent="0.3">
      <c r="AE10712" s="70"/>
    </row>
    <row r="10713" spans="31:31" ht="15.75" x14ac:dyDescent="0.3">
      <c r="AE10713" s="70"/>
    </row>
    <row r="10714" spans="31:31" ht="15.75" x14ac:dyDescent="0.3">
      <c r="AE10714" s="70"/>
    </row>
    <row r="10715" spans="31:31" ht="15.75" x14ac:dyDescent="0.3">
      <c r="AE10715" s="70"/>
    </row>
    <row r="10716" spans="31:31" ht="15.75" x14ac:dyDescent="0.3">
      <c r="AE10716" s="70"/>
    </row>
    <row r="10717" spans="31:31" ht="15.75" x14ac:dyDescent="0.3">
      <c r="AE10717" s="70"/>
    </row>
    <row r="10718" spans="31:31" ht="15.75" x14ac:dyDescent="0.3">
      <c r="AE10718" s="70"/>
    </row>
    <row r="10719" spans="31:31" ht="15.75" x14ac:dyDescent="0.3">
      <c r="AE10719" s="70"/>
    </row>
    <row r="10720" spans="31:31" ht="15.75" x14ac:dyDescent="0.3">
      <c r="AE10720" s="70"/>
    </row>
    <row r="10721" spans="31:31" ht="15.75" x14ac:dyDescent="0.3">
      <c r="AE10721" s="70"/>
    </row>
    <row r="10722" spans="31:31" ht="15.75" x14ac:dyDescent="0.3">
      <c r="AE10722" s="70"/>
    </row>
    <row r="10723" spans="31:31" ht="15.75" x14ac:dyDescent="0.3">
      <c r="AE10723" s="70"/>
    </row>
    <row r="10724" spans="31:31" ht="15.75" x14ac:dyDescent="0.3">
      <c r="AE10724" s="70"/>
    </row>
    <row r="10725" spans="31:31" ht="15.75" x14ac:dyDescent="0.3">
      <c r="AE10725" s="70"/>
    </row>
    <row r="10726" spans="31:31" ht="15.75" x14ac:dyDescent="0.3">
      <c r="AE10726" s="70"/>
    </row>
    <row r="10727" spans="31:31" ht="15.75" x14ac:dyDescent="0.3">
      <c r="AE10727" s="70"/>
    </row>
    <row r="10728" spans="31:31" ht="15.75" x14ac:dyDescent="0.3">
      <c r="AE10728" s="70"/>
    </row>
    <row r="10729" spans="31:31" ht="15.75" x14ac:dyDescent="0.3">
      <c r="AE10729" s="70"/>
    </row>
    <row r="10730" spans="31:31" ht="15.75" x14ac:dyDescent="0.3">
      <c r="AE10730" s="70"/>
    </row>
    <row r="10731" spans="31:31" ht="15.75" x14ac:dyDescent="0.3">
      <c r="AE10731" s="70"/>
    </row>
    <row r="10732" spans="31:31" ht="15.75" x14ac:dyDescent="0.3">
      <c r="AE10732" s="70"/>
    </row>
    <row r="10733" spans="31:31" ht="15.75" x14ac:dyDescent="0.3">
      <c r="AE10733" s="70"/>
    </row>
    <row r="10734" spans="31:31" ht="15.75" x14ac:dyDescent="0.3">
      <c r="AE10734" s="70"/>
    </row>
    <row r="10735" spans="31:31" ht="15.75" x14ac:dyDescent="0.3">
      <c r="AE10735" s="70"/>
    </row>
    <row r="10736" spans="31:31" ht="15.75" x14ac:dyDescent="0.3">
      <c r="AE10736" s="70"/>
    </row>
    <row r="10737" spans="31:31" ht="15.75" x14ac:dyDescent="0.3">
      <c r="AE10737" s="70"/>
    </row>
    <row r="10738" spans="31:31" ht="15.75" x14ac:dyDescent="0.3">
      <c r="AE10738" s="70"/>
    </row>
    <row r="10739" spans="31:31" ht="15.75" x14ac:dyDescent="0.3">
      <c r="AE10739" s="70"/>
    </row>
    <row r="10740" spans="31:31" ht="15.75" x14ac:dyDescent="0.3">
      <c r="AE10740" s="70"/>
    </row>
    <row r="10741" spans="31:31" ht="15.75" x14ac:dyDescent="0.3">
      <c r="AE10741" s="70"/>
    </row>
    <row r="10742" spans="31:31" ht="15.75" x14ac:dyDescent="0.3">
      <c r="AE10742" s="70"/>
    </row>
    <row r="10743" spans="31:31" ht="15.75" x14ac:dyDescent="0.3">
      <c r="AE10743" s="70"/>
    </row>
    <row r="10744" spans="31:31" ht="15.75" x14ac:dyDescent="0.3">
      <c r="AE10744" s="70"/>
    </row>
    <row r="10745" spans="31:31" ht="15.75" x14ac:dyDescent="0.3">
      <c r="AE10745" s="70"/>
    </row>
    <row r="10746" spans="31:31" ht="15.75" x14ac:dyDescent="0.3">
      <c r="AE10746" s="70"/>
    </row>
    <row r="10747" spans="31:31" ht="15.75" x14ac:dyDescent="0.3">
      <c r="AE10747" s="70"/>
    </row>
    <row r="10748" spans="31:31" ht="15.75" x14ac:dyDescent="0.3">
      <c r="AE10748" s="70"/>
    </row>
    <row r="10749" spans="31:31" ht="15.75" x14ac:dyDescent="0.3">
      <c r="AE10749" s="70"/>
    </row>
    <row r="10750" spans="31:31" ht="15.75" x14ac:dyDescent="0.3">
      <c r="AE10750" s="70"/>
    </row>
    <row r="10751" spans="31:31" ht="15.75" x14ac:dyDescent="0.3">
      <c r="AE10751" s="70"/>
    </row>
    <row r="10752" spans="31:31" ht="15.75" x14ac:dyDescent="0.3">
      <c r="AE10752" s="70"/>
    </row>
    <row r="10753" spans="31:31" ht="15.75" x14ac:dyDescent="0.3">
      <c r="AE10753" s="70"/>
    </row>
    <row r="10754" spans="31:31" ht="15.75" x14ac:dyDescent="0.3">
      <c r="AE10754" s="70"/>
    </row>
    <row r="10755" spans="31:31" ht="15.75" x14ac:dyDescent="0.3">
      <c r="AE10755" s="70"/>
    </row>
    <row r="10756" spans="31:31" ht="15.75" x14ac:dyDescent="0.3">
      <c r="AE10756" s="70"/>
    </row>
    <row r="10757" spans="31:31" ht="15.75" x14ac:dyDescent="0.3">
      <c r="AE10757" s="70"/>
    </row>
    <row r="10758" spans="31:31" ht="15.75" x14ac:dyDescent="0.3">
      <c r="AE10758" s="70"/>
    </row>
    <row r="10759" spans="31:31" ht="15.75" x14ac:dyDescent="0.3">
      <c r="AE10759" s="70"/>
    </row>
    <row r="10760" spans="31:31" ht="15.75" x14ac:dyDescent="0.3">
      <c r="AE10760" s="70"/>
    </row>
    <row r="10761" spans="31:31" ht="15.75" x14ac:dyDescent="0.3">
      <c r="AE10761" s="70"/>
    </row>
    <row r="10762" spans="31:31" ht="15.75" x14ac:dyDescent="0.3">
      <c r="AE10762" s="70"/>
    </row>
    <row r="10763" spans="31:31" ht="15.75" x14ac:dyDescent="0.3">
      <c r="AE10763" s="70"/>
    </row>
    <row r="10764" spans="31:31" ht="15.75" x14ac:dyDescent="0.3">
      <c r="AE10764" s="70"/>
    </row>
    <row r="10765" spans="31:31" ht="15.75" x14ac:dyDescent="0.3">
      <c r="AE10765" s="70"/>
    </row>
    <row r="10766" spans="31:31" ht="15.75" x14ac:dyDescent="0.3">
      <c r="AE10766" s="70"/>
    </row>
    <row r="10767" spans="31:31" ht="15.75" x14ac:dyDescent="0.3">
      <c r="AE10767" s="70"/>
    </row>
    <row r="10768" spans="31:31" ht="15.75" x14ac:dyDescent="0.3">
      <c r="AE10768" s="70"/>
    </row>
    <row r="10769" spans="31:31" ht="15.75" x14ac:dyDescent="0.3">
      <c r="AE10769" s="70"/>
    </row>
    <row r="10770" spans="31:31" ht="15.75" x14ac:dyDescent="0.3">
      <c r="AE10770" s="70"/>
    </row>
    <row r="10771" spans="31:31" ht="15.75" x14ac:dyDescent="0.3">
      <c r="AE10771" s="70"/>
    </row>
    <row r="10772" spans="31:31" ht="15.75" x14ac:dyDescent="0.3">
      <c r="AE10772" s="70"/>
    </row>
    <row r="10773" spans="31:31" ht="15.75" x14ac:dyDescent="0.3">
      <c r="AE10773" s="70"/>
    </row>
    <row r="10774" spans="31:31" ht="15.75" x14ac:dyDescent="0.3">
      <c r="AE10774" s="70"/>
    </row>
    <row r="10775" spans="31:31" ht="15.75" x14ac:dyDescent="0.3">
      <c r="AE10775" s="70"/>
    </row>
    <row r="10776" spans="31:31" ht="15.75" x14ac:dyDescent="0.3">
      <c r="AE10776" s="70"/>
    </row>
    <row r="10777" spans="31:31" ht="15.75" x14ac:dyDescent="0.3">
      <c r="AE10777" s="70"/>
    </row>
    <row r="10778" spans="31:31" ht="15.75" x14ac:dyDescent="0.3">
      <c r="AE10778" s="70"/>
    </row>
    <row r="10779" spans="31:31" ht="15.75" x14ac:dyDescent="0.3">
      <c r="AE10779" s="70"/>
    </row>
    <row r="10780" spans="31:31" ht="15.75" x14ac:dyDescent="0.3">
      <c r="AE10780" s="70"/>
    </row>
    <row r="10781" spans="31:31" ht="15.75" x14ac:dyDescent="0.3">
      <c r="AE10781" s="70"/>
    </row>
    <row r="10782" spans="31:31" ht="15.75" x14ac:dyDescent="0.3">
      <c r="AE10782" s="70"/>
    </row>
    <row r="10783" spans="31:31" ht="15.75" x14ac:dyDescent="0.3">
      <c r="AE10783" s="70"/>
    </row>
    <row r="10784" spans="31:31" ht="15.75" x14ac:dyDescent="0.3">
      <c r="AE10784" s="70"/>
    </row>
    <row r="10785" spans="31:31" ht="15.75" x14ac:dyDescent="0.3">
      <c r="AE10785" s="70"/>
    </row>
    <row r="10786" spans="31:31" ht="15.75" x14ac:dyDescent="0.3">
      <c r="AE10786" s="70"/>
    </row>
    <row r="10787" spans="31:31" ht="15.75" x14ac:dyDescent="0.3">
      <c r="AE10787" s="70"/>
    </row>
    <row r="10788" spans="31:31" ht="15.75" x14ac:dyDescent="0.3">
      <c r="AE10788" s="70"/>
    </row>
    <row r="10789" spans="31:31" ht="15.75" x14ac:dyDescent="0.3">
      <c r="AE10789" s="70"/>
    </row>
    <row r="10790" spans="31:31" ht="15.75" x14ac:dyDescent="0.3">
      <c r="AE10790" s="70"/>
    </row>
    <row r="10791" spans="31:31" ht="15.75" x14ac:dyDescent="0.3">
      <c r="AE10791" s="70"/>
    </row>
    <row r="10792" spans="31:31" ht="15.75" x14ac:dyDescent="0.3">
      <c r="AE10792" s="70"/>
    </row>
    <row r="10793" spans="31:31" ht="15.75" x14ac:dyDescent="0.3">
      <c r="AE10793" s="70"/>
    </row>
    <row r="10794" spans="31:31" ht="15.75" x14ac:dyDescent="0.3">
      <c r="AE10794" s="70"/>
    </row>
    <row r="10795" spans="31:31" ht="15.75" x14ac:dyDescent="0.3">
      <c r="AE10795" s="70"/>
    </row>
    <row r="10796" spans="31:31" ht="15.75" x14ac:dyDescent="0.3">
      <c r="AE10796" s="70"/>
    </row>
    <row r="10797" spans="31:31" ht="15.75" x14ac:dyDescent="0.3">
      <c r="AE10797" s="70"/>
    </row>
    <row r="10798" spans="31:31" ht="15.75" x14ac:dyDescent="0.3">
      <c r="AE10798" s="70"/>
    </row>
    <row r="10799" spans="31:31" ht="15.75" x14ac:dyDescent="0.3">
      <c r="AE10799" s="70"/>
    </row>
    <row r="10800" spans="31:31" ht="15.75" x14ac:dyDescent="0.3">
      <c r="AE10800" s="70"/>
    </row>
    <row r="10801" spans="31:31" ht="15.75" x14ac:dyDescent="0.3">
      <c r="AE10801" s="70"/>
    </row>
    <row r="10802" spans="31:31" ht="15.75" x14ac:dyDescent="0.3">
      <c r="AE10802" s="70"/>
    </row>
    <row r="10803" spans="31:31" ht="15.75" x14ac:dyDescent="0.3">
      <c r="AE10803" s="70"/>
    </row>
    <row r="10804" spans="31:31" ht="15.75" x14ac:dyDescent="0.3">
      <c r="AE10804" s="70"/>
    </row>
    <row r="10805" spans="31:31" ht="15.75" x14ac:dyDescent="0.3">
      <c r="AE10805" s="70"/>
    </row>
    <row r="10806" spans="31:31" ht="15.75" x14ac:dyDescent="0.3">
      <c r="AE10806" s="70"/>
    </row>
    <row r="10807" spans="31:31" ht="15.75" x14ac:dyDescent="0.3">
      <c r="AE10807" s="70"/>
    </row>
    <row r="10808" spans="31:31" ht="15.75" x14ac:dyDescent="0.3">
      <c r="AE10808" s="70"/>
    </row>
    <row r="10809" spans="31:31" ht="15.75" x14ac:dyDescent="0.3">
      <c r="AE10809" s="70"/>
    </row>
    <row r="10810" spans="31:31" ht="15.75" x14ac:dyDescent="0.3">
      <c r="AE10810" s="70"/>
    </row>
    <row r="10811" spans="31:31" ht="15.75" x14ac:dyDescent="0.3">
      <c r="AE10811" s="70"/>
    </row>
    <row r="10812" spans="31:31" ht="15.75" x14ac:dyDescent="0.3">
      <c r="AE10812" s="70"/>
    </row>
    <row r="10813" spans="31:31" ht="15.75" x14ac:dyDescent="0.3">
      <c r="AE10813" s="70"/>
    </row>
    <row r="10814" spans="31:31" ht="15.75" x14ac:dyDescent="0.3">
      <c r="AE10814" s="70"/>
    </row>
    <row r="10815" spans="31:31" ht="15.75" x14ac:dyDescent="0.3">
      <c r="AE10815" s="70"/>
    </row>
    <row r="10816" spans="31:31" ht="15.75" x14ac:dyDescent="0.3">
      <c r="AE10816" s="70"/>
    </row>
    <row r="10817" spans="31:31" ht="15.75" x14ac:dyDescent="0.3">
      <c r="AE10817" s="70"/>
    </row>
    <row r="10818" spans="31:31" ht="15.75" x14ac:dyDescent="0.3">
      <c r="AE10818" s="70"/>
    </row>
    <row r="10819" spans="31:31" ht="15.75" x14ac:dyDescent="0.3">
      <c r="AE10819" s="70"/>
    </row>
    <row r="10820" spans="31:31" ht="15.75" x14ac:dyDescent="0.3">
      <c r="AE10820" s="70"/>
    </row>
    <row r="10821" spans="31:31" ht="15.75" x14ac:dyDescent="0.3">
      <c r="AE10821" s="70"/>
    </row>
    <row r="10822" spans="31:31" ht="15.75" x14ac:dyDescent="0.3">
      <c r="AE10822" s="70"/>
    </row>
    <row r="10823" spans="31:31" ht="15.75" x14ac:dyDescent="0.3">
      <c r="AE10823" s="70"/>
    </row>
    <row r="10824" spans="31:31" ht="15.75" x14ac:dyDescent="0.3">
      <c r="AE10824" s="70"/>
    </row>
    <row r="10825" spans="31:31" ht="15.75" x14ac:dyDescent="0.3">
      <c r="AE10825" s="70"/>
    </row>
    <row r="10826" spans="31:31" ht="15.75" x14ac:dyDescent="0.3">
      <c r="AE10826" s="70"/>
    </row>
    <row r="10827" spans="31:31" ht="15.75" x14ac:dyDescent="0.3">
      <c r="AE10827" s="70"/>
    </row>
    <row r="10828" spans="31:31" ht="15.75" x14ac:dyDescent="0.3">
      <c r="AE10828" s="70"/>
    </row>
    <row r="10829" spans="31:31" ht="15.75" x14ac:dyDescent="0.3">
      <c r="AE10829" s="70"/>
    </row>
    <row r="10830" spans="31:31" ht="15.75" x14ac:dyDescent="0.3">
      <c r="AE10830" s="70"/>
    </row>
    <row r="10831" spans="31:31" ht="15.75" x14ac:dyDescent="0.3">
      <c r="AE10831" s="70"/>
    </row>
    <row r="10832" spans="31:31" ht="15.75" x14ac:dyDescent="0.3">
      <c r="AE10832" s="70"/>
    </row>
    <row r="10833" spans="31:31" ht="15.75" x14ac:dyDescent="0.3">
      <c r="AE10833" s="70"/>
    </row>
    <row r="10834" spans="31:31" ht="15.75" x14ac:dyDescent="0.3">
      <c r="AE10834" s="70"/>
    </row>
    <row r="10835" spans="31:31" ht="15.75" x14ac:dyDescent="0.3">
      <c r="AE10835" s="70"/>
    </row>
    <row r="10836" spans="31:31" ht="15.75" x14ac:dyDescent="0.3">
      <c r="AE10836" s="70"/>
    </row>
    <row r="10837" spans="31:31" ht="15.75" x14ac:dyDescent="0.3">
      <c r="AE10837" s="70"/>
    </row>
    <row r="10838" spans="31:31" ht="15.75" x14ac:dyDescent="0.3">
      <c r="AE10838" s="70"/>
    </row>
    <row r="10839" spans="31:31" ht="15.75" x14ac:dyDescent="0.3">
      <c r="AE10839" s="70"/>
    </row>
    <row r="10840" spans="31:31" ht="15.75" x14ac:dyDescent="0.3">
      <c r="AE10840" s="70"/>
    </row>
    <row r="10841" spans="31:31" ht="15.75" x14ac:dyDescent="0.3">
      <c r="AE10841" s="70"/>
    </row>
    <row r="10842" spans="31:31" ht="15.75" x14ac:dyDescent="0.3">
      <c r="AE10842" s="70"/>
    </row>
    <row r="10843" spans="31:31" ht="15.75" x14ac:dyDescent="0.3">
      <c r="AE10843" s="70"/>
    </row>
    <row r="10844" spans="31:31" ht="15.75" x14ac:dyDescent="0.3">
      <c r="AE10844" s="70"/>
    </row>
    <row r="10845" spans="31:31" ht="15.75" x14ac:dyDescent="0.3">
      <c r="AE10845" s="70"/>
    </row>
    <row r="10846" spans="31:31" ht="15.75" x14ac:dyDescent="0.3">
      <c r="AE10846" s="70"/>
    </row>
    <row r="10847" spans="31:31" ht="15.75" x14ac:dyDescent="0.3">
      <c r="AE10847" s="70"/>
    </row>
    <row r="10848" spans="31:31" ht="15.75" x14ac:dyDescent="0.3">
      <c r="AE10848" s="70"/>
    </row>
    <row r="10849" spans="31:31" ht="15.75" x14ac:dyDescent="0.3">
      <c r="AE10849" s="70"/>
    </row>
    <row r="10850" spans="31:31" ht="15.75" x14ac:dyDescent="0.3">
      <c r="AE10850" s="70"/>
    </row>
    <row r="10851" spans="31:31" ht="15.75" x14ac:dyDescent="0.3">
      <c r="AE10851" s="70"/>
    </row>
    <row r="10852" spans="31:31" ht="15.75" x14ac:dyDescent="0.3">
      <c r="AE10852" s="70"/>
    </row>
    <row r="10853" spans="31:31" ht="15.75" x14ac:dyDescent="0.3">
      <c r="AE10853" s="70"/>
    </row>
    <row r="10854" spans="31:31" ht="15.75" x14ac:dyDescent="0.3">
      <c r="AE10854" s="70"/>
    </row>
    <row r="10855" spans="31:31" ht="15.75" x14ac:dyDescent="0.3">
      <c r="AE10855" s="70"/>
    </row>
    <row r="10856" spans="31:31" ht="15.75" x14ac:dyDescent="0.3">
      <c r="AE10856" s="70"/>
    </row>
    <row r="10857" spans="31:31" ht="15.75" x14ac:dyDescent="0.3">
      <c r="AE10857" s="70"/>
    </row>
    <row r="10858" spans="31:31" ht="15.75" x14ac:dyDescent="0.3">
      <c r="AE10858" s="70"/>
    </row>
    <row r="10859" spans="31:31" ht="15.75" x14ac:dyDescent="0.3">
      <c r="AE10859" s="70"/>
    </row>
    <row r="10860" spans="31:31" ht="15.75" x14ac:dyDescent="0.3">
      <c r="AE10860" s="70"/>
    </row>
    <row r="10861" spans="31:31" ht="15.75" x14ac:dyDescent="0.3">
      <c r="AE10861" s="70"/>
    </row>
    <row r="10862" spans="31:31" ht="15.75" x14ac:dyDescent="0.3">
      <c r="AE10862" s="70"/>
    </row>
    <row r="10863" spans="31:31" ht="15.75" x14ac:dyDescent="0.3">
      <c r="AE10863" s="70"/>
    </row>
    <row r="10864" spans="31:31" ht="15.75" x14ac:dyDescent="0.3">
      <c r="AE10864" s="70"/>
    </row>
    <row r="10865" spans="31:31" ht="15.75" x14ac:dyDescent="0.3">
      <c r="AE10865" s="70"/>
    </row>
    <row r="10866" spans="31:31" ht="15.75" x14ac:dyDescent="0.3">
      <c r="AE10866" s="70"/>
    </row>
    <row r="10867" spans="31:31" ht="15.75" x14ac:dyDescent="0.3">
      <c r="AE10867" s="70"/>
    </row>
    <row r="10868" spans="31:31" ht="15.75" x14ac:dyDescent="0.3">
      <c r="AE10868" s="70"/>
    </row>
    <row r="10869" spans="31:31" ht="15.75" x14ac:dyDescent="0.3">
      <c r="AE10869" s="70"/>
    </row>
    <row r="10870" spans="31:31" ht="15.75" x14ac:dyDescent="0.3">
      <c r="AE10870" s="70"/>
    </row>
    <row r="10871" spans="31:31" ht="15.75" x14ac:dyDescent="0.3">
      <c r="AE10871" s="70"/>
    </row>
    <row r="10872" spans="31:31" ht="15.75" x14ac:dyDescent="0.3">
      <c r="AE10872" s="70"/>
    </row>
    <row r="10873" spans="31:31" ht="15.75" x14ac:dyDescent="0.3">
      <c r="AE10873" s="70"/>
    </row>
    <row r="10874" spans="31:31" ht="15.75" x14ac:dyDescent="0.3">
      <c r="AE10874" s="70"/>
    </row>
    <row r="10875" spans="31:31" ht="15.75" x14ac:dyDescent="0.3">
      <c r="AE10875" s="70"/>
    </row>
    <row r="10876" spans="31:31" ht="15.75" x14ac:dyDescent="0.3">
      <c r="AE10876" s="70"/>
    </row>
    <row r="10877" spans="31:31" ht="15.75" x14ac:dyDescent="0.3">
      <c r="AE10877" s="70"/>
    </row>
    <row r="10878" spans="31:31" ht="15.75" x14ac:dyDescent="0.3">
      <c r="AE10878" s="70"/>
    </row>
    <row r="10879" spans="31:31" ht="15.75" x14ac:dyDescent="0.3">
      <c r="AE10879" s="70"/>
    </row>
    <row r="10880" spans="31:31" ht="15.75" x14ac:dyDescent="0.3">
      <c r="AE10880" s="70"/>
    </row>
    <row r="10881" spans="31:31" ht="15.75" x14ac:dyDescent="0.3">
      <c r="AE10881" s="70"/>
    </row>
    <row r="10882" spans="31:31" ht="15.75" x14ac:dyDescent="0.3">
      <c r="AE10882" s="70"/>
    </row>
    <row r="10883" spans="31:31" ht="15.75" x14ac:dyDescent="0.3">
      <c r="AE10883" s="70"/>
    </row>
    <row r="10884" spans="31:31" ht="15.75" x14ac:dyDescent="0.3">
      <c r="AE10884" s="70"/>
    </row>
    <row r="10885" spans="31:31" ht="15.75" x14ac:dyDescent="0.3">
      <c r="AE10885" s="70"/>
    </row>
    <row r="10886" spans="31:31" ht="15.75" x14ac:dyDescent="0.3">
      <c r="AE10886" s="70"/>
    </row>
    <row r="10887" spans="31:31" ht="15.75" x14ac:dyDescent="0.3">
      <c r="AE10887" s="70"/>
    </row>
    <row r="10888" spans="31:31" ht="15.75" x14ac:dyDescent="0.3">
      <c r="AE10888" s="70"/>
    </row>
    <row r="10889" spans="31:31" ht="15.75" x14ac:dyDescent="0.3">
      <c r="AE10889" s="70"/>
    </row>
    <row r="10890" spans="31:31" ht="15.75" x14ac:dyDescent="0.3">
      <c r="AE10890" s="70"/>
    </row>
    <row r="10891" spans="31:31" ht="15.75" x14ac:dyDescent="0.3">
      <c r="AE10891" s="70"/>
    </row>
    <row r="10892" spans="31:31" ht="15.75" x14ac:dyDescent="0.3">
      <c r="AE10892" s="70"/>
    </row>
    <row r="10893" spans="31:31" ht="15.75" x14ac:dyDescent="0.3">
      <c r="AE10893" s="70"/>
    </row>
    <row r="10894" spans="31:31" ht="15.75" x14ac:dyDescent="0.3">
      <c r="AE10894" s="70"/>
    </row>
    <row r="10895" spans="31:31" ht="15.75" x14ac:dyDescent="0.3">
      <c r="AE10895" s="70"/>
    </row>
    <row r="10896" spans="31:31" ht="15.75" x14ac:dyDescent="0.3">
      <c r="AE10896" s="70"/>
    </row>
    <row r="10897" spans="31:31" ht="15.75" x14ac:dyDescent="0.3">
      <c r="AE10897" s="70"/>
    </row>
    <row r="10898" spans="31:31" ht="15.75" x14ac:dyDescent="0.3">
      <c r="AE10898" s="70"/>
    </row>
    <row r="10899" spans="31:31" ht="15.75" x14ac:dyDescent="0.3">
      <c r="AE10899" s="70"/>
    </row>
    <row r="10900" spans="31:31" ht="15.75" x14ac:dyDescent="0.3">
      <c r="AE10900" s="70"/>
    </row>
    <row r="10901" spans="31:31" ht="15.75" x14ac:dyDescent="0.3">
      <c r="AE10901" s="70"/>
    </row>
    <row r="10902" spans="31:31" ht="15.75" x14ac:dyDescent="0.3">
      <c r="AE10902" s="70"/>
    </row>
    <row r="10903" spans="31:31" ht="15.75" x14ac:dyDescent="0.3">
      <c r="AE10903" s="70"/>
    </row>
    <row r="10904" spans="31:31" ht="15.75" x14ac:dyDescent="0.3">
      <c r="AE10904" s="70"/>
    </row>
    <row r="10905" spans="31:31" ht="15.75" x14ac:dyDescent="0.3">
      <c r="AE10905" s="70"/>
    </row>
    <row r="10906" spans="31:31" ht="15.75" x14ac:dyDescent="0.3">
      <c r="AE10906" s="70"/>
    </row>
    <row r="10907" spans="31:31" ht="15.75" x14ac:dyDescent="0.3">
      <c r="AE10907" s="70"/>
    </row>
    <row r="10908" spans="31:31" ht="15.75" x14ac:dyDescent="0.3">
      <c r="AE10908" s="70"/>
    </row>
    <row r="10909" spans="31:31" ht="15.75" x14ac:dyDescent="0.3">
      <c r="AE10909" s="70"/>
    </row>
    <row r="10910" spans="31:31" ht="15.75" x14ac:dyDescent="0.3">
      <c r="AE10910" s="70"/>
    </row>
    <row r="10911" spans="31:31" ht="15.75" x14ac:dyDescent="0.3">
      <c r="AE10911" s="70"/>
    </row>
    <row r="10912" spans="31:31" ht="15.75" x14ac:dyDescent="0.3">
      <c r="AE10912" s="70"/>
    </row>
    <row r="10913" spans="31:31" ht="15.75" x14ac:dyDescent="0.3">
      <c r="AE10913" s="70"/>
    </row>
    <row r="10914" spans="31:31" ht="15.75" x14ac:dyDescent="0.3">
      <c r="AE10914" s="70"/>
    </row>
    <row r="10915" spans="31:31" ht="15.75" x14ac:dyDescent="0.3">
      <c r="AE10915" s="70"/>
    </row>
    <row r="10916" spans="31:31" ht="15.75" x14ac:dyDescent="0.3">
      <c r="AE10916" s="70"/>
    </row>
    <row r="10917" spans="31:31" ht="15.75" x14ac:dyDescent="0.3">
      <c r="AE10917" s="70"/>
    </row>
    <row r="10918" spans="31:31" ht="15.75" x14ac:dyDescent="0.3">
      <c r="AE10918" s="70"/>
    </row>
    <row r="10919" spans="31:31" ht="15.75" x14ac:dyDescent="0.3">
      <c r="AE10919" s="70"/>
    </row>
    <row r="10920" spans="31:31" ht="15.75" x14ac:dyDescent="0.3">
      <c r="AE10920" s="70"/>
    </row>
    <row r="10921" spans="31:31" ht="15.75" x14ac:dyDescent="0.3">
      <c r="AE10921" s="70"/>
    </row>
    <row r="10922" spans="31:31" ht="15.75" x14ac:dyDescent="0.3">
      <c r="AE10922" s="70"/>
    </row>
    <row r="10923" spans="31:31" ht="15.75" x14ac:dyDescent="0.3">
      <c r="AE10923" s="70"/>
    </row>
    <row r="10924" spans="31:31" ht="15.75" x14ac:dyDescent="0.3">
      <c r="AE10924" s="70"/>
    </row>
    <row r="10925" spans="31:31" ht="15.75" x14ac:dyDescent="0.3">
      <c r="AE10925" s="70"/>
    </row>
    <row r="10926" spans="31:31" ht="15.75" x14ac:dyDescent="0.3">
      <c r="AE10926" s="70"/>
    </row>
    <row r="10927" spans="31:31" ht="15.75" x14ac:dyDescent="0.3">
      <c r="AE10927" s="70"/>
    </row>
    <row r="10928" spans="31:31" ht="15.75" x14ac:dyDescent="0.3">
      <c r="AE10928" s="70"/>
    </row>
    <row r="10929" spans="31:31" ht="15.75" x14ac:dyDescent="0.3">
      <c r="AE10929" s="70"/>
    </row>
    <row r="10930" spans="31:31" ht="15.75" x14ac:dyDescent="0.3">
      <c r="AE10930" s="70"/>
    </row>
    <row r="10931" spans="31:31" ht="15.75" x14ac:dyDescent="0.3">
      <c r="AE10931" s="70"/>
    </row>
    <row r="10932" spans="31:31" ht="15.75" x14ac:dyDescent="0.3">
      <c r="AE10932" s="70"/>
    </row>
    <row r="10933" spans="31:31" ht="15.75" x14ac:dyDescent="0.3">
      <c r="AE10933" s="70"/>
    </row>
    <row r="10934" spans="31:31" ht="15.75" x14ac:dyDescent="0.3">
      <c r="AE10934" s="70"/>
    </row>
    <row r="10935" spans="31:31" ht="15.75" x14ac:dyDescent="0.3">
      <c r="AE10935" s="70"/>
    </row>
    <row r="10936" spans="31:31" ht="15.75" x14ac:dyDescent="0.3">
      <c r="AE10936" s="70"/>
    </row>
    <row r="10937" spans="31:31" ht="15.75" x14ac:dyDescent="0.3">
      <c r="AE10937" s="70"/>
    </row>
    <row r="10938" spans="31:31" ht="15.75" x14ac:dyDescent="0.3">
      <c r="AE10938" s="70"/>
    </row>
    <row r="10939" spans="31:31" ht="15.75" x14ac:dyDescent="0.3">
      <c r="AE10939" s="70"/>
    </row>
    <row r="10940" spans="31:31" ht="15.75" x14ac:dyDescent="0.3">
      <c r="AE10940" s="70"/>
    </row>
    <row r="10941" spans="31:31" ht="15.75" x14ac:dyDescent="0.3">
      <c r="AE10941" s="70"/>
    </row>
    <row r="10942" spans="31:31" ht="15.75" x14ac:dyDescent="0.3">
      <c r="AE10942" s="70"/>
    </row>
    <row r="10943" spans="31:31" ht="15.75" x14ac:dyDescent="0.3">
      <c r="AE10943" s="70"/>
    </row>
    <row r="10944" spans="31:31" ht="15.75" x14ac:dyDescent="0.3">
      <c r="AE10944" s="70"/>
    </row>
    <row r="10945" spans="31:31" ht="15.75" x14ac:dyDescent="0.3">
      <c r="AE10945" s="70"/>
    </row>
    <row r="10946" spans="31:31" ht="15.75" x14ac:dyDescent="0.3">
      <c r="AE10946" s="70"/>
    </row>
    <row r="10947" spans="31:31" ht="15.75" x14ac:dyDescent="0.3">
      <c r="AE10947" s="70"/>
    </row>
    <row r="10948" spans="31:31" ht="15.75" x14ac:dyDescent="0.3">
      <c r="AE10948" s="70"/>
    </row>
    <row r="10949" spans="31:31" ht="15.75" x14ac:dyDescent="0.3">
      <c r="AE10949" s="70"/>
    </row>
    <row r="10950" spans="31:31" ht="15.75" x14ac:dyDescent="0.3">
      <c r="AE10950" s="70"/>
    </row>
    <row r="10951" spans="31:31" ht="15.75" x14ac:dyDescent="0.3">
      <c r="AE10951" s="70"/>
    </row>
    <row r="10952" spans="31:31" ht="15.75" x14ac:dyDescent="0.3">
      <c r="AE10952" s="70"/>
    </row>
    <row r="10953" spans="31:31" ht="15.75" x14ac:dyDescent="0.3">
      <c r="AE10953" s="70"/>
    </row>
    <row r="10954" spans="31:31" ht="15.75" x14ac:dyDescent="0.3">
      <c r="AE10954" s="70"/>
    </row>
    <row r="10955" spans="31:31" ht="15.75" x14ac:dyDescent="0.3">
      <c r="AE10955" s="70"/>
    </row>
    <row r="10956" spans="31:31" ht="15.75" x14ac:dyDescent="0.3">
      <c r="AE10956" s="70"/>
    </row>
    <row r="10957" spans="31:31" ht="15.75" x14ac:dyDescent="0.3">
      <c r="AE10957" s="70"/>
    </row>
    <row r="10958" spans="31:31" ht="15.75" x14ac:dyDescent="0.3">
      <c r="AE10958" s="70"/>
    </row>
    <row r="10959" spans="31:31" ht="15.75" x14ac:dyDescent="0.3">
      <c r="AE10959" s="70"/>
    </row>
    <row r="10960" spans="31:31" ht="15.75" x14ac:dyDescent="0.3">
      <c r="AE10960" s="70"/>
    </row>
    <row r="10961" spans="31:31" ht="15.75" x14ac:dyDescent="0.3">
      <c r="AE10961" s="70"/>
    </row>
    <row r="10962" spans="31:31" ht="15.75" x14ac:dyDescent="0.3">
      <c r="AE10962" s="70"/>
    </row>
    <row r="10963" spans="31:31" ht="15.75" x14ac:dyDescent="0.3">
      <c r="AE10963" s="70"/>
    </row>
    <row r="10964" spans="31:31" ht="15.75" x14ac:dyDescent="0.3">
      <c r="AE10964" s="70"/>
    </row>
    <row r="10965" spans="31:31" ht="15.75" x14ac:dyDescent="0.3">
      <c r="AE10965" s="70"/>
    </row>
    <row r="10966" spans="31:31" ht="15.75" x14ac:dyDescent="0.3">
      <c r="AE10966" s="70"/>
    </row>
    <row r="10967" spans="31:31" ht="15.75" x14ac:dyDescent="0.3">
      <c r="AE10967" s="70"/>
    </row>
    <row r="10968" spans="31:31" ht="15.75" x14ac:dyDescent="0.3">
      <c r="AE10968" s="70"/>
    </row>
    <row r="10969" spans="31:31" ht="15.75" x14ac:dyDescent="0.3">
      <c r="AE10969" s="70"/>
    </row>
    <row r="10970" spans="31:31" ht="15.75" x14ac:dyDescent="0.3">
      <c r="AE10970" s="70"/>
    </row>
    <row r="10971" spans="31:31" ht="15.75" x14ac:dyDescent="0.3">
      <c r="AE10971" s="70"/>
    </row>
    <row r="10972" spans="31:31" ht="15.75" x14ac:dyDescent="0.3">
      <c r="AE10972" s="70"/>
    </row>
    <row r="10973" spans="31:31" ht="15.75" x14ac:dyDescent="0.3">
      <c r="AE10973" s="70"/>
    </row>
    <row r="10974" spans="31:31" ht="15.75" x14ac:dyDescent="0.3">
      <c r="AE10974" s="70"/>
    </row>
    <row r="10975" spans="31:31" ht="15.75" x14ac:dyDescent="0.3">
      <c r="AE10975" s="70"/>
    </row>
    <row r="10976" spans="31:31" ht="15.75" x14ac:dyDescent="0.3">
      <c r="AE10976" s="70"/>
    </row>
    <row r="10977" spans="31:31" ht="15.75" x14ac:dyDescent="0.3">
      <c r="AE10977" s="70"/>
    </row>
    <row r="10978" spans="31:31" ht="15.75" x14ac:dyDescent="0.3">
      <c r="AE10978" s="70"/>
    </row>
    <row r="10979" spans="31:31" ht="15.75" x14ac:dyDescent="0.3">
      <c r="AE10979" s="70"/>
    </row>
    <row r="10980" spans="31:31" ht="15.75" x14ac:dyDescent="0.3">
      <c r="AE10980" s="70"/>
    </row>
    <row r="10981" spans="31:31" ht="15.75" x14ac:dyDescent="0.3">
      <c r="AE10981" s="70"/>
    </row>
    <row r="10982" spans="31:31" ht="15.75" x14ac:dyDescent="0.3">
      <c r="AE10982" s="70"/>
    </row>
    <row r="10983" spans="31:31" ht="15.75" x14ac:dyDescent="0.3">
      <c r="AE10983" s="70"/>
    </row>
    <row r="10984" spans="31:31" ht="15.75" x14ac:dyDescent="0.3">
      <c r="AE10984" s="70"/>
    </row>
    <row r="10985" spans="31:31" ht="15.75" x14ac:dyDescent="0.3">
      <c r="AE10985" s="70"/>
    </row>
    <row r="10986" spans="31:31" ht="15.75" x14ac:dyDescent="0.3">
      <c r="AE10986" s="70"/>
    </row>
    <row r="10987" spans="31:31" ht="15.75" x14ac:dyDescent="0.3">
      <c r="AE10987" s="70"/>
    </row>
    <row r="10988" spans="31:31" ht="15.75" x14ac:dyDescent="0.3">
      <c r="AE10988" s="70"/>
    </row>
    <row r="10989" spans="31:31" ht="15.75" x14ac:dyDescent="0.3">
      <c r="AE10989" s="70"/>
    </row>
    <row r="10990" spans="31:31" ht="15.75" x14ac:dyDescent="0.3">
      <c r="AE10990" s="70"/>
    </row>
    <row r="10991" spans="31:31" ht="15.75" x14ac:dyDescent="0.3">
      <c r="AE10991" s="70"/>
    </row>
    <row r="10992" spans="31:31" ht="15.75" x14ac:dyDescent="0.3">
      <c r="AE10992" s="70"/>
    </row>
    <row r="10993" spans="31:31" ht="15.75" x14ac:dyDescent="0.3">
      <c r="AE10993" s="70"/>
    </row>
    <row r="10994" spans="31:31" ht="15.75" x14ac:dyDescent="0.3">
      <c r="AE10994" s="70"/>
    </row>
    <row r="10995" spans="31:31" ht="15.75" x14ac:dyDescent="0.3">
      <c r="AE10995" s="70"/>
    </row>
    <row r="10996" spans="31:31" ht="15.75" x14ac:dyDescent="0.3">
      <c r="AE10996" s="70"/>
    </row>
    <row r="10997" spans="31:31" ht="15.75" x14ac:dyDescent="0.3">
      <c r="AE10997" s="70"/>
    </row>
    <row r="10998" spans="31:31" ht="15.75" x14ac:dyDescent="0.3">
      <c r="AE10998" s="70"/>
    </row>
    <row r="10999" spans="31:31" ht="15.75" x14ac:dyDescent="0.3">
      <c r="AE10999" s="70"/>
    </row>
    <row r="11000" spans="31:31" ht="15.75" x14ac:dyDescent="0.3">
      <c r="AE11000" s="70"/>
    </row>
    <row r="11001" spans="31:31" ht="15.75" x14ac:dyDescent="0.3">
      <c r="AE11001" s="70"/>
    </row>
    <row r="11002" spans="31:31" ht="15.75" x14ac:dyDescent="0.3">
      <c r="AE11002" s="70"/>
    </row>
    <row r="11003" spans="31:31" ht="15.75" x14ac:dyDescent="0.3">
      <c r="AE11003" s="70"/>
    </row>
    <row r="11004" spans="31:31" ht="15.75" x14ac:dyDescent="0.3">
      <c r="AE11004" s="70"/>
    </row>
    <row r="11005" spans="31:31" ht="15.75" x14ac:dyDescent="0.3">
      <c r="AE11005" s="70"/>
    </row>
    <row r="11006" spans="31:31" ht="15.75" x14ac:dyDescent="0.3">
      <c r="AE11006" s="70"/>
    </row>
    <row r="11007" spans="31:31" ht="15.75" x14ac:dyDescent="0.3">
      <c r="AE11007" s="70"/>
    </row>
    <row r="11008" spans="31:31" ht="15.75" x14ac:dyDescent="0.3">
      <c r="AE11008" s="70"/>
    </row>
    <row r="11009" spans="31:31" ht="15.75" x14ac:dyDescent="0.3">
      <c r="AE11009" s="70"/>
    </row>
    <row r="11010" spans="31:31" ht="15.75" x14ac:dyDescent="0.3">
      <c r="AE11010" s="70"/>
    </row>
    <row r="11011" spans="31:31" ht="15.75" x14ac:dyDescent="0.3">
      <c r="AE11011" s="70"/>
    </row>
    <row r="11012" spans="31:31" ht="15.75" x14ac:dyDescent="0.3">
      <c r="AE11012" s="70"/>
    </row>
    <row r="11013" spans="31:31" ht="15.75" x14ac:dyDescent="0.3">
      <c r="AE11013" s="70"/>
    </row>
    <row r="11014" spans="31:31" ht="15.75" x14ac:dyDescent="0.3">
      <c r="AE11014" s="70"/>
    </row>
    <row r="11015" spans="31:31" ht="15.75" x14ac:dyDescent="0.3">
      <c r="AE11015" s="70"/>
    </row>
    <row r="11016" spans="31:31" ht="15.75" x14ac:dyDescent="0.3">
      <c r="AE11016" s="70"/>
    </row>
    <row r="11017" spans="31:31" ht="15.75" x14ac:dyDescent="0.3">
      <c r="AE11017" s="70"/>
    </row>
    <row r="11018" spans="31:31" ht="15.75" x14ac:dyDescent="0.3">
      <c r="AE11018" s="70"/>
    </row>
    <row r="11019" spans="31:31" ht="15.75" x14ac:dyDescent="0.3">
      <c r="AE11019" s="70"/>
    </row>
    <row r="11020" spans="31:31" ht="15.75" x14ac:dyDescent="0.3">
      <c r="AE11020" s="70"/>
    </row>
    <row r="11021" spans="31:31" ht="15.75" x14ac:dyDescent="0.3">
      <c r="AE11021" s="70"/>
    </row>
    <row r="11022" spans="31:31" ht="15.75" x14ac:dyDescent="0.3">
      <c r="AE11022" s="70"/>
    </row>
    <row r="11023" spans="31:31" ht="15.75" x14ac:dyDescent="0.3">
      <c r="AE11023" s="70"/>
    </row>
    <row r="11024" spans="31:31" ht="15.75" x14ac:dyDescent="0.3">
      <c r="AE11024" s="70"/>
    </row>
    <row r="11025" spans="31:31" ht="15.75" x14ac:dyDescent="0.3">
      <c r="AE11025" s="70"/>
    </row>
    <row r="11026" spans="31:31" ht="15.75" x14ac:dyDescent="0.3">
      <c r="AE11026" s="70"/>
    </row>
    <row r="11027" spans="31:31" ht="15.75" x14ac:dyDescent="0.3">
      <c r="AE11027" s="70"/>
    </row>
    <row r="11028" spans="31:31" ht="15.75" x14ac:dyDescent="0.3">
      <c r="AE11028" s="70"/>
    </row>
    <row r="11029" spans="31:31" ht="15.75" x14ac:dyDescent="0.3">
      <c r="AE11029" s="70"/>
    </row>
    <row r="11030" spans="31:31" ht="15.75" x14ac:dyDescent="0.3">
      <c r="AE11030" s="70"/>
    </row>
    <row r="11031" spans="31:31" ht="15.75" x14ac:dyDescent="0.3">
      <c r="AE11031" s="70"/>
    </row>
    <row r="11032" spans="31:31" ht="15.75" x14ac:dyDescent="0.3">
      <c r="AE11032" s="70"/>
    </row>
    <row r="11033" spans="31:31" ht="15.75" x14ac:dyDescent="0.3">
      <c r="AE11033" s="70"/>
    </row>
    <row r="11034" spans="31:31" ht="15.75" x14ac:dyDescent="0.3">
      <c r="AE11034" s="70"/>
    </row>
    <row r="11035" spans="31:31" ht="15.75" x14ac:dyDescent="0.3">
      <c r="AE11035" s="70"/>
    </row>
    <row r="11036" spans="31:31" ht="15.75" x14ac:dyDescent="0.3">
      <c r="AE11036" s="70"/>
    </row>
    <row r="11037" spans="31:31" ht="15.75" x14ac:dyDescent="0.3">
      <c r="AE11037" s="70"/>
    </row>
    <row r="11038" spans="31:31" ht="15.75" x14ac:dyDescent="0.3">
      <c r="AE11038" s="70"/>
    </row>
    <row r="11039" spans="31:31" ht="15.75" x14ac:dyDescent="0.3">
      <c r="AE11039" s="70"/>
    </row>
    <row r="11040" spans="31:31" ht="15.75" x14ac:dyDescent="0.3">
      <c r="AE11040" s="70"/>
    </row>
    <row r="11041" spans="31:31" ht="15.75" x14ac:dyDescent="0.3">
      <c r="AE11041" s="70"/>
    </row>
    <row r="11042" spans="31:31" ht="15.75" x14ac:dyDescent="0.3">
      <c r="AE11042" s="70"/>
    </row>
    <row r="11043" spans="31:31" ht="15.75" x14ac:dyDescent="0.3">
      <c r="AE11043" s="70"/>
    </row>
    <row r="11044" spans="31:31" ht="15.75" x14ac:dyDescent="0.3">
      <c r="AE11044" s="70"/>
    </row>
    <row r="11045" spans="31:31" ht="15.75" x14ac:dyDescent="0.3">
      <c r="AE11045" s="70"/>
    </row>
    <row r="11046" spans="31:31" ht="15.75" x14ac:dyDescent="0.3">
      <c r="AE11046" s="70"/>
    </row>
    <row r="11047" spans="31:31" ht="15.75" x14ac:dyDescent="0.3">
      <c r="AE11047" s="70"/>
    </row>
    <row r="11048" spans="31:31" ht="15.75" x14ac:dyDescent="0.3">
      <c r="AE11048" s="70"/>
    </row>
    <row r="11049" spans="31:31" ht="15.75" x14ac:dyDescent="0.3">
      <c r="AE11049" s="70"/>
    </row>
    <row r="11050" spans="31:31" ht="15.75" x14ac:dyDescent="0.3">
      <c r="AE11050" s="70"/>
    </row>
    <row r="11051" spans="31:31" ht="15.75" x14ac:dyDescent="0.3">
      <c r="AE11051" s="70"/>
    </row>
    <row r="11052" spans="31:31" ht="15.75" x14ac:dyDescent="0.3">
      <c r="AE11052" s="70"/>
    </row>
    <row r="11053" spans="31:31" ht="15.75" x14ac:dyDescent="0.3">
      <c r="AE11053" s="70"/>
    </row>
    <row r="11054" spans="31:31" ht="15.75" x14ac:dyDescent="0.3">
      <c r="AE11054" s="70"/>
    </row>
    <row r="11055" spans="31:31" ht="15.75" x14ac:dyDescent="0.3">
      <c r="AE11055" s="70"/>
    </row>
    <row r="11056" spans="31:31" ht="15.75" x14ac:dyDescent="0.3">
      <c r="AE11056" s="70"/>
    </row>
    <row r="11057" spans="31:31" ht="15.75" x14ac:dyDescent="0.3">
      <c r="AE11057" s="70"/>
    </row>
    <row r="11058" spans="31:31" ht="15.75" x14ac:dyDescent="0.3">
      <c r="AE11058" s="70"/>
    </row>
    <row r="11059" spans="31:31" ht="15.75" x14ac:dyDescent="0.3">
      <c r="AE11059" s="70"/>
    </row>
    <row r="11060" spans="31:31" ht="15.75" x14ac:dyDescent="0.3">
      <c r="AE11060" s="70"/>
    </row>
    <row r="11061" spans="31:31" ht="15.75" x14ac:dyDescent="0.3">
      <c r="AE11061" s="70"/>
    </row>
    <row r="11062" spans="31:31" ht="15.75" x14ac:dyDescent="0.3">
      <c r="AE11062" s="70"/>
    </row>
    <row r="11063" spans="31:31" ht="15.75" x14ac:dyDescent="0.3">
      <c r="AE11063" s="70"/>
    </row>
    <row r="11064" spans="31:31" ht="15.75" x14ac:dyDescent="0.3">
      <c r="AE11064" s="70"/>
    </row>
    <row r="11065" spans="31:31" ht="15.75" x14ac:dyDescent="0.3">
      <c r="AE11065" s="70"/>
    </row>
    <row r="11066" spans="31:31" ht="15.75" x14ac:dyDescent="0.3">
      <c r="AE11066" s="70"/>
    </row>
    <row r="11067" spans="31:31" ht="15.75" x14ac:dyDescent="0.3">
      <c r="AE11067" s="70"/>
    </row>
    <row r="11068" spans="31:31" ht="15.75" x14ac:dyDescent="0.3">
      <c r="AE11068" s="70"/>
    </row>
    <row r="11069" spans="31:31" ht="15.75" x14ac:dyDescent="0.3">
      <c r="AE11069" s="70"/>
    </row>
    <row r="11070" spans="31:31" ht="15.75" x14ac:dyDescent="0.3">
      <c r="AE11070" s="70"/>
    </row>
    <row r="11071" spans="31:31" ht="15.75" x14ac:dyDescent="0.3">
      <c r="AE11071" s="70"/>
    </row>
    <row r="11072" spans="31:31" ht="15.75" x14ac:dyDescent="0.3">
      <c r="AE11072" s="70"/>
    </row>
    <row r="11073" spans="31:31" ht="15.75" x14ac:dyDescent="0.3">
      <c r="AE11073" s="70"/>
    </row>
    <row r="11074" spans="31:31" ht="15.75" x14ac:dyDescent="0.3">
      <c r="AE11074" s="70"/>
    </row>
    <row r="11075" spans="31:31" ht="15.75" x14ac:dyDescent="0.3">
      <c r="AE11075" s="70"/>
    </row>
    <row r="11076" spans="31:31" ht="15.75" x14ac:dyDescent="0.3">
      <c r="AE11076" s="70"/>
    </row>
    <row r="11077" spans="31:31" ht="15.75" x14ac:dyDescent="0.3">
      <c r="AE11077" s="70"/>
    </row>
    <row r="11078" spans="31:31" ht="15.75" x14ac:dyDescent="0.3">
      <c r="AE11078" s="70"/>
    </row>
    <row r="11079" spans="31:31" ht="15.75" x14ac:dyDescent="0.3">
      <c r="AE11079" s="70"/>
    </row>
    <row r="11080" spans="31:31" ht="15.75" x14ac:dyDescent="0.3">
      <c r="AE11080" s="70"/>
    </row>
    <row r="11081" spans="31:31" ht="15.75" x14ac:dyDescent="0.3">
      <c r="AE11081" s="70"/>
    </row>
    <row r="11082" spans="31:31" ht="15.75" x14ac:dyDescent="0.3">
      <c r="AE11082" s="70"/>
    </row>
    <row r="11083" spans="31:31" ht="15.75" x14ac:dyDescent="0.3">
      <c r="AE11083" s="70"/>
    </row>
    <row r="11084" spans="31:31" ht="15.75" x14ac:dyDescent="0.3">
      <c r="AE11084" s="70"/>
    </row>
    <row r="11085" spans="31:31" ht="15.75" x14ac:dyDescent="0.3">
      <c r="AE11085" s="70"/>
    </row>
    <row r="11086" spans="31:31" ht="15.75" x14ac:dyDescent="0.3">
      <c r="AE11086" s="70"/>
    </row>
    <row r="11087" spans="31:31" ht="15.75" x14ac:dyDescent="0.3">
      <c r="AE11087" s="70"/>
    </row>
    <row r="11088" spans="31:31" ht="15.75" x14ac:dyDescent="0.3">
      <c r="AE11088" s="70"/>
    </row>
    <row r="11089" spans="31:31" ht="15.75" x14ac:dyDescent="0.3">
      <c r="AE11089" s="70"/>
    </row>
    <row r="11090" spans="31:31" ht="15.75" x14ac:dyDescent="0.3">
      <c r="AE11090" s="70"/>
    </row>
    <row r="11091" spans="31:31" ht="15.75" x14ac:dyDescent="0.3">
      <c r="AE11091" s="70"/>
    </row>
    <row r="11092" spans="31:31" ht="15.75" x14ac:dyDescent="0.3">
      <c r="AE11092" s="70"/>
    </row>
    <row r="11093" spans="31:31" ht="15.75" x14ac:dyDescent="0.3">
      <c r="AE11093" s="70"/>
    </row>
    <row r="11094" spans="31:31" ht="15.75" x14ac:dyDescent="0.3">
      <c r="AE11094" s="70"/>
    </row>
    <row r="11095" spans="31:31" ht="15.75" x14ac:dyDescent="0.3">
      <c r="AE11095" s="70"/>
    </row>
    <row r="11096" spans="31:31" ht="15.75" x14ac:dyDescent="0.3">
      <c r="AE11096" s="70"/>
    </row>
    <row r="11097" spans="31:31" ht="15.75" x14ac:dyDescent="0.3">
      <c r="AE11097" s="70"/>
    </row>
    <row r="11098" spans="31:31" ht="15.75" x14ac:dyDescent="0.3">
      <c r="AE11098" s="70"/>
    </row>
    <row r="11099" spans="31:31" ht="15.75" x14ac:dyDescent="0.3">
      <c r="AE11099" s="70"/>
    </row>
    <row r="11100" spans="31:31" ht="15.75" x14ac:dyDescent="0.3">
      <c r="AE11100" s="70"/>
    </row>
    <row r="11101" spans="31:31" ht="15.75" x14ac:dyDescent="0.3">
      <c r="AE11101" s="70"/>
    </row>
    <row r="11102" spans="31:31" ht="15.75" x14ac:dyDescent="0.3">
      <c r="AE11102" s="70"/>
    </row>
    <row r="11103" spans="31:31" ht="15.75" x14ac:dyDescent="0.3">
      <c r="AE11103" s="70"/>
    </row>
    <row r="11104" spans="31:31" ht="15.75" x14ac:dyDescent="0.3">
      <c r="AE11104" s="70"/>
    </row>
    <row r="11105" spans="31:31" ht="15.75" x14ac:dyDescent="0.3">
      <c r="AE11105" s="70"/>
    </row>
    <row r="11106" spans="31:31" ht="15.75" x14ac:dyDescent="0.3">
      <c r="AE11106" s="70"/>
    </row>
    <row r="11107" spans="31:31" ht="15.75" x14ac:dyDescent="0.3">
      <c r="AE11107" s="70"/>
    </row>
    <row r="11108" spans="31:31" ht="15.75" x14ac:dyDescent="0.3">
      <c r="AE11108" s="70"/>
    </row>
    <row r="11109" spans="31:31" ht="15.75" x14ac:dyDescent="0.3">
      <c r="AE11109" s="70"/>
    </row>
    <row r="11110" spans="31:31" ht="15.75" x14ac:dyDescent="0.3">
      <c r="AE11110" s="70"/>
    </row>
    <row r="11111" spans="31:31" ht="15.75" x14ac:dyDescent="0.3">
      <c r="AE11111" s="70"/>
    </row>
    <row r="11112" spans="31:31" ht="15.75" x14ac:dyDescent="0.3">
      <c r="AE11112" s="70"/>
    </row>
    <row r="11113" spans="31:31" ht="15.75" x14ac:dyDescent="0.3">
      <c r="AE11113" s="70"/>
    </row>
    <row r="11114" spans="31:31" ht="15.75" x14ac:dyDescent="0.3">
      <c r="AE11114" s="70"/>
    </row>
    <row r="11115" spans="31:31" ht="15.75" x14ac:dyDescent="0.3">
      <c r="AE11115" s="70"/>
    </row>
    <row r="11116" spans="31:31" ht="15.75" x14ac:dyDescent="0.3">
      <c r="AE11116" s="70"/>
    </row>
    <row r="11117" spans="31:31" ht="15.75" x14ac:dyDescent="0.3">
      <c r="AE11117" s="70"/>
    </row>
    <row r="11118" spans="31:31" ht="15.75" x14ac:dyDescent="0.3">
      <c r="AE11118" s="70"/>
    </row>
    <row r="11119" spans="31:31" ht="15.75" x14ac:dyDescent="0.3">
      <c r="AE11119" s="70"/>
    </row>
    <row r="11120" spans="31:31" ht="15.75" x14ac:dyDescent="0.3">
      <c r="AE11120" s="70"/>
    </row>
    <row r="11121" spans="31:31" ht="15.75" x14ac:dyDescent="0.3">
      <c r="AE11121" s="70"/>
    </row>
    <row r="11122" spans="31:31" ht="15.75" x14ac:dyDescent="0.3">
      <c r="AE11122" s="70"/>
    </row>
    <row r="11123" spans="31:31" ht="15.75" x14ac:dyDescent="0.3">
      <c r="AE11123" s="70"/>
    </row>
    <row r="11124" spans="31:31" ht="15.75" x14ac:dyDescent="0.3">
      <c r="AE11124" s="70"/>
    </row>
    <row r="11125" spans="31:31" ht="15.75" x14ac:dyDescent="0.3">
      <c r="AE11125" s="70"/>
    </row>
    <row r="11126" spans="31:31" ht="15.75" x14ac:dyDescent="0.3">
      <c r="AE11126" s="70"/>
    </row>
    <row r="11127" spans="31:31" ht="15.75" x14ac:dyDescent="0.3">
      <c r="AE11127" s="70"/>
    </row>
    <row r="11128" spans="31:31" ht="15.75" x14ac:dyDescent="0.3">
      <c r="AE11128" s="70"/>
    </row>
    <row r="11129" spans="31:31" ht="15.75" x14ac:dyDescent="0.3">
      <c r="AE11129" s="70"/>
    </row>
    <row r="11130" spans="31:31" ht="15.75" x14ac:dyDescent="0.3">
      <c r="AE11130" s="70"/>
    </row>
    <row r="11131" spans="31:31" ht="15.75" x14ac:dyDescent="0.3">
      <c r="AE11131" s="70"/>
    </row>
    <row r="11132" spans="31:31" ht="15.75" x14ac:dyDescent="0.3">
      <c r="AE11132" s="70"/>
    </row>
    <row r="11133" spans="31:31" ht="15.75" x14ac:dyDescent="0.3">
      <c r="AE11133" s="70"/>
    </row>
    <row r="11134" spans="31:31" ht="15.75" x14ac:dyDescent="0.3">
      <c r="AE11134" s="70"/>
    </row>
    <row r="11135" spans="31:31" ht="15.75" x14ac:dyDescent="0.3">
      <c r="AE11135" s="70"/>
    </row>
    <row r="11136" spans="31:31" ht="15.75" x14ac:dyDescent="0.3">
      <c r="AE11136" s="70"/>
    </row>
    <row r="11137" spans="31:31" ht="15.75" x14ac:dyDescent="0.3">
      <c r="AE11137" s="70"/>
    </row>
    <row r="11138" spans="31:31" ht="15.75" x14ac:dyDescent="0.3">
      <c r="AE11138" s="70"/>
    </row>
    <row r="11139" spans="31:31" ht="15.75" x14ac:dyDescent="0.3">
      <c r="AE11139" s="70"/>
    </row>
    <row r="11140" spans="31:31" ht="15.75" x14ac:dyDescent="0.3">
      <c r="AE11140" s="70"/>
    </row>
    <row r="11141" spans="31:31" ht="15.75" x14ac:dyDescent="0.3">
      <c r="AE11141" s="70"/>
    </row>
    <row r="11142" spans="31:31" ht="15.75" x14ac:dyDescent="0.3">
      <c r="AE11142" s="70"/>
    </row>
    <row r="11143" spans="31:31" ht="15.75" x14ac:dyDescent="0.3">
      <c r="AE11143" s="70"/>
    </row>
    <row r="11144" spans="31:31" ht="15.75" x14ac:dyDescent="0.3">
      <c r="AE11144" s="70"/>
    </row>
    <row r="11145" spans="31:31" ht="15.75" x14ac:dyDescent="0.3">
      <c r="AE11145" s="70"/>
    </row>
    <row r="11146" spans="31:31" ht="15.75" x14ac:dyDescent="0.3">
      <c r="AE11146" s="70"/>
    </row>
    <row r="11147" spans="31:31" ht="15.75" x14ac:dyDescent="0.3">
      <c r="AE11147" s="70"/>
    </row>
    <row r="11148" spans="31:31" ht="15.75" x14ac:dyDescent="0.3">
      <c r="AE11148" s="70"/>
    </row>
    <row r="11149" spans="31:31" ht="15.75" x14ac:dyDescent="0.3">
      <c r="AE11149" s="70"/>
    </row>
    <row r="11150" spans="31:31" ht="15.75" x14ac:dyDescent="0.3">
      <c r="AE11150" s="70"/>
    </row>
    <row r="11151" spans="31:31" ht="15.75" x14ac:dyDescent="0.3">
      <c r="AE11151" s="70"/>
    </row>
    <row r="11152" spans="31:31" ht="15.75" x14ac:dyDescent="0.3">
      <c r="AE11152" s="70"/>
    </row>
    <row r="11153" spans="31:31" ht="15.75" x14ac:dyDescent="0.3">
      <c r="AE11153" s="70"/>
    </row>
    <row r="11154" spans="31:31" ht="15.75" x14ac:dyDescent="0.3">
      <c r="AE11154" s="70"/>
    </row>
    <row r="11155" spans="31:31" ht="15.75" x14ac:dyDescent="0.3">
      <c r="AE11155" s="70"/>
    </row>
    <row r="11156" spans="31:31" ht="15.75" x14ac:dyDescent="0.3">
      <c r="AE11156" s="70"/>
    </row>
    <row r="11157" spans="31:31" ht="15.75" x14ac:dyDescent="0.3">
      <c r="AE11157" s="70"/>
    </row>
    <row r="11158" spans="31:31" ht="15.75" x14ac:dyDescent="0.3">
      <c r="AE11158" s="70"/>
    </row>
    <row r="11159" spans="31:31" ht="15.75" x14ac:dyDescent="0.3">
      <c r="AE11159" s="70"/>
    </row>
    <row r="11160" spans="31:31" ht="15.75" x14ac:dyDescent="0.3">
      <c r="AE11160" s="70"/>
    </row>
    <row r="11161" spans="31:31" ht="15.75" x14ac:dyDescent="0.3">
      <c r="AE11161" s="70"/>
    </row>
    <row r="11162" spans="31:31" ht="15.75" x14ac:dyDescent="0.3">
      <c r="AE11162" s="70"/>
    </row>
    <row r="11163" spans="31:31" ht="15.75" x14ac:dyDescent="0.3">
      <c r="AE11163" s="70"/>
    </row>
    <row r="11164" spans="31:31" ht="15.75" x14ac:dyDescent="0.3">
      <c r="AE11164" s="70"/>
    </row>
    <row r="11165" spans="31:31" ht="15.75" x14ac:dyDescent="0.3">
      <c r="AE11165" s="70"/>
    </row>
    <row r="11166" spans="31:31" ht="15.75" x14ac:dyDescent="0.3">
      <c r="AE11166" s="70"/>
    </row>
    <row r="11167" spans="31:31" ht="15.75" x14ac:dyDescent="0.3">
      <c r="AE11167" s="70"/>
    </row>
    <row r="11168" spans="31:31" ht="15.75" x14ac:dyDescent="0.3">
      <c r="AE11168" s="70"/>
    </row>
    <row r="11169" spans="31:31" ht="15.75" x14ac:dyDescent="0.3">
      <c r="AE11169" s="70"/>
    </row>
    <row r="11170" spans="31:31" ht="15.75" x14ac:dyDescent="0.3">
      <c r="AE11170" s="70"/>
    </row>
    <row r="11171" spans="31:31" ht="15.75" x14ac:dyDescent="0.3">
      <c r="AE11171" s="70"/>
    </row>
    <row r="11172" spans="31:31" ht="15.75" x14ac:dyDescent="0.3">
      <c r="AE11172" s="70"/>
    </row>
    <row r="11173" spans="31:31" ht="15.75" x14ac:dyDescent="0.3">
      <c r="AE11173" s="70"/>
    </row>
    <row r="11174" spans="31:31" ht="15.75" x14ac:dyDescent="0.3">
      <c r="AE11174" s="70"/>
    </row>
    <row r="11175" spans="31:31" ht="15.75" x14ac:dyDescent="0.3">
      <c r="AE11175" s="70"/>
    </row>
    <row r="11176" spans="31:31" ht="15.75" x14ac:dyDescent="0.3">
      <c r="AE11176" s="70"/>
    </row>
    <row r="11177" spans="31:31" ht="15.75" x14ac:dyDescent="0.3">
      <c r="AE11177" s="70"/>
    </row>
    <row r="11178" spans="31:31" ht="15.75" x14ac:dyDescent="0.3">
      <c r="AE11178" s="70"/>
    </row>
    <row r="11179" spans="31:31" ht="15.75" x14ac:dyDescent="0.3">
      <c r="AE11179" s="70"/>
    </row>
    <row r="11180" spans="31:31" ht="15.75" x14ac:dyDescent="0.3">
      <c r="AE11180" s="70"/>
    </row>
    <row r="11181" spans="31:31" ht="15.75" x14ac:dyDescent="0.3">
      <c r="AE11181" s="70"/>
    </row>
    <row r="11182" spans="31:31" ht="15.75" x14ac:dyDescent="0.3">
      <c r="AE11182" s="70"/>
    </row>
    <row r="11183" spans="31:31" ht="15.75" x14ac:dyDescent="0.3">
      <c r="AE11183" s="70"/>
    </row>
    <row r="11184" spans="31:31" ht="15.75" x14ac:dyDescent="0.3">
      <c r="AE11184" s="70"/>
    </row>
    <row r="11185" spans="31:31" ht="15.75" x14ac:dyDescent="0.3">
      <c r="AE11185" s="70"/>
    </row>
    <row r="11186" spans="31:31" ht="15.75" x14ac:dyDescent="0.3">
      <c r="AE11186" s="70"/>
    </row>
    <row r="11187" spans="31:31" ht="15.75" x14ac:dyDescent="0.3">
      <c r="AE11187" s="70"/>
    </row>
    <row r="11188" spans="31:31" ht="15.75" x14ac:dyDescent="0.3">
      <c r="AE11188" s="70"/>
    </row>
    <row r="11189" spans="31:31" ht="15.75" x14ac:dyDescent="0.3">
      <c r="AE11189" s="70"/>
    </row>
    <row r="11190" spans="31:31" ht="15.75" x14ac:dyDescent="0.3">
      <c r="AE11190" s="70"/>
    </row>
    <row r="11191" spans="31:31" ht="15.75" x14ac:dyDescent="0.3">
      <c r="AE11191" s="70"/>
    </row>
    <row r="11192" spans="31:31" ht="15.75" x14ac:dyDescent="0.3">
      <c r="AE11192" s="70"/>
    </row>
    <row r="11193" spans="31:31" ht="15.75" x14ac:dyDescent="0.3">
      <c r="AE11193" s="70"/>
    </row>
    <row r="11194" spans="31:31" ht="15.75" x14ac:dyDescent="0.3">
      <c r="AE11194" s="70"/>
    </row>
    <row r="11195" spans="31:31" ht="15.75" x14ac:dyDescent="0.3">
      <c r="AE11195" s="70"/>
    </row>
    <row r="11196" spans="31:31" ht="15.75" x14ac:dyDescent="0.3">
      <c r="AE11196" s="70"/>
    </row>
    <row r="11197" spans="31:31" ht="15.75" x14ac:dyDescent="0.3">
      <c r="AE11197" s="70"/>
    </row>
    <row r="11198" spans="31:31" ht="15.75" x14ac:dyDescent="0.3">
      <c r="AE11198" s="70"/>
    </row>
    <row r="11199" spans="31:31" ht="15.75" x14ac:dyDescent="0.3">
      <c r="AE11199" s="70"/>
    </row>
    <row r="11200" spans="31:31" ht="15.75" x14ac:dyDescent="0.3">
      <c r="AE11200" s="70"/>
    </row>
    <row r="11201" spans="31:31" ht="15.75" x14ac:dyDescent="0.3">
      <c r="AE11201" s="70"/>
    </row>
    <row r="11202" spans="31:31" ht="15.75" x14ac:dyDescent="0.3">
      <c r="AE11202" s="70"/>
    </row>
    <row r="11203" spans="31:31" ht="15.75" x14ac:dyDescent="0.3">
      <c r="AE11203" s="70"/>
    </row>
    <row r="11204" spans="31:31" ht="15.75" x14ac:dyDescent="0.3">
      <c r="AE11204" s="70"/>
    </row>
    <row r="11205" spans="31:31" ht="15.75" x14ac:dyDescent="0.3">
      <c r="AE11205" s="70"/>
    </row>
    <row r="11206" spans="31:31" ht="15.75" x14ac:dyDescent="0.3">
      <c r="AE11206" s="70"/>
    </row>
    <row r="11207" spans="31:31" ht="15.75" x14ac:dyDescent="0.3">
      <c r="AE11207" s="70"/>
    </row>
    <row r="11208" spans="31:31" ht="15.75" x14ac:dyDescent="0.3">
      <c r="AE11208" s="70"/>
    </row>
    <row r="11209" spans="31:31" ht="15.75" x14ac:dyDescent="0.3">
      <c r="AE11209" s="70"/>
    </row>
    <row r="11210" spans="31:31" ht="15.75" x14ac:dyDescent="0.3">
      <c r="AE11210" s="70"/>
    </row>
    <row r="11211" spans="31:31" ht="15.75" x14ac:dyDescent="0.3">
      <c r="AE11211" s="70"/>
    </row>
    <row r="11212" spans="31:31" ht="15.75" x14ac:dyDescent="0.3">
      <c r="AE11212" s="70"/>
    </row>
    <row r="11213" spans="31:31" ht="15.75" x14ac:dyDescent="0.3">
      <c r="AE11213" s="70"/>
    </row>
    <row r="11214" spans="31:31" ht="15.75" x14ac:dyDescent="0.3">
      <c r="AE11214" s="70"/>
    </row>
    <row r="11215" spans="31:31" ht="15.75" x14ac:dyDescent="0.3">
      <c r="AE11215" s="70"/>
    </row>
    <row r="11216" spans="31:31" ht="15.75" x14ac:dyDescent="0.3">
      <c r="AE11216" s="70"/>
    </row>
    <row r="11217" spans="31:31" ht="15.75" x14ac:dyDescent="0.3">
      <c r="AE11217" s="70"/>
    </row>
    <row r="11218" spans="31:31" ht="15.75" x14ac:dyDescent="0.3">
      <c r="AE11218" s="70"/>
    </row>
    <row r="11219" spans="31:31" ht="15.75" x14ac:dyDescent="0.3">
      <c r="AE11219" s="70"/>
    </row>
    <row r="11220" spans="31:31" ht="15.75" x14ac:dyDescent="0.3">
      <c r="AE11220" s="70"/>
    </row>
    <row r="11221" spans="31:31" ht="15.75" x14ac:dyDescent="0.3">
      <c r="AE11221" s="70"/>
    </row>
    <row r="11222" spans="31:31" ht="15.75" x14ac:dyDescent="0.3">
      <c r="AE11222" s="70"/>
    </row>
    <row r="11223" spans="31:31" ht="15.75" x14ac:dyDescent="0.3">
      <c r="AE11223" s="70"/>
    </row>
    <row r="11224" spans="31:31" ht="15.75" x14ac:dyDescent="0.3">
      <c r="AE11224" s="70"/>
    </row>
    <row r="11225" spans="31:31" ht="15.75" x14ac:dyDescent="0.3">
      <c r="AE11225" s="70"/>
    </row>
    <row r="11226" spans="31:31" ht="15.75" x14ac:dyDescent="0.3">
      <c r="AE11226" s="70"/>
    </row>
    <row r="11227" spans="31:31" ht="15.75" x14ac:dyDescent="0.3">
      <c r="AE11227" s="70"/>
    </row>
    <row r="11228" spans="31:31" ht="15.75" x14ac:dyDescent="0.3">
      <c r="AE11228" s="70"/>
    </row>
    <row r="11229" spans="31:31" ht="15.75" x14ac:dyDescent="0.3">
      <c r="AE11229" s="70"/>
    </row>
    <row r="11230" spans="31:31" ht="15.75" x14ac:dyDescent="0.3">
      <c r="AE11230" s="70"/>
    </row>
    <row r="11231" spans="31:31" ht="15.75" x14ac:dyDescent="0.3">
      <c r="AE11231" s="70"/>
    </row>
    <row r="11232" spans="31:31" ht="15.75" x14ac:dyDescent="0.3">
      <c r="AE11232" s="70"/>
    </row>
    <row r="11233" spans="31:31" ht="15.75" x14ac:dyDescent="0.3">
      <c r="AE11233" s="70"/>
    </row>
    <row r="11234" spans="31:31" ht="15.75" x14ac:dyDescent="0.3">
      <c r="AE11234" s="70"/>
    </row>
    <row r="11235" spans="31:31" ht="15.75" x14ac:dyDescent="0.3">
      <c r="AE11235" s="70"/>
    </row>
    <row r="11236" spans="31:31" ht="15.75" x14ac:dyDescent="0.3">
      <c r="AE11236" s="70"/>
    </row>
    <row r="11237" spans="31:31" ht="15.75" x14ac:dyDescent="0.3">
      <c r="AE11237" s="70"/>
    </row>
    <row r="11238" spans="31:31" ht="15.75" x14ac:dyDescent="0.3">
      <c r="AE11238" s="70"/>
    </row>
    <row r="11239" spans="31:31" ht="15.75" x14ac:dyDescent="0.3">
      <c r="AE11239" s="70"/>
    </row>
    <row r="11240" spans="31:31" ht="15.75" x14ac:dyDescent="0.3">
      <c r="AE11240" s="70"/>
    </row>
    <row r="11241" spans="31:31" ht="15.75" x14ac:dyDescent="0.3">
      <c r="AE11241" s="70"/>
    </row>
    <row r="11242" spans="31:31" ht="15.75" x14ac:dyDescent="0.3">
      <c r="AE11242" s="70"/>
    </row>
    <row r="11243" spans="31:31" ht="15.75" x14ac:dyDescent="0.3">
      <c r="AE11243" s="70"/>
    </row>
    <row r="11244" spans="31:31" ht="15.75" x14ac:dyDescent="0.3">
      <c r="AE11244" s="70"/>
    </row>
    <row r="11245" spans="31:31" ht="15.75" x14ac:dyDescent="0.3">
      <c r="AE11245" s="70"/>
    </row>
    <row r="11246" spans="31:31" ht="15.75" x14ac:dyDescent="0.3">
      <c r="AE11246" s="70"/>
    </row>
    <row r="11247" spans="31:31" ht="15.75" x14ac:dyDescent="0.3">
      <c r="AE11247" s="70"/>
    </row>
    <row r="11248" spans="31:31" ht="15.75" x14ac:dyDescent="0.3">
      <c r="AE11248" s="70"/>
    </row>
    <row r="11249" spans="31:31" ht="15.75" x14ac:dyDescent="0.3">
      <c r="AE11249" s="70"/>
    </row>
    <row r="11250" spans="31:31" ht="15.75" x14ac:dyDescent="0.3">
      <c r="AE11250" s="70"/>
    </row>
    <row r="11251" spans="31:31" ht="15.75" x14ac:dyDescent="0.3">
      <c r="AE11251" s="70"/>
    </row>
    <row r="11252" spans="31:31" ht="15.75" x14ac:dyDescent="0.3">
      <c r="AE11252" s="70"/>
    </row>
    <row r="11253" spans="31:31" ht="15.75" x14ac:dyDescent="0.3">
      <c r="AE11253" s="70"/>
    </row>
    <row r="11254" spans="31:31" ht="15.75" x14ac:dyDescent="0.3">
      <c r="AE11254" s="70"/>
    </row>
    <row r="11255" spans="31:31" ht="15.75" x14ac:dyDescent="0.3">
      <c r="AE11255" s="70"/>
    </row>
    <row r="11256" spans="31:31" ht="15.75" x14ac:dyDescent="0.3">
      <c r="AE11256" s="70"/>
    </row>
    <row r="11257" spans="31:31" ht="15.75" x14ac:dyDescent="0.3">
      <c r="AE11257" s="70"/>
    </row>
    <row r="11258" spans="31:31" ht="15.75" x14ac:dyDescent="0.3">
      <c r="AE11258" s="70"/>
    </row>
    <row r="11259" spans="31:31" ht="15.75" x14ac:dyDescent="0.3">
      <c r="AE11259" s="70"/>
    </row>
    <row r="11260" spans="31:31" ht="15.75" x14ac:dyDescent="0.3">
      <c r="AE11260" s="70"/>
    </row>
    <row r="11261" spans="31:31" ht="15.75" x14ac:dyDescent="0.3">
      <c r="AE11261" s="70"/>
    </row>
    <row r="11262" spans="31:31" ht="15.75" x14ac:dyDescent="0.3">
      <c r="AE11262" s="70"/>
    </row>
    <row r="11263" spans="31:31" ht="15.75" x14ac:dyDescent="0.3">
      <c r="AE11263" s="70"/>
    </row>
    <row r="11264" spans="31:31" ht="15.75" x14ac:dyDescent="0.3">
      <c r="AE11264" s="70"/>
    </row>
    <row r="11265" spans="31:31" ht="15.75" x14ac:dyDescent="0.3">
      <c r="AE11265" s="70"/>
    </row>
    <row r="11266" spans="31:31" ht="15.75" x14ac:dyDescent="0.3">
      <c r="AE11266" s="70"/>
    </row>
    <row r="11267" spans="31:31" ht="15.75" x14ac:dyDescent="0.3">
      <c r="AE11267" s="70"/>
    </row>
    <row r="11268" spans="31:31" ht="15.75" x14ac:dyDescent="0.3">
      <c r="AE11268" s="70"/>
    </row>
    <row r="11269" spans="31:31" ht="15.75" x14ac:dyDescent="0.3">
      <c r="AE11269" s="70"/>
    </row>
    <row r="11270" spans="31:31" ht="15.75" x14ac:dyDescent="0.3">
      <c r="AE11270" s="70"/>
    </row>
    <row r="11271" spans="31:31" ht="15.75" x14ac:dyDescent="0.3">
      <c r="AE11271" s="70"/>
    </row>
    <row r="11272" spans="31:31" ht="15.75" x14ac:dyDescent="0.3">
      <c r="AE11272" s="70"/>
    </row>
    <row r="11273" spans="31:31" ht="15.75" x14ac:dyDescent="0.3">
      <c r="AE11273" s="70"/>
    </row>
    <row r="11274" spans="31:31" ht="15.75" x14ac:dyDescent="0.3">
      <c r="AE11274" s="70"/>
    </row>
    <row r="11275" spans="31:31" ht="15.75" x14ac:dyDescent="0.3">
      <c r="AE11275" s="70"/>
    </row>
    <row r="11276" spans="31:31" ht="15.75" x14ac:dyDescent="0.3">
      <c r="AE11276" s="70"/>
    </row>
    <row r="11277" spans="31:31" ht="15.75" x14ac:dyDescent="0.3">
      <c r="AE11277" s="70"/>
    </row>
    <row r="11278" spans="31:31" ht="15.75" x14ac:dyDescent="0.3">
      <c r="AE11278" s="70"/>
    </row>
    <row r="11279" spans="31:31" ht="15.75" x14ac:dyDescent="0.3">
      <c r="AE11279" s="70"/>
    </row>
    <row r="11280" spans="31:31" ht="15.75" x14ac:dyDescent="0.3">
      <c r="AE11280" s="70"/>
    </row>
    <row r="11281" spans="31:31" ht="15.75" x14ac:dyDescent="0.3">
      <c r="AE11281" s="70"/>
    </row>
    <row r="11282" spans="31:31" ht="15.75" x14ac:dyDescent="0.3">
      <c r="AE11282" s="70"/>
    </row>
    <row r="11283" spans="31:31" ht="15.75" x14ac:dyDescent="0.3">
      <c r="AE11283" s="70"/>
    </row>
    <row r="11284" spans="31:31" ht="15.75" x14ac:dyDescent="0.3">
      <c r="AE11284" s="70"/>
    </row>
    <row r="11285" spans="31:31" ht="15.75" x14ac:dyDescent="0.3">
      <c r="AE11285" s="70"/>
    </row>
    <row r="11286" spans="31:31" ht="15.75" x14ac:dyDescent="0.3">
      <c r="AE11286" s="70"/>
    </row>
    <row r="11287" spans="31:31" ht="15.75" x14ac:dyDescent="0.3">
      <c r="AE11287" s="70"/>
    </row>
    <row r="11288" spans="31:31" ht="15.75" x14ac:dyDescent="0.3">
      <c r="AE11288" s="70"/>
    </row>
    <row r="11289" spans="31:31" ht="15.75" x14ac:dyDescent="0.3">
      <c r="AE11289" s="70"/>
    </row>
    <row r="11290" spans="31:31" ht="15.75" x14ac:dyDescent="0.3">
      <c r="AE11290" s="70"/>
    </row>
    <row r="11291" spans="31:31" ht="15.75" x14ac:dyDescent="0.3">
      <c r="AE11291" s="70"/>
    </row>
    <row r="11292" spans="31:31" ht="15.75" x14ac:dyDescent="0.3">
      <c r="AE11292" s="70"/>
    </row>
    <row r="11293" spans="31:31" ht="15.75" x14ac:dyDescent="0.3">
      <c r="AE11293" s="70"/>
    </row>
    <row r="11294" spans="31:31" ht="15.75" x14ac:dyDescent="0.3">
      <c r="AE11294" s="70"/>
    </row>
    <row r="11295" spans="31:31" ht="15.75" x14ac:dyDescent="0.3">
      <c r="AE11295" s="70"/>
    </row>
    <row r="11296" spans="31:31" ht="15.75" x14ac:dyDescent="0.3">
      <c r="AE11296" s="70"/>
    </row>
    <row r="11297" spans="31:31" ht="15.75" x14ac:dyDescent="0.3">
      <c r="AE11297" s="70"/>
    </row>
    <row r="11298" spans="31:31" ht="15.75" x14ac:dyDescent="0.3">
      <c r="AE11298" s="70"/>
    </row>
    <row r="11299" spans="31:31" ht="15.75" x14ac:dyDescent="0.3">
      <c r="AE11299" s="70"/>
    </row>
    <row r="11300" spans="31:31" ht="15.75" x14ac:dyDescent="0.3">
      <c r="AE11300" s="70"/>
    </row>
    <row r="11301" spans="31:31" ht="15.75" x14ac:dyDescent="0.3">
      <c r="AE11301" s="70"/>
    </row>
    <row r="11302" spans="31:31" ht="15.75" x14ac:dyDescent="0.3">
      <c r="AE11302" s="70"/>
    </row>
    <row r="11303" spans="31:31" ht="15.75" x14ac:dyDescent="0.3">
      <c r="AE11303" s="70"/>
    </row>
    <row r="11304" spans="31:31" ht="15.75" x14ac:dyDescent="0.3">
      <c r="AE11304" s="70"/>
    </row>
    <row r="11305" spans="31:31" ht="15.75" x14ac:dyDescent="0.3">
      <c r="AE11305" s="70"/>
    </row>
    <row r="11306" spans="31:31" ht="15.75" x14ac:dyDescent="0.3">
      <c r="AE11306" s="70"/>
    </row>
    <row r="11307" spans="31:31" ht="15.75" x14ac:dyDescent="0.3">
      <c r="AE11307" s="70"/>
    </row>
    <row r="11308" spans="31:31" ht="15.75" x14ac:dyDescent="0.3">
      <c r="AE11308" s="70"/>
    </row>
    <row r="11309" spans="31:31" ht="15.75" x14ac:dyDescent="0.3">
      <c r="AE11309" s="70"/>
    </row>
    <row r="11310" spans="31:31" ht="15.75" x14ac:dyDescent="0.3">
      <c r="AE11310" s="70"/>
    </row>
    <row r="11311" spans="31:31" ht="15.75" x14ac:dyDescent="0.3">
      <c r="AE11311" s="70"/>
    </row>
    <row r="11312" spans="31:31" ht="15.75" x14ac:dyDescent="0.3">
      <c r="AE11312" s="70"/>
    </row>
    <row r="11313" spans="31:31" ht="15.75" x14ac:dyDescent="0.3">
      <c r="AE11313" s="70"/>
    </row>
    <row r="11314" spans="31:31" ht="15.75" x14ac:dyDescent="0.3">
      <c r="AE11314" s="70"/>
    </row>
    <row r="11315" spans="31:31" ht="15.75" x14ac:dyDescent="0.3">
      <c r="AE11315" s="70"/>
    </row>
    <row r="11316" spans="31:31" ht="15.75" x14ac:dyDescent="0.3">
      <c r="AE11316" s="70"/>
    </row>
    <row r="11317" spans="31:31" ht="15.75" x14ac:dyDescent="0.3">
      <c r="AE11317" s="70"/>
    </row>
    <row r="11318" spans="31:31" ht="15.75" x14ac:dyDescent="0.3">
      <c r="AE11318" s="70"/>
    </row>
    <row r="11319" spans="31:31" ht="15.75" x14ac:dyDescent="0.3">
      <c r="AE11319" s="70"/>
    </row>
    <row r="11320" spans="31:31" ht="15.75" x14ac:dyDescent="0.3">
      <c r="AE11320" s="70"/>
    </row>
    <row r="11321" spans="31:31" ht="15.75" x14ac:dyDescent="0.3">
      <c r="AE11321" s="70"/>
    </row>
    <row r="11322" spans="31:31" ht="15.75" x14ac:dyDescent="0.3">
      <c r="AE11322" s="70"/>
    </row>
    <row r="11323" spans="31:31" ht="15.75" x14ac:dyDescent="0.3">
      <c r="AE11323" s="70"/>
    </row>
    <row r="11324" spans="31:31" ht="15.75" x14ac:dyDescent="0.3">
      <c r="AE11324" s="70"/>
    </row>
    <row r="11325" spans="31:31" ht="15.75" x14ac:dyDescent="0.3">
      <c r="AE11325" s="70"/>
    </row>
    <row r="11326" spans="31:31" ht="15.75" x14ac:dyDescent="0.3">
      <c r="AE11326" s="70"/>
    </row>
    <row r="11327" spans="31:31" ht="15.75" x14ac:dyDescent="0.3">
      <c r="AE11327" s="70"/>
    </row>
    <row r="11328" spans="31:31" ht="15.75" x14ac:dyDescent="0.3">
      <c r="AE11328" s="70"/>
    </row>
    <row r="11329" spans="31:31" ht="15.75" x14ac:dyDescent="0.3">
      <c r="AE11329" s="70"/>
    </row>
    <row r="11330" spans="31:31" ht="15.75" x14ac:dyDescent="0.3">
      <c r="AE11330" s="70"/>
    </row>
    <row r="11331" spans="31:31" ht="15.75" x14ac:dyDescent="0.3">
      <c r="AE11331" s="70"/>
    </row>
    <row r="11332" spans="31:31" ht="15.75" x14ac:dyDescent="0.3">
      <c r="AE11332" s="70"/>
    </row>
    <row r="11333" spans="31:31" ht="15.75" x14ac:dyDescent="0.3">
      <c r="AE11333" s="70"/>
    </row>
    <row r="11334" spans="31:31" ht="15.75" x14ac:dyDescent="0.3">
      <c r="AE11334" s="70"/>
    </row>
    <row r="11335" spans="31:31" ht="15.75" x14ac:dyDescent="0.3">
      <c r="AE11335" s="70"/>
    </row>
    <row r="11336" spans="31:31" ht="15.75" x14ac:dyDescent="0.3">
      <c r="AE11336" s="70"/>
    </row>
    <row r="11337" spans="31:31" ht="15.75" x14ac:dyDescent="0.3">
      <c r="AE11337" s="70"/>
    </row>
    <row r="11338" spans="31:31" ht="15.75" x14ac:dyDescent="0.3">
      <c r="AE11338" s="70"/>
    </row>
    <row r="11339" spans="31:31" ht="15.75" x14ac:dyDescent="0.3">
      <c r="AE11339" s="70"/>
    </row>
    <row r="11340" spans="31:31" ht="15.75" x14ac:dyDescent="0.3">
      <c r="AE11340" s="70"/>
    </row>
    <row r="11341" spans="31:31" ht="15.75" x14ac:dyDescent="0.3">
      <c r="AE11341" s="70"/>
    </row>
    <row r="11342" spans="31:31" ht="15.75" x14ac:dyDescent="0.3">
      <c r="AE11342" s="70"/>
    </row>
    <row r="11343" spans="31:31" ht="15.75" x14ac:dyDescent="0.3">
      <c r="AE11343" s="70"/>
    </row>
    <row r="11344" spans="31:31" ht="15.75" x14ac:dyDescent="0.3">
      <c r="AE11344" s="70"/>
    </row>
    <row r="11345" spans="31:31" ht="15.75" x14ac:dyDescent="0.3">
      <c r="AE11345" s="70"/>
    </row>
    <row r="11346" spans="31:31" ht="15.75" x14ac:dyDescent="0.3">
      <c r="AE11346" s="70"/>
    </row>
    <row r="11347" spans="31:31" ht="15.75" x14ac:dyDescent="0.3">
      <c r="AE11347" s="70"/>
    </row>
    <row r="11348" spans="31:31" ht="15.75" x14ac:dyDescent="0.3">
      <c r="AE11348" s="70"/>
    </row>
    <row r="11349" spans="31:31" ht="15.75" x14ac:dyDescent="0.3">
      <c r="AE11349" s="70"/>
    </row>
    <row r="11350" spans="31:31" ht="15.75" x14ac:dyDescent="0.3">
      <c r="AE11350" s="70"/>
    </row>
    <row r="11351" spans="31:31" ht="15.75" x14ac:dyDescent="0.3">
      <c r="AE11351" s="70"/>
    </row>
    <row r="11352" spans="31:31" ht="15.75" x14ac:dyDescent="0.3">
      <c r="AE11352" s="70"/>
    </row>
    <row r="11353" spans="31:31" ht="15.75" x14ac:dyDescent="0.3">
      <c r="AE11353" s="70"/>
    </row>
    <row r="11354" spans="31:31" ht="15.75" x14ac:dyDescent="0.3">
      <c r="AE11354" s="70"/>
    </row>
    <row r="11355" spans="31:31" ht="15.75" x14ac:dyDescent="0.3">
      <c r="AE11355" s="70"/>
    </row>
    <row r="11356" spans="31:31" ht="15.75" x14ac:dyDescent="0.3">
      <c r="AE11356" s="70"/>
    </row>
    <row r="11357" spans="31:31" ht="15.75" x14ac:dyDescent="0.3">
      <c r="AE11357" s="70"/>
    </row>
    <row r="11358" spans="31:31" ht="15.75" x14ac:dyDescent="0.3">
      <c r="AE11358" s="70"/>
    </row>
    <row r="11359" spans="31:31" ht="15.75" x14ac:dyDescent="0.3">
      <c r="AE11359" s="70"/>
    </row>
    <row r="11360" spans="31:31" ht="15.75" x14ac:dyDescent="0.3">
      <c r="AE11360" s="70"/>
    </row>
    <row r="11361" spans="31:31" ht="15.75" x14ac:dyDescent="0.3">
      <c r="AE11361" s="70"/>
    </row>
    <row r="11362" spans="31:31" ht="15.75" x14ac:dyDescent="0.3">
      <c r="AE11362" s="70"/>
    </row>
    <row r="11363" spans="31:31" ht="15.75" x14ac:dyDescent="0.3">
      <c r="AE11363" s="70"/>
    </row>
    <row r="11364" spans="31:31" ht="15.75" x14ac:dyDescent="0.3">
      <c r="AE11364" s="70"/>
    </row>
    <row r="11365" spans="31:31" ht="15.75" x14ac:dyDescent="0.3">
      <c r="AE11365" s="70"/>
    </row>
    <row r="11366" spans="31:31" ht="15.75" x14ac:dyDescent="0.3">
      <c r="AE11366" s="70"/>
    </row>
    <row r="11367" spans="31:31" ht="15.75" x14ac:dyDescent="0.3">
      <c r="AE11367" s="70"/>
    </row>
    <row r="11368" spans="31:31" ht="15.75" x14ac:dyDescent="0.3">
      <c r="AE11368" s="70"/>
    </row>
    <row r="11369" spans="31:31" ht="15.75" x14ac:dyDescent="0.3">
      <c r="AE11369" s="70"/>
    </row>
    <row r="11370" spans="31:31" ht="15.75" x14ac:dyDescent="0.3">
      <c r="AE11370" s="70"/>
    </row>
    <row r="11371" spans="31:31" ht="15.75" x14ac:dyDescent="0.3">
      <c r="AE11371" s="70"/>
    </row>
    <row r="11372" spans="31:31" ht="15.75" x14ac:dyDescent="0.3">
      <c r="AE11372" s="70"/>
    </row>
    <row r="11373" spans="31:31" ht="15.75" x14ac:dyDescent="0.3">
      <c r="AE11373" s="70"/>
    </row>
    <row r="11374" spans="31:31" ht="15.75" x14ac:dyDescent="0.3">
      <c r="AE11374" s="70"/>
    </row>
    <row r="11375" spans="31:31" ht="15.75" x14ac:dyDescent="0.3">
      <c r="AE11375" s="70"/>
    </row>
    <row r="11376" spans="31:31" ht="15.75" x14ac:dyDescent="0.3">
      <c r="AE11376" s="70"/>
    </row>
    <row r="11377" spans="31:31" ht="15.75" x14ac:dyDescent="0.3">
      <c r="AE11377" s="70"/>
    </row>
    <row r="11378" spans="31:31" ht="15.75" x14ac:dyDescent="0.3">
      <c r="AE11378" s="70"/>
    </row>
    <row r="11379" spans="31:31" ht="15.75" x14ac:dyDescent="0.3">
      <c r="AE11379" s="70"/>
    </row>
    <row r="11380" spans="31:31" ht="15.75" x14ac:dyDescent="0.3">
      <c r="AE11380" s="70"/>
    </row>
    <row r="11381" spans="31:31" ht="15.75" x14ac:dyDescent="0.3">
      <c r="AE11381" s="70"/>
    </row>
    <row r="11382" spans="31:31" ht="15.75" x14ac:dyDescent="0.3">
      <c r="AE11382" s="70"/>
    </row>
    <row r="11383" spans="31:31" ht="15.75" x14ac:dyDescent="0.3">
      <c r="AE11383" s="70"/>
    </row>
    <row r="11384" spans="31:31" ht="15.75" x14ac:dyDescent="0.3">
      <c r="AE11384" s="70"/>
    </row>
    <row r="11385" spans="31:31" ht="15.75" x14ac:dyDescent="0.3">
      <c r="AE11385" s="70"/>
    </row>
    <row r="11386" spans="31:31" ht="15.75" x14ac:dyDescent="0.3">
      <c r="AE11386" s="70"/>
    </row>
    <row r="11387" spans="31:31" ht="15.75" x14ac:dyDescent="0.3">
      <c r="AE11387" s="70"/>
    </row>
    <row r="11388" spans="31:31" ht="15.75" x14ac:dyDescent="0.3">
      <c r="AE11388" s="70"/>
    </row>
    <row r="11389" spans="31:31" ht="15.75" x14ac:dyDescent="0.3">
      <c r="AE11389" s="70"/>
    </row>
    <row r="11390" spans="31:31" ht="15.75" x14ac:dyDescent="0.3">
      <c r="AE11390" s="70"/>
    </row>
    <row r="11391" spans="31:31" ht="15.75" x14ac:dyDescent="0.3">
      <c r="AE11391" s="70"/>
    </row>
    <row r="11392" spans="31:31" ht="15.75" x14ac:dyDescent="0.3">
      <c r="AE11392" s="70"/>
    </row>
    <row r="11393" spans="31:31" ht="15.75" x14ac:dyDescent="0.3">
      <c r="AE11393" s="70"/>
    </row>
    <row r="11394" spans="31:31" ht="15.75" x14ac:dyDescent="0.3">
      <c r="AE11394" s="70"/>
    </row>
    <row r="11395" spans="31:31" ht="15.75" x14ac:dyDescent="0.3">
      <c r="AE11395" s="70"/>
    </row>
    <row r="11396" spans="31:31" ht="15.75" x14ac:dyDescent="0.3">
      <c r="AE11396" s="70"/>
    </row>
    <row r="11397" spans="31:31" ht="15.75" x14ac:dyDescent="0.3">
      <c r="AE11397" s="70"/>
    </row>
    <row r="11398" spans="31:31" ht="15.75" x14ac:dyDescent="0.3">
      <c r="AE11398" s="70"/>
    </row>
    <row r="11399" spans="31:31" ht="15.75" x14ac:dyDescent="0.3">
      <c r="AE11399" s="70"/>
    </row>
    <row r="11400" spans="31:31" ht="15.75" x14ac:dyDescent="0.3">
      <c r="AE11400" s="70"/>
    </row>
    <row r="11401" spans="31:31" ht="15.75" x14ac:dyDescent="0.3">
      <c r="AE11401" s="70"/>
    </row>
    <row r="11402" spans="31:31" ht="15.75" x14ac:dyDescent="0.3">
      <c r="AE11402" s="70"/>
    </row>
    <row r="11403" spans="31:31" ht="15.75" x14ac:dyDescent="0.3">
      <c r="AE11403" s="70"/>
    </row>
    <row r="11404" spans="31:31" ht="15.75" x14ac:dyDescent="0.3">
      <c r="AE11404" s="70"/>
    </row>
    <row r="11405" spans="31:31" ht="15.75" x14ac:dyDescent="0.3">
      <c r="AE11405" s="70"/>
    </row>
    <row r="11406" spans="31:31" ht="15.75" x14ac:dyDescent="0.3">
      <c r="AE11406" s="70"/>
    </row>
    <row r="11407" spans="31:31" ht="15.75" x14ac:dyDescent="0.3">
      <c r="AE11407" s="70"/>
    </row>
    <row r="11408" spans="31:31" ht="15.75" x14ac:dyDescent="0.3">
      <c r="AE11408" s="70"/>
    </row>
    <row r="11409" spans="31:31" ht="15.75" x14ac:dyDescent="0.3">
      <c r="AE11409" s="70"/>
    </row>
    <row r="11410" spans="31:31" ht="15.75" x14ac:dyDescent="0.3">
      <c r="AE11410" s="70"/>
    </row>
    <row r="11411" spans="31:31" ht="15.75" x14ac:dyDescent="0.3">
      <c r="AE11411" s="70"/>
    </row>
    <row r="11412" spans="31:31" ht="15.75" x14ac:dyDescent="0.3">
      <c r="AE11412" s="70"/>
    </row>
    <row r="11413" spans="31:31" ht="15.75" x14ac:dyDescent="0.3">
      <c r="AE11413" s="70"/>
    </row>
    <row r="11414" spans="31:31" ht="15.75" x14ac:dyDescent="0.3">
      <c r="AE11414" s="70"/>
    </row>
    <row r="11415" spans="31:31" ht="15.75" x14ac:dyDescent="0.3">
      <c r="AE11415" s="70"/>
    </row>
    <row r="11416" spans="31:31" ht="15.75" x14ac:dyDescent="0.3">
      <c r="AE11416" s="70"/>
    </row>
    <row r="11417" spans="31:31" ht="15.75" x14ac:dyDescent="0.3">
      <c r="AE11417" s="70"/>
    </row>
    <row r="11418" spans="31:31" ht="15.75" x14ac:dyDescent="0.3">
      <c r="AE11418" s="70"/>
    </row>
    <row r="11419" spans="31:31" ht="15.75" x14ac:dyDescent="0.3">
      <c r="AE11419" s="70"/>
    </row>
    <row r="11420" spans="31:31" ht="15.75" x14ac:dyDescent="0.3">
      <c r="AE11420" s="70"/>
    </row>
    <row r="11421" spans="31:31" ht="15.75" x14ac:dyDescent="0.3">
      <c r="AE11421" s="70"/>
    </row>
    <row r="11422" spans="31:31" ht="15.75" x14ac:dyDescent="0.3">
      <c r="AE11422" s="70"/>
    </row>
    <row r="11423" spans="31:31" ht="15.75" x14ac:dyDescent="0.3">
      <c r="AE11423" s="70"/>
    </row>
    <row r="11424" spans="31:31" ht="15.75" x14ac:dyDescent="0.3">
      <c r="AE11424" s="70"/>
    </row>
    <row r="11425" spans="31:31" ht="15.75" x14ac:dyDescent="0.3">
      <c r="AE11425" s="70"/>
    </row>
    <row r="11426" spans="31:31" ht="15.75" x14ac:dyDescent="0.3">
      <c r="AE11426" s="70"/>
    </row>
    <row r="11427" spans="31:31" ht="15.75" x14ac:dyDescent="0.3">
      <c r="AE11427" s="70"/>
    </row>
    <row r="11428" spans="31:31" ht="15.75" x14ac:dyDescent="0.3">
      <c r="AE11428" s="70"/>
    </row>
    <row r="11429" spans="31:31" ht="15.75" x14ac:dyDescent="0.3">
      <c r="AE11429" s="70"/>
    </row>
    <row r="11430" spans="31:31" ht="15.75" x14ac:dyDescent="0.3">
      <c r="AE11430" s="70"/>
    </row>
    <row r="11431" spans="31:31" ht="15.75" x14ac:dyDescent="0.3">
      <c r="AE11431" s="70"/>
    </row>
    <row r="11432" spans="31:31" ht="15.75" x14ac:dyDescent="0.3">
      <c r="AE11432" s="70"/>
    </row>
    <row r="11433" spans="31:31" ht="15.75" x14ac:dyDescent="0.3">
      <c r="AE11433" s="70"/>
    </row>
    <row r="11434" spans="31:31" ht="15.75" x14ac:dyDescent="0.3">
      <c r="AE11434" s="70"/>
    </row>
    <row r="11435" spans="31:31" ht="15.75" x14ac:dyDescent="0.3">
      <c r="AE11435" s="70"/>
    </row>
    <row r="11436" spans="31:31" ht="15.75" x14ac:dyDescent="0.3">
      <c r="AE11436" s="70"/>
    </row>
    <row r="11437" spans="31:31" ht="15.75" x14ac:dyDescent="0.3">
      <c r="AE11437" s="70"/>
    </row>
    <row r="11438" spans="31:31" ht="15.75" x14ac:dyDescent="0.3">
      <c r="AE11438" s="70"/>
    </row>
    <row r="11439" spans="31:31" ht="15.75" x14ac:dyDescent="0.3">
      <c r="AE11439" s="70"/>
    </row>
    <row r="11440" spans="31:31" ht="15.75" x14ac:dyDescent="0.3">
      <c r="AE11440" s="70"/>
    </row>
    <row r="11441" spans="31:31" ht="15.75" x14ac:dyDescent="0.3">
      <c r="AE11441" s="70"/>
    </row>
    <row r="11442" spans="31:31" ht="15.75" x14ac:dyDescent="0.3">
      <c r="AE11442" s="70"/>
    </row>
    <row r="11443" spans="31:31" ht="15.75" x14ac:dyDescent="0.3">
      <c r="AE11443" s="70"/>
    </row>
    <row r="11444" spans="31:31" ht="15.75" x14ac:dyDescent="0.3">
      <c r="AE11444" s="70"/>
    </row>
    <row r="11445" spans="31:31" ht="15.75" x14ac:dyDescent="0.3">
      <c r="AE11445" s="70"/>
    </row>
    <row r="11446" spans="31:31" ht="15.75" x14ac:dyDescent="0.3">
      <c r="AE11446" s="70"/>
    </row>
    <row r="11447" spans="31:31" ht="15.75" x14ac:dyDescent="0.3">
      <c r="AE11447" s="70"/>
    </row>
    <row r="11448" spans="31:31" ht="15.75" x14ac:dyDescent="0.3">
      <c r="AE11448" s="70"/>
    </row>
    <row r="11449" spans="31:31" ht="15.75" x14ac:dyDescent="0.3">
      <c r="AE11449" s="70"/>
    </row>
    <row r="11450" spans="31:31" ht="15.75" x14ac:dyDescent="0.3">
      <c r="AE11450" s="70"/>
    </row>
    <row r="11451" spans="31:31" ht="15.75" x14ac:dyDescent="0.3">
      <c r="AE11451" s="70"/>
    </row>
    <row r="11452" spans="31:31" ht="15.75" x14ac:dyDescent="0.3">
      <c r="AE11452" s="70"/>
    </row>
    <row r="11453" spans="31:31" ht="15.75" x14ac:dyDescent="0.3">
      <c r="AE11453" s="70"/>
    </row>
    <row r="11454" spans="31:31" ht="15.75" x14ac:dyDescent="0.3">
      <c r="AE11454" s="70"/>
    </row>
    <row r="11455" spans="31:31" ht="15.75" x14ac:dyDescent="0.3">
      <c r="AE11455" s="70"/>
    </row>
    <row r="11456" spans="31:31" ht="15.75" x14ac:dyDescent="0.3">
      <c r="AE11456" s="70"/>
    </row>
    <row r="11457" spans="31:31" ht="15.75" x14ac:dyDescent="0.3">
      <c r="AE11457" s="70"/>
    </row>
    <row r="11458" spans="31:31" ht="15.75" x14ac:dyDescent="0.3">
      <c r="AE11458" s="70"/>
    </row>
    <row r="11459" spans="31:31" ht="15.75" x14ac:dyDescent="0.3">
      <c r="AE11459" s="70"/>
    </row>
    <row r="11460" spans="31:31" ht="15.75" x14ac:dyDescent="0.3">
      <c r="AE11460" s="70"/>
    </row>
    <row r="11461" spans="31:31" ht="15.75" x14ac:dyDescent="0.3">
      <c r="AE11461" s="70"/>
    </row>
    <row r="11462" spans="31:31" ht="15.75" x14ac:dyDescent="0.3">
      <c r="AE11462" s="70"/>
    </row>
    <row r="11463" spans="31:31" ht="15.75" x14ac:dyDescent="0.3">
      <c r="AE11463" s="70"/>
    </row>
    <row r="11464" spans="31:31" ht="15.75" x14ac:dyDescent="0.3">
      <c r="AE11464" s="70"/>
    </row>
    <row r="11465" spans="31:31" ht="15.75" x14ac:dyDescent="0.3">
      <c r="AE11465" s="70"/>
    </row>
    <row r="11466" spans="31:31" ht="15.75" x14ac:dyDescent="0.3">
      <c r="AE11466" s="70"/>
    </row>
    <row r="11467" spans="31:31" ht="15.75" x14ac:dyDescent="0.3">
      <c r="AE11467" s="70"/>
    </row>
    <row r="11468" spans="31:31" ht="15.75" x14ac:dyDescent="0.3">
      <c r="AE11468" s="70"/>
    </row>
    <row r="11469" spans="31:31" ht="15.75" x14ac:dyDescent="0.3">
      <c r="AE11469" s="70"/>
    </row>
    <row r="11470" spans="31:31" ht="15.75" x14ac:dyDescent="0.3">
      <c r="AE11470" s="70"/>
    </row>
    <row r="11471" spans="31:31" ht="15.75" x14ac:dyDescent="0.3">
      <c r="AE11471" s="70"/>
    </row>
    <row r="11472" spans="31:31" ht="15.75" x14ac:dyDescent="0.3">
      <c r="AE11472" s="70"/>
    </row>
    <row r="11473" spans="31:31" ht="15.75" x14ac:dyDescent="0.3">
      <c r="AE11473" s="70"/>
    </row>
    <row r="11474" spans="31:31" ht="15.75" x14ac:dyDescent="0.3">
      <c r="AE11474" s="70"/>
    </row>
    <row r="11475" spans="31:31" ht="15.75" x14ac:dyDescent="0.3">
      <c r="AE11475" s="70"/>
    </row>
    <row r="11476" spans="31:31" ht="15.75" x14ac:dyDescent="0.3">
      <c r="AE11476" s="70"/>
    </row>
    <row r="11477" spans="31:31" ht="15.75" x14ac:dyDescent="0.3">
      <c r="AE11477" s="70"/>
    </row>
    <row r="11478" spans="31:31" ht="15.75" x14ac:dyDescent="0.3">
      <c r="AE11478" s="70"/>
    </row>
    <row r="11479" spans="31:31" ht="15.75" x14ac:dyDescent="0.3">
      <c r="AE11479" s="70"/>
    </row>
    <row r="11480" spans="31:31" ht="15.75" x14ac:dyDescent="0.3">
      <c r="AE11480" s="70"/>
    </row>
    <row r="11481" spans="31:31" ht="15.75" x14ac:dyDescent="0.3">
      <c r="AE11481" s="70"/>
    </row>
    <row r="11482" spans="31:31" ht="15.75" x14ac:dyDescent="0.3">
      <c r="AE11482" s="70"/>
    </row>
    <row r="11483" spans="31:31" ht="15.75" x14ac:dyDescent="0.3">
      <c r="AE11483" s="70"/>
    </row>
    <row r="11484" spans="31:31" ht="15.75" x14ac:dyDescent="0.3">
      <c r="AE11484" s="70"/>
    </row>
    <row r="11485" spans="31:31" ht="15.75" x14ac:dyDescent="0.3">
      <c r="AE11485" s="70"/>
    </row>
    <row r="11486" spans="31:31" ht="15.75" x14ac:dyDescent="0.3">
      <c r="AE11486" s="70"/>
    </row>
    <row r="11487" spans="31:31" ht="15.75" x14ac:dyDescent="0.3">
      <c r="AE11487" s="70"/>
    </row>
    <row r="11488" spans="31:31" ht="15.75" x14ac:dyDescent="0.3">
      <c r="AE11488" s="70"/>
    </row>
    <row r="11489" spans="31:31" ht="15.75" x14ac:dyDescent="0.3">
      <c r="AE11489" s="70"/>
    </row>
    <row r="11490" spans="31:31" ht="15.75" x14ac:dyDescent="0.3">
      <c r="AE11490" s="70"/>
    </row>
    <row r="11491" spans="31:31" ht="15.75" x14ac:dyDescent="0.3">
      <c r="AE11491" s="70"/>
    </row>
    <row r="11492" spans="31:31" ht="15.75" x14ac:dyDescent="0.3">
      <c r="AE11492" s="70"/>
    </row>
    <row r="11493" spans="31:31" ht="15.75" x14ac:dyDescent="0.3">
      <c r="AE11493" s="70"/>
    </row>
    <row r="11494" spans="31:31" ht="15.75" x14ac:dyDescent="0.3">
      <c r="AE11494" s="70"/>
    </row>
    <row r="11495" spans="31:31" ht="15.75" x14ac:dyDescent="0.3">
      <c r="AE11495" s="70"/>
    </row>
    <row r="11496" spans="31:31" ht="15.75" x14ac:dyDescent="0.3">
      <c r="AE11496" s="70"/>
    </row>
    <row r="11497" spans="31:31" ht="15.75" x14ac:dyDescent="0.3">
      <c r="AE11497" s="70"/>
    </row>
    <row r="11498" spans="31:31" ht="15.75" x14ac:dyDescent="0.3">
      <c r="AE11498" s="70"/>
    </row>
    <row r="11499" spans="31:31" ht="15.75" x14ac:dyDescent="0.3">
      <c r="AE11499" s="70"/>
    </row>
    <row r="11500" spans="31:31" ht="15.75" x14ac:dyDescent="0.3">
      <c r="AE11500" s="70"/>
    </row>
    <row r="11501" spans="31:31" ht="15.75" x14ac:dyDescent="0.3">
      <c r="AE11501" s="70"/>
    </row>
    <row r="11502" spans="31:31" ht="15.75" x14ac:dyDescent="0.3">
      <c r="AE11502" s="70"/>
    </row>
    <row r="11503" spans="31:31" ht="15.75" x14ac:dyDescent="0.3">
      <c r="AE11503" s="70"/>
    </row>
    <row r="11504" spans="31:31" ht="15.75" x14ac:dyDescent="0.3">
      <c r="AE11504" s="70"/>
    </row>
    <row r="11505" spans="31:31" ht="15.75" x14ac:dyDescent="0.3">
      <c r="AE11505" s="70"/>
    </row>
    <row r="11506" spans="31:31" ht="15.75" x14ac:dyDescent="0.3">
      <c r="AE11506" s="70"/>
    </row>
    <row r="11507" spans="31:31" ht="15.75" x14ac:dyDescent="0.3">
      <c r="AE11507" s="70"/>
    </row>
    <row r="11508" spans="31:31" ht="15.75" x14ac:dyDescent="0.3">
      <c r="AE11508" s="70"/>
    </row>
    <row r="11509" spans="31:31" ht="15.75" x14ac:dyDescent="0.3">
      <c r="AE11509" s="70"/>
    </row>
    <row r="11510" spans="31:31" ht="15.75" x14ac:dyDescent="0.3">
      <c r="AE11510" s="70"/>
    </row>
    <row r="11511" spans="31:31" ht="15.75" x14ac:dyDescent="0.3">
      <c r="AE11511" s="70"/>
    </row>
    <row r="11512" spans="31:31" ht="15.75" x14ac:dyDescent="0.3">
      <c r="AE11512" s="70"/>
    </row>
    <row r="11513" spans="31:31" ht="15.75" x14ac:dyDescent="0.3">
      <c r="AE11513" s="70"/>
    </row>
    <row r="11514" spans="31:31" ht="15.75" x14ac:dyDescent="0.3">
      <c r="AE11514" s="70"/>
    </row>
    <row r="11515" spans="31:31" ht="15.75" x14ac:dyDescent="0.3">
      <c r="AE11515" s="70"/>
    </row>
    <row r="11516" spans="31:31" ht="15.75" x14ac:dyDescent="0.3">
      <c r="AE11516" s="70"/>
    </row>
    <row r="11517" spans="31:31" ht="15.75" x14ac:dyDescent="0.3">
      <c r="AE11517" s="70"/>
    </row>
    <row r="11518" spans="31:31" ht="15.75" x14ac:dyDescent="0.3">
      <c r="AE11518" s="70"/>
    </row>
    <row r="11519" spans="31:31" ht="15.75" x14ac:dyDescent="0.3">
      <c r="AE11519" s="70"/>
    </row>
    <row r="11520" spans="31:31" ht="15.75" x14ac:dyDescent="0.3">
      <c r="AE11520" s="70"/>
    </row>
    <row r="11521" spans="31:31" ht="15.75" x14ac:dyDescent="0.3">
      <c r="AE11521" s="70"/>
    </row>
    <row r="11522" spans="31:31" ht="15.75" x14ac:dyDescent="0.3">
      <c r="AE11522" s="70"/>
    </row>
    <row r="11523" spans="31:31" ht="15.75" x14ac:dyDescent="0.3">
      <c r="AE11523" s="70"/>
    </row>
    <row r="11524" spans="31:31" ht="15.75" x14ac:dyDescent="0.3">
      <c r="AE11524" s="70"/>
    </row>
    <row r="11525" spans="31:31" ht="15.75" x14ac:dyDescent="0.3">
      <c r="AE11525" s="70"/>
    </row>
    <row r="11526" spans="31:31" ht="15.75" x14ac:dyDescent="0.3">
      <c r="AE11526" s="70"/>
    </row>
    <row r="11527" spans="31:31" ht="15.75" x14ac:dyDescent="0.3">
      <c r="AE11527" s="70"/>
    </row>
    <row r="11528" spans="31:31" ht="15.75" x14ac:dyDescent="0.3">
      <c r="AE11528" s="70"/>
    </row>
    <row r="11529" spans="31:31" ht="15.75" x14ac:dyDescent="0.3">
      <c r="AE11529" s="70"/>
    </row>
    <row r="11530" spans="31:31" ht="15.75" x14ac:dyDescent="0.3">
      <c r="AE11530" s="70"/>
    </row>
    <row r="11531" spans="31:31" ht="15.75" x14ac:dyDescent="0.3">
      <c r="AE11531" s="70"/>
    </row>
    <row r="11532" spans="31:31" ht="15.75" x14ac:dyDescent="0.3">
      <c r="AE11532" s="70"/>
    </row>
    <row r="11533" spans="31:31" ht="15.75" x14ac:dyDescent="0.3">
      <c r="AE11533" s="70"/>
    </row>
    <row r="11534" spans="31:31" ht="15.75" x14ac:dyDescent="0.3">
      <c r="AE11534" s="70"/>
    </row>
    <row r="11535" spans="31:31" ht="15.75" x14ac:dyDescent="0.3">
      <c r="AE11535" s="70"/>
    </row>
    <row r="11536" spans="31:31" ht="15.75" x14ac:dyDescent="0.3">
      <c r="AE11536" s="70"/>
    </row>
    <row r="11537" spans="31:31" ht="15.75" x14ac:dyDescent="0.3">
      <c r="AE11537" s="70"/>
    </row>
    <row r="11538" spans="31:31" ht="15.75" x14ac:dyDescent="0.3">
      <c r="AE11538" s="70"/>
    </row>
    <row r="11539" spans="31:31" ht="15.75" x14ac:dyDescent="0.3">
      <c r="AE11539" s="70"/>
    </row>
    <row r="11540" spans="31:31" ht="15.75" x14ac:dyDescent="0.3">
      <c r="AE11540" s="70"/>
    </row>
    <row r="11541" spans="31:31" ht="15.75" x14ac:dyDescent="0.3">
      <c r="AE11541" s="70"/>
    </row>
    <row r="11542" spans="31:31" ht="15.75" x14ac:dyDescent="0.3">
      <c r="AE11542" s="70"/>
    </row>
    <row r="11543" spans="31:31" ht="15.75" x14ac:dyDescent="0.3">
      <c r="AE11543" s="70"/>
    </row>
    <row r="11544" spans="31:31" ht="15.75" x14ac:dyDescent="0.3">
      <c r="AE11544" s="70"/>
    </row>
    <row r="11545" spans="31:31" ht="15.75" x14ac:dyDescent="0.3">
      <c r="AE11545" s="70"/>
    </row>
    <row r="11546" spans="31:31" ht="15.75" x14ac:dyDescent="0.3">
      <c r="AE11546" s="70"/>
    </row>
    <row r="11547" spans="31:31" ht="15.75" x14ac:dyDescent="0.3">
      <c r="AE11547" s="70"/>
    </row>
    <row r="11548" spans="31:31" ht="15.75" x14ac:dyDescent="0.3">
      <c r="AE11548" s="70"/>
    </row>
    <row r="11549" spans="31:31" ht="15.75" x14ac:dyDescent="0.3">
      <c r="AE11549" s="70"/>
    </row>
    <row r="11550" spans="31:31" ht="15.75" x14ac:dyDescent="0.3">
      <c r="AE11550" s="70"/>
    </row>
    <row r="11551" spans="31:31" ht="15.75" x14ac:dyDescent="0.3">
      <c r="AE11551" s="70"/>
    </row>
    <row r="11552" spans="31:31" ht="15.75" x14ac:dyDescent="0.3">
      <c r="AE11552" s="70"/>
    </row>
    <row r="11553" spans="31:31" ht="15.75" x14ac:dyDescent="0.3">
      <c r="AE11553" s="70"/>
    </row>
    <row r="11554" spans="31:31" ht="15.75" x14ac:dyDescent="0.3">
      <c r="AE11554" s="70"/>
    </row>
    <row r="11555" spans="31:31" ht="15.75" x14ac:dyDescent="0.3">
      <c r="AE11555" s="70"/>
    </row>
    <row r="11556" spans="31:31" ht="15.75" x14ac:dyDescent="0.3">
      <c r="AE11556" s="70"/>
    </row>
    <row r="11557" spans="31:31" ht="15.75" x14ac:dyDescent="0.3">
      <c r="AE11557" s="70"/>
    </row>
    <row r="11558" spans="31:31" ht="15.75" x14ac:dyDescent="0.3">
      <c r="AE11558" s="70"/>
    </row>
    <row r="11559" spans="31:31" ht="15.75" x14ac:dyDescent="0.3">
      <c r="AE11559" s="70"/>
    </row>
    <row r="11560" spans="31:31" ht="15.75" x14ac:dyDescent="0.3">
      <c r="AE11560" s="70"/>
    </row>
    <row r="11561" spans="31:31" ht="15.75" x14ac:dyDescent="0.3">
      <c r="AE11561" s="70"/>
    </row>
    <row r="11562" spans="31:31" ht="15.75" x14ac:dyDescent="0.3">
      <c r="AE11562" s="70"/>
    </row>
    <row r="11563" spans="31:31" ht="15.75" x14ac:dyDescent="0.3">
      <c r="AE11563" s="70"/>
    </row>
    <row r="11564" spans="31:31" ht="15.75" x14ac:dyDescent="0.3">
      <c r="AE11564" s="70"/>
    </row>
    <row r="11565" spans="31:31" ht="15.75" x14ac:dyDescent="0.3">
      <c r="AE11565" s="70"/>
    </row>
    <row r="11566" spans="31:31" ht="15.75" x14ac:dyDescent="0.3">
      <c r="AE11566" s="70"/>
    </row>
    <row r="11567" spans="31:31" ht="15.75" x14ac:dyDescent="0.3">
      <c r="AE11567" s="70"/>
    </row>
    <row r="11568" spans="31:31" ht="15.75" x14ac:dyDescent="0.3">
      <c r="AE11568" s="70"/>
    </row>
    <row r="11569" spans="31:31" ht="15.75" x14ac:dyDescent="0.3">
      <c r="AE11569" s="70"/>
    </row>
    <row r="11570" spans="31:31" ht="15.75" x14ac:dyDescent="0.3">
      <c r="AE11570" s="70"/>
    </row>
    <row r="11571" spans="31:31" ht="15.75" x14ac:dyDescent="0.3">
      <c r="AE11571" s="70"/>
    </row>
    <row r="11572" spans="31:31" ht="15.75" x14ac:dyDescent="0.3">
      <c r="AE11572" s="70"/>
    </row>
    <row r="11573" spans="31:31" ht="15.75" x14ac:dyDescent="0.3">
      <c r="AE11573" s="70"/>
    </row>
    <row r="11574" spans="31:31" ht="15.75" x14ac:dyDescent="0.3">
      <c r="AE11574" s="70"/>
    </row>
    <row r="11575" spans="31:31" ht="15.75" x14ac:dyDescent="0.3">
      <c r="AE11575" s="70"/>
    </row>
    <row r="11576" spans="31:31" ht="15.75" x14ac:dyDescent="0.3">
      <c r="AE11576" s="70"/>
    </row>
    <row r="11577" spans="31:31" ht="15.75" x14ac:dyDescent="0.3">
      <c r="AE11577" s="70"/>
    </row>
    <row r="11578" spans="31:31" ht="15.75" x14ac:dyDescent="0.3">
      <c r="AE11578" s="70"/>
    </row>
    <row r="11579" spans="31:31" ht="15.75" x14ac:dyDescent="0.3">
      <c r="AE11579" s="70"/>
    </row>
    <row r="11580" spans="31:31" ht="15.75" x14ac:dyDescent="0.3">
      <c r="AE11580" s="70"/>
    </row>
    <row r="11581" spans="31:31" ht="15.75" x14ac:dyDescent="0.3">
      <c r="AE11581" s="70"/>
    </row>
    <row r="11582" spans="31:31" ht="15.75" x14ac:dyDescent="0.3">
      <c r="AE11582" s="70"/>
    </row>
    <row r="11583" spans="31:31" ht="15.75" x14ac:dyDescent="0.3">
      <c r="AE11583" s="70"/>
    </row>
    <row r="11584" spans="31:31" ht="15.75" x14ac:dyDescent="0.3">
      <c r="AE11584" s="70"/>
    </row>
    <row r="11585" spans="31:31" ht="15.75" x14ac:dyDescent="0.3">
      <c r="AE11585" s="70"/>
    </row>
    <row r="11586" spans="31:31" ht="15.75" x14ac:dyDescent="0.3">
      <c r="AE11586" s="70"/>
    </row>
    <row r="11587" spans="31:31" ht="15.75" x14ac:dyDescent="0.3">
      <c r="AE11587" s="70"/>
    </row>
    <row r="11588" spans="31:31" ht="15.75" x14ac:dyDescent="0.3">
      <c r="AE11588" s="70"/>
    </row>
    <row r="11589" spans="31:31" ht="15.75" x14ac:dyDescent="0.3">
      <c r="AE11589" s="70"/>
    </row>
    <row r="11590" spans="31:31" ht="15.75" x14ac:dyDescent="0.3">
      <c r="AE11590" s="70"/>
    </row>
    <row r="11591" spans="31:31" ht="15.75" x14ac:dyDescent="0.3">
      <c r="AE11591" s="70"/>
    </row>
    <row r="11592" spans="31:31" ht="15.75" x14ac:dyDescent="0.3">
      <c r="AE11592" s="70"/>
    </row>
    <row r="11593" spans="31:31" ht="15.75" x14ac:dyDescent="0.3">
      <c r="AE11593" s="70"/>
    </row>
    <row r="11594" spans="31:31" ht="15.75" x14ac:dyDescent="0.3">
      <c r="AE11594" s="70"/>
    </row>
    <row r="11595" spans="31:31" ht="15.75" x14ac:dyDescent="0.3">
      <c r="AE11595" s="70"/>
    </row>
    <row r="11596" spans="31:31" ht="15.75" x14ac:dyDescent="0.3">
      <c r="AE11596" s="70"/>
    </row>
    <row r="11597" spans="31:31" ht="15.75" x14ac:dyDescent="0.3">
      <c r="AE11597" s="70"/>
    </row>
    <row r="11598" spans="31:31" ht="15.75" x14ac:dyDescent="0.3">
      <c r="AE11598" s="70"/>
    </row>
    <row r="11599" spans="31:31" ht="15.75" x14ac:dyDescent="0.3">
      <c r="AE11599" s="70"/>
    </row>
    <row r="11600" spans="31:31" ht="15.75" x14ac:dyDescent="0.3">
      <c r="AE11600" s="70"/>
    </row>
    <row r="11601" spans="31:31" ht="15.75" x14ac:dyDescent="0.3">
      <c r="AE11601" s="70"/>
    </row>
    <row r="11602" spans="31:31" ht="15.75" x14ac:dyDescent="0.3">
      <c r="AE11602" s="70"/>
    </row>
    <row r="11603" spans="31:31" ht="15.75" x14ac:dyDescent="0.3">
      <c r="AE11603" s="70"/>
    </row>
    <row r="11604" spans="31:31" ht="15.75" x14ac:dyDescent="0.3">
      <c r="AE11604" s="70"/>
    </row>
    <row r="11605" spans="31:31" ht="15.75" x14ac:dyDescent="0.3">
      <c r="AE11605" s="70"/>
    </row>
    <row r="11606" spans="31:31" ht="15.75" x14ac:dyDescent="0.3">
      <c r="AE11606" s="70"/>
    </row>
    <row r="11607" spans="31:31" ht="15.75" x14ac:dyDescent="0.3">
      <c r="AE11607" s="70"/>
    </row>
    <row r="11608" spans="31:31" ht="15.75" x14ac:dyDescent="0.3">
      <c r="AE11608" s="70"/>
    </row>
    <row r="11609" spans="31:31" ht="15.75" x14ac:dyDescent="0.3">
      <c r="AE11609" s="70"/>
    </row>
    <row r="11610" spans="31:31" ht="15.75" x14ac:dyDescent="0.3">
      <c r="AE11610" s="70"/>
    </row>
    <row r="11611" spans="31:31" ht="15.75" x14ac:dyDescent="0.3">
      <c r="AE11611" s="70"/>
    </row>
    <row r="11612" spans="31:31" ht="15.75" x14ac:dyDescent="0.3">
      <c r="AE11612" s="70"/>
    </row>
    <row r="11613" spans="31:31" ht="15.75" x14ac:dyDescent="0.3">
      <c r="AE11613" s="70"/>
    </row>
    <row r="11614" spans="31:31" ht="15.75" x14ac:dyDescent="0.3">
      <c r="AE11614" s="70"/>
    </row>
    <row r="11615" spans="31:31" ht="15.75" x14ac:dyDescent="0.3">
      <c r="AE11615" s="70"/>
    </row>
    <row r="11616" spans="31:31" ht="15.75" x14ac:dyDescent="0.3">
      <c r="AE11616" s="70"/>
    </row>
    <row r="11617" spans="31:31" ht="15.75" x14ac:dyDescent="0.3">
      <c r="AE11617" s="70"/>
    </row>
    <row r="11618" spans="31:31" ht="15.75" x14ac:dyDescent="0.3">
      <c r="AE11618" s="70"/>
    </row>
    <row r="11619" spans="31:31" ht="15.75" x14ac:dyDescent="0.3">
      <c r="AE11619" s="70"/>
    </row>
    <row r="11620" spans="31:31" ht="15.75" x14ac:dyDescent="0.3">
      <c r="AE11620" s="70"/>
    </row>
    <row r="11621" spans="31:31" ht="15.75" x14ac:dyDescent="0.3">
      <c r="AE11621" s="70"/>
    </row>
    <row r="11622" spans="31:31" ht="15.75" x14ac:dyDescent="0.3">
      <c r="AE11622" s="70"/>
    </row>
    <row r="11623" spans="31:31" ht="15.75" x14ac:dyDescent="0.3">
      <c r="AE11623" s="70"/>
    </row>
    <row r="11624" spans="31:31" ht="15.75" x14ac:dyDescent="0.3">
      <c r="AE11624" s="70"/>
    </row>
    <row r="11625" spans="31:31" ht="15.75" x14ac:dyDescent="0.3">
      <c r="AE11625" s="70"/>
    </row>
    <row r="11626" spans="31:31" ht="15.75" x14ac:dyDescent="0.3">
      <c r="AE11626" s="70"/>
    </row>
    <row r="11627" spans="31:31" ht="15.75" x14ac:dyDescent="0.3">
      <c r="AE11627" s="70"/>
    </row>
    <row r="11628" spans="31:31" ht="15.75" x14ac:dyDescent="0.3">
      <c r="AE11628" s="70"/>
    </row>
    <row r="11629" spans="31:31" ht="15.75" x14ac:dyDescent="0.3">
      <c r="AE11629" s="70"/>
    </row>
    <row r="11630" spans="31:31" ht="15.75" x14ac:dyDescent="0.3">
      <c r="AE11630" s="70"/>
    </row>
    <row r="11631" spans="31:31" ht="15.75" x14ac:dyDescent="0.3">
      <c r="AE11631" s="70"/>
    </row>
    <row r="11632" spans="31:31" ht="15.75" x14ac:dyDescent="0.3">
      <c r="AE11632" s="70"/>
    </row>
    <row r="11633" spans="31:31" ht="15.75" x14ac:dyDescent="0.3">
      <c r="AE11633" s="70"/>
    </row>
    <row r="11634" spans="31:31" ht="15.75" x14ac:dyDescent="0.3">
      <c r="AE11634" s="70"/>
    </row>
    <row r="11635" spans="31:31" ht="15.75" x14ac:dyDescent="0.3">
      <c r="AE11635" s="70"/>
    </row>
    <row r="11636" spans="31:31" ht="15.75" x14ac:dyDescent="0.3">
      <c r="AE11636" s="70"/>
    </row>
    <row r="11637" spans="31:31" ht="15.75" x14ac:dyDescent="0.3">
      <c r="AE11637" s="70"/>
    </row>
    <row r="11638" spans="31:31" ht="15.75" x14ac:dyDescent="0.3">
      <c r="AE11638" s="70"/>
    </row>
    <row r="11639" spans="31:31" ht="15.75" x14ac:dyDescent="0.3">
      <c r="AE11639" s="70"/>
    </row>
    <row r="11640" spans="31:31" ht="15.75" x14ac:dyDescent="0.3">
      <c r="AE11640" s="70"/>
    </row>
    <row r="11641" spans="31:31" ht="15.75" x14ac:dyDescent="0.3">
      <c r="AE11641" s="70"/>
    </row>
    <row r="11642" spans="31:31" ht="15.75" x14ac:dyDescent="0.3">
      <c r="AE11642" s="70"/>
    </row>
    <row r="11643" spans="31:31" ht="15.75" x14ac:dyDescent="0.3">
      <c r="AE11643" s="70"/>
    </row>
    <row r="11644" spans="31:31" ht="15.75" x14ac:dyDescent="0.3">
      <c r="AE11644" s="70"/>
    </row>
    <row r="11645" spans="31:31" ht="15.75" x14ac:dyDescent="0.3">
      <c r="AE11645" s="70"/>
    </row>
    <row r="11646" spans="31:31" ht="15.75" x14ac:dyDescent="0.3">
      <c r="AE11646" s="70"/>
    </row>
    <row r="11647" spans="31:31" ht="15.75" x14ac:dyDescent="0.3">
      <c r="AE11647" s="70"/>
    </row>
    <row r="11648" spans="31:31" ht="15.75" x14ac:dyDescent="0.3">
      <c r="AE11648" s="70"/>
    </row>
    <row r="11649" spans="31:31" ht="15.75" x14ac:dyDescent="0.3">
      <c r="AE11649" s="70"/>
    </row>
    <row r="11650" spans="31:31" ht="15.75" x14ac:dyDescent="0.3">
      <c r="AE11650" s="70"/>
    </row>
    <row r="11651" spans="31:31" ht="15.75" x14ac:dyDescent="0.3">
      <c r="AE11651" s="70"/>
    </row>
    <row r="11652" spans="31:31" ht="15.75" x14ac:dyDescent="0.3">
      <c r="AE11652" s="70"/>
    </row>
    <row r="11653" spans="31:31" ht="15.75" x14ac:dyDescent="0.3">
      <c r="AE11653" s="70"/>
    </row>
    <row r="11654" spans="31:31" ht="15.75" x14ac:dyDescent="0.3">
      <c r="AE11654" s="70"/>
    </row>
    <row r="11655" spans="31:31" ht="15.75" x14ac:dyDescent="0.3">
      <c r="AE11655" s="70"/>
    </row>
    <row r="11656" spans="31:31" ht="15.75" x14ac:dyDescent="0.3">
      <c r="AE11656" s="70"/>
    </row>
    <row r="11657" spans="31:31" ht="15.75" x14ac:dyDescent="0.3">
      <c r="AE11657" s="70"/>
    </row>
    <row r="11658" spans="31:31" ht="15.75" x14ac:dyDescent="0.3">
      <c r="AE11658" s="70"/>
    </row>
    <row r="11659" spans="31:31" ht="15.75" x14ac:dyDescent="0.3">
      <c r="AE11659" s="70"/>
    </row>
    <row r="11660" spans="31:31" ht="15.75" x14ac:dyDescent="0.3">
      <c r="AE11660" s="70"/>
    </row>
    <row r="11661" spans="31:31" ht="15.75" x14ac:dyDescent="0.3">
      <c r="AE11661" s="70"/>
    </row>
    <row r="11662" spans="31:31" ht="15.75" x14ac:dyDescent="0.3">
      <c r="AE11662" s="70"/>
    </row>
    <row r="11663" spans="31:31" ht="15.75" x14ac:dyDescent="0.3">
      <c r="AE11663" s="70"/>
    </row>
    <row r="11664" spans="31:31" ht="15.75" x14ac:dyDescent="0.3">
      <c r="AE11664" s="70"/>
    </row>
    <row r="11665" spans="31:31" ht="15.75" x14ac:dyDescent="0.3">
      <c r="AE11665" s="70"/>
    </row>
    <row r="11666" spans="31:31" ht="15.75" x14ac:dyDescent="0.3">
      <c r="AE11666" s="70"/>
    </row>
    <row r="11667" spans="31:31" ht="15.75" x14ac:dyDescent="0.3">
      <c r="AE11667" s="70"/>
    </row>
    <row r="11668" spans="31:31" ht="15.75" x14ac:dyDescent="0.3">
      <c r="AE11668" s="70"/>
    </row>
    <row r="11669" spans="31:31" ht="15.75" x14ac:dyDescent="0.3">
      <c r="AE11669" s="70"/>
    </row>
    <row r="11670" spans="31:31" ht="15.75" x14ac:dyDescent="0.3">
      <c r="AE11670" s="70"/>
    </row>
    <row r="11671" spans="31:31" ht="15.75" x14ac:dyDescent="0.3">
      <c r="AE11671" s="70"/>
    </row>
    <row r="11672" spans="31:31" ht="15.75" x14ac:dyDescent="0.3">
      <c r="AE11672" s="70"/>
    </row>
    <row r="11673" spans="31:31" ht="15.75" x14ac:dyDescent="0.3">
      <c r="AE11673" s="70"/>
    </row>
    <row r="11674" spans="31:31" ht="15.75" x14ac:dyDescent="0.3">
      <c r="AE11674" s="70"/>
    </row>
    <row r="11675" spans="31:31" ht="15.75" x14ac:dyDescent="0.3">
      <c r="AE11675" s="70"/>
    </row>
    <row r="11676" spans="31:31" ht="15.75" x14ac:dyDescent="0.3">
      <c r="AE11676" s="70"/>
    </row>
    <row r="11677" spans="31:31" ht="15.75" x14ac:dyDescent="0.3">
      <c r="AE11677" s="70"/>
    </row>
    <row r="11678" spans="31:31" ht="15.75" x14ac:dyDescent="0.3">
      <c r="AE11678" s="70"/>
    </row>
    <row r="11679" spans="31:31" ht="15.75" x14ac:dyDescent="0.3">
      <c r="AE11679" s="70"/>
    </row>
    <row r="11680" spans="31:31" ht="15.75" x14ac:dyDescent="0.3">
      <c r="AE11680" s="70"/>
    </row>
    <row r="11681" spans="31:31" ht="15.75" x14ac:dyDescent="0.3">
      <c r="AE11681" s="70"/>
    </row>
    <row r="11682" spans="31:31" ht="15.75" x14ac:dyDescent="0.3">
      <c r="AE11682" s="70"/>
    </row>
    <row r="11683" spans="31:31" ht="15.75" x14ac:dyDescent="0.3">
      <c r="AE11683" s="70"/>
    </row>
    <row r="11684" spans="31:31" ht="15.75" x14ac:dyDescent="0.3">
      <c r="AE11684" s="70"/>
    </row>
    <row r="11685" spans="31:31" ht="15.75" x14ac:dyDescent="0.3">
      <c r="AE11685" s="70"/>
    </row>
    <row r="11686" spans="31:31" ht="15.75" x14ac:dyDescent="0.3">
      <c r="AE11686" s="70"/>
    </row>
    <row r="11687" spans="31:31" ht="15.75" x14ac:dyDescent="0.3">
      <c r="AE11687" s="70"/>
    </row>
    <row r="11688" spans="31:31" ht="15.75" x14ac:dyDescent="0.3">
      <c r="AE11688" s="70"/>
    </row>
    <row r="11689" spans="31:31" ht="15.75" x14ac:dyDescent="0.3">
      <c r="AE11689" s="70"/>
    </row>
    <row r="11690" spans="31:31" ht="15.75" x14ac:dyDescent="0.3">
      <c r="AE11690" s="70"/>
    </row>
    <row r="11691" spans="31:31" ht="15.75" x14ac:dyDescent="0.3">
      <c r="AE11691" s="70"/>
    </row>
    <row r="11692" spans="31:31" ht="15.75" x14ac:dyDescent="0.3">
      <c r="AE11692" s="70"/>
    </row>
    <row r="11693" spans="31:31" ht="15.75" x14ac:dyDescent="0.3">
      <c r="AE11693" s="70"/>
    </row>
    <row r="11694" spans="31:31" ht="15.75" x14ac:dyDescent="0.3">
      <c r="AE11694" s="70"/>
    </row>
    <row r="11695" spans="31:31" ht="15.75" x14ac:dyDescent="0.3">
      <c r="AE11695" s="70"/>
    </row>
    <row r="11696" spans="31:31" ht="15.75" x14ac:dyDescent="0.3">
      <c r="AE11696" s="70"/>
    </row>
    <row r="11697" spans="31:31" ht="15.75" x14ac:dyDescent="0.3">
      <c r="AE11697" s="70"/>
    </row>
    <row r="11698" spans="31:31" ht="15.75" x14ac:dyDescent="0.3">
      <c r="AE11698" s="70"/>
    </row>
    <row r="11699" spans="31:31" ht="15.75" x14ac:dyDescent="0.3">
      <c r="AE11699" s="70"/>
    </row>
    <row r="11700" spans="31:31" ht="15.75" x14ac:dyDescent="0.3">
      <c r="AE11700" s="70"/>
    </row>
    <row r="11701" spans="31:31" ht="15.75" x14ac:dyDescent="0.3">
      <c r="AE11701" s="70"/>
    </row>
    <row r="11702" spans="31:31" ht="15.75" x14ac:dyDescent="0.3">
      <c r="AE11702" s="70"/>
    </row>
    <row r="11703" spans="31:31" ht="15.75" x14ac:dyDescent="0.3">
      <c r="AE11703" s="70"/>
    </row>
    <row r="11704" spans="31:31" ht="15.75" x14ac:dyDescent="0.3">
      <c r="AE11704" s="70"/>
    </row>
    <row r="11705" spans="31:31" ht="15.75" x14ac:dyDescent="0.3">
      <c r="AE11705" s="70"/>
    </row>
    <row r="11706" spans="31:31" ht="15.75" x14ac:dyDescent="0.3">
      <c r="AE11706" s="70"/>
    </row>
    <row r="11707" spans="31:31" ht="15.75" x14ac:dyDescent="0.3">
      <c r="AE11707" s="70"/>
    </row>
    <row r="11708" spans="31:31" ht="15.75" x14ac:dyDescent="0.3">
      <c r="AE11708" s="70"/>
    </row>
    <row r="11709" spans="31:31" ht="15.75" x14ac:dyDescent="0.3">
      <c r="AE11709" s="70"/>
    </row>
    <row r="11710" spans="31:31" ht="15.75" x14ac:dyDescent="0.3">
      <c r="AE11710" s="70"/>
    </row>
    <row r="11711" spans="31:31" ht="15.75" x14ac:dyDescent="0.3">
      <c r="AE11711" s="70"/>
    </row>
    <row r="11712" spans="31:31" ht="15.75" x14ac:dyDescent="0.3">
      <c r="AE11712" s="70"/>
    </row>
    <row r="11713" spans="31:31" ht="15.75" x14ac:dyDescent="0.3">
      <c r="AE11713" s="70"/>
    </row>
    <row r="11714" spans="31:31" ht="15.75" x14ac:dyDescent="0.3">
      <c r="AE11714" s="70"/>
    </row>
    <row r="11715" spans="31:31" ht="15.75" x14ac:dyDescent="0.3">
      <c r="AE11715" s="70"/>
    </row>
    <row r="11716" spans="31:31" ht="15.75" x14ac:dyDescent="0.3">
      <c r="AE11716" s="70"/>
    </row>
    <row r="11717" spans="31:31" ht="15.75" x14ac:dyDescent="0.3">
      <c r="AE11717" s="70"/>
    </row>
    <row r="11718" spans="31:31" ht="15.75" x14ac:dyDescent="0.3">
      <c r="AE11718" s="70"/>
    </row>
    <row r="11719" spans="31:31" ht="15.75" x14ac:dyDescent="0.3">
      <c r="AE11719" s="70"/>
    </row>
    <row r="11720" spans="31:31" ht="15.75" x14ac:dyDescent="0.3">
      <c r="AE11720" s="70"/>
    </row>
    <row r="11721" spans="31:31" ht="15.75" x14ac:dyDescent="0.3">
      <c r="AE11721" s="70"/>
    </row>
    <row r="11722" spans="31:31" ht="15.75" x14ac:dyDescent="0.3">
      <c r="AE11722" s="70"/>
    </row>
    <row r="11723" spans="31:31" ht="15.75" x14ac:dyDescent="0.3">
      <c r="AE11723" s="70"/>
    </row>
    <row r="11724" spans="31:31" ht="15.75" x14ac:dyDescent="0.3">
      <c r="AE11724" s="70"/>
    </row>
    <row r="11725" spans="31:31" ht="15.75" x14ac:dyDescent="0.3">
      <c r="AE11725" s="70"/>
    </row>
    <row r="11726" spans="31:31" ht="15.75" x14ac:dyDescent="0.3">
      <c r="AE11726" s="70"/>
    </row>
    <row r="11727" spans="31:31" ht="15.75" x14ac:dyDescent="0.3">
      <c r="AE11727" s="70"/>
    </row>
    <row r="11728" spans="31:31" ht="15.75" x14ac:dyDescent="0.3">
      <c r="AE11728" s="70"/>
    </row>
    <row r="11729" spans="31:31" ht="15.75" x14ac:dyDescent="0.3">
      <c r="AE11729" s="70"/>
    </row>
    <row r="11730" spans="31:31" ht="15.75" x14ac:dyDescent="0.3">
      <c r="AE11730" s="70"/>
    </row>
    <row r="11731" spans="31:31" ht="15.75" x14ac:dyDescent="0.3">
      <c r="AE11731" s="70"/>
    </row>
    <row r="11732" spans="31:31" ht="15.75" x14ac:dyDescent="0.3">
      <c r="AE11732" s="70"/>
    </row>
    <row r="11733" spans="31:31" ht="15.75" x14ac:dyDescent="0.3">
      <c r="AE11733" s="70"/>
    </row>
    <row r="11734" spans="31:31" ht="15.75" x14ac:dyDescent="0.3">
      <c r="AE11734" s="70"/>
    </row>
    <row r="11735" spans="31:31" ht="15.75" x14ac:dyDescent="0.3">
      <c r="AE11735" s="70"/>
    </row>
    <row r="11736" spans="31:31" ht="15.75" x14ac:dyDescent="0.3">
      <c r="AE11736" s="70"/>
    </row>
    <row r="11737" spans="31:31" ht="15.75" x14ac:dyDescent="0.3">
      <c r="AE11737" s="70"/>
    </row>
    <row r="11738" spans="31:31" ht="15.75" x14ac:dyDescent="0.3">
      <c r="AE11738" s="70"/>
    </row>
    <row r="11739" spans="31:31" ht="15.75" x14ac:dyDescent="0.3">
      <c r="AE11739" s="70"/>
    </row>
    <row r="11740" spans="31:31" ht="15.75" x14ac:dyDescent="0.3">
      <c r="AE11740" s="70"/>
    </row>
    <row r="11741" spans="31:31" ht="15.75" x14ac:dyDescent="0.3">
      <c r="AE11741" s="70"/>
    </row>
    <row r="11742" spans="31:31" ht="15.75" x14ac:dyDescent="0.3">
      <c r="AE11742" s="70"/>
    </row>
    <row r="11743" spans="31:31" ht="15.75" x14ac:dyDescent="0.3">
      <c r="AE11743" s="70"/>
    </row>
    <row r="11744" spans="31:31" ht="15.75" x14ac:dyDescent="0.3">
      <c r="AE11744" s="70"/>
    </row>
    <row r="11745" spans="31:31" ht="15.75" x14ac:dyDescent="0.3">
      <c r="AE11745" s="70"/>
    </row>
    <row r="11746" spans="31:31" ht="15.75" x14ac:dyDescent="0.3">
      <c r="AE11746" s="70"/>
    </row>
    <row r="11747" spans="31:31" ht="15.75" x14ac:dyDescent="0.3">
      <c r="AE11747" s="70"/>
    </row>
    <row r="11748" spans="31:31" ht="15.75" x14ac:dyDescent="0.3">
      <c r="AE11748" s="70"/>
    </row>
    <row r="11749" spans="31:31" ht="15.75" x14ac:dyDescent="0.3">
      <c r="AE11749" s="70"/>
    </row>
    <row r="11750" spans="31:31" ht="15.75" x14ac:dyDescent="0.3">
      <c r="AE11750" s="70"/>
    </row>
    <row r="11751" spans="31:31" ht="15.75" x14ac:dyDescent="0.3">
      <c r="AE11751" s="70"/>
    </row>
    <row r="11752" spans="31:31" ht="15.75" x14ac:dyDescent="0.3">
      <c r="AE11752" s="70"/>
    </row>
    <row r="11753" spans="31:31" ht="15.75" x14ac:dyDescent="0.3">
      <c r="AE11753" s="70"/>
    </row>
    <row r="11754" spans="31:31" ht="15.75" x14ac:dyDescent="0.3">
      <c r="AE11754" s="70"/>
    </row>
    <row r="11755" spans="31:31" ht="15.75" x14ac:dyDescent="0.3">
      <c r="AE11755" s="70"/>
    </row>
    <row r="11756" spans="31:31" ht="15.75" x14ac:dyDescent="0.3">
      <c r="AE11756" s="70"/>
    </row>
    <row r="11757" spans="31:31" ht="15.75" x14ac:dyDescent="0.3">
      <c r="AE11757" s="70"/>
    </row>
    <row r="11758" spans="31:31" ht="15.75" x14ac:dyDescent="0.3">
      <c r="AE11758" s="70"/>
    </row>
    <row r="11759" spans="31:31" ht="15.75" x14ac:dyDescent="0.3">
      <c r="AE11759" s="70"/>
    </row>
    <row r="11760" spans="31:31" ht="15.75" x14ac:dyDescent="0.3">
      <c r="AE11760" s="70"/>
    </row>
    <row r="11761" spans="31:31" ht="15.75" x14ac:dyDescent="0.3">
      <c r="AE11761" s="70"/>
    </row>
    <row r="11762" spans="31:31" ht="15.75" x14ac:dyDescent="0.3">
      <c r="AE11762" s="70"/>
    </row>
    <row r="11763" spans="31:31" ht="15.75" x14ac:dyDescent="0.3">
      <c r="AE11763" s="70"/>
    </row>
    <row r="11764" spans="31:31" ht="15.75" x14ac:dyDescent="0.3">
      <c r="AE11764" s="70"/>
    </row>
    <row r="11765" spans="31:31" ht="15.75" x14ac:dyDescent="0.3">
      <c r="AE11765" s="70"/>
    </row>
    <row r="11766" spans="31:31" ht="15.75" x14ac:dyDescent="0.3">
      <c r="AE11766" s="70"/>
    </row>
    <row r="11767" spans="31:31" ht="15.75" x14ac:dyDescent="0.3">
      <c r="AE11767" s="70"/>
    </row>
    <row r="11768" spans="31:31" ht="15.75" x14ac:dyDescent="0.3">
      <c r="AE11768" s="70"/>
    </row>
    <row r="11769" spans="31:31" ht="15.75" x14ac:dyDescent="0.3">
      <c r="AE11769" s="70"/>
    </row>
    <row r="11770" spans="31:31" ht="15.75" x14ac:dyDescent="0.3">
      <c r="AE11770" s="70"/>
    </row>
    <row r="11771" spans="31:31" ht="15.75" x14ac:dyDescent="0.3">
      <c r="AE11771" s="70"/>
    </row>
    <row r="11772" spans="31:31" ht="15.75" x14ac:dyDescent="0.3">
      <c r="AE11772" s="70"/>
    </row>
    <row r="11773" spans="31:31" ht="15.75" x14ac:dyDescent="0.3">
      <c r="AE11773" s="70"/>
    </row>
    <row r="11774" spans="31:31" ht="15.75" x14ac:dyDescent="0.3">
      <c r="AE11774" s="70"/>
    </row>
    <row r="11775" spans="31:31" ht="15.75" x14ac:dyDescent="0.3">
      <c r="AE11775" s="70"/>
    </row>
    <row r="11776" spans="31:31" ht="15.75" x14ac:dyDescent="0.3">
      <c r="AE11776" s="70"/>
    </row>
    <row r="11777" spans="31:31" ht="15.75" x14ac:dyDescent="0.3">
      <c r="AE11777" s="70"/>
    </row>
    <row r="11778" spans="31:31" ht="15.75" x14ac:dyDescent="0.3">
      <c r="AE11778" s="70"/>
    </row>
    <row r="11779" spans="31:31" ht="15.75" x14ac:dyDescent="0.3">
      <c r="AE11779" s="70"/>
    </row>
    <row r="11780" spans="31:31" ht="15.75" x14ac:dyDescent="0.3">
      <c r="AE11780" s="70"/>
    </row>
    <row r="11781" spans="31:31" ht="15.75" x14ac:dyDescent="0.3">
      <c r="AE11781" s="70"/>
    </row>
    <row r="11782" spans="31:31" ht="15.75" x14ac:dyDescent="0.3">
      <c r="AE11782" s="70"/>
    </row>
    <row r="11783" spans="31:31" ht="15.75" x14ac:dyDescent="0.3">
      <c r="AE11783" s="70"/>
    </row>
    <row r="11784" spans="31:31" ht="15.75" x14ac:dyDescent="0.3">
      <c r="AE11784" s="70"/>
    </row>
    <row r="11785" spans="31:31" ht="15.75" x14ac:dyDescent="0.3">
      <c r="AE11785" s="70"/>
    </row>
    <row r="11786" spans="31:31" ht="15.75" x14ac:dyDescent="0.3">
      <c r="AE11786" s="70"/>
    </row>
    <row r="11787" spans="31:31" ht="15.75" x14ac:dyDescent="0.3">
      <c r="AE11787" s="70"/>
    </row>
    <row r="11788" spans="31:31" ht="15.75" x14ac:dyDescent="0.3">
      <c r="AE11788" s="70"/>
    </row>
    <row r="11789" spans="31:31" ht="15.75" x14ac:dyDescent="0.3">
      <c r="AE11789" s="70"/>
    </row>
    <row r="11790" spans="31:31" ht="15.75" x14ac:dyDescent="0.3">
      <c r="AE11790" s="70"/>
    </row>
    <row r="11791" spans="31:31" ht="15.75" x14ac:dyDescent="0.3">
      <c r="AE11791" s="70"/>
    </row>
    <row r="11792" spans="31:31" ht="15.75" x14ac:dyDescent="0.3">
      <c r="AE11792" s="70"/>
    </row>
    <row r="11793" spans="31:31" ht="15.75" x14ac:dyDescent="0.3">
      <c r="AE11793" s="70"/>
    </row>
    <row r="11794" spans="31:31" ht="15.75" x14ac:dyDescent="0.3">
      <c r="AE11794" s="70"/>
    </row>
    <row r="11795" spans="31:31" ht="15.75" x14ac:dyDescent="0.3">
      <c r="AE11795" s="70"/>
    </row>
    <row r="11796" spans="31:31" ht="15.75" x14ac:dyDescent="0.3">
      <c r="AE11796" s="70"/>
    </row>
    <row r="11797" spans="31:31" ht="15.75" x14ac:dyDescent="0.3">
      <c r="AE11797" s="70"/>
    </row>
    <row r="11798" spans="31:31" ht="15.75" x14ac:dyDescent="0.3">
      <c r="AE11798" s="70"/>
    </row>
    <row r="11799" spans="31:31" ht="15.75" x14ac:dyDescent="0.3">
      <c r="AE11799" s="70"/>
    </row>
    <row r="11800" spans="31:31" ht="15.75" x14ac:dyDescent="0.3">
      <c r="AE11800" s="70"/>
    </row>
    <row r="11801" spans="31:31" ht="15.75" x14ac:dyDescent="0.3">
      <c r="AE11801" s="70"/>
    </row>
    <row r="11802" spans="31:31" ht="15.75" x14ac:dyDescent="0.3">
      <c r="AE11802" s="70"/>
    </row>
    <row r="11803" spans="31:31" ht="15.75" x14ac:dyDescent="0.3">
      <c r="AE11803" s="70"/>
    </row>
    <row r="11804" spans="31:31" ht="15.75" x14ac:dyDescent="0.3">
      <c r="AE11804" s="70"/>
    </row>
    <row r="11805" spans="31:31" ht="15.75" x14ac:dyDescent="0.3">
      <c r="AE11805" s="70"/>
    </row>
    <row r="11806" spans="31:31" ht="15.75" x14ac:dyDescent="0.3">
      <c r="AE11806" s="70"/>
    </row>
    <row r="11807" spans="31:31" ht="15.75" x14ac:dyDescent="0.3">
      <c r="AE11807" s="70"/>
    </row>
    <row r="11808" spans="31:31" ht="15.75" x14ac:dyDescent="0.3">
      <c r="AE11808" s="70"/>
    </row>
    <row r="11809" spans="31:31" ht="15.75" x14ac:dyDescent="0.3">
      <c r="AE11809" s="70"/>
    </row>
    <row r="11810" spans="31:31" ht="15.75" x14ac:dyDescent="0.3">
      <c r="AE11810" s="70"/>
    </row>
    <row r="11811" spans="31:31" ht="15.75" x14ac:dyDescent="0.3">
      <c r="AE11811" s="70"/>
    </row>
    <row r="11812" spans="31:31" ht="15.75" x14ac:dyDescent="0.3">
      <c r="AE11812" s="70"/>
    </row>
    <row r="11813" spans="31:31" ht="15.75" x14ac:dyDescent="0.3">
      <c r="AE11813" s="70"/>
    </row>
    <row r="11814" spans="31:31" ht="15.75" x14ac:dyDescent="0.3">
      <c r="AE11814" s="70"/>
    </row>
    <row r="11815" spans="31:31" ht="15.75" x14ac:dyDescent="0.3">
      <c r="AE11815" s="70"/>
    </row>
    <row r="11816" spans="31:31" ht="15.75" x14ac:dyDescent="0.3">
      <c r="AE11816" s="70"/>
    </row>
    <row r="11817" spans="31:31" ht="15.75" x14ac:dyDescent="0.3">
      <c r="AE11817" s="70"/>
    </row>
    <row r="11818" spans="31:31" ht="15.75" x14ac:dyDescent="0.3">
      <c r="AE11818" s="70"/>
    </row>
    <row r="11819" spans="31:31" ht="15.75" x14ac:dyDescent="0.3">
      <c r="AE11819" s="70"/>
    </row>
    <row r="11820" spans="31:31" ht="15.75" x14ac:dyDescent="0.3">
      <c r="AE11820" s="70"/>
    </row>
    <row r="11821" spans="31:31" ht="15.75" x14ac:dyDescent="0.3">
      <c r="AE11821" s="70"/>
    </row>
    <row r="11822" spans="31:31" ht="15.75" x14ac:dyDescent="0.3">
      <c r="AE11822" s="70"/>
    </row>
    <row r="11823" spans="31:31" ht="15.75" x14ac:dyDescent="0.3">
      <c r="AE11823" s="70"/>
    </row>
    <row r="11824" spans="31:31" ht="15.75" x14ac:dyDescent="0.3">
      <c r="AE11824" s="70"/>
    </row>
    <row r="11825" spans="31:31" ht="15.75" x14ac:dyDescent="0.3">
      <c r="AE11825" s="70"/>
    </row>
    <row r="11826" spans="31:31" ht="15.75" x14ac:dyDescent="0.3">
      <c r="AE11826" s="70"/>
    </row>
    <row r="11827" spans="31:31" ht="15.75" x14ac:dyDescent="0.3">
      <c r="AE11827" s="70"/>
    </row>
    <row r="11828" spans="31:31" ht="15.75" x14ac:dyDescent="0.3">
      <c r="AE11828" s="70"/>
    </row>
    <row r="11829" spans="31:31" ht="15.75" x14ac:dyDescent="0.3">
      <c r="AE11829" s="70"/>
    </row>
    <row r="11830" spans="31:31" ht="15.75" x14ac:dyDescent="0.3">
      <c r="AE11830" s="70"/>
    </row>
    <row r="11831" spans="31:31" ht="15.75" x14ac:dyDescent="0.3">
      <c r="AE11831" s="70"/>
    </row>
    <row r="11832" spans="31:31" ht="15.75" x14ac:dyDescent="0.3">
      <c r="AE11832" s="70"/>
    </row>
    <row r="11833" spans="31:31" ht="15.75" x14ac:dyDescent="0.3">
      <c r="AE11833" s="70"/>
    </row>
    <row r="11834" spans="31:31" ht="15.75" x14ac:dyDescent="0.3">
      <c r="AE11834" s="70"/>
    </row>
    <row r="11835" spans="31:31" ht="15.75" x14ac:dyDescent="0.3">
      <c r="AE11835" s="70"/>
    </row>
    <row r="11836" spans="31:31" ht="15.75" x14ac:dyDescent="0.3">
      <c r="AE11836" s="70"/>
    </row>
    <row r="11837" spans="31:31" ht="15.75" x14ac:dyDescent="0.3">
      <c r="AE11837" s="70"/>
    </row>
    <row r="11838" spans="31:31" ht="15.75" x14ac:dyDescent="0.3">
      <c r="AE11838" s="70"/>
    </row>
    <row r="11839" spans="31:31" ht="15.75" x14ac:dyDescent="0.3">
      <c r="AE11839" s="70"/>
    </row>
    <row r="11840" spans="31:31" ht="15.75" x14ac:dyDescent="0.3">
      <c r="AE11840" s="70"/>
    </row>
    <row r="11841" spans="31:31" ht="15.75" x14ac:dyDescent="0.3">
      <c r="AE11841" s="70"/>
    </row>
    <row r="11842" spans="31:31" ht="15.75" x14ac:dyDescent="0.3">
      <c r="AE11842" s="70"/>
    </row>
    <row r="11843" spans="31:31" ht="15.75" x14ac:dyDescent="0.3">
      <c r="AE11843" s="70"/>
    </row>
    <row r="11844" spans="31:31" ht="15.75" x14ac:dyDescent="0.3">
      <c r="AE11844" s="70"/>
    </row>
    <row r="11845" spans="31:31" ht="15.75" x14ac:dyDescent="0.3">
      <c r="AE11845" s="70"/>
    </row>
    <row r="11846" spans="31:31" ht="15.75" x14ac:dyDescent="0.3">
      <c r="AE11846" s="70"/>
    </row>
    <row r="11847" spans="31:31" ht="15.75" x14ac:dyDescent="0.3">
      <c r="AE11847" s="70"/>
    </row>
    <row r="11848" spans="31:31" ht="15.75" x14ac:dyDescent="0.3">
      <c r="AE11848" s="70"/>
    </row>
    <row r="11849" spans="31:31" ht="15.75" x14ac:dyDescent="0.3">
      <c r="AE11849" s="70"/>
    </row>
    <row r="11850" spans="31:31" ht="15.75" x14ac:dyDescent="0.3">
      <c r="AE11850" s="70"/>
    </row>
    <row r="11851" spans="31:31" ht="15.75" x14ac:dyDescent="0.3">
      <c r="AE11851" s="70"/>
    </row>
    <row r="11852" spans="31:31" ht="15.75" x14ac:dyDescent="0.3">
      <c r="AE11852" s="70"/>
    </row>
    <row r="11853" spans="31:31" ht="15.75" x14ac:dyDescent="0.3">
      <c r="AE11853" s="70"/>
    </row>
    <row r="11854" spans="31:31" ht="15.75" x14ac:dyDescent="0.3">
      <c r="AE11854" s="70"/>
    </row>
    <row r="11855" spans="31:31" ht="15.75" x14ac:dyDescent="0.3">
      <c r="AE11855" s="70"/>
    </row>
    <row r="11856" spans="31:31" ht="15.75" x14ac:dyDescent="0.3">
      <c r="AE11856" s="70"/>
    </row>
    <row r="11857" spans="31:31" ht="15.75" x14ac:dyDescent="0.3">
      <c r="AE11857" s="70"/>
    </row>
    <row r="11858" spans="31:31" ht="15.75" x14ac:dyDescent="0.3">
      <c r="AE11858" s="70"/>
    </row>
    <row r="11859" spans="31:31" ht="15.75" x14ac:dyDescent="0.3">
      <c r="AE11859" s="70"/>
    </row>
    <row r="11860" spans="31:31" ht="15.75" x14ac:dyDescent="0.3">
      <c r="AE11860" s="70"/>
    </row>
    <row r="11861" spans="31:31" ht="15.75" x14ac:dyDescent="0.3">
      <c r="AE11861" s="70"/>
    </row>
    <row r="11862" spans="31:31" ht="15.75" x14ac:dyDescent="0.3">
      <c r="AE11862" s="70"/>
    </row>
    <row r="11863" spans="31:31" ht="15.75" x14ac:dyDescent="0.3">
      <c r="AE11863" s="70"/>
    </row>
    <row r="11864" spans="31:31" ht="15.75" x14ac:dyDescent="0.3">
      <c r="AE11864" s="70"/>
    </row>
    <row r="11865" spans="31:31" ht="15.75" x14ac:dyDescent="0.3">
      <c r="AE11865" s="70"/>
    </row>
    <row r="11866" spans="31:31" ht="15.75" x14ac:dyDescent="0.3">
      <c r="AE11866" s="70"/>
    </row>
    <row r="11867" spans="31:31" ht="15.75" x14ac:dyDescent="0.3">
      <c r="AE11867" s="70"/>
    </row>
    <row r="11868" spans="31:31" ht="15.75" x14ac:dyDescent="0.3">
      <c r="AE11868" s="70"/>
    </row>
    <row r="11869" spans="31:31" ht="15.75" x14ac:dyDescent="0.3">
      <c r="AE11869" s="70"/>
    </row>
    <row r="11870" spans="31:31" ht="15.75" x14ac:dyDescent="0.3">
      <c r="AE11870" s="70"/>
    </row>
    <row r="11871" spans="31:31" ht="15.75" x14ac:dyDescent="0.3">
      <c r="AE11871" s="70"/>
    </row>
    <row r="11872" spans="31:31" ht="15.75" x14ac:dyDescent="0.3">
      <c r="AE11872" s="70"/>
    </row>
    <row r="11873" spans="31:31" ht="15.75" x14ac:dyDescent="0.3">
      <c r="AE11873" s="70"/>
    </row>
    <row r="11874" spans="31:31" ht="15.75" x14ac:dyDescent="0.3">
      <c r="AE11874" s="70"/>
    </row>
    <row r="11875" spans="31:31" ht="15.75" x14ac:dyDescent="0.3">
      <c r="AE11875" s="70"/>
    </row>
    <row r="11876" spans="31:31" ht="15.75" x14ac:dyDescent="0.3">
      <c r="AE11876" s="70"/>
    </row>
    <row r="11877" spans="31:31" ht="15.75" x14ac:dyDescent="0.3">
      <c r="AE11877" s="70"/>
    </row>
    <row r="11878" spans="31:31" ht="15.75" x14ac:dyDescent="0.3">
      <c r="AE11878" s="70"/>
    </row>
    <row r="11879" spans="31:31" ht="15.75" x14ac:dyDescent="0.3">
      <c r="AE11879" s="70"/>
    </row>
    <row r="11880" spans="31:31" ht="15.75" x14ac:dyDescent="0.3">
      <c r="AE11880" s="70"/>
    </row>
    <row r="11881" spans="31:31" ht="15.75" x14ac:dyDescent="0.3">
      <c r="AE11881" s="70"/>
    </row>
    <row r="11882" spans="31:31" ht="15.75" x14ac:dyDescent="0.3">
      <c r="AE11882" s="70"/>
    </row>
    <row r="11883" spans="31:31" ht="15.75" x14ac:dyDescent="0.3">
      <c r="AE11883" s="70"/>
    </row>
    <row r="11884" spans="31:31" ht="15.75" x14ac:dyDescent="0.3">
      <c r="AE11884" s="70"/>
    </row>
    <row r="11885" spans="31:31" ht="15.75" x14ac:dyDescent="0.3">
      <c r="AE11885" s="70"/>
    </row>
    <row r="11886" spans="31:31" ht="15.75" x14ac:dyDescent="0.3">
      <c r="AE11886" s="70"/>
    </row>
    <row r="11887" spans="31:31" ht="15.75" x14ac:dyDescent="0.3">
      <c r="AE11887" s="70"/>
    </row>
    <row r="11888" spans="31:31" ht="15.75" x14ac:dyDescent="0.3">
      <c r="AE11888" s="70"/>
    </row>
    <row r="11889" spans="31:31" ht="15.75" x14ac:dyDescent="0.3">
      <c r="AE11889" s="70"/>
    </row>
    <row r="11890" spans="31:31" ht="15.75" x14ac:dyDescent="0.3">
      <c r="AE11890" s="70"/>
    </row>
    <row r="11891" spans="31:31" ht="15.75" x14ac:dyDescent="0.3">
      <c r="AE11891" s="70"/>
    </row>
    <row r="11892" spans="31:31" ht="15.75" x14ac:dyDescent="0.3">
      <c r="AE11892" s="70"/>
    </row>
    <row r="11893" spans="31:31" ht="15.75" x14ac:dyDescent="0.3">
      <c r="AE11893" s="70"/>
    </row>
    <row r="11894" spans="31:31" ht="15.75" x14ac:dyDescent="0.3">
      <c r="AE11894" s="70"/>
    </row>
    <row r="11895" spans="31:31" ht="15.75" x14ac:dyDescent="0.3">
      <c r="AE11895" s="70"/>
    </row>
    <row r="11896" spans="31:31" ht="15.75" x14ac:dyDescent="0.3">
      <c r="AE11896" s="70"/>
    </row>
    <row r="11897" spans="31:31" ht="15.75" x14ac:dyDescent="0.3">
      <c r="AE11897" s="70"/>
    </row>
    <row r="11898" spans="31:31" ht="15.75" x14ac:dyDescent="0.3">
      <c r="AE11898" s="70"/>
    </row>
    <row r="11899" spans="31:31" ht="15.75" x14ac:dyDescent="0.3">
      <c r="AE11899" s="70"/>
    </row>
    <row r="11900" spans="31:31" ht="15.75" x14ac:dyDescent="0.3">
      <c r="AE11900" s="70"/>
    </row>
    <row r="11901" spans="31:31" ht="15.75" x14ac:dyDescent="0.3">
      <c r="AE11901" s="70"/>
    </row>
    <row r="11902" spans="31:31" ht="15.75" x14ac:dyDescent="0.3">
      <c r="AE11902" s="70"/>
    </row>
    <row r="11903" spans="31:31" ht="15.75" x14ac:dyDescent="0.3">
      <c r="AE11903" s="70"/>
    </row>
    <row r="11904" spans="31:31" ht="15.75" x14ac:dyDescent="0.3">
      <c r="AE11904" s="70"/>
    </row>
    <row r="11905" spans="31:31" ht="15.75" x14ac:dyDescent="0.3">
      <c r="AE11905" s="70"/>
    </row>
    <row r="11906" spans="31:31" ht="15.75" x14ac:dyDescent="0.3">
      <c r="AE11906" s="70"/>
    </row>
    <row r="11907" spans="31:31" ht="15.75" x14ac:dyDescent="0.3">
      <c r="AE11907" s="70"/>
    </row>
    <row r="11908" spans="31:31" ht="15.75" x14ac:dyDescent="0.3">
      <c r="AE11908" s="70"/>
    </row>
    <row r="11909" spans="31:31" ht="15.75" x14ac:dyDescent="0.3">
      <c r="AE11909" s="70"/>
    </row>
    <row r="11910" spans="31:31" ht="15.75" x14ac:dyDescent="0.3">
      <c r="AE11910" s="70"/>
    </row>
    <row r="11911" spans="31:31" ht="15.75" x14ac:dyDescent="0.3">
      <c r="AE11911" s="70"/>
    </row>
    <row r="11912" spans="31:31" ht="15.75" x14ac:dyDescent="0.3">
      <c r="AE11912" s="70"/>
    </row>
    <row r="11913" spans="31:31" ht="15.75" x14ac:dyDescent="0.3">
      <c r="AE11913" s="70"/>
    </row>
    <row r="11914" spans="31:31" ht="15.75" x14ac:dyDescent="0.3">
      <c r="AE11914" s="70"/>
    </row>
    <row r="11915" spans="31:31" ht="15.75" x14ac:dyDescent="0.3">
      <c r="AE11915" s="70"/>
    </row>
    <row r="11916" spans="31:31" ht="15.75" x14ac:dyDescent="0.3">
      <c r="AE11916" s="70"/>
    </row>
    <row r="11917" spans="31:31" ht="15.75" x14ac:dyDescent="0.3">
      <c r="AE11917" s="70"/>
    </row>
    <row r="11918" spans="31:31" ht="15.75" x14ac:dyDescent="0.3">
      <c r="AE11918" s="70"/>
    </row>
    <row r="11919" spans="31:31" ht="15.75" x14ac:dyDescent="0.3">
      <c r="AE11919" s="70"/>
    </row>
    <row r="11920" spans="31:31" ht="15.75" x14ac:dyDescent="0.3">
      <c r="AE11920" s="70"/>
    </row>
    <row r="11921" spans="31:31" ht="15.75" x14ac:dyDescent="0.3">
      <c r="AE11921" s="70"/>
    </row>
    <row r="11922" spans="31:31" ht="15.75" x14ac:dyDescent="0.3">
      <c r="AE11922" s="70"/>
    </row>
    <row r="11923" spans="31:31" ht="15.75" x14ac:dyDescent="0.3">
      <c r="AE11923" s="70"/>
    </row>
    <row r="11924" spans="31:31" ht="15.75" x14ac:dyDescent="0.3">
      <c r="AE11924" s="70"/>
    </row>
    <row r="11925" spans="31:31" ht="15.75" x14ac:dyDescent="0.3">
      <c r="AE11925" s="70"/>
    </row>
    <row r="11926" spans="31:31" ht="15.75" x14ac:dyDescent="0.3">
      <c r="AE11926" s="70"/>
    </row>
    <row r="11927" spans="31:31" ht="15.75" x14ac:dyDescent="0.3">
      <c r="AE11927" s="70"/>
    </row>
    <row r="11928" spans="31:31" ht="15.75" x14ac:dyDescent="0.3">
      <c r="AE11928" s="70"/>
    </row>
    <row r="11929" spans="31:31" ht="15.75" x14ac:dyDescent="0.3">
      <c r="AE11929" s="70"/>
    </row>
    <row r="11930" spans="31:31" ht="15.75" x14ac:dyDescent="0.3">
      <c r="AE11930" s="70"/>
    </row>
    <row r="11931" spans="31:31" ht="15.75" x14ac:dyDescent="0.3">
      <c r="AE11931" s="70"/>
    </row>
    <row r="11932" spans="31:31" ht="15.75" x14ac:dyDescent="0.3">
      <c r="AE11932" s="70"/>
    </row>
    <row r="11933" spans="31:31" ht="15.75" x14ac:dyDescent="0.3">
      <c r="AE11933" s="70"/>
    </row>
    <row r="11934" spans="31:31" ht="15.75" x14ac:dyDescent="0.3">
      <c r="AE11934" s="70"/>
    </row>
    <row r="11935" spans="31:31" ht="15.75" x14ac:dyDescent="0.3">
      <c r="AE11935" s="70"/>
    </row>
    <row r="11936" spans="31:31" ht="15.75" x14ac:dyDescent="0.3">
      <c r="AE11936" s="70"/>
    </row>
    <row r="11937" spans="31:31" ht="15.75" x14ac:dyDescent="0.3">
      <c r="AE11937" s="70"/>
    </row>
    <row r="11938" spans="31:31" ht="15.75" x14ac:dyDescent="0.3">
      <c r="AE11938" s="70"/>
    </row>
    <row r="11939" spans="31:31" ht="15.75" x14ac:dyDescent="0.3">
      <c r="AE11939" s="70"/>
    </row>
    <row r="11940" spans="31:31" ht="15.75" x14ac:dyDescent="0.3">
      <c r="AE11940" s="70"/>
    </row>
    <row r="11941" spans="31:31" ht="15.75" x14ac:dyDescent="0.3">
      <c r="AE11941" s="70"/>
    </row>
    <row r="11942" spans="31:31" ht="15.75" x14ac:dyDescent="0.3">
      <c r="AE11942" s="70"/>
    </row>
    <row r="11943" spans="31:31" ht="15.75" x14ac:dyDescent="0.3">
      <c r="AE11943" s="70"/>
    </row>
    <row r="11944" spans="31:31" ht="15.75" x14ac:dyDescent="0.3">
      <c r="AE11944" s="70"/>
    </row>
    <row r="11945" spans="31:31" ht="15.75" x14ac:dyDescent="0.3">
      <c r="AE11945" s="70"/>
    </row>
    <row r="11946" spans="31:31" ht="15.75" x14ac:dyDescent="0.3">
      <c r="AE11946" s="70"/>
    </row>
    <row r="11947" spans="31:31" ht="15.75" x14ac:dyDescent="0.3">
      <c r="AE11947" s="70"/>
    </row>
    <row r="11948" spans="31:31" ht="15.75" x14ac:dyDescent="0.3">
      <c r="AE11948" s="70"/>
    </row>
    <row r="11949" spans="31:31" ht="15.75" x14ac:dyDescent="0.3">
      <c r="AE11949" s="70"/>
    </row>
    <row r="11950" spans="31:31" ht="15.75" x14ac:dyDescent="0.3">
      <c r="AE11950" s="70"/>
    </row>
    <row r="11951" spans="31:31" ht="15.75" x14ac:dyDescent="0.3">
      <c r="AE11951" s="70"/>
    </row>
    <row r="11952" spans="31:31" ht="15.75" x14ac:dyDescent="0.3">
      <c r="AE11952" s="70"/>
    </row>
    <row r="11953" spans="31:31" ht="15.75" x14ac:dyDescent="0.3">
      <c r="AE11953" s="70"/>
    </row>
    <row r="11954" spans="31:31" ht="15.75" x14ac:dyDescent="0.3">
      <c r="AE11954" s="70"/>
    </row>
    <row r="11955" spans="31:31" ht="15.75" x14ac:dyDescent="0.3">
      <c r="AE11955" s="70"/>
    </row>
    <row r="11956" spans="31:31" ht="15.75" x14ac:dyDescent="0.3">
      <c r="AE11956" s="70"/>
    </row>
    <row r="11957" spans="31:31" ht="15.75" x14ac:dyDescent="0.3">
      <c r="AE11957" s="70"/>
    </row>
    <row r="11958" spans="31:31" ht="15.75" x14ac:dyDescent="0.3">
      <c r="AE11958" s="70"/>
    </row>
    <row r="11959" spans="31:31" ht="15.75" x14ac:dyDescent="0.3">
      <c r="AE11959" s="70"/>
    </row>
    <row r="11960" spans="31:31" ht="15.75" x14ac:dyDescent="0.3">
      <c r="AE11960" s="70"/>
    </row>
    <row r="11961" spans="31:31" ht="15.75" x14ac:dyDescent="0.3">
      <c r="AE11961" s="70"/>
    </row>
    <row r="11962" spans="31:31" ht="15.75" x14ac:dyDescent="0.3">
      <c r="AE11962" s="70"/>
    </row>
    <row r="11963" spans="31:31" ht="15.75" x14ac:dyDescent="0.3">
      <c r="AE11963" s="70"/>
    </row>
    <row r="11964" spans="31:31" ht="15.75" x14ac:dyDescent="0.3">
      <c r="AE11964" s="70"/>
    </row>
    <row r="11965" spans="31:31" ht="15.75" x14ac:dyDescent="0.3">
      <c r="AE11965" s="70"/>
    </row>
    <row r="11966" spans="31:31" ht="15.75" x14ac:dyDescent="0.3">
      <c r="AE11966" s="70"/>
    </row>
    <row r="11967" spans="31:31" ht="15.75" x14ac:dyDescent="0.3">
      <c r="AE11967" s="70"/>
    </row>
    <row r="11968" spans="31:31" ht="15.75" x14ac:dyDescent="0.3">
      <c r="AE11968" s="70"/>
    </row>
    <row r="11969" spans="31:31" ht="15.75" x14ac:dyDescent="0.3">
      <c r="AE11969" s="70"/>
    </row>
    <row r="11970" spans="31:31" ht="15.75" x14ac:dyDescent="0.3">
      <c r="AE11970" s="70"/>
    </row>
    <row r="11971" spans="31:31" ht="15.75" x14ac:dyDescent="0.3">
      <c r="AE11971" s="70"/>
    </row>
    <row r="11972" spans="31:31" ht="15.75" x14ac:dyDescent="0.3">
      <c r="AE11972" s="70"/>
    </row>
    <row r="11973" spans="31:31" ht="15.75" x14ac:dyDescent="0.3">
      <c r="AE11973" s="70"/>
    </row>
    <row r="11974" spans="31:31" ht="15.75" x14ac:dyDescent="0.3">
      <c r="AE11974" s="70"/>
    </row>
    <row r="11975" spans="31:31" ht="15.75" x14ac:dyDescent="0.3">
      <c r="AE11975" s="70"/>
    </row>
    <row r="11976" spans="31:31" ht="15.75" x14ac:dyDescent="0.3">
      <c r="AE11976" s="70"/>
    </row>
    <row r="11977" spans="31:31" ht="15.75" x14ac:dyDescent="0.3">
      <c r="AE11977" s="70"/>
    </row>
    <row r="11978" spans="31:31" ht="15.75" x14ac:dyDescent="0.3">
      <c r="AE11978" s="70"/>
    </row>
    <row r="11979" spans="31:31" ht="15.75" x14ac:dyDescent="0.3">
      <c r="AE11979" s="70"/>
    </row>
    <row r="11980" spans="31:31" ht="15.75" x14ac:dyDescent="0.3">
      <c r="AE11980" s="70"/>
    </row>
    <row r="11981" spans="31:31" ht="15.75" x14ac:dyDescent="0.3">
      <c r="AE11981" s="70"/>
    </row>
    <row r="11982" spans="31:31" ht="15.75" x14ac:dyDescent="0.3">
      <c r="AE11982" s="70"/>
    </row>
    <row r="11983" spans="31:31" ht="15.75" x14ac:dyDescent="0.3">
      <c r="AE11983" s="70"/>
    </row>
    <row r="11984" spans="31:31" ht="15.75" x14ac:dyDescent="0.3">
      <c r="AE11984" s="70"/>
    </row>
    <row r="11985" spans="31:31" ht="15.75" x14ac:dyDescent="0.3">
      <c r="AE11985" s="70"/>
    </row>
    <row r="11986" spans="31:31" ht="15.75" x14ac:dyDescent="0.3">
      <c r="AE11986" s="70"/>
    </row>
    <row r="11987" spans="31:31" ht="15.75" x14ac:dyDescent="0.3">
      <c r="AE11987" s="70"/>
    </row>
    <row r="11988" spans="31:31" ht="15.75" x14ac:dyDescent="0.3">
      <c r="AE11988" s="70"/>
    </row>
    <row r="11989" spans="31:31" ht="15.75" x14ac:dyDescent="0.3">
      <c r="AE11989" s="70"/>
    </row>
    <row r="11990" spans="31:31" ht="15.75" x14ac:dyDescent="0.3">
      <c r="AE11990" s="70"/>
    </row>
    <row r="11991" spans="31:31" ht="15.75" x14ac:dyDescent="0.3">
      <c r="AE11991" s="70"/>
    </row>
    <row r="11992" spans="31:31" ht="15.75" x14ac:dyDescent="0.3">
      <c r="AE11992" s="70"/>
    </row>
    <row r="11993" spans="31:31" ht="15.75" x14ac:dyDescent="0.3">
      <c r="AE11993" s="70"/>
    </row>
    <row r="11994" spans="31:31" ht="15.75" x14ac:dyDescent="0.3">
      <c r="AE11994" s="70"/>
    </row>
    <row r="11995" spans="31:31" ht="15.75" x14ac:dyDescent="0.3">
      <c r="AE11995" s="70"/>
    </row>
    <row r="11996" spans="31:31" ht="15.75" x14ac:dyDescent="0.3">
      <c r="AE11996" s="70"/>
    </row>
    <row r="11997" spans="31:31" ht="15.75" x14ac:dyDescent="0.3">
      <c r="AE11997" s="70"/>
    </row>
    <row r="11998" spans="31:31" ht="15.75" x14ac:dyDescent="0.3">
      <c r="AE11998" s="70"/>
    </row>
    <row r="11999" spans="31:31" ht="15.75" x14ac:dyDescent="0.3">
      <c r="AE11999" s="70"/>
    </row>
    <row r="12000" spans="31:31" ht="15.75" x14ac:dyDescent="0.3">
      <c r="AE12000" s="70"/>
    </row>
    <row r="12001" spans="31:31" ht="15.75" x14ac:dyDescent="0.3">
      <c r="AE12001" s="70"/>
    </row>
    <row r="12002" spans="31:31" ht="15.75" x14ac:dyDescent="0.3">
      <c r="AE12002" s="70"/>
    </row>
    <row r="12003" spans="31:31" ht="15.75" x14ac:dyDescent="0.3">
      <c r="AE12003" s="70"/>
    </row>
    <row r="12004" spans="31:31" ht="15.75" x14ac:dyDescent="0.3">
      <c r="AE12004" s="70"/>
    </row>
    <row r="12005" spans="31:31" ht="15.75" x14ac:dyDescent="0.3">
      <c r="AE12005" s="70"/>
    </row>
    <row r="12006" spans="31:31" ht="15.75" x14ac:dyDescent="0.3">
      <c r="AE12006" s="70"/>
    </row>
    <row r="12007" spans="31:31" ht="15.75" x14ac:dyDescent="0.3">
      <c r="AE12007" s="70"/>
    </row>
    <row r="12008" spans="31:31" ht="15.75" x14ac:dyDescent="0.3">
      <c r="AE12008" s="70"/>
    </row>
    <row r="12009" spans="31:31" ht="15.75" x14ac:dyDescent="0.3">
      <c r="AE12009" s="70"/>
    </row>
    <row r="12010" spans="31:31" ht="15.75" x14ac:dyDescent="0.3">
      <c r="AE12010" s="70"/>
    </row>
    <row r="12011" spans="31:31" ht="15.75" x14ac:dyDescent="0.3">
      <c r="AE12011" s="70"/>
    </row>
    <row r="12012" spans="31:31" ht="15.75" x14ac:dyDescent="0.3">
      <c r="AE12012" s="70"/>
    </row>
    <row r="12013" spans="31:31" ht="15.75" x14ac:dyDescent="0.3">
      <c r="AE12013" s="70"/>
    </row>
    <row r="12014" spans="31:31" ht="15.75" x14ac:dyDescent="0.3">
      <c r="AE12014" s="70"/>
    </row>
    <row r="12015" spans="31:31" ht="15.75" x14ac:dyDescent="0.3">
      <c r="AE12015" s="70"/>
    </row>
    <row r="12016" spans="31:31" ht="15.75" x14ac:dyDescent="0.3">
      <c r="AE12016" s="70"/>
    </row>
    <row r="12017" spans="31:31" ht="15.75" x14ac:dyDescent="0.3">
      <c r="AE12017" s="70"/>
    </row>
    <row r="12018" spans="31:31" ht="15.75" x14ac:dyDescent="0.3">
      <c r="AE12018" s="70"/>
    </row>
    <row r="12019" spans="31:31" ht="15.75" x14ac:dyDescent="0.3">
      <c r="AE12019" s="70"/>
    </row>
    <row r="12020" spans="31:31" ht="15.75" x14ac:dyDescent="0.3">
      <c r="AE12020" s="70"/>
    </row>
    <row r="12021" spans="31:31" ht="15.75" x14ac:dyDescent="0.3">
      <c r="AE12021" s="70"/>
    </row>
    <row r="12022" spans="31:31" ht="15.75" x14ac:dyDescent="0.3">
      <c r="AE12022" s="70"/>
    </row>
    <row r="12023" spans="31:31" ht="15.75" x14ac:dyDescent="0.3">
      <c r="AE12023" s="70"/>
    </row>
    <row r="12024" spans="31:31" ht="15.75" x14ac:dyDescent="0.3">
      <c r="AE12024" s="70"/>
    </row>
    <row r="12025" spans="31:31" ht="15.75" x14ac:dyDescent="0.3">
      <c r="AE12025" s="70"/>
    </row>
    <row r="12026" spans="31:31" ht="15.75" x14ac:dyDescent="0.3">
      <c r="AE12026" s="70"/>
    </row>
    <row r="12027" spans="31:31" ht="15.75" x14ac:dyDescent="0.3">
      <c r="AE12027" s="70"/>
    </row>
    <row r="12028" spans="31:31" ht="15.75" x14ac:dyDescent="0.3">
      <c r="AE12028" s="70"/>
    </row>
    <row r="12029" spans="31:31" ht="15.75" x14ac:dyDescent="0.3">
      <c r="AE12029" s="70"/>
    </row>
    <row r="12030" spans="31:31" ht="15.75" x14ac:dyDescent="0.3">
      <c r="AE12030" s="70"/>
    </row>
    <row r="12031" spans="31:31" ht="15.75" x14ac:dyDescent="0.3">
      <c r="AE12031" s="70"/>
    </row>
    <row r="12032" spans="31:31" ht="15.75" x14ac:dyDescent="0.3">
      <c r="AE12032" s="70"/>
    </row>
    <row r="12033" spans="31:31" ht="15.75" x14ac:dyDescent="0.3">
      <c r="AE12033" s="70"/>
    </row>
    <row r="12034" spans="31:31" ht="15.75" x14ac:dyDescent="0.3">
      <c r="AE12034" s="70"/>
    </row>
    <row r="12035" spans="31:31" ht="15.75" x14ac:dyDescent="0.3">
      <c r="AE12035" s="70"/>
    </row>
    <row r="12036" spans="31:31" ht="15.75" x14ac:dyDescent="0.3">
      <c r="AE12036" s="70"/>
    </row>
    <row r="12037" spans="31:31" ht="15.75" x14ac:dyDescent="0.3">
      <c r="AE12037" s="70"/>
    </row>
    <row r="12038" spans="31:31" ht="15.75" x14ac:dyDescent="0.3">
      <c r="AE12038" s="70"/>
    </row>
    <row r="12039" spans="31:31" ht="15.75" x14ac:dyDescent="0.3">
      <c r="AE12039" s="70"/>
    </row>
    <row r="12040" spans="31:31" ht="15.75" x14ac:dyDescent="0.3">
      <c r="AE12040" s="70"/>
    </row>
    <row r="12041" spans="31:31" ht="15.75" x14ac:dyDescent="0.3">
      <c r="AE12041" s="70"/>
    </row>
    <row r="12042" spans="31:31" ht="15.75" x14ac:dyDescent="0.3">
      <c r="AE12042" s="70"/>
    </row>
    <row r="12043" spans="31:31" ht="15.75" x14ac:dyDescent="0.3">
      <c r="AE12043" s="70"/>
    </row>
    <row r="12044" spans="31:31" ht="15.75" x14ac:dyDescent="0.3">
      <c r="AE12044" s="70"/>
    </row>
    <row r="12045" spans="31:31" ht="15.75" x14ac:dyDescent="0.3">
      <c r="AE12045" s="70"/>
    </row>
    <row r="12046" spans="31:31" ht="15.75" x14ac:dyDescent="0.3">
      <c r="AE12046" s="70"/>
    </row>
    <row r="12047" spans="31:31" ht="15.75" x14ac:dyDescent="0.3">
      <c r="AE12047" s="70"/>
    </row>
    <row r="12048" spans="31:31" ht="15.75" x14ac:dyDescent="0.3">
      <c r="AE12048" s="70"/>
    </row>
    <row r="12049" spans="31:31" ht="15.75" x14ac:dyDescent="0.3">
      <c r="AE12049" s="70"/>
    </row>
    <row r="12050" spans="31:31" ht="15.75" x14ac:dyDescent="0.3">
      <c r="AE12050" s="70"/>
    </row>
    <row r="12051" spans="31:31" ht="15.75" x14ac:dyDescent="0.3">
      <c r="AE12051" s="70"/>
    </row>
    <row r="12052" spans="31:31" ht="15.75" x14ac:dyDescent="0.3">
      <c r="AE12052" s="70"/>
    </row>
    <row r="12053" spans="31:31" ht="15.75" x14ac:dyDescent="0.3">
      <c r="AE12053" s="70"/>
    </row>
    <row r="12054" spans="31:31" ht="15.75" x14ac:dyDescent="0.3">
      <c r="AE12054" s="70"/>
    </row>
    <row r="12055" spans="31:31" ht="15.75" x14ac:dyDescent="0.3">
      <c r="AE12055" s="70"/>
    </row>
    <row r="12056" spans="31:31" ht="15.75" x14ac:dyDescent="0.3">
      <c r="AE12056" s="70"/>
    </row>
    <row r="12057" spans="31:31" ht="15.75" x14ac:dyDescent="0.3">
      <c r="AE12057" s="70"/>
    </row>
    <row r="12058" spans="31:31" ht="15.75" x14ac:dyDescent="0.3">
      <c r="AE12058" s="70"/>
    </row>
    <row r="12059" spans="31:31" ht="15.75" x14ac:dyDescent="0.3">
      <c r="AE12059" s="70"/>
    </row>
    <row r="12060" spans="31:31" ht="15.75" x14ac:dyDescent="0.3">
      <c r="AE12060" s="70"/>
    </row>
    <row r="12061" spans="31:31" ht="15.75" x14ac:dyDescent="0.3">
      <c r="AE12061" s="70"/>
    </row>
    <row r="12062" spans="31:31" ht="15.75" x14ac:dyDescent="0.3">
      <c r="AE12062" s="70"/>
    </row>
    <row r="12063" spans="31:31" ht="15.75" x14ac:dyDescent="0.3">
      <c r="AE12063" s="70"/>
    </row>
    <row r="12064" spans="31:31" ht="15.75" x14ac:dyDescent="0.3">
      <c r="AE12064" s="70"/>
    </row>
    <row r="12065" spans="31:31" ht="15.75" x14ac:dyDescent="0.3">
      <c r="AE12065" s="70"/>
    </row>
    <row r="12066" spans="31:31" ht="15.75" x14ac:dyDescent="0.3">
      <c r="AE12066" s="70"/>
    </row>
    <row r="12067" spans="31:31" ht="15.75" x14ac:dyDescent="0.3">
      <c r="AE12067" s="70"/>
    </row>
    <row r="12068" spans="31:31" ht="15.75" x14ac:dyDescent="0.3">
      <c r="AE12068" s="70"/>
    </row>
    <row r="12069" spans="31:31" ht="15.75" x14ac:dyDescent="0.3">
      <c r="AE12069" s="70"/>
    </row>
    <row r="12070" spans="31:31" ht="15.75" x14ac:dyDescent="0.3">
      <c r="AE12070" s="70"/>
    </row>
    <row r="12071" spans="31:31" ht="15.75" x14ac:dyDescent="0.3">
      <c r="AE12071" s="70"/>
    </row>
    <row r="12072" spans="31:31" ht="15.75" x14ac:dyDescent="0.3">
      <c r="AE12072" s="70"/>
    </row>
    <row r="12073" spans="31:31" ht="15.75" x14ac:dyDescent="0.3">
      <c r="AE12073" s="70"/>
    </row>
    <row r="12074" spans="31:31" ht="15.75" x14ac:dyDescent="0.3">
      <c r="AE12074" s="70"/>
    </row>
    <row r="12075" spans="31:31" ht="15.75" x14ac:dyDescent="0.3">
      <c r="AE12075" s="70"/>
    </row>
    <row r="12076" spans="31:31" ht="15.75" x14ac:dyDescent="0.3">
      <c r="AE12076" s="70"/>
    </row>
    <row r="12077" spans="31:31" ht="15.75" x14ac:dyDescent="0.3">
      <c r="AE12077" s="70"/>
    </row>
    <row r="12078" spans="31:31" ht="15.75" x14ac:dyDescent="0.3">
      <c r="AE12078" s="70"/>
    </row>
    <row r="12079" spans="31:31" ht="15.75" x14ac:dyDescent="0.3">
      <c r="AE12079" s="70"/>
    </row>
    <row r="12080" spans="31:31" ht="15.75" x14ac:dyDescent="0.3">
      <c r="AE12080" s="70"/>
    </row>
    <row r="12081" spans="31:31" ht="15.75" x14ac:dyDescent="0.3">
      <c r="AE12081" s="70"/>
    </row>
    <row r="12082" spans="31:31" ht="15.75" x14ac:dyDescent="0.3">
      <c r="AE12082" s="70"/>
    </row>
    <row r="12083" spans="31:31" ht="15.75" x14ac:dyDescent="0.3">
      <c r="AE12083" s="70"/>
    </row>
    <row r="12084" spans="31:31" ht="15.75" x14ac:dyDescent="0.3">
      <c r="AE12084" s="70"/>
    </row>
    <row r="12085" spans="31:31" ht="15.75" x14ac:dyDescent="0.3">
      <c r="AE12085" s="70"/>
    </row>
    <row r="12086" spans="31:31" ht="15.75" x14ac:dyDescent="0.3">
      <c r="AE12086" s="70"/>
    </row>
    <row r="12087" spans="31:31" ht="15.75" x14ac:dyDescent="0.3">
      <c r="AE12087" s="70"/>
    </row>
    <row r="12088" spans="31:31" ht="15.75" x14ac:dyDescent="0.3">
      <c r="AE12088" s="70"/>
    </row>
    <row r="12089" spans="31:31" ht="15.75" x14ac:dyDescent="0.3">
      <c r="AE12089" s="70"/>
    </row>
    <row r="12090" spans="31:31" ht="15.75" x14ac:dyDescent="0.3">
      <c r="AE12090" s="70"/>
    </row>
    <row r="12091" spans="31:31" ht="15.75" x14ac:dyDescent="0.3">
      <c r="AE12091" s="70"/>
    </row>
    <row r="12092" spans="31:31" ht="15.75" x14ac:dyDescent="0.3">
      <c r="AE12092" s="70"/>
    </row>
    <row r="12093" spans="31:31" ht="15.75" x14ac:dyDescent="0.3">
      <c r="AE12093" s="70"/>
    </row>
    <row r="12094" spans="31:31" ht="15.75" x14ac:dyDescent="0.3">
      <c r="AE12094" s="70"/>
    </row>
    <row r="12095" spans="31:31" ht="15.75" x14ac:dyDescent="0.3">
      <c r="AE12095" s="70"/>
    </row>
    <row r="12096" spans="31:31" ht="15.75" x14ac:dyDescent="0.3">
      <c r="AE12096" s="70"/>
    </row>
    <row r="12097" spans="31:31" ht="15.75" x14ac:dyDescent="0.3">
      <c r="AE12097" s="70"/>
    </row>
    <row r="12098" spans="31:31" ht="15.75" x14ac:dyDescent="0.3">
      <c r="AE12098" s="70"/>
    </row>
    <row r="12099" spans="31:31" ht="15.75" x14ac:dyDescent="0.3">
      <c r="AE12099" s="70"/>
    </row>
    <row r="12100" spans="31:31" ht="15.75" x14ac:dyDescent="0.3">
      <c r="AE12100" s="70"/>
    </row>
    <row r="12101" spans="31:31" ht="15.75" x14ac:dyDescent="0.3">
      <c r="AE12101" s="70"/>
    </row>
    <row r="12102" spans="31:31" ht="15.75" x14ac:dyDescent="0.3">
      <c r="AE12102" s="70"/>
    </row>
    <row r="12103" spans="31:31" ht="15.75" x14ac:dyDescent="0.3">
      <c r="AE12103" s="70"/>
    </row>
    <row r="12104" spans="31:31" ht="15.75" x14ac:dyDescent="0.3">
      <c r="AE12104" s="70"/>
    </row>
    <row r="12105" spans="31:31" ht="15.75" x14ac:dyDescent="0.3">
      <c r="AE12105" s="70"/>
    </row>
    <row r="12106" spans="31:31" ht="15.75" x14ac:dyDescent="0.3">
      <c r="AE12106" s="70"/>
    </row>
    <row r="12107" spans="31:31" ht="15.75" x14ac:dyDescent="0.3">
      <c r="AE12107" s="70"/>
    </row>
    <row r="12108" spans="31:31" ht="15.75" x14ac:dyDescent="0.3">
      <c r="AE12108" s="70"/>
    </row>
    <row r="12109" spans="31:31" ht="15.75" x14ac:dyDescent="0.3">
      <c r="AE12109" s="70"/>
    </row>
    <row r="12110" spans="31:31" ht="15.75" x14ac:dyDescent="0.3">
      <c r="AE12110" s="70"/>
    </row>
    <row r="12111" spans="31:31" ht="15.75" x14ac:dyDescent="0.3">
      <c r="AE12111" s="70"/>
    </row>
    <row r="12112" spans="31:31" ht="15.75" x14ac:dyDescent="0.3">
      <c r="AE12112" s="70"/>
    </row>
    <row r="12113" spans="31:31" ht="15.75" x14ac:dyDescent="0.3">
      <c r="AE12113" s="70"/>
    </row>
    <row r="12114" spans="31:31" ht="15.75" x14ac:dyDescent="0.3">
      <c r="AE12114" s="70"/>
    </row>
    <row r="12115" spans="31:31" ht="15.75" x14ac:dyDescent="0.3">
      <c r="AE12115" s="70"/>
    </row>
    <row r="12116" spans="31:31" ht="15.75" x14ac:dyDescent="0.3">
      <c r="AE12116" s="70"/>
    </row>
    <row r="12117" spans="31:31" ht="15.75" x14ac:dyDescent="0.3">
      <c r="AE12117" s="70"/>
    </row>
    <row r="12118" spans="31:31" ht="15.75" x14ac:dyDescent="0.3">
      <c r="AE12118" s="70"/>
    </row>
    <row r="12119" spans="31:31" ht="15.75" x14ac:dyDescent="0.3">
      <c r="AE12119" s="70"/>
    </row>
    <row r="12120" spans="31:31" ht="15.75" x14ac:dyDescent="0.3">
      <c r="AE12120" s="70"/>
    </row>
    <row r="12121" spans="31:31" ht="15.75" x14ac:dyDescent="0.3">
      <c r="AE12121" s="70"/>
    </row>
    <row r="12122" spans="31:31" ht="15.75" x14ac:dyDescent="0.3">
      <c r="AE12122" s="70"/>
    </row>
    <row r="12123" spans="31:31" ht="15.75" x14ac:dyDescent="0.3">
      <c r="AE12123" s="70"/>
    </row>
    <row r="12124" spans="31:31" ht="15.75" x14ac:dyDescent="0.3">
      <c r="AE12124" s="70"/>
    </row>
    <row r="12125" spans="31:31" ht="15.75" x14ac:dyDescent="0.3">
      <c r="AE12125" s="70"/>
    </row>
    <row r="12126" spans="31:31" ht="15.75" x14ac:dyDescent="0.3">
      <c r="AE12126" s="70"/>
    </row>
    <row r="12127" spans="31:31" ht="15.75" x14ac:dyDescent="0.3">
      <c r="AE12127" s="70"/>
    </row>
    <row r="12128" spans="31:31" ht="15.75" x14ac:dyDescent="0.3">
      <c r="AE12128" s="70"/>
    </row>
    <row r="12129" spans="31:31" ht="15.75" x14ac:dyDescent="0.3">
      <c r="AE12129" s="70"/>
    </row>
    <row r="12130" spans="31:31" ht="15.75" x14ac:dyDescent="0.3">
      <c r="AE12130" s="70"/>
    </row>
    <row r="12131" spans="31:31" ht="15.75" x14ac:dyDescent="0.3">
      <c r="AE12131" s="70"/>
    </row>
    <row r="12132" spans="31:31" ht="15.75" x14ac:dyDescent="0.3">
      <c r="AE12132" s="70"/>
    </row>
    <row r="12133" spans="31:31" ht="15.75" x14ac:dyDescent="0.3">
      <c r="AE12133" s="70"/>
    </row>
    <row r="12134" spans="31:31" ht="15.75" x14ac:dyDescent="0.3">
      <c r="AE12134" s="70"/>
    </row>
    <row r="12135" spans="31:31" ht="15.75" x14ac:dyDescent="0.3">
      <c r="AE12135" s="70"/>
    </row>
    <row r="12136" spans="31:31" ht="15.75" x14ac:dyDescent="0.3">
      <c r="AE12136" s="70"/>
    </row>
    <row r="12137" spans="31:31" ht="15.75" x14ac:dyDescent="0.3">
      <c r="AE12137" s="70"/>
    </row>
    <row r="12138" spans="31:31" ht="15.75" x14ac:dyDescent="0.3">
      <c r="AE12138" s="70"/>
    </row>
    <row r="12139" spans="31:31" ht="15.75" x14ac:dyDescent="0.3">
      <c r="AE12139" s="70"/>
    </row>
    <row r="12140" spans="31:31" ht="15.75" x14ac:dyDescent="0.3">
      <c r="AE12140" s="70"/>
    </row>
    <row r="12141" spans="31:31" ht="15.75" x14ac:dyDescent="0.3">
      <c r="AE12141" s="70"/>
    </row>
    <row r="12142" spans="31:31" ht="15.75" x14ac:dyDescent="0.3">
      <c r="AE12142" s="70"/>
    </row>
    <row r="12143" spans="31:31" ht="15.75" x14ac:dyDescent="0.3">
      <c r="AE12143" s="70"/>
    </row>
    <row r="12144" spans="31:31" ht="15.75" x14ac:dyDescent="0.3">
      <c r="AE12144" s="70"/>
    </row>
    <row r="12145" spans="31:31" ht="15.75" x14ac:dyDescent="0.3">
      <c r="AE12145" s="70"/>
    </row>
    <row r="12146" spans="31:31" ht="15.75" x14ac:dyDescent="0.3">
      <c r="AE12146" s="70"/>
    </row>
    <row r="12147" spans="31:31" ht="15.75" x14ac:dyDescent="0.3">
      <c r="AE12147" s="70"/>
    </row>
    <row r="12148" spans="31:31" ht="15.75" x14ac:dyDescent="0.3">
      <c r="AE12148" s="70"/>
    </row>
    <row r="12149" spans="31:31" ht="15.75" x14ac:dyDescent="0.3">
      <c r="AE12149" s="70"/>
    </row>
    <row r="12150" spans="31:31" ht="15.75" x14ac:dyDescent="0.3">
      <c r="AE12150" s="70"/>
    </row>
    <row r="12151" spans="31:31" ht="15.75" x14ac:dyDescent="0.3">
      <c r="AE12151" s="70"/>
    </row>
    <row r="12152" spans="31:31" ht="15.75" x14ac:dyDescent="0.3">
      <c r="AE12152" s="70"/>
    </row>
    <row r="12153" spans="31:31" ht="15.75" x14ac:dyDescent="0.3">
      <c r="AE12153" s="70"/>
    </row>
    <row r="12154" spans="31:31" ht="15.75" x14ac:dyDescent="0.3">
      <c r="AE12154" s="70"/>
    </row>
    <row r="12155" spans="31:31" ht="15.75" x14ac:dyDescent="0.3">
      <c r="AE12155" s="70"/>
    </row>
    <row r="12156" spans="31:31" ht="15.75" x14ac:dyDescent="0.3">
      <c r="AE12156" s="70"/>
    </row>
    <row r="12157" spans="31:31" ht="15.75" x14ac:dyDescent="0.3">
      <c r="AE12157" s="70"/>
    </row>
    <row r="12158" spans="31:31" ht="15.75" x14ac:dyDescent="0.3">
      <c r="AE12158" s="70"/>
    </row>
    <row r="12159" spans="31:31" ht="15.75" x14ac:dyDescent="0.3">
      <c r="AE12159" s="70"/>
    </row>
    <row r="12160" spans="31:31" ht="15.75" x14ac:dyDescent="0.3">
      <c r="AE12160" s="70"/>
    </row>
    <row r="12161" spans="31:31" ht="15.75" x14ac:dyDescent="0.3">
      <c r="AE12161" s="70"/>
    </row>
    <row r="12162" spans="31:31" ht="15.75" x14ac:dyDescent="0.3">
      <c r="AE12162" s="70"/>
    </row>
    <row r="12163" spans="31:31" ht="15.75" x14ac:dyDescent="0.3">
      <c r="AE12163" s="70"/>
    </row>
    <row r="12164" spans="31:31" ht="15.75" x14ac:dyDescent="0.3">
      <c r="AE12164" s="70"/>
    </row>
    <row r="12165" spans="31:31" ht="15.75" x14ac:dyDescent="0.3">
      <c r="AE12165" s="70"/>
    </row>
    <row r="12166" spans="31:31" ht="15.75" x14ac:dyDescent="0.3">
      <c r="AE12166" s="70"/>
    </row>
    <row r="12167" spans="31:31" ht="15.75" x14ac:dyDescent="0.3">
      <c r="AE12167" s="70"/>
    </row>
    <row r="12168" spans="31:31" ht="15.75" x14ac:dyDescent="0.3">
      <c r="AE12168" s="70"/>
    </row>
    <row r="12169" spans="31:31" ht="15.75" x14ac:dyDescent="0.3">
      <c r="AE12169" s="70"/>
    </row>
    <row r="12170" spans="31:31" ht="15.75" x14ac:dyDescent="0.3">
      <c r="AE12170" s="70"/>
    </row>
    <row r="12171" spans="31:31" ht="15.75" x14ac:dyDescent="0.3">
      <c r="AE12171" s="70"/>
    </row>
    <row r="12172" spans="31:31" ht="15.75" x14ac:dyDescent="0.3">
      <c r="AE12172" s="70"/>
    </row>
    <row r="12173" spans="31:31" ht="15.75" x14ac:dyDescent="0.3">
      <c r="AE12173" s="70"/>
    </row>
    <row r="12174" spans="31:31" ht="15.75" x14ac:dyDescent="0.3">
      <c r="AE12174" s="70"/>
    </row>
    <row r="12175" spans="31:31" ht="15.75" x14ac:dyDescent="0.3">
      <c r="AE12175" s="70"/>
    </row>
    <row r="12176" spans="31:31" ht="15.75" x14ac:dyDescent="0.3">
      <c r="AE12176" s="70"/>
    </row>
    <row r="12177" spans="31:31" ht="15.75" x14ac:dyDescent="0.3">
      <c r="AE12177" s="70"/>
    </row>
    <row r="12178" spans="31:31" ht="15.75" x14ac:dyDescent="0.3">
      <c r="AE12178" s="70"/>
    </row>
    <row r="12179" spans="31:31" ht="15.75" x14ac:dyDescent="0.3">
      <c r="AE12179" s="70"/>
    </row>
    <row r="12180" spans="31:31" ht="15.75" x14ac:dyDescent="0.3">
      <c r="AE12180" s="70"/>
    </row>
    <row r="12181" spans="31:31" ht="15.75" x14ac:dyDescent="0.3">
      <c r="AE12181" s="70"/>
    </row>
    <row r="12182" spans="31:31" ht="15.75" x14ac:dyDescent="0.3">
      <c r="AE12182" s="70"/>
    </row>
    <row r="12183" spans="31:31" ht="15.75" x14ac:dyDescent="0.3">
      <c r="AE12183" s="70"/>
    </row>
    <row r="12184" spans="31:31" ht="15.75" x14ac:dyDescent="0.3">
      <c r="AE12184" s="70"/>
    </row>
    <row r="12185" spans="31:31" ht="15.75" x14ac:dyDescent="0.3">
      <c r="AE12185" s="70"/>
    </row>
    <row r="12186" spans="31:31" ht="15.75" x14ac:dyDescent="0.3">
      <c r="AE12186" s="70"/>
    </row>
    <row r="12187" spans="31:31" ht="15.75" x14ac:dyDescent="0.3">
      <c r="AE12187" s="70"/>
    </row>
    <row r="12188" spans="31:31" ht="15.75" x14ac:dyDescent="0.3">
      <c r="AE12188" s="70"/>
    </row>
    <row r="12189" spans="31:31" ht="15.75" x14ac:dyDescent="0.3">
      <c r="AE12189" s="70"/>
    </row>
    <row r="12190" spans="31:31" ht="15.75" x14ac:dyDescent="0.3">
      <c r="AE12190" s="70"/>
    </row>
    <row r="12191" spans="31:31" ht="15.75" x14ac:dyDescent="0.3">
      <c r="AE12191" s="70"/>
    </row>
    <row r="12192" spans="31:31" ht="15.75" x14ac:dyDescent="0.3">
      <c r="AE12192" s="70"/>
    </row>
    <row r="12193" spans="31:31" ht="15.75" x14ac:dyDescent="0.3">
      <c r="AE12193" s="70"/>
    </row>
    <row r="12194" spans="31:31" ht="15.75" x14ac:dyDescent="0.3">
      <c r="AE12194" s="70"/>
    </row>
    <row r="12195" spans="31:31" ht="15.75" x14ac:dyDescent="0.3">
      <c r="AE12195" s="70"/>
    </row>
    <row r="12196" spans="31:31" ht="15.75" x14ac:dyDescent="0.3">
      <c r="AE12196" s="70"/>
    </row>
    <row r="12197" spans="31:31" ht="15.75" x14ac:dyDescent="0.3">
      <c r="AE12197" s="70"/>
    </row>
    <row r="12198" spans="31:31" ht="15.75" x14ac:dyDescent="0.3">
      <c r="AE12198" s="70"/>
    </row>
    <row r="12199" spans="31:31" ht="15.75" x14ac:dyDescent="0.3">
      <c r="AE12199" s="70"/>
    </row>
    <row r="12200" spans="31:31" ht="15.75" x14ac:dyDescent="0.3">
      <c r="AE12200" s="70"/>
    </row>
    <row r="12201" spans="31:31" ht="15.75" x14ac:dyDescent="0.3">
      <c r="AE12201" s="70"/>
    </row>
    <row r="12202" spans="31:31" ht="15.75" x14ac:dyDescent="0.3">
      <c r="AE12202" s="70"/>
    </row>
    <row r="12203" spans="31:31" ht="15.75" x14ac:dyDescent="0.3">
      <c r="AE12203" s="70"/>
    </row>
    <row r="12204" spans="31:31" ht="15.75" x14ac:dyDescent="0.3">
      <c r="AE12204" s="70"/>
    </row>
    <row r="12205" spans="31:31" ht="15.75" x14ac:dyDescent="0.3">
      <c r="AE12205" s="70"/>
    </row>
    <row r="12206" spans="31:31" ht="15.75" x14ac:dyDescent="0.3">
      <c r="AE12206" s="70"/>
    </row>
    <row r="12207" spans="31:31" ht="15.75" x14ac:dyDescent="0.3">
      <c r="AE12207" s="70"/>
    </row>
    <row r="12208" spans="31:31" ht="15.75" x14ac:dyDescent="0.3">
      <c r="AE12208" s="70"/>
    </row>
    <row r="12209" spans="31:31" ht="15.75" x14ac:dyDescent="0.3">
      <c r="AE12209" s="70"/>
    </row>
    <row r="12210" spans="31:31" ht="15.75" x14ac:dyDescent="0.3">
      <c r="AE12210" s="70"/>
    </row>
    <row r="12211" spans="31:31" ht="15.75" x14ac:dyDescent="0.3">
      <c r="AE12211" s="70"/>
    </row>
    <row r="12212" spans="31:31" ht="15.75" x14ac:dyDescent="0.3">
      <c r="AE12212" s="70"/>
    </row>
    <row r="12213" spans="31:31" ht="15.75" x14ac:dyDescent="0.3">
      <c r="AE12213" s="70"/>
    </row>
    <row r="12214" spans="31:31" ht="15.75" x14ac:dyDescent="0.3">
      <c r="AE12214" s="70"/>
    </row>
    <row r="12215" spans="31:31" ht="15.75" x14ac:dyDescent="0.3">
      <c r="AE12215" s="70"/>
    </row>
    <row r="12216" spans="31:31" ht="15.75" x14ac:dyDescent="0.3">
      <c r="AE12216" s="70"/>
    </row>
    <row r="12217" spans="31:31" ht="15.75" x14ac:dyDescent="0.3">
      <c r="AE12217" s="70"/>
    </row>
    <row r="12218" spans="31:31" ht="15.75" x14ac:dyDescent="0.3">
      <c r="AE12218" s="70"/>
    </row>
    <row r="12219" spans="31:31" ht="15.75" x14ac:dyDescent="0.3">
      <c r="AE12219" s="70"/>
    </row>
    <row r="12220" spans="31:31" ht="15.75" x14ac:dyDescent="0.3">
      <c r="AE12220" s="70"/>
    </row>
    <row r="12221" spans="31:31" ht="15.75" x14ac:dyDescent="0.3">
      <c r="AE12221" s="70"/>
    </row>
    <row r="12222" spans="31:31" ht="15.75" x14ac:dyDescent="0.3">
      <c r="AE12222" s="70"/>
    </row>
    <row r="12223" spans="31:31" ht="15.75" x14ac:dyDescent="0.3">
      <c r="AE12223" s="70"/>
    </row>
    <row r="12224" spans="31:31" ht="15.75" x14ac:dyDescent="0.3">
      <c r="AE12224" s="70"/>
    </row>
    <row r="12225" spans="31:31" ht="15.75" x14ac:dyDescent="0.3">
      <c r="AE12225" s="70"/>
    </row>
    <row r="12226" spans="31:31" ht="15.75" x14ac:dyDescent="0.3">
      <c r="AE12226" s="70"/>
    </row>
    <row r="12227" spans="31:31" ht="15.75" x14ac:dyDescent="0.3">
      <c r="AE12227" s="70"/>
    </row>
    <row r="12228" spans="31:31" ht="15.75" x14ac:dyDescent="0.3">
      <c r="AE12228" s="70"/>
    </row>
    <row r="12229" spans="31:31" ht="15.75" x14ac:dyDescent="0.3">
      <c r="AE12229" s="70"/>
    </row>
    <row r="12230" spans="31:31" ht="15.75" x14ac:dyDescent="0.3">
      <c r="AE12230" s="70"/>
    </row>
    <row r="12231" spans="31:31" ht="15.75" x14ac:dyDescent="0.3">
      <c r="AE12231" s="70"/>
    </row>
    <row r="12232" spans="31:31" ht="15.75" x14ac:dyDescent="0.3">
      <c r="AE12232" s="70"/>
    </row>
    <row r="12233" spans="31:31" ht="15.75" x14ac:dyDescent="0.3">
      <c r="AE12233" s="70"/>
    </row>
    <row r="12234" spans="31:31" ht="15.75" x14ac:dyDescent="0.3">
      <c r="AE12234" s="70"/>
    </row>
    <row r="12235" spans="31:31" ht="15.75" x14ac:dyDescent="0.3">
      <c r="AE12235" s="70"/>
    </row>
    <row r="12236" spans="31:31" ht="15.75" x14ac:dyDescent="0.3">
      <c r="AE12236" s="70"/>
    </row>
    <row r="12237" spans="31:31" ht="15.75" x14ac:dyDescent="0.3">
      <c r="AE12237" s="70"/>
    </row>
    <row r="12238" spans="31:31" ht="15.75" x14ac:dyDescent="0.3">
      <c r="AE12238" s="70"/>
    </row>
    <row r="12239" spans="31:31" ht="15.75" x14ac:dyDescent="0.3">
      <c r="AE12239" s="70"/>
    </row>
    <row r="12240" spans="31:31" ht="15.75" x14ac:dyDescent="0.3">
      <c r="AE12240" s="70"/>
    </row>
    <row r="12241" spans="31:31" ht="15.75" x14ac:dyDescent="0.3">
      <c r="AE12241" s="70"/>
    </row>
    <row r="12242" spans="31:31" ht="15.75" x14ac:dyDescent="0.3">
      <c r="AE12242" s="70"/>
    </row>
    <row r="12243" spans="31:31" ht="15.75" x14ac:dyDescent="0.3">
      <c r="AE12243" s="70"/>
    </row>
    <row r="12244" spans="31:31" ht="15.75" x14ac:dyDescent="0.3">
      <c r="AE12244" s="70"/>
    </row>
    <row r="12245" spans="31:31" ht="15.75" x14ac:dyDescent="0.3">
      <c r="AE12245" s="70"/>
    </row>
    <row r="12246" spans="31:31" ht="15.75" x14ac:dyDescent="0.3">
      <c r="AE12246" s="70"/>
    </row>
    <row r="12247" spans="31:31" ht="15.75" x14ac:dyDescent="0.3">
      <c r="AE12247" s="70"/>
    </row>
    <row r="12248" spans="31:31" ht="15.75" x14ac:dyDescent="0.3">
      <c r="AE12248" s="70"/>
    </row>
    <row r="12249" spans="31:31" ht="15.75" x14ac:dyDescent="0.3">
      <c r="AE12249" s="70"/>
    </row>
    <row r="12250" spans="31:31" ht="15.75" x14ac:dyDescent="0.3">
      <c r="AE12250" s="70"/>
    </row>
    <row r="12251" spans="31:31" ht="15.75" x14ac:dyDescent="0.3">
      <c r="AE12251" s="70"/>
    </row>
    <row r="12252" spans="31:31" ht="15.75" x14ac:dyDescent="0.3">
      <c r="AE12252" s="70"/>
    </row>
    <row r="12253" spans="31:31" ht="15.75" x14ac:dyDescent="0.3">
      <c r="AE12253" s="70"/>
    </row>
    <row r="12254" spans="31:31" ht="15.75" x14ac:dyDescent="0.3">
      <c r="AE12254" s="70"/>
    </row>
    <row r="12255" spans="31:31" ht="15.75" x14ac:dyDescent="0.3">
      <c r="AE12255" s="70"/>
    </row>
    <row r="12256" spans="31:31" ht="15.75" x14ac:dyDescent="0.3">
      <c r="AE12256" s="70"/>
    </row>
    <row r="12257" spans="31:31" ht="15.75" x14ac:dyDescent="0.3">
      <c r="AE12257" s="70"/>
    </row>
    <row r="12258" spans="31:31" ht="15.75" x14ac:dyDescent="0.3">
      <c r="AE12258" s="70"/>
    </row>
    <row r="12259" spans="31:31" ht="15.75" x14ac:dyDescent="0.3">
      <c r="AE12259" s="70"/>
    </row>
    <row r="12260" spans="31:31" ht="15.75" x14ac:dyDescent="0.3">
      <c r="AE12260" s="70"/>
    </row>
    <row r="12261" spans="31:31" ht="15.75" x14ac:dyDescent="0.3">
      <c r="AE12261" s="70"/>
    </row>
    <row r="12262" spans="31:31" ht="15.75" x14ac:dyDescent="0.3">
      <c r="AE12262" s="70"/>
    </row>
    <row r="12263" spans="31:31" ht="15.75" x14ac:dyDescent="0.3">
      <c r="AE12263" s="70"/>
    </row>
    <row r="12264" spans="31:31" ht="15.75" x14ac:dyDescent="0.3">
      <c r="AE12264" s="70"/>
    </row>
    <row r="12265" spans="31:31" ht="15.75" x14ac:dyDescent="0.3">
      <c r="AE12265" s="70"/>
    </row>
    <row r="12266" spans="31:31" ht="15.75" x14ac:dyDescent="0.3">
      <c r="AE12266" s="70"/>
    </row>
    <row r="12267" spans="31:31" ht="15.75" x14ac:dyDescent="0.3">
      <c r="AE12267" s="70"/>
    </row>
    <row r="12268" spans="31:31" ht="15.75" x14ac:dyDescent="0.3">
      <c r="AE12268" s="70"/>
    </row>
    <row r="12269" spans="31:31" ht="15.75" x14ac:dyDescent="0.3">
      <c r="AE12269" s="70"/>
    </row>
    <row r="12270" spans="31:31" ht="15.75" x14ac:dyDescent="0.3">
      <c r="AE12270" s="70"/>
    </row>
    <row r="12271" spans="31:31" ht="15.75" x14ac:dyDescent="0.3">
      <c r="AE12271" s="70"/>
    </row>
    <row r="12272" spans="31:31" ht="15.75" x14ac:dyDescent="0.3">
      <c r="AE12272" s="70"/>
    </row>
    <row r="12273" spans="31:31" ht="15.75" x14ac:dyDescent="0.3">
      <c r="AE12273" s="70"/>
    </row>
    <row r="12274" spans="31:31" ht="15.75" x14ac:dyDescent="0.3">
      <c r="AE12274" s="70"/>
    </row>
    <row r="12275" spans="31:31" ht="15.75" x14ac:dyDescent="0.3">
      <c r="AE12275" s="70"/>
    </row>
    <row r="12276" spans="31:31" ht="15.75" x14ac:dyDescent="0.3">
      <c r="AE12276" s="70"/>
    </row>
    <row r="12277" spans="31:31" ht="15.75" x14ac:dyDescent="0.3">
      <c r="AE12277" s="70"/>
    </row>
    <row r="12278" spans="31:31" ht="15.75" x14ac:dyDescent="0.3">
      <c r="AE12278" s="70"/>
    </row>
    <row r="12279" spans="31:31" ht="15.75" x14ac:dyDescent="0.3">
      <c r="AE12279" s="70"/>
    </row>
    <row r="12280" spans="31:31" ht="15.75" x14ac:dyDescent="0.3">
      <c r="AE12280" s="70"/>
    </row>
    <row r="12281" spans="31:31" ht="15.75" x14ac:dyDescent="0.3">
      <c r="AE12281" s="70"/>
    </row>
    <row r="12282" spans="31:31" ht="15.75" x14ac:dyDescent="0.3">
      <c r="AE12282" s="70"/>
    </row>
    <row r="12283" spans="31:31" ht="15.75" x14ac:dyDescent="0.3">
      <c r="AE12283" s="70"/>
    </row>
    <row r="12284" spans="31:31" ht="15.75" x14ac:dyDescent="0.3">
      <c r="AE12284" s="70"/>
    </row>
    <row r="12285" spans="31:31" ht="15.75" x14ac:dyDescent="0.3">
      <c r="AE12285" s="70"/>
    </row>
    <row r="12286" spans="31:31" ht="15.75" x14ac:dyDescent="0.3">
      <c r="AE12286" s="70"/>
    </row>
    <row r="12287" spans="31:31" ht="15.75" x14ac:dyDescent="0.3">
      <c r="AE12287" s="70"/>
    </row>
    <row r="12288" spans="31:31" ht="15.75" x14ac:dyDescent="0.3">
      <c r="AE12288" s="70"/>
    </row>
    <row r="12289" spans="31:31" ht="15.75" x14ac:dyDescent="0.3">
      <c r="AE12289" s="70"/>
    </row>
    <row r="12290" spans="31:31" ht="15.75" x14ac:dyDescent="0.3">
      <c r="AE12290" s="70"/>
    </row>
    <row r="12291" spans="31:31" ht="15.75" x14ac:dyDescent="0.3">
      <c r="AE12291" s="70"/>
    </row>
    <row r="12292" spans="31:31" ht="15.75" x14ac:dyDescent="0.3">
      <c r="AE12292" s="70"/>
    </row>
    <row r="12293" spans="31:31" ht="15.75" x14ac:dyDescent="0.3">
      <c r="AE12293" s="70"/>
    </row>
    <row r="12294" spans="31:31" ht="15.75" x14ac:dyDescent="0.3">
      <c r="AE12294" s="70"/>
    </row>
    <row r="12295" spans="31:31" ht="15.75" x14ac:dyDescent="0.3">
      <c r="AE12295" s="70"/>
    </row>
    <row r="12296" spans="31:31" ht="15.75" x14ac:dyDescent="0.3">
      <c r="AE12296" s="70"/>
    </row>
    <row r="12297" spans="31:31" ht="15.75" x14ac:dyDescent="0.3">
      <c r="AE12297" s="70"/>
    </row>
    <row r="12298" spans="31:31" ht="15.75" x14ac:dyDescent="0.3">
      <c r="AE12298" s="70"/>
    </row>
    <row r="12299" spans="31:31" ht="15.75" x14ac:dyDescent="0.3">
      <c r="AE12299" s="70"/>
    </row>
    <row r="12300" spans="31:31" ht="15.75" x14ac:dyDescent="0.3">
      <c r="AE12300" s="70"/>
    </row>
    <row r="12301" spans="31:31" ht="15.75" x14ac:dyDescent="0.3">
      <c r="AE12301" s="70"/>
    </row>
    <row r="12302" spans="31:31" ht="15.75" x14ac:dyDescent="0.3">
      <c r="AE12302" s="70"/>
    </row>
    <row r="12303" spans="31:31" ht="15.75" x14ac:dyDescent="0.3">
      <c r="AE12303" s="70"/>
    </row>
    <row r="12304" spans="31:31" ht="15.75" x14ac:dyDescent="0.3">
      <c r="AE12304" s="70"/>
    </row>
    <row r="12305" spans="31:31" ht="15.75" x14ac:dyDescent="0.3">
      <c r="AE12305" s="70"/>
    </row>
    <row r="12306" spans="31:31" ht="15.75" x14ac:dyDescent="0.3">
      <c r="AE12306" s="70"/>
    </row>
    <row r="12307" spans="31:31" ht="15.75" x14ac:dyDescent="0.3">
      <c r="AE12307" s="70"/>
    </row>
    <row r="12308" spans="31:31" ht="15.75" x14ac:dyDescent="0.3">
      <c r="AE12308" s="70"/>
    </row>
    <row r="12309" spans="31:31" ht="15.75" x14ac:dyDescent="0.3">
      <c r="AE12309" s="70"/>
    </row>
    <row r="12310" spans="31:31" ht="15.75" x14ac:dyDescent="0.3">
      <c r="AE12310" s="70"/>
    </row>
    <row r="12311" spans="31:31" ht="15.75" x14ac:dyDescent="0.3">
      <c r="AE12311" s="70"/>
    </row>
    <row r="12312" spans="31:31" ht="15.75" x14ac:dyDescent="0.3">
      <c r="AE12312" s="70"/>
    </row>
    <row r="12313" spans="31:31" ht="15.75" x14ac:dyDescent="0.3">
      <c r="AE12313" s="70"/>
    </row>
    <row r="12314" spans="31:31" ht="15.75" x14ac:dyDescent="0.3">
      <c r="AE12314" s="70"/>
    </row>
    <row r="12315" spans="31:31" ht="15.75" x14ac:dyDescent="0.3">
      <c r="AE12315" s="70"/>
    </row>
    <row r="12316" spans="31:31" ht="15.75" x14ac:dyDescent="0.3">
      <c r="AE12316" s="70"/>
    </row>
    <row r="12317" spans="31:31" ht="15.75" x14ac:dyDescent="0.3">
      <c r="AE12317" s="70"/>
    </row>
    <row r="12318" spans="31:31" ht="15.75" x14ac:dyDescent="0.3">
      <c r="AE12318" s="70"/>
    </row>
    <row r="12319" spans="31:31" ht="15.75" x14ac:dyDescent="0.3">
      <c r="AE12319" s="70"/>
    </row>
    <row r="12320" spans="31:31" ht="15.75" x14ac:dyDescent="0.3">
      <c r="AE12320" s="70"/>
    </row>
    <row r="12321" spans="31:31" ht="15.75" x14ac:dyDescent="0.3">
      <c r="AE12321" s="70"/>
    </row>
    <row r="12322" spans="31:31" ht="15.75" x14ac:dyDescent="0.3">
      <c r="AE12322" s="70"/>
    </row>
    <row r="12323" spans="31:31" ht="15.75" x14ac:dyDescent="0.3">
      <c r="AE12323" s="70"/>
    </row>
    <row r="12324" spans="31:31" ht="15.75" x14ac:dyDescent="0.3">
      <c r="AE12324" s="70"/>
    </row>
    <row r="12325" spans="31:31" ht="15.75" x14ac:dyDescent="0.3">
      <c r="AE12325" s="70"/>
    </row>
    <row r="12326" spans="31:31" ht="15.75" x14ac:dyDescent="0.3">
      <c r="AE12326" s="70"/>
    </row>
    <row r="12327" spans="31:31" ht="15.75" x14ac:dyDescent="0.3">
      <c r="AE12327" s="70"/>
    </row>
    <row r="12328" spans="31:31" ht="15.75" x14ac:dyDescent="0.3">
      <c r="AE12328" s="70"/>
    </row>
    <row r="12329" spans="31:31" ht="15.75" x14ac:dyDescent="0.3">
      <c r="AE12329" s="70"/>
    </row>
    <row r="12330" spans="31:31" ht="15.75" x14ac:dyDescent="0.3">
      <c r="AE12330" s="70"/>
    </row>
    <row r="12331" spans="31:31" ht="15.75" x14ac:dyDescent="0.3">
      <c r="AE12331" s="70"/>
    </row>
    <row r="12332" spans="31:31" ht="15.75" x14ac:dyDescent="0.3">
      <c r="AE12332" s="70"/>
    </row>
    <row r="12333" spans="31:31" ht="15.75" x14ac:dyDescent="0.3">
      <c r="AE12333" s="70"/>
    </row>
    <row r="12334" spans="31:31" ht="15.75" x14ac:dyDescent="0.3">
      <c r="AE12334" s="70"/>
    </row>
    <row r="12335" spans="31:31" ht="15.75" x14ac:dyDescent="0.3">
      <c r="AE12335" s="70"/>
    </row>
    <row r="12336" spans="31:31" ht="15.75" x14ac:dyDescent="0.3">
      <c r="AE12336" s="70"/>
    </row>
    <row r="12337" spans="31:31" ht="15.75" x14ac:dyDescent="0.3">
      <c r="AE12337" s="70"/>
    </row>
    <row r="12338" spans="31:31" ht="15.75" x14ac:dyDescent="0.3">
      <c r="AE12338" s="70"/>
    </row>
    <row r="12339" spans="31:31" ht="15.75" x14ac:dyDescent="0.3">
      <c r="AE12339" s="70"/>
    </row>
    <row r="12340" spans="31:31" ht="15.75" x14ac:dyDescent="0.3">
      <c r="AE12340" s="70"/>
    </row>
    <row r="12341" spans="31:31" ht="15.75" x14ac:dyDescent="0.3">
      <c r="AE12341" s="70"/>
    </row>
    <row r="12342" spans="31:31" ht="15.75" x14ac:dyDescent="0.3">
      <c r="AE12342" s="70"/>
    </row>
    <row r="12343" spans="31:31" ht="15.75" x14ac:dyDescent="0.3">
      <c r="AE12343" s="70"/>
    </row>
    <row r="12344" spans="31:31" ht="15.75" x14ac:dyDescent="0.3">
      <c r="AE12344" s="70"/>
    </row>
    <row r="12345" spans="31:31" ht="15.75" x14ac:dyDescent="0.3">
      <c r="AE12345" s="70"/>
    </row>
    <row r="12346" spans="31:31" ht="15.75" x14ac:dyDescent="0.3">
      <c r="AE12346" s="70"/>
    </row>
    <row r="12347" spans="31:31" ht="15.75" x14ac:dyDescent="0.3">
      <c r="AE12347" s="70"/>
    </row>
    <row r="12348" spans="31:31" ht="15.75" x14ac:dyDescent="0.3">
      <c r="AE12348" s="70"/>
    </row>
    <row r="12349" spans="31:31" ht="15.75" x14ac:dyDescent="0.3">
      <c r="AE12349" s="70"/>
    </row>
    <row r="12350" spans="31:31" ht="15.75" x14ac:dyDescent="0.3">
      <c r="AE12350" s="70"/>
    </row>
    <row r="12351" spans="31:31" ht="15.75" x14ac:dyDescent="0.3">
      <c r="AE12351" s="70"/>
    </row>
    <row r="12352" spans="31:31" ht="15.75" x14ac:dyDescent="0.3">
      <c r="AE12352" s="70"/>
    </row>
    <row r="12353" spans="31:31" ht="15.75" x14ac:dyDescent="0.3">
      <c r="AE12353" s="70"/>
    </row>
    <row r="12354" spans="31:31" ht="15.75" x14ac:dyDescent="0.3">
      <c r="AE12354" s="70"/>
    </row>
    <row r="12355" spans="31:31" ht="15.75" x14ac:dyDescent="0.3">
      <c r="AE12355" s="70"/>
    </row>
    <row r="12356" spans="31:31" ht="15.75" x14ac:dyDescent="0.3">
      <c r="AE12356" s="70"/>
    </row>
    <row r="12357" spans="31:31" ht="15.75" x14ac:dyDescent="0.3">
      <c r="AE12357" s="70"/>
    </row>
    <row r="12358" spans="31:31" ht="15.75" x14ac:dyDescent="0.3">
      <c r="AE12358" s="70"/>
    </row>
    <row r="12359" spans="31:31" ht="15.75" x14ac:dyDescent="0.3">
      <c r="AE12359" s="70"/>
    </row>
    <row r="12360" spans="31:31" ht="15.75" x14ac:dyDescent="0.3">
      <c r="AE12360" s="70"/>
    </row>
    <row r="12361" spans="31:31" ht="15.75" x14ac:dyDescent="0.3">
      <c r="AE12361" s="70"/>
    </row>
    <row r="12362" spans="31:31" ht="15.75" x14ac:dyDescent="0.3">
      <c r="AE12362" s="70"/>
    </row>
    <row r="12363" spans="31:31" ht="15.75" x14ac:dyDescent="0.3">
      <c r="AE12363" s="70"/>
    </row>
    <row r="12364" spans="31:31" ht="15.75" x14ac:dyDescent="0.3">
      <c r="AE12364" s="70"/>
    </row>
    <row r="12365" spans="31:31" ht="15.75" x14ac:dyDescent="0.3">
      <c r="AE12365" s="70"/>
    </row>
    <row r="12366" spans="31:31" ht="15.75" x14ac:dyDescent="0.3">
      <c r="AE12366" s="70"/>
    </row>
    <row r="12367" spans="31:31" ht="15.75" x14ac:dyDescent="0.3">
      <c r="AE12367" s="70"/>
    </row>
    <row r="12368" spans="31:31" ht="15.75" x14ac:dyDescent="0.3">
      <c r="AE12368" s="70"/>
    </row>
    <row r="12369" spans="31:31" ht="15.75" x14ac:dyDescent="0.3">
      <c r="AE12369" s="70"/>
    </row>
    <row r="12370" spans="31:31" ht="15.75" x14ac:dyDescent="0.3">
      <c r="AE12370" s="70"/>
    </row>
    <row r="12371" spans="31:31" ht="15.75" x14ac:dyDescent="0.3">
      <c r="AE12371" s="70"/>
    </row>
    <row r="12372" spans="31:31" ht="15.75" x14ac:dyDescent="0.3">
      <c r="AE12372" s="70"/>
    </row>
    <row r="12373" spans="31:31" ht="15.75" x14ac:dyDescent="0.3">
      <c r="AE12373" s="70"/>
    </row>
    <row r="12374" spans="31:31" ht="15.75" x14ac:dyDescent="0.3">
      <c r="AE12374" s="70"/>
    </row>
    <row r="12375" spans="31:31" ht="15.75" x14ac:dyDescent="0.3">
      <c r="AE12375" s="70"/>
    </row>
    <row r="12376" spans="31:31" ht="15.75" x14ac:dyDescent="0.3">
      <c r="AE12376" s="70"/>
    </row>
    <row r="12377" spans="31:31" ht="15.75" x14ac:dyDescent="0.3">
      <c r="AE12377" s="70"/>
    </row>
    <row r="12378" spans="31:31" ht="15.75" x14ac:dyDescent="0.3">
      <c r="AE12378" s="70"/>
    </row>
    <row r="12379" spans="31:31" ht="15.75" x14ac:dyDescent="0.3">
      <c r="AE12379" s="70"/>
    </row>
    <row r="12380" spans="31:31" ht="15.75" x14ac:dyDescent="0.3">
      <c r="AE12380" s="70"/>
    </row>
    <row r="12381" spans="31:31" ht="15.75" x14ac:dyDescent="0.3">
      <c r="AE12381" s="70"/>
    </row>
    <row r="12382" spans="31:31" ht="15.75" x14ac:dyDescent="0.3">
      <c r="AE12382" s="70"/>
    </row>
    <row r="12383" spans="31:31" ht="15.75" x14ac:dyDescent="0.3">
      <c r="AE12383" s="70"/>
    </row>
    <row r="12384" spans="31:31" ht="15.75" x14ac:dyDescent="0.3">
      <c r="AE12384" s="70"/>
    </row>
    <row r="12385" spans="31:31" ht="15.75" x14ac:dyDescent="0.3">
      <c r="AE12385" s="70"/>
    </row>
    <row r="12386" spans="31:31" ht="15.75" x14ac:dyDescent="0.3">
      <c r="AE12386" s="70"/>
    </row>
    <row r="12387" spans="31:31" ht="15.75" x14ac:dyDescent="0.3">
      <c r="AE12387" s="70"/>
    </row>
    <row r="12388" spans="31:31" ht="15.75" x14ac:dyDescent="0.3">
      <c r="AE12388" s="70"/>
    </row>
    <row r="12389" spans="31:31" ht="15.75" x14ac:dyDescent="0.3">
      <c r="AE12389" s="70"/>
    </row>
    <row r="12390" spans="31:31" ht="15.75" x14ac:dyDescent="0.3">
      <c r="AE12390" s="70"/>
    </row>
    <row r="12391" spans="31:31" ht="15.75" x14ac:dyDescent="0.3">
      <c r="AE12391" s="70"/>
    </row>
    <row r="12392" spans="31:31" ht="15.75" x14ac:dyDescent="0.3">
      <c r="AE12392" s="70"/>
    </row>
    <row r="12393" spans="31:31" ht="15.75" x14ac:dyDescent="0.3">
      <c r="AE12393" s="70"/>
    </row>
    <row r="12394" spans="31:31" ht="15.75" x14ac:dyDescent="0.3">
      <c r="AE12394" s="70"/>
    </row>
    <row r="12395" spans="31:31" ht="15.75" x14ac:dyDescent="0.3">
      <c r="AE12395" s="70"/>
    </row>
    <row r="12396" spans="31:31" ht="15.75" x14ac:dyDescent="0.3">
      <c r="AE12396" s="70"/>
    </row>
    <row r="12397" spans="31:31" ht="15.75" x14ac:dyDescent="0.3">
      <c r="AE12397" s="70"/>
    </row>
    <row r="12398" spans="31:31" ht="15.75" x14ac:dyDescent="0.3">
      <c r="AE12398" s="70"/>
    </row>
    <row r="12399" spans="31:31" ht="15.75" x14ac:dyDescent="0.3">
      <c r="AE12399" s="70"/>
    </row>
    <row r="12400" spans="31:31" ht="15.75" x14ac:dyDescent="0.3">
      <c r="AE12400" s="70"/>
    </row>
    <row r="12401" spans="31:31" ht="15.75" x14ac:dyDescent="0.3">
      <c r="AE12401" s="70"/>
    </row>
    <row r="12402" spans="31:31" ht="15.75" x14ac:dyDescent="0.3">
      <c r="AE12402" s="70"/>
    </row>
    <row r="12403" spans="31:31" ht="15.75" x14ac:dyDescent="0.3">
      <c r="AE12403" s="70"/>
    </row>
    <row r="12404" spans="31:31" ht="15.75" x14ac:dyDescent="0.3">
      <c r="AE12404" s="70"/>
    </row>
    <row r="12405" spans="31:31" ht="15.75" x14ac:dyDescent="0.3">
      <c r="AE12405" s="70"/>
    </row>
    <row r="12406" spans="31:31" ht="15.75" x14ac:dyDescent="0.3">
      <c r="AE12406" s="70"/>
    </row>
    <row r="12407" spans="31:31" ht="15.75" x14ac:dyDescent="0.3">
      <c r="AE12407" s="70"/>
    </row>
    <row r="12408" spans="31:31" ht="15.75" x14ac:dyDescent="0.3">
      <c r="AE12408" s="70"/>
    </row>
    <row r="12409" spans="31:31" ht="15.75" x14ac:dyDescent="0.3">
      <c r="AE12409" s="70"/>
    </row>
    <row r="12410" spans="31:31" ht="15.75" x14ac:dyDescent="0.3">
      <c r="AE12410" s="70"/>
    </row>
    <row r="12411" spans="31:31" ht="15.75" x14ac:dyDescent="0.3">
      <c r="AE12411" s="70"/>
    </row>
    <row r="12412" spans="31:31" ht="15.75" x14ac:dyDescent="0.3">
      <c r="AE12412" s="70"/>
    </row>
    <row r="12413" spans="31:31" ht="15.75" x14ac:dyDescent="0.3">
      <c r="AE12413" s="70"/>
    </row>
    <row r="12414" spans="31:31" ht="15.75" x14ac:dyDescent="0.3">
      <c r="AE12414" s="70"/>
    </row>
    <row r="12415" spans="31:31" ht="15.75" x14ac:dyDescent="0.3">
      <c r="AE12415" s="70"/>
    </row>
    <row r="12416" spans="31:31" ht="15.75" x14ac:dyDescent="0.3">
      <c r="AE12416" s="70"/>
    </row>
    <row r="12417" spans="31:31" ht="15.75" x14ac:dyDescent="0.3">
      <c r="AE12417" s="70"/>
    </row>
    <row r="12418" spans="31:31" ht="15.75" x14ac:dyDescent="0.3">
      <c r="AE12418" s="70"/>
    </row>
    <row r="12419" spans="31:31" ht="15.75" x14ac:dyDescent="0.3">
      <c r="AE12419" s="70"/>
    </row>
    <row r="12420" spans="31:31" ht="15.75" x14ac:dyDescent="0.3">
      <c r="AE12420" s="70"/>
    </row>
    <row r="12421" spans="31:31" ht="15.75" x14ac:dyDescent="0.3">
      <c r="AE12421" s="70"/>
    </row>
    <row r="12422" spans="31:31" ht="15.75" x14ac:dyDescent="0.3">
      <c r="AE12422" s="70"/>
    </row>
    <row r="12423" spans="31:31" ht="15.75" x14ac:dyDescent="0.3">
      <c r="AE12423" s="70"/>
    </row>
    <row r="12424" spans="31:31" ht="15.75" x14ac:dyDescent="0.3">
      <c r="AE12424" s="70"/>
    </row>
    <row r="12425" spans="31:31" ht="15.75" x14ac:dyDescent="0.3">
      <c r="AE12425" s="70"/>
    </row>
    <row r="12426" spans="31:31" ht="15.75" x14ac:dyDescent="0.3">
      <c r="AE12426" s="70"/>
    </row>
    <row r="12427" spans="31:31" ht="15.75" x14ac:dyDescent="0.3">
      <c r="AE12427" s="70"/>
    </row>
    <row r="12428" spans="31:31" ht="15.75" x14ac:dyDescent="0.3">
      <c r="AE12428" s="70"/>
    </row>
    <row r="12429" spans="31:31" ht="15.75" x14ac:dyDescent="0.3">
      <c r="AE12429" s="70"/>
    </row>
    <row r="12430" spans="31:31" ht="15.75" x14ac:dyDescent="0.3">
      <c r="AE12430" s="70"/>
    </row>
    <row r="12431" spans="31:31" ht="15.75" x14ac:dyDescent="0.3">
      <c r="AE12431" s="70"/>
    </row>
    <row r="12432" spans="31:31" ht="15.75" x14ac:dyDescent="0.3">
      <c r="AE12432" s="70"/>
    </row>
    <row r="12433" spans="31:31" ht="15.75" x14ac:dyDescent="0.3">
      <c r="AE12433" s="70"/>
    </row>
    <row r="12434" spans="31:31" ht="15.75" x14ac:dyDescent="0.3">
      <c r="AE12434" s="70"/>
    </row>
    <row r="12435" spans="31:31" ht="15.75" x14ac:dyDescent="0.3">
      <c r="AE12435" s="70"/>
    </row>
    <row r="12436" spans="31:31" ht="15.75" x14ac:dyDescent="0.3">
      <c r="AE12436" s="70"/>
    </row>
    <row r="12437" spans="31:31" ht="15.75" x14ac:dyDescent="0.3">
      <c r="AE12437" s="70"/>
    </row>
    <row r="12438" spans="31:31" ht="15.75" x14ac:dyDescent="0.3">
      <c r="AE12438" s="70"/>
    </row>
    <row r="12439" spans="31:31" ht="15.75" x14ac:dyDescent="0.3">
      <c r="AE12439" s="70"/>
    </row>
    <row r="12440" spans="31:31" ht="15.75" x14ac:dyDescent="0.3">
      <c r="AE12440" s="70"/>
    </row>
    <row r="12441" spans="31:31" ht="15.75" x14ac:dyDescent="0.3">
      <c r="AE12441" s="70"/>
    </row>
    <row r="12442" spans="31:31" ht="15.75" x14ac:dyDescent="0.3">
      <c r="AE12442" s="70"/>
    </row>
    <row r="12443" spans="31:31" ht="15.75" x14ac:dyDescent="0.3">
      <c r="AE12443" s="70"/>
    </row>
    <row r="12444" spans="31:31" ht="15.75" x14ac:dyDescent="0.3">
      <c r="AE12444" s="70"/>
    </row>
    <row r="12445" spans="31:31" ht="15.75" x14ac:dyDescent="0.3">
      <c r="AE12445" s="70"/>
    </row>
    <row r="12446" spans="31:31" ht="15.75" x14ac:dyDescent="0.3">
      <c r="AE12446" s="70"/>
    </row>
    <row r="12447" spans="31:31" ht="15.75" x14ac:dyDescent="0.3">
      <c r="AE12447" s="70"/>
    </row>
    <row r="12448" spans="31:31" ht="15.75" x14ac:dyDescent="0.3">
      <c r="AE12448" s="70"/>
    </row>
    <row r="12449" spans="31:31" ht="15.75" x14ac:dyDescent="0.3">
      <c r="AE12449" s="70"/>
    </row>
    <row r="12450" spans="31:31" ht="15.75" x14ac:dyDescent="0.3">
      <c r="AE12450" s="70"/>
    </row>
    <row r="12451" spans="31:31" ht="15.75" x14ac:dyDescent="0.3">
      <c r="AE12451" s="70"/>
    </row>
    <row r="12452" spans="31:31" ht="15.75" x14ac:dyDescent="0.3">
      <c r="AE12452" s="70"/>
    </row>
    <row r="12453" spans="31:31" ht="15.75" x14ac:dyDescent="0.3">
      <c r="AE12453" s="70"/>
    </row>
    <row r="12454" spans="31:31" ht="15.75" x14ac:dyDescent="0.3">
      <c r="AE12454" s="70"/>
    </row>
    <row r="12455" spans="31:31" ht="15.75" x14ac:dyDescent="0.3">
      <c r="AE12455" s="70"/>
    </row>
    <row r="12456" spans="31:31" ht="15.75" x14ac:dyDescent="0.3">
      <c r="AE12456" s="70"/>
    </row>
    <row r="12457" spans="31:31" ht="15.75" x14ac:dyDescent="0.3">
      <c r="AE12457" s="70"/>
    </row>
    <row r="12458" spans="31:31" ht="15.75" x14ac:dyDescent="0.3">
      <c r="AE12458" s="70"/>
    </row>
    <row r="12459" spans="31:31" ht="15.75" x14ac:dyDescent="0.3">
      <c r="AE12459" s="70"/>
    </row>
    <row r="12460" spans="31:31" ht="15.75" x14ac:dyDescent="0.3">
      <c r="AE12460" s="70"/>
    </row>
    <row r="12461" spans="31:31" ht="15.75" x14ac:dyDescent="0.3">
      <c r="AE12461" s="70"/>
    </row>
    <row r="12462" spans="31:31" ht="15.75" x14ac:dyDescent="0.3">
      <c r="AE12462" s="70"/>
    </row>
    <row r="12463" spans="31:31" ht="15.75" x14ac:dyDescent="0.3">
      <c r="AE12463" s="70"/>
    </row>
    <row r="12464" spans="31:31" ht="15.75" x14ac:dyDescent="0.3">
      <c r="AE12464" s="70"/>
    </row>
    <row r="12465" spans="31:31" ht="15.75" x14ac:dyDescent="0.3">
      <c r="AE12465" s="70"/>
    </row>
    <row r="12466" spans="31:31" ht="15.75" x14ac:dyDescent="0.3">
      <c r="AE12466" s="70"/>
    </row>
    <row r="12467" spans="31:31" ht="15.75" x14ac:dyDescent="0.3">
      <c r="AE12467" s="70"/>
    </row>
    <row r="12468" spans="31:31" ht="15.75" x14ac:dyDescent="0.3">
      <c r="AE12468" s="70"/>
    </row>
    <row r="12469" spans="31:31" ht="15.75" x14ac:dyDescent="0.3">
      <c r="AE12469" s="70"/>
    </row>
    <row r="12470" spans="31:31" ht="15.75" x14ac:dyDescent="0.3">
      <c r="AE12470" s="70"/>
    </row>
    <row r="12471" spans="31:31" ht="15.75" x14ac:dyDescent="0.3">
      <c r="AE12471" s="70"/>
    </row>
    <row r="12472" spans="31:31" ht="15.75" x14ac:dyDescent="0.3">
      <c r="AE12472" s="70"/>
    </row>
    <row r="12473" spans="31:31" ht="15.75" x14ac:dyDescent="0.3">
      <c r="AE12473" s="70"/>
    </row>
    <row r="12474" spans="31:31" ht="15.75" x14ac:dyDescent="0.3">
      <c r="AE12474" s="70"/>
    </row>
    <row r="12475" spans="31:31" ht="15.75" x14ac:dyDescent="0.3">
      <c r="AE12475" s="70"/>
    </row>
    <row r="12476" spans="31:31" ht="15.75" x14ac:dyDescent="0.3">
      <c r="AE12476" s="70"/>
    </row>
    <row r="12477" spans="31:31" ht="15.75" x14ac:dyDescent="0.3">
      <c r="AE12477" s="70"/>
    </row>
    <row r="12478" spans="31:31" ht="15.75" x14ac:dyDescent="0.3">
      <c r="AE12478" s="70"/>
    </row>
    <row r="12479" spans="31:31" ht="15.75" x14ac:dyDescent="0.3">
      <c r="AE12479" s="70"/>
    </row>
    <row r="12480" spans="31:31" ht="15.75" x14ac:dyDescent="0.3">
      <c r="AE12480" s="70"/>
    </row>
    <row r="12481" spans="31:31" ht="15.75" x14ac:dyDescent="0.3">
      <c r="AE12481" s="70"/>
    </row>
    <row r="12482" spans="31:31" ht="15.75" x14ac:dyDescent="0.3">
      <c r="AE12482" s="70"/>
    </row>
    <row r="12483" spans="31:31" ht="15.75" x14ac:dyDescent="0.3">
      <c r="AE12483" s="70"/>
    </row>
    <row r="12484" spans="31:31" ht="15.75" x14ac:dyDescent="0.3">
      <c r="AE12484" s="70"/>
    </row>
    <row r="12485" spans="31:31" ht="15.75" x14ac:dyDescent="0.3">
      <c r="AE12485" s="70"/>
    </row>
    <row r="12486" spans="31:31" ht="15.75" x14ac:dyDescent="0.3">
      <c r="AE12486" s="70"/>
    </row>
    <row r="12487" spans="31:31" ht="15.75" x14ac:dyDescent="0.3">
      <c r="AE12487" s="70"/>
    </row>
    <row r="12488" spans="31:31" ht="15.75" x14ac:dyDescent="0.3">
      <c r="AE12488" s="70"/>
    </row>
    <row r="12489" spans="31:31" ht="15.75" x14ac:dyDescent="0.3">
      <c r="AE12489" s="70"/>
    </row>
    <row r="12490" spans="31:31" ht="15.75" x14ac:dyDescent="0.3">
      <c r="AE12490" s="70"/>
    </row>
    <row r="12491" spans="31:31" ht="15.75" x14ac:dyDescent="0.3">
      <c r="AE12491" s="70"/>
    </row>
    <row r="12492" spans="31:31" ht="15.75" x14ac:dyDescent="0.3">
      <c r="AE12492" s="70"/>
    </row>
    <row r="12493" spans="31:31" ht="15.75" x14ac:dyDescent="0.3">
      <c r="AE12493" s="70"/>
    </row>
    <row r="12494" spans="31:31" ht="15.75" x14ac:dyDescent="0.3">
      <c r="AE12494" s="70"/>
    </row>
    <row r="12495" spans="31:31" ht="15.75" x14ac:dyDescent="0.3">
      <c r="AE12495" s="70"/>
    </row>
    <row r="12496" spans="31:31" ht="15.75" x14ac:dyDescent="0.3">
      <c r="AE12496" s="70"/>
    </row>
    <row r="12497" spans="31:31" ht="15.75" x14ac:dyDescent="0.3">
      <c r="AE12497" s="70"/>
    </row>
    <row r="12498" spans="31:31" ht="15.75" x14ac:dyDescent="0.3">
      <c r="AE12498" s="70"/>
    </row>
    <row r="12499" spans="31:31" ht="15.75" x14ac:dyDescent="0.3">
      <c r="AE12499" s="70"/>
    </row>
    <row r="12500" spans="31:31" ht="15.75" x14ac:dyDescent="0.3">
      <c r="AE12500" s="70"/>
    </row>
    <row r="12501" spans="31:31" ht="15.75" x14ac:dyDescent="0.3">
      <c r="AE12501" s="70"/>
    </row>
    <row r="12502" spans="31:31" ht="15.75" x14ac:dyDescent="0.3">
      <c r="AE12502" s="70"/>
    </row>
    <row r="12503" spans="31:31" ht="15.75" x14ac:dyDescent="0.3">
      <c r="AE12503" s="70"/>
    </row>
    <row r="12504" spans="31:31" ht="15.75" x14ac:dyDescent="0.3">
      <c r="AE12504" s="70"/>
    </row>
    <row r="12505" spans="31:31" ht="15.75" x14ac:dyDescent="0.3">
      <c r="AE12505" s="70"/>
    </row>
    <row r="12506" spans="31:31" ht="15.75" x14ac:dyDescent="0.3">
      <c r="AE12506" s="70"/>
    </row>
    <row r="12507" spans="31:31" ht="15.75" x14ac:dyDescent="0.3">
      <c r="AE12507" s="70"/>
    </row>
    <row r="12508" spans="31:31" ht="15.75" x14ac:dyDescent="0.3">
      <c r="AE12508" s="70"/>
    </row>
    <row r="12509" spans="31:31" ht="15.75" x14ac:dyDescent="0.3">
      <c r="AE12509" s="70"/>
    </row>
    <row r="12510" spans="31:31" ht="15.75" x14ac:dyDescent="0.3">
      <c r="AE12510" s="70"/>
    </row>
    <row r="12511" spans="31:31" ht="15.75" x14ac:dyDescent="0.3">
      <c r="AE12511" s="70"/>
    </row>
    <row r="12512" spans="31:31" ht="15.75" x14ac:dyDescent="0.3">
      <c r="AE12512" s="70"/>
    </row>
    <row r="12513" spans="31:31" ht="15.75" x14ac:dyDescent="0.3">
      <c r="AE12513" s="70"/>
    </row>
    <row r="12514" spans="31:31" ht="15.75" x14ac:dyDescent="0.3">
      <c r="AE12514" s="70"/>
    </row>
    <row r="12515" spans="31:31" ht="15.75" x14ac:dyDescent="0.3">
      <c r="AE12515" s="70"/>
    </row>
    <row r="12516" spans="31:31" ht="15.75" x14ac:dyDescent="0.3">
      <c r="AE12516" s="70"/>
    </row>
    <row r="12517" spans="31:31" ht="15.75" x14ac:dyDescent="0.3">
      <c r="AE12517" s="70"/>
    </row>
    <row r="12518" spans="31:31" ht="15.75" x14ac:dyDescent="0.3">
      <c r="AE12518" s="70"/>
    </row>
    <row r="12519" spans="31:31" ht="15.75" x14ac:dyDescent="0.3">
      <c r="AE12519" s="70"/>
    </row>
    <row r="12520" spans="31:31" ht="15.75" x14ac:dyDescent="0.3">
      <c r="AE12520" s="70"/>
    </row>
    <row r="12521" spans="31:31" ht="15.75" x14ac:dyDescent="0.3">
      <c r="AE12521" s="70"/>
    </row>
    <row r="12522" spans="31:31" ht="15.75" x14ac:dyDescent="0.3">
      <c r="AE12522" s="70"/>
    </row>
    <row r="12523" spans="31:31" ht="15.75" x14ac:dyDescent="0.3">
      <c r="AE12523" s="70"/>
    </row>
    <row r="12524" spans="31:31" ht="15.75" x14ac:dyDescent="0.3">
      <c r="AE12524" s="70"/>
    </row>
    <row r="12525" spans="31:31" ht="15.75" x14ac:dyDescent="0.3">
      <c r="AE12525" s="70"/>
    </row>
    <row r="12526" spans="31:31" ht="15.75" x14ac:dyDescent="0.3">
      <c r="AE12526" s="70"/>
    </row>
    <row r="12527" spans="31:31" ht="15.75" x14ac:dyDescent="0.3">
      <c r="AE12527" s="70"/>
    </row>
    <row r="12528" spans="31:31" ht="15.75" x14ac:dyDescent="0.3">
      <c r="AE12528" s="70"/>
    </row>
    <row r="12529" spans="31:31" ht="15.75" x14ac:dyDescent="0.3">
      <c r="AE12529" s="70"/>
    </row>
    <row r="12530" spans="31:31" ht="15.75" x14ac:dyDescent="0.3">
      <c r="AE12530" s="70"/>
    </row>
    <row r="12531" spans="31:31" ht="15.75" x14ac:dyDescent="0.3">
      <c r="AE12531" s="70"/>
    </row>
    <row r="12532" spans="31:31" ht="15.75" x14ac:dyDescent="0.3">
      <c r="AE12532" s="70"/>
    </row>
    <row r="12533" spans="31:31" ht="15.75" x14ac:dyDescent="0.3">
      <c r="AE12533" s="70"/>
    </row>
    <row r="12534" spans="31:31" ht="15.75" x14ac:dyDescent="0.3">
      <c r="AE12534" s="70"/>
    </row>
    <row r="12535" spans="31:31" ht="15.75" x14ac:dyDescent="0.3">
      <c r="AE12535" s="70"/>
    </row>
    <row r="12536" spans="31:31" ht="15.75" x14ac:dyDescent="0.3">
      <c r="AE12536" s="70"/>
    </row>
    <row r="12537" spans="31:31" ht="15.75" x14ac:dyDescent="0.3">
      <c r="AE12537" s="70"/>
    </row>
    <row r="12538" spans="31:31" ht="15.75" x14ac:dyDescent="0.3">
      <c r="AE12538" s="70"/>
    </row>
    <row r="12539" spans="31:31" ht="15.75" x14ac:dyDescent="0.3">
      <c r="AE12539" s="70"/>
    </row>
    <row r="12540" spans="31:31" ht="15.75" x14ac:dyDescent="0.3">
      <c r="AE12540" s="70"/>
    </row>
    <row r="12541" spans="31:31" ht="15.75" x14ac:dyDescent="0.3">
      <c r="AE12541" s="70"/>
    </row>
    <row r="12542" spans="31:31" ht="15.75" x14ac:dyDescent="0.3">
      <c r="AE12542" s="70"/>
    </row>
    <row r="12543" spans="31:31" ht="15.75" x14ac:dyDescent="0.3">
      <c r="AE12543" s="70"/>
    </row>
    <row r="12544" spans="31:31" ht="15.75" x14ac:dyDescent="0.3">
      <c r="AE12544" s="70"/>
    </row>
    <row r="12545" spans="31:31" ht="15.75" x14ac:dyDescent="0.3">
      <c r="AE12545" s="70"/>
    </row>
    <row r="12546" spans="31:31" ht="15.75" x14ac:dyDescent="0.3">
      <c r="AE12546" s="70"/>
    </row>
    <row r="12547" spans="31:31" ht="15.75" x14ac:dyDescent="0.3">
      <c r="AE12547" s="70"/>
    </row>
    <row r="12548" spans="31:31" ht="15.75" x14ac:dyDescent="0.3">
      <c r="AE12548" s="70"/>
    </row>
    <row r="12549" spans="31:31" ht="15.75" x14ac:dyDescent="0.3">
      <c r="AE12549" s="70"/>
    </row>
    <row r="12550" spans="31:31" ht="15.75" x14ac:dyDescent="0.3">
      <c r="AE12550" s="70"/>
    </row>
    <row r="12551" spans="31:31" ht="15.75" x14ac:dyDescent="0.3">
      <c r="AE12551" s="70"/>
    </row>
    <row r="12552" spans="31:31" ht="15.75" x14ac:dyDescent="0.3">
      <c r="AE12552" s="70"/>
    </row>
    <row r="12553" spans="31:31" ht="15.75" x14ac:dyDescent="0.3">
      <c r="AE12553" s="70"/>
    </row>
    <row r="12554" spans="31:31" ht="15.75" x14ac:dyDescent="0.3">
      <c r="AE12554" s="70"/>
    </row>
    <row r="12555" spans="31:31" ht="15.75" x14ac:dyDescent="0.3">
      <c r="AE12555" s="70"/>
    </row>
    <row r="12556" spans="31:31" ht="15.75" x14ac:dyDescent="0.3">
      <c r="AE12556" s="70"/>
    </row>
    <row r="12557" spans="31:31" ht="15.75" x14ac:dyDescent="0.3">
      <c r="AE12557" s="70"/>
    </row>
    <row r="12558" spans="31:31" ht="15.75" x14ac:dyDescent="0.3">
      <c r="AE12558" s="70"/>
    </row>
    <row r="12559" spans="31:31" ht="15.75" x14ac:dyDescent="0.3">
      <c r="AE12559" s="70"/>
    </row>
    <row r="12560" spans="31:31" ht="15.75" x14ac:dyDescent="0.3">
      <c r="AE12560" s="70"/>
    </row>
    <row r="12561" spans="31:31" ht="15.75" x14ac:dyDescent="0.3">
      <c r="AE12561" s="70"/>
    </row>
    <row r="12562" spans="31:31" ht="15.75" x14ac:dyDescent="0.3">
      <c r="AE12562" s="70"/>
    </row>
    <row r="12563" spans="31:31" ht="15.75" x14ac:dyDescent="0.3">
      <c r="AE12563" s="70"/>
    </row>
    <row r="12564" spans="31:31" ht="15.75" x14ac:dyDescent="0.3">
      <c r="AE12564" s="70"/>
    </row>
    <row r="12565" spans="31:31" ht="15.75" x14ac:dyDescent="0.3">
      <c r="AE12565" s="70"/>
    </row>
    <row r="12566" spans="31:31" ht="15.75" x14ac:dyDescent="0.3">
      <c r="AE12566" s="70"/>
    </row>
    <row r="12567" spans="31:31" ht="15.75" x14ac:dyDescent="0.3">
      <c r="AE12567" s="70"/>
    </row>
    <row r="12568" spans="31:31" ht="15.75" x14ac:dyDescent="0.3">
      <c r="AE12568" s="70"/>
    </row>
    <row r="12569" spans="31:31" ht="15.75" x14ac:dyDescent="0.3">
      <c r="AE12569" s="70"/>
    </row>
    <row r="12570" spans="31:31" ht="15.75" x14ac:dyDescent="0.3">
      <c r="AE12570" s="70"/>
    </row>
    <row r="12571" spans="31:31" ht="15.75" x14ac:dyDescent="0.3">
      <c r="AE12571" s="70"/>
    </row>
    <row r="12572" spans="31:31" ht="15.75" x14ac:dyDescent="0.3">
      <c r="AE12572" s="70"/>
    </row>
    <row r="12573" spans="31:31" ht="15.75" x14ac:dyDescent="0.3">
      <c r="AE12573" s="70"/>
    </row>
    <row r="12574" spans="31:31" ht="15.75" x14ac:dyDescent="0.3">
      <c r="AE12574" s="70"/>
    </row>
    <row r="12575" spans="31:31" ht="15.75" x14ac:dyDescent="0.3">
      <c r="AE12575" s="70"/>
    </row>
    <row r="12576" spans="31:31" ht="15.75" x14ac:dyDescent="0.3">
      <c r="AE12576" s="70"/>
    </row>
    <row r="12577" spans="31:31" ht="15.75" x14ac:dyDescent="0.3">
      <c r="AE12577" s="70"/>
    </row>
    <row r="12578" spans="31:31" ht="15.75" x14ac:dyDescent="0.3">
      <c r="AE12578" s="70"/>
    </row>
    <row r="12579" spans="31:31" ht="15.75" x14ac:dyDescent="0.3">
      <c r="AE12579" s="70"/>
    </row>
    <row r="12580" spans="31:31" ht="15.75" x14ac:dyDescent="0.3">
      <c r="AE12580" s="70"/>
    </row>
    <row r="12581" spans="31:31" ht="15.75" x14ac:dyDescent="0.3">
      <c r="AE12581" s="70"/>
    </row>
    <row r="12582" spans="31:31" ht="15.75" x14ac:dyDescent="0.3">
      <c r="AE12582" s="70"/>
    </row>
    <row r="12583" spans="31:31" ht="15.75" x14ac:dyDescent="0.3">
      <c r="AE12583" s="70"/>
    </row>
    <row r="12584" spans="31:31" ht="15.75" x14ac:dyDescent="0.3">
      <c r="AE12584" s="70"/>
    </row>
    <row r="12585" spans="31:31" ht="15.75" x14ac:dyDescent="0.3">
      <c r="AE12585" s="70"/>
    </row>
    <row r="12586" spans="31:31" ht="15.75" x14ac:dyDescent="0.3">
      <c r="AE12586" s="70"/>
    </row>
    <row r="12587" spans="31:31" ht="15.75" x14ac:dyDescent="0.3">
      <c r="AE12587" s="70"/>
    </row>
    <row r="12588" spans="31:31" ht="15.75" x14ac:dyDescent="0.3">
      <c r="AE12588" s="70"/>
    </row>
    <row r="12589" spans="31:31" ht="15.75" x14ac:dyDescent="0.3">
      <c r="AE12589" s="70"/>
    </row>
    <row r="12590" spans="31:31" ht="15.75" x14ac:dyDescent="0.3">
      <c r="AE12590" s="70"/>
    </row>
    <row r="12591" spans="31:31" ht="15.75" x14ac:dyDescent="0.3">
      <c r="AE12591" s="70"/>
    </row>
    <row r="12592" spans="31:31" ht="15.75" x14ac:dyDescent="0.3">
      <c r="AE12592" s="70"/>
    </row>
    <row r="12593" spans="31:31" ht="15.75" x14ac:dyDescent="0.3">
      <c r="AE12593" s="70"/>
    </row>
    <row r="12594" spans="31:31" ht="15.75" x14ac:dyDescent="0.3">
      <c r="AE12594" s="70"/>
    </row>
    <row r="12595" spans="31:31" ht="15.75" x14ac:dyDescent="0.3">
      <c r="AE12595" s="70"/>
    </row>
    <row r="12596" spans="31:31" ht="15.75" x14ac:dyDescent="0.3">
      <c r="AE12596" s="70"/>
    </row>
    <row r="12597" spans="31:31" ht="15.75" x14ac:dyDescent="0.3">
      <c r="AE12597" s="70"/>
    </row>
    <row r="12598" spans="31:31" ht="15.75" x14ac:dyDescent="0.3">
      <c r="AE12598" s="70"/>
    </row>
    <row r="12599" spans="31:31" ht="15.75" x14ac:dyDescent="0.3">
      <c r="AE12599" s="70"/>
    </row>
    <row r="12600" spans="31:31" ht="15.75" x14ac:dyDescent="0.3">
      <c r="AE12600" s="70"/>
    </row>
    <row r="12601" spans="31:31" ht="15.75" x14ac:dyDescent="0.3">
      <c r="AE12601" s="70"/>
    </row>
    <row r="12602" spans="31:31" ht="15.75" x14ac:dyDescent="0.3">
      <c r="AE12602" s="70"/>
    </row>
    <row r="12603" spans="31:31" ht="15.75" x14ac:dyDescent="0.3">
      <c r="AE12603" s="70"/>
    </row>
    <row r="12604" spans="31:31" ht="15.75" x14ac:dyDescent="0.3">
      <c r="AE12604" s="70"/>
    </row>
    <row r="12605" spans="31:31" ht="15.75" x14ac:dyDescent="0.3">
      <c r="AE12605" s="70"/>
    </row>
    <row r="12606" spans="31:31" ht="15.75" x14ac:dyDescent="0.3">
      <c r="AE12606" s="70"/>
    </row>
    <row r="12607" spans="31:31" ht="15.75" x14ac:dyDescent="0.3">
      <c r="AE12607" s="70"/>
    </row>
    <row r="12608" spans="31:31" ht="15.75" x14ac:dyDescent="0.3">
      <c r="AE12608" s="70"/>
    </row>
    <row r="12609" spans="31:31" ht="15.75" x14ac:dyDescent="0.3">
      <c r="AE12609" s="70"/>
    </row>
    <row r="12610" spans="31:31" ht="15.75" x14ac:dyDescent="0.3">
      <c r="AE12610" s="70"/>
    </row>
    <row r="12611" spans="31:31" ht="15.75" x14ac:dyDescent="0.3">
      <c r="AE12611" s="70"/>
    </row>
    <row r="12612" spans="31:31" ht="15.75" x14ac:dyDescent="0.3">
      <c r="AE12612" s="70"/>
    </row>
    <row r="12613" spans="31:31" ht="15.75" x14ac:dyDescent="0.3">
      <c r="AE12613" s="70"/>
    </row>
    <row r="12614" spans="31:31" ht="15.75" x14ac:dyDescent="0.3">
      <c r="AE12614" s="70"/>
    </row>
    <row r="12615" spans="31:31" ht="15.75" x14ac:dyDescent="0.3">
      <c r="AE12615" s="70"/>
    </row>
    <row r="12616" spans="31:31" ht="15.75" x14ac:dyDescent="0.3">
      <c r="AE12616" s="70"/>
    </row>
    <row r="12617" spans="31:31" ht="15.75" x14ac:dyDescent="0.3">
      <c r="AE12617" s="70"/>
    </row>
    <row r="12618" spans="31:31" ht="15.75" x14ac:dyDescent="0.3">
      <c r="AE12618" s="70"/>
    </row>
    <row r="12619" spans="31:31" ht="15.75" x14ac:dyDescent="0.3">
      <c r="AE12619" s="70"/>
    </row>
    <row r="12620" spans="31:31" ht="15.75" x14ac:dyDescent="0.3">
      <c r="AE12620" s="70"/>
    </row>
    <row r="12621" spans="31:31" ht="15.75" x14ac:dyDescent="0.3">
      <c r="AE12621" s="70"/>
    </row>
    <row r="12622" spans="31:31" ht="15.75" x14ac:dyDescent="0.3">
      <c r="AE12622" s="70"/>
    </row>
    <row r="12623" spans="31:31" ht="15.75" x14ac:dyDescent="0.3">
      <c r="AE12623" s="70"/>
    </row>
    <row r="12624" spans="31:31" ht="15.75" x14ac:dyDescent="0.3">
      <c r="AE12624" s="70"/>
    </row>
    <row r="12625" spans="31:31" ht="15.75" x14ac:dyDescent="0.3">
      <c r="AE12625" s="70"/>
    </row>
    <row r="12626" spans="31:31" ht="15.75" x14ac:dyDescent="0.3">
      <c r="AE12626" s="70"/>
    </row>
    <row r="12627" spans="31:31" ht="15.75" x14ac:dyDescent="0.3">
      <c r="AE12627" s="70"/>
    </row>
    <row r="12628" spans="31:31" ht="15.75" x14ac:dyDescent="0.3">
      <c r="AE12628" s="70"/>
    </row>
    <row r="12629" spans="31:31" ht="15.75" x14ac:dyDescent="0.3">
      <c r="AE12629" s="70"/>
    </row>
    <row r="12630" spans="31:31" ht="15.75" x14ac:dyDescent="0.3">
      <c r="AE12630" s="70"/>
    </row>
    <row r="12631" spans="31:31" ht="15.75" x14ac:dyDescent="0.3">
      <c r="AE12631" s="70"/>
    </row>
    <row r="12632" spans="31:31" ht="15.75" x14ac:dyDescent="0.3">
      <c r="AE12632" s="70"/>
    </row>
    <row r="12633" spans="31:31" ht="15.75" x14ac:dyDescent="0.3">
      <c r="AE12633" s="70"/>
    </row>
    <row r="12634" spans="31:31" ht="15.75" x14ac:dyDescent="0.3">
      <c r="AE12634" s="70"/>
    </row>
    <row r="12635" spans="31:31" ht="15.75" x14ac:dyDescent="0.3">
      <c r="AE12635" s="70"/>
    </row>
    <row r="12636" spans="31:31" ht="15.75" x14ac:dyDescent="0.3">
      <c r="AE12636" s="70"/>
    </row>
    <row r="12637" spans="31:31" ht="15.75" x14ac:dyDescent="0.3">
      <c r="AE12637" s="70"/>
    </row>
    <row r="12638" spans="31:31" ht="15.75" x14ac:dyDescent="0.3">
      <c r="AE12638" s="70"/>
    </row>
    <row r="12639" spans="31:31" ht="15.75" x14ac:dyDescent="0.3">
      <c r="AE12639" s="70"/>
    </row>
    <row r="12640" spans="31:31" ht="15.75" x14ac:dyDescent="0.3">
      <c r="AE12640" s="70"/>
    </row>
    <row r="12641" spans="31:31" ht="15.75" x14ac:dyDescent="0.3">
      <c r="AE12641" s="70"/>
    </row>
    <row r="12642" spans="31:31" ht="15.75" x14ac:dyDescent="0.3">
      <c r="AE12642" s="70"/>
    </row>
    <row r="12643" spans="31:31" ht="15.75" x14ac:dyDescent="0.3">
      <c r="AE12643" s="70"/>
    </row>
    <row r="12644" spans="31:31" ht="15.75" x14ac:dyDescent="0.3">
      <c r="AE12644" s="70"/>
    </row>
    <row r="12645" spans="31:31" ht="15.75" x14ac:dyDescent="0.3">
      <c r="AE12645" s="70"/>
    </row>
    <row r="12646" spans="31:31" ht="15.75" x14ac:dyDescent="0.3">
      <c r="AE12646" s="70"/>
    </row>
    <row r="12647" spans="31:31" ht="15.75" x14ac:dyDescent="0.3">
      <c r="AE12647" s="70"/>
    </row>
    <row r="12648" spans="31:31" ht="15.75" x14ac:dyDescent="0.3">
      <c r="AE12648" s="70"/>
    </row>
    <row r="12649" spans="31:31" ht="15.75" x14ac:dyDescent="0.3">
      <c r="AE12649" s="70"/>
    </row>
    <row r="12650" spans="31:31" ht="15.75" x14ac:dyDescent="0.3">
      <c r="AE12650" s="70"/>
    </row>
    <row r="12651" spans="31:31" ht="15.75" x14ac:dyDescent="0.3">
      <c r="AE12651" s="70"/>
    </row>
    <row r="12652" spans="31:31" ht="15.75" x14ac:dyDescent="0.3">
      <c r="AE12652" s="70"/>
    </row>
    <row r="12653" spans="31:31" ht="15.75" x14ac:dyDescent="0.3">
      <c r="AE12653" s="70"/>
    </row>
    <row r="12654" spans="31:31" ht="15.75" x14ac:dyDescent="0.3">
      <c r="AE12654" s="70"/>
    </row>
    <row r="12655" spans="31:31" ht="15.75" x14ac:dyDescent="0.3">
      <c r="AE12655" s="70"/>
    </row>
    <row r="12656" spans="31:31" ht="15.75" x14ac:dyDescent="0.3">
      <c r="AE12656" s="70"/>
    </row>
    <row r="12657" spans="31:31" ht="15.75" x14ac:dyDescent="0.3">
      <c r="AE12657" s="70"/>
    </row>
    <row r="12658" spans="31:31" ht="15.75" x14ac:dyDescent="0.3">
      <c r="AE12658" s="70"/>
    </row>
    <row r="12659" spans="31:31" ht="15.75" x14ac:dyDescent="0.3">
      <c r="AE12659" s="70"/>
    </row>
    <row r="12660" spans="31:31" ht="15.75" x14ac:dyDescent="0.3">
      <c r="AE12660" s="70"/>
    </row>
    <row r="12661" spans="31:31" ht="15.75" x14ac:dyDescent="0.3">
      <c r="AE12661" s="70"/>
    </row>
    <row r="12662" spans="31:31" ht="15.75" x14ac:dyDescent="0.3">
      <c r="AE12662" s="70"/>
    </row>
    <row r="12663" spans="31:31" ht="15.75" x14ac:dyDescent="0.3">
      <c r="AE12663" s="70"/>
    </row>
    <row r="12664" spans="31:31" ht="15.75" x14ac:dyDescent="0.3">
      <c r="AE12664" s="70"/>
    </row>
    <row r="12665" spans="31:31" ht="15.75" x14ac:dyDescent="0.3">
      <c r="AE12665" s="70"/>
    </row>
    <row r="12666" spans="31:31" ht="15.75" x14ac:dyDescent="0.3">
      <c r="AE12666" s="70"/>
    </row>
    <row r="12667" spans="31:31" ht="15.75" x14ac:dyDescent="0.3">
      <c r="AE12667" s="70"/>
    </row>
    <row r="12668" spans="31:31" ht="15.75" x14ac:dyDescent="0.3">
      <c r="AE12668" s="70"/>
    </row>
    <row r="12669" spans="31:31" ht="15.75" x14ac:dyDescent="0.3">
      <c r="AE12669" s="70"/>
    </row>
    <row r="12670" spans="31:31" ht="15.75" x14ac:dyDescent="0.3">
      <c r="AE12670" s="70"/>
    </row>
    <row r="12671" spans="31:31" ht="15.75" x14ac:dyDescent="0.3">
      <c r="AE12671" s="70"/>
    </row>
    <row r="12672" spans="31:31" ht="15.75" x14ac:dyDescent="0.3">
      <c r="AE12672" s="70"/>
    </row>
    <row r="12673" spans="31:31" ht="15.75" x14ac:dyDescent="0.3">
      <c r="AE12673" s="70"/>
    </row>
    <row r="12674" spans="31:31" ht="15.75" x14ac:dyDescent="0.3">
      <c r="AE12674" s="70"/>
    </row>
    <row r="12675" spans="31:31" ht="15.75" x14ac:dyDescent="0.3">
      <c r="AE12675" s="70"/>
    </row>
    <row r="12676" spans="31:31" ht="15.75" x14ac:dyDescent="0.3">
      <c r="AE12676" s="70"/>
    </row>
    <row r="12677" spans="31:31" ht="15.75" x14ac:dyDescent="0.3">
      <c r="AE12677" s="70"/>
    </row>
    <row r="12678" spans="31:31" ht="15.75" x14ac:dyDescent="0.3">
      <c r="AE12678" s="70"/>
    </row>
    <row r="12679" spans="31:31" ht="15.75" x14ac:dyDescent="0.3">
      <c r="AE12679" s="70"/>
    </row>
    <row r="12680" spans="31:31" ht="15.75" x14ac:dyDescent="0.3">
      <c r="AE12680" s="70"/>
    </row>
    <row r="12681" spans="31:31" ht="15.75" x14ac:dyDescent="0.3">
      <c r="AE12681" s="70"/>
    </row>
    <row r="12682" spans="31:31" ht="15.75" x14ac:dyDescent="0.3">
      <c r="AE12682" s="70"/>
    </row>
    <row r="12683" spans="31:31" ht="15.75" x14ac:dyDescent="0.3">
      <c r="AE12683" s="70"/>
    </row>
    <row r="12684" spans="31:31" ht="15.75" x14ac:dyDescent="0.3">
      <c r="AE12684" s="70"/>
    </row>
    <row r="12685" spans="31:31" ht="15.75" x14ac:dyDescent="0.3">
      <c r="AE12685" s="70"/>
    </row>
    <row r="12686" spans="31:31" ht="15.75" x14ac:dyDescent="0.3">
      <c r="AE12686" s="70"/>
    </row>
    <row r="12687" spans="31:31" ht="15.75" x14ac:dyDescent="0.3">
      <c r="AE12687" s="70"/>
    </row>
    <row r="12688" spans="31:31" ht="15.75" x14ac:dyDescent="0.3">
      <c r="AE12688" s="70"/>
    </row>
    <row r="12689" spans="31:31" ht="15.75" x14ac:dyDescent="0.3">
      <c r="AE12689" s="70"/>
    </row>
    <row r="12690" spans="31:31" ht="15.75" x14ac:dyDescent="0.3">
      <c r="AE12690" s="70"/>
    </row>
    <row r="12691" spans="31:31" ht="15.75" x14ac:dyDescent="0.3">
      <c r="AE12691" s="70"/>
    </row>
    <row r="12692" spans="31:31" ht="15.75" x14ac:dyDescent="0.3">
      <c r="AE12692" s="70"/>
    </row>
    <row r="12693" spans="31:31" ht="15.75" x14ac:dyDescent="0.3">
      <c r="AE12693" s="70"/>
    </row>
    <row r="12694" spans="31:31" ht="15.75" x14ac:dyDescent="0.3">
      <c r="AE12694" s="70"/>
    </row>
    <row r="12695" spans="31:31" ht="15.75" x14ac:dyDescent="0.3">
      <c r="AE12695" s="70"/>
    </row>
    <row r="12696" spans="31:31" ht="15.75" x14ac:dyDescent="0.3">
      <c r="AE12696" s="70"/>
    </row>
    <row r="12697" spans="31:31" ht="15.75" x14ac:dyDescent="0.3">
      <c r="AE12697" s="70"/>
    </row>
    <row r="12698" spans="31:31" ht="15.75" x14ac:dyDescent="0.3">
      <c r="AE12698" s="70"/>
    </row>
    <row r="12699" spans="31:31" ht="15.75" x14ac:dyDescent="0.3">
      <c r="AE12699" s="70"/>
    </row>
    <row r="12700" spans="31:31" ht="15.75" x14ac:dyDescent="0.3">
      <c r="AE12700" s="70"/>
    </row>
    <row r="12701" spans="31:31" ht="15.75" x14ac:dyDescent="0.3">
      <c r="AE12701" s="70"/>
    </row>
    <row r="12702" spans="31:31" ht="15.75" x14ac:dyDescent="0.3">
      <c r="AE12702" s="70"/>
    </row>
    <row r="12703" spans="31:31" ht="15.75" x14ac:dyDescent="0.3">
      <c r="AE12703" s="70"/>
    </row>
    <row r="12704" spans="31:31" ht="15.75" x14ac:dyDescent="0.3">
      <c r="AE12704" s="70"/>
    </row>
    <row r="12705" spans="31:31" ht="15.75" x14ac:dyDescent="0.3">
      <c r="AE12705" s="70"/>
    </row>
    <row r="12706" spans="31:31" ht="15.75" x14ac:dyDescent="0.3">
      <c r="AE12706" s="70"/>
    </row>
    <row r="12707" spans="31:31" ht="15.75" x14ac:dyDescent="0.3">
      <c r="AE12707" s="70"/>
    </row>
    <row r="12708" spans="31:31" ht="15.75" x14ac:dyDescent="0.3">
      <c r="AE12708" s="70"/>
    </row>
    <row r="12709" spans="31:31" ht="15.75" x14ac:dyDescent="0.3">
      <c r="AE12709" s="70"/>
    </row>
    <row r="12710" spans="31:31" ht="15.75" x14ac:dyDescent="0.3">
      <c r="AE12710" s="70"/>
    </row>
    <row r="12711" spans="31:31" ht="15.75" x14ac:dyDescent="0.3">
      <c r="AE12711" s="70"/>
    </row>
    <row r="12712" spans="31:31" ht="15.75" x14ac:dyDescent="0.3">
      <c r="AE12712" s="70"/>
    </row>
    <row r="12713" spans="31:31" ht="15.75" x14ac:dyDescent="0.3">
      <c r="AE12713" s="70"/>
    </row>
    <row r="12714" spans="31:31" ht="15.75" x14ac:dyDescent="0.3">
      <c r="AE12714" s="70"/>
    </row>
    <row r="12715" spans="31:31" ht="15.75" x14ac:dyDescent="0.3">
      <c r="AE12715" s="70"/>
    </row>
    <row r="12716" spans="31:31" ht="15.75" x14ac:dyDescent="0.3">
      <c r="AE12716" s="70"/>
    </row>
    <row r="12717" spans="31:31" ht="15.75" x14ac:dyDescent="0.3">
      <c r="AE12717" s="70"/>
    </row>
    <row r="12718" spans="31:31" ht="15.75" x14ac:dyDescent="0.3">
      <c r="AE12718" s="70"/>
    </row>
    <row r="12719" spans="31:31" ht="15.75" x14ac:dyDescent="0.3">
      <c r="AE12719" s="70"/>
    </row>
    <row r="12720" spans="31:31" ht="15.75" x14ac:dyDescent="0.3">
      <c r="AE12720" s="70"/>
    </row>
    <row r="12721" spans="31:31" ht="15.75" x14ac:dyDescent="0.3">
      <c r="AE12721" s="70"/>
    </row>
    <row r="12722" spans="31:31" ht="15.75" x14ac:dyDescent="0.3">
      <c r="AE12722" s="70"/>
    </row>
    <row r="12723" spans="31:31" ht="15.75" x14ac:dyDescent="0.3">
      <c r="AE12723" s="70"/>
    </row>
    <row r="12724" spans="31:31" ht="15.75" x14ac:dyDescent="0.3">
      <c r="AE12724" s="70"/>
    </row>
    <row r="12725" spans="31:31" ht="15.75" x14ac:dyDescent="0.3">
      <c r="AE12725" s="70"/>
    </row>
    <row r="12726" spans="31:31" ht="15.75" x14ac:dyDescent="0.3">
      <c r="AE12726" s="70"/>
    </row>
    <row r="12727" spans="31:31" ht="15.75" x14ac:dyDescent="0.3">
      <c r="AE12727" s="70"/>
    </row>
    <row r="12728" spans="31:31" ht="15.75" x14ac:dyDescent="0.3">
      <c r="AE12728" s="70"/>
    </row>
    <row r="12729" spans="31:31" ht="15.75" x14ac:dyDescent="0.3">
      <c r="AE12729" s="70"/>
    </row>
    <row r="12730" spans="31:31" ht="15.75" x14ac:dyDescent="0.3">
      <c r="AE12730" s="70"/>
    </row>
    <row r="12731" spans="31:31" ht="15.75" x14ac:dyDescent="0.3">
      <c r="AE12731" s="70"/>
    </row>
    <row r="12732" spans="31:31" ht="15.75" x14ac:dyDescent="0.3">
      <c r="AE12732" s="70"/>
    </row>
    <row r="12733" spans="31:31" ht="15.75" x14ac:dyDescent="0.3">
      <c r="AE12733" s="70"/>
    </row>
    <row r="12734" spans="31:31" ht="15.75" x14ac:dyDescent="0.3">
      <c r="AE12734" s="70"/>
    </row>
    <row r="12735" spans="31:31" ht="15.75" x14ac:dyDescent="0.3">
      <c r="AE12735" s="70"/>
    </row>
    <row r="12736" spans="31:31" ht="15.75" x14ac:dyDescent="0.3">
      <c r="AE12736" s="70"/>
    </row>
    <row r="12737" spans="31:31" ht="15.75" x14ac:dyDescent="0.3">
      <c r="AE12737" s="70"/>
    </row>
    <row r="12738" spans="31:31" ht="15.75" x14ac:dyDescent="0.3">
      <c r="AE12738" s="70"/>
    </row>
    <row r="12739" spans="31:31" ht="15.75" x14ac:dyDescent="0.3">
      <c r="AE12739" s="70"/>
    </row>
    <row r="12740" spans="31:31" ht="15.75" x14ac:dyDescent="0.3">
      <c r="AE12740" s="70"/>
    </row>
    <row r="12741" spans="31:31" ht="15.75" x14ac:dyDescent="0.3">
      <c r="AE12741" s="70"/>
    </row>
    <row r="12742" spans="31:31" ht="15.75" x14ac:dyDescent="0.3">
      <c r="AE12742" s="70"/>
    </row>
    <row r="12743" spans="31:31" ht="15.75" x14ac:dyDescent="0.3">
      <c r="AE12743" s="70"/>
    </row>
    <row r="12744" spans="31:31" ht="15.75" x14ac:dyDescent="0.3">
      <c r="AE12744" s="70"/>
    </row>
    <row r="12745" spans="31:31" ht="15.75" x14ac:dyDescent="0.3">
      <c r="AE12745" s="70"/>
    </row>
    <row r="12746" spans="31:31" ht="15.75" x14ac:dyDescent="0.3">
      <c r="AE12746" s="70"/>
    </row>
    <row r="12747" spans="31:31" ht="15.75" x14ac:dyDescent="0.3">
      <c r="AE12747" s="70"/>
    </row>
    <row r="12748" spans="31:31" ht="15.75" x14ac:dyDescent="0.3">
      <c r="AE12748" s="70"/>
    </row>
    <row r="12749" spans="31:31" ht="15.75" x14ac:dyDescent="0.3">
      <c r="AE12749" s="70"/>
    </row>
    <row r="12750" spans="31:31" ht="15.75" x14ac:dyDescent="0.3">
      <c r="AE12750" s="70"/>
    </row>
    <row r="12751" spans="31:31" ht="15.75" x14ac:dyDescent="0.3">
      <c r="AE12751" s="70"/>
    </row>
    <row r="12752" spans="31:31" ht="15.75" x14ac:dyDescent="0.3">
      <c r="AE12752" s="70"/>
    </row>
    <row r="12753" spans="31:31" ht="15.75" x14ac:dyDescent="0.3">
      <c r="AE12753" s="70"/>
    </row>
    <row r="12754" spans="31:31" ht="15.75" x14ac:dyDescent="0.3">
      <c r="AE12754" s="70"/>
    </row>
    <row r="12755" spans="31:31" ht="15.75" x14ac:dyDescent="0.3">
      <c r="AE12755" s="70"/>
    </row>
    <row r="12756" spans="31:31" ht="15.75" x14ac:dyDescent="0.3">
      <c r="AE12756" s="70"/>
    </row>
    <row r="12757" spans="31:31" ht="15.75" x14ac:dyDescent="0.3">
      <c r="AE12757" s="70"/>
    </row>
    <row r="12758" spans="31:31" ht="15.75" x14ac:dyDescent="0.3">
      <c r="AE12758" s="70"/>
    </row>
    <row r="12759" spans="31:31" ht="15.75" x14ac:dyDescent="0.3">
      <c r="AE12759" s="70"/>
    </row>
    <row r="12760" spans="31:31" ht="15.75" x14ac:dyDescent="0.3">
      <c r="AE12760" s="70"/>
    </row>
    <row r="12761" spans="31:31" ht="15.75" x14ac:dyDescent="0.3">
      <c r="AE12761" s="70"/>
    </row>
    <row r="12762" spans="31:31" ht="15.75" x14ac:dyDescent="0.3">
      <c r="AE12762" s="70"/>
    </row>
    <row r="12763" spans="31:31" ht="15.75" x14ac:dyDescent="0.3">
      <c r="AE12763" s="70"/>
    </row>
    <row r="12764" spans="31:31" ht="15.75" x14ac:dyDescent="0.3">
      <c r="AE12764" s="70"/>
    </row>
    <row r="12765" spans="31:31" ht="15.75" x14ac:dyDescent="0.3">
      <c r="AE12765" s="70"/>
    </row>
    <row r="12766" spans="31:31" ht="15.75" x14ac:dyDescent="0.3">
      <c r="AE12766" s="70"/>
    </row>
    <row r="12767" spans="31:31" ht="15.75" x14ac:dyDescent="0.3">
      <c r="AE12767" s="70"/>
    </row>
    <row r="12768" spans="31:31" ht="15.75" x14ac:dyDescent="0.3">
      <c r="AE12768" s="70"/>
    </row>
    <row r="12769" spans="31:31" ht="15.75" x14ac:dyDescent="0.3">
      <c r="AE12769" s="70"/>
    </row>
    <row r="12770" spans="31:31" ht="15.75" x14ac:dyDescent="0.3">
      <c r="AE12770" s="70"/>
    </row>
    <row r="12771" spans="31:31" ht="15.75" x14ac:dyDescent="0.3">
      <c r="AE12771" s="70"/>
    </row>
    <row r="12772" spans="31:31" ht="15.75" x14ac:dyDescent="0.3">
      <c r="AE12772" s="70"/>
    </row>
    <row r="12773" spans="31:31" ht="15.75" x14ac:dyDescent="0.3">
      <c r="AE12773" s="70"/>
    </row>
    <row r="12774" spans="31:31" ht="15.75" x14ac:dyDescent="0.3">
      <c r="AE12774" s="70"/>
    </row>
    <row r="12775" spans="31:31" ht="15.75" x14ac:dyDescent="0.3">
      <c r="AE12775" s="70"/>
    </row>
    <row r="12776" spans="31:31" ht="15.75" x14ac:dyDescent="0.3">
      <c r="AE12776" s="70"/>
    </row>
    <row r="12777" spans="31:31" ht="15.75" x14ac:dyDescent="0.3">
      <c r="AE12777" s="70"/>
    </row>
    <row r="12778" spans="31:31" ht="15.75" x14ac:dyDescent="0.3">
      <c r="AE12778" s="70"/>
    </row>
    <row r="12779" spans="31:31" ht="15.75" x14ac:dyDescent="0.3">
      <c r="AE12779" s="70"/>
    </row>
    <row r="12780" spans="31:31" ht="15.75" x14ac:dyDescent="0.3">
      <c r="AE12780" s="70"/>
    </row>
    <row r="12781" spans="31:31" ht="15.75" x14ac:dyDescent="0.3">
      <c r="AE12781" s="70"/>
    </row>
    <row r="12782" spans="31:31" ht="15.75" x14ac:dyDescent="0.3">
      <c r="AE12782" s="70"/>
    </row>
    <row r="12783" spans="31:31" ht="15.75" x14ac:dyDescent="0.3">
      <c r="AE12783" s="70"/>
    </row>
    <row r="12784" spans="31:31" ht="15.75" x14ac:dyDescent="0.3">
      <c r="AE12784" s="70"/>
    </row>
    <row r="12785" spans="31:31" ht="15.75" x14ac:dyDescent="0.3">
      <c r="AE12785" s="70"/>
    </row>
    <row r="12786" spans="31:31" ht="15.75" x14ac:dyDescent="0.3">
      <c r="AE12786" s="70"/>
    </row>
    <row r="12787" spans="31:31" ht="15.75" x14ac:dyDescent="0.3">
      <c r="AE12787" s="70"/>
    </row>
    <row r="12788" spans="31:31" ht="15.75" x14ac:dyDescent="0.3">
      <c r="AE12788" s="70"/>
    </row>
    <row r="12789" spans="31:31" ht="15.75" x14ac:dyDescent="0.3">
      <c r="AE12789" s="70"/>
    </row>
    <row r="12790" spans="31:31" ht="15.75" x14ac:dyDescent="0.3">
      <c r="AE12790" s="70"/>
    </row>
    <row r="12791" spans="31:31" ht="15.75" x14ac:dyDescent="0.3">
      <c r="AE12791" s="70"/>
    </row>
    <row r="12792" spans="31:31" ht="15.75" x14ac:dyDescent="0.3">
      <c r="AE12792" s="70"/>
    </row>
    <row r="12793" spans="31:31" ht="15.75" x14ac:dyDescent="0.3">
      <c r="AE12793" s="70"/>
    </row>
    <row r="12794" spans="31:31" ht="15.75" x14ac:dyDescent="0.3">
      <c r="AE12794" s="70"/>
    </row>
    <row r="12795" spans="31:31" ht="15.75" x14ac:dyDescent="0.3">
      <c r="AE12795" s="70"/>
    </row>
    <row r="12796" spans="31:31" ht="15.75" x14ac:dyDescent="0.3">
      <c r="AE12796" s="70"/>
    </row>
    <row r="12797" spans="31:31" ht="15.75" x14ac:dyDescent="0.3">
      <c r="AE12797" s="70"/>
    </row>
    <row r="12798" spans="31:31" ht="15.75" x14ac:dyDescent="0.3">
      <c r="AE12798" s="70"/>
    </row>
    <row r="12799" spans="31:31" ht="15.75" x14ac:dyDescent="0.3">
      <c r="AE12799" s="70"/>
    </row>
    <row r="12800" spans="31:31" ht="15.75" x14ac:dyDescent="0.3">
      <c r="AE12800" s="70"/>
    </row>
    <row r="12801" spans="31:31" ht="15.75" x14ac:dyDescent="0.3">
      <c r="AE12801" s="70"/>
    </row>
    <row r="12802" spans="31:31" ht="15.75" x14ac:dyDescent="0.3">
      <c r="AE12802" s="70"/>
    </row>
    <row r="12803" spans="31:31" ht="15.75" x14ac:dyDescent="0.3">
      <c r="AE12803" s="70"/>
    </row>
    <row r="12804" spans="31:31" ht="15.75" x14ac:dyDescent="0.3">
      <c r="AE12804" s="70"/>
    </row>
    <row r="12805" spans="31:31" ht="15.75" x14ac:dyDescent="0.3">
      <c r="AE12805" s="70"/>
    </row>
    <row r="12806" spans="31:31" ht="15.75" x14ac:dyDescent="0.3">
      <c r="AE12806" s="70"/>
    </row>
    <row r="12807" spans="31:31" ht="15.75" x14ac:dyDescent="0.3">
      <c r="AE12807" s="70"/>
    </row>
    <row r="12808" spans="31:31" ht="15.75" x14ac:dyDescent="0.3">
      <c r="AE12808" s="70"/>
    </row>
    <row r="12809" spans="31:31" ht="15.75" x14ac:dyDescent="0.3">
      <c r="AE12809" s="70"/>
    </row>
    <row r="12810" spans="31:31" ht="15.75" x14ac:dyDescent="0.3">
      <c r="AE12810" s="70"/>
    </row>
    <row r="12811" spans="31:31" ht="15.75" x14ac:dyDescent="0.3">
      <c r="AE12811" s="70"/>
    </row>
    <row r="12812" spans="31:31" ht="15.75" x14ac:dyDescent="0.3">
      <c r="AE12812" s="70"/>
    </row>
    <row r="12813" spans="31:31" ht="15.75" x14ac:dyDescent="0.3">
      <c r="AE12813" s="70"/>
    </row>
    <row r="12814" spans="31:31" ht="15.75" x14ac:dyDescent="0.3">
      <c r="AE12814" s="70"/>
    </row>
    <row r="12815" spans="31:31" ht="15.75" x14ac:dyDescent="0.3">
      <c r="AE12815" s="70"/>
    </row>
    <row r="12816" spans="31:31" ht="15.75" x14ac:dyDescent="0.3">
      <c r="AE12816" s="70"/>
    </row>
    <row r="12817" spans="31:31" ht="15.75" x14ac:dyDescent="0.3">
      <c r="AE12817" s="70"/>
    </row>
    <row r="12818" spans="31:31" ht="15.75" x14ac:dyDescent="0.3">
      <c r="AE12818" s="70"/>
    </row>
    <row r="12819" spans="31:31" ht="15.75" x14ac:dyDescent="0.3">
      <c r="AE12819" s="70"/>
    </row>
    <row r="12820" spans="31:31" ht="15.75" x14ac:dyDescent="0.3">
      <c r="AE12820" s="70"/>
    </row>
    <row r="12821" spans="31:31" ht="15.75" x14ac:dyDescent="0.3">
      <c r="AE12821" s="70"/>
    </row>
    <row r="12822" spans="31:31" ht="15.75" x14ac:dyDescent="0.3">
      <c r="AE12822" s="70"/>
    </row>
    <row r="12823" spans="31:31" ht="15.75" x14ac:dyDescent="0.3">
      <c r="AE12823" s="70"/>
    </row>
    <row r="12824" spans="31:31" ht="15.75" x14ac:dyDescent="0.3">
      <c r="AE12824" s="70"/>
    </row>
    <row r="12825" spans="31:31" ht="15.75" x14ac:dyDescent="0.3">
      <c r="AE12825" s="70"/>
    </row>
    <row r="12826" spans="31:31" ht="15.75" x14ac:dyDescent="0.3">
      <c r="AE12826" s="70"/>
    </row>
    <row r="12827" spans="31:31" ht="15.75" x14ac:dyDescent="0.3">
      <c r="AE12827" s="70"/>
    </row>
    <row r="12828" spans="31:31" ht="15.75" x14ac:dyDescent="0.3">
      <c r="AE12828" s="70"/>
    </row>
    <row r="12829" spans="31:31" ht="15.75" x14ac:dyDescent="0.3">
      <c r="AE12829" s="70"/>
    </row>
    <row r="12830" spans="31:31" ht="15.75" x14ac:dyDescent="0.3">
      <c r="AE12830" s="70"/>
    </row>
    <row r="12831" spans="31:31" ht="15.75" x14ac:dyDescent="0.3">
      <c r="AE12831" s="70"/>
    </row>
    <row r="12832" spans="31:31" ht="15.75" x14ac:dyDescent="0.3">
      <c r="AE12832" s="70"/>
    </row>
    <row r="12833" spans="31:31" ht="15.75" x14ac:dyDescent="0.3">
      <c r="AE12833" s="70"/>
    </row>
    <row r="12834" spans="31:31" ht="15.75" x14ac:dyDescent="0.3">
      <c r="AE12834" s="70"/>
    </row>
    <row r="12835" spans="31:31" ht="15.75" x14ac:dyDescent="0.3">
      <c r="AE12835" s="70"/>
    </row>
    <row r="12836" spans="31:31" ht="15.75" x14ac:dyDescent="0.3">
      <c r="AE12836" s="70"/>
    </row>
    <row r="12837" spans="31:31" ht="15.75" x14ac:dyDescent="0.3">
      <c r="AE12837" s="70"/>
    </row>
    <row r="12838" spans="31:31" ht="15.75" x14ac:dyDescent="0.3">
      <c r="AE12838" s="70"/>
    </row>
    <row r="12839" spans="31:31" ht="15.75" x14ac:dyDescent="0.3">
      <c r="AE12839" s="70"/>
    </row>
    <row r="12840" spans="31:31" ht="15.75" x14ac:dyDescent="0.3">
      <c r="AE12840" s="70"/>
    </row>
    <row r="12841" spans="31:31" ht="15.75" x14ac:dyDescent="0.3">
      <c r="AE12841" s="70"/>
    </row>
    <row r="12842" spans="31:31" ht="15.75" x14ac:dyDescent="0.3">
      <c r="AE12842" s="70"/>
    </row>
    <row r="12843" spans="31:31" ht="15.75" x14ac:dyDescent="0.3">
      <c r="AE12843" s="70"/>
    </row>
    <row r="12844" spans="31:31" ht="15.75" x14ac:dyDescent="0.3">
      <c r="AE12844" s="70"/>
    </row>
    <row r="12845" spans="31:31" ht="15.75" x14ac:dyDescent="0.3">
      <c r="AE12845" s="70"/>
    </row>
    <row r="12846" spans="31:31" ht="15.75" x14ac:dyDescent="0.3">
      <c r="AE12846" s="70"/>
    </row>
    <row r="12847" spans="31:31" ht="15.75" x14ac:dyDescent="0.3">
      <c r="AE12847" s="70"/>
    </row>
    <row r="12848" spans="31:31" ht="15.75" x14ac:dyDescent="0.3">
      <c r="AE12848" s="70"/>
    </row>
    <row r="12849" spans="31:31" ht="15.75" x14ac:dyDescent="0.3">
      <c r="AE12849" s="70"/>
    </row>
    <row r="12850" spans="31:31" ht="15.75" x14ac:dyDescent="0.3">
      <c r="AE12850" s="70"/>
    </row>
    <row r="12851" spans="31:31" ht="15.75" x14ac:dyDescent="0.3">
      <c r="AE12851" s="70"/>
    </row>
    <row r="12852" spans="31:31" ht="15.75" x14ac:dyDescent="0.3">
      <c r="AE12852" s="70"/>
    </row>
    <row r="12853" spans="31:31" ht="15.75" x14ac:dyDescent="0.3">
      <c r="AE12853" s="70"/>
    </row>
    <row r="12854" spans="31:31" ht="15.75" x14ac:dyDescent="0.3">
      <c r="AE12854" s="70"/>
    </row>
    <row r="12855" spans="31:31" ht="15.75" x14ac:dyDescent="0.3">
      <c r="AE12855" s="70"/>
    </row>
    <row r="12856" spans="31:31" ht="15.75" x14ac:dyDescent="0.3">
      <c r="AE12856" s="70"/>
    </row>
    <row r="12857" spans="31:31" ht="15.75" x14ac:dyDescent="0.3">
      <c r="AE12857" s="70"/>
    </row>
    <row r="12858" spans="31:31" ht="15.75" x14ac:dyDescent="0.3">
      <c r="AE12858" s="70"/>
    </row>
    <row r="12859" spans="31:31" ht="15.75" x14ac:dyDescent="0.3">
      <c r="AE12859" s="70"/>
    </row>
    <row r="12860" spans="31:31" ht="15.75" x14ac:dyDescent="0.3">
      <c r="AE12860" s="70"/>
    </row>
    <row r="12861" spans="31:31" ht="15.75" x14ac:dyDescent="0.3">
      <c r="AE12861" s="70"/>
    </row>
    <row r="12862" spans="31:31" ht="15.75" x14ac:dyDescent="0.3">
      <c r="AE12862" s="70"/>
    </row>
    <row r="12863" spans="31:31" ht="15.75" x14ac:dyDescent="0.3">
      <c r="AE12863" s="70"/>
    </row>
    <row r="12864" spans="31:31" ht="15.75" x14ac:dyDescent="0.3">
      <c r="AE12864" s="70"/>
    </row>
    <row r="12865" spans="31:31" ht="15.75" x14ac:dyDescent="0.3">
      <c r="AE12865" s="70"/>
    </row>
    <row r="12866" spans="31:31" ht="15.75" x14ac:dyDescent="0.3">
      <c r="AE12866" s="70"/>
    </row>
    <row r="12867" spans="31:31" ht="15.75" x14ac:dyDescent="0.3">
      <c r="AE12867" s="70"/>
    </row>
    <row r="12868" spans="31:31" ht="15.75" x14ac:dyDescent="0.3">
      <c r="AE12868" s="70"/>
    </row>
    <row r="12869" spans="31:31" ht="15.75" x14ac:dyDescent="0.3">
      <c r="AE12869" s="70"/>
    </row>
    <row r="12870" spans="31:31" ht="15.75" x14ac:dyDescent="0.3">
      <c r="AE12870" s="70"/>
    </row>
    <row r="12871" spans="31:31" ht="15.75" x14ac:dyDescent="0.3">
      <c r="AE12871" s="70"/>
    </row>
    <row r="12872" spans="31:31" ht="15.75" x14ac:dyDescent="0.3">
      <c r="AE12872" s="70"/>
    </row>
    <row r="12873" spans="31:31" ht="15.75" x14ac:dyDescent="0.3">
      <c r="AE12873" s="70"/>
    </row>
    <row r="12874" spans="31:31" ht="15.75" x14ac:dyDescent="0.3">
      <c r="AE12874" s="70"/>
    </row>
    <row r="12875" spans="31:31" ht="15.75" x14ac:dyDescent="0.3">
      <c r="AE12875" s="70"/>
    </row>
    <row r="12876" spans="31:31" ht="15.75" x14ac:dyDescent="0.3">
      <c r="AE12876" s="70"/>
    </row>
    <row r="12877" spans="31:31" ht="15.75" x14ac:dyDescent="0.3">
      <c r="AE12877" s="70"/>
    </row>
    <row r="12878" spans="31:31" ht="15.75" x14ac:dyDescent="0.3">
      <c r="AE12878" s="70"/>
    </row>
    <row r="12879" spans="31:31" ht="15.75" x14ac:dyDescent="0.3">
      <c r="AE12879" s="70"/>
    </row>
    <row r="12880" spans="31:31" ht="15.75" x14ac:dyDescent="0.3">
      <c r="AE12880" s="70"/>
    </row>
    <row r="12881" spans="31:31" ht="15.75" x14ac:dyDescent="0.3">
      <c r="AE12881" s="70"/>
    </row>
    <row r="12882" spans="31:31" ht="15.75" x14ac:dyDescent="0.3">
      <c r="AE12882" s="70"/>
    </row>
    <row r="12883" spans="31:31" ht="15.75" x14ac:dyDescent="0.3">
      <c r="AE12883" s="70"/>
    </row>
    <row r="12884" spans="31:31" ht="15.75" x14ac:dyDescent="0.3">
      <c r="AE12884" s="70"/>
    </row>
    <row r="12885" spans="31:31" ht="15.75" x14ac:dyDescent="0.3">
      <c r="AE12885" s="70"/>
    </row>
    <row r="12886" spans="31:31" ht="15.75" x14ac:dyDescent="0.3">
      <c r="AE12886" s="70"/>
    </row>
    <row r="12887" spans="31:31" ht="15.75" x14ac:dyDescent="0.3">
      <c r="AE12887" s="70"/>
    </row>
    <row r="12888" spans="31:31" ht="15.75" x14ac:dyDescent="0.3">
      <c r="AE12888" s="70"/>
    </row>
    <row r="12889" spans="31:31" ht="15.75" x14ac:dyDescent="0.3">
      <c r="AE12889" s="70"/>
    </row>
    <row r="12890" spans="31:31" ht="15.75" x14ac:dyDescent="0.3">
      <c r="AE12890" s="70"/>
    </row>
    <row r="12891" spans="31:31" ht="15.75" x14ac:dyDescent="0.3">
      <c r="AE12891" s="70"/>
    </row>
    <row r="12892" spans="31:31" ht="15.75" x14ac:dyDescent="0.3">
      <c r="AE12892" s="70"/>
    </row>
    <row r="12893" spans="31:31" ht="15.75" x14ac:dyDescent="0.3">
      <c r="AE12893" s="70"/>
    </row>
    <row r="12894" spans="31:31" ht="15.75" x14ac:dyDescent="0.3">
      <c r="AE12894" s="70"/>
    </row>
    <row r="12895" spans="31:31" ht="15.75" x14ac:dyDescent="0.3">
      <c r="AE12895" s="70"/>
    </row>
    <row r="12896" spans="31:31" ht="15.75" x14ac:dyDescent="0.3">
      <c r="AE12896" s="70"/>
    </row>
    <row r="12897" spans="31:31" ht="15.75" x14ac:dyDescent="0.3">
      <c r="AE12897" s="70"/>
    </row>
    <row r="12898" spans="31:31" ht="15.75" x14ac:dyDescent="0.3">
      <c r="AE12898" s="70"/>
    </row>
    <row r="12899" spans="31:31" ht="15.75" x14ac:dyDescent="0.3">
      <c r="AE12899" s="70"/>
    </row>
    <row r="12900" spans="31:31" ht="15.75" x14ac:dyDescent="0.3">
      <c r="AE12900" s="70"/>
    </row>
    <row r="12901" spans="31:31" ht="15.75" x14ac:dyDescent="0.3">
      <c r="AE12901" s="70"/>
    </row>
    <row r="12902" spans="31:31" ht="15.75" x14ac:dyDescent="0.3">
      <c r="AE12902" s="70"/>
    </row>
    <row r="12903" spans="31:31" ht="15.75" x14ac:dyDescent="0.3">
      <c r="AE12903" s="70"/>
    </row>
    <row r="12904" spans="31:31" ht="15.75" x14ac:dyDescent="0.3">
      <c r="AE12904" s="70"/>
    </row>
    <row r="12905" spans="31:31" ht="15.75" x14ac:dyDescent="0.3">
      <c r="AE12905" s="70"/>
    </row>
    <row r="12906" spans="31:31" ht="15.75" x14ac:dyDescent="0.3">
      <c r="AE12906" s="70"/>
    </row>
    <row r="12907" spans="31:31" ht="15.75" x14ac:dyDescent="0.3">
      <c r="AE12907" s="70"/>
    </row>
    <row r="12908" spans="31:31" ht="15.75" x14ac:dyDescent="0.3">
      <c r="AE12908" s="70"/>
    </row>
    <row r="12909" spans="31:31" ht="15.75" x14ac:dyDescent="0.3">
      <c r="AE12909" s="70"/>
    </row>
    <row r="12910" spans="31:31" ht="15.75" x14ac:dyDescent="0.3">
      <c r="AE12910" s="70"/>
    </row>
    <row r="12911" spans="31:31" ht="15.75" x14ac:dyDescent="0.3">
      <c r="AE12911" s="70"/>
    </row>
    <row r="12912" spans="31:31" ht="15.75" x14ac:dyDescent="0.3">
      <c r="AE12912" s="70"/>
    </row>
    <row r="12913" spans="31:31" ht="15.75" x14ac:dyDescent="0.3">
      <c r="AE12913" s="70"/>
    </row>
    <row r="12914" spans="31:31" ht="15.75" x14ac:dyDescent="0.3">
      <c r="AE12914" s="70"/>
    </row>
    <row r="12915" spans="31:31" ht="15.75" x14ac:dyDescent="0.3">
      <c r="AE12915" s="70"/>
    </row>
    <row r="12916" spans="31:31" ht="15.75" x14ac:dyDescent="0.3">
      <c r="AE12916" s="70"/>
    </row>
    <row r="12917" spans="31:31" ht="15.75" x14ac:dyDescent="0.3">
      <c r="AE12917" s="70"/>
    </row>
    <row r="12918" spans="31:31" ht="15.75" x14ac:dyDescent="0.3">
      <c r="AE12918" s="70"/>
    </row>
    <row r="12919" spans="31:31" ht="15.75" x14ac:dyDescent="0.3">
      <c r="AE12919" s="70"/>
    </row>
    <row r="12920" spans="31:31" ht="15.75" x14ac:dyDescent="0.3">
      <c r="AE12920" s="70"/>
    </row>
    <row r="12921" spans="31:31" ht="15.75" x14ac:dyDescent="0.3">
      <c r="AE12921" s="70"/>
    </row>
    <row r="12922" spans="31:31" ht="15.75" x14ac:dyDescent="0.3">
      <c r="AE12922" s="70"/>
    </row>
    <row r="12923" spans="31:31" ht="15.75" x14ac:dyDescent="0.3">
      <c r="AE12923" s="70"/>
    </row>
    <row r="12924" spans="31:31" ht="15.75" x14ac:dyDescent="0.3">
      <c r="AE12924" s="70"/>
    </row>
    <row r="12925" spans="31:31" ht="15.75" x14ac:dyDescent="0.3">
      <c r="AE12925" s="70"/>
    </row>
    <row r="12926" spans="31:31" ht="15.75" x14ac:dyDescent="0.3">
      <c r="AE12926" s="70"/>
    </row>
    <row r="12927" spans="31:31" ht="15.75" x14ac:dyDescent="0.3">
      <c r="AE12927" s="70"/>
    </row>
    <row r="12928" spans="31:31" ht="15.75" x14ac:dyDescent="0.3">
      <c r="AE12928" s="70"/>
    </row>
    <row r="12929" spans="31:31" ht="15.75" x14ac:dyDescent="0.3">
      <c r="AE12929" s="70"/>
    </row>
    <row r="12930" spans="31:31" ht="15.75" x14ac:dyDescent="0.3">
      <c r="AE12930" s="70"/>
    </row>
    <row r="12931" spans="31:31" ht="15.75" x14ac:dyDescent="0.3">
      <c r="AE12931" s="70"/>
    </row>
    <row r="12932" spans="31:31" ht="15.75" x14ac:dyDescent="0.3">
      <c r="AE12932" s="70"/>
    </row>
    <row r="12933" spans="31:31" ht="15.75" x14ac:dyDescent="0.3">
      <c r="AE12933" s="70"/>
    </row>
    <row r="12934" spans="31:31" ht="15.75" x14ac:dyDescent="0.3">
      <c r="AE12934" s="70"/>
    </row>
    <row r="12935" spans="31:31" ht="15.75" x14ac:dyDescent="0.3">
      <c r="AE12935" s="70"/>
    </row>
    <row r="12936" spans="31:31" ht="15.75" x14ac:dyDescent="0.3">
      <c r="AE12936" s="70"/>
    </row>
    <row r="12937" spans="31:31" ht="15.75" x14ac:dyDescent="0.3">
      <c r="AE12937" s="70"/>
    </row>
    <row r="12938" spans="31:31" ht="15.75" x14ac:dyDescent="0.3">
      <c r="AE12938" s="70"/>
    </row>
    <row r="12939" spans="31:31" ht="15.75" x14ac:dyDescent="0.3">
      <c r="AE12939" s="70"/>
    </row>
    <row r="12940" spans="31:31" ht="15.75" x14ac:dyDescent="0.3">
      <c r="AE12940" s="70"/>
    </row>
    <row r="12941" spans="31:31" ht="15.75" x14ac:dyDescent="0.3">
      <c r="AE12941" s="70"/>
    </row>
    <row r="12942" spans="31:31" ht="15.75" x14ac:dyDescent="0.3">
      <c r="AE12942" s="70"/>
    </row>
    <row r="12943" spans="31:31" ht="15.75" x14ac:dyDescent="0.3">
      <c r="AE12943" s="70"/>
    </row>
    <row r="12944" spans="31:31" ht="15.75" x14ac:dyDescent="0.3">
      <c r="AE12944" s="70"/>
    </row>
    <row r="12945" spans="31:31" ht="15.75" x14ac:dyDescent="0.3">
      <c r="AE12945" s="70"/>
    </row>
    <row r="12946" spans="31:31" ht="15.75" x14ac:dyDescent="0.3">
      <c r="AE12946" s="70"/>
    </row>
    <row r="12947" spans="31:31" ht="15.75" x14ac:dyDescent="0.3">
      <c r="AE12947" s="70"/>
    </row>
    <row r="12948" spans="31:31" ht="15.75" x14ac:dyDescent="0.3">
      <c r="AE12948" s="70"/>
    </row>
    <row r="12949" spans="31:31" ht="15.75" x14ac:dyDescent="0.3">
      <c r="AE12949" s="70"/>
    </row>
    <row r="12950" spans="31:31" ht="15.75" x14ac:dyDescent="0.3">
      <c r="AE12950" s="70"/>
    </row>
    <row r="12951" spans="31:31" ht="15.75" x14ac:dyDescent="0.3">
      <c r="AE12951" s="70"/>
    </row>
    <row r="12952" spans="31:31" ht="15.75" x14ac:dyDescent="0.3">
      <c r="AE12952" s="70"/>
    </row>
    <row r="12953" spans="31:31" ht="15.75" x14ac:dyDescent="0.3">
      <c r="AE12953" s="70"/>
    </row>
    <row r="12954" spans="31:31" ht="15.75" x14ac:dyDescent="0.3">
      <c r="AE12954" s="70"/>
    </row>
    <row r="12955" spans="31:31" ht="15.75" x14ac:dyDescent="0.3">
      <c r="AE12955" s="70"/>
    </row>
    <row r="12956" spans="31:31" ht="15.75" x14ac:dyDescent="0.3">
      <c r="AE12956" s="70"/>
    </row>
    <row r="12957" spans="31:31" ht="15.75" x14ac:dyDescent="0.3">
      <c r="AE12957" s="70"/>
    </row>
    <row r="12958" spans="31:31" ht="15.75" x14ac:dyDescent="0.3">
      <c r="AE12958" s="70"/>
    </row>
    <row r="12959" spans="31:31" ht="15.75" x14ac:dyDescent="0.3">
      <c r="AE12959" s="70"/>
    </row>
    <row r="12960" spans="31:31" ht="15.75" x14ac:dyDescent="0.3">
      <c r="AE12960" s="70"/>
    </row>
    <row r="12961" spans="31:31" ht="15.75" x14ac:dyDescent="0.3">
      <c r="AE12961" s="70"/>
    </row>
    <row r="12962" spans="31:31" ht="15.75" x14ac:dyDescent="0.3">
      <c r="AE12962" s="70"/>
    </row>
    <row r="12963" spans="31:31" ht="15.75" x14ac:dyDescent="0.3">
      <c r="AE12963" s="70"/>
    </row>
    <row r="12964" spans="31:31" ht="15.75" x14ac:dyDescent="0.3">
      <c r="AE12964" s="70"/>
    </row>
    <row r="12965" spans="31:31" ht="15.75" x14ac:dyDescent="0.3">
      <c r="AE12965" s="70"/>
    </row>
    <row r="12966" spans="31:31" ht="15.75" x14ac:dyDescent="0.3">
      <c r="AE12966" s="70"/>
    </row>
    <row r="12967" spans="31:31" ht="15.75" x14ac:dyDescent="0.3">
      <c r="AE12967" s="70"/>
    </row>
    <row r="12968" spans="31:31" ht="15.75" x14ac:dyDescent="0.3">
      <c r="AE12968" s="70"/>
    </row>
    <row r="12969" spans="31:31" ht="15.75" x14ac:dyDescent="0.3">
      <c r="AE12969" s="70"/>
    </row>
    <row r="12970" spans="31:31" ht="15.75" x14ac:dyDescent="0.3">
      <c r="AE12970" s="70"/>
    </row>
    <row r="12971" spans="31:31" ht="15.75" x14ac:dyDescent="0.3">
      <c r="AE12971" s="70"/>
    </row>
    <row r="12972" spans="31:31" ht="15.75" x14ac:dyDescent="0.3">
      <c r="AE12972" s="70"/>
    </row>
    <row r="12973" spans="31:31" ht="15.75" x14ac:dyDescent="0.3">
      <c r="AE12973" s="70"/>
    </row>
    <row r="12974" spans="31:31" ht="15.75" x14ac:dyDescent="0.3">
      <c r="AE12974" s="70"/>
    </row>
    <row r="12975" spans="31:31" ht="15.75" x14ac:dyDescent="0.3">
      <c r="AE12975" s="70"/>
    </row>
    <row r="12976" spans="31:31" ht="15.75" x14ac:dyDescent="0.3">
      <c r="AE12976" s="70"/>
    </row>
    <row r="12977" spans="31:31" ht="15.75" x14ac:dyDescent="0.3">
      <c r="AE12977" s="70"/>
    </row>
    <row r="12978" spans="31:31" ht="15.75" x14ac:dyDescent="0.3">
      <c r="AE12978" s="70"/>
    </row>
    <row r="12979" spans="31:31" ht="15.75" x14ac:dyDescent="0.3">
      <c r="AE12979" s="70"/>
    </row>
    <row r="12980" spans="31:31" ht="15.75" x14ac:dyDescent="0.3">
      <c r="AE12980" s="70"/>
    </row>
    <row r="12981" spans="31:31" ht="15.75" x14ac:dyDescent="0.3">
      <c r="AE12981" s="70"/>
    </row>
    <row r="12982" spans="31:31" ht="15.75" x14ac:dyDescent="0.3">
      <c r="AE12982" s="70"/>
    </row>
    <row r="12983" spans="31:31" ht="15.75" x14ac:dyDescent="0.3">
      <c r="AE12983" s="70"/>
    </row>
    <row r="12984" spans="31:31" ht="15.75" x14ac:dyDescent="0.3">
      <c r="AE12984" s="70"/>
    </row>
    <row r="12985" spans="31:31" ht="15.75" x14ac:dyDescent="0.3">
      <c r="AE12985" s="70"/>
    </row>
    <row r="12986" spans="31:31" ht="15.75" x14ac:dyDescent="0.3">
      <c r="AE12986" s="70"/>
    </row>
    <row r="12987" spans="31:31" ht="15.75" x14ac:dyDescent="0.3">
      <c r="AE12987" s="70"/>
    </row>
    <row r="12988" spans="31:31" ht="15.75" x14ac:dyDescent="0.3">
      <c r="AE12988" s="70"/>
    </row>
    <row r="12989" spans="31:31" ht="15.75" x14ac:dyDescent="0.3">
      <c r="AE12989" s="70"/>
    </row>
    <row r="12990" spans="31:31" ht="15.75" x14ac:dyDescent="0.3">
      <c r="AE12990" s="70"/>
    </row>
    <row r="12991" spans="31:31" ht="15.75" x14ac:dyDescent="0.3">
      <c r="AE12991" s="70"/>
    </row>
    <row r="12992" spans="31:31" ht="15.75" x14ac:dyDescent="0.3">
      <c r="AE12992" s="70"/>
    </row>
    <row r="12993" spans="31:31" ht="15.75" x14ac:dyDescent="0.3">
      <c r="AE12993" s="70"/>
    </row>
    <row r="12994" spans="31:31" ht="15.75" x14ac:dyDescent="0.3">
      <c r="AE12994" s="70"/>
    </row>
    <row r="12995" spans="31:31" ht="15.75" x14ac:dyDescent="0.3">
      <c r="AE12995" s="70"/>
    </row>
    <row r="12996" spans="31:31" ht="15.75" x14ac:dyDescent="0.3">
      <c r="AE12996" s="70"/>
    </row>
    <row r="12997" spans="31:31" ht="15.75" x14ac:dyDescent="0.3">
      <c r="AE12997" s="70"/>
    </row>
    <row r="12998" spans="31:31" ht="15.75" x14ac:dyDescent="0.3">
      <c r="AE12998" s="70"/>
    </row>
    <row r="12999" spans="31:31" ht="15.75" x14ac:dyDescent="0.3">
      <c r="AE12999" s="70"/>
    </row>
    <row r="13000" spans="31:31" ht="15.75" x14ac:dyDescent="0.3">
      <c r="AE13000" s="70"/>
    </row>
    <row r="13001" spans="31:31" ht="15.75" x14ac:dyDescent="0.3">
      <c r="AE13001" s="70"/>
    </row>
    <row r="13002" spans="31:31" ht="15.75" x14ac:dyDescent="0.3">
      <c r="AE13002" s="70"/>
    </row>
    <row r="13003" spans="31:31" ht="15.75" x14ac:dyDescent="0.3">
      <c r="AE13003" s="70"/>
    </row>
    <row r="13004" spans="31:31" ht="15.75" x14ac:dyDescent="0.3">
      <c r="AE13004" s="70"/>
    </row>
    <row r="13005" spans="31:31" ht="15.75" x14ac:dyDescent="0.3">
      <c r="AE13005" s="70"/>
    </row>
    <row r="13006" spans="31:31" ht="15.75" x14ac:dyDescent="0.3">
      <c r="AE13006" s="70"/>
    </row>
    <row r="13007" spans="31:31" ht="15.75" x14ac:dyDescent="0.3">
      <c r="AE13007" s="70"/>
    </row>
    <row r="13008" spans="31:31" ht="15.75" x14ac:dyDescent="0.3">
      <c r="AE13008" s="70"/>
    </row>
    <row r="13009" spans="31:31" ht="15.75" x14ac:dyDescent="0.3">
      <c r="AE13009" s="70"/>
    </row>
    <row r="13010" spans="31:31" ht="15.75" x14ac:dyDescent="0.3">
      <c r="AE13010" s="70"/>
    </row>
    <row r="13011" spans="31:31" ht="15.75" x14ac:dyDescent="0.3">
      <c r="AE13011" s="70"/>
    </row>
    <row r="13012" spans="31:31" ht="15.75" x14ac:dyDescent="0.3">
      <c r="AE13012" s="70"/>
    </row>
    <row r="13013" spans="31:31" ht="15.75" x14ac:dyDescent="0.3">
      <c r="AE13013" s="70"/>
    </row>
    <row r="13014" spans="31:31" ht="15.75" x14ac:dyDescent="0.3">
      <c r="AE13014" s="70"/>
    </row>
    <row r="13015" spans="31:31" ht="15.75" x14ac:dyDescent="0.3">
      <c r="AE13015" s="70"/>
    </row>
    <row r="13016" spans="31:31" ht="15.75" x14ac:dyDescent="0.3">
      <c r="AE13016" s="70"/>
    </row>
    <row r="13017" spans="31:31" ht="15.75" x14ac:dyDescent="0.3">
      <c r="AE13017" s="70"/>
    </row>
    <row r="13018" spans="31:31" ht="15.75" x14ac:dyDescent="0.3">
      <c r="AE13018" s="70"/>
    </row>
    <row r="13019" spans="31:31" ht="15.75" x14ac:dyDescent="0.3">
      <c r="AE13019" s="70"/>
    </row>
    <row r="13020" spans="31:31" ht="15.75" x14ac:dyDescent="0.3">
      <c r="AE13020" s="70"/>
    </row>
    <row r="13021" spans="31:31" ht="15.75" x14ac:dyDescent="0.3">
      <c r="AE13021" s="70"/>
    </row>
    <row r="13022" spans="31:31" ht="15.75" x14ac:dyDescent="0.3">
      <c r="AE13022" s="70"/>
    </row>
    <row r="13023" spans="31:31" ht="15.75" x14ac:dyDescent="0.3">
      <c r="AE13023" s="70"/>
    </row>
    <row r="13024" spans="31:31" ht="15.75" x14ac:dyDescent="0.3">
      <c r="AE13024" s="70"/>
    </row>
    <row r="13025" spans="31:31" ht="15.75" x14ac:dyDescent="0.3">
      <c r="AE13025" s="70"/>
    </row>
    <row r="13026" spans="31:31" ht="15.75" x14ac:dyDescent="0.3">
      <c r="AE13026" s="70"/>
    </row>
    <row r="13027" spans="31:31" ht="15.75" x14ac:dyDescent="0.3">
      <c r="AE13027" s="70"/>
    </row>
    <row r="13028" spans="31:31" ht="15.75" x14ac:dyDescent="0.3">
      <c r="AE13028" s="70"/>
    </row>
    <row r="13029" spans="31:31" ht="15.75" x14ac:dyDescent="0.3">
      <c r="AE13029" s="70"/>
    </row>
    <row r="13030" spans="31:31" ht="15.75" x14ac:dyDescent="0.3">
      <c r="AE13030" s="70"/>
    </row>
    <row r="13031" spans="31:31" ht="15.75" x14ac:dyDescent="0.3">
      <c r="AE13031" s="70"/>
    </row>
    <row r="13032" spans="31:31" ht="15.75" x14ac:dyDescent="0.3">
      <c r="AE13032" s="70"/>
    </row>
    <row r="13033" spans="31:31" ht="15.75" x14ac:dyDescent="0.3">
      <c r="AE13033" s="70"/>
    </row>
    <row r="13034" spans="31:31" ht="15.75" x14ac:dyDescent="0.3">
      <c r="AE13034" s="70"/>
    </row>
    <row r="13035" spans="31:31" ht="15.75" x14ac:dyDescent="0.3">
      <c r="AE13035" s="70"/>
    </row>
    <row r="13036" spans="31:31" ht="15.75" x14ac:dyDescent="0.3">
      <c r="AE13036" s="70"/>
    </row>
    <row r="13037" spans="31:31" ht="15.75" x14ac:dyDescent="0.3">
      <c r="AE13037" s="70"/>
    </row>
    <row r="13038" spans="31:31" ht="15.75" x14ac:dyDescent="0.3">
      <c r="AE13038" s="70"/>
    </row>
    <row r="13039" spans="31:31" ht="15.75" x14ac:dyDescent="0.3">
      <c r="AE13039" s="70"/>
    </row>
    <row r="13040" spans="31:31" ht="15.75" x14ac:dyDescent="0.3">
      <c r="AE13040" s="70"/>
    </row>
    <row r="13041" spans="31:31" ht="15.75" x14ac:dyDescent="0.3">
      <c r="AE13041" s="70"/>
    </row>
    <row r="13042" spans="31:31" ht="15.75" x14ac:dyDescent="0.3">
      <c r="AE13042" s="70"/>
    </row>
    <row r="13043" spans="31:31" ht="15.75" x14ac:dyDescent="0.3">
      <c r="AE13043" s="70"/>
    </row>
    <row r="13044" spans="31:31" ht="15.75" x14ac:dyDescent="0.3">
      <c r="AE13044" s="70"/>
    </row>
    <row r="13045" spans="31:31" ht="15.75" x14ac:dyDescent="0.3">
      <c r="AE13045" s="70"/>
    </row>
    <row r="13046" spans="31:31" ht="15.75" x14ac:dyDescent="0.3">
      <c r="AE13046" s="70"/>
    </row>
    <row r="13047" spans="31:31" ht="15.75" x14ac:dyDescent="0.3">
      <c r="AE13047" s="70"/>
    </row>
    <row r="13048" spans="31:31" ht="15.75" x14ac:dyDescent="0.3">
      <c r="AE13048" s="70"/>
    </row>
    <row r="13049" spans="31:31" ht="15.75" x14ac:dyDescent="0.3">
      <c r="AE13049" s="70"/>
    </row>
    <row r="13050" spans="31:31" ht="15.75" x14ac:dyDescent="0.3">
      <c r="AE13050" s="70"/>
    </row>
    <row r="13051" spans="31:31" ht="15.75" x14ac:dyDescent="0.3">
      <c r="AE13051" s="70"/>
    </row>
    <row r="13052" spans="31:31" ht="15.75" x14ac:dyDescent="0.3">
      <c r="AE13052" s="70"/>
    </row>
    <row r="13053" spans="31:31" ht="15.75" x14ac:dyDescent="0.3">
      <c r="AE13053" s="70"/>
    </row>
    <row r="13054" spans="31:31" ht="15.75" x14ac:dyDescent="0.3">
      <c r="AE13054" s="70"/>
    </row>
    <row r="13055" spans="31:31" ht="15.75" x14ac:dyDescent="0.3">
      <c r="AE13055" s="70"/>
    </row>
    <row r="13056" spans="31:31" ht="15.75" x14ac:dyDescent="0.3">
      <c r="AE13056" s="70"/>
    </row>
    <row r="13057" spans="31:31" ht="15.75" x14ac:dyDescent="0.3">
      <c r="AE13057" s="70"/>
    </row>
    <row r="13058" spans="31:31" ht="15.75" x14ac:dyDescent="0.3">
      <c r="AE13058" s="70"/>
    </row>
    <row r="13059" spans="31:31" ht="15.75" x14ac:dyDescent="0.3">
      <c r="AE13059" s="70"/>
    </row>
    <row r="13060" spans="31:31" ht="15.75" x14ac:dyDescent="0.3">
      <c r="AE13060" s="70"/>
    </row>
    <row r="13061" spans="31:31" ht="15.75" x14ac:dyDescent="0.3">
      <c r="AE13061" s="70"/>
    </row>
    <row r="13062" spans="31:31" ht="15.75" x14ac:dyDescent="0.3">
      <c r="AE13062" s="70"/>
    </row>
    <row r="13063" spans="31:31" ht="15.75" x14ac:dyDescent="0.3">
      <c r="AE13063" s="70"/>
    </row>
    <row r="13064" spans="31:31" ht="15.75" x14ac:dyDescent="0.3">
      <c r="AE13064" s="70"/>
    </row>
    <row r="13065" spans="31:31" ht="15.75" x14ac:dyDescent="0.3">
      <c r="AE13065" s="70"/>
    </row>
    <row r="13066" spans="31:31" ht="15.75" x14ac:dyDescent="0.3">
      <c r="AE13066" s="70"/>
    </row>
    <row r="13067" spans="31:31" ht="15.75" x14ac:dyDescent="0.3">
      <c r="AE13067" s="70"/>
    </row>
    <row r="13068" spans="31:31" ht="15.75" x14ac:dyDescent="0.3">
      <c r="AE13068" s="70"/>
    </row>
    <row r="13069" spans="31:31" ht="15.75" x14ac:dyDescent="0.3">
      <c r="AE13069" s="70"/>
    </row>
    <row r="13070" spans="31:31" ht="15.75" x14ac:dyDescent="0.3">
      <c r="AE13070" s="70"/>
    </row>
    <row r="13071" spans="31:31" ht="15.75" x14ac:dyDescent="0.3">
      <c r="AE13071" s="70"/>
    </row>
    <row r="13072" spans="31:31" ht="15.75" x14ac:dyDescent="0.3">
      <c r="AE13072" s="70"/>
    </row>
    <row r="13073" spans="31:31" ht="15.75" x14ac:dyDescent="0.3">
      <c r="AE13073" s="70"/>
    </row>
    <row r="13074" spans="31:31" ht="15.75" x14ac:dyDescent="0.3">
      <c r="AE13074" s="70"/>
    </row>
    <row r="13075" spans="31:31" ht="15.75" x14ac:dyDescent="0.3">
      <c r="AE13075" s="70"/>
    </row>
    <row r="13076" spans="31:31" ht="15.75" x14ac:dyDescent="0.3">
      <c r="AE13076" s="70"/>
    </row>
    <row r="13077" spans="31:31" ht="15.75" x14ac:dyDescent="0.3">
      <c r="AE13077" s="70"/>
    </row>
    <row r="13078" spans="31:31" ht="15.75" x14ac:dyDescent="0.3">
      <c r="AE13078" s="70"/>
    </row>
    <row r="13079" spans="31:31" ht="15.75" x14ac:dyDescent="0.3">
      <c r="AE13079" s="70"/>
    </row>
    <row r="13080" spans="31:31" ht="15.75" x14ac:dyDescent="0.3">
      <c r="AE13080" s="70"/>
    </row>
    <row r="13081" spans="31:31" ht="15.75" x14ac:dyDescent="0.3">
      <c r="AE13081" s="70"/>
    </row>
    <row r="13082" spans="31:31" ht="15.75" x14ac:dyDescent="0.3">
      <c r="AE13082" s="70"/>
    </row>
    <row r="13083" spans="31:31" ht="15.75" x14ac:dyDescent="0.3">
      <c r="AE13083" s="70"/>
    </row>
    <row r="13084" spans="31:31" ht="15.75" x14ac:dyDescent="0.3">
      <c r="AE13084" s="70"/>
    </row>
    <row r="13085" spans="31:31" ht="15.75" x14ac:dyDescent="0.3">
      <c r="AE13085" s="70"/>
    </row>
    <row r="13086" spans="31:31" ht="15.75" x14ac:dyDescent="0.3">
      <c r="AE13086" s="70"/>
    </row>
    <row r="13087" spans="31:31" ht="15.75" x14ac:dyDescent="0.3">
      <c r="AE13087" s="70"/>
    </row>
    <row r="13088" spans="31:31" ht="15.75" x14ac:dyDescent="0.3">
      <c r="AE13088" s="70"/>
    </row>
    <row r="13089" spans="31:31" ht="15.75" x14ac:dyDescent="0.3">
      <c r="AE13089" s="70"/>
    </row>
    <row r="13090" spans="31:31" ht="15.75" x14ac:dyDescent="0.3">
      <c r="AE13090" s="70"/>
    </row>
    <row r="13091" spans="31:31" ht="15.75" x14ac:dyDescent="0.3">
      <c r="AE13091" s="70"/>
    </row>
    <row r="13092" spans="31:31" ht="15.75" x14ac:dyDescent="0.3">
      <c r="AE13092" s="70"/>
    </row>
    <row r="13093" spans="31:31" ht="15.75" x14ac:dyDescent="0.3">
      <c r="AE13093" s="70"/>
    </row>
    <row r="13094" spans="31:31" ht="15.75" x14ac:dyDescent="0.3">
      <c r="AE13094" s="70"/>
    </row>
    <row r="13095" spans="31:31" ht="15.75" x14ac:dyDescent="0.3">
      <c r="AE13095" s="70"/>
    </row>
    <row r="13096" spans="31:31" ht="15.75" x14ac:dyDescent="0.3">
      <c r="AE13096" s="70"/>
    </row>
    <row r="13097" spans="31:31" ht="15.75" x14ac:dyDescent="0.3">
      <c r="AE13097" s="70"/>
    </row>
    <row r="13098" spans="31:31" ht="15.75" x14ac:dyDescent="0.3">
      <c r="AE13098" s="70"/>
    </row>
    <row r="13099" spans="31:31" ht="15.75" x14ac:dyDescent="0.3">
      <c r="AE13099" s="70"/>
    </row>
    <row r="13100" spans="31:31" ht="15.75" x14ac:dyDescent="0.3">
      <c r="AE13100" s="70"/>
    </row>
    <row r="13101" spans="31:31" ht="15.75" x14ac:dyDescent="0.3">
      <c r="AE13101" s="70"/>
    </row>
    <row r="13102" spans="31:31" ht="15.75" x14ac:dyDescent="0.3">
      <c r="AE13102" s="70"/>
    </row>
    <row r="13103" spans="31:31" ht="15.75" x14ac:dyDescent="0.3">
      <c r="AE13103" s="70"/>
    </row>
    <row r="13104" spans="31:31" ht="15.75" x14ac:dyDescent="0.3">
      <c r="AE13104" s="70"/>
    </row>
    <row r="13105" spans="31:31" ht="15.75" x14ac:dyDescent="0.3">
      <c r="AE13105" s="70"/>
    </row>
    <row r="13106" spans="31:31" ht="15.75" x14ac:dyDescent="0.3">
      <c r="AE13106" s="70"/>
    </row>
    <row r="13107" spans="31:31" ht="15.75" x14ac:dyDescent="0.3">
      <c r="AE13107" s="70"/>
    </row>
    <row r="13108" spans="31:31" ht="15.75" x14ac:dyDescent="0.3">
      <c r="AE13108" s="70"/>
    </row>
    <row r="13109" spans="31:31" ht="15.75" x14ac:dyDescent="0.3">
      <c r="AE13109" s="70"/>
    </row>
    <row r="13110" spans="31:31" ht="15.75" x14ac:dyDescent="0.3">
      <c r="AE13110" s="70"/>
    </row>
    <row r="13111" spans="31:31" ht="15.75" x14ac:dyDescent="0.3">
      <c r="AE13111" s="70"/>
    </row>
    <row r="13112" spans="31:31" ht="15.75" x14ac:dyDescent="0.3">
      <c r="AE13112" s="70"/>
    </row>
    <row r="13113" spans="31:31" ht="15.75" x14ac:dyDescent="0.3">
      <c r="AE13113" s="70"/>
    </row>
    <row r="13114" spans="31:31" ht="15.75" x14ac:dyDescent="0.3">
      <c r="AE13114" s="70"/>
    </row>
    <row r="13115" spans="31:31" ht="15.75" x14ac:dyDescent="0.3">
      <c r="AE13115" s="70"/>
    </row>
    <row r="13116" spans="31:31" ht="15.75" x14ac:dyDescent="0.3">
      <c r="AE13116" s="70"/>
    </row>
    <row r="13117" spans="31:31" ht="15.75" x14ac:dyDescent="0.3">
      <c r="AE13117" s="70"/>
    </row>
    <row r="13118" spans="31:31" ht="15.75" x14ac:dyDescent="0.3">
      <c r="AE13118" s="70"/>
    </row>
    <row r="13119" spans="31:31" ht="15.75" x14ac:dyDescent="0.3">
      <c r="AE13119" s="70"/>
    </row>
    <row r="13120" spans="31:31" ht="15.75" x14ac:dyDescent="0.3">
      <c r="AE13120" s="70"/>
    </row>
    <row r="13121" spans="31:31" ht="15.75" x14ac:dyDescent="0.3">
      <c r="AE13121" s="70"/>
    </row>
    <row r="13122" spans="31:31" ht="15.75" x14ac:dyDescent="0.3">
      <c r="AE13122" s="70"/>
    </row>
    <row r="13123" spans="31:31" ht="15.75" x14ac:dyDescent="0.3">
      <c r="AE13123" s="70"/>
    </row>
    <row r="13124" spans="31:31" ht="15.75" x14ac:dyDescent="0.3">
      <c r="AE13124" s="70"/>
    </row>
    <row r="13125" spans="31:31" ht="15.75" x14ac:dyDescent="0.3">
      <c r="AE13125" s="70"/>
    </row>
    <row r="13126" spans="31:31" ht="15.75" x14ac:dyDescent="0.3">
      <c r="AE13126" s="70"/>
    </row>
    <row r="13127" spans="31:31" ht="15.75" x14ac:dyDescent="0.3">
      <c r="AE13127" s="70"/>
    </row>
    <row r="13128" spans="31:31" ht="15.75" x14ac:dyDescent="0.3">
      <c r="AE13128" s="70"/>
    </row>
    <row r="13129" spans="31:31" ht="15.75" x14ac:dyDescent="0.3">
      <c r="AE13129" s="70"/>
    </row>
    <row r="13130" spans="31:31" ht="15.75" x14ac:dyDescent="0.3">
      <c r="AE13130" s="70"/>
    </row>
    <row r="13131" spans="31:31" ht="15.75" x14ac:dyDescent="0.3">
      <c r="AE13131" s="70"/>
    </row>
    <row r="13132" spans="31:31" ht="15.75" x14ac:dyDescent="0.3">
      <c r="AE13132" s="70"/>
    </row>
    <row r="13133" spans="31:31" ht="15.75" x14ac:dyDescent="0.3">
      <c r="AE13133" s="70"/>
    </row>
    <row r="13134" spans="31:31" ht="15.75" x14ac:dyDescent="0.3">
      <c r="AE13134" s="70"/>
    </row>
    <row r="13135" spans="31:31" ht="15.75" x14ac:dyDescent="0.3">
      <c r="AE13135" s="70"/>
    </row>
    <row r="13136" spans="31:31" ht="15.75" x14ac:dyDescent="0.3">
      <c r="AE13136" s="70"/>
    </row>
    <row r="13137" spans="31:31" ht="15.75" x14ac:dyDescent="0.3">
      <c r="AE13137" s="70"/>
    </row>
    <row r="13138" spans="31:31" ht="15.75" x14ac:dyDescent="0.3">
      <c r="AE13138" s="70"/>
    </row>
    <row r="13139" spans="31:31" ht="15.75" x14ac:dyDescent="0.3">
      <c r="AE13139" s="70"/>
    </row>
    <row r="13140" spans="31:31" ht="15.75" x14ac:dyDescent="0.3">
      <c r="AE13140" s="70"/>
    </row>
    <row r="13141" spans="31:31" ht="15.75" x14ac:dyDescent="0.3">
      <c r="AE13141" s="70"/>
    </row>
    <row r="13142" spans="31:31" ht="15.75" x14ac:dyDescent="0.3">
      <c r="AE13142" s="70"/>
    </row>
    <row r="13143" spans="31:31" ht="15.75" x14ac:dyDescent="0.3">
      <c r="AE13143" s="70"/>
    </row>
    <row r="13144" spans="31:31" ht="15.75" x14ac:dyDescent="0.3">
      <c r="AE13144" s="70"/>
    </row>
    <row r="13145" spans="31:31" ht="15.75" x14ac:dyDescent="0.3">
      <c r="AE13145" s="70"/>
    </row>
    <row r="13146" spans="31:31" ht="15.75" x14ac:dyDescent="0.3">
      <c r="AE13146" s="70"/>
    </row>
    <row r="13147" spans="31:31" ht="15.75" x14ac:dyDescent="0.3">
      <c r="AE13147" s="70"/>
    </row>
    <row r="13148" spans="31:31" ht="15.75" x14ac:dyDescent="0.3">
      <c r="AE13148" s="70"/>
    </row>
    <row r="13149" spans="31:31" ht="15.75" x14ac:dyDescent="0.3">
      <c r="AE13149" s="70"/>
    </row>
    <row r="13150" spans="31:31" ht="15.75" x14ac:dyDescent="0.3">
      <c r="AE13150" s="70"/>
    </row>
    <row r="13151" spans="31:31" ht="15.75" x14ac:dyDescent="0.3">
      <c r="AE13151" s="70"/>
    </row>
    <row r="13152" spans="31:31" ht="15.75" x14ac:dyDescent="0.3">
      <c r="AE13152" s="70"/>
    </row>
    <row r="13153" spans="31:31" ht="15.75" x14ac:dyDescent="0.3">
      <c r="AE13153" s="70"/>
    </row>
    <row r="13154" spans="31:31" ht="15.75" x14ac:dyDescent="0.3">
      <c r="AE13154" s="70"/>
    </row>
    <row r="13155" spans="31:31" ht="15.75" x14ac:dyDescent="0.3">
      <c r="AE13155" s="70"/>
    </row>
    <row r="13156" spans="31:31" ht="15.75" x14ac:dyDescent="0.3">
      <c r="AE13156" s="70"/>
    </row>
    <row r="13157" spans="31:31" ht="15.75" x14ac:dyDescent="0.3">
      <c r="AE13157" s="70"/>
    </row>
    <row r="13158" spans="31:31" ht="15.75" x14ac:dyDescent="0.3">
      <c r="AE13158" s="70"/>
    </row>
    <row r="13159" spans="31:31" ht="15.75" x14ac:dyDescent="0.3">
      <c r="AE13159" s="70"/>
    </row>
    <row r="13160" spans="31:31" ht="15.75" x14ac:dyDescent="0.3">
      <c r="AE13160" s="70"/>
    </row>
    <row r="13161" spans="31:31" ht="15.75" x14ac:dyDescent="0.3">
      <c r="AE13161" s="70"/>
    </row>
    <row r="13162" spans="31:31" ht="15.75" x14ac:dyDescent="0.3">
      <c r="AE13162" s="70"/>
    </row>
    <row r="13163" spans="31:31" ht="15.75" x14ac:dyDescent="0.3">
      <c r="AE13163" s="70"/>
    </row>
    <row r="13164" spans="31:31" ht="15.75" x14ac:dyDescent="0.3">
      <c r="AE13164" s="70"/>
    </row>
    <row r="13165" spans="31:31" ht="15.75" x14ac:dyDescent="0.3">
      <c r="AE13165" s="70"/>
    </row>
    <row r="13166" spans="31:31" ht="15.75" x14ac:dyDescent="0.3">
      <c r="AE13166" s="70"/>
    </row>
    <row r="13167" spans="31:31" ht="15.75" x14ac:dyDescent="0.3">
      <c r="AE13167" s="70"/>
    </row>
    <row r="13168" spans="31:31" ht="15.75" x14ac:dyDescent="0.3">
      <c r="AE13168" s="70"/>
    </row>
    <row r="13169" spans="31:31" ht="15.75" x14ac:dyDescent="0.3">
      <c r="AE13169" s="70"/>
    </row>
    <row r="13170" spans="31:31" ht="15.75" x14ac:dyDescent="0.3">
      <c r="AE13170" s="70"/>
    </row>
    <row r="13171" spans="31:31" ht="15.75" x14ac:dyDescent="0.3">
      <c r="AE13171" s="70"/>
    </row>
    <row r="13172" spans="31:31" ht="15.75" x14ac:dyDescent="0.3">
      <c r="AE13172" s="70"/>
    </row>
    <row r="13173" spans="31:31" ht="15.75" x14ac:dyDescent="0.3">
      <c r="AE13173" s="70"/>
    </row>
    <row r="13174" spans="31:31" ht="15.75" x14ac:dyDescent="0.3">
      <c r="AE13174" s="70"/>
    </row>
    <row r="13175" spans="31:31" ht="15.75" x14ac:dyDescent="0.3">
      <c r="AE13175" s="70"/>
    </row>
    <row r="13176" spans="31:31" ht="15.75" x14ac:dyDescent="0.3">
      <c r="AE13176" s="70"/>
    </row>
    <row r="13177" spans="31:31" ht="15.75" x14ac:dyDescent="0.3">
      <c r="AE13177" s="70"/>
    </row>
    <row r="13178" spans="31:31" ht="15.75" x14ac:dyDescent="0.3">
      <c r="AE13178" s="70"/>
    </row>
    <row r="13179" spans="31:31" ht="15.75" x14ac:dyDescent="0.3">
      <c r="AE13179" s="70"/>
    </row>
    <row r="13180" spans="31:31" ht="15.75" x14ac:dyDescent="0.3">
      <c r="AE13180" s="70"/>
    </row>
    <row r="13181" spans="31:31" ht="15.75" x14ac:dyDescent="0.3">
      <c r="AE13181" s="70"/>
    </row>
    <row r="13182" spans="31:31" ht="15.75" x14ac:dyDescent="0.3">
      <c r="AE13182" s="70"/>
    </row>
    <row r="13183" spans="31:31" ht="15.75" x14ac:dyDescent="0.3">
      <c r="AE13183" s="70"/>
    </row>
    <row r="13184" spans="31:31" ht="15.75" x14ac:dyDescent="0.3">
      <c r="AE13184" s="70"/>
    </row>
    <row r="13185" spans="31:31" ht="15.75" x14ac:dyDescent="0.3">
      <c r="AE13185" s="70"/>
    </row>
    <row r="13186" spans="31:31" ht="15.75" x14ac:dyDescent="0.3">
      <c r="AE13186" s="70"/>
    </row>
    <row r="13187" spans="31:31" ht="15.75" x14ac:dyDescent="0.3">
      <c r="AE13187" s="70"/>
    </row>
    <row r="13188" spans="31:31" ht="15.75" x14ac:dyDescent="0.3">
      <c r="AE13188" s="70"/>
    </row>
    <row r="13189" spans="31:31" ht="15.75" x14ac:dyDescent="0.3">
      <c r="AE13189" s="70"/>
    </row>
    <row r="13190" spans="31:31" ht="15.75" x14ac:dyDescent="0.3">
      <c r="AE13190" s="70"/>
    </row>
    <row r="13191" spans="31:31" ht="15.75" x14ac:dyDescent="0.3">
      <c r="AE13191" s="70"/>
    </row>
    <row r="13192" spans="31:31" ht="15.75" x14ac:dyDescent="0.3">
      <c r="AE13192" s="70"/>
    </row>
    <row r="13193" spans="31:31" ht="15.75" x14ac:dyDescent="0.3">
      <c r="AE13193" s="70"/>
    </row>
    <row r="13194" spans="31:31" ht="15.75" x14ac:dyDescent="0.3">
      <c r="AE13194" s="70"/>
    </row>
    <row r="13195" spans="31:31" ht="15.75" x14ac:dyDescent="0.3">
      <c r="AE13195" s="70"/>
    </row>
    <row r="13196" spans="31:31" ht="15.75" x14ac:dyDescent="0.3">
      <c r="AE13196" s="70"/>
    </row>
    <row r="13197" spans="31:31" ht="15.75" x14ac:dyDescent="0.3">
      <c r="AE13197" s="70"/>
    </row>
    <row r="13198" spans="31:31" ht="15.75" x14ac:dyDescent="0.3">
      <c r="AE13198" s="70"/>
    </row>
    <row r="13199" spans="31:31" ht="15.75" x14ac:dyDescent="0.3">
      <c r="AE13199" s="70"/>
    </row>
    <row r="13200" spans="31:31" ht="15.75" x14ac:dyDescent="0.3">
      <c r="AE13200" s="70"/>
    </row>
    <row r="13201" spans="31:31" ht="15.75" x14ac:dyDescent="0.3">
      <c r="AE13201" s="70"/>
    </row>
    <row r="13202" spans="31:31" ht="15.75" x14ac:dyDescent="0.3">
      <c r="AE13202" s="70"/>
    </row>
    <row r="13203" spans="31:31" ht="15.75" x14ac:dyDescent="0.3">
      <c r="AE13203" s="70"/>
    </row>
    <row r="13204" spans="31:31" ht="15.75" x14ac:dyDescent="0.3">
      <c r="AE13204" s="70"/>
    </row>
    <row r="13205" spans="31:31" ht="15.75" x14ac:dyDescent="0.3">
      <c r="AE13205" s="70"/>
    </row>
    <row r="13206" spans="31:31" ht="15.75" x14ac:dyDescent="0.3">
      <c r="AE13206" s="70"/>
    </row>
    <row r="13207" spans="31:31" ht="15.75" x14ac:dyDescent="0.3">
      <c r="AE13207" s="70"/>
    </row>
    <row r="13208" spans="31:31" ht="15.75" x14ac:dyDescent="0.3">
      <c r="AE13208" s="70"/>
    </row>
    <row r="13209" spans="31:31" ht="15.75" x14ac:dyDescent="0.3">
      <c r="AE13209" s="70"/>
    </row>
    <row r="13210" spans="31:31" ht="15.75" x14ac:dyDescent="0.3">
      <c r="AE13210" s="70"/>
    </row>
    <row r="13211" spans="31:31" ht="15.75" x14ac:dyDescent="0.3">
      <c r="AE13211" s="70"/>
    </row>
    <row r="13212" spans="31:31" ht="15.75" x14ac:dyDescent="0.3">
      <c r="AE13212" s="70"/>
    </row>
    <row r="13213" spans="31:31" ht="15.75" x14ac:dyDescent="0.3">
      <c r="AE13213" s="70"/>
    </row>
    <row r="13214" spans="31:31" ht="15.75" x14ac:dyDescent="0.3">
      <c r="AE13214" s="70"/>
    </row>
    <row r="13215" spans="31:31" ht="15.75" x14ac:dyDescent="0.3">
      <c r="AE13215" s="70"/>
    </row>
    <row r="13216" spans="31:31" ht="15.75" x14ac:dyDescent="0.3">
      <c r="AE13216" s="70"/>
    </row>
    <row r="13217" spans="31:31" ht="15.75" x14ac:dyDescent="0.3">
      <c r="AE13217" s="70"/>
    </row>
    <row r="13218" spans="31:31" ht="15.75" x14ac:dyDescent="0.3">
      <c r="AE13218" s="70"/>
    </row>
    <row r="13219" spans="31:31" ht="15.75" x14ac:dyDescent="0.3">
      <c r="AE13219" s="70"/>
    </row>
    <row r="13220" spans="31:31" ht="15.75" x14ac:dyDescent="0.3">
      <c r="AE13220" s="70"/>
    </row>
    <row r="13221" spans="31:31" ht="15.75" x14ac:dyDescent="0.3">
      <c r="AE13221" s="70"/>
    </row>
    <row r="13222" spans="31:31" ht="15.75" x14ac:dyDescent="0.3">
      <c r="AE13222" s="70"/>
    </row>
    <row r="13223" spans="31:31" ht="15.75" x14ac:dyDescent="0.3">
      <c r="AE13223" s="70"/>
    </row>
    <row r="13224" spans="31:31" ht="15.75" x14ac:dyDescent="0.3">
      <c r="AE13224" s="70"/>
    </row>
    <row r="13225" spans="31:31" ht="15.75" x14ac:dyDescent="0.3">
      <c r="AE13225" s="70"/>
    </row>
    <row r="13226" spans="31:31" ht="15.75" x14ac:dyDescent="0.3">
      <c r="AE13226" s="70"/>
    </row>
    <row r="13227" spans="31:31" ht="15.75" x14ac:dyDescent="0.3">
      <c r="AE13227" s="70"/>
    </row>
    <row r="13228" spans="31:31" ht="15.75" x14ac:dyDescent="0.3">
      <c r="AE13228" s="70"/>
    </row>
    <row r="13229" spans="31:31" ht="15.75" x14ac:dyDescent="0.3">
      <c r="AE13229" s="70"/>
    </row>
    <row r="13230" spans="31:31" ht="15.75" x14ac:dyDescent="0.3">
      <c r="AE13230" s="70"/>
    </row>
    <row r="13231" spans="31:31" ht="15.75" x14ac:dyDescent="0.3">
      <c r="AE13231" s="70"/>
    </row>
    <row r="13232" spans="31:31" ht="15.75" x14ac:dyDescent="0.3">
      <c r="AE13232" s="70"/>
    </row>
    <row r="13233" spans="31:31" ht="15.75" x14ac:dyDescent="0.3">
      <c r="AE13233" s="70"/>
    </row>
    <row r="13234" spans="31:31" ht="15.75" x14ac:dyDescent="0.3">
      <c r="AE13234" s="70"/>
    </row>
    <row r="13235" spans="31:31" ht="15.75" x14ac:dyDescent="0.3">
      <c r="AE13235" s="70"/>
    </row>
    <row r="13236" spans="31:31" ht="15.75" x14ac:dyDescent="0.3">
      <c r="AE13236" s="70"/>
    </row>
    <row r="13237" spans="31:31" ht="15.75" x14ac:dyDescent="0.3">
      <c r="AE13237" s="70"/>
    </row>
    <row r="13238" spans="31:31" ht="15.75" x14ac:dyDescent="0.3">
      <c r="AE13238" s="70"/>
    </row>
    <row r="13239" spans="31:31" ht="15.75" x14ac:dyDescent="0.3">
      <c r="AE13239" s="70"/>
    </row>
    <row r="13240" spans="31:31" ht="15.75" x14ac:dyDescent="0.3">
      <c r="AE13240" s="70"/>
    </row>
    <row r="13241" spans="31:31" ht="15.75" x14ac:dyDescent="0.3">
      <c r="AE13241" s="70"/>
    </row>
    <row r="13242" spans="31:31" ht="15.75" x14ac:dyDescent="0.3">
      <c r="AE13242" s="70"/>
    </row>
    <row r="13243" spans="31:31" ht="15.75" x14ac:dyDescent="0.3">
      <c r="AE13243" s="70"/>
    </row>
    <row r="13244" spans="31:31" ht="15.75" x14ac:dyDescent="0.3">
      <c r="AE13244" s="70"/>
    </row>
    <row r="13245" spans="31:31" ht="15.75" x14ac:dyDescent="0.3">
      <c r="AE13245" s="70"/>
    </row>
    <row r="13246" spans="31:31" ht="15.75" x14ac:dyDescent="0.3">
      <c r="AE13246" s="70"/>
    </row>
    <row r="13247" spans="31:31" ht="15.75" x14ac:dyDescent="0.3">
      <c r="AE13247" s="70"/>
    </row>
    <row r="13248" spans="31:31" ht="15.75" x14ac:dyDescent="0.3">
      <c r="AE13248" s="70"/>
    </row>
    <row r="13249" spans="31:31" ht="15.75" x14ac:dyDescent="0.3">
      <c r="AE13249" s="70"/>
    </row>
    <row r="13250" spans="31:31" ht="15.75" x14ac:dyDescent="0.3">
      <c r="AE13250" s="70"/>
    </row>
    <row r="13251" spans="31:31" ht="15.75" x14ac:dyDescent="0.3">
      <c r="AE13251" s="70"/>
    </row>
    <row r="13252" spans="31:31" ht="15.75" x14ac:dyDescent="0.3">
      <c r="AE13252" s="70"/>
    </row>
    <row r="13253" spans="31:31" ht="15.75" x14ac:dyDescent="0.3">
      <c r="AE13253" s="70"/>
    </row>
    <row r="13254" spans="31:31" ht="15.75" x14ac:dyDescent="0.3">
      <c r="AE13254" s="70"/>
    </row>
    <row r="13255" spans="31:31" ht="15.75" x14ac:dyDescent="0.3">
      <c r="AE13255" s="70"/>
    </row>
    <row r="13256" spans="31:31" ht="15.75" x14ac:dyDescent="0.3">
      <c r="AE13256" s="70"/>
    </row>
    <row r="13257" spans="31:31" ht="15.75" x14ac:dyDescent="0.3">
      <c r="AE13257" s="70"/>
    </row>
    <row r="13258" spans="31:31" ht="15.75" x14ac:dyDescent="0.3">
      <c r="AE13258" s="70"/>
    </row>
    <row r="13259" spans="31:31" ht="15.75" x14ac:dyDescent="0.3">
      <c r="AE13259" s="70"/>
    </row>
    <row r="13260" spans="31:31" ht="15.75" x14ac:dyDescent="0.3">
      <c r="AE13260" s="70"/>
    </row>
    <row r="13261" spans="31:31" ht="15.75" x14ac:dyDescent="0.3">
      <c r="AE13261" s="70"/>
    </row>
    <row r="13262" spans="31:31" ht="15.75" x14ac:dyDescent="0.3">
      <c r="AE13262" s="70"/>
    </row>
    <row r="13263" spans="31:31" ht="15.75" x14ac:dyDescent="0.3">
      <c r="AE13263" s="70"/>
    </row>
    <row r="13264" spans="31:31" ht="15.75" x14ac:dyDescent="0.3">
      <c r="AE13264" s="70"/>
    </row>
    <row r="13265" spans="31:31" ht="15.75" x14ac:dyDescent="0.3">
      <c r="AE13265" s="70"/>
    </row>
    <row r="13266" spans="31:31" ht="15.75" x14ac:dyDescent="0.3">
      <c r="AE13266" s="70"/>
    </row>
    <row r="13267" spans="31:31" ht="15.75" x14ac:dyDescent="0.3">
      <c r="AE13267" s="70"/>
    </row>
    <row r="13268" spans="31:31" ht="15.75" x14ac:dyDescent="0.3">
      <c r="AE13268" s="70"/>
    </row>
    <row r="13269" spans="31:31" ht="15.75" x14ac:dyDescent="0.3">
      <c r="AE13269" s="70"/>
    </row>
    <row r="13270" spans="31:31" ht="15.75" x14ac:dyDescent="0.3">
      <c r="AE13270" s="70"/>
    </row>
    <row r="13271" spans="31:31" ht="15.75" x14ac:dyDescent="0.3">
      <c r="AE13271" s="70"/>
    </row>
    <row r="13272" spans="31:31" ht="15.75" x14ac:dyDescent="0.3">
      <c r="AE13272" s="70"/>
    </row>
    <row r="13273" spans="31:31" ht="15.75" x14ac:dyDescent="0.3">
      <c r="AE13273" s="70"/>
    </row>
    <row r="13274" spans="31:31" ht="15.75" x14ac:dyDescent="0.3">
      <c r="AE13274" s="70"/>
    </row>
    <row r="13275" spans="31:31" ht="15.75" x14ac:dyDescent="0.3">
      <c r="AE13275" s="70"/>
    </row>
    <row r="13276" spans="31:31" ht="15.75" x14ac:dyDescent="0.3">
      <c r="AE13276" s="70"/>
    </row>
    <row r="13277" spans="31:31" ht="15.75" x14ac:dyDescent="0.3">
      <c r="AE13277" s="70"/>
    </row>
    <row r="13278" spans="31:31" ht="15.75" x14ac:dyDescent="0.3">
      <c r="AE13278" s="70"/>
    </row>
    <row r="13279" spans="31:31" ht="15.75" x14ac:dyDescent="0.3">
      <c r="AE13279" s="70"/>
    </row>
    <row r="13280" spans="31:31" ht="15.75" x14ac:dyDescent="0.3">
      <c r="AE13280" s="70"/>
    </row>
    <row r="13281" spans="31:31" ht="15.75" x14ac:dyDescent="0.3">
      <c r="AE13281" s="70"/>
    </row>
    <row r="13282" spans="31:31" ht="15.75" x14ac:dyDescent="0.3">
      <c r="AE13282" s="70"/>
    </row>
    <row r="13283" spans="31:31" ht="15.75" x14ac:dyDescent="0.3">
      <c r="AE13283" s="70"/>
    </row>
    <row r="13284" spans="31:31" ht="15.75" x14ac:dyDescent="0.3">
      <c r="AE13284" s="70"/>
    </row>
    <row r="13285" spans="31:31" ht="15.75" x14ac:dyDescent="0.3">
      <c r="AE13285" s="70"/>
    </row>
    <row r="13286" spans="31:31" ht="15.75" x14ac:dyDescent="0.3">
      <c r="AE13286" s="70"/>
    </row>
    <row r="13287" spans="31:31" ht="15.75" x14ac:dyDescent="0.3">
      <c r="AE13287" s="70"/>
    </row>
    <row r="13288" spans="31:31" ht="15.75" x14ac:dyDescent="0.3">
      <c r="AE13288" s="70"/>
    </row>
    <row r="13289" spans="31:31" ht="15.75" x14ac:dyDescent="0.3">
      <c r="AE13289" s="70"/>
    </row>
    <row r="13290" spans="31:31" ht="15.75" x14ac:dyDescent="0.3">
      <c r="AE13290" s="70"/>
    </row>
    <row r="13291" spans="31:31" ht="15.75" x14ac:dyDescent="0.3">
      <c r="AE13291" s="70"/>
    </row>
    <row r="13292" spans="31:31" ht="15.75" x14ac:dyDescent="0.3">
      <c r="AE13292" s="70"/>
    </row>
    <row r="13293" spans="31:31" ht="15.75" x14ac:dyDescent="0.3">
      <c r="AE13293" s="70"/>
    </row>
    <row r="13294" spans="31:31" ht="15.75" x14ac:dyDescent="0.3">
      <c r="AE13294" s="70"/>
    </row>
    <row r="13295" spans="31:31" ht="15.75" x14ac:dyDescent="0.3">
      <c r="AE13295" s="70"/>
    </row>
    <row r="13296" spans="31:31" ht="15.75" x14ac:dyDescent="0.3">
      <c r="AE13296" s="70"/>
    </row>
    <row r="13297" spans="31:31" ht="15.75" x14ac:dyDescent="0.3">
      <c r="AE13297" s="70"/>
    </row>
    <row r="13298" spans="31:31" ht="15.75" x14ac:dyDescent="0.3">
      <c r="AE13298" s="70"/>
    </row>
    <row r="13299" spans="31:31" ht="15.75" x14ac:dyDescent="0.3">
      <c r="AE13299" s="70"/>
    </row>
    <row r="13300" spans="31:31" ht="15.75" x14ac:dyDescent="0.3">
      <c r="AE13300" s="70"/>
    </row>
    <row r="13301" spans="31:31" ht="15.75" x14ac:dyDescent="0.3">
      <c r="AE13301" s="70"/>
    </row>
    <row r="13302" spans="31:31" ht="15.75" x14ac:dyDescent="0.3">
      <c r="AE13302" s="70"/>
    </row>
    <row r="13303" spans="31:31" ht="15.75" x14ac:dyDescent="0.3">
      <c r="AE13303" s="70"/>
    </row>
    <row r="13304" spans="31:31" ht="15.75" x14ac:dyDescent="0.3">
      <c r="AE13304" s="70"/>
    </row>
    <row r="13305" spans="31:31" ht="15.75" x14ac:dyDescent="0.3">
      <c r="AE13305" s="70"/>
    </row>
    <row r="13306" spans="31:31" ht="15.75" x14ac:dyDescent="0.3">
      <c r="AE13306" s="70"/>
    </row>
    <row r="13307" spans="31:31" ht="15.75" x14ac:dyDescent="0.3">
      <c r="AE13307" s="70"/>
    </row>
    <row r="13308" spans="31:31" ht="15.75" x14ac:dyDescent="0.3">
      <c r="AE13308" s="70"/>
    </row>
    <row r="13309" spans="31:31" ht="15.75" x14ac:dyDescent="0.3">
      <c r="AE13309" s="70"/>
    </row>
    <row r="13310" spans="31:31" ht="15.75" x14ac:dyDescent="0.3">
      <c r="AE13310" s="70"/>
    </row>
    <row r="13311" spans="31:31" ht="15.75" x14ac:dyDescent="0.3">
      <c r="AE13311" s="70"/>
    </row>
    <row r="13312" spans="31:31" ht="15.75" x14ac:dyDescent="0.3">
      <c r="AE13312" s="70"/>
    </row>
    <row r="13313" spans="31:31" ht="15.75" x14ac:dyDescent="0.3">
      <c r="AE13313" s="70"/>
    </row>
    <row r="13314" spans="31:31" ht="15.75" x14ac:dyDescent="0.3">
      <c r="AE13314" s="70"/>
    </row>
    <row r="13315" spans="31:31" ht="15.75" x14ac:dyDescent="0.3">
      <c r="AE13315" s="70"/>
    </row>
    <row r="13316" spans="31:31" ht="15.75" x14ac:dyDescent="0.3">
      <c r="AE13316" s="70"/>
    </row>
    <row r="13317" spans="31:31" ht="15.75" x14ac:dyDescent="0.3">
      <c r="AE13317" s="70"/>
    </row>
    <row r="13318" spans="31:31" ht="15.75" x14ac:dyDescent="0.3">
      <c r="AE13318" s="70"/>
    </row>
    <row r="13319" spans="31:31" ht="15.75" x14ac:dyDescent="0.3">
      <c r="AE13319" s="70"/>
    </row>
    <row r="13320" spans="31:31" ht="15.75" x14ac:dyDescent="0.3">
      <c r="AE13320" s="70"/>
    </row>
    <row r="13321" spans="31:31" ht="15.75" x14ac:dyDescent="0.3">
      <c r="AE13321" s="70"/>
    </row>
    <row r="13322" spans="31:31" ht="15.75" x14ac:dyDescent="0.3">
      <c r="AE13322" s="70"/>
    </row>
    <row r="13323" spans="31:31" ht="15.75" x14ac:dyDescent="0.3">
      <c r="AE13323" s="70"/>
    </row>
    <row r="13324" spans="31:31" ht="15.75" x14ac:dyDescent="0.3">
      <c r="AE13324" s="70"/>
    </row>
    <row r="13325" spans="31:31" ht="15.75" x14ac:dyDescent="0.3">
      <c r="AE13325" s="70"/>
    </row>
    <row r="13326" spans="31:31" ht="15.75" x14ac:dyDescent="0.3">
      <c r="AE13326" s="70"/>
    </row>
    <row r="13327" spans="31:31" ht="15.75" x14ac:dyDescent="0.3">
      <c r="AE13327" s="70"/>
    </row>
    <row r="13328" spans="31:31" ht="15.75" x14ac:dyDescent="0.3">
      <c r="AE13328" s="70"/>
    </row>
    <row r="13329" spans="31:31" ht="15.75" x14ac:dyDescent="0.3">
      <c r="AE13329" s="70"/>
    </row>
    <row r="13330" spans="31:31" ht="15.75" x14ac:dyDescent="0.3">
      <c r="AE13330" s="70"/>
    </row>
    <row r="13331" spans="31:31" ht="15.75" x14ac:dyDescent="0.3">
      <c r="AE13331" s="70"/>
    </row>
    <row r="13332" spans="31:31" ht="15.75" x14ac:dyDescent="0.3">
      <c r="AE13332" s="70"/>
    </row>
    <row r="13333" spans="31:31" ht="15.75" x14ac:dyDescent="0.3">
      <c r="AE13333" s="70"/>
    </row>
    <row r="13334" spans="31:31" ht="15.75" x14ac:dyDescent="0.3">
      <c r="AE13334" s="70"/>
    </row>
    <row r="13335" spans="31:31" ht="15.75" x14ac:dyDescent="0.3">
      <c r="AE13335" s="70"/>
    </row>
    <row r="13336" spans="31:31" ht="15.75" x14ac:dyDescent="0.3">
      <c r="AE13336" s="70"/>
    </row>
    <row r="13337" spans="31:31" ht="15.75" x14ac:dyDescent="0.3">
      <c r="AE13337" s="70"/>
    </row>
    <row r="13338" spans="31:31" ht="15.75" x14ac:dyDescent="0.3">
      <c r="AE13338" s="70"/>
    </row>
    <row r="13339" spans="31:31" ht="15.75" x14ac:dyDescent="0.3">
      <c r="AE13339" s="70"/>
    </row>
    <row r="13340" spans="31:31" ht="15.75" x14ac:dyDescent="0.3">
      <c r="AE13340" s="70"/>
    </row>
    <row r="13341" spans="31:31" ht="15.75" x14ac:dyDescent="0.3">
      <c r="AE13341" s="70"/>
    </row>
    <row r="13342" spans="31:31" ht="15.75" x14ac:dyDescent="0.3">
      <c r="AE13342" s="70"/>
    </row>
    <row r="13343" spans="31:31" ht="15.75" x14ac:dyDescent="0.3">
      <c r="AE13343" s="70"/>
    </row>
    <row r="13344" spans="31:31" ht="15.75" x14ac:dyDescent="0.3">
      <c r="AE13344" s="70"/>
    </row>
    <row r="13345" spans="31:31" ht="15.75" x14ac:dyDescent="0.3">
      <c r="AE13345" s="70"/>
    </row>
    <row r="13346" spans="31:31" ht="15.75" x14ac:dyDescent="0.3">
      <c r="AE13346" s="70"/>
    </row>
    <row r="13347" spans="31:31" ht="15.75" x14ac:dyDescent="0.3">
      <c r="AE13347" s="70"/>
    </row>
    <row r="13348" spans="31:31" ht="15.75" x14ac:dyDescent="0.3">
      <c r="AE13348" s="70"/>
    </row>
    <row r="13349" spans="31:31" ht="15.75" x14ac:dyDescent="0.3">
      <c r="AE13349" s="70"/>
    </row>
    <row r="13350" spans="31:31" ht="15.75" x14ac:dyDescent="0.3">
      <c r="AE13350" s="70"/>
    </row>
    <row r="13351" spans="31:31" ht="15.75" x14ac:dyDescent="0.3">
      <c r="AE13351" s="70"/>
    </row>
    <row r="13352" spans="31:31" ht="15.75" x14ac:dyDescent="0.3">
      <c r="AE13352" s="70"/>
    </row>
    <row r="13353" spans="31:31" ht="15.75" x14ac:dyDescent="0.3">
      <c r="AE13353" s="70"/>
    </row>
    <row r="13354" spans="31:31" ht="15.75" x14ac:dyDescent="0.3">
      <c r="AE13354" s="70"/>
    </row>
    <row r="13355" spans="31:31" ht="15.75" x14ac:dyDescent="0.3">
      <c r="AE13355" s="70"/>
    </row>
    <row r="13356" spans="31:31" ht="15.75" x14ac:dyDescent="0.3">
      <c r="AE13356" s="70"/>
    </row>
    <row r="13357" spans="31:31" ht="15.75" x14ac:dyDescent="0.3">
      <c r="AE13357" s="70"/>
    </row>
    <row r="13358" spans="31:31" ht="15.75" x14ac:dyDescent="0.3">
      <c r="AE13358" s="70"/>
    </row>
    <row r="13359" spans="31:31" ht="15.75" x14ac:dyDescent="0.3">
      <c r="AE13359" s="70"/>
    </row>
    <row r="13360" spans="31:31" ht="15.75" x14ac:dyDescent="0.3">
      <c r="AE13360" s="70"/>
    </row>
    <row r="13361" spans="31:31" ht="15.75" x14ac:dyDescent="0.3">
      <c r="AE13361" s="70"/>
    </row>
    <row r="13362" spans="31:31" ht="15.75" x14ac:dyDescent="0.3">
      <c r="AE13362" s="70"/>
    </row>
    <row r="13363" spans="31:31" ht="15.75" x14ac:dyDescent="0.3">
      <c r="AE13363" s="70"/>
    </row>
    <row r="13364" spans="31:31" ht="15.75" x14ac:dyDescent="0.3">
      <c r="AE13364" s="70"/>
    </row>
    <row r="13365" spans="31:31" ht="15.75" x14ac:dyDescent="0.3">
      <c r="AE13365" s="70"/>
    </row>
    <row r="13366" spans="31:31" ht="15.75" x14ac:dyDescent="0.3">
      <c r="AE13366" s="70"/>
    </row>
    <row r="13367" spans="31:31" ht="15.75" x14ac:dyDescent="0.3">
      <c r="AE13367" s="70"/>
    </row>
    <row r="13368" spans="31:31" ht="15.75" x14ac:dyDescent="0.3">
      <c r="AE13368" s="70"/>
    </row>
    <row r="13369" spans="31:31" ht="15.75" x14ac:dyDescent="0.3">
      <c r="AE13369" s="70"/>
    </row>
    <row r="13370" spans="31:31" ht="15.75" x14ac:dyDescent="0.3">
      <c r="AE13370" s="70"/>
    </row>
    <row r="13371" spans="31:31" ht="15.75" x14ac:dyDescent="0.3">
      <c r="AE13371" s="70"/>
    </row>
    <row r="13372" spans="31:31" ht="15.75" x14ac:dyDescent="0.3">
      <c r="AE13372" s="70"/>
    </row>
    <row r="13373" spans="31:31" ht="15.75" x14ac:dyDescent="0.3">
      <c r="AE13373" s="70"/>
    </row>
    <row r="13374" spans="31:31" ht="15.75" x14ac:dyDescent="0.3">
      <c r="AE13374" s="70"/>
    </row>
    <row r="13375" spans="31:31" ht="15.75" x14ac:dyDescent="0.3">
      <c r="AE13375" s="70"/>
    </row>
    <row r="13376" spans="31:31" ht="15.75" x14ac:dyDescent="0.3">
      <c r="AE13376" s="70"/>
    </row>
    <row r="13377" spans="31:31" ht="15.75" x14ac:dyDescent="0.3">
      <c r="AE13377" s="70"/>
    </row>
    <row r="13378" spans="31:31" ht="15.75" x14ac:dyDescent="0.3">
      <c r="AE13378" s="70"/>
    </row>
    <row r="13379" spans="31:31" ht="15.75" x14ac:dyDescent="0.3">
      <c r="AE13379" s="70"/>
    </row>
    <row r="13380" spans="31:31" ht="15.75" x14ac:dyDescent="0.3">
      <c r="AE13380" s="70"/>
    </row>
    <row r="13381" spans="31:31" ht="15.75" x14ac:dyDescent="0.3">
      <c r="AE13381" s="70"/>
    </row>
    <row r="13382" spans="31:31" ht="15.75" x14ac:dyDescent="0.3">
      <c r="AE13382" s="70"/>
    </row>
    <row r="13383" spans="31:31" ht="15.75" x14ac:dyDescent="0.3">
      <c r="AE13383" s="70"/>
    </row>
    <row r="13384" spans="31:31" ht="15.75" x14ac:dyDescent="0.3">
      <c r="AE13384" s="70"/>
    </row>
    <row r="13385" spans="31:31" ht="15.75" x14ac:dyDescent="0.3">
      <c r="AE13385" s="70"/>
    </row>
    <row r="13386" spans="31:31" ht="15.75" x14ac:dyDescent="0.3">
      <c r="AE13386" s="70"/>
    </row>
    <row r="13387" spans="31:31" ht="15.75" x14ac:dyDescent="0.3">
      <c r="AE13387" s="70"/>
    </row>
    <row r="13388" spans="31:31" ht="15.75" x14ac:dyDescent="0.3">
      <c r="AE13388" s="70"/>
    </row>
    <row r="13389" spans="31:31" ht="15.75" x14ac:dyDescent="0.3">
      <c r="AE13389" s="70"/>
    </row>
    <row r="13390" spans="31:31" ht="15.75" x14ac:dyDescent="0.3">
      <c r="AE13390" s="70"/>
    </row>
    <row r="13391" spans="31:31" ht="15.75" x14ac:dyDescent="0.3">
      <c r="AE13391" s="70"/>
    </row>
    <row r="13392" spans="31:31" ht="15.75" x14ac:dyDescent="0.3">
      <c r="AE13392" s="70"/>
    </row>
    <row r="13393" spans="31:31" ht="15.75" x14ac:dyDescent="0.3">
      <c r="AE13393" s="70"/>
    </row>
    <row r="13394" spans="31:31" ht="15.75" x14ac:dyDescent="0.3">
      <c r="AE13394" s="70"/>
    </row>
    <row r="13395" spans="31:31" ht="15.75" x14ac:dyDescent="0.3">
      <c r="AE13395" s="70"/>
    </row>
    <row r="13396" spans="31:31" ht="15.75" x14ac:dyDescent="0.3">
      <c r="AE13396" s="70"/>
    </row>
    <row r="13397" spans="31:31" ht="15.75" x14ac:dyDescent="0.3">
      <c r="AE13397" s="70"/>
    </row>
    <row r="13398" spans="31:31" ht="15.75" x14ac:dyDescent="0.3">
      <c r="AE13398" s="70"/>
    </row>
    <row r="13399" spans="31:31" ht="15.75" x14ac:dyDescent="0.3">
      <c r="AE13399" s="70"/>
    </row>
    <row r="13400" spans="31:31" ht="15.75" x14ac:dyDescent="0.3">
      <c r="AE13400" s="70"/>
    </row>
    <row r="13401" spans="31:31" ht="15.75" x14ac:dyDescent="0.3">
      <c r="AE13401" s="70"/>
    </row>
    <row r="13402" spans="31:31" ht="15.75" x14ac:dyDescent="0.3">
      <c r="AE13402" s="70"/>
    </row>
    <row r="13403" spans="31:31" ht="15.75" x14ac:dyDescent="0.3">
      <c r="AE13403" s="70"/>
    </row>
    <row r="13404" spans="31:31" ht="15.75" x14ac:dyDescent="0.3">
      <c r="AE13404" s="70"/>
    </row>
    <row r="13405" spans="31:31" ht="15.75" x14ac:dyDescent="0.3">
      <c r="AE13405" s="70"/>
    </row>
    <row r="13406" spans="31:31" ht="15.75" x14ac:dyDescent="0.3">
      <c r="AE13406" s="70"/>
    </row>
    <row r="13407" spans="31:31" ht="15.75" x14ac:dyDescent="0.3">
      <c r="AE13407" s="70"/>
    </row>
    <row r="13408" spans="31:31" ht="15.75" x14ac:dyDescent="0.3">
      <c r="AE13408" s="70"/>
    </row>
    <row r="13409" spans="31:31" ht="15.75" x14ac:dyDescent="0.3">
      <c r="AE13409" s="70"/>
    </row>
    <row r="13410" spans="31:31" ht="15.75" x14ac:dyDescent="0.3">
      <c r="AE13410" s="70"/>
    </row>
    <row r="13411" spans="31:31" ht="15.75" x14ac:dyDescent="0.3">
      <c r="AE13411" s="70"/>
    </row>
    <row r="13412" spans="31:31" ht="15.75" x14ac:dyDescent="0.3">
      <c r="AE13412" s="70"/>
    </row>
    <row r="13413" spans="31:31" ht="15.75" x14ac:dyDescent="0.3">
      <c r="AE13413" s="70"/>
    </row>
    <row r="13414" spans="31:31" ht="15.75" x14ac:dyDescent="0.3">
      <c r="AE13414" s="70"/>
    </row>
    <row r="13415" spans="31:31" ht="15.75" x14ac:dyDescent="0.3">
      <c r="AE13415" s="70"/>
    </row>
    <row r="13416" spans="31:31" ht="15.75" x14ac:dyDescent="0.3">
      <c r="AE13416" s="70"/>
    </row>
    <row r="13417" spans="31:31" ht="15.75" x14ac:dyDescent="0.3">
      <c r="AE13417" s="70"/>
    </row>
    <row r="13418" spans="31:31" ht="15.75" x14ac:dyDescent="0.3">
      <c r="AE13418" s="70"/>
    </row>
    <row r="13419" spans="31:31" ht="15.75" x14ac:dyDescent="0.3">
      <c r="AE13419" s="70"/>
    </row>
    <row r="13420" spans="31:31" ht="15.75" x14ac:dyDescent="0.3">
      <c r="AE13420" s="70"/>
    </row>
    <row r="13421" spans="31:31" ht="15.75" x14ac:dyDescent="0.3">
      <c r="AE13421" s="70"/>
    </row>
    <row r="13422" spans="31:31" ht="15.75" x14ac:dyDescent="0.3">
      <c r="AE13422" s="70"/>
    </row>
    <row r="13423" spans="31:31" ht="15.75" x14ac:dyDescent="0.3">
      <c r="AE13423" s="70"/>
    </row>
    <row r="13424" spans="31:31" ht="15.75" x14ac:dyDescent="0.3">
      <c r="AE13424" s="70"/>
    </row>
    <row r="13425" spans="31:31" ht="15.75" x14ac:dyDescent="0.3">
      <c r="AE13425" s="70"/>
    </row>
    <row r="13426" spans="31:31" ht="15.75" x14ac:dyDescent="0.3">
      <c r="AE13426" s="70"/>
    </row>
    <row r="13427" spans="31:31" ht="15.75" x14ac:dyDescent="0.3">
      <c r="AE13427" s="70"/>
    </row>
    <row r="13428" spans="31:31" ht="15.75" x14ac:dyDescent="0.3">
      <c r="AE13428" s="70"/>
    </row>
    <row r="13429" spans="31:31" ht="15.75" x14ac:dyDescent="0.3">
      <c r="AE13429" s="70"/>
    </row>
    <row r="13430" spans="31:31" ht="15.75" x14ac:dyDescent="0.3">
      <c r="AE13430" s="70"/>
    </row>
    <row r="13431" spans="31:31" ht="15.75" x14ac:dyDescent="0.3">
      <c r="AE13431" s="70"/>
    </row>
    <row r="13432" spans="31:31" ht="15.75" x14ac:dyDescent="0.3">
      <c r="AE13432" s="70"/>
    </row>
    <row r="13433" spans="31:31" ht="15.75" x14ac:dyDescent="0.3">
      <c r="AE13433" s="70"/>
    </row>
    <row r="13434" spans="31:31" ht="15.75" x14ac:dyDescent="0.3">
      <c r="AE13434" s="70"/>
    </row>
    <row r="13435" spans="31:31" ht="15.75" x14ac:dyDescent="0.3">
      <c r="AE13435" s="70"/>
    </row>
    <row r="13436" spans="31:31" ht="15.75" x14ac:dyDescent="0.3">
      <c r="AE13436" s="70"/>
    </row>
    <row r="13437" spans="31:31" ht="15.75" x14ac:dyDescent="0.3">
      <c r="AE13437" s="70"/>
    </row>
    <row r="13438" spans="31:31" ht="15.75" x14ac:dyDescent="0.3">
      <c r="AE13438" s="70"/>
    </row>
    <row r="13439" spans="31:31" ht="15.75" x14ac:dyDescent="0.3">
      <c r="AE13439" s="70"/>
    </row>
    <row r="13440" spans="31:31" ht="15.75" x14ac:dyDescent="0.3">
      <c r="AE13440" s="70"/>
    </row>
    <row r="13441" spans="31:31" ht="15.75" x14ac:dyDescent="0.3">
      <c r="AE13441" s="70"/>
    </row>
    <row r="13442" spans="31:31" ht="15.75" x14ac:dyDescent="0.3">
      <c r="AE13442" s="70"/>
    </row>
    <row r="13443" spans="31:31" ht="15.75" x14ac:dyDescent="0.3">
      <c r="AE13443" s="70"/>
    </row>
    <row r="13444" spans="31:31" ht="15.75" x14ac:dyDescent="0.3">
      <c r="AE13444" s="70"/>
    </row>
    <row r="13445" spans="31:31" ht="15.75" x14ac:dyDescent="0.3">
      <c r="AE13445" s="70"/>
    </row>
    <row r="13446" spans="31:31" ht="15.75" x14ac:dyDescent="0.3">
      <c r="AE13446" s="70"/>
    </row>
    <row r="13447" spans="31:31" ht="15.75" x14ac:dyDescent="0.3">
      <c r="AE13447" s="70"/>
    </row>
    <row r="13448" spans="31:31" ht="15.75" x14ac:dyDescent="0.3">
      <c r="AE13448" s="70"/>
    </row>
    <row r="13449" spans="31:31" ht="15.75" x14ac:dyDescent="0.3">
      <c r="AE13449" s="70"/>
    </row>
    <row r="13450" spans="31:31" ht="15.75" x14ac:dyDescent="0.3">
      <c r="AE13450" s="70"/>
    </row>
    <row r="13451" spans="31:31" ht="15.75" x14ac:dyDescent="0.3">
      <c r="AE13451" s="70"/>
    </row>
    <row r="13452" spans="31:31" ht="15.75" x14ac:dyDescent="0.3">
      <c r="AE13452" s="70"/>
    </row>
    <row r="13453" spans="31:31" ht="15.75" x14ac:dyDescent="0.3">
      <c r="AE13453" s="70"/>
    </row>
    <row r="13454" spans="31:31" ht="15.75" x14ac:dyDescent="0.3">
      <c r="AE13454" s="70"/>
    </row>
    <row r="13455" spans="31:31" ht="15.75" x14ac:dyDescent="0.3">
      <c r="AE13455" s="70"/>
    </row>
    <row r="13456" spans="31:31" ht="15.75" x14ac:dyDescent="0.3">
      <c r="AE13456" s="70"/>
    </row>
    <row r="13457" spans="31:31" ht="15.75" x14ac:dyDescent="0.3">
      <c r="AE13457" s="70"/>
    </row>
    <row r="13458" spans="31:31" ht="15.75" x14ac:dyDescent="0.3">
      <c r="AE13458" s="70"/>
    </row>
    <row r="13459" spans="31:31" ht="15.75" x14ac:dyDescent="0.3">
      <c r="AE13459" s="70"/>
    </row>
    <row r="13460" spans="31:31" ht="15.75" x14ac:dyDescent="0.3">
      <c r="AE13460" s="70"/>
    </row>
    <row r="13461" spans="31:31" ht="15.75" x14ac:dyDescent="0.3">
      <c r="AE13461" s="70"/>
    </row>
    <row r="13462" spans="31:31" ht="15.75" x14ac:dyDescent="0.3">
      <c r="AE13462" s="70"/>
    </row>
    <row r="13463" spans="31:31" ht="15.75" x14ac:dyDescent="0.3">
      <c r="AE13463" s="70"/>
    </row>
    <row r="13464" spans="31:31" ht="15.75" x14ac:dyDescent="0.3">
      <c r="AE13464" s="70"/>
    </row>
    <row r="13465" spans="31:31" ht="15.75" x14ac:dyDescent="0.3">
      <c r="AE13465" s="70"/>
    </row>
    <row r="13466" spans="31:31" ht="15.75" x14ac:dyDescent="0.3">
      <c r="AE13466" s="70"/>
    </row>
    <row r="13467" spans="31:31" ht="15.75" x14ac:dyDescent="0.3">
      <c r="AE13467" s="70"/>
    </row>
    <row r="13468" spans="31:31" ht="15.75" x14ac:dyDescent="0.3">
      <c r="AE13468" s="70"/>
    </row>
    <row r="13469" spans="31:31" ht="15.75" x14ac:dyDescent="0.3">
      <c r="AE13469" s="70"/>
    </row>
    <row r="13470" spans="31:31" ht="15.75" x14ac:dyDescent="0.3">
      <c r="AE13470" s="70"/>
    </row>
    <row r="13471" spans="31:31" ht="15.75" x14ac:dyDescent="0.3">
      <c r="AE13471" s="70"/>
    </row>
    <row r="13472" spans="31:31" ht="15.75" x14ac:dyDescent="0.3">
      <c r="AE13472" s="70"/>
    </row>
    <row r="13473" spans="31:31" ht="15.75" x14ac:dyDescent="0.3">
      <c r="AE13473" s="70"/>
    </row>
    <row r="13474" spans="31:31" ht="15.75" x14ac:dyDescent="0.3">
      <c r="AE13474" s="70"/>
    </row>
    <row r="13475" spans="31:31" ht="15.75" x14ac:dyDescent="0.3">
      <c r="AE13475" s="70"/>
    </row>
    <row r="13476" spans="31:31" ht="15.75" x14ac:dyDescent="0.3">
      <c r="AE13476" s="70"/>
    </row>
    <row r="13477" spans="31:31" ht="15.75" x14ac:dyDescent="0.3">
      <c r="AE13477" s="70"/>
    </row>
    <row r="13478" spans="31:31" ht="15.75" x14ac:dyDescent="0.3">
      <c r="AE13478" s="70"/>
    </row>
    <row r="13479" spans="31:31" ht="15.75" x14ac:dyDescent="0.3">
      <c r="AE13479" s="70"/>
    </row>
    <row r="13480" spans="31:31" ht="15.75" x14ac:dyDescent="0.3">
      <c r="AE13480" s="70"/>
    </row>
    <row r="13481" spans="31:31" ht="15.75" x14ac:dyDescent="0.3">
      <c r="AE13481" s="70"/>
    </row>
    <row r="13482" spans="31:31" ht="15.75" x14ac:dyDescent="0.3">
      <c r="AE13482" s="70"/>
    </row>
    <row r="13483" spans="31:31" ht="15.75" x14ac:dyDescent="0.3">
      <c r="AE13483" s="70"/>
    </row>
    <row r="13484" spans="31:31" ht="15.75" x14ac:dyDescent="0.3">
      <c r="AE13484" s="70"/>
    </row>
    <row r="13485" spans="31:31" ht="15.75" x14ac:dyDescent="0.3">
      <c r="AE13485" s="70"/>
    </row>
    <row r="13486" spans="31:31" ht="15.75" x14ac:dyDescent="0.3">
      <c r="AE13486" s="70"/>
    </row>
    <row r="13487" spans="31:31" ht="15.75" x14ac:dyDescent="0.3">
      <c r="AE13487" s="70"/>
    </row>
    <row r="13488" spans="31:31" ht="15.75" x14ac:dyDescent="0.3">
      <c r="AE13488" s="70"/>
    </row>
    <row r="13489" spans="31:31" ht="15.75" x14ac:dyDescent="0.3">
      <c r="AE13489" s="70"/>
    </row>
    <row r="13490" spans="31:31" ht="15.75" x14ac:dyDescent="0.3">
      <c r="AE13490" s="70"/>
    </row>
    <row r="13491" spans="31:31" ht="15.75" x14ac:dyDescent="0.3">
      <c r="AE13491" s="70"/>
    </row>
    <row r="13492" spans="31:31" ht="15.75" x14ac:dyDescent="0.3">
      <c r="AE13492" s="70"/>
    </row>
    <row r="13493" spans="31:31" ht="15.75" x14ac:dyDescent="0.3">
      <c r="AE13493" s="70"/>
    </row>
    <row r="13494" spans="31:31" ht="15.75" x14ac:dyDescent="0.3">
      <c r="AE13494" s="70"/>
    </row>
    <row r="13495" spans="31:31" ht="15.75" x14ac:dyDescent="0.3">
      <c r="AE13495" s="70"/>
    </row>
    <row r="13496" spans="31:31" ht="15.75" x14ac:dyDescent="0.3">
      <c r="AE13496" s="70"/>
    </row>
    <row r="13497" spans="31:31" ht="15.75" x14ac:dyDescent="0.3">
      <c r="AE13497" s="70"/>
    </row>
    <row r="13498" spans="31:31" ht="15.75" x14ac:dyDescent="0.3">
      <c r="AE13498" s="70"/>
    </row>
    <row r="13499" spans="31:31" ht="15.75" x14ac:dyDescent="0.3">
      <c r="AE13499" s="70"/>
    </row>
    <row r="13500" spans="31:31" ht="15.75" x14ac:dyDescent="0.3">
      <c r="AE13500" s="70"/>
    </row>
    <row r="13501" spans="31:31" ht="15.75" x14ac:dyDescent="0.3">
      <c r="AE13501" s="70"/>
    </row>
    <row r="13502" spans="31:31" ht="15.75" x14ac:dyDescent="0.3">
      <c r="AE13502" s="70"/>
    </row>
    <row r="13503" spans="31:31" ht="15.75" x14ac:dyDescent="0.3">
      <c r="AE13503" s="70"/>
    </row>
    <row r="13504" spans="31:31" ht="15.75" x14ac:dyDescent="0.3">
      <c r="AE13504" s="70"/>
    </row>
    <row r="13505" spans="31:31" ht="15.75" x14ac:dyDescent="0.3">
      <c r="AE13505" s="70"/>
    </row>
    <row r="13506" spans="31:31" ht="15.75" x14ac:dyDescent="0.3">
      <c r="AE13506" s="70"/>
    </row>
    <row r="13507" spans="31:31" ht="15.75" x14ac:dyDescent="0.3">
      <c r="AE13507" s="70"/>
    </row>
    <row r="13508" spans="31:31" ht="15.75" x14ac:dyDescent="0.3">
      <c r="AE13508" s="70"/>
    </row>
    <row r="13509" spans="31:31" ht="15.75" x14ac:dyDescent="0.3">
      <c r="AE13509" s="70"/>
    </row>
    <row r="13510" spans="31:31" ht="15.75" x14ac:dyDescent="0.3">
      <c r="AE13510" s="70"/>
    </row>
    <row r="13511" spans="31:31" ht="15.75" x14ac:dyDescent="0.3">
      <c r="AE13511" s="70"/>
    </row>
    <row r="13512" spans="31:31" ht="15.75" x14ac:dyDescent="0.3">
      <c r="AE13512" s="70"/>
    </row>
    <row r="13513" spans="31:31" ht="15.75" x14ac:dyDescent="0.3">
      <c r="AE13513" s="70"/>
    </row>
    <row r="13514" spans="31:31" ht="15.75" x14ac:dyDescent="0.3">
      <c r="AE13514" s="70"/>
    </row>
    <row r="13515" spans="31:31" ht="15.75" x14ac:dyDescent="0.3">
      <c r="AE13515" s="70"/>
    </row>
    <row r="13516" spans="31:31" ht="15.75" x14ac:dyDescent="0.3">
      <c r="AE13516" s="70"/>
    </row>
    <row r="13517" spans="31:31" ht="15.75" x14ac:dyDescent="0.3">
      <c r="AE13517" s="70"/>
    </row>
    <row r="13518" spans="31:31" ht="15.75" x14ac:dyDescent="0.3">
      <c r="AE13518" s="70"/>
    </row>
    <row r="13519" spans="31:31" ht="15.75" x14ac:dyDescent="0.3">
      <c r="AE13519" s="70"/>
    </row>
    <row r="13520" spans="31:31" ht="15.75" x14ac:dyDescent="0.3">
      <c r="AE13520" s="70"/>
    </row>
    <row r="13521" spans="31:31" ht="15.75" x14ac:dyDescent="0.3">
      <c r="AE13521" s="70"/>
    </row>
    <row r="13522" spans="31:31" ht="15.75" x14ac:dyDescent="0.3">
      <c r="AE13522" s="70"/>
    </row>
    <row r="13523" spans="31:31" ht="15.75" x14ac:dyDescent="0.3">
      <c r="AE13523" s="70"/>
    </row>
    <row r="13524" spans="31:31" ht="15.75" x14ac:dyDescent="0.3">
      <c r="AE13524" s="70"/>
    </row>
    <row r="13525" spans="31:31" ht="15.75" x14ac:dyDescent="0.3">
      <c r="AE13525" s="70"/>
    </row>
    <row r="13526" spans="31:31" ht="15.75" x14ac:dyDescent="0.3">
      <c r="AE13526" s="70"/>
    </row>
    <row r="13527" spans="31:31" ht="15.75" x14ac:dyDescent="0.3">
      <c r="AE13527" s="70"/>
    </row>
    <row r="13528" spans="31:31" ht="15.75" x14ac:dyDescent="0.3">
      <c r="AE13528" s="70"/>
    </row>
    <row r="13529" spans="31:31" ht="15.75" x14ac:dyDescent="0.3">
      <c r="AE13529" s="70"/>
    </row>
    <row r="13530" spans="31:31" ht="15.75" x14ac:dyDescent="0.3">
      <c r="AE13530" s="70"/>
    </row>
    <row r="13531" spans="31:31" ht="15.75" x14ac:dyDescent="0.3">
      <c r="AE13531" s="70"/>
    </row>
    <row r="13532" spans="31:31" ht="15.75" x14ac:dyDescent="0.3">
      <c r="AE13532" s="70"/>
    </row>
    <row r="13533" spans="31:31" ht="15.75" x14ac:dyDescent="0.3">
      <c r="AE13533" s="70"/>
    </row>
    <row r="13534" spans="31:31" ht="15.75" x14ac:dyDescent="0.3">
      <c r="AE13534" s="70"/>
    </row>
    <row r="13535" spans="31:31" ht="15.75" x14ac:dyDescent="0.3">
      <c r="AE13535" s="70"/>
    </row>
    <row r="13536" spans="31:31" ht="15.75" x14ac:dyDescent="0.3">
      <c r="AE13536" s="70"/>
    </row>
    <row r="13537" spans="31:31" ht="15.75" x14ac:dyDescent="0.3">
      <c r="AE13537" s="70"/>
    </row>
    <row r="13538" spans="31:31" ht="15.75" x14ac:dyDescent="0.3">
      <c r="AE13538" s="70"/>
    </row>
    <row r="13539" spans="31:31" ht="15.75" x14ac:dyDescent="0.3">
      <c r="AE13539" s="70"/>
    </row>
    <row r="13540" spans="31:31" ht="15.75" x14ac:dyDescent="0.3">
      <c r="AE13540" s="70"/>
    </row>
    <row r="13541" spans="31:31" ht="15.75" x14ac:dyDescent="0.3">
      <c r="AE13541" s="70"/>
    </row>
    <row r="13542" spans="31:31" ht="15.75" x14ac:dyDescent="0.3">
      <c r="AE13542" s="70"/>
    </row>
    <row r="13543" spans="31:31" ht="15.75" x14ac:dyDescent="0.3">
      <c r="AE13543" s="70"/>
    </row>
    <row r="13544" spans="31:31" ht="15.75" x14ac:dyDescent="0.3">
      <c r="AE13544" s="70"/>
    </row>
    <row r="13545" spans="31:31" ht="15.75" x14ac:dyDescent="0.3">
      <c r="AE13545" s="70"/>
    </row>
    <row r="13546" spans="31:31" ht="15.75" x14ac:dyDescent="0.3">
      <c r="AE13546" s="70"/>
    </row>
    <row r="13547" spans="31:31" ht="15.75" x14ac:dyDescent="0.3">
      <c r="AE13547" s="70"/>
    </row>
    <row r="13548" spans="31:31" ht="15.75" x14ac:dyDescent="0.3">
      <c r="AE13548" s="70"/>
    </row>
    <row r="13549" spans="31:31" ht="15.75" x14ac:dyDescent="0.3">
      <c r="AE13549" s="70"/>
    </row>
    <row r="13550" spans="31:31" ht="15.75" x14ac:dyDescent="0.3">
      <c r="AE13550" s="70"/>
    </row>
    <row r="13551" spans="31:31" ht="15.75" x14ac:dyDescent="0.3">
      <c r="AE13551" s="70"/>
    </row>
    <row r="13552" spans="31:31" ht="15.75" x14ac:dyDescent="0.3">
      <c r="AE13552" s="70"/>
    </row>
    <row r="13553" spans="31:31" ht="15.75" x14ac:dyDescent="0.3">
      <c r="AE13553" s="70"/>
    </row>
    <row r="13554" spans="31:31" ht="15.75" x14ac:dyDescent="0.3">
      <c r="AE13554" s="70"/>
    </row>
    <row r="13555" spans="31:31" ht="15.75" x14ac:dyDescent="0.3">
      <c r="AE13555" s="70"/>
    </row>
    <row r="13556" spans="31:31" ht="15.75" x14ac:dyDescent="0.3">
      <c r="AE13556" s="70"/>
    </row>
    <row r="13557" spans="31:31" ht="15.75" x14ac:dyDescent="0.3">
      <c r="AE13557" s="70"/>
    </row>
    <row r="13558" spans="31:31" ht="15.75" x14ac:dyDescent="0.3">
      <c r="AE13558" s="70"/>
    </row>
    <row r="13559" spans="31:31" ht="15.75" x14ac:dyDescent="0.3">
      <c r="AE13559" s="70"/>
    </row>
    <row r="13560" spans="31:31" ht="15.75" x14ac:dyDescent="0.3">
      <c r="AE13560" s="70"/>
    </row>
    <row r="13561" spans="31:31" ht="15.75" x14ac:dyDescent="0.3">
      <c r="AE13561" s="70"/>
    </row>
    <row r="13562" spans="31:31" ht="15.75" x14ac:dyDescent="0.3">
      <c r="AE13562" s="70"/>
    </row>
    <row r="13563" spans="31:31" ht="15.75" x14ac:dyDescent="0.3">
      <c r="AE13563" s="70"/>
    </row>
    <row r="13564" spans="31:31" ht="15.75" x14ac:dyDescent="0.3">
      <c r="AE13564" s="70"/>
    </row>
    <row r="13565" spans="31:31" ht="15.75" x14ac:dyDescent="0.3">
      <c r="AE13565" s="70"/>
    </row>
    <row r="13566" spans="31:31" ht="15.75" x14ac:dyDescent="0.3">
      <c r="AE13566" s="70"/>
    </row>
    <row r="13567" spans="31:31" ht="15.75" x14ac:dyDescent="0.3">
      <c r="AE13567" s="70"/>
    </row>
    <row r="13568" spans="31:31" ht="15.75" x14ac:dyDescent="0.3">
      <c r="AE13568" s="70"/>
    </row>
    <row r="13569" spans="31:31" ht="15.75" x14ac:dyDescent="0.3">
      <c r="AE13569" s="70"/>
    </row>
    <row r="13570" spans="31:31" ht="15.75" x14ac:dyDescent="0.3">
      <c r="AE13570" s="70"/>
    </row>
    <row r="13571" spans="31:31" ht="15.75" x14ac:dyDescent="0.3">
      <c r="AE13571" s="70"/>
    </row>
    <row r="13572" spans="31:31" ht="15.75" x14ac:dyDescent="0.3">
      <c r="AE13572" s="70"/>
    </row>
    <row r="13573" spans="31:31" ht="15.75" x14ac:dyDescent="0.3">
      <c r="AE13573" s="70"/>
    </row>
    <row r="13574" spans="31:31" ht="15.75" x14ac:dyDescent="0.3">
      <c r="AE13574" s="70"/>
    </row>
    <row r="13575" spans="31:31" ht="15.75" x14ac:dyDescent="0.3">
      <c r="AE13575" s="70"/>
    </row>
    <row r="13576" spans="31:31" ht="15.75" x14ac:dyDescent="0.3">
      <c r="AE13576" s="70"/>
    </row>
    <row r="13577" spans="31:31" ht="15.75" x14ac:dyDescent="0.3">
      <c r="AE13577" s="70"/>
    </row>
    <row r="13578" spans="31:31" ht="15.75" x14ac:dyDescent="0.3">
      <c r="AE13578" s="70"/>
    </row>
    <row r="13579" spans="31:31" ht="15.75" x14ac:dyDescent="0.3">
      <c r="AE13579" s="70"/>
    </row>
    <row r="13580" spans="31:31" ht="15.75" x14ac:dyDescent="0.3">
      <c r="AE13580" s="70"/>
    </row>
    <row r="13581" spans="31:31" ht="15.75" x14ac:dyDescent="0.3">
      <c r="AE13581" s="70"/>
    </row>
    <row r="13582" spans="31:31" ht="15.75" x14ac:dyDescent="0.3">
      <c r="AE13582" s="70"/>
    </row>
    <row r="13583" spans="31:31" ht="15.75" x14ac:dyDescent="0.3">
      <c r="AE13583" s="70"/>
    </row>
    <row r="13584" spans="31:31" ht="15.75" x14ac:dyDescent="0.3">
      <c r="AE13584" s="70"/>
    </row>
    <row r="13585" spans="31:31" ht="15.75" x14ac:dyDescent="0.3">
      <c r="AE13585" s="70"/>
    </row>
    <row r="13586" spans="31:31" ht="15.75" x14ac:dyDescent="0.3">
      <c r="AE13586" s="70"/>
    </row>
    <row r="13587" spans="31:31" ht="15.75" x14ac:dyDescent="0.3">
      <c r="AE13587" s="70"/>
    </row>
    <row r="13588" spans="31:31" ht="15.75" x14ac:dyDescent="0.3">
      <c r="AE13588" s="70"/>
    </row>
    <row r="13589" spans="31:31" ht="15.75" x14ac:dyDescent="0.3">
      <c r="AE13589" s="70"/>
    </row>
    <row r="13590" spans="31:31" ht="15.75" x14ac:dyDescent="0.3">
      <c r="AE13590" s="70"/>
    </row>
    <row r="13591" spans="31:31" ht="15.75" x14ac:dyDescent="0.3">
      <c r="AE13591" s="70"/>
    </row>
    <row r="13592" spans="31:31" ht="15.75" x14ac:dyDescent="0.3">
      <c r="AE13592" s="70"/>
    </row>
    <row r="13593" spans="31:31" ht="15.75" x14ac:dyDescent="0.3">
      <c r="AE13593" s="70"/>
    </row>
    <row r="13594" spans="31:31" ht="15.75" x14ac:dyDescent="0.3">
      <c r="AE13594" s="70"/>
    </row>
    <row r="13595" spans="31:31" ht="15.75" x14ac:dyDescent="0.3">
      <c r="AE13595" s="70"/>
    </row>
    <row r="13596" spans="31:31" ht="15.75" x14ac:dyDescent="0.3">
      <c r="AE13596" s="70"/>
    </row>
    <row r="13597" spans="31:31" ht="15.75" x14ac:dyDescent="0.3">
      <c r="AE13597" s="70"/>
    </row>
    <row r="13598" spans="31:31" ht="15.75" x14ac:dyDescent="0.3">
      <c r="AE13598" s="70"/>
    </row>
    <row r="13599" spans="31:31" ht="15.75" x14ac:dyDescent="0.3">
      <c r="AE13599" s="70"/>
    </row>
    <row r="13600" spans="31:31" ht="15.75" x14ac:dyDescent="0.3">
      <c r="AE13600" s="70"/>
    </row>
    <row r="13601" spans="31:31" ht="15.75" x14ac:dyDescent="0.3">
      <c r="AE13601" s="70"/>
    </row>
    <row r="13602" spans="31:31" ht="15.75" x14ac:dyDescent="0.3">
      <c r="AE13602" s="70"/>
    </row>
    <row r="13603" spans="31:31" ht="15.75" x14ac:dyDescent="0.3">
      <c r="AE13603" s="70"/>
    </row>
    <row r="13604" spans="31:31" ht="15.75" x14ac:dyDescent="0.3">
      <c r="AE13604" s="70"/>
    </row>
    <row r="13605" spans="31:31" ht="15.75" x14ac:dyDescent="0.3">
      <c r="AE13605" s="70"/>
    </row>
    <row r="13606" spans="31:31" ht="15.75" x14ac:dyDescent="0.3">
      <c r="AE13606" s="70"/>
    </row>
    <row r="13607" spans="31:31" ht="15.75" x14ac:dyDescent="0.3">
      <c r="AE13607" s="70"/>
    </row>
    <row r="13608" spans="31:31" ht="15.75" x14ac:dyDescent="0.3">
      <c r="AE13608" s="70"/>
    </row>
    <row r="13609" spans="31:31" ht="15.75" x14ac:dyDescent="0.3">
      <c r="AE13609" s="70"/>
    </row>
    <row r="13610" spans="31:31" ht="15.75" x14ac:dyDescent="0.3">
      <c r="AE13610" s="70"/>
    </row>
    <row r="13611" spans="31:31" ht="15.75" x14ac:dyDescent="0.3">
      <c r="AE13611" s="70"/>
    </row>
    <row r="13612" spans="31:31" ht="15.75" x14ac:dyDescent="0.3">
      <c r="AE13612" s="70"/>
    </row>
    <row r="13613" spans="31:31" ht="15.75" x14ac:dyDescent="0.3">
      <c r="AE13613" s="70"/>
    </row>
    <row r="13614" spans="31:31" ht="15.75" x14ac:dyDescent="0.3">
      <c r="AE13614" s="70"/>
    </row>
    <row r="13615" spans="31:31" ht="15.75" x14ac:dyDescent="0.3">
      <c r="AE13615" s="70"/>
    </row>
    <row r="13616" spans="31:31" ht="15.75" x14ac:dyDescent="0.3">
      <c r="AE13616" s="70"/>
    </row>
    <row r="13617" spans="31:31" ht="15.75" x14ac:dyDescent="0.3">
      <c r="AE13617" s="70"/>
    </row>
    <row r="13618" spans="31:31" ht="15.75" x14ac:dyDescent="0.3">
      <c r="AE13618" s="70"/>
    </row>
    <row r="13619" spans="31:31" ht="15.75" x14ac:dyDescent="0.3">
      <c r="AE13619" s="70"/>
    </row>
    <row r="13620" spans="31:31" ht="15.75" x14ac:dyDescent="0.3">
      <c r="AE13620" s="70"/>
    </row>
    <row r="13621" spans="31:31" ht="15.75" x14ac:dyDescent="0.3">
      <c r="AE13621" s="70"/>
    </row>
    <row r="13622" spans="31:31" ht="15.75" x14ac:dyDescent="0.3">
      <c r="AE13622" s="70"/>
    </row>
    <row r="13623" spans="31:31" ht="15.75" x14ac:dyDescent="0.3">
      <c r="AE13623" s="70"/>
    </row>
    <row r="13624" spans="31:31" ht="15.75" x14ac:dyDescent="0.3">
      <c r="AE13624" s="70"/>
    </row>
    <row r="13625" spans="31:31" ht="15.75" x14ac:dyDescent="0.3">
      <c r="AE13625" s="70"/>
    </row>
    <row r="13626" spans="31:31" ht="15.75" x14ac:dyDescent="0.3">
      <c r="AE13626" s="70"/>
    </row>
    <row r="13627" spans="31:31" ht="15.75" x14ac:dyDescent="0.3">
      <c r="AE13627" s="70"/>
    </row>
    <row r="13628" spans="31:31" ht="15.75" x14ac:dyDescent="0.3">
      <c r="AE13628" s="70"/>
    </row>
    <row r="13629" spans="31:31" ht="15.75" x14ac:dyDescent="0.3">
      <c r="AE13629" s="70"/>
    </row>
    <row r="13630" spans="31:31" ht="15.75" x14ac:dyDescent="0.3">
      <c r="AE13630" s="70"/>
    </row>
    <row r="13631" spans="31:31" ht="15.75" x14ac:dyDescent="0.3">
      <c r="AE13631" s="70"/>
    </row>
    <row r="13632" spans="31:31" ht="15.75" x14ac:dyDescent="0.3">
      <c r="AE13632" s="70"/>
    </row>
    <row r="13633" spans="31:31" ht="15.75" x14ac:dyDescent="0.3">
      <c r="AE13633" s="70"/>
    </row>
    <row r="13634" spans="31:31" ht="15.75" x14ac:dyDescent="0.3">
      <c r="AE13634" s="70"/>
    </row>
    <row r="13635" spans="31:31" ht="15.75" x14ac:dyDescent="0.3">
      <c r="AE13635" s="70"/>
    </row>
    <row r="13636" spans="31:31" ht="15.75" x14ac:dyDescent="0.3">
      <c r="AE13636" s="70"/>
    </row>
    <row r="13637" spans="31:31" ht="15.75" x14ac:dyDescent="0.3">
      <c r="AE13637" s="70"/>
    </row>
    <row r="13638" spans="31:31" ht="15.75" x14ac:dyDescent="0.3">
      <c r="AE13638" s="70"/>
    </row>
    <row r="13639" spans="31:31" ht="15.75" x14ac:dyDescent="0.3">
      <c r="AE13639" s="70"/>
    </row>
    <row r="13640" spans="31:31" ht="15.75" x14ac:dyDescent="0.3">
      <c r="AE13640" s="70"/>
    </row>
    <row r="13641" spans="31:31" ht="15.75" x14ac:dyDescent="0.3">
      <c r="AE13641" s="70"/>
    </row>
    <row r="13642" spans="31:31" ht="15.75" x14ac:dyDescent="0.3">
      <c r="AE13642" s="70"/>
    </row>
    <row r="13643" spans="31:31" ht="15.75" x14ac:dyDescent="0.3">
      <c r="AE13643" s="70"/>
    </row>
    <row r="13644" spans="31:31" ht="15.75" x14ac:dyDescent="0.3">
      <c r="AE13644" s="70"/>
    </row>
    <row r="13645" spans="31:31" ht="15.75" x14ac:dyDescent="0.3">
      <c r="AE13645" s="70"/>
    </row>
    <row r="13646" spans="31:31" ht="15.75" x14ac:dyDescent="0.3">
      <c r="AE13646" s="70"/>
    </row>
    <row r="13647" spans="31:31" ht="15.75" x14ac:dyDescent="0.3">
      <c r="AE13647" s="70"/>
    </row>
    <row r="13648" spans="31:31" ht="15.75" x14ac:dyDescent="0.3">
      <c r="AE13648" s="70"/>
    </row>
    <row r="13649" spans="31:31" ht="15.75" x14ac:dyDescent="0.3">
      <c r="AE13649" s="70"/>
    </row>
    <row r="13650" spans="31:31" ht="15.75" x14ac:dyDescent="0.3">
      <c r="AE13650" s="70"/>
    </row>
    <row r="13651" spans="31:31" ht="15.75" x14ac:dyDescent="0.3">
      <c r="AE13651" s="70"/>
    </row>
    <row r="13652" spans="31:31" ht="15.75" x14ac:dyDescent="0.3">
      <c r="AE13652" s="70"/>
    </row>
    <row r="13653" spans="31:31" ht="15.75" x14ac:dyDescent="0.3">
      <c r="AE13653" s="70"/>
    </row>
    <row r="13654" spans="31:31" ht="15.75" x14ac:dyDescent="0.3">
      <c r="AE13654" s="70"/>
    </row>
    <row r="13655" spans="31:31" ht="15.75" x14ac:dyDescent="0.3">
      <c r="AE13655" s="70"/>
    </row>
    <row r="13656" spans="31:31" ht="15.75" x14ac:dyDescent="0.3">
      <c r="AE13656" s="70"/>
    </row>
    <row r="13657" spans="31:31" ht="15.75" x14ac:dyDescent="0.3">
      <c r="AE13657" s="70"/>
    </row>
    <row r="13658" spans="31:31" ht="15.75" x14ac:dyDescent="0.3">
      <c r="AE13658" s="70"/>
    </row>
    <row r="13659" spans="31:31" ht="15.75" x14ac:dyDescent="0.3">
      <c r="AE13659" s="70"/>
    </row>
    <row r="13660" spans="31:31" ht="15.75" x14ac:dyDescent="0.3">
      <c r="AE13660" s="70"/>
    </row>
    <row r="13661" spans="31:31" ht="15.75" x14ac:dyDescent="0.3">
      <c r="AE13661" s="70"/>
    </row>
    <row r="13662" spans="31:31" ht="15.75" x14ac:dyDescent="0.3">
      <c r="AE13662" s="70"/>
    </row>
    <row r="13663" spans="31:31" ht="15.75" x14ac:dyDescent="0.3">
      <c r="AE13663" s="70"/>
    </row>
    <row r="13664" spans="31:31" ht="15.75" x14ac:dyDescent="0.3">
      <c r="AE13664" s="70"/>
    </row>
    <row r="13665" spans="31:31" ht="15.75" x14ac:dyDescent="0.3">
      <c r="AE13665" s="70"/>
    </row>
    <row r="13666" spans="31:31" ht="15.75" x14ac:dyDescent="0.3">
      <c r="AE13666" s="70"/>
    </row>
    <row r="13667" spans="31:31" ht="15.75" x14ac:dyDescent="0.3">
      <c r="AE13667" s="70"/>
    </row>
    <row r="13668" spans="31:31" ht="15.75" x14ac:dyDescent="0.3">
      <c r="AE13668" s="70"/>
    </row>
    <row r="13669" spans="31:31" ht="15.75" x14ac:dyDescent="0.3">
      <c r="AE13669" s="70"/>
    </row>
    <row r="13670" spans="31:31" ht="15.75" x14ac:dyDescent="0.3">
      <c r="AE13670" s="70"/>
    </row>
    <row r="13671" spans="31:31" ht="15.75" x14ac:dyDescent="0.3">
      <c r="AE13671" s="70"/>
    </row>
    <row r="13672" spans="31:31" ht="15.75" x14ac:dyDescent="0.3">
      <c r="AE13672" s="70"/>
    </row>
    <row r="13673" spans="31:31" ht="15.75" x14ac:dyDescent="0.3">
      <c r="AE13673" s="70"/>
    </row>
    <row r="13674" spans="31:31" ht="15.75" x14ac:dyDescent="0.3">
      <c r="AE13674" s="70"/>
    </row>
    <row r="13675" spans="31:31" ht="15.75" x14ac:dyDescent="0.3">
      <c r="AE13675" s="70"/>
    </row>
    <row r="13676" spans="31:31" ht="15.75" x14ac:dyDescent="0.3">
      <c r="AE13676" s="70"/>
    </row>
    <row r="13677" spans="31:31" ht="15.75" x14ac:dyDescent="0.3">
      <c r="AE13677" s="70"/>
    </row>
    <row r="13678" spans="31:31" ht="15.75" x14ac:dyDescent="0.3">
      <c r="AE13678" s="70"/>
    </row>
    <row r="13679" spans="31:31" ht="15.75" x14ac:dyDescent="0.3">
      <c r="AE13679" s="70"/>
    </row>
    <row r="13680" spans="31:31" ht="15.75" x14ac:dyDescent="0.3">
      <c r="AE13680" s="70"/>
    </row>
    <row r="13681" spans="31:31" ht="15.75" x14ac:dyDescent="0.3">
      <c r="AE13681" s="70"/>
    </row>
    <row r="13682" spans="31:31" ht="15.75" x14ac:dyDescent="0.3">
      <c r="AE13682" s="70"/>
    </row>
    <row r="13683" spans="31:31" ht="15.75" x14ac:dyDescent="0.3">
      <c r="AE13683" s="70"/>
    </row>
    <row r="13684" spans="31:31" ht="15.75" x14ac:dyDescent="0.3">
      <c r="AE13684" s="70"/>
    </row>
    <row r="13685" spans="31:31" ht="15.75" x14ac:dyDescent="0.3">
      <c r="AE13685" s="70"/>
    </row>
    <row r="13686" spans="31:31" ht="15.75" x14ac:dyDescent="0.3">
      <c r="AE13686" s="70"/>
    </row>
    <row r="13687" spans="31:31" ht="15.75" x14ac:dyDescent="0.3">
      <c r="AE13687" s="70"/>
    </row>
    <row r="13688" spans="31:31" ht="15.75" x14ac:dyDescent="0.3">
      <c r="AE13688" s="70"/>
    </row>
    <row r="13689" spans="31:31" ht="15.75" x14ac:dyDescent="0.3">
      <c r="AE13689" s="70"/>
    </row>
    <row r="13690" spans="31:31" ht="15.75" x14ac:dyDescent="0.3">
      <c r="AE13690" s="70"/>
    </row>
    <row r="13691" spans="31:31" ht="15.75" x14ac:dyDescent="0.3">
      <c r="AE13691" s="70"/>
    </row>
    <row r="13692" spans="31:31" ht="15.75" x14ac:dyDescent="0.3">
      <c r="AE13692" s="70"/>
    </row>
    <row r="13693" spans="31:31" ht="15.75" x14ac:dyDescent="0.3">
      <c r="AE13693" s="70"/>
    </row>
    <row r="13694" spans="31:31" ht="15.75" x14ac:dyDescent="0.3">
      <c r="AE13694" s="70"/>
    </row>
    <row r="13695" spans="31:31" ht="15.75" x14ac:dyDescent="0.3">
      <c r="AE13695" s="70"/>
    </row>
    <row r="13696" spans="31:31" ht="15.75" x14ac:dyDescent="0.3">
      <c r="AE13696" s="70"/>
    </row>
    <row r="13697" spans="31:31" ht="15.75" x14ac:dyDescent="0.3">
      <c r="AE13697" s="70"/>
    </row>
    <row r="13698" spans="31:31" ht="15.75" x14ac:dyDescent="0.3">
      <c r="AE13698" s="70"/>
    </row>
    <row r="13699" spans="31:31" ht="15.75" x14ac:dyDescent="0.3">
      <c r="AE13699" s="70"/>
    </row>
    <row r="13700" spans="31:31" ht="15.75" x14ac:dyDescent="0.3">
      <c r="AE13700" s="70"/>
    </row>
    <row r="13701" spans="31:31" ht="15.75" x14ac:dyDescent="0.3">
      <c r="AE13701" s="70"/>
    </row>
    <row r="13702" spans="31:31" ht="15.75" x14ac:dyDescent="0.3">
      <c r="AE13702" s="70"/>
    </row>
    <row r="13703" spans="31:31" ht="15.75" x14ac:dyDescent="0.3">
      <c r="AE13703" s="70"/>
    </row>
    <row r="13704" spans="31:31" ht="15.75" x14ac:dyDescent="0.3">
      <c r="AE13704" s="70"/>
    </row>
    <row r="13705" spans="31:31" ht="15.75" x14ac:dyDescent="0.3">
      <c r="AE13705" s="70"/>
    </row>
    <row r="13706" spans="31:31" ht="15.75" x14ac:dyDescent="0.3">
      <c r="AE13706" s="70"/>
    </row>
    <row r="13707" spans="31:31" ht="15.75" x14ac:dyDescent="0.3">
      <c r="AE13707" s="70"/>
    </row>
    <row r="13708" spans="31:31" ht="15.75" x14ac:dyDescent="0.3">
      <c r="AE13708" s="70"/>
    </row>
    <row r="13709" spans="31:31" ht="15.75" x14ac:dyDescent="0.3">
      <c r="AE13709" s="70"/>
    </row>
    <row r="13710" spans="31:31" ht="15.75" x14ac:dyDescent="0.3">
      <c r="AE13710" s="70"/>
    </row>
    <row r="13711" spans="31:31" ht="15.75" x14ac:dyDescent="0.3">
      <c r="AE13711" s="70"/>
    </row>
    <row r="13712" spans="31:31" ht="15.75" x14ac:dyDescent="0.3">
      <c r="AE13712" s="70"/>
    </row>
    <row r="13713" spans="31:31" ht="15.75" x14ac:dyDescent="0.3">
      <c r="AE13713" s="70"/>
    </row>
    <row r="13714" spans="31:31" ht="15.75" x14ac:dyDescent="0.3">
      <c r="AE13714" s="70"/>
    </row>
    <row r="13715" spans="31:31" ht="15.75" x14ac:dyDescent="0.3">
      <c r="AE13715" s="70"/>
    </row>
    <row r="13716" spans="31:31" ht="15.75" x14ac:dyDescent="0.3">
      <c r="AE13716" s="70"/>
    </row>
    <row r="13717" spans="31:31" ht="15.75" x14ac:dyDescent="0.3">
      <c r="AE13717" s="70"/>
    </row>
    <row r="13718" spans="31:31" ht="15.75" x14ac:dyDescent="0.3">
      <c r="AE13718" s="70"/>
    </row>
    <row r="13719" spans="31:31" ht="15.75" x14ac:dyDescent="0.3">
      <c r="AE13719" s="70"/>
    </row>
    <row r="13720" spans="31:31" ht="15.75" x14ac:dyDescent="0.3">
      <c r="AE13720" s="70"/>
    </row>
    <row r="13721" spans="31:31" ht="15.75" x14ac:dyDescent="0.3">
      <c r="AE13721" s="70"/>
    </row>
    <row r="13722" spans="31:31" ht="15.75" x14ac:dyDescent="0.3">
      <c r="AE13722" s="70"/>
    </row>
    <row r="13723" spans="31:31" ht="15.75" x14ac:dyDescent="0.3">
      <c r="AE13723" s="70"/>
    </row>
    <row r="13724" spans="31:31" ht="15.75" x14ac:dyDescent="0.3">
      <c r="AE13724" s="70"/>
    </row>
    <row r="13725" spans="31:31" ht="15.75" x14ac:dyDescent="0.3">
      <c r="AE13725" s="70"/>
    </row>
    <row r="13726" spans="31:31" ht="15.75" x14ac:dyDescent="0.3">
      <c r="AE13726" s="70"/>
    </row>
    <row r="13727" spans="31:31" ht="15.75" x14ac:dyDescent="0.3">
      <c r="AE13727" s="70"/>
    </row>
    <row r="13728" spans="31:31" ht="15.75" x14ac:dyDescent="0.3">
      <c r="AE13728" s="70"/>
    </row>
    <row r="13729" spans="31:31" ht="15.75" x14ac:dyDescent="0.3">
      <c r="AE13729" s="70"/>
    </row>
    <row r="13730" spans="31:31" ht="15.75" x14ac:dyDescent="0.3">
      <c r="AE13730" s="70"/>
    </row>
    <row r="13731" spans="31:31" ht="15.75" x14ac:dyDescent="0.3">
      <c r="AE13731" s="70"/>
    </row>
    <row r="13732" spans="31:31" ht="15.75" x14ac:dyDescent="0.3">
      <c r="AE13732" s="70"/>
    </row>
    <row r="13733" spans="31:31" ht="15.75" x14ac:dyDescent="0.3">
      <c r="AE13733" s="70"/>
    </row>
    <row r="13734" spans="31:31" ht="15.75" x14ac:dyDescent="0.3">
      <c r="AE13734" s="70"/>
    </row>
    <row r="13735" spans="31:31" ht="15.75" x14ac:dyDescent="0.3">
      <c r="AE13735" s="70"/>
    </row>
    <row r="13736" spans="31:31" ht="15.75" x14ac:dyDescent="0.3">
      <c r="AE13736" s="70"/>
    </row>
    <row r="13737" spans="31:31" ht="15.75" x14ac:dyDescent="0.3">
      <c r="AE13737" s="70"/>
    </row>
    <row r="13738" spans="31:31" ht="15.75" x14ac:dyDescent="0.3">
      <c r="AE13738" s="70"/>
    </row>
    <row r="13739" spans="31:31" ht="15.75" x14ac:dyDescent="0.3">
      <c r="AE13739" s="70"/>
    </row>
    <row r="13740" spans="31:31" ht="15.75" x14ac:dyDescent="0.3">
      <c r="AE13740" s="70"/>
    </row>
    <row r="13741" spans="31:31" ht="15.75" x14ac:dyDescent="0.3">
      <c r="AE13741" s="70"/>
    </row>
    <row r="13742" spans="31:31" ht="15.75" x14ac:dyDescent="0.3">
      <c r="AE13742" s="70"/>
    </row>
    <row r="13743" spans="31:31" ht="15.75" x14ac:dyDescent="0.3">
      <c r="AE13743" s="70"/>
    </row>
    <row r="13744" spans="31:31" ht="15.75" x14ac:dyDescent="0.3">
      <c r="AE13744" s="70"/>
    </row>
    <row r="13745" spans="31:31" ht="15.75" x14ac:dyDescent="0.3">
      <c r="AE13745" s="70"/>
    </row>
    <row r="13746" spans="31:31" ht="15.75" x14ac:dyDescent="0.3">
      <c r="AE13746" s="70"/>
    </row>
    <row r="13747" spans="31:31" ht="15.75" x14ac:dyDescent="0.3">
      <c r="AE13747" s="70"/>
    </row>
    <row r="13748" spans="31:31" ht="15.75" x14ac:dyDescent="0.3">
      <c r="AE13748" s="70"/>
    </row>
    <row r="13749" spans="31:31" ht="15.75" x14ac:dyDescent="0.3">
      <c r="AE13749" s="70"/>
    </row>
    <row r="13750" spans="31:31" ht="15.75" x14ac:dyDescent="0.3">
      <c r="AE13750" s="70"/>
    </row>
    <row r="13751" spans="31:31" ht="15.75" x14ac:dyDescent="0.3">
      <c r="AE13751" s="70"/>
    </row>
    <row r="13752" spans="31:31" ht="15.75" x14ac:dyDescent="0.3">
      <c r="AE13752" s="70"/>
    </row>
    <row r="13753" spans="31:31" ht="15.75" x14ac:dyDescent="0.3">
      <c r="AE13753" s="70"/>
    </row>
    <row r="13754" spans="31:31" ht="15.75" x14ac:dyDescent="0.3">
      <c r="AE13754" s="70"/>
    </row>
    <row r="13755" spans="31:31" ht="15.75" x14ac:dyDescent="0.3">
      <c r="AE13755" s="70"/>
    </row>
    <row r="13756" spans="31:31" ht="15.75" x14ac:dyDescent="0.3">
      <c r="AE13756" s="70"/>
    </row>
    <row r="13757" spans="31:31" ht="15.75" x14ac:dyDescent="0.3">
      <c r="AE13757" s="70"/>
    </row>
    <row r="13758" spans="31:31" ht="15.75" x14ac:dyDescent="0.3">
      <c r="AE13758" s="70"/>
    </row>
    <row r="13759" spans="31:31" ht="15.75" x14ac:dyDescent="0.3">
      <c r="AE13759" s="70"/>
    </row>
    <row r="13760" spans="31:31" ht="15.75" x14ac:dyDescent="0.3">
      <c r="AE13760" s="70"/>
    </row>
    <row r="13761" spans="31:31" ht="15.75" x14ac:dyDescent="0.3">
      <c r="AE13761" s="70"/>
    </row>
    <row r="13762" spans="31:31" ht="15.75" x14ac:dyDescent="0.3">
      <c r="AE13762" s="70"/>
    </row>
    <row r="13763" spans="31:31" ht="15.75" x14ac:dyDescent="0.3">
      <c r="AE13763" s="70"/>
    </row>
    <row r="13764" spans="31:31" ht="15.75" x14ac:dyDescent="0.3">
      <c r="AE13764" s="70"/>
    </row>
    <row r="13765" spans="31:31" ht="15.75" x14ac:dyDescent="0.3">
      <c r="AE13765" s="70"/>
    </row>
    <row r="13766" spans="31:31" ht="15.75" x14ac:dyDescent="0.3">
      <c r="AE13766" s="70"/>
    </row>
    <row r="13767" spans="31:31" ht="15.75" x14ac:dyDescent="0.3">
      <c r="AE13767" s="70"/>
    </row>
    <row r="13768" spans="31:31" ht="15.75" x14ac:dyDescent="0.3">
      <c r="AE13768" s="70"/>
    </row>
    <row r="13769" spans="31:31" ht="15.75" x14ac:dyDescent="0.3">
      <c r="AE13769" s="70"/>
    </row>
    <row r="13770" spans="31:31" ht="15.75" x14ac:dyDescent="0.3">
      <c r="AE13770" s="70"/>
    </row>
    <row r="13771" spans="31:31" ht="15.75" x14ac:dyDescent="0.3">
      <c r="AE13771" s="70"/>
    </row>
    <row r="13772" spans="31:31" ht="15.75" x14ac:dyDescent="0.3">
      <c r="AE13772" s="70"/>
    </row>
    <row r="13773" spans="31:31" ht="15.75" x14ac:dyDescent="0.3">
      <c r="AE13773" s="70"/>
    </row>
    <row r="13774" spans="31:31" ht="15.75" x14ac:dyDescent="0.3">
      <c r="AE13774" s="70"/>
    </row>
    <row r="13775" spans="31:31" ht="15.75" x14ac:dyDescent="0.3">
      <c r="AE13775" s="70"/>
    </row>
    <row r="13776" spans="31:31" ht="15.75" x14ac:dyDescent="0.3">
      <c r="AE13776" s="70"/>
    </row>
    <row r="13777" spans="31:31" ht="15.75" x14ac:dyDescent="0.3">
      <c r="AE13777" s="70"/>
    </row>
    <row r="13778" spans="31:31" ht="15.75" x14ac:dyDescent="0.3">
      <c r="AE13778" s="70"/>
    </row>
    <row r="13779" spans="31:31" ht="15.75" x14ac:dyDescent="0.3">
      <c r="AE13779" s="70"/>
    </row>
    <row r="13780" spans="31:31" ht="15.75" x14ac:dyDescent="0.3">
      <c r="AE13780" s="70"/>
    </row>
    <row r="13781" spans="31:31" ht="15.75" x14ac:dyDescent="0.3">
      <c r="AE13781" s="70"/>
    </row>
    <row r="13782" spans="31:31" ht="15.75" x14ac:dyDescent="0.3">
      <c r="AE13782" s="70"/>
    </row>
    <row r="13783" spans="31:31" ht="15.75" x14ac:dyDescent="0.3">
      <c r="AE13783" s="70"/>
    </row>
    <row r="13784" spans="31:31" ht="15.75" x14ac:dyDescent="0.3">
      <c r="AE13784" s="70"/>
    </row>
    <row r="13785" spans="31:31" ht="15.75" x14ac:dyDescent="0.3">
      <c r="AE13785" s="70"/>
    </row>
    <row r="13786" spans="31:31" ht="15.75" x14ac:dyDescent="0.3">
      <c r="AE13786" s="70"/>
    </row>
    <row r="13787" spans="31:31" ht="15.75" x14ac:dyDescent="0.3">
      <c r="AE13787" s="70"/>
    </row>
    <row r="13788" spans="31:31" ht="15.75" x14ac:dyDescent="0.3">
      <c r="AE13788" s="70"/>
    </row>
    <row r="13789" spans="31:31" ht="15.75" x14ac:dyDescent="0.3">
      <c r="AE13789" s="70"/>
    </row>
    <row r="13790" spans="31:31" ht="15.75" x14ac:dyDescent="0.3">
      <c r="AE13790" s="70"/>
    </row>
    <row r="13791" spans="31:31" ht="15.75" x14ac:dyDescent="0.3">
      <c r="AE13791" s="70"/>
    </row>
    <row r="13792" spans="31:31" ht="15.75" x14ac:dyDescent="0.3">
      <c r="AE13792" s="70"/>
    </row>
    <row r="13793" spans="31:31" ht="15.75" x14ac:dyDescent="0.3">
      <c r="AE13793" s="70"/>
    </row>
    <row r="13794" spans="31:31" ht="15.75" x14ac:dyDescent="0.3">
      <c r="AE13794" s="70"/>
    </row>
    <row r="13795" spans="31:31" ht="15.75" x14ac:dyDescent="0.3">
      <c r="AE13795" s="70"/>
    </row>
    <row r="13796" spans="31:31" ht="15.75" x14ac:dyDescent="0.3">
      <c r="AE13796" s="70"/>
    </row>
    <row r="13797" spans="31:31" ht="15.75" x14ac:dyDescent="0.3">
      <c r="AE13797" s="70"/>
    </row>
    <row r="13798" spans="31:31" ht="15.75" x14ac:dyDescent="0.3">
      <c r="AE13798" s="70"/>
    </row>
    <row r="13799" spans="31:31" ht="15.75" x14ac:dyDescent="0.3">
      <c r="AE13799" s="70"/>
    </row>
    <row r="13800" spans="31:31" ht="15.75" x14ac:dyDescent="0.3">
      <c r="AE13800" s="70"/>
    </row>
    <row r="13801" spans="31:31" ht="15.75" x14ac:dyDescent="0.3">
      <c r="AE13801" s="70"/>
    </row>
    <row r="13802" spans="31:31" ht="15.75" x14ac:dyDescent="0.3">
      <c r="AE13802" s="70"/>
    </row>
    <row r="13803" spans="31:31" ht="15.75" x14ac:dyDescent="0.3">
      <c r="AE13803" s="70"/>
    </row>
    <row r="13804" spans="31:31" ht="15.75" x14ac:dyDescent="0.3">
      <c r="AE13804" s="70"/>
    </row>
    <row r="13805" spans="31:31" ht="15.75" x14ac:dyDescent="0.3">
      <c r="AE13805" s="70"/>
    </row>
    <row r="13806" spans="31:31" ht="15.75" x14ac:dyDescent="0.3">
      <c r="AE13806" s="70"/>
    </row>
    <row r="13807" spans="31:31" ht="15.75" x14ac:dyDescent="0.3">
      <c r="AE13807" s="70"/>
    </row>
    <row r="13808" spans="31:31" ht="15.75" x14ac:dyDescent="0.3">
      <c r="AE13808" s="70"/>
    </row>
    <row r="13809" spans="31:31" ht="15.75" x14ac:dyDescent="0.3">
      <c r="AE13809" s="70"/>
    </row>
    <row r="13810" spans="31:31" ht="15.75" x14ac:dyDescent="0.3">
      <c r="AE13810" s="70"/>
    </row>
    <row r="13811" spans="31:31" ht="15.75" x14ac:dyDescent="0.3">
      <c r="AE13811" s="70"/>
    </row>
    <row r="13812" spans="31:31" ht="15.75" x14ac:dyDescent="0.3">
      <c r="AE13812" s="70"/>
    </row>
    <row r="13813" spans="31:31" ht="15.75" x14ac:dyDescent="0.3">
      <c r="AE13813" s="70"/>
    </row>
    <row r="13814" spans="31:31" ht="15.75" x14ac:dyDescent="0.3">
      <c r="AE13814" s="70"/>
    </row>
    <row r="13815" spans="31:31" ht="15.75" x14ac:dyDescent="0.3">
      <c r="AE13815" s="70"/>
    </row>
    <row r="13816" spans="31:31" ht="15.75" x14ac:dyDescent="0.3">
      <c r="AE13816" s="70"/>
    </row>
    <row r="13817" spans="31:31" ht="15.75" x14ac:dyDescent="0.3">
      <c r="AE13817" s="70"/>
    </row>
    <row r="13818" spans="31:31" ht="15.75" x14ac:dyDescent="0.3">
      <c r="AE13818" s="70"/>
    </row>
    <row r="13819" spans="31:31" ht="15.75" x14ac:dyDescent="0.3">
      <c r="AE13819" s="70"/>
    </row>
    <row r="13820" spans="31:31" ht="15.75" x14ac:dyDescent="0.3">
      <c r="AE13820" s="70"/>
    </row>
    <row r="13821" spans="31:31" ht="15.75" x14ac:dyDescent="0.3">
      <c r="AE13821" s="70"/>
    </row>
    <row r="13822" spans="31:31" ht="15.75" x14ac:dyDescent="0.3">
      <c r="AE13822" s="70"/>
    </row>
    <row r="13823" spans="31:31" ht="15.75" x14ac:dyDescent="0.3">
      <c r="AE13823" s="70"/>
    </row>
    <row r="13824" spans="31:31" ht="15.75" x14ac:dyDescent="0.3">
      <c r="AE13824" s="70"/>
    </row>
    <row r="13825" spans="31:31" ht="15.75" x14ac:dyDescent="0.3">
      <c r="AE13825" s="70"/>
    </row>
    <row r="13826" spans="31:31" ht="15.75" x14ac:dyDescent="0.3">
      <c r="AE13826" s="70"/>
    </row>
    <row r="13827" spans="31:31" ht="15.75" x14ac:dyDescent="0.3">
      <c r="AE13827" s="70"/>
    </row>
    <row r="13828" spans="31:31" ht="15.75" x14ac:dyDescent="0.3">
      <c r="AE13828" s="70"/>
    </row>
    <row r="13829" spans="31:31" ht="15.75" x14ac:dyDescent="0.3">
      <c r="AE13829" s="70"/>
    </row>
    <row r="13830" spans="31:31" ht="15.75" x14ac:dyDescent="0.3">
      <c r="AE13830" s="70"/>
    </row>
    <row r="13831" spans="31:31" ht="15.75" x14ac:dyDescent="0.3">
      <c r="AE13831" s="70"/>
    </row>
    <row r="13832" spans="31:31" ht="15.75" x14ac:dyDescent="0.3">
      <c r="AE13832" s="70"/>
    </row>
    <row r="13833" spans="31:31" ht="15.75" x14ac:dyDescent="0.3">
      <c r="AE13833" s="70"/>
    </row>
    <row r="13834" spans="31:31" ht="15.75" x14ac:dyDescent="0.3">
      <c r="AE13834" s="70"/>
    </row>
    <row r="13835" spans="31:31" ht="15.75" x14ac:dyDescent="0.3">
      <c r="AE13835" s="70"/>
    </row>
    <row r="13836" spans="31:31" ht="15.75" x14ac:dyDescent="0.3">
      <c r="AE13836" s="70"/>
    </row>
    <row r="13837" spans="31:31" ht="15.75" x14ac:dyDescent="0.3">
      <c r="AE13837" s="70"/>
    </row>
    <row r="13838" spans="31:31" ht="15.75" x14ac:dyDescent="0.3">
      <c r="AE13838" s="70"/>
    </row>
    <row r="13839" spans="31:31" ht="15.75" x14ac:dyDescent="0.3">
      <c r="AE13839" s="70"/>
    </row>
    <row r="13840" spans="31:31" ht="15.75" x14ac:dyDescent="0.3">
      <c r="AE13840" s="70"/>
    </row>
    <row r="13841" spans="31:31" ht="15.75" x14ac:dyDescent="0.3">
      <c r="AE13841" s="70"/>
    </row>
    <row r="13842" spans="31:31" ht="15.75" x14ac:dyDescent="0.3">
      <c r="AE13842" s="70"/>
    </row>
    <row r="13843" spans="31:31" ht="15.75" x14ac:dyDescent="0.3">
      <c r="AE13843" s="70"/>
    </row>
    <row r="13844" spans="31:31" ht="15.75" x14ac:dyDescent="0.3">
      <c r="AE13844" s="70"/>
    </row>
    <row r="13845" spans="31:31" ht="15.75" x14ac:dyDescent="0.3">
      <c r="AE13845" s="70"/>
    </row>
    <row r="13846" spans="31:31" ht="15.75" x14ac:dyDescent="0.3">
      <c r="AE13846" s="70"/>
    </row>
    <row r="13847" spans="31:31" ht="15.75" x14ac:dyDescent="0.3">
      <c r="AE13847" s="70"/>
    </row>
    <row r="13848" spans="31:31" ht="15.75" x14ac:dyDescent="0.3">
      <c r="AE13848" s="70"/>
    </row>
    <row r="13849" spans="31:31" ht="15.75" x14ac:dyDescent="0.3">
      <c r="AE13849" s="70"/>
    </row>
    <row r="13850" spans="31:31" ht="15.75" x14ac:dyDescent="0.3">
      <c r="AE13850" s="70"/>
    </row>
    <row r="13851" spans="31:31" ht="15.75" x14ac:dyDescent="0.3">
      <c r="AE13851" s="70"/>
    </row>
    <row r="13852" spans="31:31" ht="15.75" x14ac:dyDescent="0.3">
      <c r="AE13852" s="70"/>
    </row>
    <row r="13853" spans="31:31" ht="15.75" x14ac:dyDescent="0.3">
      <c r="AE13853" s="70"/>
    </row>
    <row r="13854" spans="31:31" ht="15.75" x14ac:dyDescent="0.3">
      <c r="AE13854" s="70"/>
    </row>
    <row r="13855" spans="31:31" ht="15.75" x14ac:dyDescent="0.3">
      <c r="AE13855" s="70"/>
    </row>
    <row r="13856" spans="31:31" ht="15.75" x14ac:dyDescent="0.3">
      <c r="AE13856" s="70"/>
    </row>
    <row r="13857" spans="31:31" ht="15.75" x14ac:dyDescent="0.3">
      <c r="AE13857" s="70"/>
    </row>
    <row r="13858" spans="31:31" ht="15.75" x14ac:dyDescent="0.3">
      <c r="AE13858" s="70"/>
    </row>
    <row r="13859" spans="31:31" ht="15.75" x14ac:dyDescent="0.3">
      <c r="AE13859" s="70"/>
    </row>
    <row r="13860" spans="31:31" ht="15.75" x14ac:dyDescent="0.3">
      <c r="AE13860" s="70"/>
    </row>
    <row r="13861" spans="31:31" ht="15.75" x14ac:dyDescent="0.3">
      <c r="AE13861" s="70"/>
    </row>
    <row r="13862" spans="31:31" ht="15.75" x14ac:dyDescent="0.3">
      <c r="AE13862" s="70"/>
    </row>
    <row r="13863" spans="31:31" ht="15.75" x14ac:dyDescent="0.3">
      <c r="AE13863" s="70"/>
    </row>
    <row r="13864" spans="31:31" ht="15.75" x14ac:dyDescent="0.3">
      <c r="AE13864" s="70"/>
    </row>
    <row r="13865" spans="31:31" ht="15.75" x14ac:dyDescent="0.3">
      <c r="AE13865" s="70"/>
    </row>
    <row r="13866" spans="31:31" ht="15.75" x14ac:dyDescent="0.3">
      <c r="AE13866" s="70"/>
    </row>
    <row r="13867" spans="31:31" ht="15.75" x14ac:dyDescent="0.3">
      <c r="AE13867" s="70"/>
    </row>
    <row r="13868" spans="31:31" ht="15.75" x14ac:dyDescent="0.3">
      <c r="AE13868" s="70"/>
    </row>
    <row r="13869" spans="31:31" ht="15.75" x14ac:dyDescent="0.3">
      <c r="AE13869" s="70"/>
    </row>
    <row r="13870" spans="31:31" ht="15.75" x14ac:dyDescent="0.3">
      <c r="AE13870" s="70"/>
    </row>
    <row r="13871" spans="31:31" ht="15.75" x14ac:dyDescent="0.3">
      <c r="AE13871" s="70"/>
    </row>
    <row r="13872" spans="31:31" ht="15.75" x14ac:dyDescent="0.3">
      <c r="AE13872" s="70"/>
    </row>
    <row r="13873" spans="31:31" ht="15.75" x14ac:dyDescent="0.3">
      <c r="AE13873" s="70"/>
    </row>
    <row r="13874" spans="31:31" ht="15.75" x14ac:dyDescent="0.3">
      <c r="AE13874" s="70"/>
    </row>
    <row r="13875" spans="31:31" ht="15.75" x14ac:dyDescent="0.3">
      <c r="AE13875" s="70"/>
    </row>
    <row r="13876" spans="31:31" ht="15.75" x14ac:dyDescent="0.3">
      <c r="AE13876" s="70"/>
    </row>
    <row r="13877" spans="31:31" ht="15.75" x14ac:dyDescent="0.3">
      <c r="AE13877" s="70"/>
    </row>
    <row r="13878" spans="31:31" ht="15.75" x14ac:dyDescent="0.3">
      <c r="AE13878" s="70"/>
    </row>
    <row r="13879" spans="31:31" ht="15.75" x14ac:dyDescent="0.3">
      <c r="AE13879" s="70"/>
    </row>
    <row r="13880" spans="31:31" ht="15.75" x14ac:dyDescent="0.3">
      <c r="AE13880" s="70"/>
    </row>
    <row r="13881" spans="31:31" ht="15.75" x14ac:dyDescent="0.3">
      <c r="AE13881" s="70"/>
    </row>
    <row r="13882" spans="31:31" ht="15.75" x14ac:dyDescent="0.3">
      <c r="AE13882" s="70"/>
    </row>
    <row r="13883" spans="31:31" ht="15.75" x14ac:dyDescent="0.3">
      <c r="AE13883" s="70"/>
    </row>
    <row r="13884" spans="31:31" ht="15.75" x14ac:dyDescent="0.3">
      <c r="AE13884" s="70"/>
    </row>
    <row r="13885" spans="31:31" ht="15.75" x14ac:dyDescent="0.3">
      <c r="AE13885" s="70"/>
    </row>
    <row r="13886" spans="31:31" ht="15.75" x14ac:dyDescent="0.3">
      <c r="AE13886" s="70"/>
    </row>
    <row r="13887" spans="31:31" ht="15.75" x14ac:dyDescent="0.3">
      <c r="AE13887" s="70"/>
    </row>
    <row r="13888" spans="31:31" ht="15.75" x14ac:dyDescent="0.3">
      <c r="AE13888" s="70"/>
    </row>
    <row r="13889" spans="31:31" ht="15.75" x14ac:dyDescent="0.3">
      <c r="AE13889" s="70"/>
    </row>
    <row r="13890" spans="31:31" ht="15.75" x14ac:dyDescent="0.3">
      <c r="AE13890" s="70"/>
    </row>
    <row r="13891" spans="31:31" ht="15.75" x14ac:dyDescent="0.3">
      <c r="AE13891" s="70"/>
    </row>
    <row r="13892" spans="31:31" ht="15.75" x14ac:dyDescent="0.3">
      <c r="AE13892" s="70"/>
    </row>
    <row r="13893" spans="31:31" ht="15.75" x14ac:dyDescent="0.3">
      <c r="AE13893" s="70"/>
    </row>
    <row r="13894" spans="31:31" ht="15.75" x14ac:dyDescent="0.3">
      <c r="AE13894" s="70"/>
    </row>
    <row r="13895" spans="31:31" ht="15.75" x14ac:dyDescent="0.3">
      <c r="AE13895" s="70"/>
    </row>
    <row r="13896" spans="31:31" ht="15.75" x14ac:dyDescent="0.3">
      <c r="AE13896" s="70"/>
    </row>
    <row r="13897" spans="31:31" ht="15.75" x14ac:dyDescent="0.3">
      <c r="AE13897" s="70"/>
    </row>
    <row r="13898" spans="31:31" ht="15.75" x14ac:dyDescent="0.3">
      <c r="AE13898" s="70"/>
    </row>
    <row r="13899" spans="31:31" ht="15.75" x14ac:dyDescent="0.3">
      <c r="AE13899" s="70"/>
    </row>
    <row r="13900" spans="31:31" ht="15.75" x14ac:dyDescent="0.3">
      <c r="AE13900" s="70"/>
    </row>
    <row r="13901" spans="31:31" ht="15.75" x14ac:dyDescent="0.3">
      <c r="AE13901" s="70"/>
    </row>
    <row r="13902" spans="31:31" ht="15.75" x14ac:dyDescent="0.3">
      <c r="AE13902" s="70"/>
    </row>
    <row r="13903" spans="31:31" ht="15.75" x14ac:dyDescent="0.3">
      <c r="AE13903" s="70"/>
    </row>
    <row r="13904" spans="31:31" ht="15.75" x14ac:dyDescent="0.3">
      <c r="AE13904" s="70"/>
    </row>
    <row r="13905" spans="31:31" ht="15.75" x14ac:dyDescent="0.3">
      <c r="AE13905" s="70"/>
    </row>
    <row r="13906" spans="31:31" ht="15.75" x14ac:dyDescent="0.3">
      <c r="AE13906" s="70"/>
    </row>
    <row r="13907" spans="31:31" ht="15.75" x14ac:dyDescent="0.3">
      <c r="AE13907" s="70"/>
    </row>
    <row r="13908" spans="31:31" ht="15.75" x14ac:dyDescent="0.3">
      <c r="AE13908" s="70"/>
    </row>
    <row r="13909" spans="31:31" ht="15.75" x14ac:dyDescent="0.3">
      <c r="AE13909" s="70"/>
    </row>
    <row r="13910" spans="31:31" ht="15.75" x14ac:dyDescent="0.3">
      <c r="AE13910" s="70"/>
    </row>
    <row r="13911" spans="31:31" ht="15.75" x14ac:dyDescent="0.3">
      <c r="AE13911" s="70"/>
    </row>
    <row r="13912" spans="31:31" ht="15.75" x14ac:dyDescent="0.3">
      <c r="AE13912" s="70"/>
    </row>
    <row r="13913" spans="31:31" ht="15.75" x14ac:dyDescent="0.3">
      <c r="AE13913" s="70"/>
    </row>
    <row r="13914" spans="31:31" ht="15.75" x14ac:dyDescent="0.3">
      <c r="AE13914" s="70"/>
    </row>
    <row r="13915" spans="31:31" ht="15.75" x14ac:dyDescent="0.3">
      <c r="AE13915" s="70"/>
    </row>
    <row r="13916" spans="31:31" ht="15.75" x14ac:dyDescent="0.3">
      <c r="AE13916" s="70"/>
    </row>
    <row r="13917" spans="31:31" ht="15.75" x14ac:dyDescent="0.3">
      <c r="AE13917" s="70"/>
    </row>
    <row r="13918" spans="31:31" ht="15.75" x14ac:dyDescent="0.3">
      <c r="AE13918" s="70"/>
    </row>
    <row r="13919" spans="31:31" ht="15.75" x14ac:dyDescent="0.3">
      <c r="AE13919" s="70"/>
    </row>
    <row r="13920" spans="31:31" ht="15.75" x14ac:dyDescent="0.3">
      <c r="AE13920" s="70"/>
    </row>
    <row r="13921" spans="31:31" ht="15.75" x14ac:dyDescent="0.3">
      <c r="AE13921" s="70"/>
    </row>
    <row r="13922" spans="31:31" ht="15.75" x14ac:dyDescent="0.3">
      <c r="AE13922" s="70"/>
    </row>
    <row r="13923" spans="31:31" ht="15.75" x14ac:dyDescent="0.3">
      <c r="AE13923" s="70"/>
    </row>
    <row r="13924" spans="31:31" ht="15.75" x14ac:dyDescent="0.3">
      <c r="AE13924" s="70"/>
    </row>
    <row r="13925" spans="31:31" ht="15.75" x14ac:dyDescent="0.3">
      <c r="AE13925" s="70"/>
    </row>
    <row r="13926" spans="31:31" ht="15.75" x14ac:dyDescent="0.3">
      <c r="AE13926" s="70"/>
    </row>
    <row r="13927" spans="31:31" ht="15.75" x14ac:dyDescent="0.3">
      <c r="AE13927" s="70"/>
    </row>
    <row r="13928" spans="31:31" ht="15.75" x14ac:dyDescent="0.3">
      <c r="AE13928" s="70"/>
    </row>
    <row r="13929" spans="31:31" ht="15.75" x14ac:dyDescent="0.3">
      <c r="AE13929" s="70"/>
    </row>
    <row r="13930" spans="31:31" ht="15.75" x14ac:dyDescent="0.3">
      <c r="AE13930" s="70"/>
    </row>
    <row r="13931" spans="31:31" ht="15.75" x14ac:dyDescent="0.3">
      <c r="AE13931" s="70"/>
    </row>
    <row r="13932" spans="31:31" ht="15.75" x14ac:dyDescent="0.3">
      <c r="AE13932" s="70"/>
    </row>
    <row r="13933" spans="31:31" ht="15.75" x14ac:dyDescent="0.3">
      <c r="AE13933" s="70"/>
    </row>
    <row r="13934" spans="31:31" ht="15.75" x14ac:dyDescent="0.3">
      <c r="AE13934" s="70"/>
    </row>
    <row r="13935" spans="31:31" ht="15.75" x14ac:dyDescent="0.3">
      <c r="AE13935" s="70"/>
    </row>
    <row r="13936" spans="31:31" ht="15.75" x14ac:dyDescent="0.3">
      <c r="AE13936" s="70"/>
    </row>
    <row r="13937" spans="31:31" ht="15.75" x14ac:dyDescent="0.3">
      <c r="AE13937" s="70"/>
    </row>
    <row r="13938" spans="31:31" ht="15.75" x14ac:dyDescent="0.3">
      <c r="AE13938" s="70"/>
    </row>
    <row r="13939" spans="31:31" ht="15.75" x14ac:dyDescent="0.3">
      <c r="AE13939" s="70"/>
    </row>
    <row r="13940" spans="31:31" ht="15.75" x14ac:dyDescent="0.3">
      <c r="AE13940" s="70"/>
    </row>
    <row r="13941" spans="31:31" ht="15.75" x14ac:dyDescent="0.3">
      <c r="AE13941" s="70"/>
    </row>
    <row r="13942" spans="31:31" ht="15.75" x14ac:dyDescent="0.3">
      <c r="AE13942" s="70"/>
    </row>
    <row r="13943" spans="31:31" ht="15.75" x14ac:dyDescent="0.3">
      <c r="AE13943" s="70"/>
    </row>
    <row r="13944" spans="31:31" ht="15.75" x14ac:dyDescent="0.3">
      <c r="AE13944" s="70"/>
    </row>
    <row r="13945" spans="31:31" ht="15.75" x14ac:dyDescent="0.3">
      <c r="AE13945" s="70"/>
    </row>
    <row r="13946" spans="31:31" ht="15.75" x14ac:dyDescent="0.3">
      <c r="AE13946" s="70"/>
    </row>
    <row r="13947" spans="31:31" ht="15.75" x14ac:dyDescent="0.3">
      <c r="AE13947" s="70"/>
    </row>
    <row r="13948" spans="31:31" ht="15.75" x14ac:dyDescent="0.3">
      <c r="AE13948" s="70"/>
    </row>
    <row r="13949" spans="31:31" ht="15.75" x14ac:dyDescent="0.3">
      <c r="AE13949" s="70"/>
    </row>
    <row r="13950" spans="31:31" ht="15.75" x14ac:dyDescent="0.3">
      <c r="AE13950" s="70"/>
    </row>
    <row r="13951" spans="31:31" ht="15.75" x14ac:dyDescent="0.3">
      <c r="AE13951" s="70"/>
    </row>
    <row r="13952" spans="31:31" ht="15.75" x14ac:dyDescent="0.3">
      <c r="AE13952" s="70"/>
    </row>
    <row r="13953" spans="31:31" ht="15.75" x14ac:dyDescent="0.3">
      <c r="AE13953" s="70"/>
    </row>
    <row r="13954" spans="31:31" ht="15.75" x14ac:dyDescent="0.3">
      <c r="AE13954" s="70"/>
    </row>
    <row r="13955" spans="31:31" ht="15.75" x14ac:dyDescent="0.3">
      <c r="AE13955" s="70"/>
    </row>
    <row r="13956" spans="31:31" ht="15.75" x14ac:dyDescent="0.3">
      <c r="AE13956" s="70"/>
    </row>
    <row r="13957" spans="31:31" ht="15.75" x14ac:dyDescent="0.3">
      <c r="AE13957" s="70"/>
    </row>
    <row r="13958" spans="31:31" ht="15.75" x14ac:dyDescent="0.3">
      <c r="AE13958" s="70"/>
    </row>
    <row r="13959" spans="31:31" ht="15.75" x14ac:dyDescent="0.3">
      <c r="AE13959" s="70"/>
    </row>
    <row r="13960" spans="31:31" ht="15.75" x14ac:dyDescent="0.3">
      <c r="AE13960" s="70"/>
    </row>
    <row r="13961" spans="31:31" ht="15.75" x14ac:dyDescent="0.3">
      <c r="AE13961" s="70"/>
    </row>
    <row r="13962" spans="31:31" ht="15.75" x14ac:dyDescent="0.3">
      <c r="AE13962" s="70"/>
    </row>
    <row r="13963" spans="31:31" ht="15.75" x14ac:dyDescent="0.3">
      <c r="AE13963" s="70"/>
    </row>
    <row r="13964" spans="31:31" ht="15.75" x14ac:dyDescent="0.3">
      <c r="AE13964" s="70"/>
    </row>
    <row r="13965" spans="31:31" ht="15.75" x14ac:dyDescent="0.3">
      <c r="AE13965" s="70"/>
    </row>
    <row r="13966" spans="31:31" ht="15.75" x14ac:dyDescent="0.3">
      <c r="AE13966" s="70"/>
    </row>
    <row r="13967" spans="31:31" ht="15.75" x14ac:dyDescent="0.3">
      <c r="AE13967" s="70"/>
    </row>
    <row r="13968" spans="31:31" ht="15.75" x14ac:dyDescent="0.3">
      <c r="AE13968" s="70"/>
    </row>
    <row r="13969" spans="31:31" ht="15.75" x14ac:dyDescent="0.3">
      <c r="AE13969" s="70"/>
    </row>
    <row r="13970" spans="31:31" ht="15.75" x14ac:dyDescent="0.3">
      <c r="AE13970" s="70"/>
    </row>
    <row r="13971" spans="31:31" ht="15.75" x14ac:dyDescent="0.3">
      <c r="AE13971" s="70"/>
    </row>
    <row r="13972" spans="31:31" ht="15.75" x14ac:dyDescent="0.3">
      <c r="AE13972" s="70"/>
    </row>
    <row r="13973" spans="31:31" ht="15.75" x14ac:dyDescent="0.3">
      <c r="AE13973" s="70"/>
    </row>
    <row r="13974" spans="31:31" ht="15.75" x14ac:dyDescent="0.3">
      <c r="AE13974" s="70"/>
    </row>
    <row r="13975" spans="31:31" ht="15.75" x14ac:dyDescent="0.3">
      <c r="AE13975" s="70"/>
    </row>
    <row r="13976" spans="31:31" ht="15.75" x14ac:dyDescent="0.3">
      <c r="AE13976" s="70"/>
    </row>
    <row r="13977" spans="31:31" ht="15.75" x14ac:dyDescent="0.3">
      <c r="AE13977" s="70"/>
    </row>
    <row r="13978" spans="31:31" ht="15.75" x14ac:dyDescent="0.3">
      <c r="AE13978" s="70"/>
    </row>
    <row r="13979" spans="31:31" ht="15.75" x14ac:dyDescent="0.3">
      <c r="AE13979" s="70"/>
    </row>
    <row r="13980" spans="31:31" ht="15.75" x14ac:dyDescent="0.3">
      <c r="AE13980" s="70"/>
    </row>
    <row r="13981" spans="31:31" ht="15.75" x14ac:dyDescent="0.3">
      <c r="AE13981" s="70"/>
    </row>
    <row r="13982" spans="31:31" ht="15.75" x14ac:dyDescent="0.3">
      <c r="AE13982" s="70"/>
    </row>
    <row r="13983" spans="31:31" ht="15.75" x14ac:dyDescent="0.3">
      <c r="AE13983" s="70"/>
    </row>
    <row r="13984" spans="31:31" ht="15.75" x14ac:dyDescent="0.3">
      <c r="AE13984" s="70"/>
    </row>
    <row r="13985" spans="31:31" ht="15.75" x14ac:dyDescent="0.3">
      <c r="AE13985" s="70"/>
    </row>
    <row r="13986" spans="31:31" ht="15.75" x14ac:dyDescent="0.3">
      <c r="AE13986" s="70"/>
    </row>
    <row r="13987" spans="31:31" ht="15.75" x14ac:dyDescent="0.3">
      <c r="AE13987" s="70"/>
    </row>
    <row r="13988" spans="31:31" ht="15.75" x14ac:dyDescent="0.3">
      <c r="AE13988" s="70"/>
    </row>
    <row r="13989" spans="31:31" ht="15.75" x14ac:dyDescent="0.3">
      <c r="AE13989" s="70"/>
    </row>
    <row r="13990" spans="31:31" ht="15.75" x14ac:dyDescent="0.3">
      <c r="AE13990" s="70"/>
    </row>
    <row r="13991" spans="31:31" ht="15.75" x14ac:dyDescent="0.3">
      <c r="AE13991" s="70"/>
    </row>
    <row r="13992" spans="31:31" ht="15.75" x14ac:dyDescent="0.3">
      <c r="AE13992" s="70"/>
    </row>
    <row r="13993" spans="31:31" ht="15.75" x14ac:dyDescent="0.3">
      <c r="AE13993" s="70"/>
    </row>
    <row r="13994" spans="31:31" ht="15.75" x14ac:dyDescent="0.3">
      <c r="AE13994" s="70"/>
    </row>
    <row r="13995" spans="31:31" ht="15.75" x14ac:dyDescent="0.3">
      <c r="AE13995" s="70"/>
    </row>
    <row r="13996" spans="31:31" ht="15.75" x14ac:dyDescent="0.3">
      <c r="AE13996" s="70"/>
    </row>
    <row r="13997" spans="31:31" ht="15.75" x14ac:dyDescent="0.3">
      <c r="AE13997" s="70"/>
    </row>
    <row r="13998" spans="31:31" ht="15.75" x14ac:dyDescent="0.3">
      <c r="AE13998" s="70"/>
    </row>
    <row r="13999" spans="31:31" ht="15.75" x14ac:dyDescent="0.3">
      <c r="AE13999" s="70"/>
    </row>
    <row r="14000" spans="31:31" ht="15.75" x14ac:dyDescent="0.3">
      <c r="AE14000" s="70"/>
    </row>
    <row r="14001" spans="31:31" ht="15.75" x14ac:dyDescent="0.3">
      <c r="AE14001" s="70"/>
    </row>
    <row r="14002" spans="31:31" ht="15.75" x14ac:dyDescent="0.3">
      <c r="AE14002" s="70"/>
    </row>
    <row r="14003" spans="31:31" ht="15.75" x14ac:dyDescent="0.3">
      <c r="AE14003" s="70"/>
    </row>
    <row r="14004" spans="31:31" ht="15.75" x14ac:dyDescent="0.3">
      <c r="AE14004" s="70"/>
    </row>
    <row r="14005" spans="31:31" ht="15.75" x14ac:dyDescent="0.3">
      <c r="AE14005" s="70"/>
    </row>
    <row r="14006" spans="31:31" ht="15.75" x14ac:dyDescent="0.3">
      <c r="AE14006" s="70"/>
    </row>
    <row r="14007" spans="31:31" ht="15.75" x14ac:dyDescent="0.3">
      <c r="AE14007" s="70"/>
    </row>
    <row r="14008" spans="31:31" ht="15.75" x14ac:dyDescent="0.3">
      <c r="AE14008" s="70"/>
    </row>
    <row r="14009" spans="31:31" ht="15.75" x14ac:dyDescent="0.3">
      <c r="AE14009" s="70"/>
    </row>
    <row r="14010" spans="31:31" ht="15.75" x14ac:dyDescent="0.3">
      <c r="AE14010" s="70"/>
    </row>
    <row r="14011" spans="31:31" ht="15.75" x14ac:dyDescent="0.3">
      <c r="AE14011" s="70"/>
    </row>
    <row r="14012" spans="31:31" ht="15.75" x14ac:dyDescent="0.3">
      <c r="AE14012" s="70"/>
    </row>
    <row r="14013" spans="31:31" ht="15.75" x14ac:dyDescent="0.3">
      <c r="AE14013" s="70"/>
    </row>
    <row r="14014" spans="31:31" ht="15.75" x14ac:dyDescent="0.3">
      <c r="AE14014" s="70"/>
    </row>
    <row r="14015" spans="31:31" ht="15.75" x14ac:dyDescent="0.3">
      <c r="AE14015" s="70"/>
    </row>
    <row r="14016" spans="31:31" ht="15.75" x14ac:dyDescent="0.3">
      <c r="AE14016" s="70"/>
    </row>
    <row r="14017" spans="31:31" ht="15.75" x14ac:dyDescent="0.3">
      <c r="AE14017" s="70"/>
    </row>
    <row r="14018" spans="31:31" ht="15.75" x14ac:dyDescent="0.3">
      <c r="AE14018" s="70"/>
    </row>
    <row r="14019" spans="31:31" ht="15.75" x14ac:dyDescent="0.3">
      <c r="AE14019" s="70"/>
    </row>
    <row r="14020" spans="31:31" ht="15.75" x14ac:dyDescent="0.3">
      <c r="AE14020" s="70"/>
    </row>
    <row r="14021" spans="31:31" ht="15.75" x14ac:dyDescent="0.3">
      <c r="AE14021" s="70"/>
    </row>
    <row r="14022" spans="31:31" ht="15.75" x14ac:dyDescent="0.3">
      <c r="AE14022" s="70"/>
    </row>
    <row r="14023" spans="31:31" ht="15.75" x14ac:dyDescent="0.3">
      <c r="AE14023" s="70"/>
    </row>
    <row r="14024" spans="31:31" ht="15.75" x14ac:dyDescent="0.3">
      <c r="AE14024" s="70"/>
    </row>
    <row r="14025" spans="31:31" ht="15.75" x14ac:dyDescent="0.3">
      <c r="AE14025" s="70"/>
    </row>
    <row r="14026" spans="31:31" ht="15.75" x14ac:dyDescent="0.3">
      <c r="AE14026" s="70"/>
    </row>
    <row r="14027" spans="31:31" ht="15.75" x14ac:dyDescent="0.3">
      <c r="AE14027" s="70"/>
    </row>
    <row r="14028" spans="31:31" ht="15.75" x14ac:dyDescent="0.3">
      <c r="AE14028" s="70"/>
    </row>
    <row r="14029" spans="31:31" ht="15.75" x14ac:dyDescent="0.3">
      <c r="AE14029" s="70"/>
    </row>
    <row r="14030" spans="31:31" ht="15.75" x14ac:dyDescent="0.3">
      <c r="AE14030" s="70"/>
    </row>
    <row r="14031" spans="31:31" ht="15.75" x14ac:dyDescent="0.3">
      <c r="AE14031" s="70"/>
    </row>
    <row r="14032" spans="31:31" ht="15.75" x14ac:dyDescent="0.3">
      <c r="AE14032" s="70"/>
    </row>
    <row r="14033" spans="31:31" ht="15.75" x14ac:dyDescent="0.3">
      <c r="AE14033" s="70"/>
    </row>
    <row r="14034" spans="31:31" ht="15.75" x14ac:dyDescent="0.3">
      <c r="AE14034" s="70"/>
    </row>
    <row r="14035" spans="31:31" ht="15.75" x14ac:dyDescent="0.3">
      <c r="AE14035" s="70"/>
    </row>
    <row r="14036" spans="31:31" ht="15.75" x14ac:dyDescent="0.3">
      <c r="AE14036" s="70"/>
    </row>
    <row r="14037" spans="31:31" ht="15.75" x14ac:dyDescent="0.3">
      <c r="AE14037" s="70"/>
    </row>
    <row r="14038" spans="31:31" ht="15.75" x14ac:dyDescent="0.3">
      <c r="AE14038" s="70"/>
    </row>
    <row r="14039" spans="31:31" ht="15.75" x14ac:dyDescent="0.3">
      <c r="AE14039" s="70"/>
    </row>
    <row r="14040" spans="31:31" ht="15.75" x14ac:dyDescent="0.3">
      <c r="AE14040" s="70"/>
    </row>
    <row r="14041" spans="31:31" ht="15.75" x14ac:dyDescent="0.3">
      <c r="AE14041" s="70"/>
    </row>
    <row r="14042" spans="31:31" ht="15.75" x14ac:dyDescent="0.3">
      <c r="AE14042" s="70"/>
    </row>
    <row r="14043" spans="31:31" ht="15.75" x14ac:dyDescent="0.3">
      <c r="AE14043" s="70"/>
    </row>
    <row r="14044" spans="31:31" ht="15.75" x14ac:dyDescent="0.3">
      <c r="AE14044" s="70"/>
    </row>
    <row r="14045" spans="31:31" ht="15.75" x14ac:dyDescent="0.3">
      <c r="AE14045" s="70"/>
    </row>
    <row r="14046" spans="31:31" ht="15.75" x14ac:dyDescent="0.3">
      <c r="AE14046" s="70"/>
    </row>
    <row r="14047" spans="31:31" ht="15.75" x14ac:dyDescent="0.3">
      <c r="AE14047" s="70"/>
    </row>
    <row r="14048" spans="31:31" ht="15.75" x14ac:dyDescent="0.3">
      <c r="AE14048" s="70"/>
    </row>
    <row r="14049" spans="31:31" ht="15.75" x14ac:dyDescent="0.3">
      <c r="AE14049" s="70"/>
    </row>
    <row r="14050" spans="31:31" ht="15.75" x14ac:dyDescent="0.3">
      <c r="AE14050" s="70"/>
    </row>
    <row r="14051" spans="31:31" ht="15.75" x14ac:dyDescent="0.3">
      <c r="AE14051" s="70"/>
    </row>
    <row r="14052" spans="31:31" ht="15.75" x14ac:dyDescent="0.3">
      <c r="AE14052" s="70"/>
    </row>
    <row r="14053" spans="31:31" ht="15.75" x14ac:dyDescent="0.3">
      <c r="AE14053" s="70"/>
    </row>
    <row r="14054" spans="31:31" ht="15.75" x14ac:dyDescent="0.3">
      <c r="AE14054" s="70"/>
    </row>
    <row r="14055" spans="31:31" ht="15.75" x14ac:dyDescent="0.3">
      <c r="AE14055" s="70"/>
    </row>
    <row r="14056" spans="31:31" ht="15.75" x14ac:dyDescent="0.3">
      <c r="AE14056" s="70"/>
    </row>
    <row r="14057" spans="31:31" ht="15.75" x14ac:dyDescent="0.3">
      <c r="AE14057" s="70"/>
    </row>
    <row r="14058" spans="31:31" ht="15.75" x14ac:dyDescent="0.3">
      <c r="AE14058" s="70"/>
    </row>
    <row r="14059" spans="31:31" ht="15.75" x14ac:dyDescent="0.3">
      <c r="AE14059" s="70"/>
    </row>
    <row r="14060" spans="31:31" ht="15.75" x14ac:dyDescent="0.3">
      <c r="AE14060" s="70"/>
    </row>
    <row r="14061" spans="31:31" ht="15.75" x14ac:dyDescent="0.3">
      <c r="AE14061" s="70"/>
    </row>
    <row r="14062" spans="31:31" ht="15.75" x14ac:dyDescent="0.3">
      <c r="AE14062" s="70"/>
    </row>
    <row r="14063" spans="31:31" ht="15.75" x14ac:dyDescent="0.3">
      <c r="AE14063" s="70"/>
    </row>
    <row r="14064" spans="31:31" ht="15.75" x14ac:dyDescent="0.3">
      <c r="AE14064" s="70"/>
    </row>
    <row r="14065" spans="31:31" ht="15.75" x14ac:dyDescent="0.3">
      <c r="AE14065" s="70"/>
    </row>
    <row r="14066" spans="31:31" ht="15.75" x14ac:dyDescent="0.3">
      <c r="AE14066" s="70"/>
    </row>
    <row r="14067" spans="31:31" ht="15.75" x14ac:dyDescent="0.3">
      <c r="AE14067" s="70"/>
    </row>
    <row r="14068" spans="31:31" ht="15.75" x14ac:dyDescent="0.3">
      <c r="AE14068" s="70"/>
    </row>
    <row r="14069" spans="31:31" ht="15.75" x14ac:dyDescent="0.3">
      <c r="AE14069" s="70"/>
    </row>
    <row r="14070" spans="31:31" ht="15.75" x14ac:dyDescent="0.3">
      <c r="AE14070" s="70"/>
    </row>
    <row r="14071" spans="31:31" ht="15.75" x14ac:dyDescent="0.3">
      <c r="AE14071" s="70"/>
    </row>
    <row r="14072" spans="31:31" ht="15.75" x14ac:dyDescent="0.3">
      <c r="AE14072" s="70"/>
    </row>
    <row r="14073" spans="31:31" ht="15.75" x14ac:dyDescent="0.3">
      <c r="AE14073" s="70"/>
    </row>
    <row r="14074" spans="31:31" ht="15.75" x14ac:dyDescent="0.3">
      <c r="AE14074" s="70"/>
    </row>
    <row r="14075" spans="31:31" ht="15.75" x14ac:dyDescent="0.3">
      <c r="AE14075" s="70"/>
    </row>
    <row r="14076" spans="31:31" ht="15.75" x14ac:dyDescent="0.3">
      <c r="AE14076" s="70"/>
    </row>
    <row r="14077" spans="31:31" ht="15.75" x14ac:dyDescent="0.3">
      <c r="AE14077" s="70"/>
    </row>
    <row r="14078" spans="31:31" ht="15.75" x14ac:dyDescent="0.3">
      <c r="AE14078" s="70"/>
    </row>
    <row r="14079" spans="31:31" ht="15.75" x14ac:dyDescent="0.3">
      <c r="AE14079" s="70"/>
    </row>
    <row r="14080" spans="31:31" ht="15.75" x14ac:dyDescent="0.3">
      <c r="AE14080" s="70"/>
    </row>
    <row r="14081" spans="31:31" ht="15.75" x14ac:dyDescent="0.3">
      <c r="AE14081" s="70"/>
    </row>
    <row r="14082" spans="31:31" ht="15.75" x14ac:dyDescent="0.3">
      <c r="AE14082" s="70"/>
    </row>
    <row r="14083" spans="31:31" ht="15.75" x14ac:dyDescent="0.3">
      <c r="AE14083" s="70"/>
    </row>
    <row r="14084" spans="31:31" ht="15.75" x14ac:dyDescent="0.3">
      <c r="AE14084" s="70"/>
    </row>
    <row r="14085" spans="31:31" ht="15.75" x14ac:dyDescent="0.3">
      <c r="AE14085" s="70"/>
    </row>
    <row r="14086" spans="31:31" ht="15.75" x14ac:dyDescent="0.3">
      <c r="AE14086" s="70"/>
    </row>
    <row r="14087" spans="31:31" ht="15.75" x14ac:dyDescent="0.3">
      <c r="AE14087" s="70"/>
    </row>
    <row r="14088" spans="31:31" ht="15.75" x14ac:dyDescent="0.3">
      <c r="AE14088" s="70"/>
    </row>
    <row r="14089" spans="31:31" ht="15.75" x14ac:dyDescent="0.3">
      <c r="AE14089" s="70"/>
    </row>
    <row r="14090" spans="31:31" ht="15.75" x14ac:dyDescent="0.3">
      <c r="AE14090" s="70"/>
    </row>
    <row r="14091" spans="31:31" ht="15.75" x14ac:dyDescent="0.3">
      <c r="AE14091" s="70"/>
    </row>
    <row r="14092" spans="31:31" ht="15.75" x14ac:dyDescent="0.3">
      <c r="AE14092" s="70"/>
    </row>
    <row r="14093" spans="31:31" ht="15.75" x14ac:dyDescent="0.3">
      <c r="AE14093" s="70"/>
    </row>
    <row r="14094" spans="31:31" ht="15.75" x14ac:dyDescent="0.3">
      <c r="AE14094" s="70"/>
    </row>
    <row r="14095" spans="31:31" ht="15.75" x14ac:dyDescent="0.3">
      <c r="AE14095" s="70"/>
    </row>
    <row r="14096" spans="31:31" ht="15.75" x14ac:dyDescent="0.3">
      <c r="AE14096" s="70"/>
    </row>
    <row r="14097" spans="31:31" ht="15.75" x14ac:dyDescent="0.3">
      <c r="AE14097" s="70"/>
    </row>
    <row r="14098" spans="31:31" ht="15.75" x14ac:dyDescent="0.3">
      <c r="AE14098" s="70"/>
    </row>
    <row r="14099" spans="31:31" ht="15.75" x14ac:dyDescent="0.3">
      <c r="AE14099" s="70"/>
    </row>
    <row r="14100" spans="31:31" ht="15.75" x14ac:dyDescent="0.3">
      <c r="AE14100" s="70"/>
    </row>
    <row r="14101" spans="31:31" ht="15.75" x14ac:dyDescent="0.3">
      <c r="AE14101" s="70"/>
    </row>
    <row r="14102" spans="31:31" ht="15.75" x14ac:dyDescent="0.3">
      <c r="AE14102" s="70"/>
    </row>
    <row r="14103" spans="31:31" ht="15.75" x14ac:dyDescent="0.3">
      <c r="AE14103" s="70"/>
    </row>
    <row r="14104" spans="31:31" ht="15.75" x14ac:dyDescent="0.3">
      <c r="AE14104" s="70"/>
    </row>
    <row r="14105" spans="31:31" ht="15.75" x14ac:dyDescent="0.3">
      <c r="AE14105" s="70"/>
    </row>
    <row r="14106" spans="31:31" ht="15.75" x14ac:dyDescent="0.3">
      <c r="AE14106" s="70"/>
    </row>
    <row r="14107" spans="31:31" ht="15.75" x14ac:dyDescent="0.3">
      <c r="AE14107" s="70"/>
    </row>
    <row r="14108" spans="31:31" ht="15.75" x14ac:dyDescent="0.3">
      <c r="AE14108" s="70"/>
    </row>
    <row r="14109" spans="31:31" ht="15.75" x14ac:dyDescent="0.3">
      <c r="AE14109" s="70"/>
    </row>
    <row r="14110" spans="31:31" ht="15.75" x14ac:dyDescent="0.3">
      <c r="AE14110" s="70"/>
    </row>
    <row r="14111" spans="31:31" ht="15.75" x14ac:dyDescent="0.3">
      <c r="AE14111" s="70"/>
    </row>
    <row r="14112" spans="31:31" ht="15.75" x14ac:dyDescent="0.3">
      <c r="AE14112" s="70"/>
    </row>
    <row r="14113" spans="31:31" ht="15.75" x14ac:dyDescent="0.3">
      <c r="AE14113" s="70"/>
    </row>
    <row r="14114" spans="31:31" ht="15.75" x14ac:dyDescent="0.3">
      <c r="AE14114" s="70"/>
    </row>
    <row r="14115" spans="31:31" ht="15.75" x14ac:dyDescent="0.3">
      <c r="AE14115" s="70"/>
    </row>
    <row r="14116" spans="31:31" ht="15.75" x14ac:dyDescent="0.3">
      <c r="AE14116" s="70"/>
    </row>
    <row r="14117" spans="31:31" ht="15.75" x14ac:dyDescent="0.3">
      <c r="AE14117" s="70"/>
    </row>
    <row r="14118" spans="31:31" ht="15.75" x14ac:dyDescent="0.3">
      <c r="AE14118" s="70"/>
    </row>
    <row r="14119" spans="31:31" ht="15.75" x14ac:dyDescent="0.3">
      <c r="AE14119" s="70"/>
    </row>
    <row r="14120" spans="31:31" ht="15.75" x14ac:dyDescent="0.3">
      <c r="AE14120" s="70"/>
    </row>
    <row r="14121" spans="31:31" ht="15.75" x14ac:dyDescent="0.3">
      <c r="AE14121" s="70"/>
    </row>
    <row r="14122" spans="31:31" ht="15.75" x14ac:dyDescent="0.3">
      <c r="AE14122" s="70"/>
    </row>
    <row r="14123" spans="31:31" ht="15.75" x14ac:dyDescent="0.3">
      <c r="AE14123" s="70"/>
    </row>
    <row r="14124" spans="31:31" ht="15.75" x14ac:dyDescent="0.3">
      <c r="AE14124" s="70"/>
    </row>
    <row r="14125" spans="31:31" ht="15.75" x14ac:dyDescent="0.3">
      <c r="AE14125" s="70"/>
    </row>
    <row r="14126" spans="31:31" ht="15.75" x14ac:dyDescent="0.3">
      <c r="AE14126" s="70"/>
    </row>
    <row r="14127" spans="31:31" ht="15.75" x14ac:dyDescent="0.3">
      <c r="AE14127" s="70"/>
    </row>
    <row r="14128" spans="31:31" ht="15.75" x14ac:dyDescent="0.3">
      <c r="AE14128" s="70"/>
    </row>
    <row r="14129" spans="31:31" ht="15.75" x14ac:dyDescent="0.3">
      <c r="AE14129" s="70"/>
    </row>
    <row r="14130" spans="31:31" ht="15.75" x14ac:dyDescent="0.3">
      <c r="AE14130" s="70"/>
    </row>
    <row r="14131" spans="31:31" ht="15.75" x14ac:dyDescent="0.3">
      <c r="AE14131" s="70"/>
    </row>
    <row r="14132" spans="31:31" ht="15.75" x14ac:dyDescent="0.3">
      <c r="AE14132" s="70"/>
    </row>
    <row r="14133" spans="31:31" ht="15.75" x14ac:dyDescent="0.3">
      <c r="AE14133" s="70"/>
    </row>
    <row r="14134" spans="31:31" ht="15.75" x14ac:dyDescent="0.3">
      <c r="AE14134" s="70"/>
    </row>
    <row r="14135" spans="31:31" ht="15.75" x14ac:dyDescent="0.3">
      <c r="AE14135" s="70"/>
    </row>
    <row r="14136" spans="31:31" ht="15.75" x14ac:dyDescent="0.3">
      <c r="AE14136" s="70"/>
    </row>
    <row r="14137" spans="31:31" ht="15.75" x14ac:dyDescent="0.3">
      <c r="AE14137" s="70"/>
    </row>
    <row r="14138" spans="31:31" ht="15.75" x14ac:dyDescent="0.3">
      <c r="AE14138" s="70"/>
    </row>
    <row r="14139" spans="31:31" ht="15.75" x14ac:dyDescent="0.3">
      <c r="AE14139" s="70"/>
    </row>
    <row r="14140" spans="31:31" ht="15.75" x14ac:dyDescent="0.3">
      <c r="AE14140" s="70"/>
    </row>
    <row r="14141" spans="31:31" ht="15.75" x14ac:dyDescent="0.3">
      <c r="AE14141" s="70"/>
    </row>
    <row r="14142" spans="31:31" ht="15.75" x14ac:dyDescent="0.3">
      <c r="AE14142" s="70"/>
    </row>
    <row r="14143" spans="31:31" ht="15.75" x14ac:dyDescent="0.3">
      <c r="AE14143" s="70"/>
    </row>
    <row r="14144" spans="31:31" ht="15.75" x14ac:dyDescent="0.3">
      <c r="AE14144" s="70"/>
    </row>
    <row r="14145" spans="31:31" ht="15.75" x14ac:dyDescent="0.3">
      <c r="AE14145" s="70"/>
    </row>
    <row r="14146" spans="31:31" ht="15.75" x14ac:dyDescent="0.3">
      <c r="AE14146" s="70"/>
    </row>
    <row r="14147" spans="31:31" ht="15.75" x14ac:dyDescent="0.3">
      <c r="AE14147" s="70"/>
    </row>
    <row r="14148" spans="31:31" ht="15.75" x14ac:dyDescent="0.3">
      <c r="AE14148" s="70"/>
    </row>
    <row r="14149" spans="31:31" ht="15.75" x14ac:dyDescent="0.3">
      <c r="AE14149" s="70"/>
    </row>
    <row r="14150" spans="31:31" ht="15.75" x14ac:dyDescent="0.3">
      <c r="AE14150" s="70"/>
    </row>
    <row r="14151" spans="31:31" ht="15.75" x14ac:dyDescent="0.3">
      <c r="AE14151" s="70"/>
    </row>
    <row r="14152" spans="31:31" ht="15.75" x14ac:dyDescent="0.3">
      <c r="AE14152" s="70"/>
    </row>
    <row r="14153" spans="31:31" ht="15.75" x14ac:dyDescent="0.3">
      <c r="AE14153" s="70"/>
    </row>
    <row r="14154" spans="31:31" ht="15.75" x14ac:dyDescent="0.3">
      <c r="AE14154" s="70"/>
    </row>
    <row r="14155" spans="31:31" ht="15.75" x14ac:dyDescent="0.3">
      <c r="AE14155" s="70"/>
    </row>
    <row r="14156" spans="31:31" ht="15.75" x14ac:dyDescent="0.3">
      <c r="AE14156" s="70"/>
    </row>
    <row r="14157" spans="31:31" ht="15.75" x14ac:dyDescent="0.3">
      <c r="AE14157" s="70"/>
    </row>
    <row r="14158" spans="31:31" ht="15.75" x14ac:dyDescent="0.3">
      <c r="AE14158" s="70"/>
    </row>
    <row r="14159" spans="31:31" ht="15.75" x14ac:dyDescent="0.3">
      <c r="AE14159" s="70"/>
    </row>
    <row r="14160" spans="31:31" ht="15.75" x14ac:dyDescent="0.3">
      <c r="AE14160" s="70"/>
    </row>
    <row r="14161" spans="31:31" ht="15.75" x14ac:dyDescent="0.3">
      <c r="AE14161" s="70"/>
    </row>
    <row r="14162" spans="31:31" ht="15.75" x14ac:dyDescent="0.3">
      <c r="AE14162" s="70"/>
    </row>
    <row r="14163" spans="31:31" ht="15.75" x14ac:dyDescent="0.3">
      <c r="AE14163" s="70"/>
    </row>
    <row r="14164" spans="31:31" ht="15.75" x14ac:dyDescent="0.3">
      <c r="AE14164" s="70"/>
    </row>
    <row r="14165" spans="31:31" ht="15.75" x14ac:dyDescent="0.3">
      <c r="AE14165" s="70"/>
    </row>
    <row r="14166" spans="31:31" ht="15.75" x14ac:dyDescent="0.3">
      <c r="AE14166" s="70"/>
    </row>
    <row r="14167" spans="31:31" ht="15.75" x14ac:dyDescent="0.3">
      <c r="AE14167" s="70"/>
    </row>
    <row r="14168" spans="31:31" ht="15.75" x14ac:dyDescent="0.3">
      <c r="AE14168" s="70"/>
    </row>
    <row r="14169" spans="31:31" ht="15.75" x14ac:dyDescent="0.3">
      <c r="AE14169" s="70"/>
    </row>
    <row r="14170" spans="31:31" ht="15.75" x14ac:dyDescent="0.3">
      <c r="AE14170" s="70"/>
    </row>
    <row r="14171" spans="31:31" ht="15.75" x14ac:dyDescent="0.3">
      <c r="AE14171" s="70"/>
    </row>
    <row r="14172" spans="31:31" ht="15.75" x14ac:dyDescent="0.3">
      <c r="AE14172" s="70"/>
    </row>
    <row r="14173" spans="31:31" ht="15.75" x14ac:dyDescent="0.3">
      <c r="AE14173" s="70"/>
    </row>
    <row r="14174" spans="31:31" ht="15.75" x14ac:dyDescent="0.3">
      <c r="AE14174" s="70"/>
    </row>
    <row r="14175" spans="31:31" ht="15.75" x14ac:dyDescent="0.3">
      <c r="AE14175" s="70"/>
    </row>
    <row r="14176" spans="31:31" ht="15.75" x14ac:dyDescent="0.3">
      <c r="AE14176" s="70"/>
    </row>
    <row r="14177" spans="31:31" ht="15.75" x14ac:dyDescent="0.3">
      <c r="AE14177" s="70"/>
    </row>
    <row r="14178" spans="31:31" ht="15.75" x14ac:dyDescent="0.3">
      <c r="AE14178" s="70"/>
    </row>
    <row r="14179" spans="31:31" ht="15.75" x14ac:dyDescent="0.3">
      <c r="AE14179" s="70"/>
    </row>
    <row r="14180" spans="31:31" ht="15.75" x14ac:dyDescent="0.3">
      <c r="AE14180" s="70"/>
    </row>
    <row r="14181" spans="31:31" ht="15.75" x14ac:dyDescent="0.3">
      <c r="AE14181" s="70"/>
    </row>
    <row r="14182" spans="31:31" ht="15.75" x14ac:dyDescent="0.3">
      <c r="AE14182" s="70"/>
    </row>
    <row r="14183" spans="31:31" ht="15.75" x14ac:dyDescent="0.3">
      <c r="AE14183" s="70"/>
    </row>
    <row r="14184" spans="31:31" ht="15.75" x14ac:dyDescent="0.3">
      <c r="AE14184" s="70"/>
    </row>
    <row r="14185" spans="31:31" ht="15.75" x14ac:dyDescent="0.3">
      <c r="AE14185" s="70"/>
    </row>
    <row r="14186" spans="31:31" ht="15.75" x14ac:dyDescent="0.3">
      <c r="AE14186" s="70"/>
    </row>
    <row r="14187" spans="31:31" ht="15.75" x14ac:dyDescent="0.3">
      <c r="AE14187" s="70"/>
    </row>
    <row r="14188" spans="31:31" ht="15.75" x14ac:dyDescent="0.3">
      <c r="AE14188" s="70"/>
    </row>
    <row r="14189" spans="31:31" ht="15.75" x14ac:dyDescent="0.3">
      <c r="AE14189" s="70"/>
    </row>
    <row r="14190" spans="31:31" ht="15.75" x14ac:dyDescent="0.3">
      <c r="AE14190" s="70"/>
    </row>
    <row r="14191" spans="31:31" ht="15.75" x14ac:dyDescent="0.3">
      <c r="AE14191" s="70"/>
    </row>
    <row r="14192" spans="31:31" ht="15.75" x14ac:dyDescent="0.3">
      <c r="AE14192" s="70"/>
    </row>
    <row r="14193" spans="31:31" ht="15.75" x14ac:dyDescent="0.3">
      <c r="AE14193" s="70"/>
    </row>
    <row r="14194" spans="31:31" ht="15.75" x14ac:dyDescent="0.3">
      <c r="AE14194" s="70"/>
    </row>
    <row r="14195" spans="31:31" ht="15.75" x14ac:dyDescent="0.3">
      <c r="AE14195" s="70"/>
    </row>
    <row r="14196" spans="31:31" ht="15.75" x14ac:dyDescent="0.3">
      <c r="AE14196" s="70"/>
    </row>
    <row r="14197" spans="31:31" ht="15.75" x14ac:dyDescent="0.3">
      <c r="AE14197" s="70"/>
    </row>
    <row r="14198" spans="31:31" ht="15.75" x14ac:dyDescent="0.3">
      <c r="AE14198" s="70"/>
    </row>
    <row r="14199" spans="31:31" ht="15.75" x14ac:dyDescent="0.3">
      <c r="AE14199" s="70"/>
    </row>
    <row r="14200" spans="31:31" ht="15.75" x14ac:dyDescent="0.3">
      <c r="AE14200" s="70"/>
    </row>
    <row r="14201" spans="31:31" ht="15.75" x14ac:dyDescent="0.3">
      <c r="AE14201" s="70"/>
    </row>
    <row r="14202" spans="31:31" ht="15.75" x14ac:dyDescent="0.3">
      <c r="AE14202" s="70"/>
    </row>
    <row r="14203" spans="31:31" ht="15.75" x14ac:dyDescent="0.3">
      <c r="AE14203" s="70"/>
    </row>
    <row r="14204" spans="31:31" ht="15.75" x14ac:dyDescent="0.3">
      <c r="AE14204" s="70"/>
    </row>
    <row r="14205" spans="31:31" ht="15.75" x14ac:dyDescent="0.3">
      <c r="AE14205" s="70"/>
    </row>
    <row r="14206" spans="31:31" ht="15.75" x14ac:dyDescent="0.3">
      <c r="AE14206" s="70"/>
    </row>
    <row r="14207" spans="31:31" ht="15.75" x14ac:dyDescent="0.3">
      <c r="AE14207" s="70"/>
    </row>
    <row r="14208" spans="31:31" ht="15.75" x14ac:dyDescent="0.3">
      <c r="AE14208" s="70"/>
    </row>
    <row r="14209" spans="31:31" ht="15.75" x14ac:dyDescent="0.3">
      <c r="AE14209" s="70"/>
    </row>
    <row r="14210" spans="31:31" ht="15.75" x14ac:dyDescent="0.3">
      <c r="AE14210" s="70"/>
    </row>
    <row r="14211" spans="31:31" ht="15.75" x14ac:dyDescent="0.3">
      <c r="AE14211" s="70"/>
    </row>
    <row r="14212" spans="31:31" ht="15.75" x14ac:dyDescent="0.3">
      <c r="AE14212" s="70"/>
    </row>
    <row r="14213" spans="31:31" ht="15.75" x14ac:dyDescent="0.3">
      <c r="AE14213" s="70"/>
    </row>
    <row r="14214" spans="31:31" ht="15.75" x14ac:dyDescent="0.3">
      <c r="AE14214" s="70"/>
    </row>
    <row r="14215" spans="31:31" ht="15.75" x14ac:dyDescent="0.3">
      <c r="AE14215" s="70"/>
    </row>
    <row r="14216" spans="31:31" ht="15.75" x14ac:dyDescent="0.3">
      <c r="AE14216" s="70"/>
    </row>
    <row r="14217" spans="31:31" ht="15.75" x14ac:dyDescent="0.3">
      <c r="AE14217" s="70"/>
    </row>
    <row r="14218" spans="31:31" ht="15.75" x14ac:dyDescent="0.3">
      <c r="AE14218" s="70"/>
    </row>
    <row r="14219" spans="31:31" ht="15.75" x14ac:dyDescent="0.3">
      <c r="AE14219" s="70"/>
    </row>
    <row r="14220" spans="31:31" ht="15.75" x14ac:dyDescent="0.3">
      <c r="AE14220" s="70"/>
    </row>
    <row r="14221" spans="31:31" ht="15.75" x14ac:dyDescent="0.3">
      <c r="AE14221" s="70"/>
    </row>
    <row r="14222" spans="31:31" ht="15.75" x14ac:dyDescent="0.3">
      <c r="AE14222" s="70"/>
    </row>
    <row r="14223" spans="31:31" ht="15.75" x14ac:dyDescent="0.3">
      <c r="AE14223" s="70"/>
    </row>
    <row r="14224" spans="31:31" ht="15.75" x14ac:dyDescent="0.3">
      <c r="AE14224" s="70"/>
    </row>
    <row r="14225" spans="31:31" ht="15.75" x14ac:dyDescent="0.3">
      <c r="AE14225" s="70"/>
    </row>
    <row r="14226" spans="31:31" ht="15.75" x14ac:dyDescent="0.3">
      <c r="AE14226" s="70"/>
    </row>
    <row r="14227" spans="31:31" ht="15.75" x14ac:dyDescent="0.3">
      <c r="AE14227" s="70"/>
    </row>
    <row r="14228" spans="31:31" ht="15.75" x14ac:dyDescent="0.3">
      <c r="AE14228" s="70"/>
    </row>
    <row r="14229" spans="31:31" ht="15.75" x14ac:dyDescent="0.3">
      <c r="AE14229" s="70"/>
    </row>
    <row r="14230" spans="31:31" ht="15.75" x14ac:dyDescent="0.3">
      <c r="AE14230" s="70"/>
    </row>
    <row r="14231" spans="31:31" ht="15.75" x14ac:dyDescent="0.3">
      <c r="AE14231" s="70"/>
    </row>
    <row r="14232" spans="31:31" ht="15.75" x14ac:dyDescent="0.3">
      <c r="AE14232" s="70"/>
    </row>
    <row r="14233" spans="31:31" ht="15.75" x14ac:dyDescent="0.3">
      <c r="AE14233" s="70"/>
    </row>
    <row r="14234" spans="31:31" ht="15.75" x14ac:dyDescent="0.3">
      <c r="AE14234" s="70"/>
    </row>
    <row r="14235" spans="31:31" ht="15.75" x14ac:dyDescent="0.3">
      <c r="AE14235" s="70"/>
    </row>
    <row r="14236" spans="31:31" ht="15.75" x14ac:dyDescent="0.3">
      <c r="AE14236" s="70"/>
    </row>
    <row r="14237" spans="31:31" ht="15.75" x14ac:dyDescent="0.3">
      <c r="AE14237" s="70"/>
    </row>
    <row r="14238" spans="31:31" ht="15.75" x14ac:dyDescent="0.3">
      <c r="AE14238" s="70"/>
    </row>
    <row r="14239" spans="31:31" ht="15.75" x14ac:dyDescent="0.3">
      <c r="AE14239" s="70"/>
    </row>
    <row r="14240" spans="31:31" ht="15.75" x14ac:dyDescent="0.3">
      <c r="AE14240" s="70"/>
    </row>
    <row r="14241" spans="31:31" ht="15.75" x14ac:dyDescent="0.3">
      <c r="AE14241" s="70"/>
    </row>
    <row r="14242" spans="31:31" ht="15.75" x14ac:dyDescent="0.3">
      <c r="AE14242" s="70"/>
    </row>
    <row r="14243" spans="31:31" ht="15.75" x14ac:dyDescent="0.3">
      <c r="AE14243" s="70"/>
    </row>
    <row r="14244" spans="31:31" ht="15.75" x14ac:dyDescent="0.3">
      <c r="AE14244" s="70"/>
    </row>
    <row r="14245" spans="31:31" ht="15.75" x14ac:dyDescent="0.3">
      <c r="AE14245" s="70"/>
    </row>
    <row r="14246" spans="31:31" ht="15.75" x14ac:dyDescent="0.3">
      <c r="AE14246" s="70"/>
    </row>
    <row r="14247" spans="31:31" ht="15.75" x14ac:dyDescent="0.3">
      <c r="AE14247" s="70"/>
    </row>
    <row r="14248" spans="31:31" ht="15.75" x14ac:dyDescent="0.3">
      <c r="AE14248" s="70"/>
    </row>
    <row r="14249" spans="31:31" ht="15.75" x14ac:dyDescent="0.3">
      <c r="AE14249" s="70"/>
    </row>
    <row r="14250" spans="31:31" ht="15.75" x14ac:dyDescent="0.3">
      <c r="AE14250" s="70"/>
    </row>
    <row r="14251" spans="31:31" ht="15.75" x14ac:dyDescent="0.3">
      <c r="AE14251" s="70"/>
    </row>
    <row r="14252" spans="31:31" ht="15.75" x14ac:dyDescent="0.3">
      <c r="AE14252" s="70"/>
    </row>
    <row r="14253" spans="31:31" ht="15.75" x14ac:dyDescent="0.3">
      <c r="AE14253" s="70"/>
    </row>
    <row r="14254" spans="31:31" ht="15.75" x14ac:dyDescent="0.3">
      <c r="AE14254" s="70"/>
    </row>
    <row r="14255" spans="31:31" ht="15.75" x14ac:dyDescent="0.3">
      <c r="AE14255" s="70"/>
    </row>
    <row r="14256" spans="31:31" ht="15.75" x14ac:dyDescent="0.3">
      <c r="AE14256" s="70"/>
    </row>
    <row r="14257" spans="31:31" ht="15.75" x14ac:dyDescent="0.3">
      <c r="AE14257" s="70"/>
    </row>
    <row r="14258" spans="31:31" ht="15.75" x14ac:dyDescent="0.3">
      <c r="AE14258" s="70"/>
    </row>
    <row r="14259" spans="31:31" ht="15.75" x14ac:dyDescent="0.3">
      <c r="AE14259" s="70"/>
    </row>
    <row r="14260" spans="31:31" ht="15.75" x14ac:dyDescent="0.3">
      <c r="AE14260" s="70"/>
    </row>
    <row r="14261" spans="31:31" ht="15.75" x14ac:dyDescent="0.3">
      <c r="AE14261" s="70"/>
    </row>
    <row r="14262" spans="31:31" ht="15.75" x14ac:dyDescent="0.3">
      <c r="AE14262" s="70"/>
    </row>
    <row r="14263" spans="31:31" ht="15.75" x14ac:dyDescent="0.3">
      <c r="AE14263" s="70"/>
    </row>
    <row r="14264" spans="31:31" ht="15.75" x14ac:dyDescent="0.3">
      <c r="AE14264" s="70"/>
    </row>
    <row r="14265" spans="31:31" ht="15.75" x14ac:dyDescent="0.3">
      <c r="AE14265" s="70"/>
    </row>
    <row r="14266" spans="31:31" ht="15.75" x14ac:dyDescent="0.3">
      <c r="AE14266" s="70"/>
    </row>
    <row r="14267" spans="31:31" ht="15.75" x14ac:dyDescent="0.3">
      <c r="AE14267" s="70"/>
    </row>
    <row r="14268" spans="31:31" ht="15.75" x14ac:dyDescent="0.3">
      <c r="AE14268" s="70"/>
    </row>
    <row r="14269" spans="31:31" ht="15.75" x14ac:dyDescent="0.3">
      <c r="AE14269" s="70"/>
    </row>
    <row r="14270" spans="31:31" ht="15.75" x14ac:dyDescent="0.3">
      <c r="AE14270" s="70"/>
    </row>
    <row r="14271" spans="31:31" ht="15.75" x14ac:dyDescent="0.3">
      <c r="AE14271" s="70"/>
    </row>
    <row r="14272" spans="31:31" ht="15.75" x14ac:dyDescent="0.3">
      <c r="AE14272" s="70"/>
    </row>
    <row r="14273" spans="31:31" ht="15.75" x14ac:dyDescent="0.3">
      <c r="AE14273" s="70"/>
    </row>
    <row r="14274" spans="31:31" ht="15.75" x14ac:dyDescent="0.3">
      <c r="AE14274" s="70"/>
    </row>
    <row r="14275" spans="31:31" ht="15.75" x14ac:dyDescent="0.3">
      <c r="AE14275" s="70"/>
    </row>
    <row r="14276" spans="31:31" ht="15.75" x14ac:dyDescent="0.3">
      <c r="AE14276" s="70"/>
    </row>
    <row r="14277" spans="31:31" ht="15.75" x14ac:dyDescent="0.3">
      <c r="AE14277" s="70"/>
    </row>
    <row r="14278" spans="31:31" ht="15.75" x14ac:dyDescent="0.3">
      <c r="AE14278" s="70"/>
    </row>
    <row r="14279" spans="31:31" ht="15.75" x14ac:dyDescent="0.3">
      <c r="AE14279" s="70"/>
    </row>
    <row r="14280" spans="31:31" ht="15.75" x14ac:dyDescent="0.3">
      <c r="AE14280" s="70"/>
    </row>
    <row r="14281" spans="31:31" ht="15.75" x14ac:dyDescent="0.3">
      <c r="AE14281" s="70"/>
    </row>
    <row r="14282" spans="31:31" ht="15.75" x14ac:dyDescent="0.3">
      <c r="AE14282" s="70"/>
    </row>
    <row r="14283" spans="31:31" ht="15.75" x14ac:dyDescent="0.3">
      <c r="AE14283" s="70"/>
    </row>
    <row r="14284" spans="31:31" ht="15.75" x14ac:dyDescent="0.3">
      <c r="AE14284" s="70"/>
    </row>
    <row r="14285" spans="31:31" ht="15.75" x14ac:dyDescent="0.3">
      <c r="AE14285" s="70"/>
    </row>
    <row r="14286" spans="31:31" ht="15.75" x14ac:dyDescent="0.3">
      <c r="AE14286" s="70"/>
    </row>
    <row r="14287" spans="31:31" ht="15.75" x14ac:dyDescent="0.3">
      <c r="AE14287" s="70"/>
    </row>
    <row r="14288" spans="31:31" ht="15.75" x14ac:dyDescent="0.3">
      <c r="AE14288" s="70"/>
    </row>
    <row r="14289" spans="31:31" ht="15.75" x14ac:dyDescent="0.3">
      <c r="AE14289" s="70"/>
    </row>
    <row r="14290" spans="31:31" ht="15.75" x14ac:dyDescent="0.3">
      <c r="AE14290" s="70"/>
    </row>
    <row r="14291" spans="31:31" ht="15.75" x14ac:dyDescent="0.3">
      <c r="AE14291" s="70"/>
    </row>
    <row r="14292" spans="31:31" ht="15.75" x14ac:dyDescent="0.3">
      <c r="AE14292" s="70"/>
    </row>
    <row r="14293" spans="31:31" ht="15.75" x14ac:dyDescent="0.3">
      <c r="AE14293" s="70"/>
    </row>
    <row r="14294" spans="31:31" ht="15.75" x14ac:dyDescent="0.3">
      <c r="AE14294" s="70"/>
    </row>
    <row r="14295" spans="31:31" ht="15.75" x14ac:dyDescent="0.3">
      <c r="AE14295" s="70"/>
    </row>
    <row r="14296" spans="31:31" ht="15.75" x14ac:dyDescent="0.3">
      <c r="AE14296" s="70"/>
    </row>
    <row r="14297" spans="31:31" ht="15.75" x14ac:dyDescent="0.3">
      <c r="AE14297" s="70"/>
    </row>
    <row r="14298" spans="31:31" ht="15.75" x14ac:dyDescent="0.3">
      <c r="AE14298" s="70"/>
    </row>
    <row r="14299" spans="31:31" ht="15.75" x14ac:dyDescent="0.3">
      <c r="AE14299" s="70"/>
    </row>
    <row r="14300" spans="31:31" ht="15.75" x14ac:dyDescent="0.3">
      <c r="AE14300" s="70"/>
    </row>
    <row r="14301" spans="31:31" ht="15.75" x14ac:dyDescent="0.3">
      <c r="AE14301" s="70"/>
    </row>
    <row r="14302" spans="31:31" ht="15.75" x14ac:dyDescent="0.3">
      <c r="AE14302" s="70"/>
    </row>
    <row r="14303" spans="31:31" ht="15.75" x14ac:dyDescent="0.3">
      <c r="AE14303" s="70"/>
    </row>
    <row r="14304" spans="31:31" ht="15.75" x14ac:dyDescent="0.3">
      <c r="AE14304" s="70"/>
    </row>
    <row r="14305" spans="31:31" ht="15.75" x14ac:dyDescent="0.3">
      <c r="AE14305" s="70"/>
    </row>
    <row r="14306" spans="31:31" ht="15.75" x14ac:dyDescent="0.3">
      <c r="AE14306" s="70"/>
    </row>
    <row r="14307" spans="31:31" ht="15.75" x14ac:dyDescent="0.3">
      <c r="AE14307" s="70"/>
    </row>
    <row r="14308" spans="31:31" ht="15.75" x14ac:dyDescent="0.3">
      <c r="AE14308" s="70"/>
    </row>
    <row r="14309" spans="31:31" ht="15.75" x14ac:dyDescent="0.3">
      <c r="AE14309" s="70"/>
    </row>
    <row r="14310" spans="31:31" ht="15.75" x14ac:dyDescent="0.3">
      <c r="AE14310" s="70"/>
    </row>
    <row r="14311" spans="31:31" ht="15.75" x14ac:dyDescent="0.3">
      <c r="AE14311" s="70"/>
    </row>
    <row r="14312" spans="31:31" ht="15.75" x14ac:dyDescent="0.3">
      <c r="AE14312" s="70"/>
    </row>
    <row r="14313" spans="31:31" ht="15.75" x14ac:dyDescent="0.3">
      <c r="AE14313" s="70"/>
    </row>
    <row r="14314" spans="31:31" ht="15.75" x14ac:dyDescent="0.3">
      <c r="AE14314" s="70"/>
    </row>
    <row r="14315" spans="31:31" ht="15.75" x14ac:dyDescent="0.3">
      <c r="AE14315" s="70"/>
    </row>
    <row r="14316" spans="31:31" ht="15.75" x14ac:dyDescent="0.3">
      <c r="AE14316" s="70"/>
    </row>
    <row r="14317" spans="31:31" ht="15.75" x14ac:dyDescent="0.3">
      <c r="AE14317" s="70"/>
    </row>
    <row r="14318" spans="31:31" ht="15.75" x14ac:dyDescent="0.3">
      <c r="AE14318" s="70"/>
    </row>
    <row r="14319" spans="31:31" ht="15.75" x14ac:dyDescent="0.3">
      <c r="AE14319" s="70"/>
    </row>
    <row r="14320" spans="31:31" ht="15.75" x14ac:dyDescent="0.3">
      <c r="AE14320" s="70"/>
    </row>
    <row r="14321" spans="31:31" ht="15.75" x14ac:dyDescent="0.3">
      <c r="AE14321" s="70"/>
    </row>
    <row r="14322" spans="31:31" ht="15.75" x14ac:dyDescent="0.3">
      <c r="AE14322" s="70"/>
    </row>
    <row r="14323" spans="31:31" ht="15.75" x14ac:dyDescent="0.3">
      <c r="AE14323" s="70"/>
    </row>
    <row r="14324" spans="31:31" ht="15.75" x14ac:dyDescent="0.3">
      <c r="AE14324" s="70"/>
    </row>
    <row r="14325" spans="31:31" ht="15.75" x14ac:dyDescent="0.3">
      <c r="AE14325" s="70"/>
    </row>
    <row r="14326" spans="31:31" ht="15.75" x14ac:dyDescent="0.3">
      <c r="AE14326" s="70"/>
    </row>
    <row r="14327" spans="31:31" ht="15.75" x14ac:dyDescent="0.3">
      <c r="AE14327" s="70"/>
    </row>
    <row r="14328" spans="31:31" ht="15.75" x14ac:dyDescent="0.3">
      <c r="AE14328" s="70"/>
    </row>
    <row r="14329" spans="31:31" ht="15.75" x14ac:dyDescent="0.3">
      <c r="AE14329" s="70"/>
    </row>
    <row r="14330" spans="31:31" ht="15.75" x14ac:dyDescent="0.3">
      <c r="AE14330" s="70"/>
    </row>
    <row r="14331" spans="31:31" ht="15.75" x14ac:dyDescent="0.3">
      <c r="AE14331" s="70"/>
    </row>
    <row r="14332" spans="31:31" ht="15.75" x14ac:dyDescent="0.3">
      <c r="AE14332" s="70"/>
    </row>
    <row r="14333" spans="31:31" ht="15.75" x14ac:dyDescent="0.3">
      <c r="AE14333" s="70"/>
    </row>
    <row r="14334" spans="31:31" ht="15.75" x14ac:dyDescent="0.3">
      <c r="AE14334" s="70"/>
    </row>
    <row r="14335" spans="31:31" ht="15.75" x14ac:dyDescent="0.3">
      <c r="AE14335" s="70"/>
    </row>
    <row r="14336" spans="31:31" ht="15.75" x14ac:dyDescent="0.3">
      <c r="AE14336" s="70"/>
    </row>
    <row r="14337" spans="31:31" ht="15.75" x14ac:dyDescent="0.3">
      <c r="AE14337" s="70"/>
    </row>
    <row r="14338" spans="31:31" ht="15.75" x14ac:dyDescent="0.3">
      <c r="AE14338" s="70"/>
    </row>
    <row r="14339" spans="31:31" ht="15.75" x14ac:dyDescent="0.3">
      <c r="AE14339" s="70"/>
    </row>
    <row r="14340" spans="31:31" ht="15.75" x14ac:dyDescent="0.3">
      <c r="AE14340" s="70"/>
    </row>
    <row r="14341" spans="31:31" ht="15.75" x14ac:dyDescent="0.3">
      <c r="AE14341" s="70"/>
    </row>
    <row r="14342" spans="31:31" ht="15.75" x14ac:dyDescent="0.3">
      <c r="AE14342" s="70"/>
    </row>
    <row r="14343" spans="31:31" ht="15.75" x14ac:dyDescent="0.3">
      <c r="AE14343" s="70"/>
    </row>
    <row r="14344" spans="31:31" ht="15.75" x14ac:dyDescent="0.3">
      <c r="AE14344" s="70"/>
    </row>
    <row r="14345" spans="31:31" ht="15.75" x14ac:dyDescent="0.3">
      <c r="AE14345" s="70"/>
    </row>
    <row r="14346" spans="31:31" ht="15.75" x14ac:dyDescent="0.3">
      <c r="AE14346" s="70"/>
    </row>
    <row r="14347" spans="31:31" ht="15.75" x14ac:dyDescent="0.3">
      <c r="AE14347" s="70"/>
    </row>
    <row r="14348" spans="31:31" ht="15.75" x14ac:dyDescent="0.3">
      <c r="AE14348" s="70"/>
    </row>
    <row r="14349" spans="31:31" ht="15.75" x14ac:dyDescent="0.3">
      <c r="AE14349" s="70"/>
    </row>
    <row r="14350" spans="31:31" ht="15.75" x14ac:dyDescent="0.3">
      <c r="AE14350" s="70"/>
    </row>
    <row r="14351" spans="31:31" ht="15.75" x14ac:dyDescent="0.3">
      <c r="AE14351" s="70"/>
    </row>
    <row r="14352" spans="31:31" ht="15.75" x14ac:dyDescent="0.3">
      <c r="AE14352" s="70"/>
    </row>
    <row r="14353" spans="31:31" ht="15.75" x14ac:dyDescent="0.3">
      <c r="AE14353" s="70"/>
    </row>
    <row r="14354" spans="31:31" ht="15.75" x14ac:dyDescent="0.3">
      <c r="AE14354" s="70"/>
    </row>
    <row r="14355" spans="31:31" ht="15.75" x14ac:dyDescent="0.3">
      <c r="AE14355" s="70"/>
    </row>
    <row r="14356" spans="31:31" ht="15.75" x14ac:dyDescent="0.3">
      <c r="AE14356" s="70"/>
    </row>
    <row r="14357" spans="31:31" ht="15.75" x14ac:dyDescent="0.3">
      <c r="AE14357" s="70"/>
    </row>
    <row r="14358" spans="31:31" ht="15.75" x14ac:dyDescent="0.3">
      <c r="AE14358" s="70"/>
    </row>
    <row r="14359" spans="31:31" ht="15.75" x14ac:dyDescent="0.3">
      <c r="AE14359" s="70"/>
    </row>
    <row r="14360" spans="31:31" ht="15.75" x14ac:dyDescent="0.3">
      <c r="AE14360" s="70"/>
    </row>
    <row r="14361" spans="31:31" ht="15.75" x14ac:dyDescent="0.3">
      <c r="AE14361" s="70"/>
    </row>
    <row r="14362" spans="31:31" ht="15.75" x14ac:dyDescent="0.3">
      <c r="AE14362" s="70"/>
    </row>
    <row r="14363" spans="31:31" ht="15.75" x14ac:dyDescent="0.3">
      <c r="AE14363" s="70"/>
    </row>
    <row r="14364" spans="31:31" ht="15.75" x14ac:dyDescent="0.3">
      <c r="AE14364" s="70"/>
    </row>
    <row r="14365" spans="31:31" ht="15.75" x14ac:dyDescent="0.3">
      <c r="AE14365" s="70"/>
    </row>
    <row r="14366" spans="31:31" ht="15.75" x14ac:dyDescent="0.3">
      <c r="AE14366" s="70"/>
    </row>
    <row r="14367" spans="31:31" ht="15.75" x14ac:dyDescent="0.3">
      <c r="AE14367" s="70"/>
    </row>
    <row r="14368" spans="31:31" ht="15.75" x14ac:dyDescent="0.3">
      <c r="AE14368" s="70"/>
    </row>
    <row r="14369" spans="31:31" ht="15.75" x14ac:dyDescent="0.3">
      <c r="AE14369" s="70"/>
    </row>
    <row r="14370" spans="31:31" ht="15.75" x14ac:dyDescent="0.3">
      <c r="AE14370" s="70"/>
    </row>
    <row r="14371" spans="31:31" ht="15.75" x14ac:dyDescent="0.3">
      <c r="AE14371" s="70"/>
    </row>
    <row r="14372" spans="31:31" ht="15.75" x14ac:dyDescent="0.3">
      <c r="AE14372" s="70"/>
    </row>
    <row r="14373" spans="31:31" ht="15.75" x14ac:dyDescent="0.3">
      <c r="AE14373" s="70"/>
    </row>
    <row r="14374" spans="31:31" ht="15.75" x14ac:dyDescent="0.3">
      <c r="AE14374" s="70"/>
    </row>
    <row r="14375" spans="31:31" ht="15.75" x14ac:dyDescent="0.3">
      <c r="AE14375" s="70"/>
    </row>
    <row r="14376" spans="31:31" ht="15.75" x14ac:dyDescent="0.3">
      <c r="AE14376" s="70"/>
    </row>
    <row r="14377" spans="31:31" ht="15.75" x14ac:dyDescent="0.3">
      <c r="AE14377" s="70"/>
    </row>
    <row r="14378" spans="31:31" ht="15.75" x14ac:dyDescent="0.3">
      <c r="AE14378" s="70"/>
    </row>
    <row r="14379" spans="31:31" ht="15.75" x14ac:dyDescent="0.3">
      <c r="AE14379" s="70"/>
    </row>
    <row r="14380" spans="31:31" ht="15.75" x14ac:dyDescent="0.3">
      <c r="AE14380" s="70"/>
    </row>
    <row r="14381" spans="31:31" ht="15.75" x14ac:dyDescent="0.3">
      <c r="AE14381" s="70"/>
    </row>
    <row r="14382" spans="31:31" ht="15.75" x14ac:dyDescent="0.3">
      <c r="AE14382" s="70"/>
    </row>
    <row r="14383" spans="31:31" ht="15.75" x14ac:dyDescent="0.3">
      <c r="AE14383" s="70"/>
    </row>
    <row r="14384" spans="31:31" ht="15.75" x14ac:dyDescent="0.3">
      <c r="AE14384" s="70"/>
    </row>
    <row r="14385" spans="31:31" ht="15.75" x14ac:dyDescent="0.3">
      <c r="AE14385" s="70"/>
    </row>
    <row r="14386" spans="31:31" ht="15.75" x14ac:dyDescent="0.3">
      <c r="AE14386" s="70"/>
    </row>
    <row r="14387" spans="31:31" ht="15.75" x14ac:dyDescent="0.3">
      <c r="AE14387" s="70"/>
    </row>
    <row r="14388" spans="31:31" ht="15.75" x14ac:dyDescent="0.3">
      <c r="AE14388" s="70"/>
    </row>
    <row r="14389" spans="31:31" ht="15.75" x14ac:dyDescent="0.3">
      <c r="AE14389" s="70"/>
    </row>
    <row r="14390" spans="31:31" ht="15.75" x14ac:dyDescent="0.3">
      <c r="AE14390" s="70"/>
    </row>
    <row r="14391" spans="31:31" ht="15.75" x14ac:dyDescent="0.3">
      <c r="AE14391" s="70"/>
    </row>
    <row r="14392" spans="31:31" ht="15.75" x14ac:dyDescent="0.3">
      <c r="AE14392" s="70"/>
    </row>
    <row r="14393" spans="31:31" ht="15.75" x14ac:dyDescent="0.3">
      <c r="AE14393" s="70"/>
    </row>
    <row r="14394" spans="31:31" ht="15.75" x14ac:dyDescent="0.3">
      <c r="AE14394" s="70"/>
    </row>
    <row r="14395" spans="31:31" ht="15.75" x14ac:dyDescent="0.3">
      <c r="AE14395" s="70"/>
    </row>
    <row r="14396" spans="31:31" ht="15.75" x14ac:dyDescent="0.3">
      <c r="AE14396" s="70"/>
    </row>
    <row r="14397" spans="31:31" ht="15.75" x14ac:dyDescent="0.3">
      <c r="AE14397" s="70"/>
    </row>
    <row r="14398" spans="31:31" ht="15.75" x14ac:dyDescent="0.3">
      <c r="AE14398" s="70"/>
    </row>
    <row r="14399" spans="31:31" ht="15.75" x14ac:dyDescent="0.3">
      <c r="AE14399" s="70"/>
    </row>
    <row r="14400" spans="31:31" ht="15.75" x14ac:dyDescent="0.3">
      <c r="AE14400" s="70"/>
    </row>
    <row r="14401" spans="31:31" ht="15.75" x14ac:dyDescent="0.3">
      <c r="AE14401" s="70"/>
    </row>
    <row r="14402" spans="31:31" ht="15.75" x14ac:dyDescent="0.3">
      <c r="AE14402" s="70"/>
    </row>
    <row r="14403" spans="31:31" ht="15.75" x14ac:dyDescent="0.3">
      <c r="AE14403" s="70"/>
    </row>
    <row r="14404" spans="31:31" ht="15.75" x14ac:dyDescent="0.3">
      <c r="AE14404" s="70"/>
    </row>
    <row r="14405" spans="31:31" ht="15.75" x14ac:dyDescent="0.3">
      <c r="AE14405" s="70"/>
    </row>
    <row r="14406" spans="31:31" ht="15.75" x14ac:dyDescent="0.3">
      <c r="AE14406" s="70"/>
    </row>
    <row r="14407" spans="31:31" ht="15.75" x14ac:dyDescent="0.3">
      <c r="AE14407" s="70"/>
    </row>
    <row r="14408" spans="31:31" ht="15.75" x14ac:dyDescent="0.3">
      <c r="AE14408" s="70"/>
    </row>
    <row r="14409" spans="31:31" ht="15.75" x14ac:dyDescent="0.3">
      <c r="AE14409" s="70"/>
    </row>
    <row r="14410" spans="31:31" ht="15.75" x14ac:dyDescent="0.3">
      <c r="AE14410" s="70"/>
    </row>
    <row r="14411" spans="31:31" ht="15.75" x14ac:dyDescent="0.3">
      <c r="AE14411" s="70"/>
    </row>
    <row r="14412" spans="31:31" ht="15.75" x14ac:dyDescent="0.3">
      <c r="AE14412" s="70"/>
    </row>
    <row r="14413" spans="31:31" ht="15.75" x14ac:dyDescent="0.3">
      <c r="AE14413" s="70"/>
    </row>
    <row r="14414" spans="31:31" ht="15.75" x14ac:dyDescent="0.3">
      <c r="AE14414" s="70"/>
    </row>
    <row r="14415" spans="31:31" ht="15.75" x14ac:dyDescent="0.3">
      <c r="AE14415" s="70"/>
    </row>
    <row r="14416" spans="31:31" ht="15.75" x14ac:dyDescent="0.3">
      <c r="AE14416" s="70"/>
    </row>
    <row r="14417" spans="31:31" ht="15.75" x14ac:dyDescent="0.3">
      <c r="AE14417" s="70"/>
    </row>
    <row r="14418" spans="31:31" ht="15.75" x14ac:dyDescent="0.3">
      <c r="AE14418" s="70"/>
    </row>
    <row r="14419" spans="31:31" ht="15.75" x14ac:dyDescent="0.3">
      <c r="AE14419" s="70"/>
    </row>
    <row r="14420" spans="31:31" ht="15.75" x14ac:dyDescent="0.3">
      <c r="AE14420" s="70"/>
    </row>
    <row r="14421" spans="31:31" ht="15.75" x14ac:dyDescent="0.3">
      <c r="AE14421" s="70"/>
    </row>
    <row r="14422" spans="31:31" ht="15.75" x14ac:dyDescent="0.3">
      <c r="AE14422" s="70"/>
    </row>
    <row r="14423" spans="31:31" ht="15.75" x14ac:dyDescent="0.3">
      <c r="AE14423" s="70"/>
    </row>
    <row r="14424" spans="31:31" ht="15.75" x14ac:dyDescent="0.3">
      <c r="AE14424" s="70"/>
    </row>
    <row r="14425" spans="31:31" ht="15.75" x14ac:dyDescent="0.3">
      <c r="AE14425" s="70"/>
    </row>
    <row r="14426" spans="31:31" ht="15.75" x14ac:dyDescent="0.3">
      <c r="AE14426" s="70"/>
    </row>
    <row r="14427" spans="31:31" ht="15.75" x14ac:dyDescent="0.3">
      <c r="AE14427" s="70"/>
    </row>
    <row r="14428" spans="31:31" ht="15.75" x14ac:dyDescent="0.3">
      <c r="AE14428" s="70"/>
    </row>
    <row r="14429" spans="31:31" ht="15.75" x14ac:dyDescent="0.3">
      <c r="AE14429" s="70"/>
    </row>
    <row r="14430" spans="31:31" ht="15.75" x14ac:dyDescent="0.3">
      <c r="AE14430" s="70"/>
    </row>
    <row r="14431" spans="31:31" ht="15.75" x14ac:dyDescent="0.3">
      <c r="AE14431" s="70"/>
    </row>
    <row r="14432" spans="31:31" ht="15.75" x14ac:dyDescent="0.3">
      <c r="AE14432" s="70"/>
    </row>
    <row r="14433" spans="31:31" ht="15.75" x14ac:dyDescent="0.3">
      <c r="AE14433" s="70"/>
    </row>
    <row r="14434" spans="31:31" ht="15.75" x14ac:dyDescent="0.3">
      <c r="AE14434" s="70"/>
    </row>
    <row r="14435" spans="31:31" ht="15.75" x14ac:dyDescent="0.3">
      <c r="AE14435" s="70"/>
    </row>
    <row r="14436" spans="31:31" ht="15.75" x14ac:dyDescent="0.3">
      <c r="AE14436" s="70"/>
    </row>
    <row r="14437" spans="31:31" ht="15.75" x14ac:dyDescent="0.3">
      <c r="AE14437" s="70"/>
    </row>
    <row r="14438" spans="31:31" ht="15.75" x14ac:dyDescent="0.3">
      <c r="AE14438" s="70"/>
    </row>
    <row r="14439" spans="31:31" ht="15.75" x14ac:dyDescent="0.3">
      <c r="AE14439" s="70"/>
    </row>
    <row r="14440" spans="31:31" ht="15.75" x14ac:dyDescent="0.3">
      <c r="AE14440" s="70"/>
    </row>
    <row r="14441" spans="31:31" ht="15.75" x14ac:dyDescent="0.3">
      <c r="AE14441" s="70"/>
    </row>
    <row r="14442" spans="31:31" ht="15.75" x14ac:dyDescent="0.3">
      <c r="AE14442" s="70"/>
    </row>
    <row r="14443" spans="31:31" ht="15.75" x14ac:dyDescent="0.3">
      <c r="AE14443" s="70"/>
    </row>
    <row r="14444" spans="31:31" ht="15.75" x14ac:dyDescent="0.3">
      <c r="AE14444" s="70"/>
    </row>
    <row r="14445" spans="31:31" ht="15.75" x14ac:dyDescent="0.3">
      <c r="AE14445" s="70"/>
    </row>
    <row r="14446" spans="31:31" ht="15.75" x14ac:dyDescent="0.3">
      <c r="AE14446" s="70"/>
    </row>
    <row r="14447" spans="31:31" ht="15.75" x14ac:dyDescent="0.3">
      <c r="AE14447" s="70"/>
    </row>
    <row r="14448" spans="31:31" ht="15.75" x14ac:dyDescent="0.3">
      <c r="AE14448" s="70"/>
    </row>
    <row r="14449" spans="31:31" ht="15.75" x14ac:dyDescent="0.3">
      <c r="AE14449" s="70"/>
    </row>
    <row r="14450" spans="31:31" ht="15.75" x14ac:dyDescent="0.3">
      <c r="AE14450" s="70"/>
    </row>
    <row r="14451" spans="31:31" ht="15.75" x14ac:dyDescent="0.3">
      <c r="AE14451" s="70"/>
    </row>
    <row r="14452" spans="31:31" ht="15.75" x14ac:dyDescent="0.3">
      <c r="AE14452" s="70"/>
    </row>
    <row r="14453" spans="31:31" ht="15.75" x14ac:dyDescent="0.3">
      <c r="AE14453" s="70"/>
    </row>
    <row r="14454" spans="31:31" ht="15.75" x14ac:dyDescent="0.3">
      <c r="AE14454" s="70"/>
    </row>
    <row r="14455" spans="31:31" ht="15.75" x14ac:dyDescent="0.3">
      <c r="AE14455" s="70"/>
    </row>
    <row r="14456" spans="31:31" ht="15.75" x14ac:dyDescent="0.3">
      <c r="AE14456" s="70"/>
    </row>
    <row r="14457" spans="31:31" ht="15.75" x14ac:dyDescent="0.3">
      <c r="AE14457" s="70"/>
    </row>
    <row r="14458" spans="31:31" ht="15.75" x14ac:dyDescent="0.3">
      <c r="AE14458" s="70"/>
    </row>
    <row r="14459" spans="31:31" ht="15.75" x14ac:dyDescent="0.3">
      <c r="AE14459" s="70"/>
    </row>
    <row r="14460" spans="31:31" ht="15.75" x14ac:dyDescent="0.3">
      <c r="AE14460" s="70"/>
    </row>
    <row r="14461" spans="31:31" ht="15.75" x14ac:dyDescent="0.3">
      <c r="AE14461" s="70"/>
    </row>
    <row r="14462" spans="31:31" ht="15.75" x14ac:dyDescent="0.3">
      <c r="AE14462" s="70"/>
    </row>
    <row r="14463" spans="31:31" ht="15.75" x14ac:dyDescent="0.3">
      <c r="AE14463" s="70"/>
    </row>
    <row r="14464" spans="31:31" ht="15.75" x14ac:dyDescent="0.3">
      <c r="AE14464" s="70"/>
    </row>
    <row r="14465" spans="31:31" ht="15.75" x14ac:dyDescent="0.3">
      <c r="AE14465" s="70"/>
    </row>
    <row r="14466" spans="31:31" ht="15.75" x14ac:dyDescent="0.3">
      <c r="AE14466" s="70"/>
    </row>
    <row r="14467" spans="31:31" ht="15.75" x14ac:dyDescent="0.3">
      <c r="AE14467" s="70"/>
    </row>
    <row r="14468" spans="31:31" ht="15.75" x14ac:dyDescent="0.3">
      <c r="AE14468" s="70"/>
    </row>
    <row r="14469" spans="31:31" ht="15.75" x14ac:dyDescent="0.3">
      <c r="AE14469" s="70"/>
    </row>
    <row r="14470" spans="31:31" ht="15.75" x14ac:dyDescent="0.3">
      <c r="AE14470" s="70"/>
    </row>
    <row r="14471" spans="31:31" ht="15.75" x14ac:dyDescent="0.3">
      <c r="AE14471" s="70"/>
    </row>
    <row r="14472" spans="31:31" ht="15.75" x14ac:dyDescent="0.3">
      <c r="AE14472" s="70"/>
    </row>
    <row r="14473" spans="31:31" ht="15.75" x14ac:dyDescent="0.3">
      <c r="AE14473" s="70"/>
    </row>
    <row r="14474" spans="31:31" ht="15.75" x14ac:dyDescent="0.3">
      <c r="AE14474" s="70"/>
    </row>
    <row r="14475" spans="31:31" ht="15.75" x14ac:dyDescent="0.3">
      <c r="AE14475" s="70"/>
    </row>
    <row r="14476" spans="31:31" ht="15.75" x14ac:dyDescent="0.3">
      <c r="AE14476" s="70"/>
    </row>
    <row r="14477" spans="31:31" ht="15.75" x14ac:dyDescent="0.3">
      <c r="AE14477" s="70"/>
    </row>
    <row r="14478" spans="31:31" ht="15.75" x14ac:dyDescent="0.3">
      <c r="AE14478" s="70"/>
    </row>
    <row r="14479" spans="31:31" ht="15.75" x14ac:dyDescent="0.3">
      <c r="AE14479" s="70"/>
    </row>
    <row r="14480" spans="31:31" ht="15.75" x14ac:dyDescent="0.3">
      <c r="AE14480" s="70"/>
    </row>
    <row r="14481" spans="31:31" ht="15.75" x14ac:dyDescent="0.3">
      <c r="AE14481" s="70"/>
    </row>
    <row r="14482" spans="31:31" ht="15.75" x14ac:dyDescent="0.3">
      <c r="AE14482" s="70"/>
    </row>
    <row r="14483" spans="31:31" ht="15.75" x14ac:dyDescent="0.3">
      <c r="AE14483" s="70"/>
    </row>
    <row r="14484" spans="31:31" ht="15.75" x14ac:dyDescent="0.3">
      <c r="AE14484" s="70"/>
    </row>
    <row r="14485" spans="31:31" ht="15.75" x14ac:dyDescent="0.3">
      <c r="AE14485" s="70"/>
    </row>
    <row r="14486" spans="31:31" ht="15.75" x14ac:dyDescent="0.3">
      <c r="AE14486" s="70"/>
    </row>
    <row r="14487" spans="31:31" ht="15.75" x14ac:dyDescent="0.3">
      <c r="AE14487" s="70"/>
    </row>
    <row r="14488" spans="31:31" ht="15.75" x14ac:dyDescent="0.3">
      <c r="AE14488" s="70"/>
    </row>
    <row r="14489" spans="31:31" ht="15.75" x14ac:dyDescent="0.3">
      <c r="AE14489" s="70"/>
    </row>
    <row r="14490" spans="31:31" ht="15.75" x14ac:dyDescent="0.3">
      <c r="AE14490" s="70"/>
    </row>
    <row r="14491" spans="31:31" ht="15.75" x14ac:dyDescent="0.3">
      <c r="AE14491" s="70"/>
    </row>
    <row r="14492" spans="31:31" ht="15.75" x14ac:dyDescent="0.3">
      <c r="AE14492" s="70"/>
    </row>
    <row r="14493" spans="31:31" ht="15.75" x14ac:dyDescent="0.3">
      <c r="AE14493" s="70"/>
    </row>
    <row r="14494" spans="31:31" ht="15.75" x14ac:dyDescent="0.3">
      <c r="AE14494" s="70"/>
    </row>
    <row r="14495" spans="31:31" ht="15.75" x14ac:dyDescent="0.3">
      <c r="AE14495" s="70"/>
    </row>
    <row r="14496" spans="31:31" ht="15.75" x14ac:dyDescent="0.3">
      <c r="AE14496" s="70"/>
    </row>
    <row r="14497" spans="31:31" ht="15.75" x14ac:dyDescent="0.3">
      <c r="AE14497" s="70"/>
    </row>
    <row r="14498" spans="31:31" ht="15.75" x14ac:dyDescent="0.3">
      <c r="AE14498" s="70"/>
    </row>
    <row r="14499" spans="31:31" ht="15.75" x14ac:dyDescent="0.3">
      <c r="AE14499" s="70"/>
    </row>
    <row r="14500" spans="31:31" ht="15.75" x14ac:dyDescent="0.3">
      <c r="AE14500" s="70"/>
    </row>
    <row r="14501" spans="31:31" ht="15.75" x14ac:dyDescent="0.3">
      <c r="AE14501" s="70"/>
    </row>
    <row r="14502" spans="31:31" ht="15.75" x14ac:dyDescent="0.3">
      <c r="AE14502" s="70"/>
    </row>
    <row r="14503" spans="31:31" ht="15.75" x14ac:dyDescent="0.3">
      <c r="AE14503" s="70"/>
    </row>
    <row r="14504" spans="31:31" ht="15.75" x14ac:dyDescent="0.3">
      <c r="AE14504" s="70"/>
    </row>
    <row r="14505" spans="31:31" ht="15.75" x14ac:dyDescent="0.3">
      <c r="AE14505" s="70"/>
    </row>
    <row r="14506" spans="31:31" ht="15.75" x14ac:dyDescent="0.3">
      <c r="AE14506" s="70"/>
    </row>
    <row r="14507" spans="31:31" ht="15.75" x14ac:dyDescent="0.3">
      <c r="AE14507" s="70"/>
    </row>
    <row r="14508" spans="31:31" ht="15.75" x14ac:dyDescent="0.3">
      <c r="AE14508" s="70"/>
    </row>
    <row r="14509" spans="31:31" ht="15.75" x14ac:dyDescent="0.3">
      <c r="AE14509" s="70"/>
    </row>
    <row r="14510" spans="31:31" ht="15.75" x14ac:dyDescent="0.3">
      <c r="AE14510" s="70"/>
    </row>
    <row r="14511" spans="31:31" ht="15.75" x14ac:dyDescent="0.3">
      <c r="AE14511" s="70"/>
    </row>
    <row r="14512" spans="31:31" ht="15.75" x14ac:dyDescent="0.3">
      <c r="AE14512" s="70"/>
    </row>
    <row r="14513" spans="31:31" ht="15.75" x14ac:dyDescent="0.3">
      <c r="AE14513" s="70"/>
    </row>
    <row r="14514" spans="31:31" ht="15.75" x14ac:dyDescent="0.3">
      <c r="AE14514" s="70"/>
    </row>
    <row r="14515" spans="31:31" ht="15.75" x14ac:dyDescent="0.3">
      <c r="AE14515" s="70"/>
    </row>
    <row r="14516" spans="31:31" ht="15.75" x14ac:dyDescent="0.3">
      <c r="AE14516" s="70"/>
    </row>
    <row r="14517" spans="31:31" ht="15.75" x14ac:dyDescent="0.3">
      <c r="AE14517" s="70"/>
    </row>
    <row r="14518" spans="31:31" ht="15.75" x14ac:dyDescent="0.3">
      <c r="AE14518" s="70"/>
    </row>
    <row r="14519" spans="31:31" ht="15.75" x14ac:dyDescent="0.3">
      <c r="AE14519" s="70"/>
    </row>
    <row r="14520" spans="31:31" ht="15.75" x14ac:dyDescent="0.3">
      <c r="AE14520" s="70"/>
    </row>
    <row r="14521" spans="31:31" ht="15.75" x14ac:dyDescent="0.3">
      <c r="AE14521" s="70"/>
    </row>
    <row r="14522" spans="31:31" ht="15.75" x14ac:dyDescent="0.3">
      <c r="AE14522" s="70"/>
    </row>
    <row r="14523" spans="31:31" ht="15.75" x14ac:dyDescent="0.3">
      <c r="AE14523" s="70"/>
    </row>
    <row r="14524" spans="31:31" ht="15.75" x14ac:dyDescent="0.3">
      <c r="AE14524" s="70"/>
    </row>
    <row r="14525" spans="31:31" ht="15.75" x14ac:dyDescent="0.3">
      <c r="AE14525" s="70"/>
    </row>
    <row r="14526" spans="31:31" ht="15.75" x14ac:dyDescent="0.3">
      <c r="AE14526" s="70"/>
    </row>
    <row r="14527" spans="31:31" ht="15.75" x14ac:dyDescent="0.3">
      <c r="AE14527" s="70"/>
    </row>
    <row r="14528" spans="31:31" ht="15.75" x14ac:dyDescent="0.3">
      <c r="AE14528" s="70"/>
    </row>
    <row r="14529" spans="31:31" ht="15.75" x14ac:dyDescent="0.3">
      <c r="AE14529" s="70"/>
    </row>
    <row r="14530" spans="31:31" ht="15.75" x14ac:dyDescent="0.3">
      <c r="AE14530" s="70"/>
    </row>
    <row r="14531" spans="31:31" ht="15.75" x14ac:dyDescent="0.3">
      <c r="AE14531" s="70"/>
    </row>
    <row r="14532" spans="31:31" ht="15.75" x14ac:dyDescent="0.3">
      <c r="AE14532" s="70"/>
    </row>
    <row r="14533" spans="31:31" ht="15.75" x14ac:dyDescent="0.3">
      <c r="AE14533" s="70"/>
    </row>
    <row r="14534" spans="31:31" ht="15.75" x14ac:dyDescent="0.3">
      <c r="AE14534" s="70"/>
    </row>
    <row r="14535" spans="31:31" ht="15.75" x14ac:dyDescent="0.3">
      <c r="AE14535" s="70"/>
    </row>
    <row r="14536" spans="31:31" ht="15.75" x14ac:dyDescent="0.3">
      <c r="AE14536" s="70"/>
    </row>
    <row r="14537" spans="31:31" ht="15.75" x14ac:dyDescent="0.3">
      <c r="AE14537" s="70"/>
    </row>
    <row r="14538" spans="31:31" ht="15.75" x14ac:dyDescent="0.3">
      <c r="AE14538" s="70"/>
    </row>
    <row r="14539" spans="31:31" ht="15.75" x14ac:dyDescent="0.3">
      <c r="AE14539" s="70"/>
    </row>
    <row r="14540" spans="31:31" ht="15.75" x14ac:dyDescent="0.3">
      <c r="AE14540" s="70"/>
    </row>
    <row r="14541" spans="31:31" ht="15.75" x14ac:dyDescent="0.3">
      <c r="AE14541" s="70"/>
    </row>
    <row r="14542" spans="31:31" ht="15.75" x14ac:dyDescent="0.3">
      <c r="AE14542" s="70"/>
    </row>
    <row r="14543" spans="31:31" ht="15.75" x14ac:dyDescent="0.3">
      <c r="AE14543" s="70"/>
    </row>
    <row r="14544" spans="31:31" ht="15.75" x14ac:dyDescent="0.3">
      <c r="AE14544" s="70"/>
    </row>
    <row r="14545" spans="31:31" ht="15.75" x14ac:dyDescent="0.3">
      <c r="AE14545" s="70"/>
    </row>
    <row r="14546" spans="31:31" ht="15.75" x14ac:dyDescent="0.3">
      <c r="AE14546" s="70"/>
    </row>
    <row r="14547" spans="31:31" ht="15.75" x14ac:dyDescent="0.3">
      <c r="AE14547" s="70"/>
    </row>
    <row r="14548" spans="31:31" ht="15.75" x14ac:dyDescent="0.3">
      <c r="AE14548" s="70"/>
    </row>
    <row r="14549" spans="31:31" ht="15.75" x14ac:dyDescent="0.3">
      <c r="AE14549" s="70"/>
    </row>
    <row r="14550" spans="31:31" ht="15.75" x14ac:dyDescent="0.3">
      <c r="AE14550" s="70"/>
    </row>
    <row r="14551" spans="31:31" ht="15.75" x14ac:dyDescent="0.3">
      <c r="AE14551" s="70"/>
    </row>
    <row r="14552" spans="31:31" ht="15.75" x14ac:dyDescent="0.3">
      <c r="AE14552" s="70"/>
    </row>
    <row r="14553" spans="31:31" ht="15.75" x14ac:dyDescent="0.3">
      <c r="AE14553" s="70"/>
    </row>
    <row r="14554" spans="31:31" ht="15.75" x14ac:dyDescent="0.3">
      <c r="AE14554" s="70"/>
    </row>
    <row r="14555" spans="31:31" ht="15.75" x14ac:dyDescent="0.3">
      <c r="AE14555" s="70"/>
    </row>
    <row r="14556" spans="31:31" ht="15.75" x14ac:dyDescent="0.3">
      <c r="AE14556" s="70"/>
    </row>
    <row r="14557" spans="31:31" ht="15.75" x14ac:dyDescent="0.3">
      <c r="AE14557" s="70"/>
    </row>
    <row r="14558" spans="31:31" ht="15.75" x14ac:dyDescent="0.3">
      <c r="AE14558" s="70"/>
    </row>
    <row r="14559" spans="31:31" ht="15.75" x14ac:dyDescent="0.3">
      <c r="AE14559" s="70"/>
    </row>
    <row r="14560" spans="31:31" ht="15.75" x14ac:dyDescent="0.3">
      <c r="AE14560" s="70"/>
    </row>
    <row r="14561" spans="31:31" ht="15.75" x14ac:dyDescent="0.3">
      <c r="AE14561" s="70"/>
    </row>
    <row r="14562" spans="31:31" ht="15.75" x14ac:dyDescent="0.3">
      <c r="AE14562" s="70"/>
    </row>
    <row r="14563" spans="31:31" ht="15.75" x14ac:dyDescent="0.3">
      <c r="AE14563" s="70"/>
    </row>
    <row r="14564" spans="31:31" ht="15.75" x14ac:dyDescent="0.3">
      <c r="AE14564" s="70"/>
    </row>
    <row r="14565" spans="31:31" ht="15.75" x14ac:dyDescent="0.3">
      <c r="AE14565" s="70"/>
    </row>
    <row r="14566" spans="31:31" ht="15.75" x14ac:dyDescent="0.3">
      <c r="AE14566" s="70"/>
    </row>
    <row r="14567" spans="31:31" ht="15.75" x14ac:dyDescent="0.3">
      <c r="AE14567" s="70"/>
    </row>
    <row r="14568" spans="31:31" ht="15.75" x14ac:dyDescent="0.3">
      <c r="AE14568" s="70"/>
    </row>
    <row r="14569" spans="31:31" ht="15.75" x14ac:dyDescent="0.3">
      <c r="AE14569" s="70"/>
    </row>
    <row r="14570" spans="31:31" ht="15.75" x14ac:dyDescent="0.3">
      <c r="AE14570" s="70"/>
    </row>
    <row r="14571" spans="31:31" ht="15.75" x14ac:dyDescent="0.3">
      <c r="AE14571" s="70"/>
    </row>
    <row r="14572" spans="31:31" ht="15.75" x14ac:dyDescent="0.3">
      <c r="AE14572" s="70"/>
    </row>
    <row r="14573" spans="31:31" ht="15.75" x14ac:dyDescent="0.3">
      <c r="AE14573" s="70"/>
    </row>
    <row r="14574" spans="31:31" ht="15.75" x14ac:dyDescent="0.3">
      <c r="AE14574" s="70"/>
    </row>
    <row r="14575" spans="31:31" ht="15.75" x14ac:dyDescent="0.3">
      <c r="AE14575" s="70"/>
    </row>
    <row r="14576" spans="31:31" ht="15.75" x14ac:dyDescent="0.3">
      <c r="AE14576" s="70"/>
    </row>
    <row r="14577" spans="31:31" ht="15.75" x14ac:dyDescent="0.3">
      <c r="AE14577" s="70"/>
    </row>
    <row r="14578" spans="31:31" ht="15.75" x14ac:dyDescent="0.3">
      <c r="AE14578" s="70"/>
    </row>
    <row r="14579" spans="31:31" ht="15.75" x14ac:dyDescent="0.3">
      <c r="AE14579" s="70"/>
    </row>
    <row r="14580" spans="31:31" ht="15.75" x14ac:dyDescent="0.3">
      <c r="AE14580" s="70"/>
    </row>
    <row r="14581" spans="31:31" ht="15.75" x14ac:dyDescent="0.3">
      <c r="AE14581" s="70"/>
    </row>
    <row r="14582" spans="31:31" ht="15.75" x14ac:dyDescent="0.3">
      <c r="AE14582" s="70"/>
    </row>
    <row r="14583" spans="31:31" ht="15.75" x14ac:dyDescent="0.3">
      <c r="AE14583" s="70"/>
    </row>
    <row r="14584" spans="31:31" ht="15.75" x14ac:dyDescent="0.3">
      <c r="AE14584" s="70"/>
    </row>
    <row r="14585" spans="31:31" ht="15.75" x14ac:dyDescent="0.3">
      <c r="AE14585" s="70"/>
    </row>
    <row r="14586" spans="31:31" ht="15.75" x14ac:dyDescent="0.3">
      <c r="AE14586" s="70"/>
    </row>
    <row r="14587" spans="31:31" ht="15.75" x14ac:dyDescent="0.3">
      <c r="AE14587" s="70"/>
    </row>
    <row r="14588" spans="31:31" ht="15.75" x14ac:dyDescent="0.3">
      <c r="AE14588" s="70"/>
    </row>
    <row r="14589" spans="31:31" ht="15.75" x14ac:dyDescent="0.3">
      <c r="AE14589" s="70"/>
    </row>
    <row r="14590" spans="31:31" ht="15.75" x14ac:dyDescent="0.3">
      <c r="AE14590" s="70"/>
    </row>
    <row r="14591" spans="31:31" ht="15.75" x14ac:dyDescent="0.3">
      <c r="AE14591" s="70"/>
    </row>
    <row r="14592" spans="31:31" ht="15.75" x14ac:dyDescent="0.3">
      <c r="AE14592" s="70"/>
    </row>
    <row r="14593" spans="31:31" ht="15.75" x14ac:dyDescent="0.3">
      <c r="AE14593" s="70"/>
    </row>
    <row r="14594" spans="31:31" ht="15.75" x14ac:dyDescent="0.3">
      <c r="AE14594" s="70"/>
    </row>
    <row r="14595" spans="31:31" ht="15.75" x14ac:dyDescent="0.3">
      <c r="AE14595" s="70"/>
    </row>
    <row r="14596" spans="31:31" ht="15.75" x14ac:dyDescent="0.3">
      <c r="AE14596" s="70"/>
    </row>
    <row r="14597" spans="31:31" ht="15.75" x14ac:dyDescent="0.3">
      <c r="AE14597" s="70"/>
    </row>
    <row r="14598" spans="31:31" ht="15.75" x14ac:dyDescent="0.3">
      <c r="AE14598" s="70"/>
    </row>
    <row r="14599" spans="31:31" ht="15.75" x14ac:dyDescent="0.3">
      <c r="AE14599" s="70"/>
    </row>
    <row r="14600" spans="31:31" ht="15.75" x14ac:dyDescent="0.3">
      <c r="AE14600" s="70"/>
    </row>
    <row r="14601" spans="31:31" ht="15.75" x14ac:dyDescent="0.3">
      <c r="AE14601" s="70"/>
    </row>
    <row r="14602" spans="31:31" ht="15.75" x14ac:dyDescent="0.3">
      <c r="AE14602" s="70"/>
    </row>
    <row r="14603" spans="31:31" ht="15.75" x14ac:dyDescent="0.3">
      <c r="AE14603" s="70"/>
    </row>
    <row r="14604" spans="31:31" ht="15.75" x14ac:dyDescent="0.3">
      <c r="AE14604" s="70"/>
    </row>
    <row r="14605" spans="31:31" ht="15.75" x14ac:dyDescent="0.3">
      <c r="AE14605" s="70"/>
    </row>
    <row r="14606" spans="31:31" ht="15.75" x14ac:dyDescent="0.3">
      <c r="AE14606" s="70"/>
    </row>
    <row r="14607" spans="31:31" ht="15.75" x14ac:dyDescent="0.3">
      <c r="AE14607" s="70"/>
    </row>
    <row r="14608" spans="31:31" ht="15.75" x14ac:dyDescent="0.3">
      <c r="AE14608" s="70"/>
    </row>
    <row r="14609" spans="31:31" ht="15.75" x14ac:dyDescent="0.3">
      <c r="AE14609" s="70"/>
    </row>
    <row r="14610" spans="31:31" ht="15.75" x14ac:dyDescent="0.3">
      <c r="AE14610" s="70"/>
    </row>
    <row r="14611" spans="31:31" ht="15.75" x14ac:dyDescent="0.3">
      <c r="AE14611" s="70"/>
    </row>
    <row r="14612" spans="31:31" ht="15.75" x14ac:dyDescent="0.3">
      <c r="AE14612" s="70"/>
    </row>
    <row r="14613" spans="31:31" ht="15.75" x14ac:dyDescent="0.3">
      <c r="AE14613" s="70"/>
    </row>
    <row r="14614" spans="31:31" ht="15.75" x14ac:dyDescent="0.3">
      <c r="AE14614" s="70"/>
    </row>
    <row r="14615" spans="31:31" ht="15.75" x14ac:dyDescent="0.3">
      <c r="AE14615" s="70"/>
    </row>
    <row r="14616" spans="31:31" ht="15.75" x14ac:dyDescent="0.3">
      <c r="AE14616" s="70"/>
    </row>
    <row r="14617" spans="31:31" ht="15.75" x14ac:dyDescent="0.3">
      <c r="AE14617" s="70"/>
    </row>
    <row r="14618" spans="31:31" ht="15.75" x14ac:dyDescent="0.3">
      <c r="AE14618" s="70"/>
    </row>
    <row r="14619" spans="31:31" ht="15.75" x14ac:dyDescent="0.3">
      <c r="AE14619" s="70"/>
    </row>
    <row r="14620" spans="31:31" ht="15.75" x14ac:dyDescent="0.3">
      <c r="AE14620" s="70"/>
    </row>
    <row r="14621" spans="31:31" ht="15.75" x14ac:dyDescent="0.3">
      <c r="AE14621" s="70"/>
    </row>
    <row r="14622" spans="31:31" ht="15.75" x14ac:dyDescent="0.3">
      <c r="AE14622" s="70"/>
    </row>
    <row r="14623" spans="31:31" ht="15.75" x14ac:dyDescent="0.3">
      <c r="AE14623" s="70"/>
    </row>
    <row r="14624" spans="31:31" ht="15.75" x14ac:dyDescent="0.3">
      <c r="AE14624" s="70"/>
    </row>
    <row r="14625" spans="31:31" ht="15.75" x14ac:dyDescent="0.3">
      <c r="AE14625" s="70"/>
    </row>
    <row r="14626" spans="31:31" ht="15.75" x14ac:dyDescent="0.3">
      <c r="AE14626" s="70"/>
    </row>
    <row r="14627" spans="31:31" ht="15.75" x14ac:dyDescent="0.3">
      <c r="AE14627" s="70"/>
    </row>
    <row r="14628" spans="31:31" ht="15.75" x14ac:dyDescent="0.3">
      <c r="AE14628" s="70"/>
    </row>
    <row r="14629" spans="31:31" ht="15.75" x14ac:dyDescent="0.3">
      <c r="AE14629" s="70"/>
    </row>
    <row r="14630" spans="31:31" ht="15.75" x14ac:dyDescent="0.3">
      <c r="AE14630" s="70"/>
    </row>
    <row r="14631" spans="31:31" ht="15.75" x14ac:dyDescent="0.3">
      <c r="AE14631" s="70"/>
    </row>
    <row r="14632" spans="31:31" ht="15.75" x14ac:dyDescent="0.3">
      <c r="AE14632" s="70"/>
    </row>
    <row r="14633" spans="31:31" ht="15.75" x14ac:dyDescent="0.3">
      <c r="AE14633" s="70"/>
    </row>
    <row r="14634" spans="31:31" ht="15.75" x14ac:dyDescent="0.3">
      <c r="AE14634" s="70"/>
    </row>
    <row r="14635" spans="31:31" ht="15.75" x14ac:dyDescent="0.3">
      <c r="AE14635" s="70"/>
    </row>
    <row r="14636" spans="31:31" ht="15.75" x14ac:dyDescent="0.3">
      <c r="AE14636" s="70"/>
    </row>
    <row r="14637" spans="31:31" ht="15.75" x14ac:dyDescent="0.3">
      <c r="AE14637" s="70"/>
    </row>
    <row r="14638" spans="31:31" ht="15.75" x14ac:dyDescent="0.3">
      <c r="AE14638" s="70"/>
    </row>
    <row r="14639" spans="31:31" ht="15.75" x14ac:dyDescent="0.3">
      <c r="AE14639" s="70"/>
    </row>
    <row r="14640" spans="31:31" ht="15.75" x14ac:dyDescent="0.3">
      <c r="AE14640" s="70"/>
    </row>
    <row r="14641" spans="31:31" ht="15.75" x14ac:dyDescent="0.3">
      <c r="AE14641" s="70"/>
    </row>
    <row r="14642" spans="31:31" ht="15.75" x14ac:dyDescent="0.3">
      <c r="AE14642" s="70"/>
    </row>
    <row r="14643" spans="31:31" ht="15.75" x14ac:dyDescent="0.3">
      <c r="AE14643" s="70"/>
    </row>
    <row r="14644" spans="31:31" ht="15.75" x14ac:dyDescent="0.3">
      <c r="AE14644" s="70"/>
    </row>
    <row r="14645" spans="31:31" ht="15.75" x14ac:dyDescent="0.3">
      <c r="AE14645" s="70"/>
    </row>
    <row r="14646" spans="31:31" ht="15.75" x14ac:dyDescent="0.3">
      <c r="AE14646" s="70"/>
    </row>
    <row r="14647" spans="31:31" ht="15.75" x14ac:dyDescent="0.3">
      <c r="AE14647" s="70"/>
    </row>
    <row r="14648" spans="31:31" ht="15.75" x14ac:dyDescent="0.3">
      <c r="AE14648" s="70"/>
    </row>
    <row r="14649" spans="31:31" ht="15.75" x14ac:dyDescent="0.3">
      <c r="AE14649" s="70"/>
    </row>
    <row r="14650" spans="31:31" ht="15.75" x14ac:dyDescent="0.3">
      <c r="AE14650" s="70"/>
    </row>
    <row r="14651" spans="31:31" ht="15.75" x14ac:dyDescent="0.3">
      <c r="AE14651" s="70"/>
    </row>
    <row r="14652" spans="31:31" ht="15.75" x14ac:dyDescent="0.3">
      <c r="AE14652" s="70"/>
    </row>
    <row r="14653" spans="31:31" ht="15.75" x14ac:dyDescent="0.3">
      <c r="AE14653" s="70"/>
    </row>
    <row r="14654" spans="31:31" ht="15.75" x14ac:dyDescent="0.3">
      <c r="AE14654" s="70"/>
    </row>
    <row r="14655" spans="31:31" ht="15.75" x14ac:dyDescent="0.3">
      <c r="AE14655" s="70"/>
    </row>
    <row r="14656" spans="31:31" ht="15.75" x14ac:dyDescent="0.3">
      <c r="AE14656" s="70"/>
    </row>
    <row r="14657" spans="31:31" ht="15.75" x14ac:dyDescent="0.3">
      <c r="AE14657" s="70"/>
    </row>
    <row r="14658" spans="31:31" ht="15.75" x14ac:dyDescent="0.3">
      <c r="AE14658" s="70"/>
    </row>
    <row r="14659" spans="31:31" ht="15.75" x14ac:dyDescent="0.3">
      <c r="AE14659" s="70"/>
    </row>
    <row r="14660" spans="31:31" ht="15.75" x14ac:dyDescent="0.3">
      <c r="AE14660" s="70"/>
    </row>
    <row r="14661" spans="31:31" ht="15.75" x14ac:dyDescent="0.3">
      <c r="AE14661" s="70"/>
    </row>
    <row r="14662" spans="31:31" ht="15.75" x14ac:dyDescent="0.3">
      <c r="AE14662" s="70"/>
    </row>
    <row r="14663" spans="31:31" ht="15.75" x14ac:dyDescent="0.3">
      <c r="AE14663" s="70"/>
    </row>
    <row r="14664" spans="31:31" ht="15.75" x14ac:dyDescent="0.3">
      <c r="AE14664" s="70"/>
    </row>
    <row r="14665" spans="31:31" ht="15.75" x14ac:dyDescent="0.3">
      <c r="AE14665" s="70"/>
    </row>
    <row r="14666" spans="31:31" ht="15.75" x14ac:dyDescent="0.3">
      <c r="AE14666" s="70"/>
    </row>
    <row r="14667" spans="31:31" ht="15.75" x14ac:dyDescent="0.3">
      <c r="AE14667" s="70"/>
    </row>
    <row r="14668" spans="31:31" ht="15.75" x14ac:dyDescent="0.3">
      <c r="AE14668" s="70"/>
    </row>
    <row r="14669" spans="31:31" ht="15.75" x14ac:dyDescent="0.3">
      <c r="AE14669" s="70"/>
    </row>
    <row r="14670" spans="31:31" ht="15.75" x14ac:dyDescent="0.3">
      <c r="AE14670" s="70"/>
    </row>
    <row r="14671" spans="31:31" ht="15.75" x14ac:dyDescent="0.3">
      <c r="AE14671" s="70"/>
    </row>
    <row r="14672" spans="31:31" ht="15.75" x14ac:dyDescent="0.3">
      <c r="AE14672" s="70"/>
    </row>
    <row r="14673" spans="31:31" ht="15.75" x14ac:dyDescent="0.3">
      <c r="AE14673" s="70"/>
    </row>
    <row r="14674" spans="31:31" ht="15.75" x14ac:dyDescent="0.3">
      <c r="AE14674" s="70"/>
    </row>
    <row r="14675" spans="31:31" ht="15.75" x14ac:dyDescent="0.3">
      <c r="AE14675" s="70"/>
    </row>
    <row r="14676" spans="31:31" ht="15.75" x14ac:dyDescent="0.3">
      <c r="AE14676" s="70"/>
    </row>
    <row r="14677" spans="31:31" ht="15.75" x14ac:dyDescent="0.3">
      <c r="AE14677" s="70"/>
    </row>
    <row r="14678" spans="31:31" ht="15.75" x14ac:dyDescent="0.3">
      <c r="AE14678" s="70"/>
    </row>
    <row r="14679" spans="31:31" ht="15.75" x14ac:dyDescent="0.3">
      <c r="AE14679" s="70"/>
    </row>
    <row r="14680" spans="31:31" ht="15.75" x14ac:dyDescent="0.3">
      <c r="AE14680" s="70"/>
    </row>
    <row r="14681" spans="31:31" ht="15.75" x14ac:dyDescent="0.3">
      <c r="AE14681" s="70"/>
    </row>
    <row r="14682" spans="31:31" ht="15.75" x14ac:dyDescent="0.3">
      <c r="AE14682" s="70"/>
    </row>
    <row r="14683" spans="31:31" ht="15.75" x14ac:dyDescent="0.3">
      <c r="AE14683" s="70"/>
    </row>
    <row r="14684" spans="31:31" ht="15.75" x14ac:dyDescent="0.3">
      <c r="AE14684" s="70"/>
    </row>
    <row r="14685" spans="31:31" ht="15.75" x14ac:dyDescent="0.3">
      <c r="AE14685" s="70"/>
    </row>
    <row r="14686" spans="31:31" ht="15.75" x14ac:dyDescent="0.3">
      <c r="AE14686" s="70"/>
    </row>
    <row r="14687" spans="31:31" ht="15.75" x14ac:dyDescent="0.3">
      <c r="AE14687" s="70"/>
    </row>
    <row r="14688" spans="31:31" ht="15.75" x14ac:dyDescent="0.3">
      <c r="AE14688" s="70"/>
    </row>
    <row r="14689" spans="31:31" ht="15.75" x14ac:dyDescent="0.3">
      <c r="AE14689" s="70"/>
    </row>
    <row r="14690" spans="31:31" ht="15.75" x14ac:dyDescent="0.3">
      <c r="AE14690" s="70"/>
    </row>
    <row r="14691" spans="31:31" ht="15.75" x14ac:dyDescent="0.3">
      <c r="AE14691" s="70"/>
    </row>
    <row r="14692" spans="31:31" ht="15.75" x14ac:dyDescent="0.3">
      <c r="AE14692" s="70"/>
    </row>
    <row r="14693" spans="31:31" ht="15.75" x14ac:dyDescent="0.3">
      <c r="AE14693" s="70"/>
    </row>
    <row r="14694" spans="31:31" ht="15.75" x14ac:dyDescent="0.3">
      <c r="AE14694" s="70"/>
    </row>
    <row r="14695" spans="31:31" ht="15.75" x14ac:dyDescent="0.3">
      <c r="AE14695" s="70"/>
    </row>
    <row r="14696" spans="31:31" ht="15.75" x14ac:dyDescent="0.3">
      <c r="AE14696" s="70"/>
    </row>
    <row r="14697" spans="31:31" ht="15.75" x14ac:dyDescent="0.3">
      <c r="AE14697" s="70"/>
    </row>
    <row r="14698" spans="31:31" ht="15.75" x14ac:dyDescent="0.3">
      <c r="AE14698" s="70"/>
    </row>
    <row r="14699" spans="31:31" ht="15.75" x14ac:dyDescent="0.3">
      <c r="AE14699" s="70"/>
    </row>
    <row r="14700" spans="31:31" ht="15.75" x14ac:dyDescent="0.3">
      <c r="AE14700" s="70"/>
    </row>
    <row r="14701" spans="31:31" ht="15.75" x14ac:dyDescent="0.3">
      <c r="AE14701" s="70"/>
    </row>
    <row r="14702" spans="31:31" ht="15.75" x14ac:dyDescent="0.3">
      <c r="AE14702" s="70"/>
    </row>
    <row r="14703" spans="31:31" ht="15.75" x14ac:dyDescent="0.3">
      <c r="AE14703" s="70"/>
    </row>
    <row r="14704" spans="31:31" ht="15.75" x14ac:dyDescent="0.3">
      <c r="AE14704" s="70"/>
    </row>
    <row r="14705" spans="31:31" ht="15.75" x14ac:dyDescent="0.3">
      <c r="AE14705" s="70"/>
    </row>
    <row r="14706" spans="31:31" ht="15.75" x14ac:dyDescent="0.3">
      <c r="AE14706" s="70"/>
    </row>
    <row r="14707" spans="31:31" ht="15.75" x14ac:dyDescent="0.3">
      <c r="AE14707" s="70"/>
    </row>
    <row r="14708" spans="31:31" ht="15.75" x14ac:dyDescent="0.3">
      <c r="AE14708" s="70"/>
    </row>
    <row r="14709" spans="31:31" ht="15.75" x14ac:dyDescent="0.3">
      <c r="AE14709" s="70"/>
    </row>
    <row r="14710" spans="31:31" ht="15.75" x14ac:dyDescent="0.3">
      <c r="AE14710" s="70"/>
    </row>
    <row r="14711" spans="31:31" ht="15.75" x14ac:dyDescent="0.3">
      <c r="AE14711" s="70"/>
    </row>
    <row r="14712" spans="31:31" ht="15.75" x14ac:dyDescent="0.3">
      <c r="AE14712" s="70"/>
    </row>
    <row r="14713" spans="31:31" ht="15.75" x14ac:dyDescent="0.3">
      <c r="AE14713" s="70"/>
    </row>
    <row r="14714" spans="31:31" ht="15.75" x14ac:dyDescent="0.3">
      <c r="AE14714" s="70"/>
    </row>
    <row r="14715" spans="31:31" ht="15.75" x14ac:dyDescent="0.3">
      <c r="AE14715" s="70"/>
    </row>
    <row r="14716" spans="31:31" ht="15.75" x14ac:dyDescent="0.3">
      <c r="AE14716" s="70"/>
    </row>
    <row r="14717" spans="31:31" ht="15.75" x14ac:dyDescent="0.3">
      <c r="AE14717" s="70"/>
    </row>
    <row r="14718" spans="31:31" ht="15.75" x14ac:dyDescent="0.3">
      <c r="AE14718" s="70"/>
    </row>
    <row r="14719" spans="31:31" ht="15.75" x14ac:dyDescent="0.3">
      <c r="AE14719" s="70"/>
    </row>
    <row r="14720" spans="31:31" ht="15.75" x14ac:dyDescent="0.3">
      <c r="AE14720" s="70"/>
    </row>
    <row r="14721" spans="31:31" ht="15.75" x14ac:dyDescent="0.3">
      <c r="AE14721" s="70"/>
    </row>
    <row r="14722" spans="31:31" ht="15.75" x14ac:dyDescent="0.3">
      <c r="AE14722" s="70"/>
    </row>
    <row r="14723" spans="31:31" ht="15.75" x14ac:dyDescent="0.3">
      <c r="AE14723" s="70"/>
    </row>
    <row r="14724" spans="31:31" ht="15.75" x14ac:dyDescent="0.3">
      <c r="AE14724" s="70"/>
    </row>
    <row r="14725" spans="31:31" ht="15.75" x14ac:dyDescent="0.3">
      <c r="AE14725" s="70"/>
    </row>
    <row r="14726" spans="31:31" ht="15.75" x14ac:dyDescent="0.3">
      <c r="AE14726" s="70"/>
    </row>
    <row r="14727" spans="31:31" ht="15.75" x14ac:dyDescent="0.3">
      <c r="AE14727" s="70"/>
    </row>
    <row r="14728" spans="31:31" ht="15.75" x14ac:dyDescent="0.3">
      <c r="AE14728" s="70"/>
    </row>
    <row r="14729" spans="31:31" ht="15.75" x14ac:dyDescent="0.3">
      <c r="AE14729" s="70"/>
    </row>
    <row r="14730" spans="31:31" ht="15.75" x14ac:dyDescent="0.3">
      <c r="AE14730" s="70"/>
    </row>
    <row r="14731" spans="31:31" ht="15.75" x14ac:dyDescent="0.3">
      <c r="AE14731" s="70"/>
    </row>
    <row r="14732" spans="31:31" ht="15.75" x14ac:dyDescent="0.3">
      <c r="AE14732" s="70"/>
    </row>
    <row r="14733" spans="31:31" ht="15.75" x14ac:dyDescent="0.3">
      <c r="AE14733" s="70"/>
    </row>
    <row r="14734" spans="31:31" ht="15.75" x14ac:dyDescent="0.3">
      <c r="AE14734" s="70"/>
    </row>
    <row r="14735" spans="31:31" ht="15.75" x14ac:dyDescent="0.3">
      <c r="AE14735" s="70"/>
    </row>
    <row r="14736" spans="31:31" ht="15.75" x14ac:dyDescent="0.3">
      <c r="AE14736" s="70"/>
    </row>
    <row r="14737" spans="31:31" ht="15.75" x14ac:dyDescent="0.3">
      <c r="AE14737" s="70"/>
    </row>
    <row r="14738" spans="31:31" ht="15.75" x14ac:dyDescent="0.3">
      <c r="AE14738" s="70"/>
    </row>
    <row r="14739" spans="31:31" ht="15.75" x14ac:dyDescent="0.3">
      <c r="AE14739" s="70"/>
    </row>
    <row r="14740" spans="31:31" ht="15.75" x14ac:dyDescent="0.3">
      <c r="AE14740" s="70"/>
    </row>
    <row r="14741" spans="31:31" ht="15.75" x14ac:dyDescent="0.3">
      <c r="AE14741" s="70"/>
    </row>
    <row r="14742" spans="31:31" ht="15.75" x14ac:dyDescent="0.3">
      <c r="AE14742" s="70"/>
    </row>
    <row r="14743" spans="31:31" ht="15.75" x14ac:dyDescent="0.3">
      <c r="AE14743" s="70"/>
    </row>
    <row r="14744" spans="31:31" ht="15.75" x14ac:dyDescent="0.3">
      <c r="AE14744" s="70"/>
    </row>
    <row r="14745" spans="31:31" ht="15.75" x14ac:dyDescent="0.3">
      <c r="AE14745" s="70"/>
    </row>
    <row r="14746" spans="31:31" ht="15.75" x14ac:dyDescent="0.3">
      <c r="AE14746" s="70"/>
    </row>
    <row r="14747" spans="31:31" ht="15.75" x14ac:dyDescent="0.3">
      <c r="AE14747" s="70"/>
    </row>
    <row r="14748" spans="31:31" ht="15.75" x14ac:dyDescent="0.3">
      <c r="AE14748" s="70"/>
    </row>
    <row r="14749" spans="31:31" ht="15.75" x14ac:dyDescent="0.3">
      <c r="AE14749" s="70"/>
    </row>
    <row r="14750" spans="31:31" ht="15.75" x14ac:dyDescent="0.3">
      <c r="AE14750" s="70"/>
    </row>
    <row r="14751" spans="31:31" ht="15.75" x14ac:dyDescent="0.3">
      <c r="AE14751" s="70"/>
    </row>
    <row r="14752" spans="31:31" ht="15.75" x14ac:dyDescent="0.3">
      <c r="AE14752" s="70"/>
    </row>
    <row r="14753" spans="31:31" ht="15.75" x14ac:dyDescent="0.3">
      <c r="AE14753" s="70"/>
    </row>
    <row r="14754" spans="31:31" ht="15.75" x14ac:dyDescent="0.3">
      <c r="AE14754" s="70"/>
    </row>
    <row r="14755" spans="31:31" ht="15.75" x14ac:dyDescent="0.3">
      <c r="AE14755" s="70"/>
    </row>
    <row r="14756" spans="31:31" ht="15.75" x14ac:dyDescent="0.3">
      <c r="AE14756" s="70"/>
    </row>
    <row r="14757" spans="31:31" ht="15.75" x14ac:dyDescent="0.3">
      <c r="AE14757" s="70"/>
    </row>
    <row r="14758" spans="31:31" ht="15.75" x14ac:dyDescent="0.3">
      <c r="AE14758" s="70"/>
    </row>
    <row r="14759" spans="31:31" ht="15.75" x14ac:dyDescent="0.3">
      <c r="AE14759" s="70"/>
    </row>
    <row r="14760" spans="31:31" ht="15.75" x14ac:dyDescent="0.3">
      <c r="AE14760" s="70"/>
    </row>
    <row r="14761" spans="31:31" ht="15.75" x14ac:dyDescent="0.3">
      <c r="AE14761" s="70"/>
    </row>
    <row r="14762" spans="31:31" ht="15.75" x14ac:dyDescent="0.3">
      <c r="AE14762" s="70"/>
    </row>
    <row r="14763" spans="31:31" ht="15.75" x14ac:dyDescent="0.3">
      <c r="AE14763" s="70"/>
    </row>
    <row r="14764" spans="31:31" ht="15.75" x14ac:dyDescent="0.3">
      <c r="AE14764" s="70"/>
    </row>
    <row r="14765" spans="31:31" ht="15.75" x14ac:dyDescent="0.3">
      <c r="AE14765" s="70"/>
    </row>
    <row r="14766" spans="31:31" ht="15.75" x14ac:dyDescent="0.3">
      <c r="AE14766" s="70"/>
    </row>
    <row r="14767" spans="31:31" ht="15.75" x14ac:dyDescent="0.3">
      <c r="AE14767" s="70"/>
    </row>
    <row r="14768" spans="31:31" ht="15.75" x14ac:dyDescent="0.3">
      <c r="AE14768" s="70"/>
    </row>
    <row r="14769" spans="31:31" ht="15.75" x14ac:dyDescent="0.3">
      <c r="AE14769" s="70"/>
    </row>
    <row r="14770" spans="31:31" ht="15.75" x14ac:dyDescent="0.3">
      <c r="AE14770" s="70"/>
    </row>
    <row r="14771" spans="31:31" ht="15.75" x14ac:dyDescent="0.3">
      <c r="AE14771" s="70"/>
    </row>
    <row r="14772" spans="31:31" ht="15.75" x14ac:dyDescent="0.3">
      <c r="AE14772" s="70"/>
    </row>
    <row r="14773" spans="31:31" ht="15.75" x14ac:dyDescent="0.3">
      <c r="AE14773" s="70"/>
    </row>
    <row r="14774" spans="31:31" ht="15.75" x14ac:dyDescent="0.3">
      <c r="AE14774" s="70"/>
    </row>
    <row r="14775" spans="31:31" ht="15.75" x14ac:dyDescent="0.3">
      <c r="AE14775" s="70"/>
    </row>
    <row r="14776" spans="31:31" ht="15.75" x14ac:dyDescent="0.3">
      <c r="AE14776" s="70"/>
    </row>
    <row r="14777" spans="31:31" ht="15.75" x14ac:dyDescent="0.3">
      <c r="AE14777" s="70"/>
    </row>
    <row r="14778" spans="31:31" ht="15.75" x14ac:dyDescent="0.3">
      <c r="AE14778" s="70"/>
    </row>
    <row r="14779" spans="31:31" ht="15.75" x14ac:dyDescent="0.3">
      <c r="AE14779" s="70"/>
    </row>
    <row r="14780" spans="31:31" ht="15.75" x14ac:dyDescent="0.3">
      <c r="AE14780" s="70"/>
    </row>
    <row r="14781" spans="31:31" ht="15.75" x14ac:dyDescent="0.3">
      <c r="AE14781" s="70"/>
    </row>
    <row r="14782" spans="31:31" ht="15.75" x14ac:dyDescent="0.3">
      <c r="AE14782" s="70"/>
    </row>
    <row r="14783" spans="31:31" ht="15.75" x14ac:dyDescent="0.3">
      <c r="AE14783" s="70"/>
    </row>
    <row r="14784" spans="31:31" ht="15.75" x14ac:dyDescent="0.3">
      <c r="AE14784" s="70"/>
    </row>
    <row r="14785" spans="31:31" ht="15.75" x14ac:dyDescent="0.3">
      <c r="AE14785" s="70"/>
    </row>
    <row r="14786" spans="31:31" ht="15.75" x14ac:dyDescent="0.3">
      <c r="AE14786" s="70"/>
    </row>
    <row r="14787" spans="31:31" ht="15.75" x14ac:dyDescent="0.3">
      <c r="AE14787" s="70"/>
    </row>
    <row r="14788" spans="31:31" ht="15.75" x14ac:dyDescent="0.3">
      <c r="AE14788" s="70"/>
    </row>
    <row r="14789" spans="31:31" ht="15.75" x14ac:dyDescent="0.3">
      <c r="AE14789" s="70"/>
    </row>
    <row r="14790" spans="31:31" ht="15.75" x14ac:dyDescent="0.3">
      <c r="AE14790" s="70"/>
    </row>
    <row r="14791" spans="31:31" ht="15.75" x14ac:dyDescent="0.3">
      <c r="AE14791" s="70"/>
    </row>
    <row r="14792" spans="31:31" ht="15.75" x14ac:dyDescent="0.3">
      <c r="AE14792" s="70"/>
    </row>
    <row r="14793" spans="31:31" ht="15.75" x14ac:dyDescent="0.3">
      <c r="AE14793" s="70"/>
    </row>
    <row r="14794" spans="31:31" ht="15.75" x14ac:dyDescent="0.3">
      <c r="AE14794" s="70"/>
    </row>
    <row r="14795" spans="31:31" ht="15.75" x14ac:dyDescent="0.3">
      <c r="AE14795" s="70"/>
    </row>
    <row r="14796" spans="31:31" ht="15.75" x14ac:dyDescent="0.3">
      <c r="AE14796" s="70"/>
    </row>
    <row r="14797" spans="31:31" ht="15.75" x14ac:dyDescent="0.3">
      <c r="AE14797" s="70"/>
    </row>
    <row r="14798" spans="31:31" ht="15.75" x14ac:dyDescent="0.3">
      <c r="AE14798" s="70"/>
    </row>
    <row r="14799" spans="31:31" ht="15.75" x14ac:dyDescent="0.3">
      <c r="AE14799" s="70"/>
    </row>
    <row r="14800" spans="31:31" ht="15.75" x14ac:dyDescent="0.3">
      <c r="AE14800" s="70"/>
    </row>
    <row r="14801" spans="31:31" ht="15.75" x14ac:dyDescent="0.3">
      <c r="AE14801" s="70"/>
    </row>
    <row r="14802" spans="31:31" ht="15.75" x14ac:dyDescent="0.3">
      <c r="AE14802" s="70"/>
    </row>
    <row r="14803" spans="31:31" ht="15.75" x14ac:dyDescent="0.3">
      <c r="AE14803" s="70"/>
    </row>
    <row r="14804" spans="31:31" ht="15.75" x14ac:dyDescent="0.3">
      <c r="AE14804" s="70"/>
    </row>
    <row r="14805" spans="31:31" ht="15.75" x14ac:dyDescent="0.3">
      <c r="AE14805" s="70"/>
    </row>
    <row r="14806" spans="31:31" ht="15.75" x14ac:dyDescent="0.3">
      <c r="AE14806" s="70"/>
    </row>
    <row r="14807" spans="31:31" ht="15.75" x14ac:dyDescent="0.3">
      <c r="AE14807" s="70"/>
    </row>
    <row r="14808" spans="31:31" ht="15.75" x14ac:dyDescent="0.3">
      <c r="AE14808" s="70"/>
    </row>
    <row r="14809" spans="31:31" ht="15.75" x14ac:dyDescent="0.3">
      <c r="AE14809" s="70"/>
    </row>
    <row r="14810" spans="31:31" ht="15.75" x14ac:dyDescent="0.3">
      <c r="AE14810" s="70"/>
    </row>
    <row r="14811" spans="31:31" ht="15.75" x14ac:dyDescent="0.3">
      <c r="AE14811" s="70"/>
    </row>
    <row r="14812" spans="31:31" ht="15.75" x14ac:dyDescent="0.3">
      <c r="AE14812" s="70"/>
    </row>
    <row r="14813" spans="31:31" ht="15.75" x14ac:dyDescent="0.3">
      <c r="AE14813" s="70"/>
    </row>
    <row r="14814" spans="31:31" ht="15.75" x14ac:dyDescent="0.3">
      <c r="AE14814" s="70"/>
    </row>
    <row r="14815" spans="31:31" ht="15.75" x14ac:dyDescent="0.3">
      <c r="AE14815" s="70"/>
    </row>
    <row r="14816" spans="31:31" ht="15.75" x14ac:dyDescent="0.3">
      <c r="AE14816" s="70"/>
    </row>
    <row r="14817" spans="31:31" ht="15.75" x14ac:dyDescent="0.3">
      <c r="AE14817" s="70"/>
    </row>
    <row r="14818" spans="31:31" ht="15.75" x14ac:dyDescent="0.3">
      <c r="AE14818" s="70"/>
    </row>
    <row r="14819" spans="31:31" ht="15.75" x14ac:dyDescent="0.3">
      <c r="AE14819" s="70"/>
    </row>
    <row r="14820" spans="31:31" ht="15.75" x14ac:dyDescent="0.3">
      <c r="AE14820" s="70"/>
    </row>
    <row r="14821" spans="31:31" ht="15.75" x14ac:dyDescent="0.3">
      <c r="AE14821" s="70"/>
    </row>
    <row r="14822" spans="31:31" ht="15.75" x14ac:dyDescent="0.3">
      <c r="AE14822" s="70"/>
    </row>
    <row r="14823" spans="31:31" ht="15.75" x14ac:dyDescent="0.3">
      <c r="AE14823" s="70"/>
    </row>
    <row r="14824" spans="31:31" ht="15.75" x14ac:dyDescent="0.3">
      <c r="AE14824" s="70"/>
    </row>
    <row r="14825" spans="31:31" ht="15.75" x14ac:dyDescent="0.3">
      <c r="AE14825" s="70"/>
    </row>
    <row r="14826" spans="31:31" ht="15.75" x14ac:dyDescent="0.3">
      <c r="AE14826" s="70"/>
    </row>
    <row r="14827" spans="31:31" ht="15.75" x14ac:dyDescent="0.3">
      <c r="AE14827" s="70"/>
    </row>
    <row r="14828" spans="31:31" ht="15.75" x14ac:dyDescent="0.3">
      <c r="AE14828" s="70"/>
    </row>
    <row r="14829" spans="31:31" ht="15.75" x14ac:dyDescent="0.3">
      <c r="AE14829" s="70"/>
    </row>
    <row r="14830" spans="31:31" ht="15.75" x14ac:dyDescent="0.3">
      <c r="AE14830" s="70"/>
    </row>
    <row r="14831" spans="31:31" ht="15.75" x14ac:dyDescent="0.3">
      <c r="AE14831" s="70"/>
    </row>
    <row r="14832" spans="31:31" ht="15.75" x14ac:dyDescent="0.3">
      <c r="AE14832" s="70"/>
    </row>
    <row r="14833" spans="31:31" ht="15.75" x14ac:dyDescent="0.3">
      <c r="AE14833" s="70"/>
    </row>
    <row r="14834" spans="31:31" ht="15.75" x14ac:dyDescent="0.3">
      <c r="AE14834" s="70"/>
    </row>
    <row r="14835" spans="31:31" ht="15.75" x14ac:dyDescent="0.3">
      <c r="AE14835" s="70"/>
    </row>
    <row r="14836" spans="31:31" ht="15.75" x14ac:dyDescent="0.3">
      <c r="AE14836" s="70"/>
    </row>
    <row r="14837" spans="31:31" ht="15.75" x14ac:dyDescent="0.3">
      <c r="AE14837" s="70"/>
    </row>
    <row r="14838" spans="31:31" ht="15.75" x14ac:dyDescent="0.3">
      <c r="AE14838" s="70"/>
    </row>
    <row r="14839" spans="31:31" ht="15.75" x14ac:dyDescent="0.3">
      <c r="AE14839" s="70"/>
    </row>
    <row r="14840" spans="31:31" ht="15.75" x14ac:dyDescent="0.3">
      <c r="AE14840" s="70"/>
    </row>
    <row r="14841" spans="31:31" ht="15.75" x14ac:dyDescent="0.3">
      <c r="AE14841" s="70"/>
    </row>
    <row r="14842" spans="31:31" ht="15.75" x14ac:dyDescent="0.3">
      <c r="AE14842" s="70"/>
    </row>
    <row r="14843" spans="31:31" ht="15.75" x14ac:dyDescent="0.3">
      <c r="AE14843" s="70"/>
    </row>
    <row r="14844" spans="31:31" ht="15.75" x14ac:dyDescent="0.3">
      <c r="AE14844" s="70"/>
    </row>
    <row r="14845" spans="31:31" ht="15.75" x14ac:dyDescent="0.3">
      <c r="AE14845" s="70"/>
    </row>
    <row r="14846" spans="31:31" ht="15.75" x14ac:dyDescent="0.3">
      <c r="AE14846" s="70"/>
    </row>
    <row r="14847" spans="31:31" ht="15.75" x14ac:dyDescent="0.3">
      <c r="AE14847" s="70"/>
    </row>
    <row r="14848" spans="31:31" ht="15.75" x14ac:dyDescent="0.3">
      <c r="AE14848" s="70"/>
    </row>
    <row r="14849" spans="31:31" ht="15.75" x14ac:dyDescent="0.3">
      <c r="AE14849" s="70"/>
    </row>
    <row r="14850" spans="31:31" ht="15.75" x14ac:dyDescent="0.3">
      <c r="AE14850" s="70"/>
    </row>
    <row r="14851" spans="31:31" ht="15.75" x14ac:dyDescent="0.3">
      <c r="AE14851" s="70"/>
    </row>
    <row r="14852" spans="31:31" ht="15.75" x14ac:dyDescent="0.3">
      <c r="AE14852" s="70"/>
    </row>
    <row r="14853" spans="31:31" ht="15.75" x14ac:dyDescent="0.3">
      <c r="AE14853" s="70"/>
    </row>
    <row r="14854" spans="31:31" ht="15.75" x14ac:dyDescent="0.3">
      <c r="AE14854" s="70"/>
    </row>
    <row r="14855" spans="31:31" ht="15.75" x14ac:dyDescent="0.3">
      <c r="AE14855" s="70"/>
    </row>
    <row r="14856" spans="31:31" ht="15.75" x14ac:dyDescent="0.3">
      <c r="AE14856" s="70"/>
    </row>
    <row r="14857" spans="31:31" ht="15.75" x14ac:dyDescent="0.3">
      <c r="AE14857" s="70"/>
    </row>
    <row r="14858" spans="31:31" ht="15.75" x14ac:dyDescent="0.3">
      <c r="AE14858" s="70"/>
    </row>
    <row r="14859" spans="31:31" ht="15.75" x14ac:dyDescent="0.3">
      <c r="AE14859" s="70"/>
    </row>
    <row r="14860" spans="31:31" ht="15.75" x14ac:dyDescent="0.3">
      <c r="AE14860" s="70"/>
    </row>
    <row r="14861" spans="31:31" ht="15.75" x14ac:dyDescent="0.3">
      <c r="AE14861" s="70"/>
    </row>
    <row r="14862" spans="31:31" ht="15.75" x14ac:dyDescent="0.3">
      <c r="AE14862" s="70"/>
    </row>
    <row r="14863" spans="31:31" ht="15.75" x14ac:dyDescent="0.3">
      <c r="AE14863" s="70"/>
    </row>
    <row r="14864" spans="31:31" ht="15.75" x14ac:dyDescent="0.3">
      <c r="AE14864" s="70"/>
    </row>
    <row r="14865" spans="31:31" ht="15.75" x14ac:dyDescent="0.3">
      <c r="AE14865" s="70"/>
    </row>
    <row r="14866" spans="31:31" ht="15.75" x14ac:dyDescent="0.3">
      <c r="AE14866" s="70"/>
    </row>
    <row r="14867" spans="31:31" ht="15.75" x14ac:dyDescent="0.3">
      <c r="AE14867" s="70"/>
    </row>
    <row r="14868" spans="31:31" ht="15.75" x14ac:dyDescent="0.3">
      <c r="AE14868" s="70"/>
    </row>
    <row r="14869" spans="31:31" ht="15.75" x14ac:dyDescent="0.3">
      <c r="AE14869" s="70"/>
    </row>
    <row r="14870" spans="31:31" ht="15.75" x14ac:dyDescent="0.3">
      <c r="AE14870" s="70"/>
    </row>
    <row r="14871" spans="31:31" ht="15.75" x14ac:dyDescent="0.3">
      <c r="AE14871" s="70"/>
    </row>
    <row r="14872" spans="31:31" ht="15.75" x14ac:dyDescent="0.3">
      <c r="AE14872" s="70"/>
    </row>
    <row r="14873" spans="31:31" ht="15.75" x14ac:dyDescent="0.3">
      <c r="AE14873" s="70"/>
    </row>
    <row r="14874" spans="31:31" ht="15.75" x14ac:dyDescent="0.3">
      <c r="AE14874" s="70"/>
    </row>
    <row r="14875" spans="31:31" ht="15.75" x14ac:dyDescent="0.3">
      <c r="AE14875" s="70"/>
    </row>
    <row r="14876" spans="31:31" ht="15.75" x14ac:dyDescent="0.3">
      <c r="AE14876" s="70"/>
    </row>
    <row r="14877" spans="31:31" ht="15.75" x14ac:dyDescent="0.3">
      <c r="AE14877" s="70"/>
    </row>
    <row r="14878" spans="31:31" ht="15.75" x14ac:dyDescent="0.3">
      <c r="AE14878" s="70"/>
    </row>
    <row r="14879" spans="31:31" ht="15.75" x14ac:dyDescent="0.3">
      <c r="AE14879" s="70"/>
    </row>
    <row r="14880" spans="31:31" ht="15.75" x14ac:dyDescent="0.3">
      <c r="AE14880" s="70"/>
    </row>
    <row r="14881" spans="31:31" ht="15.75" x14ac:dyDescent="0.3">
      <c r="AE14881" s="70"/>
    </row>
    <row r="14882" spans="31:31" ht="15.75" x14ac:dyDescent="0.3">
      <c r="AE14882" s="70"/>
    </row>
    <row r="14883" spans="31:31" ht="15.75" x14ac:dyDescent="0.3">
      <c r="AE14883" s="70"/>
    </row>
    <row r="14884" spans="31:31" ht="15.75" x14ac:dyDescent="0.3">
      <c r="AE14884" s="70"/>
    </row>
    <row r="14885" spans="31:31" ht="15.75" x14ac:dyDescent="0.3">
      <c r="AE14885" s="70"/>
    </row>
    <row r="14886" spans="31:31" ht="15.75" x14ac:dyDescent="0.3">
      <c r="AE14886" s="70"/>
    </row>
    <row r="14887" spans="31:31" ht="15.75" x14ac:dyDescent="0.3">
      <c r="AE14887" s="70"/>
    </row>
    <row r="14888" spans="31:31" ht="15.75" x14ac:dyDescent="0.3">
      <c r="AE14888" s="70"/>
    </row>
    <row r="14889" spans="31:31" ht="15.75" x14ac:dyDescent="0.3">
      <c r="AE14889" s="70"/>
    </row>
    <row r="14890" spans="31:31" ht="15.75" x14ac:dyDescent="0.3">
      <c r="AE14890" s="70"/>
    </row>
    <row r="14891" spans="31:31" ht="15.75" x14ac:dyDescent="0.3">
      <c r="AE14891" s="70"/>
    </row>
    <row r="14892" spans="31:31" ht="15.75" x14ac:dyDescent="0.3">
      <c r="AE14892" s="70"/>
    </row>
    <row r="14893" spans="31:31" ht="15.75" x14ac:dyDescent="0.3">
      <c r="AE14893" s="70"/>
    </row>
    <row r="14894" spans="31:31" ht="15.75" x14ac:dyDescent="0.3">
      <c r="AE14894" s="70"/>
    </row>
    <row r="14895" spans="31:31" ht="15.75" x14ac:dyDescent="0.3">
      <c r="AE14895" s="70"/>
    </row>
    <row r="14896" spans="31:31" ht="15.75" x14ac:dyDescent="0.3">
      <c r="AE14896" s="70"/>
    </row>
    <row r="14897" spans="31:31" ht="15.75" x14ac:dyDescent="0.3">
      <c r="AE14897" s="70"/>
    </row>
    <row r="14898" spans="31:31" ht="15.75" x14ac:dyDescent="0.3">
      <c r="AE14898" s="70"/>
    </row>
    <row r="14899" spans="31:31" ht="15.75" x14ac:dyDescent="0.3">
      <c r="AE14899" s="70"/>
    </row>
    <row r="14900" spans="31:31" ht="15.75" x14ac:dyDescent="0.3">
      <c r="AE14900" s="70"/>
    </row>
    <row r="14901" spans="31:31" ht="15.75" x14ac:dyDescent="0.3">
      <c r="AE14901" s="70"/>
    </row>
    <row r="14902" spans="31:31" ht="15.75" x14ac:dyDescent="0.3">
      <c r="AE14902" s="70"/>
    </row>
    <row r="14903" spans="31:31" ht="15.75" x14ac:dyDescent="0.3">
      <c r="AE14903" s="70"/>
    </row>
    <row r="14904" spans="31:31" ht="15.75" x14ac:dyDescent="0.3">
      <c r="AE14904" s="70"/>
    </row>
    <row r="14905" spans="31:31" ht="15.75" x14ac:dyDescent="0.3">
      <c r="AE14905" s="70"/>
    </row>
    <row r="14906" spans="31:31" ht="15.75" x14ac:dyDescent="0.3">
      <c r="AE14906" s="70"/>
    </row>
    <row r="14907" spans="31:31" ht="15.75" x14ac:dyDescent="0.3">
      <c r="AE14907" s="70"/>
    </row>
    <row r="14908" spans="31:31" ht="15.75" x14ac:dyDescent="0.3">
      <c r="AE14908" s="70"/>
    </row>
    <row r="14909" spans="31:31" ht="15.75" x14ac:dyDescent="0.3">
      <c r="AE14909" s="70"/>
    </row>
    <row r="14910" spans="31:31" ht="15.75" x14ac:dyDescent="0.3">
      <c r="AE14910" s="70"/>
    </row>
    <row r="14911" spans="31:31" ht="15.75" x14ac:dyDescent="0.3">
      <c r="AE14911" s="70"/>
    </row>
    <row r="14912" spans="31:31" ht="15.75" x14ac:dyDescent="0.3">
      <c r="AE14912" s="70"/>
    </row>
    <row r="14913" spans="31:31" ht="15.75" x14ac:dyDescent="0.3">
      <c r="AE14913" s="70"/>
    </row>
    <row r="14914" spans="31:31" ht="15.75" x14ac:dyDescent="0.3">
      <c r="AE14914" s="70"/>
    </row>
    <row r="14915" spans="31:31" ht="15.75" x14ac:dyDescent="0.3">
      <c r="AE14915" s="70"/>
    </row>
    <row r="14916" spans="31:31" ht="15.75" x14ac:dyDescent="0.3">
      <c r="AE14916" s="70"/>
    </row>
    <row r="14917" spans="31:31" ht="15.75" x14ac:dyDescent="0.3">
      <c r="AE14917" s="70"/>
    </row>
    <row r="14918" spans="31:31" ht="15.75" x14ac:dyDescent="0.3">
      <c r="AE14918" s="70"/>
    </row>
    <row r="14919" spans="31:31" ht="15.75" x14ac:dyDescent="0.3">
      <c r="AE14919" s="70"/>
    </row>
    <row r="14920" spans="31:31" ht="15.75" x14ac:dyDescent="0.3">
      <c r="AE14920" s="70"/>
    </row>
    <row r="14921" spans="31:31" ht="15.75" x14ac:dyDescent="0.3">
      <c r="AE14921" s="70"/>
    </row>
    <row r="14922" spans="31:31" ht="15.75" x14ac:dyDescent="0.3">
      <c r="AE14922" s="70"/>
    </row>
    <row r="14923" spans="31:31" ht="15.75" x14ac:dyDescent="0.3">
      <c r="AE14923" s="70"/>
    </row>
    <row r="14924" spans="31:31" ht="15.75" x14ac:dyDescent="0.3">
      <c r="AE14924" s="70"/>
    </row>
    <row r="14925" spans="31:31" ht="15.75" x14ac:dyDescent="0.3">
      <c r="AE14925" s="70"/>
    </row>
    <row r="14926" spans="31:31" ht="15.75" x14ac:dyDescent="0.3">
      <c r="AE14926" s="70"/>
    </row>
    <row r="14927" spans="31:31" ht="15.75" x14ac:dyDescent="0.3">
      <c r="AE14927" s="70"/>
    </row>
    <row r="14928" spans="31:31" ht="15.75" x14ac:dyDescent="0.3">
      <c r="AE14928" s="70"/>
    </row>
    <row r="14929" spans="31:31" ht="15.75" x14ac:dyDescent="0.3">
      <c r="AE14929" s="70"/>
    </row>
    <row r="14930" spans="31:31" ht="15.75" x14ac:dyDescent="0.3">
      <c r="AE14930" s="70"/>
    </row>
    <row r="14931" spans="31:31" ht="15.75" x14ac:dyDescent="0.3">
      <c r="AE14931" s="70"/>
    </row>
    <row r="14932" spans="31:31" ht="15.75" x14ac:dyDescent="0.3">
      <c r="AE14932" s="70"/>
    </row>
    <row r="14933" spans="31:31" ht="15.75" x14ac:dyDescent="0.3">
      <c r="AE14933" s="70"/>
    </row>
    <row r="14934" spans="31:31" ht="15.75" x14ac:dyDescent="0.3">
      <c r="AE14934" s="70"/>
    </row>
    <row r="14935" spans="31:31" ht="15.75" x14ac:dyDescent="0.3">
      <c r="AE14935" s="70"/>
    </row>
    <row r="14936" spans="31:31" ht="15.75" x14ac:dyDescent="0.3">
      <c r="AE14936" s="70"/>
    </row>
    <row r="14937" spans="31:31" ht="15.75" x14ac:dyDescent="0.3">
      <c r="AE14937" s="70"/>
    </row>
    <row r="14938" spans="31:31" ht="15.75" x14ac:dyDescent="0.3">
      <c r="AE14938" s="70"/>
    </row>
    <row r="14939" spans="31:31" ht="15.75" x14ac:dyDescent="0.3">
      <c r="AE14939" s="70"/>
    </row>
    <row r="14940" spans="31:31" ht="15.75" x14ac:dyDescent="0.3">
      <c r="AE14940" s="70"/>
    </row>
    <row r="14941" spans="31:31" ht="15.75" x14ac:dyDescent="0.3">
      <c r="AE14941" s="70"/>
    </row>
    <row r="14942" spans="31:31" ht="15.75" x14ac:dyDescent="0.3">
      <c r="AE14942" s="70"/>
    </row>
    <row r="14943" spans="31:31" ht="15.75" x14ac:dyDescent="0.3">
      <c r="AE14943" s="70"/>
    </row>
    <row r="14944" spans="31:31" ht="15.75" x14ac:dyDescent="0.3">
      <c r="AE14944" s="70"/>
    </row>
    <row r="14945" spans="31:31" ht="15.75" x14ac:dyDescent="0.3">
      <c r="AE14945" s="70"/>
    </row>
    <row r="14946" spans="31:31" ht="15.75" x14ac:dyDescent="0.3">
      <c r="AE14946" s="70"/>
    </row>
    <row r="14947" spans="31:31" ht="15.75" x14ac:dyDescent="0.3">
      <c r="AE14947" s="70"/>
    </row>
    <row r="14948" spans="31:31" ht="15.75" x14ac:dyDescent="0.3">
      <c r="AE14948" s="70"/>
    </row>
    <row r="14949" spans="31:31" ht="15.75" x14ac:dyDescent="0.3">
      <c r="AE14949" s="70"/>
    </row>
    <row r="14950" spans="31:31" ht="15.75" x14ac:dyDescent="0.3">
      <c r="AE14950" s="70"/>
    </row>
    <row r="14951" spans="31:31" ht="15.75" x14ac:dyDescent="0.3">
      <c r="AE14951" s="70"/>
    </row>
    <row r="14952" spans="31:31" ht="15.75" x14ac:dyDescent="0.3">
      <c r="AE14952" s="70"/>
    </row>
    <row r="14953" spans="31:31" ht="15.75" x14ac:dyDescent="0.3">
      <c r="AE14953" s="70"/>
    </row>
    <row r="14954" spans="31:31" ht="15.75" x14ac:dyDescent="0.3">
      <c r="AE14954" s="70"/>
    </row>
    <row r="14955" spans="31:31" ht="15.75" x14ac:dyDescent="0.3">
      <c r="AE14955" s="70"/>
    </row>
    <row r="14956" spans="31:31" ht="15.75" x14ac:dyDescent="0.3">
      <c r="AE14956" s="70"/>
    </row>
    <row r="14957" spans="31:31" ht="15.75" x14ac:dyDescent="0.3">
      <c r="AE14957" s="70"/>
    </row>
    <row r="14958" spans="31:31" ht="15.75" x14ac:dyDescent="0.3">
      <c r="AE14958" s="70"/>
    </row>
    <row r="14959" spans="31:31" ht="15.75" x14ac:dyDescent="0.3">
      <c r="AE14959" s="70"/>
    </row>
    <row r="14960" spans="31:31" ht="15.75" x14ac:dyDescent="0.3">
      <c r="AE14960" s="70"/>
    </row>
    <row r="14961" spans="31:31" ht="15.75" x14ac:dyDescent="0.3">
      <c r="AE14961" s="70"/>
    </row>
    <row r="14962" spans="31:31" ht="15.75" x14ac:dyDescent="0.3">
      <c r="AE14962" s="70"/>
    </row>
    <row r="14963" spans="31:31" ht="15.75" x14ac:dyDescent="0.3">
      <c r="AE14963" s="70"/>
    </row>
    <row r="14964" spans="31:31" ht="15.75" x14ac:dyDescent="0.3">
      <c r="AE14964" s="70"/>
    </row>
    <row r="14965" spans="31:31" ht="15.75" x14ac:dyDescent="0.3">
      <c r="AE14965" s="70"/>
    </row>
    <row r="14966" spans="31:31" ht="15.75" x14ac:dyDescent="0.3">
      <c r="AE14966" s="70"/>
    </row>
    <row r="14967" spans="31:31" ht="15.75" x14ac:dyDescent="0.3">
      <c r="AE14967" s="70"/>
    </row>
    <row r="14968" spans="31:31" ht="15.75" x14ac:dyDescent="0.3">
      <c r="AE14968" s="70"/>
    </row>
    <row r="14969" spans="31:31" ht="15.75" x14ac:dyDescent="0.3">
      <c r="AE14969" s="70"/>
    </row>
    <row r="14970" spans="31:31" ht="15.75" x14ac:dyDescent="0.3">
      <c r="AE14970" s="70"/>
    </row>
    <row r="14971" spans="31:31" ht="15.75" x14ac:dyDescent="0.3">
      <c r="AE14971" s="70"/>
    </row>
    <row r="14972" spans="31:31" ht="15.75" x14ac:dyDescent="0.3">
      <c r="AE14972" s="70"/>
    </row>
    <row r="14973" spans="31:31" ht="15.75" x14ac:dyDescent="0.3">
      <c r="AE14973" s="70"/>
    </row>
    <row r="14974" spans="31:31" ht="15.75" x14ac:dyDescent="0.3">
      <c r="AE14974" s="70"/>
    </row>
    <row r="14975" spans="31:31" ht="15.75" x14ac:dyDescent="0.3">
      <c r="AE14975" s="70"/>
    </row>
    <row r="14976" spans="31:31" ht="15.75" x14ac:dyDescent="0.3">
      <c r="AE14976" s="70"/>
    </row>
    <row r="14977" spans="31:31" ht="15.75" x14ac:dyDescent="0.3">
      <c r="AE14977" s="70"/>
    </row>
    <row r="14978" spans="31:31" ht="15.75" x14ac:dyDescent="0.3">
      <c r="AE14978" s="70"/>
    </row>
    <row r="14979" spans="31:31" ht="15.75" x14ac:dyDescent="0.3">
      <c r="AE14979" s="70"/>
    </row>
    <row r="14980" spans="31:31" ht="15.75" x14ac:dyDescent="0.3">
      <c r="AE14980" s="70"/>
    </row>
    <row r="14981" spans="31:31" ht="15.75" x14ac:dyDescent="0.3">
      <c r="AE14981" s="70"/>
    </row>
    <row r="14982" spans="31:31" ht="15.75" x14ac:dyDescent="0.3">
      <c r="AE14982" s="70"/>
    </row>
    <row r="14983" spans="31:31" ht="15.75" x14ac:dyDescent="0.3">
      <c r="AE14983" s="70"/>
    </row>
    <row r="14984" spans="31:31" ht="15.75" x14ac:dyDescent="0.3">
      <c r="AE14984" s="70"/>
    </row>
    <row r="14985" spans="31:31" ht="15.75" x14ac:dyDescent="0.3">
      <c r="AE14985" s="70"/>
    </row>
    <row r="14986" spans="31:31" ht="15.75" x14ac:dyDescent="0.3">
      <c r="AE14986" s="70"/>
    </row>
    <row r="14987" spans="31:31" ht="15.75" x14ac:dyDescent="0.3">
      <c r="AE14987" s="70"/>
    </row>
    <row r="14988" spans="31:31" ht="15.75" x14ac:dyDescent="0.3">
      <c r="AE14988" s="70"/>
    </row>
    <row r="14989" spans="31:31" ht="15.75" x14ac:dyDescent="0.3">
      <c r="AE14989" s="70"/>
    </row>
    <row r="14990" spans="31:31" ht="15.75" x14ac:dyDescent="0.3">
      <c r="AE14990" s="70"/>
    </row>
    <row r="14991" spans="31:31" ht="15.75" x14ac:dyDescent="0.3">
      <c r="AE14991" s="70"/>
    </row>
    <row r="14992" spans="31:31" ht="15.75" x14ac:dyDescent="0.3">
      <c r="AE14992" s="70"/>
    </row>
    <row r="14993" spans="31:31" ht="15.75" x14ac:dyDescent="0.3">
      <c r="AE14993" s="70"/>
    </row>
    <row r="14994" spans="31:31" ht="15.75" x14ac:dyDescent="0.3">
      <c r="AE14994" s="70"/>
    </row>
    <row r="14995" spans="31:31" ht="15.75" x14ac:dyDescent="0.3">
      <c r="AE14995" s="70"/>
    </row>
    <row r="14996" spans="31:31" ht="15.75" x14ac:dyDescent="0.3">
      <c r="AE14996" s="70"/>
    </row>
    <row r="14997" spans="31:31" ht="15.75" x14ac:dyDescent="0.3">
      <c r="AE14997" s="70"/>
    </row>
    <row r="14998" spans="31:31" ht="15.75" x14ac:dyDescent="0.3">
      <c r="AE14998" s="70"/>
    </row>
    <row r="14999" spans="31:31" ht="15.75" x14ac:dyDescent="0.3">
      <c r="AE14999" s="70"/>
    </row>
    <row r="15000" spans="31:31" ht="15.75" x14ac:dyDescent="0.3">
      <c r="AE15000" s="70"/>
    </row>
    <row r="15001" spans="31:31" ht="15.75" x14ac:dyDescent="0.3">
      <c r="AE15001" s="70"/>
    </row>
    <row r="15002" spans="31:31" ht="15.75" x14ac:dyDescent="0.3">
      <c r="AE15002" s="70"/>
    </row>
    <row r="15003" spans="31:31" ht="15.75" x14ac:dyDescent="0.3">
      <c r="AE15003" s="70"/>
    </row>
    <row r="15004" spans="31:31" ht="15.75" x14ac:dyDescent="0.3">
      <c r="AE15004" s="70"/>
    </row>
    <row r="15005" spans="31:31" ht="15.75" x14ac:dyDescent="0.3">
      <c r="AE15005" s="70"/>
    </row>
    <row r="15006" spans="31:31" ht="15.75" x14ac:dyDescent="0.3">
      <c r="AE15006" s="70"/>
    </row>
    <row r="15007" spans="31:31" ht="15.75" x14ac:dyDescent="0.3">
      <c r="AE15007" s="70"/>
    </row>
    <row r="15008" spans="31:31" ht="15.75" x14ac:dyDescent="0.3">
      <c r="AE15008" s="70"/>
    </row>
    <row r="15009" spans="31:31" ht="15.75" x14ac:dyDescent="0.3">
      <c r="AE15009" s="70"/>
    </row>
    <row r="15010" spans="31:31" ht="15.75" x14ac:dyDescent="0.3">
      <c r="AE15010" s="70"/>
    </row>
    <row r="15011" spans="31:31" ht="15.75" x14ac:dyDescent="0.3">
      <c r="AE15011" s="70"/>
    </row>
    <row r="15012" spans="31:31" ht="15.75" x14ac:dyDescent="0.3">
      <c r="AE15012" s="70"/>
    </row>
    <row r="15013" spans="31:31" ht="15.75" x14ac:dyDescent="0.3">
      <c r="AE15013" s="70"/>
    </row>
    <row r="15014" spans="31:31" ht="15.75" x14ac:dyDescent="0.3">
      <c r="AE15014" s="70"/>
    </row>
    <row r="15015" spans="31:31" ht="15.75" x14ac:dyDescent="0.3">
      <c r="AE15015" s="70"/>
    </row>
    <row r="15016" spans="31:31" ht="15.75" x14ac:dyDescent="0.3">
      <c r="AE15016" s="70"/>
    </row>
    <row r="15017" spans="31:31" ht="15.75" x14ac:dyDescent="0.3">
      <c r="AE15017" s="70"/>
    </row>
    <row r="15018" spans="31:31" ht="15.75" x14ac:dyDescent="0.3">
      <c r="AE15018" s="70"/>
    </row>
    <row r="15019" spans="31:31" ht="15.75" x14ac:dyDescent="0.3">
      <c r="AE15019" s="70"/>
    </row>
    <row r="15020" spans="31:31" ht="15.75" x14ac:dyDescent="0.3">
      <c r="AE15020" s="70"/>
    </row>
    <row r="15021" spans="31:31" ht="15.75" x14ac:dyDescent="0.3">
      <c r="AE15021" s="70"/>
    </row>
    <row r="15022" spans="31:31" ht="15.75" x14ac:dyDescent="0.3">
      <c r="AE15022" s="70"/>
    </row>
    <row r="15023" spans="31:31" ht="15.75" x14ac:dyDescent="0.3">
      <c r="AE15023" s="70"/>
    </row>
    <row r="15024" spans="31:31" ht="15.75" x14ac:dyDescent="0.3">
      <c r="AE15024" s="70"/>
    </row>
    <row r="15025" spans="31:31" ht="15.75" x14ac:dyDescent="0.3">
      <c r="AE15025" s="70"/>
    </row>
    <row r="15026" spans="31:31" ht="15.75" x14ac:dyDescent="0.3">
      <c r="AE15026" s="70"/>
    </row>
    <row r="15027" spans="31:31" ht="15.75" x14ac:dyDescent="0.3">
      <c r="AE15027" s="70"/>
    </row>
    <row r="15028" spans="31:31" ht="15.75" x14ac:dyDescent="0.3">
      <c r="AE15028" s="70"/>
    </row>
    <row r="15029" spans="31:31" ht="15.75" x14ac:dyDescent="0.3">
      <c r="AE15029" s="70"/>
    </row>
    <row r="15030" spans="31:31" ht="15.75" x14ac:dyDescent="0.3">
      <c r="AE15030" s="70"/>
    </row>
    <row r="15031" spans="31:31" ht="15.75" x14ac:dyDescent="0.3">
      <c r="AE15031" s="70"/>
    </row>
    <row r="15032" spans="31:31" ht="15.75" x14ac:dyDescent="0.3">
      <c r="AE15032" s="70"/>
    </row>
    <row r="15033" spans="31:31" ht="15.75" x14ac:dyDescent="0.3">
      <c r="AE15033" s="70"/>
    </row>
    <row r="15034" spans="31:31" ht="15.75" x14ac:dyDescent="0.3">
      <c r="AE15034" s="70"/>
    </row>
    <row r="15035" spans="31:31" ht="15.75" x14ac:dyDescent="0.3">
      <c r="AE15035" s="70"/>
    </row>
    <row r="15036" spans="31:31" ht="15.75" x14ac:dyDescent="0.3">
      <c r="AE15036" s="70"/>
    </row>
    <row r="15037" spans="31:31" ht="15.75" x14ac:dyDescent="0.3">
      <c r="AE15037" s="70"/>
    </row>
    <row r="15038" spans="31:31" ht="15.75" x14ac:dyDescent="0.3">
      <c r="AE15038" s="70"/>
    </row>
    <row r="15039" spans="31:31" ht="15.75" x14ac:dyDescent="0.3">
      <c r="AE15039" s="70"/>
    </row>
    <row r="15040" spans="31:31" ht="15.75" x14ac:dyDescent="0.3">
      <c r="AE15040" s="70"/>
    </row>
    <row r="15041" spans="31:31" ht="15.75" x14ac:dyDescent="0.3">
      <c r="AE15041" s="70"/>
    </row>
    <row r="15042" spans="31:31" ht="15.75" x14ac:dyDescent="0.3">
      <c r="AE15042" s="70"/>
    </row>
    <row r="15043" spans="31:31" ht="15.75" x14ac:dyDescent="0.3">
      <c r="AE15043" s="70"/>
    </row>
    <row r="15044" spans="31:31" ht="15.75" x14ac:dyDescent="0.3">
      <c r="AE15044" s="70"/>
    </row>
    <row r="15045" spans="31:31" ht="15.75" x14ac:dyDescent="0.3">
      <c r="AE15045" s="70"/>
    </row>
    <row r="15046" spans="31:31" ht="15.75" x14ac:dyDescent="0.3">
      <c r="AE15046" s="70"/>
    </row>
    <row r="15047" spans="31:31" ht="15.75" x14ac:dyDescent="0.3">
      <c r="AE15047" s="70"/>
    </row>
    <row r="15048" spans="31:31" ht="15.75" x14ac:dyDescent="0.3">
      <c r="AE15048" s="70"/>
    </row>
    <row r="15049" spans="31:31" ht="15.75" x14ac:dyDescent="0.3">
      <c r="AE15049" s="70"/>
    </row>
    <row r="15050" spans="31:31" ht="15.75" x14ac:dyDescent="0.3">
      <c r="AE15050" s="70"/>
    </row>
    <row r="15051" spans="31:31" ht="15.75" x14ac:dyDescent="0.3">
      <c r="AE15051" s="70"/>
    </row>
    <row r="15052" spans="31:31" ht="15.75" x14ac:dyDescent="0.3">
      <c r="AE15052" s="70"/>
    </row>
    <row r="15053" spans="31:31" ht="15.75" x14ac:dyDescent="0.3">
      <c r="AE15053" s="70"/>
    </row>
    <row r="15054" spans="31:31" ht="15.75" x14ac:dyDescent="0.3">
      <c r="AE15054" s="70"/>
    </row>
    <row r="15055" spans="31:31" ht="15.75" x14ac:dyDescent="0.3">
      <c r="AE15055" s="70"/>
    </row>
    <row r="15056" spans="31:31" ht="15.75" x14ac:dyDescent="0.3">
      <c r="AE15056" s="70"/>
    </row>
    <row r="15057" spans="31:31" ht="15.75" x14ac:dyDescent="0.3">
      <c r="AE15057" s="70"/>
    </row>
    <row r="15058" spans="31:31" ht="15.75" x14ac:dyDescent="0.3">
      <c r="AE15058" s="70"/>
    </row>
    <row r="15059" spans="31:31" ht="15.75" x14ac:dyDescent="0.3">
      <c r="AE15059" s="70"/>
    </row>
    <row r="15060" spans="31:31" ht="15.75" x14ac:dyDescent="0.3">
      <c r="AE15060" s="70"/>
    </row>
    <row r="15061" spans="31:31" ht="15.75" x14ac:dyDescent="0.3">
      <c r="AE15061" s="70"/>
    </row>
    <row r="15062" spans="31:31" ht="15.75" x14ac:dyDescent="0.3">
      <c r="AE15062" s="70"/>
    </row>
    <row r="15063" spans="31:31" ht="15.75" x14ac:dyDescent="0.3">
      <c r="AE15063" s="70"/>
    </row>
    <row r="15064" spans="31:31" ht="15.75" x14ac:dyDescent="0.3">
      <c r="AE15064" s="70"/>
    </row>
    <row r="15065" spans="31:31" ht="15.75" x14ac:dyDescent="0.3">
      <c r="AE15065" s="70"/>
    </row>
    <row r="15066" spans="31:31" ht="15.75" x14ac:dyDescent="0.3">
      <c r="AE15066" s="70"/>
    </row>
    <row r="15067" spans="31:31" ht="15.75" x14ac:dyDescent="0.3">
      <c r="AE15067" s="70"/>
    </row>
    <row r="15068" spans="31:31" ht="15.75" x14ac:dyDescent="0.3">
      <c r="AE15068" s="70"/>
    </row>
    <row r="15069" spans="31:31" ht="15.75" x14ac:dyDescent="0.3">
      <c r="AE15069" s="70"/>
    </row>
    <row r="15070" spans="31:31" ht="15.75" x14ac:dyDescent="0.3">
      <c r="AE15070" s="70"/>
    </row>
    <row r="15071" spans="31:31" ht="15.75" x14ac:dyDescent="0.3">
      <c r="AE15071" s="70"/>
    </row>
    <row r="15072" spans="31:31" ht="15.75" x14ac:dyDescent="0.3">
      <c r="AE15072" s="70"/>
    </row>
    <row r="15073" spans="31:31" ht="15.75" x14ac:dyDescent="0.3">
      <c r="AE15073" s="70"/>
    </row>
    <row r="15074" spans="31:31" ht="15.75" x14ac:dyDescent="0.3">
      <c r="AE15074" s="70"/>
    </row>
    <row r="15075" spans="31:31" ht="15.75" x14ac:dyDescent="0.3">
      <c r="AE15075" s="70"/>
    </row>
    <row r="15076" spans="31:31" ht="15.75" x14ac:dyDescent="0.3">
      <c r="AE15076" s="70"/>
    </row>
    <row r="15077" spans="31:31" ht="15.75" x14ac:dyDescent="0.3">
      <c r="AE15077" s="70"/>
    </row>
    <row r="15078" spans="31:31" ht="15.75" x14ac:dyDescent="0.3">
      <c r="AE15078" s="70"/>
    </row>
    <row r="15079" spans="31:31" ht="15.75" x14ac:dyDescent="0.3">
      <c r="AE15079" s="70"/>
    </row>
    <row r="15080" spans="31:31" ht="15.75" x14ac:dyDescent="0.3">
      <c r="AE15080" s="70"/>
    </row>
    <row r="15081" spans="31:31" ht="15.75" x14ac:dyDescent="0.3">
      <c r="AE15081" s="70"/>
    </row>
    <row r="15082" spans="31:31" ht="15.75" x14ac:dyDescent="0.3">
      <c r="AE15082" s="70"/>
    </row>
    <row r="15083" spans="31:31" ht="15.75" x14ac:dyDescent="0.3">
      <c r="AE15083" s="70"/>
    </row>
    <row r="15084" spans="31:31" ht="15.75" x14ac:dyDescent="0.3">
      <c r="AE15084" s="70"/>
    </row>
    <row r="15085" spans="31:31" ht="15.75" x14ac:dyDescent="0.3">
      <c r="AE15085" s="70"/>
    </row>
    <row r="15086" spans="31:31" ht="15.75" x14ac:dyDescent="0.3">
      <c r="AE15086" s="70"/>
    </row>
    <row r="15087" spans="31:31" ht="15.75" x14ac:dyDescent="0.3">
      <c r="AE15087" s="70"/>
    </row>
    <row r="15088" spans="31:31" ht="15.75" x14ac:dyDescent="0.3">
      <c r="AE15088" s="70"/>
    </row>
    <row r="15089" spans="31:31" ht="15.75" x14ac:dyDescent="0.3">
      <c r="AE15089" s="70"/>
    </row>
    <row r="15090" spans="31:31" ht="15.75" x14ac:dyDescent="0.3">
      <c r="AE15090" s="70"/>
    </row>
    <row r="15091" spans="31:31" ht="15.75" x14ac:dyDescent="0.3">
      <c r="AE15091" s="70"/>
    </row>
    <row r="15092" spans="31:31" ht="15.75" x14ac:dyDescent="0.3">
      <c r="AE15092" s="70"/>
    </row>
    <row r="15093" spans="31:31" ht="15.75" x14ac:dyDescent="0.3">
      <c r="AE15093" s="70"/>
    </row>
    <row r="15094" spans="31:31" ht="15.75" x14ac:dyDescent="0.3">
      <c r="AE15094" s="70"/>
    </row>
    <row r="15095" spans="31:31" ht="15.75" x14ac:dyDescent="0.3">
      <c r="AE15095" s="70"/>
    </row>
    <row r="15096" spans="31:31" ht="15.75" x14ac:dyDescent="0.3">
      <c r="AE15096" s="70"/>
    </row>
    <row r="15097" spans="31:31" ht="15.75" x14ac:dyDescent="0.3">
      <c r="AE15097" s="70"/>
    </row>
    <row r="15098" spans="31:31" ht="15.75" x14ac:dyDescent="0.3">
      <c r="AE15098" s="70"/>
    </row>
    <row r="15099" spans="31:31" ht="15.75" x14ac:dyDescent="0.3">
      <c r="AE15099" s="70"/>
    </row>
    <row r="15100" spans="31:31" ht="15.75" x14ac:dyDescent="0.3">
      <c r="AE15100" s="70"/>
    </row>
    <row r="15101" spans="31:31" ht="15.75" x14ac:dyDescent="0.3">
      <c r="AE15101" s="70"/>
    </row>
    <row r="15102" spans="31:31" ht="15.75" x14ac:dyDescent="0.3">
      <c r="AE15102" s="70"/>
    </row>
    <row r="15103" spans="31:31" ht="15.75" x14ac:dyDescent="0.3">
      <c r="AE15103" s="70"/>
    </row>
    <row r="15104" spans="31:31" ht="15.75" x14ac:dyDescent="0.3">
      <c r="AE15104" s="70"/>
    </row>
    <row r="15105" spans="31:31" ht="15.75" x14ac:dyDescent="0.3">
      <c r="AE15105" s="70"/>
    </row>
    <row r="15106" spans="31:31" ht="15.75" x14ac:dyDescent="0.3">
      <c r="AE15106" s="70"/>
    </row>
    <row r="15107" spans="31:31" ht="15.75" x14ac:dyDescent="0.3">
      <c r="AE15107" s="70"/>
    </row>
    <row r="15108" spans="31:31" ht="15.75" x14ac:dyDescent="0.3">
      <c r="AE15108" s="70"/>
    </row>
    <row r="15109" spans="31:31" ht="15.75" x14ac:dyDescent="0.3">
      <c r="AE15109" s="70"/>
    </row>
    <row r="15110" spans="31:31" ht="15.75" x14ac:dyDescent="0.3">
      <c r="AE15110" s="70"/>
    </row>
    <row r="15111" spans="31:31" ht="15.75" x14ac:dyDescent="0.3">
      <c r="AE15111" s="70"/>
    </row>
    <row r="15112" spans="31:31" ht="15.75" x14ac:dyDescent="0.3">
      <c r="AE15112" s="70"/>
    </row>
    <row r="15113" spans="31:31" ht="15.75" x14ac:dyDescent="0.3">
      <c r="AE15113" s="70"/>
    </row>
    <row r="15114" spans="31:31" ht="15.75" x14ac:dyDescent="0.3">
      <c r="AE15114" s="70"/>
    </row>
    <row r="15115" spans="31:31" ht="15.75" x14ac:dyDescent="0.3">
      <c r="AE15115" s="70"/>
    </row>
    <row r="15116" spans="31:31" ht="15.75" x14ac:dyDescent="0.3">
      <c r="AE15116" s="70"/>
    </row>
    <row r="15117" spans="31:31" ht="15.75" x14ac:dyDescent="0.3">
      <c r="AE15117" s="70"/>
    </row>
    <row r="15118" spans="31:31" ht="15.75" x14ac:dyDescent="0.3">
      <c r="AE15118" s="70"/>
    </row>
    <row r="15119" spans="31:31" ht="15.75" x14ac:dyDescent="0.3">
      <c r="AE15119" s="70"/>
    </row>
    <row r="15120" spans="31:31" ht="15.75" x14ac:dyDescent="0.3">
      <c r="AE15120" s="70"/>
    </row>
    <row r="15121" spans="31:31" ht="15.75" x14ac:dyDescent="0.3">
      <c r="AE15121" s="70"/>
    </row>
    <row r="15122" spans="31:31" ht="15.75" x14ac:dyDescent="0.3">
      <c r="AE15122" s="70"/>
    </row>
    <row r="15123" spans="31:31" ht="15.75" x14ac:dyDescent="0.3">
      <c r="AE15123" s="70"/>
    </row>
    <row r="15124" spans="31:31" ht="15.75" x14ac:dyDescent="0.3">
      <c r="AE15124" s="70"/>
    </row>
    <row r="15125" spans="31:31" ht="15.75" x14ac:dyDescent="0.3">
      <c r="AE15125" s="70"/>
    </row>
    <row r="15126" spans="31:31" ht="15.75" x14ac:dyDescent="0.3">
      <c r="AE15126" s="70"/>
    </row>
    <row r="15127" spans="31:31" ht="15.75" x14ac:dyDescent="0.3">
      <c r="AE15127" s="70"/>
    </row>
    <row r="15128" spans="31:31" ht="15.75" x14ac:dyDescent="0.3">
      <c r="AE15128" s="70"/>
    </row>
    <row r="15129" spans="31:31" ht="15.75" x14ac:dyDescent="0.3">
      <c r="AE15129" s="70"/>
    </row>
    <row r="15130" spans="31:31" ht="15.75" x14ac:dyDescent="0.3">
      <c r="AE15130" s="70"/>
    </row>
    <row r="15131" spans="31:31" ht="15.75" x14ac:dyDescent="0.3">
      <c r="AE15131" s="70"/>
    </row>
    <row r="15132" spans="31:31" ht="15.75" x14ac:dyDescent="0.3">
      <c r="AE15132" s="70"/>
    </row>
    <row r="15133" spans="31:31" ht="15.75" x14ac:dyDescent="0.3">
      <c r="AE15133" s="70"/>
    </row>
    <row r="15134" spans="31:31" ht="15.75" x14ac:dyDescent="0.3">
      <c r="AE15134" s="70"/>
    </row>
    <row r="15135" spans="31:31" ht="15.75" x14ac:dyDescent="0.3">
      <c r="AE15135" s="70"/>
    </row>
    <row r="15136" spans="31:31" ht="15.75" x14ac:dyDescent="0.3">
      <c r="AE15136" s="70"/>
    </row>
    <row r="15137" spans="31:31" ht="15.75" x14ac:dyDescent="0.3">
      <c r="AE15137" s="70"/>
    </row>
    <row r="15138" spans="31:31" ht="15.75" x14ac:dyDescent="0.3">
      <c r="AE15138" s="70"/>
    </row>
    <row r="15139" spans="31:31" ht="15.75" x14ac:dyDescent="0.3">
      <c r="AE15139" s="70"/>
    </row>
    <row r="15140" spans="31:31" ht="15.75" x14ac:dyDescent="0.3">
      <c r="AE15140" s="70"/>
    </row>
    <row r="15141" spans="31:31" ht="15.75" x14ac:dyDescent="0.3">
      <c r="AE15141" s="70"/>
    </row>
    <row r="15142" spans="31:31" ht="15.75" x14ac:dyDescent="0.3">
      <c r="AE15142" s="70"/>
    </row>
    <row r="15143" spans="31:31" ht="15.75" x14ac:dyDescent="0.3">
      <c r="AE15143" s="70"/>
    </row>
    <row r="15144" spans="31:31" ht="15.75" x14ac:dyDescent="0.3">
      <c r="AE15144" s="70"/>
    </row>
    <row r="15145" spans="31:31" ht="15.75" x14ac:dyDescent="0.3">
      <c r="AE15145" s="70"/>
    </row>
    <row r="15146" spans="31:31" ht="15.75" x14ac:dyDescent="0.3">
      <c r="AE15146" s="70"/>
    </row>
    <row r="15147" spans="31:31" ht="15.75" x14ac:dyDescent="0.3">
      <c r="AE15147" s="70"/>
    </row>
    <row r="15148" spans="31:31" ht="15.75" x14ac:dyDescent="0.3">
      <c r="AE15148" s="70"/>
    </row>
    <row r="15149" spans="31:31" ht="15.75" x14ac:dyDescent="0.3">
      <c r="AE15149" s="70"/>
    </row>
    <row r="15150" spans="31:31" ht="15.75" x14ac:dyDescent="0.3">
      <c r="AE15150" s="70"/>
    </row>
    <row r="15151" spans="31:31" ht="15.75" x14ac:dyDescent="0.3">
      <c r="AE15151" s="70"/>
    </row>
    <row r="15152" spans="31:31" ht="15.75" x14ac:dyDescent="0.3">
      <c r="AE15152" s="70"/>
    </row>
    <row r="15153" spans="31:31" ht="15.75" x14ac:dyDescent="0.3">
      <c r="AE15153" s="70"/>
    </row>
    <row r="15154" spans="31:31" ht="15.75" x14ac:dyDescent="0.3">
      <c r="AE15154" s="70"/>
    </row>
    <row r="15155" spans="31:31" ht="15.75" x14ac:dyDescent="0.3">
      <c r="AE15155" s="70"/>
    </row>
    <row r="15156" spans="31:31" ht="15.75" x14ac:dyDescent="0.3">
      <c r="AE15156" s="70"/>
    </row>
    <row r="15157" spans="31:31" ht="15.75" x14ac:dyDescent="0.3">
      <c r="AE15157" s="70"/>
    </row>
    <row r="15158" spans="31:31" ht="15.75" x14ac:dyDescent="0.3">
      <c r="AE15158" s="70"/>
    </row>
    <row r="15159" spans="31:31" ht="15.75" x14ac:dyDescent="0.3">
      <c r="AE15159" s="70"/>
    </row>
    <row r="15160" spans="31:31" ht="15.75" x14ac:dyDescent="0.3">
      <c r="AE15160" s="70"/>
    </row>
    <row r="15161" spans="31:31" ht="15.75" x14ac:dyDescent="0.3">
      <c r="AE15161" s="70"/>
    </row>
    <row r="15162" spans="31:31" ht="15.75" x14ac:dyDescent="0.3">
      <c r="AE15162" s="70"/>
    </row>
    <row r="15163" spans="31:31" ht="15.75" x14ac:dyDescent="0.3">
      <c r="AE15163" s="70"/>
    </row>
    <row r="15164" spans="31:31" ht="15.75" x14ac:dyDescent="0.3">
      <c r="AE15164" s="70"/>
    </row>
    <row r="15165" spans="31:31" ht="15.75" x14ac:dyDescent="0.3">
      <c r="AE15165" s="70"/>
    </row>
    <row r="15166" spans="31:31" ht="15.75" x14ac:dyDescent="0.3">
      <c r="AE15166" s="70"/>
    </row>
    <row r="15167" spans="31:31" ht="15.75" x14ac:dyDescent="0.3">
      <c r="AE15167" s="70"/>
    </row>
    <row r="15168" spans="31:31" ht="15.75" x14ac:dyDescent="0.3">
      <c r="AE15168" s="70"/>
    </row>
    <row r="15169" spans="31:31" ht="15.75" x14ac:dyDescent="0.3">
      <c r="AE15169" s="70"/>
    </row>
    <row r="15170" spans="31:31" ht="15.75" x14ac:dyDescent="0.3">
      <c r="AE15170" s="70"/>
    </row>
    <row r="15171" spans="31:31" ht="15.75" x14ac:dyDescent="0.3">
      <c r="AE15171" s="70"/>
    </row>
    <row r="15172" spans="31:31" ht="15.75" x14ac:dyDescent="0.3">
      <c r="AE15172" s="70"/>
    </row>
    <row r="15173" spans="31:31" ht="15.75" x14ac:dyDescent="0.3">
      <c r="AE15173" s="70"/>
    </row>
    <row r="15174" spans="31:31" ht="15.75" x14ac:dyDescent="0.3">
      <c r="AE15174" s="70"/>
    </row>
    <row r="15175" spans="31:31" ht="15.75" x14ac:dyDescent="0.3">
      <c r="AE15175" s="70"/>
    </row>
    <row r="15176" spans="31:31" ht="15.75" x14ac:dyDescent="0.3">
      <c r="AE15176" s="70"/>
    </row>
    <row r="15177" spans="31:31" ht="15.75" x14ac:dyDescent="0.3">
      <c r="AE15177" s="70"/>
    </row>
    <row r="15178" spans="31:31" ht="15.75" x14ac:dyDescent="0.3">
      <c r="AE15178" s="70"/>
    </row>
    <row r="15179" spans="31:31" ht="15.75" x14ac:dyDescent="0.3">
      <c r="AE15179" s="70"/>
    </row>
    <row r="15180" spans="31:31" ht="15.75" x14ac:dyDescent="0.3">
      <c r="AE15180" s="70"/>
    </row>
    <row r="15181" spans="31:31" ht="15.75" x14ac:dyDescent="0.3">
      <c r="AE15181" s="70"/>
    </row>
    <row r="15182" spans="31:31" ht="15.75" x14ac:dyDescent="0.3">
      <c r="AE15182" s="70"/>
    </row>
    <row r="15183" spans="31:31" ht="15.75" x14ac:dyDescent="0.3">
      <c r="AE15183" s="70"/>
    </row>
    <row r="15184" spans="31:31" ht="15.75" x14ac:dyDescent="0.3">
      <c r="AE15184" s="70"/>
    </row>
    <row r="15185" spans="31:31" ht="15.75" x14ac:dyDescent="0.3">
      <c r="AE15185" s="70"/>
    </row>
    <row r="15186" spans="31:31" ht="15.75" x14ac:dyDescent="0.3">
      <c r="AE15186" s="70"/>
    </row>
    <row r="15187" spans="31:31" ht="15.75" x14ac:dyDescent="0.3">
      <c r="AE15187" s="70"/>
    </row>
    <row r="15188" spans="31:31" ht="15.75" x14ac:dyDescent="0.3">
      <c r="AE15188" s="70"/>
    </row>
    <row r="15189" spans="31:31" ht="15.75" x14ac:dyDescent="0.3">
      <c r="AE15189" s="70"/>
    </row>
    <row r="15190" spans="31:31" ht="15.75" x14ac:dyDescent="0.3">
      <c r="AE15190" s="70"/>
    </row>
    <row r="15191" spans="31:31" ht="15.75" x14ac:dyDescent="0.3">
      <c r="AE15191" s="70"/>
    </row>
    <row r="15192" spans="31:31" ht="15.75" x14ac:dyDescent="0.3">
      <c r="AE15192" s="70"/>
    </row>
    <row r="15193" spans="31:31" ht="15.75" x14ac:dyDescent="0.3">
      <c r="AE15193" s="70"/>
    </row>
    <row r="15194" spans="31:31" ht="15.75" x14ac:dyDescent="0.3">
      <c r="AE15194" s="70"/>
    </row>
    <row r="15195" spans="31:31" ht="15.75" x14ac:dyDescent="0.3">
      <c r="AE15195" s="70"/>
    </row>
    <row r="15196" spans="31:31" ht="15.75" x14ac:dyDescent="0.3">
      <c r="AE15196" s="70"/>
    </row>
    <row r="15197" spans="31:31" ht="15.75" x14ac:dyDescent="0.3">
      <c r="AE15197" s="70"/>
    </row>
    <row r="15198" spans="31:31" ht="15.75" x14ac:dyDescent="0.3">
      <c r="AE15198" s="70"/>
    </row>
    <row r="15199" spans="31:31" ht="15.75" x14ac:dyDescent="0.3">
      <c r="AE15199" s="70"/>
    </row>
    <row r="15200" spans="31:31" ht="15.75" x14ac:dyDescent="0.3">
      <c r="AE15200" s="70"/>
    </row>
    <row r="15201" spans="31:31" ht="15.75" x14ac:dyDescent="0.3">
      <c r="AE15201" s="70"/>
    </row>
    <row r="15202" spans="31:31" ht="15.75" x14ac:dyDescent="0.3">
      <c r="AE15202" s="70"/>
    </row>
    <row r="15203" spans="31:31" ht="15.75" x14ac:dyDescent="0.3">
      <c r="AE15203" s="70"/>
    </row>
    <row r="15204" spans="31:31" ht="15.75" x14ac:dyDescent="0.3">
      <c r="AE15204" s="70"/>
    </row>
    <row r="15205" spans="31:31" ht="15.75" x14ac:dyDescent="0.3">
      <c r="AE15205" s="70"/>
    </row>
    <row r="15206" spans="31:31" ht="15.75" x14ac:dyDescent="0.3">
      <c r="AE15206" s="70"/>
    </row>
    <row r="15207" spans="31:31" ht="15.75" x14ac:dyDescent="0.3">
      <c r="AE15207" s="70"/>
    </row>
    <row r="15208" spans="31:31" ht="15.75" x14ac:dyDescent="0.3">
      <c r="AE15208" s="70"/>
    </row>
    <row r="15209" spans="31:31" ht="15.75" x14ac:dyDescent="0.3">
      <c r="AE15209" s="70"/>
    </row>
    <row r="15210" spans="31:31" ht="15.75" x14ac:dyDescent="0.3">
      <c r="AE15210" s="70"/>
    </row>
    <row r="15211" spans="31:31" ht="15.75" x14ac:dyDescent="0.3">
      <c r="AE15211" s="70"/>
    </row>
    <row r="15212" spans="31:31" ht="15.75" x14ac:dyDescent="0.3">
      <c r="AE15212" s="70"/>
    </row>
    <row r="15213" spans="31:31" ht="15.75" x14ac:dyDescent="0.3">
      <c r="AE15213" s="70"/>
    </row>
    <row r="15214" spans="31:31" ht="15.75" x14ac:dyDescent="0.3">
      <c r="AE15214" s="70"/>
    </row>
    <row r="15215" spans="31:31" ht="15.75" x14ac:dyDescent="0.3">
      <c r="AE15215" s="70"/>
    </row>
    <row r="15216" spans="31:31" ht="15.75" x14ac:dyDescent="0.3">
      <c r="AE15216" s="70"/>
    </row>
    <row r="15217" spans="31:31" ht="15.75" x14ac:dyDescent="0.3">
      <c r="AE15217" s="70"/>
    </row>
    <row r="15218" spans="31:31" ht="15.75" x14ac:dyDescent="0.3">
      <c r="AE15218" s="70"/>
    </row>
    <row r="15219" spans="31:31" ht="15.75" x14ac:dyDescent="0.3">
      <c r="AE15219" s="70"/>
    </row>
    <row r="15220" spans="31:31" ht="15.75" x14ac:dyDescent="0.3">
      <c r="AE15220" s="70"/>
    </row>
    <row r="15221" spans="31:31" ht="15.75" x14ac:dyDescent="0.3">
      <c r="AE15221" s="70"/>
    </row>
    <row r="15222" spans="31:31" ht="15.75" x14ac:dyDescent="0.3">
      <c r="AE15222" s="70"/>
    </row>
    <row r="15223" spans="31:31" ht="15.75" x14ac:dyDescent="0.3">
      <c r="AE15223" s="70"/>
    </row>
    <row r="15224" spans="31:31" ht="15.75" x14ac:dyDescent="0.3">
      <c r="AE15224" s="70"/>
    </row>
    <row r="15225" spans="31:31" ht="15.75" x14ac:dyDescent="0.3">
      <c r="AE15225" s="70"/>
    </row>
    <row r="15226" spans="31:31" ht="15.75" x14ac:dyDescent="0.3">
      <c r="AE15226" s="70"/>
    </row>
    <row r="15227" spans="31:31" ht="15.75" x14ac:dyDescent="0.3">
      <c r="AE15227" s="70"/>
    </row>
    <row r="15228" spans="31:31" ht="15.75" x14ac:dyDescent="0.3">
      <c r="AE15228" s="70"/>
    </row>
    <row r="15229" spans="31:31" ht="15.75" x14ac:dyDescent="0.3">
      <c r="AE15229" s="70"/>
    </row>
    <row r="15230" spans="31:31" ht="15.75" x14ac:dyDescent="0.3">
      <c r="AE15230" s="70"/>
    </row>
    <row r="15231" spans="31:31" ht="15.75" x14ac:dyDescent="0.3">
      <c r="AE15231" s="70"/>
    </row>
    <row r="15232" spans="31:31" ht="15.75" x14ac:dyDescent="0.3">
      <c r="AE15232" s="70"/>
    </row>
    <row r="15233" spans="31:31" ht="15.75" x14ac:dyDescent="0.3">
      <c r="AE15233" s="70"/>
    </row>
    <row r="15234" spans="31:31" ht="15.75" x14ac:dyDescent="0.3">
      <c r="AE15234" s="70"/>
    </row>
    <row r="15235" spans="31:31" ht="15.75" x14ac:dyDescent="0.3">
      <c r="AE15235" s="70"/>
    </row>
    <row r="15236" spans="31:31" ht="15.75" x14ac:dyDescent="0.3">
      <c r="AE15236" s="70"/>
    </row>
    <row r="15237" spans="31:31" ht="15.75" x14ac:dyDescent="0.3">
      <c r="AE15237" s="70"/>
    </row>
    <row r="15238" spans="31:31" ht="15.75" x14ac:dyDescent="0.3">
      <c r="AE15238" s="70"/>
    </row>
    <row r="15239" spans="31:31" ht="15.75" x14ac:dyDescent="0.3">
      <c r="AE15239" s="70"/>
    </row>
    <row r="15240" spans="31:31" ht="15.75" x14ac:dyDescent="0.3">
      <c r="AE15240" s="70"/>
    </row>
    <row r="15241" spans="31:31" ht="15.75" x14ac:dyDescent="0.3">
      <c r="AE15241" s="70"/>
    </row>
    <row r="15242" spans="31:31" ht="15.75" x14ac:dyDescent="0.3">
      <c r="AE15242" s="70"/>
    </row>
    <row r="15243" spans="31:31" ht="15.75" x14ac:dyDescent="0.3">
      <c r="AE15243" s="70"/>
    </row>
    <row r="15244" spans="31:31" ht="15.75" x14ac:dyDescent="0.3">
      <c r="AE15244" s="70"/>
    </row>
    <row r="15245" spans="31:31" ht="15.75" x14ac:dyDescent="0.3">
      <c r="AE15245" s="70"/>
    </row>
    <row r="15246" spans="31:31" ht="15.75" x14ac:dyDescent="0.3">
      <c r="AE15246" s="70"/>
    </row>
    <row r="15247" spans="31:31" ht="15.75" x14ac:dyDescent="0.3">
      <c r="AE15247" s="70"/>
    </row>
    <row r="15248" spans="31:31" ht="15.75" x14ac:dyDescent="0.3">
      <c r="AE15248" s="70"/>
    </row>
    <row r="15249" spans="31:31" ht="15.75" x14ac:dyDescent="0.3">
      <c r="AE15249" s="70"/>
    </row>
    <row r="15250" spans="31:31" ht="15.75" x14ac:dyDescent="0.3">
      <c r="AE15250" s="70"/>
    </row>
    <row r="15251" spans="31:31" ht="15.75" x14ac:dyDescent="0.3">
      <c r="AE15251" s="70"/>
    </row>
    <row r="15252" spans="31:31" ht="15.75" x14ac:dyDescent="0.3">
      <c r="AE15252" s="70"/>
    </row>
    <row r="15253" spans="31:31" ht="15.75" x14ac:dyDescent="0.3">
      <c r="AE15253" s="70"/>
    </row>
    <row r="15254" spans="31:31" ht="15.75" x14ac:dyDescent="0.3">
      <c r="AE15254" s="70"/>
    </row>
    <row r="15255" spans="31:31" ht="15.75" x14ac:dyDescent="0.3">
      <c r="AE15255" s="70"/>
    </row>
    <row r="15256" spans="31:31" ht="15.75" x14ac:dyDescent="0.3">
      <c r="AE15256" s="70"/>
    </row>
    <row r="15257" spans="31:31" ht="15.75" x14ac:dyDescent="0.3">
      <c r="AE15257" s="70"/>
    </row>
    <row r="15258" spans="31:31" ht="15.75" x14ac:dyDescent="0.3">
      <c r="AE15258" s="70"/>
    </row>
    <row r="15259" spans="31:31" ht="15.75" x14ac:dyDescent="0.3">
      <c r="AE15259" s="70"/>
    </row>
    <row r="15260" spans="31:31" ht="15.75" x14ac:dyDescent="0.3">
      <c r="AE15260" s="70"/>
    </row>
    <row r="15261" spans="31:31" ht="15.75" x14ac:dyDescent="0.3">
      <c r="AE15261" s="70"/>
    </row>
    <row r="15262" spans="31:31" ht="15.75" x14ac:dyDescent="0.3">
      <c r="AE15262" s="70"/>
    </row>
    <row r="15263" spans="31:31" ht="15.75" x14ac:dyDescent="0.3">
      <c r="AE15263" s="70"/>
    </row>
    <row r="15264" spans="31:31" ht="15.75" x14ac:dyDescent="0.3">
      <c r="AE15264" s="70"/>
    </row>
    <row r="15265" spans="31:31" ht="15.75" x14ac:dyDescent="0.3">
      <c r="AE15265" s="70"/>
    </row>
    <row r="15266" spans="31:31" ht="15.75" x14ac:dyDescent="0.3">
      <c r="AE15266" s="70"/>
    </row>
    <row r="15267" spans="31:31" ht="15.75" x14ac:dyDescent="0.3">
      <c r="AE15267" s="70"/>
    </row>
    <row r="15268" spans="31:31" ht="15.75" x14ac:dyDescent="0.3">
      <c r="AE15268" s="70"/>
    </row>
    <row r="15269" spans="31:31" ht="15.75" x14ac:dyDescent="0.3">
      <c r="AE15269" s="70"/>
    </row>
    <row r="15270" spans="31:31" ht="15.75" x14ac:dyDescent="0.3">
      <c r="AE15270" s="70"/>
    </row>
    <row r="15271" spans="31:31" ht="15.75" x14ac:dyDescent="0.3">
      <c r="AE15271" s="70"/>
    </row>
    <row r="15272" spans="31:31" ht="15.75" x14ac:dyDescent="0.3">
      <c r="AE15272" s="70"/>
    </row>
    <row r="15273" spans="31:31" ht="15.75" x14ac:dyDescent="0.3">
      <c r="AE15273" s="70"/>
    </row>
    <row r="15274" spans="31:31" ht="15.75" x14ac:dyDescent="0.3">
      <c r="AE15274" s="70"/>
    </row>
    <row r="15275" spans="31:31" ht="15.75" x14ac:dyDescent="0.3">
      <c r="AE15275" s="70"/>
    </row>
    <row r="15276" spans="31:31" ht="15.75" x14ac:dyDescent="0.3">
      <c r="AE15276" s="70"/>
    </row>
    <row r="15277" spans="31:31" ht="15.75" x14ac:dyDescent="0.3">
      <c r="AE15277" s="70"/>
    </row>
    <row r="15278" spans="31:31" ht="15.75" x14ac:dyDescent="0.3">
      <c r="AE15278" s="70"/>
    </row>
    <row r="15279" spans="31:31" ht="15.75" x14ac:dyDescent="0.3">
      <c r="AE15279" s="70"/>
    </row>
    <row r="15280" spans="31:31" ht="15.75" x14ac:dyDescent="0.3">
      <c r="AE15280" s="70"/>
    </row>
    <row r="15281" spans="31:31" ht="15.75" x14ac:dyDescent="0.3">
      <c r="AE15281" s="70"/>
    </row>
    <row r="15282" spans="31:31" ht="15.75" x14ac:dyDescent="0.3">
      <c r="AE15282" s="70"/>
    </row>
    <row r="15283" spans="31:31" ht="15.75" x14ac:dyDescent="0.3">
      <c r="AE15283" s="70"/>
    </row>
    <row r="15284" spans="31:31" ht="15.75" x14ac:dyDescent="0.3">
      <c r="AE15284" s="70"/>
    </row>
    <row r="15285" spans="31:31" ht="15.75" x14ac:dyDescent="0.3">
      <c r="AE15285" s="70"/>
    </row>
    <row r="15286" spans="31:31" ht="15.75" x14ac:dyDescent="0.3">
      <c r="AE15286" s="70"/>
    </row>
    <row r="15287" spans="31:31" ht="15.75" x14ac:dyDescent="0.3">
      <c r="AE15287" s="70"/>
    </row>
    <row r="15288" spans="31:31" ht="15.75" x14ac:dyDescent="0.3">
      <c r="AE15288" s="70"/>
    </row>
    <row r="15289" spans="31:31" ht="15.75" x14ac:dyDescent="0.3">
      <c r="AE15289" s="70"/>
    </row>
    <row r="15290" spans="31:31" ht="15.75" x14ac:dyDescent="0.3">
      <c r="AE15290" s="70"/>
    </row>
    <row r="15291" spans="31:31" ht="15.75" x14ac:dyDescent="0.3">
      <c r="AE15291" s="70"/>
    </row>
    <row r="15292" spans="31:31" ht="15.75" x14ac:dyDescent="0.3">
      <c r="AE15292" s="70"/>
    </row>
    <row r="15293" spans="31:31" ht="15.75" x14ac:dyDescent="0.3">
      <c r="AE15293" s="70"/>
    </row>
    <row r="15294" spans="31:31" ht="15.75" x14ac:dyDescent="0.3">
      <c r="AE15294" s="70"/>
    </row>
    <row r="15295" spans="31:31" ht="15.75" x14ac:dyDescent="0.3">
      <c r="AE15295" s="70"/>
    </row>
    <row r="15296" spans="31:31" ht="15.75" x14ac:dyDescent="0.3">
      <c r="AE15296" s="70"/>
    </row>
    <row r="15297" spans="31:31" ht="15.75" x14ac:dyDescent="0.3">
      <c r="AE15297" s="70"/>
    </row>
    <row r="15298" spans="31:31" ht="15.75" x14ac:dyDescent="0.3">
      <c r="AE15298" s="70"/>
    </row>
    <row r="15299" spans="31:31" ht="15.75" x14ac:dyDescent="0.3">
      <c r="AE15299" s="70"/>
    </row>
    <row r="15300" spans="31:31" ht="15.75" x14ac:dyDescent="0.3">
      <c r="AE15300" s="70"/>
    </row>
    <row r="15301" spans="31:31" ht="15.75" x14ac:dyDescent="0.3">
      <c r="AE15301" s="70"/>
    </row>
    <row r="15302" spans="31:31" ht="15.75" x14ac:dyDescent="0.3">
      <c r="AE15302" s="70"/>
    </row>
    <row r="15303" spans="31:31" ht="15.75" x14ac:dyDescent="0.3">
      <c r="AE15303" s="70"/>
    </row>
    <row r="15304" spans="31:31" ht="15.75" x14ac:dyDescent="0.3">
      <c r="AE15304" s="70"/>
    </row>
    <row r="15305" spans="31:31" ht="15.75" x14ac:dyDescent="0.3">
      <c r="AE15305" s="70"/>
    </row>
    <row r="15306" spans="31:31" ht="15.75" x14ac:dyDescent="0.3">
      <c r="AE15306" s="70"/>
    </row>
    <row r="15307" spans="31:31" ht="15.75" x14ac:dyDescent="0.3">
      <c r="AE15307" s="70"/>
    </row>
    <row r="15308" spans="31:31" ht="15.75" x14ac:dyDescent="0.3">
      <c r="AE15308" s="70"/>
    </row>
    <row r="15309" spans="31:31" ht="15.75" x14ac:dyDescent="0.3">
      <c r="AE15309" s="70"/>
    </row>
    <row r="15310" spans="31:31" ht="15.75" x14ac:dyDescent="0.3">
      <c r="AE15310" s="70"/>
    </row>
    <row r="15311" spans="31:31" ht="15.75" x14ac:dyDescent="0.3">
      <c r="AE15311" s="70"/>
    </row>
    <row r="15312" spans="31:31" ht="15.75" x14ac:dyDescent="0.3">
      <c r="AE15312" s="70"/>
    </row>
    <row r="15313" spans="31:31" ht="15.75" x14ac:dyDescent="0.3">
      <c r="AE15313" s="70"/>
    </row>
    <row r="15314" spans="31:31" ht="15.75" x14ac:dyDescent="0.3">
      <c r="AE15314" s="70"/>
    </row>
    <row r="15315" spans="31:31" ht="15.75" x14ac:dyDescent="0.3">
      <c r="AE15315" s="70"/>
    </row>
    <row r="15316" spans="31:31" ht="15.75" x14ac:dyDescent="0.3">
      <c r="AE15316" s="70"/>
    </row>
    <row r="15317" spans="31:31" ht="15.75" x14ac:dyDescent="0.3">
      <c r="AE15317" s="70"/>
    </row>
    <row r="15318" spans="31:31" ht="15.75" x14ac:dyDescent="0.3">
      <c r="AE15318" s="70"/>
    </row>
    <row r="15319" spans="31:31" ht="15.75" x14ac:dyDescent="0.3">
      <c r="AE15319" s="70"/>
    </row>
    <row r="15320" spans="31:31" ht="15.75" x14ac:dyDescent="0.3">
      <c r="AE15320" s="70"/>
    </row>
    <row r="15321" spans="31:31" ht="15.75" x14ac:dyDescent="0.3">
      <c r="AE15321" s="70"/>
    </row>
    <row r="15322" spans="31:31" ht="15.75" x14ac:dyDescent="0.3">
      <c r="AE15322" s="70"/>
    </row>
    <row r="15323" spans="31:31" ht="15.75" x14ac:dyDescent="0.3">
      <c r="AE15323" s="70"/>
    </row>
    <row r="15324" spans="31:31" ht="15.75" x14ac:dyDescent="0.3">
      <c r="AE15324" s="70"/>
    </row>
    <row r="15325" spans="31:31" ht="15.75" x14ac:dyDescent="0.3">
      <c r="AE15325" s="70"/>
    </row>
    <row r="15326" spans="31:31" ht="15.75" x14ac:dyDescent="0.3">
      <c r="AE15326" s="70"/>
    </row>
    <row r="15327" spans="31:31" ht="15.75" x14ac:dyDescent="0.3">
      <c r="AE15327" s="70"/>
    </row>
    <row r="15328" spans="31:31" ht="15.75" x14ac:dyDescent="0.3">
      <c r="AE15328" s="70"/>
    </row>
    <row r="15329" spans="31:31" ht="15.75" x14ac:dyDescent="0.3">
      <c r="AE15329" s="70"/>
    </row>
    <row r="15330" spans="31:31" ht="15.75" x14ac:dyDescent="0.3">
      <c r="AE15330" s="70"/>
    </row>
    <row r="15331" spans="31:31" ht="15.75" x14ac:dyDescent="0.3">
      <c r="AE15331" s="70"/>
    </row>
    <row r="15332" spans="31:31" ht="15.75" x14ac:dyDescent="0.3">
      <c r="AE15332" s="70"/>
    </row>
    <row r="15333" spans="31:31" ht="15.75" x14ac:dyDescent="0.3">
      <c r="AE15333" s="70"/>
    </row>
    <row r="15334" spans="31:31" ht="15.75" x14ac:dyDescent="0.3">
      <c r="AE15334" s="70"/>
    </row>
    <row r="15335" spans="31:31" ht="15.75" x14ac:dyDescent="0.3">
      <c r="AE15335" s="70"/>
    </row>
    <row r="15336" spans="31:31" ht="15.75" x14ac:dyDescent="0.3">
      <c r="AE15336" s="70"/>
    </row>
    <row r="15337" spans="31:31" ht="15.75" x14ac:dyDescent="0.3">
      <c r="AE15337" s="70"/>
    </row>
    <row r="15338" spans="31:31" ht="15.75" x14ac:dyDescent="0.3">
      <c r="AE15338" s="70"/>
    </row>
    <row r="15339" spans="31:31" ht="15.75" x14ac:dyDescent="0.3">
      <c r="AE15339" s="70"/>
    </row>
    <row r="15340" spans="31:31" ht="15.75" x14ac:dyDescent="0.3">
      <c r="AE15340" s="70"/>
    </row>
    <row r="15341" spans="31:31" ht="15.75" x14ac:dyDescent="0.3">
      <c r="AE15341" s="70"/>
    </row>
    <row r="15342" spans="31:31" ht="15.75" x14ac:dyDescent="0.3">
      <c r="AE15342" s="70"/>
    </row>
    <row r="15343" spans="31:31" ht="15.75" x14ac:dyDescent="0.3">
      <c r="AE15343" s="70"/>
    </row>
    <row r="15344" spans="31:31" ht="15.75" x14ac:dyDescent="0.3">
      <c r="AE15344" s="70"/>
    </row>
    <row r="15345" spans="31:31" ht="15.75" x14ac:dyDescent="0.3">
      <c r="AE15345" s="70"/>
    </row>
    <row r="15346" spans="31:31" ht="15.75" x14ac:dyDescent="0.3">
      <c r="AE15346" s="70"/>
    </row>
    <row r="15347" spans="31:31" ht="15.75" x14ac:dyDescent="0.3">
      <c r="AE15347" s="70"/>
    </row>
    <row r="15348" spans="31:31" ht="15.75" x14ac:dyDescent="0.3">
      <c r="AE15348" s="70"/>
    </row>
    <row r="15349" spans="31:31" ht="15.75" x14ac:dyDescent="0.3">
      <c r="AE15349" s="70"/>
    </row>
    <row r="15350" spans="31:31" ht="15.75" x14ac:dyDescent="0.3">
      <c r="AE15350" s="70"/>
    </row>
    <row r="15351" spans="31:31" ht="15.75" x14ac:dyDescent="0.3">
      <c r="AE15351" s="70"/>
    </row>
    <row r="15352" spans="31:31" ht="15.75" x14ac:dyDescent="0.3">
      <c r="AE15352" s="70"/>
    </row>
    <row r="15353" spans="31:31" ht="15.75" x14ac:dyDescent="0.3">
      <c r="AE15353" s="70"/>
    </row>
    <row r="15354" spans="31:31" ht="15.75" x14ac:dyDescent="0.3">
      <c r="AE15354" s="70"/>
    </row>
    <row r="15355" spans="31:31" ht="15.75" x14ac:dyDescent="0.3">
      <c r="AE15355" s="70"/>
    </row>
    <row r="15356" spans="31:31" ht="15.75" x14ac:dyDescent="0.3">
      <c r="AE15356" s="70"/>
    </row>
    <row r="15357" spans="31:31" ht="15.75" x14ac:dyDescent="0.3">
      <c r="AE15357" s="70"/>
    </row>
    <row r="15358" spans="31:31" ht="15.75" x14ac:dyDescent="0.3">
      <c r="AE15358" s="70"/>
    </row>
    <row r="15359" spans="31:31" ht="15.75" x14ac:dyDescent="0.3">
      <c r="AE15359" s="70"/>
    </row>
    <row r="15360" spans="31:31" ht="15.75" x14ac:dyDescent="0.3">
      <c r="AE15360" s="70"/>
    </row>
    <row r="15361" spans="31:31" ht="15.75" x14ac:dyDescent="0.3">
      <c r="AE15361" s="70"/>
    </row>
    <row r="15362" spans="31:31" ht="15.75" x14ac:dyDescent="0.3">
      <c r="AE15362" s="70"/>
    </row>
    <row r="15363" spans="31:31" ht="15.75" x14ac:dyDescent="0.3">
      <c r="AE15363" s="70"/>
    </row>
    <row r="15364" spans="31:31" ht="15.75" x14ac:dyDescent="0.3">
      <c r="AE15364" s="70"/>
    </row>
    <row r="15365" spans="31:31" ht="15.75" x14ac:dyDescent="0.3">
      <c r="AE15365" s="70"/>
    </row>
    <row r="15366" spans="31:31" ht="15.75" x14ac:dyDescent="0.3">
      <c r="AE15366" s="70"/>
    </row>
    <row r="15367" spans="31:31" ht="15.75" x14ac:dyDescent="0.3">
      <c r="AE15367" s="70"/>
    </row>
    <row r="15368" spans="31:31" ht="15.75" x14ac:dyDescent="0.3">
      <c r="AE15368" s="70"/>
    </row>
    <row r="15369" spans="31:31" ht="15.75" x14ac:dyDescent="0.3">
      <c r="AE15369" s="70"/>
    </row>
    <row r="15370" spans="31:31" ht="15.75" x14ac:dyDescent="0.3">
      <c r="AE15370" s="70"/>
    </row>
    <row r="15371" spans="31:31" ht="15.75" x14ac:dyDescent="0.3">
      <c r="AE15371" s="70"/>
    </row>
    <row r="15372" spans="31:31" ht="15.75" x14ac:dyDescent="0.3">
      <c r="AE15372" s="70"/>
    </row>
    <row r="15373" spans="31:31" ht="15.75" x14ac:dyDescent="0.3">
      <c r="AE15373" s="70"/>
    </row>
    <row r="15374" spans="31:31" ht="15.75" x14ac:dyDescent="0.3">
      <c r="AE15374" s="70"/>
    </row>
    <row r="15375" spans="31:31" ht="15.75" x14ac:dyDescent="0.3">
      <c r="AE15375" s="70"/>
    </row>
    <row r="15376" spans="31:31" ht="15.75" x14ac:dyDescent="0.3">
      <c r="AE15376" s="70"/>
    </row>
    <row r="15377" spans="31:31" ht="15.75" x14ac:dyDescent="0.3">
      <c r="AE15377" s="70"/>
    </row>
    <row r="15378" spans="31:31" ht="15.75" x14ac:dyDescent="0.3">
      <c r="AE15378" s="70"/>
    </row>
    <row r="15379" spans="31:31" ht="15.75" x14ac:dyDescent="0.3">
      <c r="AE15379" s="70"/>
    </row>
    <row r="15380" spans="31:31" ht="15.75" x14ac:dyDescent="0.3">
      <c r="AE15380" s="70"/>
    </row>
    <row r="15381" spans="31:31" ht="15.75" x14ac:dyDescent="0.3">
      <c r="AE15381" s="70"/>
    </row>
    <row r="15382" spans="31:31" ht="15.75" x14ac:dyDescent="0.3">
      <c r="AE15382" s="70"/>
    </row>
    <row r="15383" spans="31:31" ht="15.75" x14ac:dyDescent="0.3">
      <c r="AE15383" s="70"/>
    </row>
    <row r="15384" spans="31:31" ht="15.75" x14ac:dyDescent="0.3">
      <c r="AE15384" s="70"/>
    </row>
    <row r="15385" spans="31:31" ht="15.75" x14ac:dyDescent="0.3">
      <c r="AE15385" s="70"/>
    </row>
    <row r="15386" spans="31:31" ht="15.75" x14ac:dyDescent="0.3">
      <c r="AE15386" s="70"/>
    </row>
    <row r="15387" spans="31:31" ht="15.75" x14ac:dyDescent="0.3">
      <c r="AE15387" s="70"/>
    </row>
    <row r="15388" spans="31:31" ht="15.75" x14ac:dyDescent="0.3">
      <c r="AE15388" s="70"/>
    </row>
    <row r="15389" spans="31:31" ht="15.75" x14ac:dyDescent="0.3">
      <c r="AE15389" s="70"/>
    </row>
    <row r="15390" spans="31:31" ht="15.75" x14ac:dyDescent="0.3">
      <c r="AE15390" s="70"/>
    </row>
    <row r="15391" spans="31:31" ht="15.75" x14ac:dyDescent="0.3">
      <c r="AE15391" s="70"/>
    </row>
    <row r="15392" spans="31:31" ht="15.75" x14ac:dyDescent="0.3">
      <c r="AE15392" s="70"/>
    </row>
    <row r="15393" spans="31:31" ht="15.75" x14ac:dyDescent="0.3">
      <c r="AE15393" s="70"/>
    </row>
    <row r="15394" spans="31:31" ht="15.75" x14ac:dyDescent="0.3">
      <c r="AE15394" s="70"/>
    </row>
    <row r="15395" spans="31:31" ht="15.75" x14ac:dyDescent="0.3">
      <c r="AE15395" s="70"/>
    </row>
    <row r="15396" spans="31:31" ht="15.75" x14ac:dyDescent="0.3">
      <c r="AE15396" s="70"/>
    </row>
    <row r="15397" spans="31:31" ht="15.75" x14ac:dyDescent="0.3">
      <c r="AE15397" s="70"/>
    </row>
    <row r="15398" spans="31:31" ht="15.75" x14ac:dyDescent="0.3">
      <c r="AE15398" s="70"/>
    </row>
    <row r="15399" spans="31:31" ht="15.75" x14ac:dyDescent="0.3">
      <c r="AE15399" s="70"/>
    </row>
    <row r="15400" spans="31:31" ht="15.75" x14ac:dyDescent="0.3">
      <c r="AE15400" s="70"/>
    </row>
    <row r="15401" spans="31:31" ht="15.75" x14ac:dyDescent="0.3">
      <c r="AE15401" s="70"/>
    </row>
    <row r="15402" spans="31:31" ht="15.75" x14ac:dyDescent="0.3">
      <c r="AE15402" s="70"/>
    </row>
    <row r="15403" spans="31:31" ht="15.75" x14ac:dyDescent="0.3">
      <c r="AE15403" s="70"/>
    </row>
    <row r="15404" spans="31:31" ht="15.75" x14ac:dyDescent="0.3">
      <c r="AE15404" s="70"/>
    </row>
    <row r="15405" spans="31:31" ht="15.75" x14ac:dyDescent="0.3">
      <c r="AE15405" s="70"/>
    </row>
    <row r="15406" spans="31:31" ht="15.75" x14ac:dyDescent="0.3">
      <c r="AE15406" s="70"/>
    </row>
    <row r="15407" spans="31:31" ht="15.75" x14ac:dyDescent="0.3">
      <c r="AE15407" s="70"/>
    </row>
    <row r="15408" spans="31:31" ht="15.75" x14ac:dyDescent="0.3">
      <c r="AE15408" s="70"/>
    </row>
    <row r="15409" spans="31:31" ht="15.75" x14ac:dyDescent="0.3">
      <c r="AE15409" s="70"/>
    </row>
    <row r="15410" spans="31:31" ht="15.75" x14ac:dyDescent="0.3">
      <c r="AE15410" s="70"/>
    </row>
    <row r="15411" spans="31:31" ht="15.75" x14ac:dyDescent="0.3">
      <c r="AE15411" s="70"/>
    </row>
    <row r="15412" spans="31:31" ht="15.75" x14ac:dyDescent="0.3">
      <c r="AE15412" s="70"/>
    </row>
    <row r="15413" spans="31:31" ht="15.75" x14ac:dyDescent="0.3">
      <c r="AE15413" s="70"/>
    </row>
    <row r="15414" spans="31:31" ht="15.75" x14ac:dyDescent="0.3">
      <c r="AE15414" s="70"/>
    </row>
    <row r="15415" spans="31:31" ht="15.75" x14ac:dyDescent="0.3">
      <c r="AE15415" s="70"/>
    </row>
    <row r="15416" spans="31:31" ht="15.75" x14ac:dyDescent="0.3">
      <c r="AE15416" s="70"/>
    </row>
    <row r="15417" spans="31:31" ht="15.75" x14ac:dyDescent="0.3">
      <c r="AE15417" s="70"/>
    </row>
    <row r="15418" spans="31:31" ht="15.75" x14ac:dyDescent="0.3">
      <c r="AE15418" s="70"/>
    </row>
    <row r="15419" spans="31:31" ht="15.75" x14ac:dyDescent="0.3">
      <c r="AE15419" s="70"/>
    </row>
    <row r="15420" spans="31:31" ht="15.75" x14ac:dyDescent="0.3">
      <c r="AE15420" s="70"/>
    </row>
    <row r="15421" spans="31:31" ht="15.75" x14ac:dyDescent="0.3">
      <c r="AE15421" s="70"/>
    </row>
    <row r="15422" spans="31:31" ht="15.75" x14ac:dyDescent="0.3">
      <c r="AE15422" s="70"/>
    </row>
    <row r="15423" spans="31:31" ht="15.75" x14ac:dyDescent="0.3">
      <c r="AE15423" s="70"/>
    </row>
    <row r="15424" spans="31:31" ht="15.75" x14ac:dyDescent="0.3">
      <c r="AE15424" s="70"/>
    </row>
    <row r="15425" spans="31:31" ht="15.75" x14ac:dyDescent="0.3">
      <c r="AE15425" s="70"/>
    </row>
    <row r="15426" spans="31:31" ht="15.75" x14ac:dyDescent="0.3">
      <c r="AE15426" s="70"/>
    </row>
    <row r="15427" spans="31:31" ht="15.75" x14ac:dyDescent="0.3">
      <c r="AE15427" s="70"/>
    </row>
    <row r="15428" spans="31:31" ht="15.75" x14ac:dyDescent="0.3">
      <c r="AE15428" s="70"/>
    </row>
    <row r="15429" spans="31:31" ht="15.75" x14ac:dyDescent="0.3">
      <c r="AE15429" s="70"/>
    </row>
    <row r="15430" spans="31:31" ht="15.75" x14ac:dyDescent="0.3">
      <c r="AE15430" s="70"/>
    </row>
    <row r="15431" spans="31:31" ht="15.75" x14ac:dyDescent="0.3">
      <c r="AE15431" s="70"/>
    </row>
    <row r="15432" spans="31:31" ht="15.75" x14ac:dyDescent="0.3">
      <c r="AE15432" s="70"/>
    </row>
    <row r="15433" spans="31:31" ht="15.75" x14ac:dyDescent="0.3">
      <c r="AE15433" s="70"/>
    </row>
    <row r="15434" spans="31:31" ht="15.75" x14ac:dyDescent="0.3">
      <c r="AE15434" s="70"/>
    </row>
    <row r="15435" spans="31:31" ht="15.75" x14ac:dyDescent="0.3">
      <c r="AE15435" s="70"/>
    </row>
    <row r="15436" spans="31:31" ht="15.75" x14ac:dyDescent="0.3">
      <c r="AE15436" s="70"/>
    </row>
    <row r="15437" spans="31:31" ht="15.75" x14ac:dyDescent="0.3">
      <c r="AE15437" s="70"/>
    </row>
    <row r="15438" spans="31:31" ht="15.75" x14ac:dyDescent="0.3">
      <c r="AE15438" s="70"/>
    </row>
    <row r="15439" spans="31:31" ht="15.75" x14ac:dyDescent="0.3">
      <c r="AE15439" s="70"/>
    </row>
    <row r="15440" spans="31:31" ht="15.75" x14ac:dyDescent="0.3">
      <c r="AE15440" s="70"/>
    </row>
    <row r="15441" spans="31:31" ht="15.75" x14ac:dyDescent="0.3">
      <c r="AE15441" s="70"/>
    </row>
    <row r="15442" spans="31:31" ht="15.75" x14ac:dyDescent="0.3">
      <c r="AE15442" s="70"/>
    </row>
    <row r="15443" spans="31:31" ht="15.75" x14ac:dyDescent="0.3">
      <c r="AE15443" s="70"/>
    </row>
    <row r="15444" spans="31:31" ht="15.75" x14ac:dyDescent="0.3">
      <c r="AE15444" s="70"/>
    </row>
    <row r="15445" spans="31:31" ht="15.75" x14ac:dyDescent="0.3">
      <c r="AE15445" s="70"/>
    </row>
    <row r="15446" spans="31:31" ht="15.75" x14ac:dyDescent="0.3">
      <c r="AE15446" s="70"/>
    </row>
    <row r="15447" spans="31:31" ht="15.75" x14ac:dyDescent="0.3">
      <c r="AE15447" s="70"/>
    </row>
    <row r="15448" spans="31:31" ht="15.75" x14ac:dyDescent="0.3">
      <c r="AE15448" s="70"/>
    </row>
    <row r="15449" spans="31:31" ht="15.75" x14ac:dyDescent="0.3">
      <c r="AE15449" s="70"/>
    </row>
    <row r="15450" spans="31:31" ht="15.75" x14ac:dyDescent="0.3">
      <c r="AE15450" s="70"/>
    </row>
    <row r="15451" spans="31:31" ht="15.75" x14ac:dyDescent="0.3">
      <c r="AE15451" s="70"/>
    </row>
    <row r="15452" spans="31:31" ht="15.75" x14ac:dyDescent="0.3">
      <c r="AE15452" s="70"/>
    </row>
    <row r="15453" spans="31:31" ht="15.75" x14ac:dyDescent="0.3">
      <c r="AE15453" s="70"/>
    </row>
    <row r="15454" spans="31:31" ht="15.75" x14ac:dyDescent="0.3">
      <c r="AE15454" s="70"/>
    </row>
    <row r="15455" spans="31:31" ht="15.75" x14ac:dyDescent="0.3">
      <c r="AE15455" s="70"/>
    </row>
    <row r="15456" spans="31:31" ht="15.75" x14ac:dyDescent="0.3">
      <c r="AE15456" s="70"/>
    </row>
    <row r="15457" spans="31:31" ht="15.75" x14ac:dyDescent="0.3">
      <c r="AE15457" s="70"/>
    </row>
    <row r="15458" spans="31:31" ht="15.75" x14ac:dyDescent="0.3">
      <c r="AE15458" s="70"/>
    </row>
    <row r="15459" spans="31:31" ht="15.75" x14ac:dyDescent="0.3">
      <c r="AE15459" s="70"/>
    </row>
    <row r="15460" spans="31:31" ht="15.75" x14ac:dyDescent="0.3">
      <c r="AE15460" s="70"/>
    </row>
    <row r="15461" spans="31:31" ht="15.75" x14ac:dyDescent="0.3">
      <c r="AE15461" s="70"/>
    </row>
    <row r="15462" spans="31:31" ht="15.75" x14ac:dyDescent="0.3">
      <c r="AE15462" s="70"/>
    </row>
    <row r="15463" spans="31:31" ht="15.75" x14ac:dyDescent="0.3">
      <c r="AE15463" s="70"/>
    </row>
    <row r="15464" spans="31:31" ht="15.75" x14ac:dyDescent="0.3">
      <c r="AE15464" s="70"/>
    </row>
    <row r="15465" spans="31:31" ht="15.75" x14ac:dyDescent="0.3">
      <c r="AE15465" s="70"/>
    </row>
    <row r="15466" spans="31:31" ht="15.75" x14ac:dyDescent="0.3">
      <c r="AE15466" s="70"/>
    </row>
    <row r="15467" spans="31:31" ht="15.75" x14ac:dyDescent="0.3">
      <c r="AE15467" s="70"/>
    </row>
    <row r="15468" spans="31:31" ht="15.75" x14ac:dyDescent="0.3">
      <c r="AE15468" s="70"/>
    </row>
    <row r="15469" spans="31:31" ht="15.75" x14ac:dyDescent="0.3">
      <c r="AE15469" s="70"/>
    </row>
    <row r="15470" spans="31:31" ht="15.75" x14ac:dyDescent="0.3">
      <c r="AE15470" s="70"/>
    </row>
    <row r="15471" spans="31:31" ht="15.75" x14ac:dyDescent="0.3">
      <c r="AE15471" s="70"/>
    </row>
    <row r="15472" spans="31:31" ht="15.75" x14ac:dyDescent="0.3">
      <c r="AE15472" s="70"/>
    </row>
    <row r="15473" spans="31:31" ht="15.75" x14ac:dyDescent="0.3">
      <c r="AE15473" s="70"/>
    </row>
    <row r="15474" spans="31:31" ht="15.75" x14ac:dyDescent="0.3">
      <c r="AE15474" s="70"/>
    </row>
    <row r="15475" spans="31:31" ht="15.75" x14ac:dyDescent="0.3">
      <c r="AE15475" s="70"/>
    </row>
    <row r="15476" spans="31:31" ht="15.75" x14ac:dyDescent="0.3">
      <c r="AE15476" s="70"/>
    </row>
    <row r="15477" spans="31:31" ht="15.75" x14ac:dyDescent="0.3">
      <c r="AE15477" s="70"/>
    </row>
    <row r="15478" spans="31:31" ht="15.75" x14ac:dyDescent="0.3">
      <c r="AE15478" s="70"/>
    </row>
    <row r="15479" spans="31:31" ht="15.75" x14ac:dyDescent="0.3">
      <c r="AE15479" s="70"/>
    </row>
    <row r="15480" spans="31:31" ht="15.75" x14ac:dyDescent="0.3">
      <c r="AE15480" s="70"/>
    </row>
    <row r="15481" spans="31:31" ht="15.75" x14ac:dyDescent="0.3">
      <c r="AE15481" s="70"/>
    </row>
    <row r="15482" spans="31:31" ht="15.75" x14ac:dyDescent="0.3">
      <c r="AE15482" s="70"/>
    </row>
    <row r="15483" spans="31:31" ht="15.75" x14ac:dyDescent="0.3">
      <c r="AE15483" s="70"/>
    </row>
    <row r="15484" spans="31:31" ht="15.75" x14ac:dyDescent="0.3">
      <c r="AE15484" s="70"/>
    </row>
    <row r="15485" spans="31:31" ht="15.75" x14ac:dyDescent="0.3">
      <c r="AE15485" s="70"/>
    </row>
    <row r="15486" spans="31:31" ht="15.75" x14ac:dyDescent="0.3">
      <c r="AE15486" s="70"/>
    </row>
    <row r="15487" spans="31:31" ht="15.75" x14ac:dyDescent="0.3">
      <c r="AE15487" s="70"/>
    </row>
    <row r="15488" spans="31:31" ht="15.75" x14ac:dyDescent="0.3">
      <c r="AE15488" s="70"/>
    </row>
    <row r="15489" spans="31:31" ht="15.75" x14ac:dyDescent="0.3">
      <c r="AE15489" s="70"/>
    </row>
    <row r="15490" spans="31:31" ht="15.75" x14ac:dyDescent="0.3">
      <c r="AE15490" s="70"/>
    </row>
    <row r="15491" spans="31:31" ht="15.75" x14ac:dyDescent="0.3">
      <c r="AE15491" s="70"/>
    </row>
    <row r="15492" spans="31:31" ht="15.75" x14ac:dyDescent="0.3">
      <c r="AE15492" s="70"/>
    </row>
    <row r="15493" spans="31:31" ht="15.75" x14ac:dyDescent="0.3">
      <c r="AE15493" s="70"/>
    </row>
    <row r="15494" spans="31:31" ht="15.75" x14ac:dyDescent="0.3">
      <c r="AE15494" s="70"/>
    </row>
    <row r="15495" spans="31:31" ht="15.75" x14ac:dyDescent="0.3">
      <c r="AE15495" s="70"/>
    </row>
    <row r="15496" spans="31:31" ht="15.75" x14ac:dyDescent="0.3">
      <c r="AE15496" s="70"/>
    </row>
    <row r="15497" spans="31:31" ht="15.75" x14ac:dyDescent="0.3">
      <c r="AE15497" s="70"/>
    </row>
    <row r="15498" spans="31:31" ht="15.75" x14ac:dyDescent="0.3">
      <c r="AE15498" s="70"/>
    </row>
    <row r="15499" spans="31:31" ht="15.75" x14ac:dyDescent="0.3">
      <c r="AE15499" s="70"/>
    </row>
    <row r="15500" spans="31:31" ht="15.75" x14ac:dyDescent="0.3">
      <c r="AE15500" s="70"/>
    </row>
    <row r="15501" spans="31:31" ht="15.75" x14ac:dyDescent="0.3">
      <c r="AE15501" s="70"/>
    </row>
    <row r="15502" spans="31:31" ht="15.75" x14ac:dyDescent="0.3">
      <c r="AE15502" s="70"/>
    </row>
    <row r="15503" spans="31:31" ht="15.75" x14ac:dyDescent="0.3">
      <c r="AE15503" s="70"/>
    </row>
    <row r="15504" spans="31:31" ht="15.75" x14ac:dyDescent="0.3">
      <c r="AE15504" s="70"/>
    </row>
    <row r="15505" spans="31:31" ht="15.75" x14ac:dyDescent="0.3">
      <c r="AE15505" s="70"/>
    </row>
    <row r="15506" spans="31:31" ht="15.75" x14ac:dyDescent="0.3">
      <c r="AE15506" s="70"/>
    </row>
    <row r="15507" spans="31:31" ht="15.75" x14ac:dyDescent="0.3">
      <c r="AE15507" s="70"/>
    </row>
    <row r="15508" spans="31:31" ht="15.75" x14ac:dyDescent="0.3">
      <c r="AE15508" s="70"/>
    </row>
    <row r="15509" spans="31:31" ht="15.75" x14ac:dyDescent="0.3">
      <c r="AE15509" s="70"/>
    </row>
    <row r="15510" spans="31:31" ht="15.75" x14ac:dyDescent="0.3">
      <c r="AE15510" s="70"/>
    </row>
    <row r="15511" spans="31:31" ht="15.75" x14ac:dyDescent="0.3">
      <c r="AE15511" s="70"/>
    </row>
    <row r="15512" spans="31:31" ht="15.75" x14ac:dyDescent="0.3">
      <c r="AE15512" s="70"/>
    </row>
    <row r="15513" spans="31:31" ht="15.75" x14ac:dyDescent="0.3">
      <c r="AE15513" s="70"/>
    </row>
    <row r="15514" spans="31:31" ht="15.75" x14ac:dyDescent="0.3">
      <c r="AE15514" s="70"/>
    </row>
    <row r="15515" spans="31:31" ht="15.75" x14ac:dyDescent="0.3">
      <c r="AE15515" s="70"/>
    </row>
    <row r="15516" spans="31:31" ht="15.75" x14ac:dyDescent="0.3">
      <c r="AE15516" s="70"/>
    </row>
    <row r="15517" spans="31:31" ht="15.75" x14ac:dyDescent="0.3">
      <c r="AE15517" s="70"/>
    </row>
    <row r="15518" spans="31:31" ht="15.75" x14ac:dyDescent="0.3">
      <c r="AE15518" s="70"/>
    </row>
    <row r="15519" spans="31:31" ht="15.75" x14ac:dyDescent="0.3">
      <c r="AE15519" s="70"/>
    </row>
    <row r="15520" spans="31:31" ht="15.75" x14ac:dyDescent="0.3">
      <c r="AE15520" s="70"/>
    </row>
    <row r="15521" spans="31:31" ht="15.75" x14ac:dyDescent="0.3">
      <c r="AE15521" s="70"/>
    </row>
    <row r="15522" spans="31:31" ht="15.75" x14ac:dyDescent="0.3">
      <c r="AE15522" s="70"/>
    </row>
    <row r="15523" spans="31:31" ht="15.75" x14ac:dyDescent="0.3">
      <c r="AE15523" s="70"/>
    </row>
    <row r="15524" spans="31:31" ht="15.75" x14ac:dyDescent="0.3">
      <c r="AE15524" s="70"/>
    </row>
    <row r="15525" spans="31:31" ht="15.75" x14ac:dyDescent="0.3">
      <c r="AE15525" s="70"/>
    </row>
    <row r="15526" spans="31:31" ht="15.75" x14ac:dyDescent="0.3">
      <c r="AE15526" s="70"/>
    </row>
    <row r="15527" spans="31:31" ht="15.75" x14ac:dyDescent="0.3">
      <c r="AE15527" s="70"/>
    </row>
    <row r="15528" spans="31:31" ht="15.75" x14ac:dyDescent="0.3">
      <c r="AE15528" s="70"/>
    </row>
    <row r="15529" spans="31:31" ht="15.75" x14ac:dyDescent="0.3">
      <c r="AE15529" s="70"/>
    </row>
    <row r="15530" spans="31:31" ht="15.75" x14ac:dyDescent="0.3">
      <c r="AE15530" s="70"/>
    </row>
    <row r="15531" spans="31:31" ht="15.75" x14ac:dyDescent="0.3">
      <c r="AE15531" s="70"/>
    </row>
    <row r="15532" spans="31:31" ht="15.75" x14ac:dyDescent="0.3">
      <c r="AE15532" s="70"/>
    </row>
    <row r="15533" spans="31:31" ht="15.75" x14ac:dyDescent="0.3">
      <c r="AE15533" s="70"/>
    </row>
    <row r="15534" spans="31:31" ht="15.75" x14ac:dyDescent="0.3">
      <c r="AE15534" s="70"/>
    </row>
    <row r="15535" spans="31:31" ht="15.75" x14ac:dyDescent="0.3">
      <c r="AE15535" s="70"/>
    </row>
    <row r="15536" spans="31:31" ht="15.75" x14ac:dyDescent="0.3">
      <c r="AE15536" s="70"/>
    </row>
    <row r="15537" spans="31:31" ht="15.75" x14ac:dyDescent="0.3">
      <c r="AE15537" s="70"/>
    </row>
    <row r="15538" spans="31:31" ht="15.75" x14ac:dyDescent="0.3">
      <c r="AE15538" s="70"/>
    </row>
    <row r="15539" spans="31:31" ht="15.75" x14ac:dyDescent="0.3">
      <c r="AE15539" s="70"/>
    </row>
    <row r="15540" spans="31:31" ht="15.75" x14ac:dyDescent="0.3">
      <c r="AE15540" s="70"/>
    </row>
    <row r="15541" spans="31:31" ht="15.75" x14ac:dyDescent="0.3">
      <c r="AE15541" s="70"/>
    </row>
    <row r="15542" spans="31:31" ht="15.75" x14ac:dyDescent="0.3">
      <c r="AE15542" s="70"/>
    </row>
    <row r="15543" spans="31:31" ht="15.75" x14ac:dyDescent="0.3">
      <c r="AE15543" s="70"/>
    </row>
    <row r="15544" spans="31:31" ht="15.75" x14ac:dyDescent="0.3">
      <c r="AE15544" s="70"/>
    </row>
    <row r="15545" spans="31:31" ht="15.75" x14ac:dyDescent="0.3">
      <c r="AE15545" s="70"/>
    </row>
    <row r="15546" spans="31:31" ht="15.75" x14ac:dyDescent="0.3">
      <c r="AE15546" s="70"/>
    </row>
    <row r="15547" spans="31:31" ht="15.75" x14ac:dyDescent="0.3">
      <c r="AE15547" s="70"/>
    </row>
    <row r="15548" spans="31:31" ht="15.75" x14ac:dyDescent="0.3">
      <c r="AE15548" s="70"/>
    </row>
    <row r="15549" spans="31:31" ht="15.75" x14ac:dyDescent="0.3">
      <c r="AE15549" s="70"/>
    </row>
    <row r="15550" spans="31:31" ht="15.75" x14ac:dyDescent="0.3">
      <c r="AE15550" s="70"/>
    </row>
    <row r="15551" spans="31:31" ht="15.75" x14ac:dyDescent="0.3">
      <c r="AE15551" s="70"/>
    </row>
    <row r="15552" spans="31:31" ht="15.75" x14ac:dyDescent="0.3">
      <c r="AE15552" s="70"/>
    </row>
    <row r="15553" spans="31:31" ht="15.75" x14ac:dyDescent="0.3">
      <c r="AE15553" s="70"/>
    </row>
    <row r="15554" spans="31:31" ht="15.75" x14ac:dyDescent="0.3">
      <c r="AE15554" s="70"/>
    </row>
    <row r="15555" spans="31:31" ht="15.75" x14ac:dyDescent="0.3">
      <c r="AE15555" s="70"/>
    </row>
    <row r="15556" spans="31:31" ht="15.75" x14ac:dyDescent="0.3">
      <c r="AE15556" s="70"/>
    </row>
    <row r="15557" spans="31:31" ht="15.75" x14ac:dyDescent="0.3">
      <c r="AE15557" s="70"/>
    </row>
    <row r="15558" spans="31:31" ht="15.75" x14ac:dyDescent="0.3">
      <c r="AE15558" s="70"/>
    </row>
    <row r="15559" spans="31:31" ht="15.75" x14ac:dyDescent="0.3">
      <c r="AE15559" s="70"/>
    </row>
    <row r="15560" spans="31:31" ht="15.75" x14ac:dyDescent="0.3">
      <c r="AE15560" s="70"/>
    </row>
    <row r="15561" spans="31:31" ht="15.75" x14ac:dyDescent="0.3">
      <c r="AE15561" s="70"/>
    </row>
    <row r="15562" spans="31:31" ht="15.75" x14ac:dyDescent="0.3">
      <c r="AE15562" s="70"/>
    </row>
    <row r="15563" spans="31:31" ht="15.75" x14ac:dyDescent="0.3">
      <c r="AE15563" s="70"/>
    </row>
    <row r="15564" spans="31:31" ht="15.75" x14ac:dyDescent="0.3">
      <c r="AE15564" s="70"/>
    </row>
    <row r="15565" spans="31:31" ht="15.75" x14ac:dyDescent="0.3">
      <c r="AE15565" s="70"/>
    </row>
    <row r="15566" spans="31:31" ht="15.75" x14ac:dyDescent="0.3">
      <c r="AE15566" s="70"/>
    </row>
    <row r="15567" spans="31:31" ht="15.75" x14ac:dyDescent="0.3">
      <c r="AE15567" s="70"/>
    </row>
    <row r="15568" spans="31:31" ht="15.75" x14ac:dyDescent="0.3">
      <c r="AE15568" s="70"/>
    </row>
    <row r="15569" spans="31:31" ht="15.75" x14ac:dyDescent="0.3">
      <c r="AE15569" s="70"/>
    </row>
    <row r="15570" spans="31:31" ht="15.75" x14ac:dyDescent="0.3">
      <c r="AE15570" s="70"/>
    </row>
    <row r="15571" spans="31:31" ht="15.75" x14ac:dyDescent="0.3">
      <c r="AE15571" s="70"/>
    </row>
    <row r="15572" spans="31:31" ht="15.75" x14ac:dyDescent="0.3">
      <c r="AE15572" s="70"/>
    </row>
    <row r="15573" spans="31:31" ht="15.75" x14ac:dyDescent="0.3">
      <c r="AE15573" s="70"/>
    </row>
    <row r="15574" spans="31:31" ht="15.75" x14ac:dyDescent="0.3">
      <c r="AE15574" s="70"/>
    </row>
    <row r="15575" spans="31:31" ht="15.75" x14ac:dyDescent="0.3">
      <c r="AE15575" s="70"/>
    </row>
    <row r="15576" spans="31:31" ht="15.75" x14ac:dyDescent="0.3">
      <c r="AE15576" s="70"/>
    </row>
    <row r="15577" spans="31:31" ht="15.75" x14ac:dyDescent="0.3">
      <c r="AE15577" s="70"/>
    </row>
    <row r="15578" spans="31:31" ht="15.75" x14ac:dyDescent="0.3">
      <c r="AE15578" s="70"/>
    </row>
    <row r="15579" spans="31:31" ht="15.75" x14ac:dyDescent="0.3">
      <c r="AE15579" s="70"/>
    </row>
    <row r="15580" spans="31:31" ht="15.75" x14ac:dyDescent="0.3">
      <c r="AE15580" s="70"/>
    </row>
    <row r="15581" spans="31:31" ht="15.75" x14ac:dyDescent="0.3">
      <c r="AE15581" s="70"/>
    </row>
    <row r="15582" spans="31:31" ht="15.75" x14ac:dyDescent="0.3">
      <c r="AE15582" s="70"/>
    </row>
    <row r="15583" spans="31:31" ht="15.75" x14ac:dyDescent="0.3">
      <c r="AE15583" s="70"/>
    </row>
    <row r="15584" spans="31:31" ht="15.75" x14ac:dyDescent="0.3">
      <c r="AE15584" s="70"/>
    </row>
    <row r="15585" spans="31:31" ht="15.75" x14ac:dyDescent="0.3">
      <c r="AE15585" s="70"/>
    </row>
    <row r="15586" spans="31:31" ht="15.75" x14ac:dyDescent="0.3">
      <c r="AE15586" s="70"/>
    </row>
    <row r="15587" spans="31:31" ht="15.75" x14ac:dyDescent="0.3">
      <c r="AE15587" s="70"/>
    </row>
    <row r="15588" spans="31:31" ht="15.75" x14ac:dyDescent="0.3">
      <c r="AE15588" s="70"/>
    </row>
    <row r="15589" spans="31:31" ht="15.75" x14ac:dyDescent="0.3">
      <c r="AE15589" s="70"/>
    </row>
    <row r="15590" spans="31:31" ht="15.75" x14ac:dyDescent="0.3">
      <c r="AE15590" s="70"/>
    </row>
    <row r="15591" spans="31:31" ht="15.75" x14ac:dyDescent="0.3">
      <c r="AE15591" s="70"/>
    </row>
    <row r="15592" spans="31:31" ht="15.75" x14ac:dyDescent="0.3">
      <c r="AE15592" s="70"/>
    </row>
    <row r="15593" spans="31:31" ht="15.75" x14ac:dyDescent="0.3">
      <c r="AE15593" s="70"/>
    </row>
    <row r="15594" spans="31:31" ht="15.75" x14ac:dyDescent="0.3">
      <c r="AE15594" s="70"/>
    </row>
    <row r="15595" spans="31:31" ht="15.75" x14ac:dyDescent="0.3">
      <c r="AE15595" s="70"/>
    </row>
    <row r="15596" spans="31:31" ht="15.75" x14ac:dyDescent="0.3">
      <c r="AE15596" s="70"/>
    </row>
    <row r="15597" spans="31:31" ht="15.75" x14ac:dyDescent="0.3">
      <c r="AE15597" s="70"/>
    </row>
    <row r="15598" spans="31:31" ht="15.75" x14ac:dyDescent="0.3">
      <c r="AE15598" s="70"/>
    </row>
    <row r="15599" spans="31:31" ht="15.75" x14ac:dyDescent="0.3">
      <c r="AE15599" s="70"/>
    </row>
    <row r="15600" spans="31:31" ht="15.75" x14ac:dyDescent="0.3">
      <c r="AE15600" s="70"/>
    </row>
    <row r="15601" spans="31:31" ht="15.75" x14ac:dyDescent="0.3">
      <c r="AE15601" s="70"/>
    </row>
    <row r="15602" spans="31:31" ht="15.75" x14ac:dyDescent="0.3">
      <c r="AE15602" s="70"/>
    </row>
    <row r="15603" spans="31:31" ht="15.75" x14ac:dyDescent="0.3">
      <c r="AE15603" s="70"/>
    </row>
    <row r="15604" spans="31:31" ht="15.75" x14ac:dyDescent="0.3">
      <c r="AE15604" s="70"/>
    </row>
    <row r="15605" spans="31:31" ht="15.75" x14ac:dyDescent="0.3">
      <c r="AE15605" s="70"/>
    </row>
    <row r="15606" spans="31:31" ht="15.75" x14ac:dyDescent="0.3">
      <c r="AE15606" s="70"/>
    </row>
    <row r="15607" spans="31:31" ht="15.75" x14ac:dyDescent="0.3">
      <c r="AE15607" s="70"/>
    </row>
    <row r="15608" spans="31:31" ht="15.75" x14ac:dyDescent="0.3">
      <c r="AE15608" s="70"/>
    </row>
    <row r="15609" spans="31:31" ht="15.75" x14ac:dyDescent="0.3">
      <c r="AE15609" s="70"/>
    </row>
    <row r="15610" spans="31:31" ht="15.75" x14ac:dyDescent="0.3">
      <c r="AE15610" s="70"/>
    </row>
    <row r="15611" spans="31:31" ht="15.75" x14ac:dyDescent="0.3">
      <c r="AE15611" s="70"/>
    </row>
    <row r="15612" spans="31:31" ht="15.75" x14ac:dyDescent="0.3">
      <c r="AE15612" s="70"/>
    </row>
    <row r="15613" spans="31:31" ht="15.75" x14ac:dyDescent="0.3">
      <c r="AE15613" s="70"/>
    </row>
    <row r="15614" spans="31:31" ht="15.75" x14ac:dyDescent="0.3">
      <c r="AE15614" s="70"/>
    </row>
    <row r="15615" spans="31:31" ht="15.75" x14ac:dyDescent="0.3">
      <c r="AE15615" s="70"/>
    </row>
    <row r="15616" spans="31:31" ht="15.75" x14ac:dyDescent="0.3">
      <c r="AE15616" s="70"/>
    </row>
    <row r="15617" spans="31:31" ht="15.75" x14ac:dyDescent="0.3">
      <c r="AE15617" s="70"/>
    </row>
    <row r="15618" spans="31:31" ht="15.75" x14ac:dyDescent="0.3">
      <c r="AE15618" s="70"/>
    </row>
    <row r="15619" spans="31:31" ht="15.75" x14ac:dyDescent="0.3">
      <c r="AE15619" s="70"/>
    </row>
    <row r="15620" spans="31:31" ht="15.75" x14ac:dyDescent="0.3">
      <c r="AE15620" s="70"/>
    </row>
    <row r="15621" spans="31:31" ht="15.75" x14ac:dyDescent="0.3">
      <c r="AE15621" s="70"/>
    </row>
    <row r="15622" spans="31:31" ht="15.75" x14ac:dyDescent="0.3">
      <c r="AE15622" s="70"/>
    </row>
    <row r="15623" spans="31:31" ht="15.75" x14ac:dyDescent="0.3">
      <c r="AE15623" s="70"/>
    </row>
    <row r="15624" spans="31:31" ht="15.75" x14ac:dyDescent="0.3">
      <c r="AE15624" s="70"/>
    </row>
    <row r="15625" spans="31:31" ht="15.75" x14ac:dyDescent="0.3">
      <c r="AE15625" s="70"/>
    </row>
    <row r="15626" spans="31:31" ht="15.75" x14ac:dyDescent="0.3">
      <c r="AE15626" s="70"/>
    </row>
    <row r="15627" spans="31:31" ht="15.75" x14ac:dyDescent="0.3">
      <c r="AE15627" s="70"/>
    </row>
    <row r="15628" spans="31:31" ht="15.75" x14ac:dyDescent="0.3">
      <c r="AE15628" s="70"/>
    </row>
    <row r="15629" spans="31:31" ht="15.75" x14ac:dyDescent="0.3">
      <c r="AE15629" s="70"/>
    </row>
    <row r="15630" spans="31:31" ht="15.75" x14ac:dyDescent="0.3">
      <c r="AE15630" s="70"/>
    </row>
    <row r="15631" spans="31:31" ht="15.75" x14ac:dyDescent="0.3">
      <c r="AE15631" s="70"/>
    </row>
    <row r="15632" spans="31:31" ht="15.75" x14ac:dyDescent="0.3">
      <c r="AE15632" s="70"/>
    </row>
    <row r="15633" spans="31:31" ht="15.75" x14ac:dyDescent="0.3">
      <c r="AE15633" s="70"/>
    </row>
    <row r="15634" spans="31:31" ht="15.75" x14ac:dyDescent="0.3">
      <c r="AE15634" s="70"/>
    </row>
    <row r="15635" spans="31:31" ht="15.75" x14ac:dyDescent="0.3">
      <c r="AE15635" s="70"/>
    </row>
    <row r="15636" spans="31:31" ht="15.75" x14ac:dyDescent="0.3">
      <c r="AE15636" s="70"/>
    </row>
    <row r="15637" spans="31:31" ht="15.75" x14ac:dyDescent="0.3">
      <c r="AE15637" s="70"/>
    </row>
    <row r="15638" spans="31:31" ht="15.75" x14ac:dyDescent="0.3">
      <c r="AE15638" s="70"/>
    </row>
    <row r="15639" spans="31:31" ht="15.75" x14ac:dyDescent="0.3">
      <c r="AE15639" s="70"/>
    </row>
    <row r="15640" spans="31:31" ht="15.75" x14ac:dyDescent="0.3">
      <c r="AE15640" s="70"/>
    </row>
    <row r="15641" spans="31:31" ht="15.75" x14ac:dyDescent="0.3">
      <c r="AE15641" s="70"/>
    </row>
    <row r="15642" spans="31:31" ht="15.75" x14ac:dyDescent="0.3">
      <c r="AE15642" s="70"/>
    </row>
    <row r="15643" spans="31:31" ht="15.75" x14ac:dyDescent="0.3">
      <c r="AE15643" s="70"/>
    </row>
    <row r="15644" spans="31:31" ht="15.75" x14ac:dyDescent="0.3">
      <c r="AE15644" s="70"/>
    </row>
    <row r="15645" spans="31:31" ht="15.75" x14ac:dyDescent="0.3">
      <c r="AE15645" s="70"/>
    </row>
    <row r="15646" spans="31:31" ht="15.75" x14ac:dyDescent="0.3">
      <c r="AE15646" s="70"/>
    </row>
    <row r="15647" spans="31:31" ht="15.75" x14ac:dyDescent="0.3">
      <c r="AE15647" s="70"/>
    </row>
    <row r="15648" spans="31:31" ht="15.75" x14ac:dyDescent="0.3">
      <c r="AE15648" s="70"/>
    </row>
    <row r="15649" spans="31:31" ht="15.75" x14ac:dyDescent="0.3">
      <c r="AE15649" s="70"/>
    </row>
    <row r="15650" spans="31:31" ht="15.75" x14ac:dyDescent="0.3">
      <c r="AE15650" s="70"/>
    </row>
    <row r="15651" spans="31:31" ht="15.75" x14ac:dyDescent="0.3">
      <c r="AE15651" s="70"/>
    </row>
    <row r="15652" spans="31:31" ht="15.75" x14ac:dyDescent="0.3">
      <c r="AE15652" s="70"/>
    </row>
    <row r="15653" spans="31:31" ht="15.75" x14ac:dyDescent="0.3">
      <c r="AE15653" s="70"/>
    </row>
    <row r="15654" spans="31:31" ht="15.75" x14ac:dyDescent="0.3">
      <c r="AE15654" s="70"/>
    </row>
    <row r="15655" spans="31:31" ht="15.75" x14ac:dyDescent="0.3">
      <c r="AE15655" s="70"/>
    </row>
    <row r="15656" spans="31:31" ht="15.75" x14ac:dyDescent="0.3">
      <c r="AE15656" s="70"/>
    </row>
    <row r="15657" spans="31:31" ht="15.75" x14ac:dyDescent="0.3">
      <c r="AE15657" s="70"/>
    </row>
    <row r="15658" spans="31:31" ht="15.75" x14ac:dyDescent="0.3">
      <c r="AE15658" s="70"/>
    </row>
    <row r="15659" spans="31:31" ht="15.75" x14ac:dyDescent="0.3">
      <c r="AE15659" s="70"/>
    </row>
    <row r="15660" spans="31:31" ht="15.75" x14ac:dyDescent="0.3">
      <c r="AE15660" s="70"/>
    </row>
    <row r="15661" spans="31:31" ht="15.75" x14ac:dyDescent="0.3">
      <c r="AE15661" s="70"/>
    </row>
    <row r="15662" spans="31:31" ht="15.75" x14ac:dyDescent="0.3">
      <c r="AE15662" s="70"/>
    </row>
    <row r="15663" spans="31:31" ht="15.75" x14ac:dyDescent="0.3">
      <c r="AE15663" s="70"/>
    </row>
    <row r="15664" spans="31:31" ht="15.75" x14ac:dyDescent="0.3">
      <c r="AE15664" s="70"/>
    </row>
    <row r="15665" spans="31:31" ht="15.75" x14ac:dyDescent="0.3">
      <c r="AE15665" s="70"/>
    </row>
    <row r="15666" spans="31:31" ht="15.75" x14ac:dyDescent="0.3">
      <c r="AE15666" s="70"/>
    </row>
    <row r="15667" spans="31:31" ht="15.75" x14ac:dyDescent="0.3">
      <c r="AE15667" s="70"/>
    </row>
    <row r="15668" spans="31:31" ht="15.75" x14ac:dyDescent="0.3">
      <c r="AE15668" s="70"/>
    </row>
    <row r="15669" spans="31:31" ht="15.75" x14ac:dyDescent="0.3">
      <c r="AE15669" s="70"/>
    </row>
    <row r="15670" spans="31:31" ht="15.75" x14ac:dyDescent="0.3">
      <c r="AE15670" s="70"/>
    </row>
    <row r="15671" spans="31:31" ht="15.75" x14ac:dyDescent="0.3">
      <c r="AE15671" s="70"/>
    </row>
    <row r="15672" spans="31:31" ht="15.75" x14ac:dyDescent="0.3">
      <c r="AE15672" s="70"/>
    </row>
    <row r="15673" spans="31:31" ht="15.75" x14ac:dyDescent="0.3">
      <c r="AE15673" s="70"/>
    </row>
    <row r="15674" spans="31:31" ht="15.75" x14ac:dyDescent="0.3">
      <c r="AE15674" s="70"/>
    </row>
    <row r="15675" spans="31:31" ht="15.75" x14ac:dyDescent="0.3">
      <c r="AE15675" s="70"/>
    </row>
    <row r="15676" spans="31:31" ht="15.75" x14ac:dyDescent="0.3">
      <c r="AE15676" s="70"/>
    </row>
    <row r="15677" spans="31:31" ht="15.75" x14ac:dyDescent="0.3">
      <c r="AE15677" s="70"/>
    </row>
    <row r="15678" spans="31:31" ht="15.75" x14ac:dyDescent="0.3">
      <c r="AE15678" s="70"/>
    </row>
    <row r="15679" spans="31:31" ht="15.75" x14ac:dyDescent="0.3">
      <c r="AE15679" s="70"/>
    </row>
    <row r="15680" spans="31:31" ht="15.75" x14ac:dyDescent="0.3">
      <c r="AE15680" s="70"/>
    </row>
    <row r="15681" spans="31:31" ht="15.75" x14ac:dyDescent="0.3">
      <c r="AE15681" s="70"/>
    </row>
    <row r="15682" spans="31:31" ht="15.75" x14ac:dyDescent="0.3">
      <c r="AE15682" s="70"/>
    </row>
    <row r="15683" spans="31:31" ht="15.75" x14ac:dyDescent="0.3">
      <c r="AE15683" s="70"/>
    </row>
    <row r="15684" spans="31:31" ht="15.75" x14ac:dyDescent="0.3">
      <c r="AE15684" s="70"/>
    </row>
    <row r="15685" spans="31:31" ht="15.75" x14ac:dyDescent="0.3">
      <c r="AE15685" s="70"/>
    </row>
    <row r="15686" spans="31:31" ht="15.75" x14ac:dyDescent="0.3">
      <c r="AE15686" s="70"/>
    </row>
    <row r="15687" spans="31:31" ht="15.75" x14ac:dyDescent="0.3">
      <c r="AE15687" s="70"/>
    </row>
    <row r="15688" spans="31:31" ht="15.75" x14ac:dyDescent="0.3">
      <c r="AE15688" s="70"/>
    </row>
    <row r="15689" spans="31:31" ht="15.75" x14ac:dyDescent="0.3">
      <c r="AE15689" s="70"/>
    </row>
    <row r="15690" spans="31:31" ht="15.75" x14ac:dyDescent="0.3">
      <c r="AE15690" s="70"/>
    </row>
    <row r="15691" spans="31:31" ht="15.75" x14ac:dyDescent="0.3">
      <c r="AE15691" s="70"/>
    </row>
    <row r="15692" spans="31:31" ht="15.75" x14ac:dyDescent="0.3">
      <c r="AE15692" s="70"/>
    </row>
    <row r="15693" spans="31:31" ht="15.75" x14ac:dyDescent="0.3">
      <c r="AE15693" s="70"/>
    </row>
    <row r="15694" spans="31:31" ht="15.75" x14ac:dyDescent="0.3">
      <c r="AE15694" s="70"/>
    </row>
    <row r="15695" spans="31:31" ht="15.75" x14ac:dyDescent="0.3">
      <c r="AE15695" s="70"/>
    </row>
    <row r="15696" spans="31:31" ht="15.75" x14ac:dyDescent="0.3">
      <c r="AE15696" s="70"/>
    </row>
    <row r="15697" spans="31:31" ht="15.75" x14ac:dyDescent="0.3">
      <c r="AE15697" s="70"/>
    </row>
    <row r="15698" spans="31:31" ht="15.75" x14ac:dyDescent="0.3">
      <c r="AE15698" s="70"/>
    </row>
    <row r="15699" spans="31:31" ht="15.75" x14ac:dyDescent="0.3">
      <c r="AE15699" s="70"/>
    </row>
    <row r="15700" spans="31:31" ht="15.75" x14ac:dyDescent="0.3">
      <c r="AE15700" s="70"/>
    </row>
    <row r="15701" spans="31:31" ht="15.75" x14ac:dyDescent="0.3">
      <c r="AE15701" s="70"/>
    </row>
    <row r="15702" spans="31:31" ht="15.75" x14ac:dyDescent="0.3">
      <c r="AE15702" s="70"/>
    </row>
    <row r="15703" spans="31:31" ht="15.75" x14ac:dyDescent="0.3">
      <c r="AE15703" s="70"/>
    </row>
    <row r="15704" spans="31:31" ht="15.75" x14ac:dyDescent="0.3">
      <c r="AE15704" s="70"/>
    </row>
    <row r="15705" spans="31:31" ht="15.75" x14ac:dyDescent="0.3">
      <c r="AE15705" s="70"/>
    </row>
    <row r="15706" spans="31:31" ht="15.75" x14ac:dyDescent="0.3">
      <c r="AE15706" s="70"/>
    </row>
    <row r="15707" spans="31:31" ht="15.75" x14ac:dyDescent="0.3">
      <c r="AE15707" s="70"/>
    </row>
    <row r="15708" spans="31:31" ht="15.75" x14ac:dyDescent="0.3">
      <c r="AE15708" s="70"/>
    </row>
    <row r="15709" spans="31:31" ht="15.75" x14ac:dyDescent="0.3">
      <c r="AE15709" s="70"/>
    </row>
    <row r="15710" spans="31:31" ht="15.75" x14ac:dyDescent="0.3">
      <c r="AE15710" s="70"/>
    </row>
    <row r="15711" spans="31:31" ht="15.75" x14ac:dyDescent="0.3">
      <c r="AE15711" s="70"/>
    </row>
    <row r="15712" spans="31:31" ht="15.75" x14ac:dyDescent="0.3">
      <c r="AE15712" s="70"/>
    </row>
    <row r="15713" spans="31:31" ht="15.75" x14ac:dyDescent="0.3">
      <c r="AE15713" s="70"/>
    </row>
    <row r="15714" spans="31:31" ht="15.75" x14ac:dyDescent="0.3">
      <c r="AE15714" s="70"/>
    </row>
    <row r="15715" spans="31:31" ht="15.75" x14ac:dyDescent="0.3">
      <c r="AE15715" s="70"/>
    </row>
    <row r="15716" spans="31:31" ht="15.75" x14ac:dyDescent="0.3">
      <c r="AE15716" s="70"/>
    </row>
    <row r="15717" spans="31:31" ht="15.75" x14ac:dyDescent="0.3">
      <c r="AE15717" s="70"/>
    </row>
    <row r="15718" spans="31:31" ht="15.75" x14ac:dyDescent="0.3">
      <c r="AE15718" s="70"/>
    </row>
    <row r="15719" spans="31:31" ht="15.75" x14ac:dyDescent="0.3">
      <c r="AE15719" s="70"/>
    </row>
    <row r="15720" spans="31:31" ht="15.75" x14ac:dyDescent="0.3">
      <c r="AE15720" s="70"/>
    </row>
    <row r="15721" spans="31:31" ht="15.75" x14ac:dyDescent="0.3">
      <c r="AE15721" s="70"/>
    </row>
    <row r="15722" spans="31:31" ht="15.75" x14ac:dyDescent="0.3">
      <c r="AE15722" s="70"/>
    </row>
    <row r="15723" spans="31:31" ht="15.75" x14ac:dyDescent="0.3">
      <c r="AE15723" s="70"/>
    </row>
    <row r="15724" spans="31:31" ht="15.75" x14ac:dyDescent="0.3">
      <c r="AE15724" s="70"/>
    </row>
    <row r="15725" spans="31:31" ht="15.75" x14ac:dyDescent="0.3">
      <c r="AE15725" s="70"/>
    </row>
    <row r="15726" spans="31:31" ht="15.75" x14ac:dyDescent="0.3">
      <c r="AE15726" s="70"/>
    </row>
    <row r="15727" spans="31:31" ht="15.75" x14ac:dyDescent="0.3">
      <c r="AE15727" s="70"/>
    </row>
    <row r="15728" spans="31:31" ht="15.75" x14ac:dyDescent="0.3">
      <c r="AE15728" s="70"/>
    </row>
    <row r="15729" spans="31:31" ht="15.75" x14ac:dyDescent="0.3">
      <c r="AE15729" s="70"/>
    </row>
    <row r="15730" spans="31:31" ht="15.75" x14ac:dyDescent="0.3">
      <c r="AE15730" s="70"/>
    </row>
    <row r="15731" spans="31:31" ht="15.75" x14ac:dyDescent="0.3">
      <c r="AE15731" s="70"/>
    </row>
    <row r="15732" spans="31:31" ht="15.75" x14ac:dyDescent="0.3">
      <c r="AE15732" s="70"/>
    </row>
    <row r="15733" spans="31:31" ht="15.75" x14ac:dyDescent="0.3">
      <c r="AE15733" s="70"/>
    </row>
    <row r="15734" spans="31:31" ht="15.75" x14ac:dyDescent="0.3">
      <c r="AE15734" s="70"/>
    </row>
    <row r="15735" spans="31:31" ht="15.75" x14ac:dyDescent="0.3">
      <c r="AE15735" s="70"/>
    </row>
    <row r="15736" spans="31:31" ht="15.75" x14ac:dyDescent="0.3">
      <c r="AE15736" s="70"/>
    </row>
    <row r="15737" spans="31:31" ht="15.75" x14ac:dyDescent="0.3">
      <c r="AE15737" s="70"/>
    </row>
    <row r="15738" spans="31:31" ht="15.75" x14ac:dyDescent="0.3">
      <c r="AE15738" s="70"/>
    </row>
    <row r="15739" spans="31:31" ht="15.75" x14ac:dyDescent="0.3">
      <c r="AE15739" s="70"/>
    </row>
    <row r="15740" spans="31:31" ht="15.75" x14ac:dyDescent="0.3">
      <c r="AE15740" s="70"/>
    </row>
    <row r="15741" spans="31:31" ht="15.75" x14ac:dyDescent="0.3">
      <c r="AE15741" s="70"/>
    </row>
    <row r="15742" spans="31:31" ht="15.75" x14ac:dyDescent="0.3">
      <c r="AE15742" s="70"/>
    </row>
    <row r="15743" spans="31:31" ht="15.75" x14ac:dyDescent="0.3">
      <c r="AE15743" s="70"/>
    </row>
    <row r="15744" spans="31:31" ht="15.75" x14ac:dyDescent="0.3">
      <c r="AE15744" s="70"/>
    </row>
    <row r="15745" spans="31:31" ht="15.75" x14ac:dyDescent="0.3">
      <c r="AE15745" s="70"/>
    </row>
    <row r="15746" spans="31:31" ht="15.75" x14ac:dyDescent="0.3">
      <c r="AE15746" s="70"/>
    </row>
    <row r="15747" spans="31:31" ht="15.75" x14ac:dyDescent="0.3">
      <c r="AE15747" s="70"/>
    </row>
    <row r="15748" spans="31:31" ht="15.75" x14ac:dyDescent="0.3">
      <c r="AE15748" s="70"/>
    </row>
    <row r="15749" spans="31:31" ht="15.75" x14ac:dyDescent="0.3">
      <c r="AE15749" s="70"/>
    </row>
    <row r="15750" spans="31:31" ht="15.75" x14ac:dyDescent="0.3">
      <c r="AE15750" s="70"/>
    </row>
    <row r="15751" spans="31:31" ht="15.75" x14ac:dyDescent="0.3">
      <c r="AE15751" s="70"/>
    </row>
    <row r="15752" spans="31:31" ht="15.75" x14ac:dyDescent="0.3">
      <c r="AE15752" s="70"/>
    </row>
    <row r="15753" spans="31:31" ht="15.75" x14ac:dyDescent="0.3">
      <c r="AE15753" s="70"/>
    </row>
    <row r="15754" spans="31:31" ht="15.75" x14ac:dyDescent="0.3">
      <c r="AE15754" s="70"/>
    </row>
    <row r="15755" spans="31:31" ht="15.75" x14ac:dyDescent="0.3">
      <c r="AE15755" s="70"/>
    </row>
    <row r="15756" spans="31:31" ht="15.75" x14ac:dyDescent="0.3">
      <c r="AE15756" s="70"/>
    </row>
    <row r="15757" spans="31:31" ht="15.75" x14ac:dyDescent="0.3">
      <c r="AE15757" s="70"/>
    </row>
    <row r="15758" spans="31:31" ht="15.75" x14ac:dyDescent="0.3">
      <c r="AE15758" s="70"/>
    </row>
    <row r="15759" spans="31:31" ht="15.75" x14ac:dyDescent="0.3">
      <c r="AE15759" s="70"/>
    </row>
    <row r="15760" spans="31:31" ht="15.75" x14ac:dyDescent="0.3">
      <c r="AE15760" s="70"/>
    </row>
    <row r="15761" spans="31:31" ht="15.75" x14ac:dyDescent="0.3">
      <c r="AE15761" s="70"/>
    </row>
    <row r="15762" spans="31:31" ht="15.75" x14ac:dyDescent="0.3">
      <c r="AE15762" s="70"/>
    </row>
    <row r="15763" spans="31:31" ht="15.75" x14ac:dyDescent="0.3">
      <c r="AE15763" s="70"/>
    </row>
    <row r="15764" spans="31:31" ht="15.75" x14ac:dyDescent="0.3">
      <c r="AE15764" s="70"/>
    </row>
    <row r="15765" spans="31:31" ht="15.75" x14ac:dyDescent="0.3">
      <c r="AE15765" s="70"/>
    </row>
    <row r="15766" spans="31:31" ht="15.75" x14ac:dyDescent="0.3">
      <c r="AE15766" s="70"/>
    </row>
    <row r="15767" spans="31:31" ht="15.75" x14ac:dyDescent="0.3">
      <c r="AE15767" s="70"/>
    </row>
    <row r="15768" spans="31:31" ht="15.75" x14ac:dyDescent="0.3">
      <c r="AE15768" s="70"/>
    </row>
    <row r="15769" spans="31:31" ht="15.75" x14ac:dyDescent="0.3">
      <c r="AE15769" s="70"/>
    </row>
    <row r="15770" spans="31:31" ht="15.75" x14ac:dyDescent="0.3">
      <c r="AE15770" s="70"/>
    </row>
    <row r="15771" spans="31:31" ht="15.75" x14ac:dyDescent="0.3">
      <c r="AE15771" s="70"/>
    </row>
    <row r="15772" spans="31:31" ht="15.75" x14ac:dyDescent="0.3">
      <c r="AE15772" s="70"/>
    </row>
    <row r="15773" spans="31:31" ht="15.75" x14ac:dyDescent="0.3">
      <c r="AE15773" s="70"/>
    </row>
    <row r="15774" spans="31:31" ht="15.75" x14ac:dyDescent="0.3">
      <c r="AE15774" s="70"/>
    </row>
    <row r="15775" spans="31:31" ht="15.75" x14ac:dyDescent="0.3">
      <c r="AE15775" s="70"/>
    </row>
    <row r="15776" spans="31:31" ht="15.75" x14ac:dyDescent="0.3">
      <c r="AE15776" s="70"/>
    </row>
    <row r="15777" spans="31:31" ht="15.75" x14ac:dyDescent="0.3">
      <c r="AE15777" s="70"/>
    </row>
    <row r="15778" spans="31:31" ht="15.75" x14ac:dyDescent="0.3">
      <c r="AE15778" s="70"/>
    </row>
    <row r="15779" spans="31:31" ht="15.75" x14ac:dyDescent="0.3">
      <c r="AE15779" s="70"/>
    </row>
    <row r="15780" spans="31:31" ht="15.75" x14ac:dyDescent="0.3">
      <c r="AE15780" s="70"/>
    </row>
    <row r="15781" spans="31:31" ht="15.75" x14ac:dyDescent="0.3">
      <c r="AE15781" s="70"/>
    </row>
    <row r="15782" spans="31:31" ht="15.75" x14ac:dyDescent="0.3">
      <c r="AE15782" s="70"/>
    </row>
    <row r="15783" spans="31:31" ht="15.75" x14ac:dyDescent="0.3">
      <c r="AE15783" s="70"/>
    </row>
    <row r="15784" spans="31:31" ht="15.75" x14ac:dyDescent="0.3">
      <c r="AE15784" s="70"/>
    </row>
    <row r="15785" spans="31:31" ht="15.75" x14ac:dyDescent="0.3">
      <c r="AE15785" s="70"/>
    </row>
    <row r="15786" spans="31:31" ht="15.75" x14ac:dyDescent="0.3">
      <c r="AE15786" s="70"/>
    </row>
    <row r="15787" spans="31:31" ht="15.75" x14ac:dyDescent="0.3">
      <c r="AE15787" s="70"/>
    </row>
    <row r="15788" spans="31:31" ht="15.75" x14ac:dyDescent="0.3">
      <c r="AE15788" s="70"/>
    </row>
    <row r="15789" spans="31:31" ht="15.75" x14ac:dyDescent="0.3">
      <c r="AE15789" s="70"/>
    </row>
    <row r="15790" spans="31:31" ht="15.75" x14ac:dyDescent="0.3">
      <c r="AE15790" s="70"/>
    </row>
    <row r="15791" spans="31:31" ht="15.75" x14ac:dyDescent="0.3">
      <c r="AE15791" s="70"/>
    </row>
    <row r="15792" spans="31:31" ht="15.75" x14ac:dyDescent="0.3">
      <c r="AE15792" s="70"/>
    </row>
    <row r="15793" spans="31:31" ht="15.75" x14ac:dyDescent="0.3">
      <c r="AE15793" s="70"/>
    </row>
    <row r="15794" spans="31:31" ht="15.75" x14ac:dyDescent="0.3">
      <c r="AE15794" s="70"/>
    </row>
    <row r="15795" spans="31:31" ht="15.75" x14ac:dyDescent="0.3">
      <c r="AE15795" s="70"/>
    </row>
    <row r="15796" spans="31:31" ht="15.75" x14ac:dyDescent="0.3">
      <c r="AE15796" s="70"/>
    </row>
    <row r="15797" spans="31:31" ht="15.75" x14ac:dyDescent="0.3">
      <c r="AE15797" s="70"/>
    </row>
    <row r="15798" spans="31:31" ht="15.75" x14ac:dyDescent="0.3">
      <c r="AE15798" s="70"/>
    </row>
    <row r="15799" spans="31:31" ht="15.75" x14ac:dyDescent="0.3">
      <c r="AE15799" s="70"/>
    </row>
    <row r="15800" spans="31:31" ht="15.75" x14ac:dyDescent="0.3">
      <c r="AE15800" s="70"/>
    </row>
    <row r="15801" spans="31:31" ht="15.75" x14ac:dyDescent="0.3">
      <c r="AE15801" s="70"/>
    </row>
    <row r="15802" spans="31:31" ht="15.75" x14ac:dyDescent="0.3">
      <c r="AE15802" s="70"/>
    </row>
    <row r="15803" spans="31:31" ht="15.75" x14ac:dyDescent="0.3">
      <c r="AE15803" s="70"/>
    </row>
    <row r="15804" spans="31:31" ht="15.75" x14ac:dyDescent="0.3">
      <c r="AE15804" s="70"/>
    </row>
    <row r="15805" spans="31:31" ht="15.75" x14ac:dyDescent="0.3">
      <c r="AE15805" s="70"/>
    </row>
    <row r="15806" spans="31:31" ht="15.75" x14ac:dyDescent="0.3">
      <c r="AE15806" s="70"/>
    </row>
    <row r="15807" spans="31:31" ht="15.75" x14ac:dyDescent="0.3">
      <c r="AE15807" s="70"/>
    </row>
    <row r="15808" spans="31:31" ht="15.75" x14ac:dyDescent="0.3">
      <c r="AE15808" s="70"/>
    </row>
    <row r="15809" spans="31:31" ht="15.75" x14ac:dyDescent="0.3">
      <c r="AE15809" s="70"/>
    </row>
    <row r="15810" spans="31:31" ht="15.75" x14ac:dyDescent="0.3">
      <c r="AE15810" s="70"/>
    </row>
    <row r="15811" spans="31:31" ht="15.75" x14ac:dyDescent="0.3">
      <c r="AE15811" s="70"/>
    </row>
    <row r="15812" spans="31:31" ht="15.75" x14ac:dyDescent="0.3">
      <c r="AE15812" s="70"/>
    </row>
    <row r="15813" spans="31:31" ht="15.75" x14ac:dyDescent="0.3">
      <c r="AE15813" s="70"/>
    </row>
    <row r="15814" spans="31:31" ht="15.75" x14ac:dyDescent="0.3">
      <c r="AE15814" s="70"/>
    </row>
    <row r="15815" spans="31:31" ht="15.75" x14ac:dyDescent="0.3">
      <c r="AE15815" s="70"/>
    </row>
    <row r="15816" spans="31:31" ht="15.75" x14ac:dyDescent="0.3">
      <c r="AE15816" s="70"/>
    </row>
    <row r="15817" spans="31:31" ht="15.75" x14ac:dyDescent="0.3">
      <c r="AE15817" s="70"/>
    </row>
    <row r="15818" spans="31:31" ht="15.75" x14ac:dyDescent="0.3">
      <c r="AE15818" s="70"/>
    </row>
    <row r="15819" spans="31:31" ht="15.75" x14ac:dyDescent="0.3">
      <c r="AE15819" s="70"/>
    </row>
    <row r="15820" spans="31:31" ht="15.75" x14ac:dyDescent="0.3">
      <c r="AE15820" s="70"/>
    </row>
    <row r="15821" spans="31:31" ht="15.75" x14ac:dyDescent="0.3">
      <c r="AE15821" s="70"/>
    </row>
    <row r="15822" spans="31:31" ht="15.75" x14ac:dyDescent="0.3">
      <c r="AE15822" s="70"/>
    </row>
    <row r="15823" spans="31:31" ht="15.75" x14ac:dyDescent="0.3">
      <c r="AE15823" s="70"/>
    </row>
    <row r="15824" spans="31:31" ht="15.75" x14ac:dyDescent="0.3">
      <c r="AE15824" s="70"/>
    </row>
    <row r="15825" spans="31:31" ht="15.75" x14ac:dyDescent="0.3">
      <c r="AE15825" s="70"/>
    </row>
    <row r="15826" spans="31:31" ht="15.75" x14ac:dyDescent="0.3">
      <c r="AE15826" s="70"/>
    </row>
    <row r="15827" spans="31:31" ht="15.75" x14ac:dyDescent="0.3">
      <c r="AE15827" s="70"/>
    </row>
    <row r="15828" spans="31:31" ht="15.75" x14ac:dyDescent="0.3">
      <c r="AE15828" s="70"/>
    </row>
    <row r="15829" spans="31:31" ht="15.75" x14ac:dyDescent="0.3">
      <c r="AE15829" s="70"/>
    </row>
    <row r="15830" spans="31:31" ht="15.75" x14ac:dyDescent="0.3">
      <c r="AE15830" s="70"/>
    </row>
    <row r="15831" spans="31:31" ht="15.75" x14ac:dyDescent="0.3">
      <c r="AE15831" s="70"/>
    </row>
    <row r="15832" spans="31:31" ht="15.75" x14ac:dyDescent="0.3">
      <c r="AE15832" s="70"/>
    </row>
    <row r="15833" spans="31:31" ht="15.75" x14ac:dyDescent="0.3">
      <c r="AE15833" s="70"/>
    </row>
    <row r="15834" spans="31:31" ht="15.75" x14ac:dyDescent="0.3">
      <c r="AE15834" s="70"/>
    </row>
    <row r="15835" spans="31:31" ht="15.75" x14ac:dyDescent="0.3">
      <c r="AE15835" s="70"/>
    </row>
    <row r="15836" spans="31:31" ht="15.75" x14ac:dyDescent="0.3">
      <c r="AE15836" s="70"/>
    </row>
    <row r="15837" spans="31:31" ht="15.75" x14ac:dyDescent="0.3">
      <c r="AE15837" s="70"/>
    </row>
    <row r="15838" spans="31:31" ht="15.75" x14ac:dyDescent="0.3">
      <c r="AE15838" s="70"/>
    </row>
    <row r="15839" spans="31:31" ht="15.75" x14ac:dyDescent="0.3">
      <c r="AE15839" s="70"/>
    </row>
    <row r="15840" spans="31:31" ht="15.75" x14ac:dyDescent="0.3">
      <c r="AE15840" s="70"/>
    </row>
    <row r="15841" spans="31:31" ht="15.75" x14ac:dyDescent="0.3">
      <c r="AE15841" s="70"/>
    </row>
    <row r="15842" spans="31:31" ht="15.75" x14ac:dyDescent="0.3">
      <c r="AE15842" s="70"/>
    </row>
    <row r="15843" spans="31:31" ht="15.75" x14ac:dyDescent="0.3">
      <c r="AE15843" s="70"/>
    </row>
    <row r="15844" spans="31:31" ht="15.75" x14ac:dyDescent="0.3">
      <c r="AE15844" s="70"/>
    </row>
    <row r="15845" spans="31:31" ht="15.75" x14ac:dyDescent="0.3">
      <c r="AE15845" s="70"/>
    </row>
    <row r="15846" spans="31:31" ht="15.75" x14ac:dyDescent="0.3">
      <c r="AE15846" s="70"/>
    </row>
    <row r="15847" spans="31:31" ht="15.75" x14ac:dyDescent="0.3">
      <c r="AE15847" s="70"/>
    </row>
    <row r="15848" spans="31:31" ht="15.75" x14ac:dyDescent="0.3">
      <c r="AE15848" s="70"/>
    </row>
    <row r="15849" spans="31:31" ht="15.75" x14ac:dyDescent="0.3">
      <c r="AE15849" s="70"/>
    </row>
    <row r="15850" spans="31:31" ht="15.75" x14ac:dyDescent="0.3">
      <c r="AE15850" s="70"/>
    </row>
    <row r="15851" spans="31:31" ht="15.75" x14ac:dyDescent="0.3">
      <c r="AE15851" s="70"/>
    </row>
    <row r="15852" spans="31:31" ht="15.75" x14ac:dyDescent="0.3">
      <c r="AE15852" s="70"/>
    </row>
    <row r="15853" spans="31:31" ht="15.75" x14ac:dyDescent="0.3">
      <c r="AE15853" s="70"/>
    </row>
    <row r="15854" spans="31:31" ht="15.75" x14ac:dyDescent="0.3">
      <c r="AE15854" s="70"/>
    </row>
    <row r="15855" spans="31:31" ht="15.75" x14ac:dyDescent="0.3">
      <c r="AE15855" s="70"/>
    </row>
    <row r="15856" spans="31:31" ht="15.75" x14ac:dyDescent="0.3">
      <c r="AE15856" s="70"/>
    </row>
    <row r="15857" spans="31:31" ht="15.75" x14ac:dyDescent="0.3">
      <c r="AE15857" s="70"/>
    </row>
    <row r="15858" spans="31:31" ht="15.75" x14ac:dyDescent="0.3">
      <c r="AE15858" s="70"/>
    </row>
    <row r="15859" spans="31:31" ht="15.75" x14ac:dyDescent="0.3">
      <c r="AE15859" s="70"/>
    </row>
    <row r="15860" spans="31:31" ht="15.75" x14ac:dyDescent="0.3">
      <c r="AE15860" s="70"/>
    </row>
    <row r="15861" spans="31:31" ht="15.75" x14ac:dyDescent="0.3">
      <c r="AE15861" s="70"/>
    </row>
    <row r="15862" spans="31:31" ht="15.75" x14ac:dyDescent="0.3">
      <c r="AE15862" s="70"/>
    </row>
    <row r="15863" spans="31:31" ht="15.75" x14ac:dyDescent="0.3">
      <c r="AE15863" s="70"/>
    </row>
    <row r="15864" spans="31:31" ht="15.75" x14ac:dyDescent="0.3">
      <c r="AE15864" s="70"/>
    </row>
    <row r="15865" spans="31:31" ht="15.75" x14ac:dyDescent="0.3">
      <c r="AE15865" s="70"/>
    </row>
    <row r="15866" spans="31:31" ht="15.75" x14ac:dyDescent="0.3">
      <c r="AE15866" s="70"/>
    </row>
    <row r="15867" spans="31:31" ht="15.75" x14ac:dyDescent="0.3">
      <c r="AE15867" s="70"/>
    </row>
    <row r="15868" spans="31:31" ht="15.75" x14ac:dyDescent="0.3">
      <c r="AE15868" s="70"/>
    </row>
    <row r="15869" spans="31:31" ht="15.75" x14ac:dyDescent="0.3">
      <c r="AE15869" s="70"/>
    </row>
    <row r="15870" spans="31:31" ht="15.75" x14ac:dyDescent="0.3">
      <c r="AE15870" s="70"/>
    </row>
    <row r="15871" spans="31:31" ht="15.75" x14ac:dyDescent="0.3">
      <c r="AE15871" s="70"/>
    </row>
    <row r="15872" spans="31:31" ht="15.75" x14ac:dyDescent="0.3">
      <c r="AE15872" s="70"/>
    </row>
    <row r="15873" spans="31:31" ht="15.75" x14ac:dyDescent="0.3">
      <c r="AE15873" s="70"/>
    </row>
    <row r="15874" spans="31:31" ht="15.75" x14ac:dyDescent="0.3">
      <c r="AE15874" s="70"/>
    </row>
    <row r="15875" spans="31:31" ht="15.75" x14ac:dyDescent="0.3">
      <c r="AE15875" s="70"/>
    </row>
    <row r="15876" spans="31:31" ht="15.75" x14ac:dyDescent="0.3">
      <c r="AE15876" s="70"/>
    </row>
    <row r="15877" spans="31:31" ht="15.75" x14ac:dyDescent="0.3">
      <c r="AE15877" s="70"/>
    </row>
    <row r="15878" spans="31:31" ht="15.75" x14ac:dyDescent="0.3">
      <c r="AE15878" s="70"/>
    </row>
    <row r="15879" spans="31:31" ht="15.75" x14ac:dyDescent="0.3">
      <c r="AE15879" s="70"/>
    </row>
    <row r="15880" spans="31:31" ht="15.75" x14ac:dyDescent="0.3">
      <c r="AE15880" s="70"/>
    </row>
    <row r="15881" spans="31:31" ht="15.75" x14ac:dyDescent="0.3">
      <c r="AE15881" s="70"/>
    </row>
    <row r="15882" spans="31:31" ht="15.75" x14ac:dyDescent="0.3">
      <c r="AE15882" s="70"/>
    </row>
    <row r="15883" spans="31:31" ht="15.75" x14ac:dyDescent="0.3">
      <c r="AE15883" s="70"/>
    </row>
    <row r="15884" spans="31:31" ht="15.75" x14ac:dyDescent="0.3">
      <c r="AE15884" s="70"/>
    </row>
    <row r="15885" spans="31:31" ht="15.75" x14ac:dyDescent="0.3">
      <c r="AE15885" s="70"/>
    </row>
    <row r="15886" spans="31:31" ht="15.75" x14ac:dyDescent="0.3">
      <c r="AE15886" s="70"/>
    </row>
    <row r="15887" spans="31:31" ht="15.75" x14ac:dyDescent="0.3">
      <c r="AE15887" s="70"/>
    </row>
    <row r="15888" spans="31:31" ht="15.75" x14ac:dyDescent="0.3">
      <c r="AE15888" s="70"/>
    </row>
    <row r="15889" spans="31:31" ht="15.75" x14ac:dyDescent="0.3">
      <c r="AE15889" s="70"/>
    </row>
    <row r="15890" spans="31:31" ht="15.75" x14ac:dyDescent="0.3">
      <c r="AE15890" s="70"/>
    </row>
    <row r="15891" spans="31:31" ht="15.75" x14ac:dyDescent="0.3">
      <c r="AE15891" s="70"/>
    </row>
    <row r="15892" spans="31:31" ht="15.75" x14ac:dyDescent="0.3">
      <c r="AE15892" s="70"/>
    </row>
    <row r="15893" spans="31:31" ht="15.75" x14ac:dyDescent="0.3">
      <c r="AE15893" s="70"/>
    </row>
    <row r="15894" spans="31:31" ht="15.75" x14ac:dyDescent="0.3">
      <c r="AE15894" s="70"/>
    </row>
    <row r="15895" spans="31:31" ht="15.75" x14ac:dyDescent="0.3">
      <c r="AE15895" s="70"/>
    </row>
    <row r="15896" spans="31:31" ht="15.75" x14ac:dyDescent="0.3">
      <c r="AE15896" s="70"/>
    </row>
    <row r="15897" spans="31:31" ht="15.75" x14ac:dyDescent="0.3">
      <c r="AE15897" s="70"/>
    </row>
    <row r="15898" spans="31:31" ht="15.75" x14ac:dyDescent="0.3">
      <c r="AE15898" s="70"/>
    </row>
    <row r="15899" spans="31:31" ht="15.75" x14ac:dyDescent="0.3">
      <c r="AE15899" s="70"/>
    </row>
    <row r="15900" spans="31:31" ht="15.75" x14ac:dyDescent="0.3">
      <c r="AE15900" s="70"/>
    </row>
    <row r="15901" spans="31:31" ht="15.75" x14ac:dyDescent="0.3">
      <c r="AE15901" s="70"/>
    </row>
    <row r="15902" spans="31:31" ht="15.75" x14ac:dyDescent="0.3">
      <c r="AE15902" s="70"/>
    </row>
    <row r="15903" spans="31:31" ht="15.75" x14ac:dyDescent="0.3">
      <c r="AE15903" s="70"/>
    </row>
    <row r="15904" spans="31:31" ht="15.75" x14ac:dyDescent="0.3">
      <c r="AE15904" s="70"/>
    </row>
    <row r="15905" spans="31:31" ht="15.75" x14ac:dyDescent="0.3">
      <c r="AE15905" s="70"/>
    </row>
    <row r="15906" spans="31:31" ht="15.75" x14ac:dyDescent="0.3">
      <c r="AE15906" s="70"/>
    </row>
    <row r="15907" spans="31:31" ht="15.75" x14ac:dyDescent="0.3">
      <c r="AE15907" s="70"/>
    </row>
    <row r="15908" spans="31:31" ht="15.75" x14ac:dyDescent="0.3">
      <c r="AE15908" s="70"/>
    </row>
    <row r="15909" spans="31:31" ht="15.75" x14ac:dyDescent="0.3">
      <c r="AE15909" s="70"/>
    </row>
    <row r="15910" spans="31:31" ht="15.75" x14ac:dyDescent="0.3">
      <c r="AE15910" s="70"/>
    </row>
    <row r="15911" spans="31:31" ht="15.75" x14ac:dyDescent="0.3">
      <c r="AE15911" s="70"/>
    </row>
    <row r="15912" spans="31:31" ht="15.75" x14ac:dyDescent="0.3">
      <c r="AE15912" s="70"/>
    </row>
    <row r="15913" spans="31:31" ht="15.75" x14ac:dyDescent="0.3">
      <c r="AE15913" s="70"/>
    </row>
    <row r="15914" spans="31:31" ht="15.75" x14ac:dyDescent="0.3">
      <c r="AE15914" s="70"/>
    </row>
    <row r="15915" spans="31:31" ht="15.75" x14ac:dyDescent="0.3">
      <c r="AE15915" s="70"/>
    </row>
    <row r="15916" spans="31:31" ht="15.75" x14ac:dyDescent="0.3">
      <c r="AE15916" s="70"/>
    </row>
    <row r="15917" spans="31:31" ht="15.75" x14ac:dyDescent="0.3">
      <c r="AE15917" s="70"/>
    </row>
    <row r="15918" spans="31:31" ht="15.75" x14ac:dyDescent="0.3">
      <c r="AE15918" s="70"/>
    </row>
    <row r="15919" spans="31:31" ht="15.75" x14ac:dyDescent="0.3">
      <c r="AE15919" s="70"/>
    </row>
    <row r="15920" spans="31:31" ht="15.75" x14ac:dyDescent="0.3">
      <c r="AE15920" s="70"/>
    </row>
    <row r="15921" spans="31:31" ht="15.75" x14ac:dyDescent="0.3">
      <c r="AE15921" s="70"/>
    </row>
    <row r="15922" spans="31:31" ht="15.75" x14ac:dyDescent="0.3">
      <c r="AE15922" s="70"/>
    </row>
    <row r="15923" spans="31:31" ht="15.75" x14ac:dyDescent="0.3">
      <c r="AE15923" s="70"/>
    </row>
    <row r="15924" spans="31:31" ht="15.75" x14ac:dyDescent="0.3">
      <c r="AE15924" s="70"/>
    </row>
    <row r="15925" spans="31:31" ht="15.75" x14ac:dyDescent="0.3">
      <c r="AE15925" s="70"/>
    </row>
    <row r="15926" spans="31:31" ht="15.75" x14ac:dyDescent="0.3">
      <c r="AE15926" s="70"/>
    </row>
    <row r="15927" spans="31:31" ht="15.75" x14ac:dyDescent="0.3">
      <c r="AE15927" s="70"/>
    </row>
    <row r="15928" spans="31:31" ht="15.75" x14ac:dyDescent="0.3">
      <c r="AE15928" s="70"/>
    </row>
    <row r="15929" spans="31:31" ht="15.75" x14ac:dyDescent="0.3">
      <c r="AE15929" s="70"/>
    </row>
    <row r="15930" spans="31:31" ht="15.75" x14ac:dyDescent="0.3">
      <c r="AE15930" s="70"/>
    </row>
    <row r="15931" spans="31:31" ht="15.75" x14ac:dyDescent="0.3">
      <c r="AE15931" s="70"/>
    </row>
    <row r="15932" spans="31:31" ht="15.75" x14ac:dyDescent="0.3">
      <c r="AE15932" s="70"/>
    </row>
    <row r="15933" spans="31:31" ht="15.75" x14ac:dyDescent="0.3">
      <c r="AE15933" s="70"/>
    </row>
    <row r="15934" spans="31:31" ht="15.75" x14ac:dyDescent="0.3">
      <c r="AE15934" s="70"/>
    </row>
    <row r="15935" spans="31:31" ht="15.75" x14ac:dyDescent="0.3">
      <c r="AE15935" s="70"/>
    </row>
    <row r="15936" spans="31:31" ht="15.75" x14ac:dyDescent="0.3">
      <c r="AE15936" s="70"/>
    </row>
    <row r="15937" spans="31:31" ht="15.75" x14ac:dyDescent="0.3">
      <c r="AE15937" s="70"/>
    </row>
    <row r="15938" spans="31:31" ht="15.75" x14ac:dyDescent="0.3">
      <c r="AE15938" s="70"/>
    </row>
    <row r="15939" spans="31:31" ht="15.75" x14ac:dyDescent="0.3">
      <c r="AE15939" s="70"/>
    </row>
    <row r="15940" spans="31:31" ht="15.75" x14ac:dyDescent="0.3">
      <c r="AE15940" s="70"/>
    </row>
    <row r="15941" spans="31:31" ht="15.75" x14ac:dyDescent="0.3">
      <c r="AE15941" s="70"/>
    </row>
    <row r="15942" spans="31:31" ht="15.75" x14ac:dyDescent="0.3">
      <c r="AE15942" s="70"/>
    </row>
    <row r="15943" spans="31:31" ht="15.75" x14ac:dyDescent="0.3">
      <c r="AE15943" s="70"/>
    </row>
    <row r="15944" spans="31:31" ht="15.75" x14ac:dyDescent="0.3">
      <c r="AE15944" s="70"/>
    </row>
    <row r="15945" spans="31:31" ht="15.75" x14ac:dyDescent="0.3">
      <c r="AE15945" s="70"/>
    </row>
    <row r="15946" spans="31:31" ht="15.75" x14ac:dyDescent="0.3">
      <c r="AE15946" s="70"/>
    </row>
    <row r="15947" spans="31:31" ht="15.75" x14ac:dyDescent="0.3">
      <c r="AE15947" s="70"/>
    </row>
    <row r="15948" spans="31:31" ht="15.75" x14ac:dyDescent="0.3">
      <c r="AE15948" s="70"/>
    </row>
    <row r="15949" spans="31:31" ht="15.75" x14ac:dyDescent="0.3">
      <c r="AE15949" s="70"/>
    </row>
    <row r="15950" spans="31:31" ht="15.75" x14ac:dyDescent="0.3">
      <c r="AE15950" s="70"/>
    </row>
    <row r="15951" spans="31:31" ht="15.75" x14ac:dyDescent="0.3">
      <c r="AE15951" s="70"/>
    </row>
    <row r="15952" spans="31:31" ht="15.75" x14ac:dyDescent="0.3">
      <c r="AE15952" s="70"/>
    </row>
    <row r="15953" spans="31:31" ht="15.75" x14ac:dyDescent="0.3">
      <c r="AE15953" s="70"/>
    </row>
    <row r="15954" spans="31:31" ht="15.75" x14ac:dyDescent="0.3">
      <c r="AE15954" s="70"/>
    </row>
    <row r="15955" spans="31:31" ht="15.75" x14ac:dyDescent="0.3">
      <c r="AE15955" s="70"/>
    </row>
    <row r="15956" spans="31:31" ht="15.75" x14ac:dyDescent="0.3">
      <c r="AE15956" s="70"/>
    </row>
    <row r="15957" spans="31:31" ht="15.75" x14ac:dyDescent="0.3">
      <c r="AE15957" s="70"/>
    </row>
    <row r="15958" spans="31:31" ht="15.75" x14ac:dyDescent="0.3">
      <c r="AE15958" s="70"/>
    </row>
    <row r="15959" spans="31:31" ht="15.75" x14ac:dyDescent="0.3">
      <c r="AE15959" s="70"/>
    </row>
    <row r="15960" spans="31:31" ht="15.75" x14ac:dyDescent="0.3">
      <c r="AE15960" s="70"/>
    </row>
    <row r="15961" spans="31:31" ht="15.75" x14ac:dyDescent="0.3">
      <c r="AE15961" s="70"/>
    </row>
    <row r="15962" spans="31:31" ht="15.75" x14ac:dyDescent="0.3">
      <c r="AE15962" s="70"/>
    </row>
    <row r="15963" spans="31:31" ht="15.75" x14ac:dyDescent="0.3">
      <c r="AE15963" s="70"/>
    </row>
    <row r="15964" spans="31:31" ht="15.75" x14ac:dyDescent="0.3">
      <c r="AE15964" s="70"/>
    </row>
    <row r="15965" spans="31:31" ht="15.75" x14ac:dyDescent="0.3">
      <c r="AE15965" s="70"/>
    </row>
    <row r="15966" spans="31:31" ht="15.75" x14ac:dyDescent="0.3">
      <c r="AE15966" s="70"/>
    </row>
    <row r="15967" spans="31:31" ht="15.75" x14ac:dyDescent="0.3">
      <c r="AE15967" s="70"/>
    </row>
    <row r="15968" spans="31:31" ht="15.75" x14ac:dyDescent="0.3">
      <c r="AE15968" s="70"/>
    </row>
    <row r="15969" spans="31:31" ht="15.75" x14ac:dyDescent="0.3">
      <c r="AE15969" s="70"/>
    </row>
    <row r="15970" spans="31:31" ht="15.75" x14ac:dyDescent="0.3">
      <c r="AE15970" s="70"/>
    </row>
    <row r="15971" spans="31:31" ht="15.75" x14ac:dyDescent="0.3">
      <c r="AE15971" s="70"/>
    </row>
    <row r="15972" spans="31:31" ht="15.75" x14ac:dyDescent="0.3">
      <c r="AE15972" s="70"/>
    </row>
    <row r="15973" spans="31:31" ht="15.75" x14ac:dyDescent="0.3">
      <c r="AE15973" s="70"/>
    </row>
    <row r="15974" spans="31:31" ht="15.75" x14ac:dyDescent="0.3">
      <c r="AE15974" s="70"/>
    </row>
    <row r="15975" spans="31:31" ht="15.75" x14ac:dyDescent="0.3">
      <c r="AE15975" s="70"/>
    </row>
    <row r="15976" spans="31:31" ht="15.75" x14ac:dyDescent="0.3">
      <c r="AE15976" s="70"/>
    </row>
    <row r="15977" spans="31:31" ht="15.75" x14ac:dyDescent="0.3">
      <c r="AE15977" s="70"/>
    </row>
    <row r="15978" spans="31:31" ht="15.75" x14ac:dyDescent="0.3">
      <c r="AE15978" s="70"/>
    </row>
    <row r="15979" spans="31:31" ht="15.75" x14ac:dyDescent="0.3">
      <c r="AE15979" s="70"/>
    </row>
    <row r="15980" spans="31:31" ht="15.75" x14ac:dyDescent="0.3">
      <c r="AE15980" s="70"/>
    </row>
    <row r="15981" spans="31:31" ht="15.75" x14ac:dyDescent="0.3">
      <c r="AE15981" s="70"/>
    </row>
    <row r="15982" spans="31:31" ht="15.75" x14ac:dyDescent="0.3">
      <c r="AE15982" s="70"/>
    </row>
    <row r="15983" spans="31:31" ht="15.75" x14ac:dyDescent="0.3">
      <c r="AE15983" s="70"/>
    </row>
    <row r="15984" spans="31:31" ht="15.75" x14ac:dyDescent="0.3">
      <c r="AE15984" s="70"/>
    </row>
    <row r="15985" spans="31:31" ht="15.75" x14ac:dyDescent="0.3">
      <c r="AE15985" s="70"/>
    </row>
    <row r="15986" spans="31:31" ht="15.75" x14ac:dyDescent="0.3">
      <c r="AE15986" s="70"/>
    </row>
    <row r="15987" spans="31:31" ht="15.75" x14ac:dyDescent="0.3">
      <c r="AE15987" s="70"/>
    </row>
    <row r="15988" spans="31:31" ht="15.75" x14ac:dyDescent="0.3">
      <c r="AE15988" s="70"/>
    </row>
    <row r="15989" spans="31:31" ht="15.75" x14ac:dyDescent="0.3">
      <c r="AE15989" s="70"/>
    </row>
    <row r="15990" spans="31:31" ht="15.75" x14ac:dyDescent="0.3">
      <c r="AE15990" s="70"/>
    </row>
    <row r="15991" spans="31:31" ht="15.75" x14ac:dyDescent="0.3">
      <c r="AE15991" s="70"/>
    </row>
    <row r="15992" spans="31:31" ht="15.75" x14ac:dyDescent="0.3">
      <c r="AE15992" s="70"/>
    </row>
    <row r="15993" spans="31:31" ht="15.75" x14ac:dyDescent="0.3">
      <c r="AE15993" s="70"/>
    </row>
    <row r="15994" spans="31:31" ht="15.75" x14ac:dyDescent="0.3">
      <c r="AE15994" s="70"/>
    </row>
    <row r="15995" spans="31:31" ht="15.75" x14ac:dyDescent="0.3">
      <c r="AE15995" s="70"/>
    </row>
    <row r="15996" spans="31:31" ht="15.75" x14ac:dyDescent="0.3">
      <c r="AE15996" s="70"/>
    </row>
    <row r="15997" spans="31:31" ht="15.75" x14ac:dyDescent="0.3">
      <c r="AE15997" s="70"/>
    </row>
    <row r="15998" spans="31:31" ht="15.75" x14ac:dyDescent="0.3">
      <c r="AE15998" s="70"/>
    </row>
    <row r="15999" spans="31:31" ht="15.75" x14ac:dyDescent="0.3">
      <c r="AE15999" s="70"/>
    </row>
    <row r="16000" spans="31:31" ht="15.75" x14ac:dyDescent="0.3">
      <c r="AE16000" s="70"/>
    </row>
    <row r="16001" spans="31:31" ht="15.75" x14ac:dyDescent="0.3">
      <c r="AE16001" s="70"/>
    </row>
    <row r="16002" spans="31:31" ht="15.75" x14ac:dyDescent="0.3">
      <c r="AE16002" s="70"/>
    </row>
    <row r="16003" spans="31:31" ht="15.75" x14ac:dyDescent="0.3">
      <c r="AE16003" s="70"/>
    </row>
    <row r="16004" spans="31:31" ht="15.75" x14ac:dyDescent="0.3">
      <c r="AE16004" s="70"/>
    </row>
    <row r="16005" spans="31:31" ht="15.75" x14ac:dyDescent="0.3">
      <c r="AE16005" s="70"/>
    </row>
    <row r="16006" spans="31:31" ht="15.75" x14ac:dyDescent="0.3">
      <c r="AE16006" s="70"/>
    </row>
    <row r="16007" spans="31:31" ht="15.75" x14ac:dyDescent="0.3">
      <c r="AE16007" s="70"/>
    </row>
    <row r="16008" spans="31:31" ht="15.75" x14ac:dyDescent="0.3">
      <c r="AE16008" s="70"/>
    </row>
    <row r="16009" spans="31:31" ht="15.75" x14ac:dyDescent="0.3">
      <c r="AE16009" s="70"/>
    </row>
    <row r="16010" spans="31:31" ht="15.75" x14ac:dyDescent="0.3">
      <c r="AE16010" s="70"/>
    </row>
    <row r="16011" spans="31:31" ht="15.75" x14ac:dyDescent="0.3">
      <c r="AE16011" s="70"/>
    </row>
    <row r="16012" spans="31:31" ht="15.75" x14ac:dyDescent="0.3">
      <c r="AE16012" s="70"/>
    </row>
    <row r="16013" spans="31:31" ht="15.75" x14ac:dyDescent="0.3">
      <c r="AE16013" s="70"/>
    </row>
    <row r="16014" spans="31:31" ht="15.75" x14ac:dyDescent="0.3">
      <c r="AE16014" s="70"/>
    </row>
    <row r="16015" spans="31:31" ht="15.75" x14ac:dyDescent="0.3">
      <c r="AE16015" s="70"/>
    </row>
    <row r="16016" spans="31:31" ht="15.75" x14ac:dyDescent="0.3">
      <c r="AE16016" s="70"/>
    </row>
    <row r="16017" spans="31:31" ht="15.75" x14ac:dyDescent="0.3">
      <c r="AE16017" s="70"/>
    </row>
    <row r="16018" spans="31:31" ht="15.75" x14ac:dyDescent="0.3">
      <c r="AE16018" s="70"/>
    </row>
    <row r="16019" spans="31:31" ht="15.75" x14ac:dyDescent="0.3">
      <c r="AE16019" s="70"/>
    </row>
    <row r="16020" spans="31:31" ht="15.75" x14ac:dyDescent="0.3">
      <c r="AE16020" s="70"/>
    </row>
    <row r="16021" spans="31:31" ht="15.75" x14ac:dyDescent="0.3">
      <c r="AE16021" s="70"/>
    </row>
    <row r="16022" spans="31:31" ht="15.75" x14ac:dyDescent="0.3">
      <c r="AE16022" s="70"/>
    </row>
    <row r="16023" spans="31:31" ht="15.75" x14ac:dyDescent="0.3">
      <c r="AE16023" s="70"/>
    </row>
    <row r="16024" spans="31:31" ht="15.75" x14ac:dyDescent="0.3">
      <c r="AE16024" s="70"/>
    </row>
    <row r="16025" spans="31:31" ht="15.75" x14ac:dyDescent="0.3">
      <c r="AE16025" s="70"/>
    </row>
    <row r="16026" spans="31:31" ht="15.75" x14ac:dyDescent="0.3">
      <c r="AE16026" s="70"/>
    </row>
    <row r="16027" spans="31:31" ht="15.75" x14ac:dyDescent="0.3">
      <c r="AE16027" s="70"/>
    </row>
    <row r="16028" spans="31:31" ht="15.75" x14ac:dyDescent="0.3">
      <c r="AE16028" s="70"/>
    </row>
    <row r="16029" spans="31:31" ht="15.75" x14ac:dyDescent="0.3">
      <c r="AE16029" s="70"/>
    </row>
    <row r="16030" spans="31:31" ht="15.75" x14ac:dyDescent="0.3">
      <c r="AE16030" s="70"/>
    </row>
    <row r="16031" spans="31:31" ht="15.75" x14ac:dyDescent="0.3">
      <c r="AE16031" s="70"/>
    </row>
    <row r="16032" spans="31:31" ht="15.75" x14ac:dyDescent="0.3">
      <c r="AE16032" s="70"/>
    </row>
    <row r="16033" spans="31:31" ht="15.75" x14ac:dyDescent="0.3">
      <c r="AE16033" s="70"/>
    </row>
    <row r="16034" spans="31:31" ht="15.75" x14ac:dyDescent="0.3">
      <c r="AE16034" s="70"/>
    </row>
    <row r="16035" spans="31:31" ht="15.75" x14ac:dyDescent="0.3">
      <c r="AE16035" s="70"/>
    </row>
    <row r="16036" spans="31:31" ht="15.75" x14ac:dyDescent="0.3">
      <c r="AE16036" s="70"/>
    </row>
    <row r="16037" spans="31:31" ht="15.75" x14ac:dyDescent="0.3">
      <c r="AE16037" s="70"/>
    </row>
    <row r="16038" spans="31:31" ht="15.75" x14ac:dyDescent="0.3">
      <c r="AE16038" s="70"/>
    </row>
    <row r="16039" spans="31:31" ht="15.75" x14ac:dyDescent="0.3">
      <c r="AE16039" s="70"/>
    </row>
    <row r="16040" spans="31:31" ht="15.75" x14ac:dyDescent="0.3">
      <c r="AE16040" s="70"/>
    </row>
    <row r="16041" spans="31:31" ht="15.75" x14ac:dyDescent="0.3">
      <c r="AE16041" s="70"/>
    </row>
    <row r="16042" spans="31:31" ht="15.75" x14ac:dyDescent="0.3">
      <c r="AE16042" s="70"/>
    </row>
    <row r="16043" spans="31:31" ht="15.75" x14ac:dyDescent="0.3">
      <c r="AE16043" s="70"/>
    </row>
    <row r="16044" spans="31:31" ht="15.75" x14ac:dyDescent="0.3">
      <c r="AE16044" s="70"/>
    </row>
    <row r="16045" spans="31:31" ht="15.75" x14ac:dyDescent="0.3">
      <c r="AE16045" s="70"/>
    </row>
    <row r="16046" spans="31:31" ht="15.75" x14ac:dyDescent="0.3">
      <c r="AE16046" s="70"/>
    </row>
    <row r="16047" spans="31:31" ht="15.75" x14ac:dyDescent="0.3">
      <c r="AE16047" s="70"/>
    </row>
    <row r="16048" spans="31:31" ht="15.75" x14ac:dyDescent="0.3">
      <c r="AE16048" s="70"/>
    </row>
    <row r="16049" spans="31:31" ht="15.75" x14ac:dyDescent="0.3">
      <c r="AE16049" s="70"/>
    </row>
    <row r="16050" spans="31:31" ht="15.75" x14ac:dyDescent="0.3">
      <c r="AE16050" s="70"/>
    </row>
    <row r="16051" spans="31:31" ht="15.75" x14ac:dyDescent="0.3">
      <c r="AE16051" s="70"/>
    </row>
    <row r="16052" spans="31:31" ht="15.75" x14ac:dyDescent="0.3">
      <c r="AE16052" s="70"/>
    </row>
    <row r="16053" spans="31:31" ht="15.75" x14ac:dyDescent="0.3">
      <c r="AE16053" s="70"/>
    </row>
    <row r="16054" spans="31:31" ht="15.75" x14ac:dyDescent="0.3">
      <c r="AE16054" s="70"/>
    </row>
    <row r="16055" spans="31:31" ht="15.75" x14ac:dyDescent="0.3">
      <c r="AE16055" s="70"/>
    </row>
    <row r="16056" spans="31:31" ht="15.75" x14ac:dyDescent="0.3">
      <c r="AE16056" s="70"/>
    </row>
    <row r="16057" spans="31:31" ht="15.75" x14ac:dyDescent="0.3">
      <c r="AE16057" s="70"/>
    </row>
    <row r="16058" spans="31:31" ht="15.75" x14ac:dyDescent="0.3">
      <c r="AE16058" s="70"/>
    </row>
    <row r="16059" spans="31:31" ht="15.75" x14ac:dyDescent="0.3">
      <c r="AE16059" s="70"/>
    </row>
    <row r="16060" spans="31:31" ht="15.75" x14ac:dyDescent="0.3">
      <c r="AE16060" s="70"/>
    </row>
    <row r="16061" spans="31:31" ht="15.75" x14ac:dyDescent="0.3">
      <c r="AE16061" s="70"/>
    </row>
    <row r="16062" spans="31:31" ht="15.75" x14ac:dyDescent="0.3">
      <c r="AE16062" s="70"/>
    </row>
    <row r="16063" spans="31:31" ht="15.75" x14ac:dyDescent="0.3">
      <c r="AE16063" s="70"/>
    </row>
    <row r="16064" spans="31:31" ht="15.75" x14ac:dyDescent="0.3">
      <c r="AE16064" s="70"/>
    </row>
    <row r="16065" spans="31:31" ht="15.75" x14ac:dyDescent="0.3">
      <c r="AE16065" s="70"/>
    </row>
    <row r="16066" spans="31:31" ht="15.75" x14ac:dyDescent="0.3">
      <c r="AE16066" s="70"/>
    </row>
    <row r="16067" spans="31:31" ht="15.75" x14ac:dyDescent="0.3">
      <c r="AE16067" s="70"/>
    </row>
    <row r="16068" spans="31:31" ht="15.75" x14ac:dyDescent="0.3">
      <c r="AE16068" s="70"/>
    </row>
    <row r="16069" spans="31:31" ht="15.75" x14ac:dyDescent="0.3">
      <c r="AE16069" s="70"/>
    </row>
    <row r="16070" spans="31:31" ht="15.75" x14ac:dyDescent="0.3">
      <c r="AE16070" s="70"/>
    </row>
    <row r="16071" spans="31:31" ht="15.75" x14ac:dyDescent="0.3">
      <c r="AE16071" s="70"/>
    </row>
    <row r="16072" spans="31:31" ht="15.75" x14ac:dyDescent="0.3">
      <c r="AE16072" s="70"/>
    </row>
    <row r="16073" spans="31:31" ht="15.75" x14ac:dyDescent="0.3">
      <c r="AE16073" s="70"/>
    </row>
    <row r="16074" spans="31:31" ht="15.75" x14ac:dyDescent="0.3">
      <c r="AE16074" s="70"/>
    </row>
    <row r="16075" spans="31:31" ht="15.75" x14ac:dyDescent="0.3">
      <c r="AE16075" s="70"/>
    </row>
    <row r="16076" spans="31:31" ht="15.75" x14ac:dyDescent="0.3">
      <c r="AE16076" s="70"/>
    </row>
    <row r="16077" spans="31:31" ht="15.75" x14ac:dyDescent="0.3">
      <c r="AE16077" s="70"/>
    </row>
    <row r="16078" spans="31:31" ht="15.75" x14ac:dyDescent="0.3">
      <c r="AE16078" s="70"/>
    </row>
    <row r="16079" spans="31:31" ht="15.75" x14ac:dyDescent="0.3">
      <c r="AE16079" s="70"/>
    </row>
    <row r="16080" spans="31:31" ht="15.75" x14ac:dyDescent="0.3">
      <c r="AE16080" s="70"/>
    </row>
    <row r="16081" spans="31:31" ht="15.75" x14ac:dyDescent="0.3">
      <c r="AE16081" s="70"/>
    </row>
    <row r="16082" spans="31:31" ht="15.75" x14ac:dyDescent="0.3">
      <c r="AE16082" s="70"/>
    </row>
    <row r="16083" spans="31:31" ht="15.75" x14ac:dyDescent="0.3">
      <c r="AE16083" s="70"/>
    </row>
    <row r="16084" spans="31:31" ht="15.75" x14ac:dyDescent="0.3">
      <c r="AE16084" s="70"/>
    </row>
    <row r="16085" spans="31:31" ht="15.75" x14ac:dyDescent="0.3">
      <c r="AE16085" s="70"/>
    </row>
    <row r="16086" spans="31:31" ht="15.75" x14ac:dyDescent="0.3">
      <c r="AE16086" s="70"/>
    </row>
    <row r="16087" spans="31:31" ht="15.75" x14ac:dyDescent="0.3">
      <c r="AE16087" s="70"/>
    </row>
    <row r="16088" spans="31:31" ht="15.75" x14ac:dyDescent="0.3">
      <c r="AE16088" s="70"/>
    </row>
    <row r="16089" spans="31:31" ht="15.75" x14ac:dyDescent="0.3">
      <c r="AE16089" s="70"/>
    </row>
    <row r="16090" spans="31:31" ht="15.75" x14ac:dyDescent="0.3">
      <c r="AE16090" s="70"/>
    </row>
    <row r="16091" spans="31:31" ht="15.75" x14ac:dyDescent="0.3">
      <c r="AE16091" s="70"/>
    </row>
    <row r="16092" spans="31:31" ht="15.75" x14ac:dyDescent="0.3">
      <c r="AE16092" s="70"/>
    </row>
    <row r="16093" spans="31:31" ht="15.75" x14ac:dyDescent="0.3">
      <c r="AE16093" s="70"/>
    </row>
    <row r="16094" spans="31:31" ht="15.75" x14ac:dyDescent="0.3">
      <c r="AE16094" s="70"/>
    </row>
    <row r="16095" spans="31:31" ht="15.75" x14ac:dyDescent="0.3">
      <c r="AE16095" s="70"/>
    </row>
    <row r="16096" spans="31:31" ht="15.75" x14ac:dyDescent="0.3">
      <c r="AE16096" s="70"/>
    </row>
    <row r="16097" spans="31:31" ht="15.75" x14ac:dyDescent="0.3">
      <c r="AE16097" s="70"/>
    </row>
    <row r="16098" spans="31:31" ht="15.75" x14ac:dyDescent="0.3">
      <c r="AE16098" s="70"/>
    </row>
    <row r="16099" spans="31:31" ht="15.75" x14ac:dyDescent="0.3">
      <c r="AE16099" s="70"/>
    </row>
    <row r="16100" spans="31:31" ht="15.75" x14ac:dyDescent="0.3">
      <c r="AE16100" s="70"/>
    </row>
    <row r="16101" spans="31:31" ht="15.75" x14ac:dyDescent="0.3">
      <c r="AE16101" s="70"/>
    </row>
    <row r="16102" spans="31:31" ht="15.75" x14ac:dyDescent="0.3">
      <c r="AE16102" s="70"/>
    </row>
    <row r="16103" spans="31:31" ht="15.75" x14ac:dyDescent="0.3">
      <c r="AE16103" s="70"/>
    </row>
    <row r="16104" spans="31:31" ht="15.75" x14ac:dyDescent="0.3">
      <c r="AE16104" s="70"/>
    </row>
    <row r="16105" spans="31:31" ht="15.75" x14ac:dyDescent="0.3">
      <c r="AE16105" s="70"/>
    </row>
    <row r="16106" spans="31:31" ht="15.75" x14ac:dyDescent="0.3">
      <c r="AE16106" s="70"/>
    </row>
    <row r="16107" spans="31:31" ht="15.75" x14ac:dyDescent="0.3">
      <c r="AE16107" s="70"/>
    </row>
    <row r="16108" spans="31:31" ht="15.75" x14ac:dyDescent="0.3">
      <c r="AE16108" s="70"/>
    </row>
    <row r="16109" spans="31:31" ht="15.75" x14ac:dyDescent="0.3">
      <c r="AE16109" s="70"/>
    </row>
    <row r="16110" spans="31:31" ht="15.75" x14ac:dyDescent="0.3">
      <c r="AE16110" s="70"/>
    </row>
    <row r="16111" spans="31:31" ht="15.75" x14ac:dyDescent="0.3">
      <c r="AE16111" s="70"/>
    </row>
    <row r="16112" spans="31:31" ht="15.75" x14ac:dyDescent="0.3">
      <c r="AE16112" s="70"/>
    </row>
    <row r="16113" spans="31:31" ht="15.75" x14ac:dyDescent="0.3">
      <c r="AE16113" s="70"/>
    </row>
    <row r="16114" spans="31:31" ht="15.75" x14ac:dyDescent="0.3">
      <c r="AE16114" s="70"/>
    </row>
    <row r="16115" spans="31:31" ht="15.75" x14ac:dyDescent="0.3">
      <c r="AE16115" s="70"/>
    </row>
    <row r="16116" spans="31:31" ht="15.75" x14ac:dyDescent="0.3">
      <c r="AE16116" s="70"/>
    </row>
    <row r="16117" spans="31:31" ht="15.75" x14ac:dyDescent="0.3">
      <c r="AE16117" s="70"/>
    </row>
    <row r="16118" spans="31:31" ht="15.75" x14ac:dyDescent="0.3">
      <c r="AE16118" s="70"/>
    </row>
    <row r="16119" spans="31:31" ht="15.75" x14ac:dyDescent="0.3">
      <c r="AE16119" s="70"/>
    </row>
    <row r="16120" spans="31:31" ht="15.75" x14ac:dyDescent="0.3">
      <c r="AE16120" s="70"/>
    </row>
    <row r="16121" spans="31:31" ht="15.75" x14ac:dyDescent="0.3">
      <c r="AE16121" s="70"/>
    </row>
    <row r="16122" spans="31:31" ht="15.75" x14ac:dyDescent="0.3">
      <c r="AE16122" s="70"/>
    </row>
    <row r="16123" spans="31:31" ht="15.75" x14ac:dyDescent="0.3">
      <c r="AE16123" s="70"/>
    </row>
    <row r="16124" spans="31:31" ht="15.75" x14ac:dyDescent="0.3">
      <c r="AE16124" s="70"/>
    </row>
    <row r="16125" spans="31:31" ht="15.75" x14ac:dyDescent="0.3">
      <c r="AE16125" s="70"/>
    </row>
    <row r="16126" spans="31:31" ht="15.75" x14ac:dyDescent="0.3">
      <c r="AE16126" s="70"/>
    </row>
    <row r="16127" spans="31:31" ht="15.75" x14ac:dyDescent="0.3">
      <c r="AE16127" s="70"/>
    </row>
    <row r="16128" spans="31:31" ht="15.75" x14ac:dyDescent="0.3">
      <c r="AE16128" s="70"/>
    </row>
    <row r="16129" spans="31:31" ht="15.75" x14ac:dyDescent="0.3">
      <c r="AE16129" s="70"/>
    </row>
    <row r="16130" spans="31:31" ht="15.75" x14ac:dyDescent="0.3">
      <c r="AE16130" s="70"/>
    </row>
    <row r="16131" spans="31:31" ht="15.75" x14ac:dyDescent="0.3">
      <c r="AE16131" s="70"/>
    </row>
    <row r="16132" spans="31:31" ht="15.75" x14ac:dyDescent="0.3">
      <c r="AE16132" s="70"/>
    </row>
    <row r="16133" spans="31:31" ht="15.75" x14ac:dyDescent="0.3">
      <c r="AE16133" s="70"/>
    </row>
    <row r="16134" spans="31:31" ht="15.75" x14ac:dyDescent="0.3">
      <c r="AE16134" s="70"/>
    </row>
    <row r="16135" spans="31:31" ht="15.75" x14ac:dyDescent="0.3">
      <c r="AE16135" s="70"/>
    </row>
    <row r="16136" spans="31:31" ht="15.75" x14ac:dyDescent="0.3">
      <c r="AE16136" s="70"/>
    </row>
    <row r="16137" spans="31:31" ht="15.75" x14ac:dyDescent="0.3">
      <c r="AE16137" s="70"/>
    </row>
    <row r="16138" spans="31:31" ht="15.75" x14ac:dyDescent="0.3">
      <c r="AE16138" s="70"/>
    </row>
    <row r="16139" spans="31:31" ht="15.75" x14ac:dyDescent="0.3">
      <c r="AE16139" s="70"/>
    </row>
    <row r="16140" spans="31:31" ht="15.75" x14ac:dyDescent="0.3">
      <c r="AE16140" s="70"/>
    </row>
    <row r="16141" spans="31:31" ht="15.75" x14ac:dyDescent="0.3">
      <c r="AE16141" s="70"/>
    </row>
    <row r="16142" spans="31:31" ht="15.75" x14ac:dyDescent="0.3">
      <c r="AE16142" s="70"/>
    </row>
    <row r="16143" spans="31:31" ht="15.75" x14ac:dyDescent="0.3">
      <c r="AE16143" s="70"/>
    </row>
    <row r="16144" spans="31:31" ht="15.75" x14ac:dyDescent="0.3">
      <c r="AE16144" s="70"/>
    </row>
    <row r="16145" spans="31:31" ht="15.75" x14ac:dyDescent="0.3">
      <c r="AE16145" s="70"/>
    </row>
    <row r="16146" spans="31:31" ht="15.75" x14ac:dyDescent="0.3">
      <c r="AE16146" s="70"/>
    </row>
    <row r="16147" spans="31:31" ht="15.75" x14ac:dyDescent="0.3">
      <c r="AE16147" s="70"/>
    </row>
    <row r="16148" spans="31:31" ht="15.75" x14ac:dyDescent="0.3">
      <c r="AE16148" s="70"/>
    </row>
    <row r="16149" spans="31:31" ht="15.75" x14ac:dyDescent="0.3">
      <c r="AE16149" s="70"/>
    </row>
    <row r="16150" spans="31:31" ht="15.75" x14ac:dyDescent="0.3">
      <c r="AE16150" s="70"/>
    </row>
    <row r="16151" spans="31:31" ht="15.75" x14ac:dyDescent="0.3">
      <c r="AE16151" s="70"/>
    </row>
    <row r="16152" spans="31:31" ht="15.75" x14ac:dyDescent="0.3">
      <c r="AE16152" s="70"/>
    </row>
    <row r="16153" spans="31:31" ht="15.75" x14ac:dyDescent="0.3">
      <c r="AE16153" s="70"/>
    </row>
    <row r="16154" spans="31:31" ht="15.75" x14ac:dyDescent="0.3">
      <c r="AE16154" s="70"/>
    </row>
    <row r="16155" spans="31:31" ht="15.75" x14ac:dyDescent="0.3">
      <c r="AE16155" s="70"/>
    </row>
    <row r="16156" spans="31:31" ht="15.75" x14ac:dyDescent="0.3">
      <c r="AE16156" s="70"/>
    </row>
    <row r="16157" spans="31:31" ht="15.75" x14ac:dyDescent="0.3">
      <c r="AE16157" s="70"/>
    </row>
    <row r="16158" spans="31:31" ht="15.75" x14ac:dyDescent="0.3">
      <c r="AE16158" s="70"/>
    </row>
    <row r="16159" spans="31:31" ht="15.75" x14ac:dyDescent="0.3">
      <c r="AE16159" s="70"/>
    </row>
    <row r="16160" spans="31:31" ht="15.75" x14ac:dyDescent="0.3">
      <c r="AE16160" s="70"/>
    </row>
    <row r="16161" spans="31:31" ht="15.75" x14ac:dyDescent="0.3">
      <c r="AE16161" s="70"/>
    </row>
    <row r="16162" spans="31:31" ht="15.75" x14ac:dyDescent="0.3">
      <c r="AE16162" s="70"/>
    </row>
    <row r="16163" spans="31:31" ht="15.75" x14ac:dyDescent="0.3">
      <c r="AE16163" s="70"/>
    </row>
    <row r="16164" spans="31:31" ht="15.75" x14ac:dyDescent="0.3">
      <c r="AE16164" s="70"/>
    </row>
    <row r="16165" spans="31:31" ht="15.75" x14ac:dyDescent="0.3">
      <c r="AE16165" s="70"/>
    </row>
    <row r="16166" spans="31:31" ht="15.75" x14ac:dyDescent="0.3">
      <c r="AE16166" s="70"/>
    </row>
    <row r="16167" spans="31:31" ht="15.75" x14ac:dyDescent="0.3">
      <c r="AE16167" s="70"/>
    </row>
    <row r="16168" spans="31:31" ht="15.75" x14ac:dyDescent="0.3">
      <c r="AE16168" s="70"/>
    </row>
    <row r="16169" spans="31:31" ht="15.75" x14ac:dyDescent="0.3">
      <c r="AE16169" s="70"/>
    </row>
    <row r="16170" spans="31:31" ht="15.75" x14ac:dyDescent="0.3">
      <c r="AE16170" s="70"/>
    </row>
    <row r="16171" spans="31:31" ht="15.75" x14ac:dyDescent="0.3">
      <c r="AE16171" s="70"/>
    </row>
    <row r="16172" spans="31:31" ht="15.75" x14ac:dyDescent="0.3">
      <c r="AE16172" s="70"/>
    </row>
    <row r="16173" spans="31:31" ht="15.75" x14ac:dyDescent="0.3">
      <c r="AE16173" s="70"/>
    </row>
    <row r="16174" spans="31:31" ht="15.75" x14ac:dyDescent="0.3">
      <c r="AE16174" s="70"/>
    </row>
    <row r="16175" spans="31:31" ht="15.75" x14ac:dyDescent="0.3">
      <c r="AE16175" s="70"/>
    </row>
    <row r="16176" spans="31:31" ht="15.75" x14ac:dyDescent="0.3">
      <c r="AE16176" s="70"/>
    </row>
    <row r="16177" spans="31:31" ht="15.75" x14ac:dyDescent="0.3">
      <c r="AE16177" s="70"/>
    </row>
    <row r="16178" spans="31:31" ht="15.75" x14ac:dyDescent="0.3">
      <c r="AE16178" s="70"/>
    </row>
    <row r="16179" spans="31:31" ht="15.75" x14ac:dyDescent="0.3">
      <c r="AE16179" s="70"/>
    </row>
    <row r="16180" spans="31:31" ht="15.75" x14ac:dyDescent="0.3">
      <c r="AE16180" s="70"/>
    </row>
    <row r="16181" spans="31:31" ht="15.75" x14ac:dyDescent="0.3">
      <c r="AE16181" s="70"/>
    </row>
    <row r="16182" spans="31:31" ht="15.75" x14ac:dyDescent="0.3">
      <c r="AE16182" s="70"/>
    </row>
    <row r="16183" spans="31:31" ht="15.75" x14ac:dyDescent="0.3">
      <c r="AE16183" s="70"/>
    </row>
    <row r="16184" spans="31:31" ht="15.75" x14ac:dyDescent="0.3">
      <c r="AE16184" s="70"/>
    </row>
    <row r="16185" spans="31:31" ht="15.75" x14ac:dyDescent="0.3">
      <c r="AE16185" s="70"/>
    </row>
    <row r="16186" spans="31:31" ht="15.75" x14ac:dyDescent="0.3">
      <c r="AE16186" s="70"/>
    </row>
    <row r="16187" spans="31:31" ht="15.75" x14ac:dyDescent="0.3">
      <c r="AE16187" s="70"/>
    </row>
    <row r="16188" spans="31:31" ht="15.75" x14ac:dyDescent="0.3">
      <c r="AE16188" s="70"/>
    </row>
    <row r="16189" spans="31:31" ht="15.75" x14ac:dyDescent="0.3">
      <c r="AE16189" s="70"/>
    </row>
    <row r="16190" spans="31:31" ht="15.75" x14ac:dyDescent="0.3">
      <c r="AE16190" s="70"/>
    </row>
    <row r="16191" spans="31:31" ht="15.75" x14ac:dyDescent="0.3">
      <c r="AE16191" s="70"/>
    </row>
    <row r="16192" spans="31:31" ht="15.75" x14ac:dyDescent="0.3">
      <c r="AE16192" s="70"/>
    </row>
    <row r="16193" spans="31:31" ht="15.75" x14ac:dyDescent="0.3">
      <c r="AE16193" s="70"/>
    </row>
    <row r="16194" spans="31:31" ht="15.75" x14ac:dyDescent="0.3">
      <c r="AE16194" s="70"/>
    </row>
    <row r="16195" spans="31:31" ht="15.75" x14ac:dyDescent="0.3">
      <c r="AE16195" s="70"/>
    </row>
    <row r="16196" spans="31:31" ht="15.75" x14ac:dyDescent="0.3">
      <c r="AE16196" s="70"/>
    </row>
    <row r="16197" spans="31:31" ht="15.75" x14ac:dyDescent="0.3">
      <c r="AE16197" s="70"/>
    </row>
    <row r="16198" spans="31:31" ht="15.75" x14ac:dyDescent="0.3">
      <c r="AE16198" s="70"/>
    </row>
    <row r="16199" spans="31:31" ht="15.75" x14ac:dyDescent="0.3">
      <c r="AE16199" s="70"/>
    </row>
    <row r="16200" spans="31:31" ht="15.75" x14ac:dyDescent="0.3">
      <c r="AE16200" s="70"/>
    </row>
    <row r="16201" spans="31:31" ht="15.75" x14ac:dyDescent="0.3">
      <c r="AE16201" s="70"/>
    </row>
    <row r="16202" spans="31:31" ht="15.75" x14ac:dyDescent="0.3">
      <c r="AE16202" s="70"/>
    </row>
    <row r="16203" spans="31:31" ht="15.75" x14ac:dyDescent="0.3">
      <c r="AE16203" s="70"/>
    </row>
    <row r="16204" spans="31:31" ht="15.75" x14ac:dyDescent="0.3">
      <c r="AE16204" s="70"/>
    </row>
    <row r="16205" spans="31:31" ht="15.75" x14ac:dyDescent="0.3">
      <c r="AE16205" s="70"/>
    </row>
    <row r="16206" spans="31:31" ht="15.75" x14ac:dyDescent="0.3">
      <c r="AE16206" s="70"/>
    </row>
    <row r="16207" spans="31:31" ht="15.75" x14ac:dyDescent="0.3">
      <c r="AE16207" s="70"/>
    </row>
    <row r="16208" spans="31:31" ht="15.75" x14ac:dyDescent="0.3">
      <c r="AE16208" s="70"/>
    </row>
    <row r="16209" spans="31:31" ht="15.75" x14ac:dyDescent="0.3">
      <c r="AE16209" s="70"/>
    </row>
    <row r="16210" spans="31:31" ht="15.75" x14ac:dyDescent="0.3">
      <c r="AE16210" s="70"/>
    </row>
    <row r="16211" spans="31:31" ht="15.75" x14ac:dyDescent="0.3">
      <c r="AE16211" s="70"/>
    </row>
    <row r="16212" spans="31:31" ht="15.75" x14ac:dyDescent="0.3">
      <c r="AE16212" s="70"/>
    </row>
    <row r="16213" spans="31:31" ht="15.75" x14ac:dyDescent="0.3">
      <c r="AE16213" s="70"/>
    </row>
    <row r="16214" spans="31:31" ht="15.75" x14ac:dyDescent="0.3">
      <c r="AE16214" s="70"/>
    </row>
    <row r="16215" spans="31:31" ht="15.75" x14ac:dyDescent="0.3">
      <c r="AE16215" s="70"/>
    </row>
    <row r="16216" spans="31:31" ht="15.75" x14ac:dyDescent="0.3">
      <c r="AE16216" s="70"/>
    </row>
    <row r="16217" spans="31:31" ht="15.75" x14ac:dyDescent="0.3">
      <c r="AE16217" s="70"/>
    </row>
    <row r="16218" spans="31:31" ht="15.75" x14ac:dyDescent="0.3">
      <c r="AE16218" s="70"/>
    </row>
    <row r="16219" spans="31:31" ht="15.75" x14ac:dyDescent="0.3">
      <c r="AE16219" s="70"/>
    </row>
    <row r="16220" spans="31:31" ht="15.75" x14ac:dyDescent="0.3">
      <c r="AE16220" s="70"/>
    </row>
    <row r="16221" spans="31:31" ht="15.75" x14ac:dyDescent="0.3">
      <c r="AE16221" s="70"/>
    </row>
    <row r="16222" spans="31:31" ht="15.75" x14ac:dyDescent="0.3">
      <c r="AE16222" s="70"/>
    </row>
    <row r="16223" spans="31:31" ht="15.75" x14ac:dyDescent="0.3">
      <c r="AE16223" s="70"/>
    </row>
    <row r="16224" spans="31:31" ht="15.75" x14ac:dyDescent="0.3">
      <c r="AE16224" s="70"/>
    </row>
    <row r="16225" spans="31:31" ht="15.75" x14ac:dyDescent="0.3">
      <c r="AE16225" s="70"/>
    </row>
    <row r="16226" spans="31:31" ht="15.75" x14ac:dyDescent="0.3">
      <c r="AE16226" s="70"/>
    </row>
    <row r="16227" spans="31:31" ht="15.75" x14ac:dyDescent="0.3">
      <c r="AE16227" s="70"/>
    </row>
    <row r="16228" spans="31:31" ht="15.75" x14ac:dyDescent="0.3">
      <c r="AE16228" s="70"/>
    </row>
    <row r="16229" spans="31:31" ht="15.75" x14ac:dyDescent="0.3">
      <c r="AE16229" s="70"/>
    </row>
    <row r="16230" spans="31:31" ht="15.75" x14ac:dyDescent="0.3">
      <c r="AE16230" s="70"/>
    </row>
    <row r="16231" spans="31:31" ht="15.75" x14ac:dyDescent="0.3">
      <c r="AE16231" s="70"/>
    </row>
    <row r="16232" spans="31:31" ht="15.75" x14ac:dyDescent="0.3">
      <c r="AE16232" s="70"/>
    </row>
    <row r="16233" spans="31:31" ht="15.75" x14ac:dyDescent="0.3">
      <c r="AE16233" s="70"/>
    </row>
    <row r="16234" spans="31:31" ht="15.75" x14ac:dyDescent="0.3">
      <c r="AE16234" s="70"/>
    </row>
    <row r="16235" spans="31:31" ht="15.75" x14ac:dyDescent="0.3">
      <c r="AE16235" s="70"/>
    </row>
    <row r="16236" spans="31:31" ht="15.75" x14ac:dyDescent="0.3">
      <c r="AE16236" s="70"/>
    </row>
    <row r="16237" spans="31:31" ht="15.75" x14ac:dyDescent="0.3">
      <c r="AE16237" s="70"/>
    </row>
    <row r="16238" spans="31:31" ht="15.75" x14ac:dyDescent="0.3">
      <c r="AE16238" s="70"/>
    </row>
    <row r="16239" spans="31:31" ht="15.75" x14ac:dyDescent="0.3">
      <c r="AE16239" s="70"/>
    </row>
    <row r="16240" spans="31:31" ht="15.75" x14ac:dyDescent="0.3">
      <c r="AE16240" s="70"/>
    </row>
    <row r="16241" spans="31:31" ht="15.75" x14ac:dyDescent="0.3">
      <c r="AE16241" s="70"/>
    </row>
    <row r="16242" spans="31:31" ht="15.75" x14ac:dyDescent="0.3">
      <c r="AE16242" s="70"/>
    </row>
    <row r="16243" spans="31:31" ht="15.75" x14ac:dyDescent="0.3">
      <c r="AE16243" s="70"/>
    </row>
    <row r="16244" spans="31:31" ht="15.75" x14ac:dyDescent="0.3">
      <c r="AE16244" s="70"/>
    </row>
    <row r="16245" spans="31:31" ht="15.75" x14ac:dyDescent="0.3">
      <c r="AE16245" s="70"/>
    </row>
    <row r="16246" spans="31:31" ht="15.75" x14ac:dyDescent="0.3">
      <c r="AE16246" s="70"/>
    </row>
    <row r="16247" spans="31:31" ht="15.75" x14ac:dyDescent="0.3">
      <c r="AE16247" s="70"/>
    </row>
    <row r="16248" spans="31:31" ht="15.75" x14ac:dyDescent="0.3">
      <c r="AE16248" s="70"/>
    </row>
    <row r="16249" spans="31:31" ht="15.75" x14ac:dyDescent="0.3">
      <c r="AE16249" s="70"/>
    </row>
    <row r="16250" spans="31:31" ht="15.75" x14ac:dyDescent="0.3">
      <c r="AE16250" s="70"/>
    </row>
    <row r="16251" spans="31:31" ht="15.75" x14ac:dyDescent="0.3">
      <c r="AE16251" s="70"/>
    </row>
    <row r="16252" spans="31:31" ht="15.75" x14ac:dyDescent="0.3">
      <c r="AE16252" s="70"/>
    </row>
    <row r="16253" spans="31:31" ht="15.75" x14ac:dyDescent="0.3">
      <c r="AE16253" s="70"/>
    </row>
    <row r="16254" spans="31:31" ht="15.75" x14ac:dyDescent="0.3">
      <c r="AE16254" s="70"/>
    </row>
    <row r="16255" spans="31:31" ht="15.75" x14ac:dyDescent="0.3">
      <c r="AE16255" s="70"/>
    </row>
    <row r="16256" spans="31:31" ht="15.75" x14ac:dyDescent="0.3">
      <c r="AE16256" s="70"/>
    </row>
    <row r="16257" spans="31:31" ht="15.75" x14ac:dyDescent="0.3">
      <c r="AE16257" s="70"/>
    </row>
    <row r="16258" spans="31:31" ht="15.75" x14ac:dyDescent="0.3">
      <c r="AE16258" s="70"/>
    </row>
    <row r="16259" spans="31:31" ht="15.75" x14ac:dyDescent="0.3">
      <c r="AE16259" s="70"/>
    </row>
    <row r="16260" spans="31:31" ht="15.75" x14ac:dyDescent="0.3">
      <c r="AE16260" s="70"/>
    </row>
    <row r="16261" spans="31:31" ht="15.75" x14ac:dyDescent="0.3">
      <c r="AE16261" s="70"/>
    </row>
    <row r="16262" spans="31:31" ht="15.75" x14ac:dyDescent="0.3">
      <c r="AE16262" s="70"/>
    </row>
    <row r="16263" spans="31:31" ht="15.75" x14ac:dyDescent="0.3">
      <c r="AE16263" s="70"/>
    </row>
    <row r="16264" spans="31:31" ht="15.75" x14ac:dyDescent="0.3">
      <c r="AE16264" s="70"/>
    </row>
    <row r="16265" spans="31:31" ht="15.75" x14ac:dyDescent="0.3">
      <c r="AE16265" s="70"/>
    </row>
    <row r="16266" spans="31:31" ht="15.75" x14ac:dyDescent="0.3">
      <c r="AE16266" s="70"/>
    </row>
    <row r="16267" spans="31:31" ht="15.75" x14ac:dyDescent="0.3">
      <c r="AE16267" s="70"/>
    </row>
    <row r="16268" spans="31:31" ht="15.75" x14ac:dyDescent="0.3">
      <c r="AE16268" s="70"/>
    </row>
    <row r="16269" spans="31:31" ht="15.75" x14ac:dyDescent="0.3">
      <c r="AE16269" s="70"/>
    </row>
    <row r="16270" spans="31:31" ht="15.75" x14ac:dyDescent="0.3">
      <c r="AE16270" s="70"/>
    </row>
    <row r="16271" spans="31:31" ht="15.75" x14ac:dyDescent="0.3">
      <c r="AE16271" s="70"/>
    </row>
    <row r="16272" spans="31:31" ht="15.75" x14ac:dyDescent="0.3">
      <c r="AE16272" s="70"/>
    </row>
    <row r="16273" spans="31:31" ht="15.75" x14ac:dyDescent="0.3">
      <c r="AE16273" s="70"/>
    </row>
    <row r="16274" spans="31:31" ht="15.75" x14ac:dyDescent="0.3">
      <c r="AE16274" s="70"/>
    </row>
    <row r="16275" spans="31:31" ht="15.75" x14ac:dyDescent="0.3">
      <c r="AE16275" s="70"/>
    </row>
    <row r="16276" spans="31:31" ht="15.75" x14ac:dyDescent="0.3">
      <c r="AE16276" s="70"/>
    </row>
    <row r="16277" spans="31:31" ht="15.75" x14ac:dyDescent="0.3">
      <c r="AE16277" s="70"/>
    </row>
    <row r="16278" spans="31:31" ht="15.75" x14ac:dyDescent="0.3">
      <c r="AE16278" s="70"/>
    </row>
    <row r="16279" spans="31:31" ht="15.75" x14ac:dyDescent="0.3">
      <c r="AE16279" s="70"/>
    </row>
    <row r="16280" spans="31:31" ht="15.75" x14ac:dyDescent="0.3">
      <c r="AE16280" s="70"/>
    </row>
    <row r="16281" spans="31:31" ht="15.75" x14ac:dyDescent="0.3">
      <c r="AE16281" s="70"/>
    </row>
    <row r="16282" spans="31:31" ht="15.75" x14ac:dyDescent="0.3">
      <c r="AE16282" s="70"/>
    </row>
    <row r="16283" spans="31:31" ht="15.75" x14ac:dyDescent="0.3">
      <c r="AE16283" s="70"/>
    </row>
    <row r="16284" spans="31:31" ht="15.75" x14ac:dyDescent="0.3">
      <c r="AE16284" s="70"/>
    </row>
    <row r="16285" spans="31:31" ht="15.75" x14ac:dyDescent="0.3">
      <c r="AE16285" s="70"/>
    </row>
    <row r="16286" spans="31:31" ht="15.75" x14ac:dyDescent="0.3">
      <c r="AE16286" s="70"/>
    </row>
    <row r="16287" spans="31:31" ht="15.75" x14ac:dyDescent="0.3">
      <c r="AE16287" s="70"/>
    </row>
    <row r="16288" spans="31:31" ht="15.75" x14ac:dyDescent="0.3">
      <c r="AE16288" s="70"/>
    </row>
    <row r="16289" spans="31:31" ht="15.75" x14ac:dyDescent="0.3">
      <c r="AE16289" s="70"/>
    </row>
    <row r="16290" spans="31:31" ht="15.75" x14ac:dyDescent="0.3">
      <c r="AE16290" s="70"/>
    </row>
    <row r="16291" spans="31:31" ht="15.75" x14ac:dyDescent="0.3">
      <c r="AE16291" s="70"/>
    </row>
    <row r="16292" spans="31:31" ht="15.75" x14ac:dyDescent="0.3">
      <c r="AE16292" s="70"/>
    </row>
    <row r="16293" spans="31:31" ht="15.75" x14ac:dyDescent="0.3">
      <c r="AE16293" s="70"/>
    </row>
    <row r="16294" spans="31:31" ht="15.75" x14ac:dyDescent="0.3">
      <c r="AE16294" s="70"/>
    </row>
    <row r="16295" spans="31:31" ht="15.75" x14ac:dyDescent="0.3">
      <c r="AE16295" s="70"/>
    </row>
    <row r="16296" spans="31:31" ht="15.75" x14ac:dyDescent="0.3">
      <c r="AE16296" s="70"/>
    </row>
    <row r="16297" spans="31:31" ht="15.75" x14ac:dyDescent="0.3">
      <c r="AE16297" s="70"/>
    </row>
    <row r="16298" spans="31:31" ht="15.75" x14ac:dyDescent="0.3">
      <c r="AE16298" s="70"/>
    </row>
    <row r="16299" spans="31:31" ht="15.75" x14ac:dyDescent="0.3">
      <c r="AE16299" s="70"/>
    </row>
    <row r="16300" spans="31:31" ht="15.75" x14ac:dyDescent="0.3">
      <c r="AE16300" s="70"/>
    </row>
    <row r="16301" spans="31:31" ht="15.75" x14ac:dyDescent="0.3">
      <c r="AE16301" s="70"/>
    </row>
    <row r="16302" spans="31:31" ht="15.75" x14ac:dyDescent="0.3">
      <c r="AE16302" s="70"/>
    </row>
    <row r="16303" spans="31:31" ht="15.75" x14ac:dyDescent="0.3">
      <c r="AE16303" s="70"/>
    </row>
    <row r="16304" spans="31:31" ht="15.75" x14ac:dyDescent="0.3">
      <c r="AE16304" s="70"/>
    </row>
    <row r="16305" spans="31:31" ht="15.75" x14ac:dyDescent="0.3">
      <c r="AE16305" s="70"/>
    </row>
    <row r="16306" spans="31:31" ht="15.75" x14ac:dyDescent="0.3">
      <c r="AE16306" s="70"/>
    </row>
    <row r="16307" spans="31:31" ht="15.75" x14ac:dyDescent="0.3">
      <c r="AE16307" s="70"/>
    </row>
    <row r="16308" spans="31:31" ht="15.75" x14ac:dyDescent="0.3">
      <c r="AE16308" s="70"/>
    </row>
    <row r="16309" spans="31:31" ht="15.75" x14ac:dyDescent="0.3">
      <c r="AE16309" s="70"/>
    </row>
    <row r="16310" spans="31:31" ht="15.75" x14ac:dyDescent="0.3">
      <c r="AE16310" s="70"/>
    </row>
    <row r="16311" spans="31:31" ht="15.75" x14ac:dyDescent="0.3">
      <c r="AE16311" s="70"/>
    </row>
    <row r="16312" spans="31:31" ht="15.75" x14ac:dyDescent="0.3">
      <c r="AE16312" s="70"/>
    </row>
    <row r="16313" spans="31:31" ht="15.75" x14ac:dyDescent="0.3">
      <c r="AE16313" s="70"/>
    </row>
    <row r="16314" spans="31:31" ht="15.75" x14ac:dyDescent="0.3">
      <c r="AE16314" s="70"/>
    </row>
    <row r="16315" spans="31:31" ht="15.75" x14ac:dyDescent="0.3">
      <c r="AE16315" s="70"/>
    </row>
    <row r="16316" spans="31:31" ht="15.75" x14ac:dyDescent="0.3">
      <c r="AE16316" s="70"/>
    </row>
    <row r="16317" spans="31:31" ht="15.75" x14ac:dyDescent="0.3">
      <c r="AE16317" s="70"/>
    </row>
    <row r="16318" spans="31:31" ht="15.75" x14ac:dyDescent="0.3">
      <c r="AE16318" s="70"/>
    </row>
    <row r="16319" spans="31:31" ht="15.75" x14ac:dyDescent="0.3">
      <c r="AE16319" s="70"/>
    </row>
    <row r="16320" spans="31:31" ht="15.75" x14ac:dyDescent="0.3">
      <c r="AE16320" s="70"/>
    </row>
    <row r="16321" spans="31:31" ht="15.75" x14ac:dyDescent="0.3">
      <c r="AE16321" s="70"/>
    </row>
    <row r="16322" spans="31:31" ht="15.75" x14ac:dyDescent="0.3">
      <c r="AE16322" s="70"/>
    </row>
    <row r="16323" spans="31:31" ht="15.75" x14ac:dyDescent="0.3">
      <c r="AE16323" s="70"/>
    </row>
    <row r="16324" spans="31:31" ht="15.75" x14ac:dyDescent="0.3">
      <c r="AE16324" s="70"/>
    </row>
    <row r="16325" spans="31:31" ht="15.75" x14ac:dyDescent="0.3">
      <c r="AE16325" s="70"/>
    </row>
    <row r="16326" spans="31:31" ht="15.75" x14ac:dyDescent="0.3">
      <c r="AE16326" s="70"/>
    </row>
    <row r="16327" spans="31:31" ht="15.75" x14ac:dyDescent="0.3">
      <c r="AE16327" s="70"/>
    </row>
    <row r="16328" spans="31:31" ht="15.75" x14ac:dyDescent="0.3">
      <c r="AE16328" s="70"/>
    </row>
    <row r="16329" spans="31:31" ht="15.75" x14ac:dyDescent="0.3">
      <c r="AE16329" s="70"/>
    </row>
    <row r="16330" spans="31:31" ht="15.75" x14ac:dyDescent="0.3">
      <c r="AE16330" s="70"/>
    </row>
    <row r="16331" spans="31:31" ht="15.75" x14ac:dyDescent="0.3">
      <c r="AE16331" s="70"/>
    </row>
    <row r="16332" spans="31:31" ht="15.75" x14ac:dyDescent="0.3">
      <c r="AE16332" s="70"/>
    </row>
    <row r="16333" spans="31:31" ht="15.75" x14ac:dyDescent="0.3">
      <c r="AE16333" s="70"/>
    </row>
    <row r="16334" spans="31:31" ht="15.75" x14ac:dyDescent="0.3">
      <c r="AE16334" s="70"/>
    </row>
    <row r="16335" spans="31:31" ht="15.75" x14ac:dyDescent="0.3">
      <c r="AE16335" s="70"/>
    </row>
    <row r="16336" spans="31:31" ht="15.75" x14ac:dyDescent="0.3">
      <c r="AE16336" s="70"/>
    </row>
    <row r="16337" spans="31:31" ht="15.75" x14ac:dyDescent="0.3">
      <c r="AE16337" s="70"/>
    </row>
    <row r="16338" spans="31:31" ht="15.75" x14ac:dyDescent="0.3">
      <c r="AE16338" s="70"/>
    </row>
    <row r="16339" spans="31:31" ht="15.75" x14ac:dyDescent="0.3">
      <c r="AE16339" s="70"/>
    </row>
    <row r="16340" spans="31:31" ht="15.75" x14ac:dyDescent="0.3">
      <c r="AE16340" s="70"/>
    </row>
    <row r="16341" spans="31:31" ht="15.75" x14ac:dyDescent="0.3">
      <c r="AE16341" s="70"/>
    </row>
    <row r="16342" spans="31:31" ht="15.75" x14ac:dyDescent="0.3">
      <c r="AE16342" s="70"/>
    </row>
    <row r="16343" spans="31:31" ht="15.75" x14ac:dyDescent="0.3">
      <c r="AE16343" s="70"/>
    </row>
    <row r="16344" spans="31:31" ht="15.75" x14ac:dyDescent="0.3">
      <c r="AE16344" s="70"/>
    </row>
    <row r="16345" spans="31:31" ht="15.75" x14ac:dyDescent="0.3">
      <c r="AE16345" s="70"/>
    </row>
    <row r="16346" spans="31:31" ht="15.75" x14ac:dyDescent="0.3">
      <c r="AE16346" s="70"/>
    </row>
    <row r="16347" spans="31:31" ht="15.75" x14ac:dyDescent="0.3">
      <c r="AE16347" s="70"/>
    </row>
    <row r="16348" spans="31:31" ht="15.75" x14ac:dyDescent="0.3">
      <c r="AE16348" s="70"/>
    </row>
    <row r="16349" spans="31:31" ht="15.75" x14ac:dyDescent="0.3">
      <c r="AE16349" s="70"/>
    </row>
    <row r="16350" spans="31:31" ht="15.75" x14ac:dyDescent="0.3">
      <c r="AE16350" s="70"/>
    </row>
    <row r="16351" spans="31:31" ht="15.75" x14ac:dyDescent="0.3">
      <c r="AE16351" s="70"/>
    </row>
    <row r="16352" spans="31:31" ht="15.75" x14ac:dyDescent="0.3">
      <c r="AE16352" s="70"/>
    </row>
    <row r="16353" spans="31:31" ht="15.75" x14ac:dyDescent="0.3">
      <c r="AE16353" s="70"/>
    </row>
    <row r="16354" spans="31:31" ht="15.75" x14ac:dyDescent="0.3">
      <c r="AE16354" s="70"/>
    </row>
    <row r="16355" spans="31:31" ht="15.75" x14ac:dyDescent="0.3">
      <c r="AE16355" s="70"/>
    </row>
    <row r="16356" spans="31:31" ht="15.75" x14ac:dyDescent="0.3">
      <c r="AE16356" s="70"/>
    </row>
    <row r="16357" spans="31:31" ht="15.75" x14ac:dyDescent="0.3">
      <c r="AE16357" s="70"/>
    </row>
    <row r="16358" spans="31:31" ht="15.75" x14ac:dyDescent="0.3">
      <c r="AE16358" s="70"/>
    </row>
    <row r="16359" spans="31:31" ht="15.75" x14ac:dyDescent="0.3">
      <c r="AE16359" s="70"/>
    </row>
    <row r="16360" spans="31:31" ht="15.75" x14ac:dyDescent="0.3">
      <c r="AE16360" s="70"/>
    </row>
    <row r="16361" spans="31:31" ht="15.75" x14ac:dyDescent="0.3">
      <c r="AE16361" s="70"/>
    </row>
    <row r="16362" spans="31:31" ht="15.75" x14ac:dyDescent="0.3">
      <c r="AE16362" s="70"/>
    </row>
    <row r="16363" spans="31:31" ht="15.75" x14ac:dyDescent="0.3">
      <c r="AE16363" s="70"/>
    </row>
    <row r="16364" spans="31:31" ht="15.75" x14ac:dyDescent="0.3">
      <c r="AE16364" s="70"/>
    </row>
    <row r="16365" spans="31:31" ht="15.75" x14ac:dyDescent="0.3">
      <c r="AE16365" s="70"/>
    </row>
    <row r="16366" spans="31:31" ht="15.75" x14ac:dyDescent="0.3">
      <c r="AE16366" s="70"/>
    </row>
    <row r="16367" spans="31:31" ht="15.75" x14ac:dyDescent="0.3">
      <c r="AE16367" s="70"/>
    </row>
    <row r="16368" spans="31:31" ht="15.75" x14ac:dyDescent="0.3">
      <c r="AE16368" s="70"/>
    </row>
    <row r="16369" spans="31:31" ht="15.75" x14ac:dyDescent="0.3">
      <c r="AE16369" s="70"/>
    </row>
    <row r="16370" spans="31:31" ht="15.75" x14ac:dyDescent="0.3">
      <c r="AE16370" s="70"/>
    </row>
    <row r="16371" spans="31:31" ht="15.75" x14ac:dyDescent="0.3">
      <c r="AE16371" s="70"/>
    </row>
    <row r="16372" spans="31:31" ht="15.75" x14ac:dyDescent="0.3">
      <c r="AE16372" s="70"/>
    </row>
    <row r="16373" spans="31:31" ht="15.75" x14ac:dyDescent="0.3">
      <c r="AE16373" s="70"/>
    </row>
    <row r="16374" spans="31:31" ht="15.75" x14ac:dyDescent="0.3">
      <c r="AE16374" s="70"/>
    </row>
    <row r="16375" spans="31:31" ht="15.75" x14ac:dyDescent="0.3">
      <c r="AE16375" s="70"/>
    </row>
    <row r="16376" spans="31:31" ht="15.75" x14ac:dyDescent="0.3">
      <c r="AE16376" s="70"/>
    </row>
    <row r="16377" spans="31:31" ht="15.75" x14ac:dyDescent="0.3">
      <c r="AE16377" s="70"/>
    </row>
    <row r="16378" spans="31:31" ht="15.75" x14ac:dyDescent="0.3">
      <c r="AE16378" s="70"/>
    </row>
    <row r="16379" spans="31:31" ht="15.75" x14ac:dyDescent="0.3">
      <c r="AE16379" s="70"/>
    </row>
    <row r="16380" spans="31:31" ht="15.75" x14ac:dyDescent="0.3">
      <c r="AE16380" s="70"/>
    </row>
    <row r="16381" spans="31:31" ht="15.75" x14ac:dyDescent="0.3">
      <c r="AE16381" s="70"/>
    </row>
    <row r="16382" spans="31:31" ht="15.75" x14ac:dyDescent="0.3">
      <c r="AE16382" s="70"/>
    </row>
    <row r="16383" spans="31:31" ht="15.75" x14ac:dyDescent="0.3">
      <c r="AE16383" s="70"/>
    </row>
    <row r="16384" spans="31:31" ht="15.75" x14ac:dyDescent="0.3">
      <c r="AE16384" s="70"/>
    </row>
    <row r="16385" spans="31:31" ht="15.75" x14ac:dyDescent="0.3">
      <c r="AE16385" s="70"/>
    </row>
    <row r="16386" spans="31:31" ht="15.75" x14ac:dyDescent="0.3">
      <c r="AE16386" s="70"/>
    </row>
    <row r="16387" spans="31:31" ht="15.75" x14ac:dyDescent="0.3">
      <c r="AE16387" s="70"/>
    </row>
    <row r="16388" spans="31:31" ht="15.75" x14ac:dyDescent="0.3">
      <c r="AE16388" s="70"/>
    </row>
    <row r="16389" spans="31:31" ht="15.75" x14ac:dyDescent="0.3">
      <c r="AE16389" s="70"/>
    </row>
    <row r="16390" spans="31:31" ht="15.75" x14ac:dyDescent="0.3">
      <c r="AE16390" s="70"/>
    </row>
    <row r="16391" spans="31:31" ht="15.75" x14ac:dyDescent="0.3">
      <c r="AE16391" s="70"/>
    </row>
    <row r="16392" spans="31:31" ht="15.75" x14ac:dyDescent="0.3">
      <c r="AE16392" s="70"/>
    </row>
    <row r="16393" spans="31:31" ht="15.75" x14ac:dyDescent="0.3">
      <c r="AE16393" s="70"/>
    </row>
    <row r="16394" spans="31:31" ht="15.75" x14ac:dyDescent="0.3">
      <c r="AE16394" s="70"/>
    </row>
    <row r="16395" spans="31:31" ht="15.75" x14ac:dyDescent="0.3">
      <c r="AE16395" s="70"/>
    </row>
    <row r="16396" spans="31:31" ht="15.75" x14ac:dyDescent="0.3">
      <c r="AE16396" s="70"/>
    </row>
    <row r="16397" spans="31:31" ht="15.75" x14ac:dyDescent="0.3">
      <c r="AE16397" s="70"/>
    </row>
    <row r="16398" spans="31:31" ht="15.75" x14ac:dyDescent="0.3">
      <c r="AE16398" s="70"/>
    </row>
    <row r="16399" spans="31:31" ht="15.75" x14ac:dyDescent="0.3">
      <c r="AE16399" s="70"/>
    </row>
    <row r="16400" spans="31:31" ht="15.75" x14ac:dyDescent="0.3">
      <c r="AE16400" s="70"/>
    </row>
    <row r="16401" spans="31:31" ht="15.75" x14ac:dyDescent="0.3">
      <c r="AE16401" s="70"/>
    </row>
    <row r="16402" spans="31:31" ht="15.75" x14ac:dyDescent="0.3">
      <c r="AE16402" s="70"/>
    </row>
    <row r="16403" spans="31:31" ht="15.75" x14ac:dyDescent="0.3">
      <c r="AE16403" s="70"/>
    </row>
    <row r="16404" spans="31:31" ht="15.75" x14ac:dyDescent="0.3">
      <c r="AE16404" s="70"/>
    </row>
    <row r="16405" spans="31:31" ht="15.75" x14ac:dyDescent="0.3">
      <c r="AE16405" s="70"/>
    </row>
    <row r="16406" spans="31:31" ht="15.75" x14ac:dyDescent="0.3">
      <c r="AE16406" s="70"/>
    </row>
    <row r="16407" spans="31:31" ht="15.75" x14ac:dyDescent="0.3">
      <c r="AE16407" s="70"/>
    </row>
    <row r="16408" spans="31:31" ht="15.75" x14ac:dyDescent="0.3">
      <c r="AE16408" s="70"/>
    </row>
    <row r="16409" spans="31:31" ht="15.75" x14ac:dyDescent="0.3">
      <c r="AE16409" s="70"/>
    </row>
    <row r="16410" spans="31:31" ht="15.75" x14ac:dyDescent="0.3">
      <c r="AE16410" s="70"/>
    </row>
    <row r="16411" spans="31:31" ht="15.75" x14ac:dyDescent="0.3">
      <c r="AE16411" s="70"/>
    </row>
    <row r="16412" spans="31:31" ht="15.75" x14ac:dyDescent="0.3">
      <c r="AE16412" s="70"/>
    </row>
    <row r="16413" spans="31:31" ht="15.75" x14ac:dyDescent="0.3">
      <c r="AE16413" s="70"/>
    </row>
    <row r="16414" spans="31:31" ht="15.75" x14ac:dyDescent="0.3">
      <c r="AE16414" s="70"/>
    </row>
    <row r="16415" spans="31:31" ht="15.75" x14ac:dyDescent="0.3">
      <c r="AE16415" s="70"/>
    </row>
    <row r="16416" spans="31:31" ht="15.75" x14ac:dyDescent="0.3">
      <c r="AE16416" s="70"/>
    </row>
    <row r="16417" spans="31:31" ht="15.75" x14ac:dyDescent="0.3">
      <c r="AE16417" s="70"/>
    </row>
    <row r="16418" spans="31:31" ht="15.75" x14ac:dyDescent="0.3">
      <c r="AE16418" s="70"/>
    </row>
    <row r="16419" spans="31:31" ht="15.75" x14ac:dyDescent="0.3">
      <c r="AE16419" s="70"/>
    </row>
    <row r="16420" spans="31:31" ht="15.75" x14ac:dyDescent="0.3">
      <c r="AE16420" s="70"/>
    </row>
    <row r="16421" spans="31:31" ht="15.75" x14ac:dyDescent="0.3">
      <c r="AE16421" s="70"/>
    </row>
    <row r="16422" spans="31:31" ht="15.75" x14ac:dyDescent="0.3">
      <c r="AE16422" s="70"/>
    </row>
    <row r="16423" spans="31:31" ht="15.75" x14ac:dyDescent="0.3">
      <c r="AE16423" s="70"/>
    </row>
    <row r="16424" spans="31:31" ht="15.75" x14ac:dyDescent="0.3">
      <c r="AE16424" s="70"/>
    </row>
    <row r="16425" spans="31:31" ht="15.75" x14ac:dyDescent="0.3">
      <c r="AE16425" s="70"/>
    </row>
    <row r="16426" spans="31:31" ht="15.75" x14ac:dyDescent="0.3">
      <c r="AE16426" s="70"/>
    </row>
    <row r="16427" spans="31:31" ht="15.75" x14ac:dyDescent="0.3">
      <c r="AE16427" s="70"/>
    </row>
    <row r="16428" spans="31:31" ht="15.75" x14ac:dyDescent="0.3">
      <c r="AE16428" s="70"/>
    </row>
    <row r="16429" spans="31:31" ht="15.75" x14ac:dyDescent="0.3">
      <c r="AE16429" s="70"/>
    </row>
    <row r="16430" spans="31:31" ht="15.75" x14ac:dyDescent="0.3">
      <c r="AE16430" s="70"/>
    </row>
    <row r="16431" spans="31:31" ht="15.75" x14ac:dyDescent="0.3">
      <c r="AE16431" s="70"/>
    </row>
    <row r="16432" spans="31:31" ht="15.75" x14ac:dyDescent="0.3">
      <c r="AE16432" s="70"/>
    </row>
    <row r="16433" spans="31:31" ht="15.75" x14ac:dyDescent="0.3">
      <c r="AE16433" s="70"/>
    </row>
    <row r="16434" spans="31:31" ht="15.75" x14ac:dyDescent="0.3">
      <c r="AE16434" s="70"/>
    </row>
    <row r="16435" spans="31:31" ht="15.75" x14ac:dyDescent="0.3">
      <c r="AE16435" s="70"/>
    </row>
    <row r="16436" spans="31:31" ht="15.75" x14ac:dyDescent="0.3">
      <c r="AE16436" s="70"/>
    </row>
    <row r="16437" spans="31:31" ht="15.75" x14ac:dyDescent="0.3">
      <c r="AE16437" s="70"/>
    </row>
    <row r="16438" spans="31:31" ht="15.75" x14ac:dyDescent="0.3">
      <c r="AE16438" s="70"/>
    </row>
    <row r="16439" spans="31:31" ht="15.75" x14ac:dyDescent="0.3">
      <c r="AE16439" s="70"/>
    </row>
    <row r="16440" spans="31:31" ht="15.75" x14ac:dyDescent="0.3">
      <c r="AE16440" s="70"/>
    </row>
    <row r="16441" spans="31:31" ht="15.75" x14ac:dyDescent="0.3">
      <c r="AE16441" s="70"/>
    </row>
    <row r="16442" spans="31:31" ht="15.75" x14ac:dyDescent="0.3">
      <c r="AE16442" s="70"/>
    </row>
    <row r="16443" spans="31:31" ht="15.75" x14ac:dyDescent="0.3">
      <c r="AE16443" s="70"/>
    </row>
    <row r="16444" spans="31:31" ht="15.75" x14ac:dyDescent="0.3">
      <c r="AE16444" s="70"/>
    </row>
    <row r="16445" spans="31:31" ht="15.75" x14ac:dyDescent="0.3">
      <c r="AE16445" s="70"/>
    </row>
    <row r="16446" spans="31:31" ht="15.75" x14ac:dyDescent="0.3">
      <c r="AE16446" s="70"/>
    </row>
    <row r="16447" spans="31:31" ht="15.75" x14ac:dyDescent="0.3">
      <c r="AE16447" s="70"/>
    </row>
    <row r="16448" spans="31:31" ht="15.75" x14ac:dyDescent="0.3">
      <c r="AE16448" s="70"/>
    </row>
    <row r="16449" spans="31:31" ht="15.75" x14ac:dyDescent="0.3">
      <c r="AE16449" s="70"/>
    </row>
    <row r="16450" spans="31:31" ht="15.75" x14ac:dyDescent="0.3">
      <c r="AE16450" s="70"/>
    </row>
    <row r="16451" spans="31:31" ht="15.75" x14ac:dyDescent="0.3">
      <c r="AE16451" s="70"/>
    </row>
    <row r="16452" spans="31:31" ht="15.75" x14ac:dyDescent="0.3">
      <c r="AE16452" s="70"/>
    </row>
    <row r="16453" spans="31:31" ht="15.75" x14ac:dyDescent="0.3">
      <c r="AE16453" s="70"/>
    </row>
    <row r="16454" spans="31:31" ht="15.75" x14ac:dyDescent="0.3">
      <c r="AE16454" s="70"/>
    </row>
    <row r="16455" spans="31:31" ht="15.75" x14ac:dyDescent="0.3">
      <c r="AE16455" s="70"/>
    </row>
    <row r="16456" spans="31:31" ht="15.75" x14ac:dyDescent="0.3">
      <c r="AE16456" s="70"/>
    </row>
    <row r="16457" spans="31:31" ht="15.75" x14ac:dyDescent="0.3">
      <c r="AE16457" s="70"/>
    </row>
    <row r="16458" spans="31:31" ht="15.75" x14ac:dyDescent="0.3">
      <c r="AE16458" s="70"/>
    </row>
    <row r="16459" spans="31:31" ht="15.75" x14ac:dyDescent="0.3">
      <c r="AE16459" s="70"/>
    </row>
    <row r="16460" spans="31:31" ht="15.75" x14ac:dyDescent="0.3">
      <c r="AE16460" s="70"/>
    </row>
    <row r="16461" spans="31:31" ht="15.75" x14ac:dyDescent="0.3">
      <c r="AE16461" s="70"/>
    </row>
    <row r="16462" spans="31:31" ht="15.75" x14ac:dyDescent="0.3">
      <c r="AE16462" s="70"/>
    </row>
    <row r="16463" spans="31:31" ht="15.75" x14ac:dyDescent="0.3">
      <c r="AE16463" s="70"/>
    </row>
    <row r="16464" spans="31:31" ht="15.75" x14ac:dyDescent="0.3">
      <c r="AE16464" s="70"/>
    </row>
    <row r="16465" spans="31:31" ht="15.75" x14ac:dyDescent="0.3">
      <c r="AE16465" s="70"/>
    </row>
    <row r="16466" spans="31:31" ht="15.75" x14ac:dyDescent="0.3">
      <c r="AE16466" s="70"/>
    </row>
    <row r="16467" spans="31:31" ht="15.75" x14ac:dyDescent="0.3">
      <c r="AE16467" s="70"/>
    </row>
    <row r="16468" spans="31:31" ht="15.75" x14ac:dyDescent="0.3">
      <c r="AE16468" s="70"/>
    </row>
    <row r="16469" spans="31:31" ht="15.75" x14ac:dyDescent="0.3">
      <c r="AE16469" s="70"/>
    </row>
    <row r="16470" spans="31:31" ht="15.75" x14ac:dyDescent="0.3">
      <c r="AE16470" s="70"/>
    </row>
    <row r="16471" spans="31:31" ht="15.75" x14ac:dyDescent="0.3">
      <c r="AE16471" s="70"/>
    </row>
    <row r="16472" spans="31:31" ht="15.75" x14ac:dyDescent="0.3">
      <c r="AE16472" s="70"/>
    </row>
    <row r="16473" spans="31:31" ht="15.75" x14ac:dyDescent="0.3">
      <c r="AE16473" s="70"/>
    </row>
    <row r="16474" spans="31:31" ht="15.75" x14ac:dyDescent="0.3">
      <c r="AE16474" s="70"/>
    </row>
    <row r="16475" spans="31:31" ht="15.75" x14ac:dyDescent="0.3">
      <c r="AE16475" s="70"/>
    </row>
    <row r="16476" spans="31:31" ht="15.75" x14ac:dyDescent="0.3">
      <c r="AE16476" s="70"/>
    </row>
    <row r="16477" spans="31:31" ht="15.75" x14ac:dyDescent="0.3">
      <c r="AE16477" s="70"/>
    </row>
    <row r="16478" spans="31:31" ht="15.75" x14ac:dyDescent="0.3">
      <c r="AE16478" s="70"/>
    </row>
    <row r="16479" spans="31:31" ht="15.75" x14ac:dyDescent="0.3">
      <c r="AE16479" s="70"/>
    </row>
    <row r="16480" spans="31:31" ht="15.75" x14ac:dyDescent="0.3">
      <c r="AE16480" s="70"/>
    </row>
    <row r="16481" spans="31:31" ht="15.75" x14ac:dyDescent="0.3">
      <c r="AE16481" s="70"/>
    </row>
    <row r="16482" spans="31:31" ht="15.75" x14ac:dyDescent="0.3">
      <c r="AE16482" s="70"/>
    </row>
    <row r="16483" spans="31:31" ht="15.75" x14ac:dyDescent="0.3">
      <c r="AE16483" s="70"/>
    </row>
    <row r="16484" spans="31:31" ht="15.75" x14ac:dyDescent="0.3">
      <c r="AE16484" s="70"/>
    </row>
    <row r="16485" spans="31:31" ht="15.75" x14ac:dyDescent="0.3">
      <c r="AE16485" s="70"/>
    </row>
    <row r="16486" spans="31:31" ht="15.75" x14ac:dyDescent="0.3">
      <c r="AE16486" s="70"/>
    </row>
    <row r="16487" spans="31:31" ht="15.75" x14ac:dyDescent="0.3">
      <c r="AE16487" s="70"/>
    </row>
    <row r="16488" spans="31:31" ht="15.75" x14ac:dyDescent="0.3">
      <c r="AE16488" s="70"/>
    </row>
    <row r="16489" spans="31:31" ht="15.75" x14ac:dyDescent="0.3">
      <c r="AE16489" s="70"/>
    </row>
    <row r="16490" spans="31:31" ht="15.75" x14ac:dyDescent="0.3">
      <c r="AE16490" s="70"/>
    </row>
    <row r="16491" spans="31:31" ht="15.75" x14ac:dyDescent="0.3">
      <c r="AE16491" s="70"/>
    </row>
    <row r="16492" spans="31:31" ht="15.75" x14ac:dyDescent="0.3">
      <c r="AE16492" s="70"/>
    </row>
    <row r="16493" spans="31:31" ht="15.75" x14ac:dyDescent="0.3">
      <c r="AE16493" s="70"/>
    </row>
    <row r="16494" spans="31:31" ht="15.75" x14ac:dyDescent="0.3">
      <c r="AE16494" s="70"/>
    </row>
    <row r="16495" spans="31:31" ht="15.75" x14ac:dyDescent="0.3">
      <c r="AE16495" s="70"/>
    </row>
    <row r="16496" spans="31:31" ht="15.75" x14ac:dyDescent="0.3">
      <c r="AE16496" s="70"/>
    </row>
    <row r="16497" spans="31:31" ht="15.75" x14ac:dyDescent="0.3">
      <c r="AE16497" s="70"/>
    </row>
    <row r="16498" spans="31:31" ht="15.75" x14ac:dyDescent="0.3">
      <c r="AE16498" s="70"/>
    </row>
    <row r="16499" spans="31:31" ht="15.75" x14ac:dyDescent="0.3">
      <c r="AE16499" s="70"/>
    </row>
    <row r="16500" spans="31:31" ht="15.75" x14ac:dyDescent="0.3">
      <c r="AE16500" s="70"/>
    </row>
    <row r="16501" spans="31:31" ht="15.75" x14ac:dyDescent="0.3">
      <c r="AE16501" s="70"/>
    </row>
    <row r="16502" spans="31:31" ht="15.75" x14ac:dyDescent="0.3">
      <c r="AE16502" s="70"/>
    </row>
    <row r="16503" spans="31:31" ht="15.75" x14ac:dyDescent="0.3">
      <c r="AE16503" s="70"/>
    </row>
    <row r="16504" spans="31:31" ht="15.75" x14ac:dyDescent="0.3">
      <c r="AE16504" s="70"/>
    </row>
    <row r="16505" spans="31:31" ht="15.75" x14ac:dyDescent="0.3">
      <c r="AE16505" s="70"/>
    </row>
    <row r="16506" spans="31:31" ht="15.75" x14ac:dyDescent="0.3">
      <c r="AE16506" s="70"/>
    </row>
    <row r="16507" spans="31:31" ht="15.75" x14ac:dyDescent="0.3">
      <c r="AE16507" s="70"/>
    </row>
    <row r="16508" spans="31:31" ht="15.75" x14ac:dyDescent="0.3">
      <c r="AE16508" s="70"/>
    </row>
    <row r="16509" spans="31:31" ht="15.75" x14ac:dyDescent="0.3">
      <c r="AE16509" s="70"/>
    </row>
    <row r="16510" spans="31:31" ht="15.75" x14ac:dyDescent="0.3">
      <c r="AE16510" s="70"/>
    </row>
    <row r="16511" spans="31:31" ht="15.75" x14ac:dyDescent="0.3">
      <c r="AE16511" s="70"/>
    </row>
    <row r="16512" spans="31:31" ht="15.75" x14ac:dyDescent="0.3">
      <c r="AE16512" s="70"/>
    </row>
    <row r="16513" spans="31:31" ht="15.75" x14ac:dyDescent="0.3">
      <c r="AE16513" s="70"/>
    </row>
    <row r="16514" spans="31:31" ht="15.75" x14ac:dyDescent="0.3">
      <c r="AE16514" s="70"/>
    </row>
    <row r="16515" spans="31:31" ht="15.75" x14ac:dyDescent="0.3">
      <c r="AE16515" s="70"/>
    </row>
    <row r="16516" spans="31:31" ht="15.75" x14ac:dyDescent="0.3">
      <c r="AE16516" s="70"/>
    </row>
    <row r="16517" spans="31:31" ht="15.75" x14ac:dyDescent="0.3">
      <c r="AE16517" s="70"/>
    </row>
    <row r="16518" spans="31:31" ht="15.75" x14ac:dyDescent="0.3">
      <c r="AE16518" s="70"/>
    </row>
    <row r="16519" spans="31:31" ht="15.75" x14ac:dyDescent="0.3">
      <c r="AE16519" s="70"/>
    </row>
    <row r="16520" spans="31:31" ht="15.75" x14ac:dyDescent="0.3">
      <c r="AE16520" s="70"/>
    </row>
    <row r="16521" spans="31:31" ht="15.75" x14ac:dyDescent="0.3">
      <c r="AE16521" s="70"/>
    </row>
    <row r="16522" spans="31:31" ht="15.75" x14ac:dyDescent="0.3">
      <c r="AE16522" s="70"/>
    </row>
    <row r="16523" spans="31:31" ht="15.75" x14ac:dyDescent="0.3">
      <c r="AE16523" s="70"/>
    </row>
    <row r="16524" spans="31:31" ht="15.75" x14ac:dyDescent="0.3">
      <c r="AE16524" s="70"/>
    </row>
    <row r="16525" spans="31:31" ht="15.75" x14ac:dyDescent="0.3">
      <c r="AE16525" s="70"/>
    </row>
    <row r="16526" spans="31:31" ht="15.75" x14ac:dyDescent="0.3">
      <c r="AE16526" s="70"/>
    </row>
    <row r="16527" spans="31:31" ht="15.75" x14ac:dyDescent="0.3">
      <c r="AE16527" s="70"/>
    </row>
    <row r="16528" spans="31:31" ht="15.75" x14ac:dyDescent="0.3">
      <c r="AE16528" s="70"/>
    </row>
    <row r="16529" spans="31:31" ht="15.75" x14ac:dyDescent="0.3">
      <c r="AE16529" s="70"/>
    </row>
    <row r="16530" spans="31:31" ht="15.75" x14ac:dyDescent="0.3">
      <c r="AE16530" s="70"/>
    </row>
    <row r="16531" spans="31:31" ht="15.75" x14ac:dyDescent="0.3">
      <c r="AE16531" s="70"/>
    </row>
    <row r="16532" spans="31:31" ht="15.75" x14ac:dyDescent="0.3">
      <c r="AE16532" s="70"/>
    </row>
    <row r="16533" spans="31:31" ht="15.75" x14ac:dyDescent="0.3">
      <c r="AE16533" s="70"/>
    </row>
    <row r="16534" spans="31:31" ht="15.75" x14ac:dyDescent="0.3">
      <c r="AE16534" s="70"/>
    </row>
    <row r="16535" spans="31:31" ht="15.75" x14ac:dyDescent="0.3">
      <c r="AE16535" s="70"/>
    </row>
    <row r="16536" spans="31:31" ht="15.75" x14ac:dyDescent="0.3">
      <c r="AE16536" s="70"/>
    </row>
    <row r="16537" spans="31:31" ht="15.75" x14ac:dyDescent="0.3">
      <c r="AE16537" s="70"/>
    </row>
    <row r="16538" spans="31:31" ht="15.75" x14ac:dyDescent="0.3">
      <c r="AE16538" s="70"/>
    </row>
    <row r="16539" spans="31:31" ht="15.75" x14ac:dyDescent="0.3">
      <c r="AE16539" s="70"/>
    </row>
    <row r="16540" spans="31:31" ht="15.75" x14ac:dyDescent="0.3">
      <c r="AE16540" s="70"/>
    </row>
    <row r="16541" spans="31:31" ht="15.75" x14ac:dyDescent="0.3">
      <c r="AE16541" s="70"/>
    </row>
    <row r="16542" spans="31:31" ht="15.75" x14ac:dyDescent="0.3">
      <c r="AE16542" s="70"/>
    </row>
    <row r="16543" spans="31:31" ht="15.75" x14ac:dyDescent="0.3">
      <c r="AE16543" s="70"/>
    </row>
    <row r="16544" spans="31:31" ht="15.75" x14ac:dyDescent="0.3">
      <c r="AE16544" s="70"/>
    </row>
    <row r="16545" spans="31:31" ht="15.75" x14ac:dyDescent="0.3">
      <c r="AE16545" s="70"/>
    </row>
    <row r="16546" spans="31:31" ht="15.75" x14ac:dyDescent="0.3">
      <c r="AE16546" s="70"/>
    </row>
    <row r="16547" spans="31:31" ht="15.75" x14ac:dyDescent="0.3">
      <c r="AE16547" s="70"/>
    </row>
    <row r="16548" spans="31:31" ht="15.75" x14ac:dyDescent="0.3">
      <c r="AE16548" s="70"/>
    </row>
    <row r="16549" spans="31:31" ht="15.75" x14ac:dyDescent="0.3">
      <c r="AE16549" s="70"/>
    </row>
    <row r="16550" spans="31:31" ht="15.75" x14ac:dyDescent="0.3">
      <c r="AE16550" s="70"/>
    </row>
    <row r="16551" spans="31:31" ht="15.75" x14ac:dyDescent="0.3">
      <c r="AE16551" s="70"/>
    </row>
    <row r="16552" spans="31:31" ht="15.75" x14ac:dyDescent="0.3">
      <c r="AE16552" s="70"/>
    </row>
    <row r="16553" spans="31:31" ht="15.75" x14ac:dyDescent="0.3">
      <c r="AE16553" s="70"/>
    </row>
    <row r="16554" spans="31:31" ht="15.75" x14ac:dyDescent="0.3">
      <c r="AE16554" s="70"/>
    </row>
    <row r="16555" spans="31:31" ht="15.75" x14ac:dyDescent="0.3">
      <c r="AE16555" s="70"/>
    </row>
    <row r="16556" spans="31:31" ht="15.75" x14ac:dyDescent="0.3">
      <c r="AE16556" s="70"/>
    </row>
    <row r="16557" spans="31:31" ht="15.75" x14ac:dyDescent="0.3">
      <c r="AE16557" s="70"/>
    </row>
    <row r="16558" spans="31:31" ht="15.75" x14ac:dyDescent="0.3">
      <c r="AE16558" s="70"/>
    </row>
    <row r="16559" spans="31:31" ht="15.75" x14ac:dyDescent="0.3">
      <c r="AE16559" s="70"/>
    </row>
    <row r="16560" spans="31:31" ht="15.75" x14ac:dyDescent="0.3">
      <c r="AE16560" s="70"/>
    </row>
    <row r="16561" spans="31:31" ht="15.75" x14ac:dyDescent="0.3">
      <c r="AE16561" s="70"/>
    </row>
    <row r="16562" spans="31:31" ht="15.75" x14ac:dyDescent="0.3">
      <c r="AE16562" s="70"/>
    </row>
    <row r="16563" spans="31:31" ht="15.75" x14ac:dyDescent="0.3">
      <c r="AE16563" s="70"/>
    </row>
    <row r="16564" spans="31:31" ht="15.75" x14ac:dyDescent="0.3">
      <c r="AE16564" s="70"/>
    </row>
    <row r="16565" spans="31:31" ht="15.75" x14ac:dyDescent="0.3">
      <c r="AE16565" s="70"/>
    </row>
    <row r="16566" spans="31:31" ht="15.75" x14ac:dyDescent="0.3">
      <c r="AE16566" s="70"/>
    </row>
    <row r="16567" spans="31:31" ht="15.75" x14ac:dyDescent="0.3">
      <c r="AE16567" s="70"/>
    </row>
    <row r="16568" spans="31:31" ht="15.75" x14ac:dyDescent="0.3">
      <c r="AE16568" s="70"/>
    </row>
    <row r="16569" spans="31:31" ht="15.75" x14ac:dyDescent="0.3">
      <c r="AE16569" s="70"/>
    </row>
    <row r="16570" spans="31:31" ht="15.75" x14ac:dyDescent="0.3">
      <c r="AE16570" s="70"/>
    </row>
    <row r="16571" spans="31:31" ht="15.75" x14ac:dyDescent="0.3">
      <c r="AE16571" s="70"/>
    </row>
    <row r="16572" spans="31:31" ht="15.75" x14ac:dyDescent="0.3">
      <c r="AE16572" s="70"/>
    </row>
    <row r="16573" spans="31:31" ht="15.75" x14ac:dyDescent="0.3">
      <c r="AE16573" s="70"/>
    </row>
    <row r="16574" spans="31:31" ht="15.75" x14ac:dyDescent="0.3">
      <c r="AE16574" s="70"/>
    </row>
    <row r="16575" spans="31:31" ht="15.75" x14ac:dyDescent="0.3">
      <c r="AE16575" s="70"/>
    </row>
    <row r="16576" spans="31:31" ht="15.75" x14ac:dyDescent="0.3">
      <c r="AE16576" s="70"/>
    </row>
    <row r="16577" spans="31:31" ht="15.75" x14ac:dyDescent="0.3">
      <c r="AE16577" s="70"/>
    </row>
    <row r="16578" spans="31:31" ht="15.75" x14ac:dyDescent="0.3">
      <c r="AE16578" s="70"/>
    </row>
    <row r="16579" spans="31:31" ht="15.75" x14ac:dyDescent="0.3">
      <c r="AE16579" s="70"/>
    </row>
    <row r="16580" spans="31:31" ht="15.75" x14ac:dyDescent="0.3">
      <c r="AE16580" s="70"/>
    </row>
    <row r="16581" spans="31:31" ht="15.75" x14ac:dyDescent="0.3">
      <c r="AE16581" s="70"/>
    </row>
    <row r="16582" spans="31:31" ht="15.75" x14ac:dyDescent="0.3">
      <c r="AE16582" s="70"/>
    </row>
    <row r="16583" spans="31:31" ht="15.75" x14ac:dyDescent="0.3">
      <c r="AE16583" s="70"/>
    </row>
    <row r="16584" spans="31:31" ht="15.75" x14ac:dyDescent="0.3">
      <c r="AE16584" s="70"/>
    </row>
    <row r="16585" spans="31:31" ht="15.75" x14ac:dyDescent="0.3">
      <c r="AE16585" s="70"/>
    </row>
    <row r="16586" spans="31:31" ht="15.75" x14ac:dyDescent="0.3">
      <c r="AE16586" s="70"/>
    </row>
    <row r="16587" spans="31:31" ht="15.75" x14ac:dyDescent="0.3">
      <c r="AE16587" s="70"/>
    </row>
    <row r="16588" spans="31:31" ht="15.75" x14ac:dyDescent="0.3">
      <c r="AE16588" s="70"/>
    </row>
    <row r="16589" spans="31:31" ht="15.75" x14ac:dyDescent="0.3">
      <c r="AE16589" s="70"/>
    </row>
    <row r="16590" spans="31:31" ht="15.75" x14ac:dyDescent="0.3">
      <c r="AE16590" s="70"/>
    </row>
    <row r="16591" spans="31:31" ht="15.75" x14ac:dyDescent="0.3">
      <c r="AE16591" s="70"/>
    </row>
    <row r="16592" spans="31:31" ht="15.75" x14ac:dyDescent="0.3">
      <c r="AE16592" s="70"/>
    </row>
    <row r="16593" spans="31:31" ht="15.75" x14ac:dyDescent="0.3">
      <c r="AE16593" s="70"/>
    </row>
    <row r="16594" spans="31:31" ht="15.75" x14ac:dyDescent="0.3">
      <c r="AE16594" s="70"/>
    </row>
    <row r="16595" spans="31:31" ht="15.75" x14ac:dyDescent="0.3">
      <c r="AE16595" s="70"/>
    </row>
    <row r="16596" spans="31:31" ht="15.75" x14ac:dyDescent="0.3">
      <c r="AE16596" s="70"/>
    </row>
    <row r="16597" spans="31:31" ht="15.75" x14ac:dyDescent="0.3">
      <c r="AE16597" s="70"/>
    </row>
    <row r="16598" spans="31:31" ht="15.75" x14ac:dyDescent="0.3">
      <c r="AE16598" s="70"/>
    </row>
    <row r="16599" spans="31:31" ht="15.75" x14ac:dyDescent="0.3">
      <c r="AE16599" s="70"/>
    </row>
    <row r="16600" spans="31:31" ht="15.75" x14ac:dyDescent="0.3">
      <c r="AE16600" s="70"/>
    </row>
    <row r="16601" spans="31:31" ht="15.75" x14ac:dyDescent="0.3">
      <c r="AE16601" s="70"/>
    </row>
    <row r="16602" spans="31:31" ht="15.75" x14ac:dyDescent="0.3">
      <c r="AE16602" s="70"/>
    </row>
    <row r="16603" spans="31:31" ht="15.75" x14ac:dyDescent="0.3">
      <c r="AE16603" s="70"/>
    </row>
    <row r="16604" spans="31:31" ht="15.75" x14ac:dyDescent="0.3">
      <c r="AE16604" s="70"/>
    </row>
    <row r="16605" spans="31:31" ht="15.75" x14ac:dyDescent="0.3">
      <c r="AE16605" s="70"/>
    </row>
    <row r="16606" spans="31:31" ht="15.75" x14ac:dyDescent="0.3">
      <c r="AE16606" s="70"/>
    </row>
    <row r="16607" spans="31:31" ht="15.75" x14ac:dyDescent="0.3">
      <c r="AE16607" s="70"/>
    </row>
    <row r="16608" spans="31:31" ht="15.75" x14ac:dyDescent="0.3">
      <c r="AE16608" s="70"/>
    </row>
    <row r="16609" spans="31:31" ht="15.75" x14ac:dyDescent="0.3">
      <c r="AE16609" s="70"/>
    </row>
    <row r="16610" spans="31:31" ht="15.75" x14ac:dyDescent="0.3">
      <c r="AE16610" s="70"/>
    </row>
    <row r="16611" spans="31:31" ht="15.75" x14ac:dyDescent="0.3">
      <c r="AE16611" s="70"/>
    </row>
    <row r="16612" spans="31:31" ht="15.75" x14ac:dyDescent="0.3">
      <c r="AE16612" s="70"/>
    </row>
    <row r="16613" spans="31:31" ht="15.75" x14ac:dyDescent="0.3">
      <c r="AE16613" s="70"/>
    </row>
    <row r="16614" spans="31:31" ht="15.75" x14ac:dyDescent="0.3">
      <c r="AE16614" s="70"/>
    </row>
    <row r="16615" spans="31:31" ht="15.75" x14ac:dyDescent="0.3">
      <c r="AE16615" s="70"/>
    </row>
    <row r="16616" spans="31:31" ht="15.75" x14ac:dyDescent="0.3">
      <c r="AE16616" s="70"/>
    </row>
    <row r="16617" spans="31:31" ht="15.75" x14ac:dyDescent="0.3">
      <c r="AE16617" s="70"/>
    </row>
    <row r="16618" spans="31:31" ht="15.75" x14ac:dyDescent="0.3">
      <c r="AE16618" s="70"/>
    </row>
    <row r="16619" spans="31:31" ht="15.75" x14ac:dyDescent="0.3">
      <c r="AE16619" s="70"/>
    </row>
    <row r="16620" spans="31:31" ht="15.75" x14ac:dyDescent="0.3">
      <c r="AE16620" s="70"/>
    </row>
    <row r="16621" spans="31:31" ht="15.75" x14ac:dyDescent="0.3">
      <c r="AE16621" s="70"/>
    </row>
    <row r="16622" spans="31:31" ht="15.75" x14ac:dyDescent="0.3">
      <c r="AE16622" s="70"/>
    </row>
    <row r="16623" spans="31:31" ht="15.75" x14ac:dyDescent="0.3">
      <c r="AE16623" s="70"/>
    </row>
    <row r="16624" spans="31:31" ht="15.75" x14ac:dyDescent="0.3">
      <c r="AE16624" s="70"/>
    </row>
    <row r="16625" spans="31:31" ht="15.75" x14ac:dyDescent="0.3">
      <c r="AE16625" s="70"/>
    </row>
    <row r="16626" spans="31:31" ht="15.75" x14ac:dyDescent="0.3">
      <c r="AE16626" s="70"/>
    </row>
    <row r="16627" spans="31:31" ht="15.75" x14ac:dyDescent="0.3">
      <c r="AE16627" s="70"/>
    </row>
    <row r="16628" spans="31:31" ht="15.75" x14ac:dyDescent="0.3">
      <c r="AE16628" s="70"/>
    </row>
    <row r="16629" spans="31:31" ht="15.75" x14ac:dyDescent="0.3">
      <c r="AE16629" s="70"/>
    </row>
    <row r="16630" spans="31:31" ht="15.75" x14ac:dyDescent="0.3">
      <c r="AE16630" s="70"/>
    </row>
    <row r="16631" spans="31:31" ht="15.75" x14ac:dyDescent="0.3">
      <c r="AE16631" s="70"/>
    </row>
    <row r="16632" spans="31:31" ht="15.75" x14ac:dyDescent="0.3">
      <c r="AE16632" s="70"/>
    </row>
    <row r="16633" spans="31:31" ht="15.75" x14ac:dyDescent="0.3">
      <c r="AE16633" s="70"/>
    </row>
    <row r="16634" spans="31:31" ht="15.75" x14ac:dyDescent="0.3">
      <c r="AE16634" s="70"/>
    </row>
    <row r="16635" spans="31:31" ht="15.75" x14ac:dyDescent="0.3">
      <c r="AE16635" s="70"/>
    </row>
    <row r="16636" spans="31:31" ht="15.75" x14ac:dyDescent="0.3">
      <c r="AE16636" s="70"/>
    </row>
    <row r="16637" spans="31:31" ht="15.75" x14ac:dyDescent="0.3">
      <c r="AE16637" s="70"/>
    </row>
    <row r="16638" spans="31:31" ht="15.75" x14ac:dyDescent="0.3">
      <c r="AE16638" s="70"/>
    </row>
    <row r="16639" spans="31:31" ht="15.75" x14ac:dyDescent="0.3">
      <c r="AE16639" s="70"/>
    </row>
    <row r="16640" spans="31:31" ht="15.75" x14ac:dyDescent="0.3">
      <c r="AE16640" s="70"/>
    </row>
    <row r="16641" spans="31:31" ht="15.75" x14ac:dyDescent="0.3">
      <c r="AE16641" s="70"/>
    </row>
    <row r="16642" spans="31:31" ht="15.75" x14ac:dyDescent="0.3">
      <c r="AE16642" s="70"/>
    </row>
    <row r="16643" spans="31:31" ht="15.75" x14ac:dyDescent="0.3">
      <c r="AE16643" s="70"/>
    </row>
    <row r="16644" spans="31:31" ht="15.75" x14ac:dyDescent="0.3">
      <c r="AE16644" s="70"/>
    </row>
    <row r="16645" spans="31:31" ht="15.75" x14ac:dyDescent="0.3">
      <c r="AE16645" s="70"/>
    </row>
    <row r="16646" spans="31:31" ht="15.75" x14ac:dyDescent="0.3">
      <c r="AE16646" s="70"/>
    </row>
    <row r="16647" spans="31:31" ht="15.75" x14ac:dyDescent="0.3">
      <c r="AE16647" s="70"/>
    </row>
    <row r="16648" spans="31:31" ht="15.75" x14ac:dyDescent="0.3">
      <c r="AE16648" s="70"/>
    </row>
    <row r="16649" spans="31:31" ht="15.75" x14ac:dyDescent="0.3">
      <c r="AE16649" s="70"/>
    </row>
    <row r="16650" spans="31:31" ht="15.75" x14ac:dyDescent="0.3">
      <c r="AE16650" s="70"/>
    </row>
    <row r="16651" spans="31:31" ht="15.75" x14ac:dyDescent="0.3">
      <c r="AE16651" s="70"/>
    </row>
    <row r="16652" spans="31:31" ht="15.75" x14ac:dyDescent="0.3">
      <c r="AE16652" s="70"/>
    </row>
    <row r="16653" spans="31:31" ht="15.75" x14ac:dyDescent="0.3">
      <c r="AE16653" s="70"/>
    </row>
    <row r="16654" spans="31:31" ht="15.75" x14ac:dyDescent="0.3">
      <c r="AE16654" s="70"/>
    </row>
    <row r="16655" spans="31:31" ht="15.75" x14ac:dyDescent="0.3">
      <c r="AE16655" s="70"/>
    </row>
    <row r="16656" spans="31:31" ht="15.75" x14ac:dyDescent="0.3">
      <c r="AE16656" s="70"/>
    </row>
    <row r="16657" spans="31:31" ht="15.75" x14ac:dyDescent="0.3">
      <c r="AE16657" s="70"/>
    </row>
    <row r="16658" spans="31:31" ht="15.75" x14ac:dyDescent="0.3">
      <c r="AE16658" s="70"/>
    </row>
    <row r="16659" spans="31:31" ht="15.75" x14ac:dyDescent="0.3">
      <c r="AE16659" s="70"/>
    </row>
    <row r="16660" spans="31:31" ht="15.75" x14ac:dyDescent="0.3">
      <c r="AE16660" s="70"/>
    </row>
    <row r="16661" spans="31:31" ht="15.75" x14ac:dyDescent="0.3">
      <c r="AE16661" s="70"/>
    </row>
    <row r="16662" spans="31:31" ht="15.75" x14ac:dyDescent="0.3">
      <c r="AE16662" s="70"/>
    </row>
    <row r="16663" spans="31:31" ht="15.75" x14ac:dyDescent="0.3">
      <c r="AE16663" s="70"/>
    </row>
    <row r="16664" spans="31:31" ht="15.75" x14ac:dyDescent="0.3">
      <c r="AE16664" s="70"/>
    </row>
    <row r="16665" spans="31:31" ht="15.75" x14ac:dyDescent="0.3">
      <c r="AE16665" s="70"/>
    </row>
    <row r="16666" spans="31:31" ht="15.75" x14ac:dyDescent="0.3">
      <c r="AE16666" s="70"/>
    </row>
    <row r="16667" spans="31:31" ht="15.75" x14ac:dyDescent="0.3">
      <c r="AE16667" s="70"/>
    </row>
    <row r="16668" spans="31:31" ht="15.75" x14ac:dyDescent="0.3">
      <c r="AE16668" s="70"/>
    </row>
    <row r="16669" spans="31:31" ht="15.75" x14ac:dyDescent="0.3">
      <c r="AE16669" s="70"/>
    </row>
    <row r="16670" spans="31:31" ht="15.75" x14ac:dyDescent="0.3">
      <c r="AE16670" s="70"/>
    </row>
    <row r="16671" spans="31:31" ht="15.75" x14ac:dyDescent="0.3">
      <c r="AE16671" s="70"/>
    </row>
    <row r="16672" spans="31:31" ht="15.75" x14ac:dyDescent="0.3">
      <c r="AE16672" s="70"/>
    </row>
    <row r="16673" spans="31:31" ht="15.75" x14ac:dyDescent="0.3">
      <c r="AE16673" s="70"/>
    </row>
    <row r="16674" spans="31:31" ht="15.75" x14ac:dyDescent="0.3">
      <c r="AE16674" s="70"/>
    </row>
    <row r="16675" spans="31:31" ht="15.75" x14ac:dyDescent="0.3">
      <c r="AE16675" s="70"/>
    </row>
    <row r="16676" spans="31:31" ht="15.75" x14ac:dyDescent="0.3">
      <c r="AE16676" s="70"/>
    </row>
    <row r="16677" spans="31:31" ht="15.75" x14ac:dyDescent="0.3">
      <c r="AE16677" s="70"/>
    </row>
    <row r="16678" spans="31:31" ht="15.75" x14ac:dyDescent="0.3">
      <c r="AE16678" s="70"/>
    </row>
    <row r="16679" spans="31:31" ht="15.75" x14ac:dyDescent="0.3">
      <c r="AE16679" s="70"/>
    </row>
    <row r="16680" spans="31:31" ht="15.75" x14ac:dyDescent="0.3">
      <c r="AE16680" s="70"/>
    </row>
    <row r="16681" spans="31:31" ht="15.75" x14ac:dyDescent="0.3">
      <c r="AE16681" s="70"/>
    </row>
    <row r="16682" spans="31:31" ht="15.75" x14ac:dyDescent="0.3">
      <c r="AE16682" s="70"/>
    </row>
    <row r="16683" spans="31:31" ht="15.75" x14ac:dyDescent="0.3">
      <c r="AE16683" s="70"/>
    </row>
    <row r="16684" spans="31:31" ht="15.75" x14ac:dyDescent="0.3">
      <c r="AE16684" s="70"/>
    </row>
    <row r="16685" spans="31:31" ht="15.75" x14ac:dyDescent="0.3">
      <c r="AE16685" s="70"/>
    </row>
    <row r="16686" spans="31:31" ht="15.75" x14ac:dyDescent="0.3">
      <c r="AE16686" s="70"/>
    </row>
    <row r="16687" spans="31:31" ht="15.75" x14ac:dyDescent="0.3">
      <c r="AE16687" s="70"/>
    </row>
    <row r="16688" spans="31:31" ht="15.75" x14ac:dyDescent="0.3">
      <c r="AE16688" s="70"/>
    </row>
    <row r="16689" spans="31:31" ht="15.75" x14ac:dyDescent="0.3">
      <c r="AE16689" s="70"/>
    </row>
    <row r="16690" spans="31:31" ht="15.75" x14ac:dyDescent="0.3">
      <c r="AE16690" s="70"/>
    </row>
    <row r="16691" spans="31:31" ht="15.75" x14ac:dyDescent="0.3">
      <c r="AE16691" s="70"/>
    </row>
    <row r="16692" spans="31:31" ht="15.75" x14ac:dyDescent="0.3">
      <c r="AE16692" s="70"/>
    </row>
    <row r="16693" spans="31:31" ht="15.75" x14ac:dyDescent="0.3">
      <c r="AE16693" s="70"/>
    </row>
    <row r="16694" spans="31:31" ht="15.75" x14ac:dyDescent="0.3">
      <c r="AE16694" s="70"/>
    </row>
    <row r="16695" spans="31:31" ht="15.75" x14ac:dyDescent="0.3">
      <c r="AE16695" s="70"/>
    </row>
    <row r="16696" spans="31:31" ht="15.75" x14ac:dyDescent="0.3">
      <c r="AE16696" s="70"/>
    </row>
    <row r="16697" spans="31:31" ht="15.75" x14ac:dyDescent="0.3">
      <c r="AE16697" s="70"/>
    </row>
    <row r="16698" spans="31:31" ht="15.75" x14ac:dyDescent="0.3">
      <c r="AE16698" s="70"/>
    </row>
    <row r="16699" spans="31:31" ht="15.75" x14ac:dyDescent="0.3">
      <c r="AE16699" s="70"/>
    </row>
    <row r="16700" spans="31:31" ht="15.75" x14ac:dyDescent="0.3">
      <c r="AE16700" s="70"/>
    </row>
    <row r="16701" spans="31:31" ht="15.75" x14ac:dyDescent="0.3">
      <c r="AE16701" s="70"/>
    </row>
    <row r="16702" spans="31:31" ht="15.75" x14ac:dyDescent="0.3">
      <c r="AE16702" s="70"/>
    </row>
    <row r="16703" spans="31:31" ht="15.75" x14ac:dyDescent="0.3">
      <c r="AE16703" s="70"/>
    </row>
    <row r="16704" spans="31:31" ht="15.75" x14ac:dyDescent="0.3">
      <c r="AE16704" s="70"/>
    </row>
    <row r="16705" spans="31:31" ht="15.75" x14ac:dyDescent="0.3">
      <c r="AE16705" s="70"/>
    </row>
    <row r="16706" spans="31:31" ht="15.75" x14ac:dyDescent="0.3">
      <c r="AE16706" s="70"/>
    </row>
    <row r="16707" spans="31:31" ht="15.75" x14ac:dyDescent="0.3">
      <c r="AE16707" s="70"/>
    </row>
    <row r="16708" spans="31:31" ht="15.75" x14ac:dyDescent="0.3">
      <c r="AE16708" s="70"/>
    </row>
    <row r="16709" spans="31:31" ht="15.75" x14ac:dyDescent="0.3">
      <c r="AE16709" s="70"/>
    </row>
    <row r="16710" spans="31:31" ht="15.75" x14ac:dyDescent="0.3">
      <c r="AE16710" s="70"/>
    </row>
    <row r="16711" spans="31:31" ht="15.75" x14ac:dyDescent="0.3">
      <c r="AE16711" s="70"/>
    </row>
    <row r="16712" spans="31:31" ht="15.75" x14ac:dyDescent="0.3">
      <c r="AE16712" s="70"/>
    </row>
    <row r="16713" spans="31:31" ht="15.75" x14ac:dyDescent="0.3">
      <c r="AE16713" s="70"/>
    </row>
    <row r="16714" spans="31:31" ht="15.75" x14ac:dyDescent="0.3">
      <c r="AE16714" s="70"/>
    </row>
    <row r="16715" spans="31:31" ht="15.75" x14ac:dyDescent="0.3">
      <c r="AE16715" s="70"/>
    </row>
    <row r="16716" spans="31:31" ht="15.75" x14ac:dyDescent="0.3">
      <c r="AE16716" s="70"/>
    </row>
    <row r="16717" spans="31:31" ht="15.75" x14ac:dyDescent="0.3">
      <c r="AE16717" s="70"/>
    </row>
    <row r="16718" spans="31:31" ht="15.75" x14ac:dyDescent="0.3">
      <c r="AE16718" s="70"/>
    </row>
    <row r="16719" spans="31:31" ht="15.75" x14ac:dyDescent="0.3">
      <c r="AE16719" s="70"/>
    </row>
    <row r="16720" spans="31:31" ht="15.75" x14ac:dyDescent="0.3">
      <c r="AE16720" s="70"/>
    </row>
    <row r="16721" spans="31:31" ht="15.75" x14ac:dyDescent="0.3">
      <c r="AE16721" s="70"/>
    </row>
    <row r="16722" spans="31:31" ht="15.75" x14ac:dyDescent="0.3">
      <c r="AE16722" s="70"/>
    </row>
    <row r="16723" spans="31:31" ht="15.75" x14ac:dyDescent="0.3">
      <c r="AE16723" s="70"/>
    </row>
    <row r="16724" spans="31:31" ht="15.75" x14ac:dyDescent="0.3">
      <c r="AE16724" s="70"/>
    </row>
    <row r="16725" spans="31:31" ht="15.75" x14ac:dyDescent="0.3">
      <c r="AE16725" s="70"/>
    </row>
    <row r="16726" spans="31:31" ht="15.75" x14ac:dyDescent="0.3">
      <c r="AE16726" s="70"/>
    </row>
    <row r="16727" spans="31:31" ht="15.75" x14ac:dyDescent="0.3">
      <c r="AE16727" s="70"/>
    </row>
    <row r="16728" spans="31:31" ht="15.75" x14ac:dyDescent="0.3">
      <c r="AE16728" s="70"/>
    </row>
    <row r="16729" spans="31:31" ht="15.75" x14ac:dyDescent="0.3">
      <c r="AE16729" s="70"/>
    </row>
    <row r="16730" spans="31:31" ht="15.75" x14ac:dyDescent="0.3">
      <c r="AE16730" s="70"/>
    </row>
    <row r="16731" spans="31:31" ht="15.75" x14ac:dyDescent="0.3">
      <c r="AE16731" s="70"/>
    </row>
    <row r="16732" spans="31:31" ht="15.75" x14ac:dyDescent="0.3">
      <c r="AE16732" s="70"/>
    </row>
    <row r="16733" spans="31:31" ht="15.75" x14ac:dyDescent="0.3">
      <c r="AE16733" s="70"/>
    </row>
    <row r="16734" spans="31:31" ht="15.75" x14ac:dyDescent="0.3">
      <c r="AE16734" s="70"/>
    </row>
    <row r="16735" spans="31:31" ht="15.75" x14ac:dyDescent="0.3">
      <c r="AE16735" s="70"/>
    </row>
    <row r="16736" spans="31:31" ht="15.75" x14ac:dyDescent="0.3">
      <c r="AE16736" s="70"/>
    </row>
    <row r="16737" spans="31:31" ht="15.75" x14ac:dyDescent="0.3">
      <c r="AE16737" s="70"/>
    </row>
    <row r="16738" spans="31:31" ht="15.75" x14ac:dyDescent="0.3">
      <c r="AE16738" s="70"/>
    </row>
    <row r="16739" spans="31:31" ht="15.75" x14ac:dyDescent="0.3">
      <c r="AE16739" s="70"/>
    </row>
    <row r="16740" spans="31:31" ht="15.75" x14ac:dyDescent="0.3">
      <c r="AE16740" s="70"/>
    </row>
    <row r="16741" spans="31:31" ht="15.75" x14ac:dyDescent="0.3">
      <c r="AE16741" s="70"/>
    </row>
    <row r="16742" spans="31:31" ht="15.75" x14ac:dyDescent="0.3">
      <c r="AE16742" s="70"/>
    </row>
    <row r="16743" spans="31:31" ht="15.75" x14ac:dyDescent="0.3">
      <c r="AE16743" s="70"/>
    </row>
    <row r="16744" spans="31:31" ht="15.75" x14ac:dyDescent="0.3">
      <c r="AE16744" s="70"/>
    </row>
    <row r="16745" spans="31:31" ht="15.75" x14ac:dyDescent="0.3">
      <c r="AE16745" s="70"/>
    </row>
    <row r="16746" spans="31:31" ht="15.75" x14ac:dyDescent="0.3">
      <c r="AE16746" s="70"/>
    </row>
    <row r="16747" spans="31:31" ht="15.75" x14ac:dyDescent="0.3">
      <c r="AE16747" s="70"/>
    </row>
    <row r="16748" spans="31:31" ht="15.75" x14ac:dyDescent="0.3">
      <c r="AE16748" s="70"/>
    </row>
    <row r="16749" spans="31:31" ht="15.75" x14ac:dyDescent="0.3">
      <c r="AE16749" s="70"/>
    </row>
    <row r="16750" spans="31:31" ht="15.75" x14ac:dyDescent="0.3">
      <c r="AE16750" s="70"/>
    </row>
    <row r="16751" spans="31:31" ht="15.75" x14ac:dyDescent="0.3">
      <c r="AE16751" s="70"/>
    </row>
    <row r="16752" spans="31:31" ht="15.75" x14ac:dyDescent="0.3">
      <c r="AE16752" s="70"/>
    </row>
    <row r="16753" spans="31:31" ht="15.75" x14ac:dyDescent="0.3">
      <c r="AE16753" s="70"/>
    </row>
    <row r="16754" spans="31:31" ht="15.75" x14ac:dyDescent="0.3">
      <c r="AE16754" s="70"/>
    </row>
    <row r="16755" spans="31:31" ht="15.75" x14ac:dyDescent="0.3">
      <c r="AE16755" s="70"/>
    </row>
    <row r="16756" spans="31:31" ht="15.75" x14ac:dyDescent="0.3">
      <c r="AE16756" s="70"/>
    </row>
    <row r="16757" spans="31:31" ht="15.75" x14ac:dyDescent="0.3">
      <c r="AE16757" s="70"/>
    </row>
    <row r="16758" spans="31:31" ht="15.75" x14ac:dyDescent="0.3">
      <c r="AE16758" s="70"/>
    </row>
    <row r="16759" spans="31:31" ht="15.75" x14ac:dyDescent="0.3">
      <c r="AE16759" s="70"/>
    </row>
    <row r="16760" spans="31:31" ht="15.75" x14ac:dyDescent="0.3">
      <c r="AE16760" s="70"/>
    </row>
    <row r="16761" spans="31:31" ht="15.75" x14ac:dyDescent="0.3">
      <c r="AE16761" s="70"/>
    </row>
    <row r="16762" spans="31:31" ht="15.75" x14ac:dyDescent="0.3">
      <c r="AE16762" s="70"/>
    </row>
    <row r="16763" spans="31:31" ht="15.75" x14ac:dyDescent="0.3">
      <c r="AE16763" s="70"/>
    </row>
    <row r="16764" spans="31:31" ht="15.75" x14ac:dyDescent="0.3">
      <c r="AE16764" s="70"/>
    </row>
    <row r="16765" spans="31:31" ht="15.75" x14ac:dyDescent="0.3">
      <c r="AE16765" s="70"/>
    </row>
    <row r="16766" spans="31:31" ht="15.75" x14ac:dyDescent="0.3">
      <c r="AE16766" s="70"/>
    </row>
    <row r="16767" spans="31:31" ht="15.75" x14ac:dyDescent="0.3">
      <c r="AE16767" s="70"/>
    </row>
    <row r="16768" spans="31:31" ht="15.75" x14ac:dyDescent="0.3">
      <c r="AE16768" s="70"/>
    </row>
    <row r="16769" spans="31:31" ht="15.75" x14ac:dyDescent="0.3">
      <c r="AE16769" s="70"/>
    </row>
    <row r="16770" spans="31:31" ht="15.75" x14ac:dyDescent="0.3">
      <c r="AE16770" s="70"/>
    </row>
    <row r="16771" spans="31:31" ht="15.75" x14ac:dyDescent="0.3">
      <c r="AE16771" s="70"/>
    </row>
    <row r="16772" spans="31:31" ht="15.75" x14ac:dyDescent="0.3">
      <c r="AE16772" s="70"/>
    </row>
    <row r="16773" spans="31:31" ht="15.75" x14ac:dyDescent="0.3">
      <c r="AE16773" s="70"/>
    </row>
    <row r="16774" spans="31:31" ht="15.75" x14ac:dyDescent="0.3">
      <c r="AE16774" s="70"/>
    </row>
    <row r="16775" spans="31:31" ht="15.75" x14ac:dyDescent="0.3">
      <c r="AE16775" s="70"/>
    </row>
    <row r="16776" spans="31:31" ht="15.75" x14ac:dyDescent="0.3">
      <c r="AE16776" s="70"/>
    </row>
    <row r="16777" spans="31:31" ht="15.75" x14ac:dyDescent="0.3">
      <c r="AE16777" s="70"/>
    </row>
    <row r="16778" spans="31:31" ht="15.75" x14ac:dyDescent="0.3">
      <c r="AE16778" s="70"/>
    </row>
    <row r="16779" spans="31:31" ht="15.75" x14ac:dyDescent="0.3">
      <c r="AE16779" s="70"/>
    </row>
    <row r="16780" spans="31:31" ht="15.75" x14ac:dyDescent="0.3">
      <c r="AE16780" s="70"/>
    </row>
    <row r="16781" spans="31:31" ht="15.75" x14ac:dyDescent="0.3">
      <c r="AE16781" s="70"/>
    </row>
    <row r="16782" spans="31:31" ht="15.75" x14ac:dyDescent="0.3">
      <c r="AE16782" s="70"/>
    </row>
    <row r="16783" spans="31:31" ht="15.75" x14ac:dyDescent="0.3">
      <c r="AE16783" s="70"/>
    </row>
    <row r="16784" spans="31:31" ht="15.75" x14ac:dyDescent="0.3">
      <c r="AE16784" s="70"/>
    </row>
    <row r="16785" spans="31:31" ht="15.75" x14ac:dyDescent="0.3">
      <c r="AE16785" s="70"/>
    </row>
    <row r="16786" spans="31:31" ht="15.75" x14ac:dyDescent="0.3">
      <c r="AE16786" s="70"/>
    </row>
    <row r="16787" spans="31:31" ht="15.75" x14ac:dyDescent="0.3">
      <c r="AE16787" s="70"/>
    </row>
    <row r="16788" spans="31:31" ht="15.75" x14ac:dyDescent="0.3">
      <c r="AE16788" s="70"/>
    </row>
    <row r="16789" spans="31:31" ht="15.75" x14ac:dyDescent="0.3">
      <c r="AE16789" s="70"/>
    </row>
    <row r="16790" spans="31:31" ht="15.75" x14ac:dyDescent="0.3">
      <c r="AE16790" s="70"/>
    </row>
    <row r="16791" spans="31:31" ht="15.75" x14ac:dyDescent="0.3">
      <c r="AE16791" s="70"/>
    </row>
    <row r="16792" spans="31:31" ht="15.75" x14ac:dyDescent="0.3">
      <c r="AE16792" s="70"/>
    </row>
    <row r="16793" spans="31:31" ht="15.75" x14ac:dyDescent="0.3">
      <c r="AE16793" s="70"/>
    </row>
    <row r="16794" spans="31:31" ht="15.75" x14ac:dyDescent="0.3">
      <c r="AE16794" s="70"/>
    </row>
    <row r="16795" spans="31:31" ht="15.75" x14ac:dyDescent="0.3">
      <c r="AE16795" s="70"/>
    </row>
    <row r="16796" spans="31:31" ht="15.75" x14ac:dyDescent="0.3">
      <c r="AE16796" s="70"/>
    </row>
    <row r="16797" spans="31:31" ht="15.75" x14ac:dyDescent="0.3">
      <c r="AE16797" s="70"/>
    </row>
    <row r="16798" spans="31:31" ht="15.75" x14ac:dyDescent="0.3">
      <c r="AE16798" s="70"/>
    </row>
    <row r="16799" spans="31:31" ht="15.75" x14ac:dyDescent="0.3">
      <c r="AE16799" s="70"/>
    </row>
    <row r="16800" spans="31:31" ht="15.75" x14ac:dyDescent="0.3">
      <c r="AE16800" s="70"/>
    </row>
    <row r="16801" spans="31:31" ht="15.75" x14ac:dyDescent="0.3">
      <c r="AE16801" s="70"/>
    </row>
    <row r="16802" spans="31:31" ht="15.75" x14ac:dyDescent="0.3">
      <c r="AE16802" s="70"/>
    </row>
    <row r="16803" spans="31:31" ht="15.75" x14ac:dyDescent="0.3">
      <c r="AE16803" s="70"/>
    </row>
    <row r="16804" spans="31:31" ht="15.75" x14ac:dyDescent="0.3">
      <c r="AE16804" s="70"/>
    </row>
    <row r="16805" spans="31:31" ht="15.75" x14ac:dyDescent="0.3">
      <c r="AE16805" s="70"/>
    </row>
    <row r="16806" spans="31:31" ht="15.75" x14ac:dyDescent="0.3">
      <c r="AE16806" s="70"/>
    </row>
    <row r="16807" spans="31:31" ht="15.75" x14ac:dyDescent="0.3">
      <c r="AE16807" s="70"/>
    </row>
    <row r="16808" spans="31:31" ht="15.75" x14ac:dyDescent="0.3">
      <c r="AE16808" s="70"/>
    </row>
    <row r="16809" spans="31:31" ht="15.75" x14ac:dyDescent="0.3">
      <c r="AE16809" s="70"/>
    </row>
    <row r="16810" spans="31:31" ht="15.75" x14ac:dyDescent="0.3">
      <c r="AE16810" s="70"/>
    </row>
    <row r="16811" spans="31:31" ht="15.75" x14ac:dyDescent="0.3">
      <c r="AE16811" s="70"/>
    </row>
    <row r="16812" spans="31:31" ht="15.75" x14ac:dyDescent="0.3">
      <c r="AE16812" s="70"/>
    </row>
    <row r="16813" spans="31:31" ht="15.75" x14ac:dyDescent="0.3">
      <c r="AE16813" s="70"/>
    </row>
    <row r="16814" spans="31:31" ht="15.75" x14ac:dyDescent="0.3">
      <c r="AE16814" s="70"/>
    </row>
    <row r="16815" spans="31:31" ht="15.75" x14ac:dyDescent="0.3">
      <c r="AE16815" s="70"/>
    </row>
    <row r="16816" spans="31:31" ht="15.75" x14ac:dyDescent="0.3">
      <c r="AE16816" s="70"/>
    </row>
    <row r="16817" spans="31:31" ht="15.75" x14ac:dyDescent="0.3">
      <c r="AE16817" s="70"/>
    </row>
    <row r="16818" spans="31:31" ht="15.75" x14ac:dyDescent="0.3">
      <c r="AE16818" s="70"/>
    </row>
    <row r="16819" spans="31:31" ht="15.75" x14ac:dyDescent="0.3">
      <c r="AE16819" s="70"/>
    </row>
    <row r="16820" spans="31:31" ht="15.75" x14ac:dyDescent="0.3">
      <c r="AE16820" s="70"/>
    </row>
    <row r="16821" spans="31:31" ht="15.75" x14ac:dyDescent="0.3">
      <c r="AE16821" s="70"/>
    </row>
    <row r="16822" spans="31:31" ht="15.75" x14ac:dyDescent="0.3">
      <c r="AE16822" s="70"/>
    </row>
    <row r="16823" spans="31:31" ht="15.75" x14ac:dyDescent="0.3">
      <c r="AE16823" s="70"/>
    </row>
    <row r="16824" spans="31:31" ht="15.75" x14ac:dyDescent="0.3">
      <c r="AE16824" s="70"/>
    </row>
    <row r="16825" spans="31:31" ht="15.75" x14ac:dyDescent="0.3">
      <c r="AE16825" s="70"/>
    </row>
    <row r="16826" spans="31:31" ht="15.75" x14ac:dyDescent="0.3">
      <c r="AE16826" s="70"/>
    </row>
    <row r="16827" spans="31:31" ht="15.75" x14ac:dyDescent="0.3">
      <c r="AE16827" s="70"/>
    </row>
    <row r="16828" spans="31:31" ht="15.75" x14ac:dyDescent="0.3">
      <c r="AE16828" s="70"/>
    </row>
    <row r="16829" spans="31:31" ht="15.75" x14ac:dyDescent="0.3">
      <c r="AE16829" s="70"/>
    </row>
    <row r="16830" spans="31:31" ht="15.75" x14ac:dyDescent="0.3">
      <c r="AE16830" s="70"/>
    </row>
    <row r="16831" spans="31:31" ht="15.75" x14ac:dyDescent="0.3">
      <c r="AE16831" s="70"/>
    </row>
    <row r="16832" spans="31:31" ht="15.75" x14ac:dyDescent="0.3">
      <c r="AE16832" s="70"/>
    </row>
    <row r="16833" spans="31:31" ht="15.75" x14ac:dyDescent="0.3">
      <c r="AE16833" s="70"/>
    </row>
    <row r="16834" spans="31:31" ht="15.75" x14ac:dyDescent="0.3">
      <c r="AE16834" s="70"/>
    </row>
    <row r="16835" spans="31:31" ht="15.75" x14ac:dyDescent="0.3">
      <c r="AE16835" s="70"/>
    </row>
    <row r="16836" spans="31:31" ht="15.75" x14ac:dyDescent="0.3">
      <c r="AE16836" s="70"/>
    </row>
    <row r="16837" spans="31:31" ht="15.75" x14ac:dyDescent="0.3">
      <c r="AE16837" s="70"/>
    </row>
    <row r="16838" spans="31:31" ht="15.75" x14ac:dyDescent="0.3">
      <c r="AE16838" s="70"/>
    </row>
    <row r="16839" spans="31:31" ht="15.75" x14ac:dyDescent="0.3">
      <c r="AE16839" s="70"/>
    </row>
    <row r="16840" spans="31:31" ht="15.75" x14ac:dyDescent="0.3">
      <c r="AE16840" s="70"/>
    </row>
    <row r="16841" spans="31:31" ht="15.75" x14ac:dyDescent="0.3">
      <c r="AE16841" s="70"/>
    </row>
    <row r="16842" spans="31:31" ht="15.75" x14ac:dyDescent="0.3">
      <c r="AE16842" s="70"/>
    </row>
    <row r="16843" spans="31:31" ht="15.75" x14ac:dyDescent="0.3">
      <c r="AE16843" s="70"/>
    </row>
    <row r="16844" spans="31:31" ht="15.75" x14ac:dyDescent="0.3">
      <c r="AE16844" s="70"/>
    </row>
    <row r="16845" spans="31:31" ht="15.75" x14ac:dyDescent="0.3">
      <c r="AE16845" s="70"/>
    </row>
    <row r="16846" spans="31:31" ht="15.75" x14ac:dyDescent="0.3">
      <c r="AE16846" s="70"/>
    </row>
    <row r="16847" spans="31:31" ht="15.75" x14ac:dyDescent="0.3">
      <c r="AE16847" s="70"/>
    </row>
    <row r="16848" spans="31:31" ht="15.75" x14ac:dyDescent="0.3">
      <c r="AE16848" s="70"/>
    </row>
    <row r="16849" spans="31:31" ht="15.75" x14ac:dyDescent="0.3">
      <c r="AE16849" s="70"/>
    </row>
    <row r="16850" spans="31:31" ht="15.75" x14ac:dyDescent="0.3">
      <c r="AE16850" s="70"/>
    </row>
    <row r="16851" spans="31:31" ht="15.75" x14ac:dyDescent="0.3">
      <c r="AE16851" s="70"/>
    </row>
    <row r="16852" spans="31:31" ht="15.75" x14ac:dyDescent="0.3">
      <c r="AE16852" s="70"/>
    </row>
    <row r="16853" spans="31:31" ht="15.75" x14ac:dyDescent="0.3">
      <c r="AE16853" s="70"/>
    </row>
    <row r="16854" spans="31:31" ht="15.75" x14ac:dyDescent="0.3">
      <c r="AE16854" s="70"/>
    </row>
    <row r="16855" spans="31:31" ht="15.75" x14ac:dyDescent="0.3">
      <c r="AE16855" s="70"/>
    </row>
    <row r="16856" spans="31:31" ht="15.75" x14ac:dyDescent="0.3">
      <c r="AE16856" s="70"/>
    </row>
    <row r="16857" spans="31:31" ht="15.75" x14ac:dyDescent="0.3">
      <c r="AE16857" s="70"/>
    </row>
    <row r="16858" spans="31:31" ht="15.75" x14ac:dyDescent="0.3">
      <c r="AE16858" s="70"/>
    </row>
    <row r="16859" spans="31:31" ht="15.75" x14ac:dyDescent="0.3">
      <c r="AE16859" s="70"/>
    </row>
    <row r="16860" spans="31:31" ht="15.75" x14ac:dyDescent="0.3">
      <c r="AE16860" s="70"/>
    </row>
    <row r="16861" spans="31:31" ht="15.75" x14ac:dyDescent="0.3">
      <c r="AE16861" s="70"/>
    </row>
    <row r="16862" spans="31:31" ht="15.75" x14ac:dyDescent="0.3">
      <c r="AE16862" s="70"/>
    </row>
    <row r="16863" spans="31:31" ht="15.75" x14ac:dyDescent="0.3">
      <c r="AE16863" s="70"/>
    </row>
    <row r="16864" spans="31:31" ht="15.75" x14ac:dyDescent="0.3">
      <c r="AE16864" s="70"/>
    </row>
    <row r="16865" spans="31:31" ht="15.75" x14ac:dyDescent="0.3">
      <c r="AE16865" s="70"/>
    </row>
    <row r="16866" spans="31:31" ht="15.75" x14ac:dyDescent="0.3">
      <c r="AE16866" s="70"/>
    </row>
    <row r="16867" spans="31:31" ht="15.75" x14ac:dyDescent="0.3">
      <c r="AE16867" s="70"/>
    </row>
    <row r="16868" spans="31:31" ht="15.75" x14ac:dyDescent="0.3">
      <c r="AE16868" s="70"/>
    </row>
    <row r="16869" spans="31:31" ht="15.75" x14ac:dyDescent="0.3">
      <c r="AE16869" s="70"/>
    </row>
    <row r="16870" spans="31:31" ht="15.75" x14ac:dyDescent="0.3">
      <c r="AE16870" s="70"/>
    </row>
    <row r="16871" spans="31:31" ht="15.75" x14ac:dyDescent="0.3">
      <c r="AE16871" s="70"/>
    </row>
    <row r="16872" spans="31:31" ht="15.75" x14ac:dyDescent="0.3">
      <c r="AE16872" s="70"/>
    </row>
    <row r="16873" spans="31:31" ht="15.75" x14ac:dyDescent="0.3">
      <c r="AE16873" s="70"/>
    </row>
    <row r="16874" spans="31:31" ht="15.75" x14ac:dyDescent="0.3">
      <c r="AE16874" s="70"/>
    </row>
    <row r="16875" spans="31:31" ht="15.75" x14ac:dyDescent="0.3">
      <c r="AE16875" s="70"/>
    </row>
    <row r="16876" spans="31:31" ht="15.75" x14ac:dyDescent="0.3">
      <c r="AE16876" s="70"/>
    </row>
    <row r="16877" spans="31:31" ht="15.75" x14ac:dyDescent="0.3">
      <c r="AE16877" s="70"/>
    </row>
    <row r="16878" spans="31:31" ht="15.75" x14ac:dyDescent="0.3">
      <c r="AE16878" s="70"/>
    </row>
    <row r="16879" spans="31:31" ht="15.75" x14ac:dyDescent="0.3">
      <c r="AE16879" s="70"/>
    </row>
    <row r="16880" spans="31:31" ht="15.75" x14ac:dyDescent="0.3">
      <c r="AE16880" s="70"/>
    </row>
    <row r="16881" spans="31:31" ht="15.75" x14ac:dyDescent="0.3">
      <c r="AE16881" s="70"/>
    </row>
    <row r="16882" spans="31:31" ht="15.75" x14ac:dyDescent="0.3">
      <c r="AE16882" s="70"/>
    </row>
    <row r="16883" spans="31:31" ht="15.75" x14ac:dyDescent="0.3">
      <c r="AE16883" s="70"/>
    </row>
    <row r="16884" spans="31:31" ht="15.75" x14ac:dyDescent="0.3">
      <c r="AE16884" s="70"/>
    </row>
    <row r="16885" spans="31:31" ht="15.75" x14ac:dyDescent="0.3">
      <c r="AE16885" s="70"/>
    </row>
    <row r="16886" spans="31:31" ht="15.75" x14ac:dyDescent="0.3">
      <c r="AE16886" s="70"/>
    </row>
    <row r="16887" spans="31:31" ht="15.75" x14ac:dyDescent="0.3">
      <c r="AE16887" s="70"/>
    </row>
    <row r="16888" spans="31:31" ht="15.75" x14ac:dyDescent="0.3">
      <c r="AE16888" s="70"/>
    </row>
    <row r="16889" spans="31:31" ht="15.75" x14ac:dyDescent="0.3">
      <c r="AE16889" s="70"/>
    </row>
    <row r="16890" spans="31:31" ht="15.75" x14ac:dyDescent="0.3">
      <c r="AE16890" s="70"/>
    </row>
    <row r="16891" spans="31:31" ht="15.75" x14ac:dyDescent="0.3">
      <c r="AE16891" s="70"/>
    </row>
    <row r="16892" spans="31:31" ht="15.75" x14ac:dyDescent="0.3">
      <c r="AE16892" s="70"/>
    </row>
    <row r="16893" spans="31:31" ht="15.75" x14ac:dyDescent="0.3">
      <c r="AE16893" s="70"/>
    </row>
    <row r="16894" spans="31:31" ht="15.75" x14ac:dyDescent="0.3">
      <c r="AE16894" s="70"/>
    </row>
    <row r="16895" spans="31:31" ht="15.75" x14ac:dyDescent="0.3">
      <c r="AE16895" s="70"/>
    </row>
    <row r="16896" spans="31:31" ht="15.75" x14ac:dyDescent="0.3">
      <c r="AE16896" s="70"/>
    </row>
    <row r="16897" spans="31:31" ht="15.75" x14ac:dyDescent="0.3">
      <c r="AE16897" s="70"/>
    </row>
    <row r="16898" spans="31:31" ht="15.75" x14ac:dyDescent="0.3">
      <c r="AE16898" s="70"/>
    </row>
    <row r="16899" spans="31:31" ht="15.75" x14ac:dyDescent="0.3">
      <c r="AE16899" s="70"/>
    </row>
    <row r="16900" spans="31:31" ht="15.75" x14ac:dyDescent="0.3">
      <c r="AE16900" s="70"/>
    </row>
    <row r="16901" spans="31:31" ht="15.75" x14ac:dyDescent="0.3">
      <c r="AE16901" s="70"/>
    </row>
    <row r="16902" spans="31:31" ht="15.75" x14ac:dyDescent="0.3">
      <c r="AE16902" s="70"/>
    </row>
    <row r="16903" spans="31:31" ht="15.75" x14ac:dyDescent="0.3">
      <c r="AE16903" s="70"/>
    </row>
    <row r="16904" spans="31:31" ht="15.75" x14ac:dyDescent="0.3">
      <c r="AE16904" s="70"/>
    </row>
    <row r="16905" spans="31:31" ht="15.75" x14ac:dyDescent="0.3">
      <c r="AE16905" s="70"/>
    </row>
    <row r="16906" spans="31:31" ht="15.75" x14ac:dyDescent="0.3">
      <c r="AE16906" s="70"/>
    </row>
    <row r="16907" spans="31:31" ht="15.75" x14ac:dyDescent="0.3">
      <c r="AE16907" s="70"/>
    </row>
    <row r="16908" spans="31:31" ht="15.75" x14ac:dyDescent="0.3">
      <c r="AE16908" s="70"/>
    </row>
    <row r="16909" spans="31:31" ht="15.75" x14ac:dyDescent="0.3">
      <c r="AE16909" s="70"/>
    </row>
    <row r="16910" spans="31:31" ht="15.75" x14ac:dyDescent="0.3">
      <c r="AE16910" s="70"/>
    </row>
    <row r="16911" spans="31:31" ht="15.75" x14ac:dyDescent="0.3">
      <c r="AE16911" s="70"/>
    </row>
    <row r="16912" spans="31:31" ht="15.75" x14ac:dyDescent="0.3">
      <c r="AE16912" s="70"/>
    </row>
    <row r="16913" spans="31:31" ht="15.75" x14ac:dyDescent="0.3">
      <c r="AE16913" s="70"/>
    </row>
    <row r="16914" spans="31:31" ht="15.75" x14ac:dyDescent="0.3">
      <c r="AE16914" s="70"/>
    </row>
    <row r="16915" spans="31:31" ht="15.75" x14ac:dyDescent="0.3">
      <c r="AE16915" s="70"/>
    </row>
    <row r="16916" spans="31:31" ht="15.75" x14ac:dyDescent="0.3">
      <c r="AE16916" s="70"/>
    </row>
    <row r="16917" spans="31:31" ht="15.75" x14ac:dyDescent="0.3">
      <c r="AE16917" s="70"/>
    </row>
    <row r="16918" spans="31:31" ht="15.75" x14ac:dyDescent="0.3">
      <c r="AE16918" s="70"/>
    </row>
    <row r="16919" spans="31:31" ht="15.75" x14ac:dyDescent="0.3">
      <c r="AE16919" s="70"/>
    </row>
    <row r="16920" spans="31:31" ht="15.75" x14ac:dyDescent="0.3">
      <c r="AE16920" s="70"/>
    </row>
    <row r="16921" spans="31:31" ht="15.75" x14ac:dyDescent="0.3">
      <c r="AE16921" s="70"/>
    </row>
    <row r="16922" spans="31:31" ht="15.75" x14ac:dyDescent="0.3">
      <c r="AE16922" s="70"/>
    </row>
    <row r="16923" spans="31:31" ht="15.75" x14ac:dyDescent="0.3">
      <c r="AE16923" s="70"/>
    </row>
    <row r="16924" spans="31:31" ht="15.75" x14ac:dyDescent="0.3">
      <c r="AE16924" s="70"/>
    </row>
    <row r="16925" spans="31:31" ht="15.75" x14ac:dyDescent="0.3">
      <c r="AE16925" s="70"/>
    </row>
    <row r="16926" spans="31:31" ht="15.75" x14ac:dyDescent="0.3">
      <c r="AE16926" s="70"/>
    </row>
    <row r="16927" spans="31:31" ht="15.75" x14ac:dyDescent="0.3">
      <c r="AE16927" s="70"/>
    </row>
    <row r="16928" spans="31:31" ht="15.75" x14ac:dyDescent="0.3">
      <c r="AE16928" s="70"/>
    </row>
    <row r="16929" spans="31:31" ht="15.75" x14ac:dyDescent="0.3">
      <c r="AE16929" s="70"/>
    </row>
    <row r="16930" spans="31:31" ht="15.75" x14ac:dyDescent="0.3">
      <c r="AE16930" s="70"/>
    </row>
    <row r="16931" spans="31:31" ht="15.75" x14ac:dyDescent="0.3">
      <c r="AE16931" s="70"/>
    </row>
    <row r="16932" spans="31:31" ht="15.75" x14ac:dyDescent="0.3">
      <c r="AE16932" s="70"/>
    </row>
    <row r="16933" spans="31:31" ht="15.75" x14ac:dyDescent="0.3">
      <c r="AE16933" s="70"/>
    </row>
    <row r="16934" spans="31:31" ht="15.75" x14ac:dyDescent="0.3">
      <c r="AE16934" s="70"/>
    </row>
    <row r="16935" spans="31:31" ht="15.75" x14ac:dyDescent="0.3">
      <c r="AE16935" s="70"/>
    </row>
    <row r="16936" spans="31:31" ht="15.75" x14ac:dyDescent="0.3">
      <c r="AE16936" s="70"/>
    </row>
    <row r="16937" spans="31:31" ht="15.75" x14ac:dyDescent="0.3">
      <c r="AE16937" s="70"/>
    </row>
    <row r="16938" spans="31:31" ht="15.75" x14ac:dyDescent="0.3">
      <c r="AE16938" s="70"/>
    </row>
    <row r="16939" spans="31:31" ht="15.75" x14ac:dyDescent="0.3">
      <c r="AE16939" s="70"/>
    </row>
    <row r="16940" spans="31:31" ht="15.75" x14ac:dyDescent="0.3">
      <c r="AE16940" s="70"/>
    </row>
    <row r="16941" spans="31:31" ht="15.75" x14ac:dyDescent="0.3">
      <c r="AE16941" s="70"/>
    </row>
    <row r="16942" spans="31:31" ht="15.75" x14ac:dyDescent="0.3">
      <c r="AE16942" s="70"/>
    </row>
    <row r="16943" spans="31:31" ht="15.75" x14ac:dyDescent="0.3">
      <c r="AE16943" s="70"/>
    </row>
    <row r="16944" spans="31:31" ht="15.75" x14ac:dyDescent="0.3">
      <c r="AE16944" s="70"/>
    </row>
    <row r="16945" spans="31:31" ht="15.75" x14ac:dyDescent="0.3">
      <c r="AE16945" s="70"/>
    </row>
    <row r="16946" spans="31:31" ht="15.75" x14ac:dyDescent="0.3">
      <c r="AE16946" s="70"/>
    </row>
    <row r="16947" spans="31:31" ht="15.75" x14ac:dyDescent="0.3">
      <c r="AE16947" s="70"/>
    </row>
    <row r="16948" spans="31:31" ht="15.75" x14ac:dyDescent="0.3">
      <c r="AE16948" s="70"/>
    </row>
    <row r="16949" spans="31:31" ht="15.75" x14ac:dyDescent="0.3">
      <c r="AE16949" s="70"/>
    </row>
    <row r="16950" spans="31:31" ht="15.75" x14ac:dyDescent="0.3">
      <c r="AE16950" s="70"/>
    </row>
    <row r="16951" spans="31:31" ht="15.75" x14ac:dyDescent="0.3">
      <c r="AE16951" s="70"/>
    </row>
    <row r="16952" spans="31:31" ht="15.75" x14ac:dyDescent="0.3">
      <c r="AE16952" s="70"/>
    </row>
    <row r="16953" spans="31:31" ht="15.75" x14ac:dyDescent="0.3">
      <c r="AE16953" s="70"/>
    </row>
    <row r="16954" spans="31:31" ht="15.75" x14ac:dyDescent="0.3">
      <c r="AE16954" s="70"/>
    </row>
    <row r="16955" spans="31:31" ht="15.75" x14ac:dyDescent="0.3">
      <c r="AE16955" s="70"/>
    </row>
    <row r="16956" spans="31:31" ht="15.75" x14ac:dyDescent="0.3">
      <c r="AE16956" s="70"/>
    </row>
    <row r="16957" spans="31:31" ht="15.75" x14ac:dyDescent="0.3">
      <c r="AE16957" s="70"/>
    </row>
    <row r="16958" spans="31:31" ht="15.75" x14ac:dyDescent="0.3">
      <c r="AE16958" s="70"/>
    </row>
    <row r="16959" spans="31:31" ht="15.75" x14ac:dyDescent="0.3">
      <c r="AE16959" s="70"/>
    </row>
    <row r="16960" spans="31:31" ht="15.75" x14ac:dyDescent="0.3">
      <c r="AE16960" s="70"/>
    </row>
    <row r="16961" spans="31:31" ht="15.75" x14ac:dyDescent="0.3">
      <c r="AE16961" s="70"/>
    </row>
    <row r="16962" spans="31:31" ht="15.75" x14ac:dyDescent="0.3">
      <c r="AE16962" s="70"/>
    </row>
    <row r="16963" spans="31:31" ht="15.75" x14ac:dyDescent="0.3">
      <c r="AE16963" s="70"/>
    </row>
    <row r="16964" spans="31:31" ht="15.75" x14ac:dyDescent="0.3">
      <c r="AE16964" s="70"/>
    </row>
    <row r="16965" spans="31:31" ht="15.75" x14ac:dyDescent="0.3">
      <c r="AE16965" s="70"/>
    </row>
    <row r="16966" spans="31:31" ht="15.75" x14ac:dyDescent="0.3">
      <c r="AE16966" s="70"/>
    </row>
    <row r="16967" spans="31:31" ht="15.75" x14ac:dyDescent="0.3">
      <c r="AE16967" s="70"/>
    </row>
    <row r="16968" spans="31:31" ht="15.75" x14ac:dyDescent="0.3">
      <c r="AE16968" s="70"/>
    </row>
    <row r="16969" spans="31:31" ht="15.75" x14ac:dyDescent="0.3">
      <c r="AE16969" s="70"/>
    </row>
    <row r="16970" spans="31:31" ht="15.75" x14ac:dyDescent="0.3">
      <c r="AE16970" s="70"/>
    </row>
    <row r="16971" spans="31:31" ht="15.75" x14ac:dyDescent="0.3">
      <c r="AE16971" s="70"/>
    </row>
    <row r="16972" spans="31:31" ht="15.75" x14ac:dyDescent="0.3">
      <c r="AE16972" s="70"/>
    </row>
    <row r="16973" spans="31:31" ht="15.75" x14ac:dyDescent="0.3">
      <c r="AE16973" s="70"/>
    </row>
    <row r="16974" spans="31:31" ht="15.75" x14ac:dyDescent="0.3">
      <c r="AE16974" s="70"/>
    </row>
    <row r="16975" spans="31:31" ht="15.75" x14ac:dyDescent="0.3">
      <c r="AE16975" s="70"/>
    </row>
    <row r="16976" spans="31:31" ht="15.75" x14ac:dyDescent="0.3">
      <c r="AE16976" s="70"/>
    </row>
    <row r="16977" spans="31:31" ht="15.75" x14ac:dyDescent="0.3">
      <c r="AE16977" s="70"/>
    </row>
    <row r="16978" spans="31:31" ht="15.75" x14ac:dyDescent="0.3">
      <c r="AE16978" s="70"/>
    </row>
    <row r="16979" spans="31:31" ht="15.75" x14ac:dyDescent="0.3">
      <c r="AE16979" s="70"/>
    </row>
    <row r="16980" spans="31:31" ht="15.75" x14ac:dyDescent="0.3">
      <c r="AE16980" s="70"/>
    </row>
    <row r="16981" spans="31:31" ht="15.75" x14ac:dyDescent="0.3">
      <c r="AE16981" s="70"/>
    </row>
    <row r="16982" spans="31:31" ht="15.75" x14ac:dyDescent="0.3">
      <c r="AE16982" s="70"/>
    </row>
    <row r="16983" spans="31:31" ht="15.75" x14ac:dyDescent="0.3">
      <c r="AE16983" s="70"/>
    </row>
    <row r="16984" spans="31:31" ht="15.75" x14ac:dyDescent="0.3">
      <c r="AE16984" s="70"/>
    </row>
    <row r="16985" spans="31:31" ht="15.75" x14ac:dyDescent="0.3">
      <c r="AE16985" s="70"/>
    </row>
    <row r="16986" spans="31:31" ht="15.75" x14ac:dyDescent="0.3">
      <c r="AE16986" s="70"/>
    </row>
    <row r="16987" spans="31:31" ht="15.75" x14ac:dyDescent="0.3">
      <c r="AE16987" s="70"/>
    </row>
    <row r="16988" spans="31:31" ht="15.75" x14ac:dyDescent="0.3">
      <c r="AE16988" s="70"/>
    </row>
    <row r="16989" spans="31:31" ht="15.75" x14ac:dyDescent="0.3">
      <c r="AE16989" s="70"/>
    </row>
    <row r="16990" spans="31:31" ht="15.75" x14ac:dyDescent="0.3">
      <c r="AE16990" s="70"/>
    </row>
    <row r="16991" spans="31:31" ht="15.75" x14ac:dyDescent="0.3">
      <c r="AE16991" s="70"/>
    </row>
    <row r="16992" spans="31:31" ht="15.75" x14ac:dyDescent="0.3">
      <c r="AE16992" s="70"/>
    </row>
    <row r="16993" spans="31:31" ht="15.75" x14ac:dyDescent="0.3">
      <c r="AE16993" s="70"/>
    </row>
    <row r="16994" spans="31:31" ht="15.75" x14ac:dyDescent="0.3">
      <c r="AE16994" s="70"/>
    </row>
    <row r="16995" spans="31:31" ht="15.75" x14ac:dyDescent="0.3">
      <c r="AE16995" s="70"/>
    </row>
    <row r="16996" spans="31:31" ht="15.75" x14ac:dyDescent="0.3">
      <c r="AE16996" s="70"/>
    </row>
    <row r="16997" spans="31:31" ht="15.75" x14ac:dyDescent="0.3">
      <c r="AE16997" s="70"/>
    </row>
    <row r="16998" spans="31:31" ht="15.75" x14ac:dyDescent="0.3">
      <c r="AE16998" s="70"/>
    </row>
    <row r="16999" spans="31:31" ht="15.75" x14ac:dyDescent="0.3">
      <c r="AE16999" s="70"/>
    </row>
    <row r="17000" spans="31:31" ht="15.75" x14ac:dyDescent="0.3">
      <c r="AE17000" s="70"/>
    </row>
    <row r="17001" spans="31:31" ht="15.75" x14ac:dyDescent="0.3">
      <c r="AE17001" s="70"/>
    </row>
    <row r="17002" spans="31:31" ht="15.75" x14ac:dyDescent="0.3">
      <c r="AE17002" s="70"/>
    </row>
    <row r="17003" spans="31:31" ht="15.75" x14ac:dyDescent="0.3">
      <c r="AE17003" s="70"/>
    </row>
    <row r="17004" spans="31:31" ht="15.75" x14ac:dyDescent="0.3">
      <c r="AE17004" s="70"/>
    </row>
    <row r="17005" spans="31:31" ht="15.75" x14ac:dyDescent="0.3">
      <c r="AE17005" s="70"/>
    </row>
    <row r="17006" spans="31:31" ht="15.75" x14ac:dyDescent="0.3">
      <c r="AE17006" s="70"/>
    </row>
    <row r="17007" spans="31:31" ht="15.75" x14ac:dyDescent="0.3">
      <c r="AE17007" s="70"/>
    </row>
    <row r="17008" spans="31:31" ht="15.75" x14ac:dyDescent="0.3">
      <c r="AE17008" s="70"/>
    </row>
    <row r="17009" spans="31:31" ht="15.75" x14ac:dyDescent="0.3">
      <c r="AE17009" s="70"/>
    </row>
    <row r="17010" spans="31:31" ht="15.75" x14ac:dyDescent="0.3">
      <c r="AE17010" s="70"/>
    </row>
    <row r="17011" spans="31:31" ht="15.75" x14ac:dyDescent="0.3">
      <c r="AE17011" s="70"/>
    </row>
    <row r="17012" spans="31:31" ht="15.75" x14ac:dyDescent="0.3">
      <c r="AE17012" s="70"/>
    </row>
    <row r="17013" spans="31:31" ht="15.75" x14ac:dyDescent="0.3">
      <c r="AE17013" s="70"/>
    </row>
    <row r="17014" spans="31:31" ht="15.75" x14ac:dyDescent="0.3">
      <c r="AE17014" s="70"/>
    </row>
    <row r="17015" spans="31:31" ht="15.75" x14ac:dyDescent="0.3">
      <c r="AE17015" s="70"/>
    </row>
    <row r="17016" spans="31:31" ht="15.75" x14ac:dyDescent="0.3">
      <c r="AE17016" s="70"/>
    </row>
    <row r="17017" spans="31:31" ht="15.75" x14ac:dyDescent="0.3">
      <c r="AE17017" s="70"/>
    </row>
    <row r="17018" spans="31:31" ht="15.75" x14ac:dyDescent="0.3">
      <c r="AE17018" s="70"/>
    </row>
    <row r="17019" spans="31:31" ht="15.75" x14ac:dyDescent="0.3">
      <c r="AE17019" s="70"/>
    </row>
    <row r="17020" spans="31:31" ht="15.75" x14ac:dyDescent="0.3">
      <c r="AE17020" s="70"/>
    </row>
    <row r="17021" spans="31:31" ht="15.75" x14ac:dyDescent="0.3">
      <c r="AE17021" s="70"/>
    </row>
    <row r="17022" spans="31:31" ht="15.75" x14ac:dyDescent="0.3">
      <c r="AE17022" s="70"/>
    </row>
    <row r="17023" spans="31:31" ht="15.75" x14ac:dyDescent="0.3">
      <c r="AE17023" s="70"/>
    </row>
    <row r="17024" spans="31:31" ht="15.75" x14ac:dyDescent="0.3">
      <c r="AE17024" s="70"/>
    </row>
    <row r="17025" spans="31:31" ht="15.75" x14ac:dyDescent="0.3">
      <c r="AE17025" s="70"/>
    </row>
    <row r="17026" spans="31:31" ht="15.75" x14ac:dyDescent="0.3">
      <c r="AE17026" s="70"/>
    </row>
    <row r="17027" spans="31:31" ht="15.75" x14ac:dyDescent="0.3">
      <c r="AE17027" s="70"/>
    </row>
    <row r="17028" spans="31:31" ht="15.75" x14ac:dyDescent="0.3">
      <c r="AE17028" s="70"/>
    </row>
    <row r="17029" spans="31:31" ht="15.75" x14ac:dyDescent="0.3">
      <c r="AE17029" s="70"/>
    </row>
    <row r="17030" spans="31:31" ht="15.75" x14ac:dyDescent="0.3">
      <c r="AE17030" s="70"/>
    </row>
    <row r="17031" spans="31:31" ht="15.75" x14ac:dyDescent="0.3">
      <c r="AE17031" s="70"/>
    </row>
    <row r="17032" spans="31:31" ht="15.75" x14ac:dyDescent="0.3">
      <c r="AE17032" s="70"/>
    </row>
    <row r="17033" spans="31:31" ht="15.75" x14ac:dyDescent="0.3">
      <c r="AE17033" s="70"/>
    </row>
    <row r="17034" spans="31:31" ht="15.75" x14ac:dyDescent="0.3">
      <c r="AE17034" s="70"/>
    </row>
    <row r="17035" spans="31:31" ht="15.75" x14ac:dyDescent="0.3">
      <c r="AE17035" s="70"/>
    </row>
    <row r="17036" spans="31:31" ht="15.75" x14ac:dyDescent="0.3">
      <c r="AE17036" s="70"/>
    </row>
    <row r="17037" spans="31:31" ht="15.75" x14ac:dyDescent="0.3">
      <c r="AE17037" s="70"/>
    </row>
    <row r="17038" spans="31:31" ht="15.75" x14ac:dyDescent="0.3">
      <c r="AE17038" s="70"/>
    </row>
    <row r="17039" spans="31:31" ht="15.75" x14ac:dyDescent="0.3">
      <c r="AE17039" s="70"/>
    </row>
    <row r="17040" spans="31:31" ht="15.75" x14ac:dyDescent="0.3">
      <c r="AE17040" s="70"/>
    </row>
    <row r="17041" spans="31:31" ht="15.75" x14ac:dyDescent="0.3">
      <c r="AE17041" s="70"/>
    </row>
    <row r="17042" spans="31:31" ht="15.75" x14ac:dyDescent="0.3">
      <c r="AE17042" s="70"/>
    </row>
    <row r="17043" spans="31:31" ht="15.75" x14ac:dyDescent="0.3">
      <c r="AE17043" s="70"/>
    </row>
    <row r="17044" spans="31:31" ht="15.75" x14ac:dyDescent="0.3">
      <c r="AE17044" s="70"/>
    </row>
    <row r="17045" spans="31:31" ht="15.75" x14ac:dyDescent="0.3">
      <c r="AE17045" s="70"/>
    </row>
    <row r="17046" spans="31:31" ht="15.75" x14ac:dyDescent="0.3">
      <c r="AE17046" s="70"/>
    </row>
    <row r="17047" spans="31:31" ht="15.75" x14ac:dyDescent="0.3">
      <c r="AE17047" s="70"/>
    </row>
    <row r="17048" spans="31:31" ht="15.75" x14ac:dyDescent="0.3">
      <c r="AE17048" s="70"/>
    </row>
    <row r="17049" spans="31:31" ht="15.75" x14ac:dyDescent="0.3">
      <c r="AE17049" s="70"/>
    </row>
    <row r="17050" spans="31:31" ht="15.75" x14ac:dyDescent="0.3">
      <c r="AE17050" s="70"/>
    </row>
    <row r="17051" spans="31:31" ht="15.75" x14ac:dyDescent="0.3">
      <c r="AE17051" s="70"/>
    </row>
    <row r="17052" spans="31:31" ht="15.75" x14ac:dyDescent="0.3">
      <c r="AE17052" s="70"/>
    </row>
    <row r="17053" spans="31:31" ht="15.75" x14ac:dyDescent="0.3">
      <c r="AE17053" s="70"/>
    </row>
    <row r="17054" spans="31:31" ht="15.75" x14ac:dyDescent="0.3">
      <c r="AE17054" s="70"/>
    </row>
    <row r="17055" spans="31:31" ht="15.75" x14ac:dyDescent="0.3">
      <c r="AE17055" s="70"/>
    </row>
    <row r="17056" spans="31:31" ht="15.75" x14ac:dyDescent="0.3">
      <c r="AE17056" s="70"/>
    </row>
    <row r="17057" spans="31:31" ht="15.75" x14ac:dyDescent="0.3">
      <c r="AE17057" s="70"/>
    </row>
    <row r="17058" spans="31:31" ht="15.75" x14ac:dyDescent="0.3">
      <c r="AE17058" s="70"/>
    </row>
    <row r="17059" spans="31:31" ht="15.75" x14ac:dyDescent="0.3">
      <c r="AE17059" s="70"/>
    </row>
    <row r="17060" spans="31:31" ht="15.75" x14ac:dyDescent="0.3">
      <c r="AE17060" s="70"/>
    </row>
    <row r="17061" spans="31:31" ht="15.75" x14ac:dyDescent="0.3">
      <c r="AE17061" s="70"/>
    </row>
    <row r="17062" spans="31:31" ht="15.75" x14ac:dyDescent="0.3">
      <c r="AE17062" s="70"/>
    </row>
    <row r="17063" spans="31:31" ht="15.75" x14ac:dyDescent="0.3">
      <c r="AE17063" s="70"/>
    </row>
    <row r="17064" spans="31:31" ht="15.75" x14ac:dyDescent="0.3">
      <c r="AE17064" s="70"/>
    </row>
    <row r="17065" spans="31:31" ht="15.75" x14ac:dyDescent="0.3">
      <c r="AE17065" s="70"/>
    </row>
    <row r="17066" spans="31:31" ht="15.75" x14ac:dyDescent="0.3">
      <c r="AE17066" s="70"/>
    </row>
    <row r="17067" spans="31:31" ht="15.75" x14ac:dyDescent="0.3">
      <c r="AE17067" s="70"/>
    </row>
    <row r="17068" spans="31:31" ht="15.75" x14ac:dyDescent="0.3">
      <c r="AE17068" s="70"/>
    </row>
    <row r="17069" spans="31:31" ht="15.75" x14ac:dyDescent="0.3">
      <c r="AE17069" s="70"/>
    </row>
    <row r="17070" spans="31:31" ht="15.75" x14ac:dyDescent="0.3">
      <c r="AE17070" s="70"/>
    </row>
    <row r="17071" spans="31:31" ht="15.75" x14ac:dyDescent="0.3">
      <c r="AE17071" s="70"/>
    </row>
    <row r="17072" spans="31:31" ht="15.75" x14ac:dyDescent="0.3">
      <c r="AE17072" s="70"/>
    </row>
    <row r="17073" spans="31:31" ht="15.75" x14ac:dyDescent="0.3">
      <c r="AE17073" s="70"/>
    </row>
    <row r="17074" spans="31:31" ht="15.75" x14ac:dyDescent="0.3">
      <c r="AE17074" s="70"/>
    </row>
    <row r="17075" spans="31:31" ht="15.75" x14ac:dyDescent="0.3">
      <c r="AE17075" s="70"/>
    </row>
    <row r="17076" spans="31:31" ht="15.75" x14ac:dyDescent="0.3">
      <c r="AE17076" s="70"/>
    </row>
    <row r="17077" spans="31:31" ht="15.75" x14ac:dyDescent="0.3">
      <c r="AE17077" s="70"/>
    </row>
    <row r="17078" spans="31:31" ht="15.75" x14ac:dyDescent="0.3">
      <c r="AE17078" s="70"/>
    </row>
    <row r="17079" spans="31:31" ht="15.75" x14ac:dyDescent="0.3">
      <c r="AE17079" s="70"/>
    </row>
    <row r="17080" spans="31:31" ht="15.75" x14ac:dyDescent="0.3">
      <c r="AE17080" s="70"/>
    </row>
    <row r="17081" spans="31:31" ht="15.75" x14ac:dyDescent="0.3">
      <c r="AE17081" s="70"/>
    </row>
    <row r="17082" spans="31:31" ht="15.75" x14ac:dyDescent="0.3">
      <c r="AE17082" s="70"/>
    </row>
    <row r="17083" spans="31:31" ht="15.75" x14ac:dyDescent="0.3">
      <c r="AE17083" s="70"/>
    </row>
    <row r="17084" spans="31:31" ht="15.75" x14ac:dyDescent="0.3">
      <c r="AE17084" s="70"/>
    </row>
    <row r="17085" spans="31:31" ht="15.75" x14ac:dyDescent="0.3">
      <c r="AE17085" s="70"/>
    </row>
    <row r="17086" spans="31:31" ht="15.75" x14ac:dyDescent="0.3">
      <c r="AE17086" s="70"/>
    </row>
    <row r="17087" spans="31:31" ht="15.75" x14ac:dyDescent="0.3">
      <c r="AE17087" s="70"/>
    </row>
    <row r="17088" spans="31:31" ht="15.75" x14ac:dyDescent="0.3">
      <c r="AE17088" s="70"/>
    </row>
    <row r="17089" spans="31:31" ht="15.75" x14ac:dyDescent="0.3">
      <c r="AE17089" s="70"/>
    </row>
    <row r="17090" spans="31:31" ht="15.75" x14ac:dyDescent="0.3">
      <c r="AE17090" s="70"/>
    </row>
    <row r="17091" spans="31:31" ht="15.75" x14ac:dyDescent="0.3">
      <c r="AE17091" s="70"/>
    </row>
    <row r="17092" spans="31:31" ht="15.75" x14ac:dyDescent="0.3">
      <c r="AE17092" s="70"/>
    </row>
    <row r="17093" spans="31:31" ht="15.75" x14ac:dyDescent="0.3">
      <c r="AE17093" s="70"/>
    </row>
    <row r="17094" spans="31:31" ht="15.75" x14ac:dyDescent="0.3">
      <c r="AE17094" s="70"/>
    </row>
    <row r="17095" spans="31:31" ht="15.75" x14ac:dyDescent="0.3">
      <c r="AE17095" s="70"/>
    </row>
    <row r="17096" spans="31:31" ht="15.75" x14ac:dyDescent="0.3">
      <c r="AE17096" s="70"/>
    </row>
    <row r="17097" spans="31:31" ht="15.75" x14ac:dyDescent="0.3">
      <c r="AE17097" s="70"/>
    </row>
    <row r="17098" spans="31:31" ht="15.75" x14ac:dyDescent="0.3">
      <c r="AE17098" s="70"/>
    </row>
    <row r="17099" spans="31:31" ht="15.75" x14ac:dyDescent="0.3">
      <c r="AE17099" s="70"/>
    </row>
    <row r="17100" spans="31:31" ht="15.75" x14ac:dyDescent="0.3">
      <c r="AE17100" s="70"/>
    </row>
    <row r="17101" spans="31:31" ht="15.75" x14ac:dyDescent="0.3">
      <c r="AE17101" s="70"/>
    </row>
    <row r="17102" spans="31:31" ht="15.75" x14ac:dyDescent="0.3">
      <c r="AE17102" s="70"/>
    </row>
    <row r="17103" spans="31:31" ht="15.75" x14ac:dyDescent="0.3">
      <c r="AE17103" s="70"/>
    </row>
    <row r="17104" spans="31:31" ht="15.75" x14ac:dyDescent="0.3">
      <c r="AE17104" s="70"/>
    </row>
    <row r="17105" spans="31:31" ht="15.75" x14ac:dyDescent="0.3">
      <c r="AE17105" s="70"/>
    </row>
    <row r="17106" spans="31:31" ht="15.75" x14ac:dyDescent="0.3">
      <c r="AE17106" s="70"/>
    </row>
    <row r="17107" spans="31:31" ht="15.75" x14ac:dyDescent="0.3">
      <c r="AE17107" s="70"/>
    </row>
    <row r="17108" spans="31:31" ht="15.75" x14ac:dyDescent="0.3">
      <c r="AE17108" s="70"/>
    </row>
    <row r="17109" spans="31:31" ht="15.75" x14ac:dyDescent="0.3">
      <c r="AE17109" s="70"/>
    </row>
    <row r="17110" spans="31:31" ht="15.75" x14ac:dyDescent="0.3">
      <c r="AE17110" s="70"/>
    </row>
    <row r="17111" spans="31:31" ht="15.75" x14ac:dyDescent="0.3">
      <c r="AE17111" s="70"/>
    </row>
    <row r="17112" spans="31:31" ht="15.75" x14ac:dyDescent="0.3">
      <c r="AE17112" s="70"/>
    </row>
    <row r="17113" spans="31:31" ht="15.75" x14ac:dyDescent="0.3">
      <c r="AE17113" s="70"/>
    </row>
    <row r="17114" spans="31:31" ht="15.75" x14ac:dyDescent="0.3">
      <c r="AE17114" s="70"/>
    </row>
    <row r="17115" spans="31:31" ht="15.75" x14ac:dyDescent="0.3">
      <c r="AE17115" s="70"/>
    </row>
    <row r="17116" spans="31:31" ht="15.75" x14ac:dyDescent="0.3">
      <c r="AE17116" s="70"/>
    </row>
    <row r="17117" spans="31:31" ht="15.75" x14ac:dyDescent="0.3">
      <c r="AE17117" s="70"/>
    </row>
    <row r="17118" spans="31:31" ht="15.75" x14ac:dyDescent="0.3">
      <c r="AE17118" s="70"/>
    </row>
    <row r="17119" spans="31:31" ht="15.75" x14ac:dyDescent="0.3">
      <c r="AE17119" s="70"/>
    </row>
    <row r="17120" spans="31:31" ht="15.75" x14ac:dyDescent="0.3">
      <c r="AE17120" s="70"/>
    </row>
    <row r="17121" spans="31:31" ht="15.75" x14ac:dyDescent="0.3">
      <c r="AE17121" s="70"/>
    </row>
    <row r="17122" spans="31:31" ht="15.75" x14ac:dyDescent="0.3">
      <c r="AE17122" s="70"/>
    </row>
    <row r="17123" spans="31:31" ht="15.75" x14ac:dyDescent="0.3">
      <c r="AE17123" s="70"/>
    </row>
    <row r="17124" spans="31:31" ht="15.75" x14ac:dyDescent="0.3">
      <c r="AE17124" s="70"/>
    </row>
    <row r="17125" spans="31:31" ht="15.75" x14ac:dyDescent="0.3">
      <c r="AE17125" s="70"/>
    </row>
    <row r="17126" spans="31:31" ht="15.75" x14ac:dyDescent="0.3">
      <c r="AE17126" s="70"/>
    </row>
    <row r="17127" spans="31:31" ht="15.75" x14ac:dyDescent="0.3">
      <c r="AE17127" s="70"/>
    </row>
    <row r="17128" spans="31:31" ht="15.75" x14ac:dyDescent="0.3">
      <c r="AE17128" s="70"/>
    </row>
    <row r="17129" spans="31:31" ht="15.75" x14ac:dyDescent="0.3">
      <c r="AE17129" s="70"/>
    </row>
    <row r="17130" spans="31:31" ht="15.75" x14ac:dyDescent="0.3">
      <c r="AE17130" s="70"/>
    </row>
    <row r="17131" spans="31:31" ht="15.75" x14ac:dyDescent="0.3">
      <c r="AE17131" s="70"/>
    </row>
    <row r="17132" spans="31:31" ht="15.75" x14ac:dyDescent="0.3">
      <c r="AE17132" s="70"/>
    </row>
    <row r="17133" spans="31:31" ht="15.75" x14ac:dyDescent="0.3">
      <c r="AE17133" s="70"/>
    </row>
    <row r="17134" spans="31:31" ht="15.75" x14ac:dyDescent="0.3">
      <c r="AE17134" s="70"/>
    </row>
    <row r="17135" spans="31:31" ht="15.75" x14ac:dyDescent="0.3">
      <c r="AE17135" s="70"/>
    </row>
    <row r="17136" spans="31:31" ht="15.75" x14ac:dyDescent="0.3">
      <c r="AE17136" s="70"/>
    </row>
    <row r="17137" spans="31:31" ht="15.75" x14ac:dyDescent="0.3">
      <c r="AE17137" s="70"/>
    </row>
    <row r="17138" spans="31:31" ht="15.75" x14ac:dyDescent="0.3">
      <c r="AE17138" s="70"/>
    </row>
    <row r="17139" spans="31:31" ht="15.75" x14ac:dyDescent="0.3">
      <c r="AE17139" s="70"/>
    </row>
    <row r="17140" spans="31:31" ht="15.75" x14ac:dyDescent="0.3">
      <c r="AE17140" s="70"/>
    </row>
    <row r="17141" spans="31:31" ht="15.75" x14ac:dyDescent="0.3">
      <c r="AE17141" s="70"/>
    </row>
    <row r="17142" spans="31:31" ht="15.75" x14ac:dyDescent="0.3">
      <c r="AE17142" s="70"/>
    </row>
    <row r="17143" spans="31:31" ht="15.75" x14ac:dyDescent="0.3">
      <c r="AE17143" s="70"/>
    </row>
    <row r="17144" spans="31:31" ht="15.75" x14ac:dyDescent="0.3">
      <c r="AE17144" s="70"/>
    </row>
    <row r="17145" spans="31:31" ht="15.75" x14ac:dyDescent="0.3">
      <c r="AE17145" s="70"/>
    </row>
    <row r="17146" spans="31:31" ht="15.75" x14ac:dyDescent="0.3">
      <c r="AE17146" s="70"/>
    </row>
    <row r="17147" spans="31:31" ht="15.75" x14ac:dyDescent="0.3">
      <c r="AE17147" s="70"/>
    </row>
    <row r="17148" spans="31:31" ht="15.75" x14ac:dyDescent="0.3">
      <c r="AE17148" s="70"/>
    </row>
    <row r="17149" spans="31:31" ht="15.75" x14ac:dyDescent="0.3">
      <c r="AE17149" s="70"/>
    </row>
    <row r="17150" spans="31:31" ht="15.75" x14ac:dyDescent="0.3">
      <c r="AE17150" s="70"/>
    </row>
    <row r="17151" spans="31:31" ht="15.75" x14ac:dyDescent="0.3">
      <c r="AE17151" s="70"/>
    </row>
    <row r="17152" spans="31:31" ht="15.75" x14ac:dyDescent="0.3">
      <c r="AE17152" s="70"/>
    </row>
    <row r="17153" spans="31:31" ht="15.75" x14ac:dyDescent="0.3">
      <c r="AE17153" s="70"/>
    </row>
    <row r="17154" spans="31:31" ht="15.75" x14ac:dyDescent="0.3">
      <c r="AE17154" s="70"/>
    </row>
    <row r="17155" spans="31:31" ht="15.75" x14ac:dyDescent="0.3">
      <c r="AE17155" s="70"/>
    </row>
    <row r="17156" spans="31:31" ht="15.75" x14ac:dyDescent="0.3">
      <c r="AE17156" s="70"/>
    </row>
    <row r="17157" spans="31:31" ht="15.75" x14ac:dyDescent="0.3">
      <c r="AE17157" s="70"/>
    </row>
    <row r="17158" spans="31:31" ht="15.75" x14ac:dyDescent="0.3">
      <c r="AE17158" s="70"/>
    </row>
    <row r="17159" spans="31:31" ht="15.75" x14ac:dyDescent="0.3">
      <c r="AE17159" s="70"/>
    </row>
    <row r="17160" spans="31:31" ht="15.75" x14ac:dyDescent="0.3">
      <c r="AE17160" s="70"/>
    </row>
    <row r="17161" spans="31:31" ht="15.75" x14ac:dyDescent="0.3">
      <c r="AE17161" s="70"/>
    </row>
    <row r="17162" spans="31:31" ht="15.75" x14ac:dyDescent="0.3">
      <c r="AE17162" s="70"/>
    </row>
    <row r="17163" spans="31:31" ht="15.75" x14ac:dyDescent="0.3">
      <c r="AE17163" s="70"/>
    </row>
    <row r="17164" spans="31:31" ht="15.75" x14ac:dyDescent="0.3">
      <c r="AE17164" s="70"/>
    </row>
    <row r="17165" spans="31:31" ht="15.75" x14ac:dyDescent="0.3">
      <c r="AE17165" s="70"/>
    </row>
    <row r="17166" spans="31:31" ht="15.75" x14ac:dyDescent="0.3">
      <c r="AE17166" s="70"/>
    </row>
    <row r="17167" spans="31:31" ht="15.75" x14ac:dyDescent="0.3">
      <c r="AE17167" s="70"/>
    </row>
    <row r="17168" spans="31:31" ht="15.75" x14ac:dyDescent="0.3">
      <c r="AE17168" s="70"/>
    </row>
    <row r="17169" spans="31:31" ht="15.75" x14ac:dyDescent="0.3">
      <c r="AE17169" s="70"/>
    </row>
    <row r="17170" spans="31:31" ht="15.75" x14ac:dyDescent="0.3">
      <c r="AE17170" s="70"/>
    </row>
    <row r="17171" spans="31:31" ht="15.75" x14ac:dyDescent="0.3">
      <c r="AE17171" s="70"/>
    </row>
    <row r="17172" spans="31:31" ht="15.75" x14ac:dyDescent="0.3">
      <c r="AE17172" s="70"/>
    </row>
    <row r="17173" spans="31:31" ht="15.75" x14ac:dyDescent="0.3">
      <c r="AE17173" s="70"/>
    </row>
    <row r="17174" spans="31:31" ht="15.75" x14ac:dyDescent="0.3">
      <c r="AE17174" s="70"/>
    </row>
    <row r="17175" spans="31:31" ht="15.75" x14ac:dyDescent="0.3">
      <c r="AE17175" s="70"/>
    </row>
    <row r="17176" spans="31:31" ht="15.75" x14ac:dyDescent="0.3">
      <c r="AE17176" s="70"/>
    </row>
    <row r="17177" spans="31:31" ht="15.75" x14ac:dyDescent="0.3">
      <c r="AE17177" s="70"/>
    </row>
    <row r="17178" spans="31:31" ht="15.75" x14ac:dyDescent="0.3">
      <c r="AE17178" s="70"/>
    </row>
    <row r="17179" spans="31:31" ht="15.75" x14ac:dyDescent="0.3">
      <c r="AE17179" s="70"/>
    </row>
    <row r="17180" spans="31:31" ht="15.75" x14ac:dyDescent="0.3">
      <c r="AE17180" s="70"/>
    </row>
    <row r="17181" spans="31:31" ht="15.75" x14ac:dyDescent="0.3">
      <c r="AE17181" s="70"/>
    </row>
    <row r="17182" spans="31:31" ht="15.75" x14ac:dyDescent="0.3">
      <c r="AE17182" s="70"/>
    </row>
    <row r="17183" spans="31:31" ht="15.75" x14ac:dyDescent="0.3">
      <c r="AE17183" s="70"/>
    </row>
    <row r="17184" spans="31:31" ht="15.75" x14ac:dyDescent="0.3">
      <c r="AE17184" s="70"/>
    </row>
    <row r="17185" spans="31:31" ht="15.75" x14ac:dyDescent="0.3">
      <c r="AE17185" s="70"/>
    </row>
    <row r="17186" spans="31:31" ht="15.75" x14ac:dyDescent="0.3">
      <c r="AE17186" s="70"/>
    </row>
    <row r="17187" spans="31:31" ht="15.75" x14ac:dyDescent="0.3">
      <c r="AE17187" s="70"/>
    </row>
    <row r="17188" spans="31:31" ht="15.75" x14ac:dyDescent="0.3">
      <c r="AE17188" s="70"/>
    </row>
    <row r="17189" spans="31:31" ht="15.75" x14ac:dyDescent="0.3">
      <c r="AE17189" s="70"/>
    </row>
    <row r="17190" spans="31:31" ht="15.75" x14ac:dyDescent="0.3">
      <c r="AE17190" s="70"/>
    </row>
    <row r="17191" spans="31:31" ht="15.75" x14ac:dyDescent="0.3">
      <c r="AE17191" s="70"/>
    </row>
    <row r="17192" spans="31:31" ht="15.75" x14ac:dyDescent="0.3">
      <c r="AE17192" s="70"/>
    </row>
    <row r="17193" spans="31:31" ht="15.75" x14ac:dyDescent="0.3">
      <c r="AE17193" s="70"/>
    </row>
    <row r="17194" spans="31:31" ht="15.75" x14ac:dyDescent="0.3">
      <c r="AE17194" s="70"/>
    </row>
    <row r="17195" spans="31:31" ht="15.75" x14ac:dyDescent="0.3">
      <c r="AE17195" s="70"/>
    </row>
    <row r="17196" spans="31:31" ht="15.75" x14ac:dyDescent="0.3">
      <c r="AE17196" s="70"/>
    </row>
    <row r="17197" spans="31:31" ht="15.75" x14ac:dyDescent="0.3">
      <c r="AE17197" s="70"/>
    </row>
    <row r="17198" spans="31:31" ht="15.75" x14ac:dyDescent="0.3">
      <c r="AE17198" s="70"/>
    </row>
    <row r="17199" spans="31:31" ht="15.75" x14ac:dyDescent="0.3">
      <c r="AE17199" s="70"/>
    </row>
    <row r="17200" spans="31:31" ht="15.75" x14ac:dyDescent="0.3">
      <c r="AE17200" s="70"/>
    </row>
    <row r="17201" spans="31:31" ht="15.75" x14ac:dyDescent="0.3">
      <c r="AE17201" s="70"/>
    </row>
    <row r="17202" spans="31:31" ht="15.75" x14ac:dyDescent="0.3">
      <c r="AE17202" s="70"/>
    </row>
    <row r="17203" spans="31:31" ht="15.75" x14ac:dyDescent="0.3">
      <c r="AE17203" s="70"/>
    </row>
    <row r="17204" spans="31:31" ht="15.75" x14ac:dyDescent="0.3">
      <c r="AE17204" s="70"/>
    </row>
    <row r="17205" spans="31:31" ht="15.75" x14ac:dyDescent="0.3">
      <c r="AE17205" s="70"/>
    </row>
    <row r="17206" spans="31:31" ht="15.75" x14ac:dyDescent="0.3">
      <c r="AE17206" s="70"/>
    </row>
    <row r="17207" spans="31:31" ht="15.75" x14ac:dyDescent="0.3">
      <c r="AE17207" s="70"/>
    </row>
    <row r="17208" spans="31:31" ht="15.75" x14ac:dyDescent="0.3">
      <c r="AE17208" s="70"/>
    </row>
    <row r="17209" spans="31:31" ht="15.75" x14ac:dyDescent="0.3">
      <c r="AE17209" s="70"/>
    </row>
    <row r="17210" spans="31:31" ht="15.75" x14ac:dyDescent="0.3">
      <c r="AE17210" s="70"/>
    </row>
    <row r="17211" spans="31:31" ht="15.75" x14ac:dyDescent="0.3">
      <c r="AE17211" s="70"/>
    </row>
    <row r="17212" spans="31:31" ht="15.75" x14ac:dyDescent="0.3">
      <c r="AE17212" s="70"/>
    </row>
    <row r="17213" spans="31:31" ht="15.75" x14ac:dyDescent="0.3">
      <c r="AE17213" s="70"/>
    </row>
    <row r="17214" spans="31:31" ht="15.75" x14ac:dyDescent="0.3">
      <c r="AE17214" s="70"/>
    </row>
    <row r="17215" spans="31:31" ht="15.75" x14ac:dyDescent="0.3">
      <c r="AE17215" s="70"/>
    </row>
    <row r="17216" spans="31:31" ht="15.75" x14ac:dyDescent="0.3">
      <c r="AE17216" s="70"/>
    </row>
    <row r="17217" spans="31:31" ht="15.75" x14ac:dyDescent="0.3">
      <c r="AE17217" s="70"/>
    </row>
    <row r="17218" spans="31:31" ht="15.75" x14ac:dyDescent="0.3">
      <c r="AE17218" s="70"/>
    </row>
    <row r="17219" spans="31:31" ht="15.75" x14ac:dyDescent="0.3">
      <c r="AE17219" s="70"/>
    </row>
    <row r="17220" spans="31:31" ht="15.75" x14ac:dyDescent="0.3">
      <c r="AE17220" s="70"/>
    </row>
    <row r="17221" spans="31:31" ht="15.75" x14ac:dyDescent="0.3">
      <c r="AE17221" s="70"/>
    </row>
    <row r="17222" spans="31:31" ht="15.75" x14ac:dyDescent="0.3">
      <c r="AE17222" s="70"/>
    </row>
    <row r="17223" spans="31:31" ht="15.75" x14ac:dyDescent="0.3">
      <c r="AE17223" s="70"/>
    </row>
    <row r="17224" spans="31:31" ht="15.75" x14ac:dyDescent="0.3">
      <c r="AE17224" s="70"/>
    </row>
    <row r="17225" spans="31:31" ht="15.75" x14ac:dyDescent="0.3">
      <c r="AE17225" s="70"/>
    </row>
    <row r="17226" spans="31:31" ht="15.75" x14ac:dyDescent="0.3">
      <c r="AE17226" s="70"/>
    </row>
    <row r="17227" spans="31:31" ht="15.75" x14ac:dyDescent="0.3">
      <c r="AE17227" s="70"/>
    </row>
    <row r="17228" spans="31:31" ht="15.75" x14ac:dyDescent="0.3">
      <c r="AE17228" s="70"/>
    </row>
    <row r="17229" spans="31:31" ht="15.75" x14ac:dyDescent="0.3">
      <c r="AE17229" s="70"/>
    </row>
    <row r="17230" spans="31:31" ht="15.75" x14ac:dyDescent="0.3">
      <c r="AE17230" s="70"/>
    </row>
    <row r="17231" spans="31:31" ht="15.75" x14ac:dyDescent="0.3">
      <c r="AE17231" s="70"/>
    </row>
    <row r="17232" spans="31:31" ht="15.75" x14ac:dyDescent="0.3">
      <c r="AE17232" s="70"/>
    </row>
    <row r="17233" spans="31:31" ht="15.75" x14ac:dyDescent="0.3">
      <c r="AE17233" s="70"/>
    </row>
    <row r="17234" spans="31:31" ht="15.75" x14ac:dyDescent="0.3">
      <c r="AE17234" s="70"/>
    </row>
    <row r="17235" spans="31:31" ht="15.75" x14ac:dyDescent="0.3">
      <c r="AE17235" s="70"/>
    </row>
    <row r="17236" spans="31:31" ht="15.75" x14ac:dyDescent="0.3">
      <c r="AE17236" s="70"/>
    </row>
    <row r="17237" spans="31:31" ht="15.75" x14ac:dyDescent="0.3">
      <c r="AE17237" s="70"/>
    </row>
    <row r="17238" spans="31:31" ht="15.75" x14ac:dyDescent="0.3">
      <c r="AE17238" s="70"/>
    </row>
    <row r="17239" spans="31:31" ht="15.75" x14ac:dyDescent="0.3">
      <c r="AE17239" s="70"/>
    </row>
    <row r="17240" spans="31:31" ht="15.75" x14ac:dyDescent="0.3">
      <c r="AE17240" s="70"/>
    </row>
    <row r="17241" spans="31:31" ht="15.75" x14ac:dyDescent="0.3">
      <c r="AE17241" s="70"/>
    </row>
    <row r="17242" spans="31:31" ht="15.75" x14ac:dyDescent="0.3">
      <c r="AE17242" s="70"/>
    </row>
    <row r="17243" spans="31:31" ht="15.75" x14ac:dyDescent="0.3">
      <c r="AE17243" s="70"/>
    </row>
    <row r="17244" spans="31:31" ht="15.75" x14ac:dyDescent="0.3">
      <c r="AE17244" s="70"/>
    </row>
    <row r="17245" spans="31:31" ht="15.75" x14ac:dyDescent="0.3">
      <c r="AE17245" s="70"/>
    </row>
    <row r="17246" spans="31:31" ht="15.75" x14ac:dyDescent="0.3">
      <c r="AE17246" s="70"/>
    </row>
    <row r="17247" spans="31:31" ht="15.75" x14ac:dyDescent="0.3">
      <c r="AE17247" s="70"/>
    </row>
    <row r="17248" spans="31:31" ht="15.75" x14ac:dyDescent="0.3">
      <c r="AE17248" s="70"/>
    </row>
    <row r="17249" spans="31:31" ht="15.75" x14ac:dyDescent="0.3">
      <c r="AE17249" s="70"/>
    </row>
    <row r="17250" spans="31:31" ht="15.75" x14ac:dyDescent="0.3">
      <c r="AE17250" s="70"/>
    </row>
    <row r="17251" spans="31:31" ht="15.75" x14ac:dyDescent="0.3">
      <c r="AE17251" s="70"/>
    </row>
    <row r="17252" spans="31:31" ht="15.75" x14ac:dyDescent="0.3">
      <c r="AE17252" s="70"/>
    </row>
    <row r="17253" spans="31:31" ht="15.75" x14ac:dyDescent="0.3">
      <c r="AE17253" s="70"/>
    </row>
    <row r="17254" spans="31:31" ht="15.75" x14ac:dyDescent="0.3">
      <c r="AE17254" s="70"/>
    </row>
    <row r="17255" spans="31:31" ht="15.75" x14ac:dyDescent="0.3">
      <c r="AE17255" s="70"/>
    </row>
    <row r="17256" spans="31:31" ht="15.75" x14ac:dyDescent="0.3">
      <c r="AE17256" s="70"/>
    </row>
    <row r="17257" spans="31:31" ht="15.75" x14ac:dyDescent="0.3">
      <c r="AE17257" s="70"/>
    </row>
    <row r="17258" spans="31:31" ht="15.75" x14ac:dyDescent="0.3">
      <c r="AE17258" s="70"/>
    </row>
    <row r="17259" spans="31:31" ht="15.75" x14ac:dyDescent="0.3">
      <c r="AE17259" s="70"/>
    </row>
    <row r="17260" spans="31:31" ht="15.75" x14ac:dyDescent="0.3">
      <c r="AE17260" s="70"/>
    </row>
    <row r="17261" spans="31:31" ht="15.75" x14ac:dyDescent="0.3">
      <c r="AE17261" s="70"/>
    </row>
    <row r="17262" spans="31:31" ht="15.75" x14ac:dyDescent="0.3">
      <c r="AE17262" s="70"/>
    </row>
    <row r="17263" spans="31:31" ht="15.75" x14ac:dyDescent="0.3">
      <c r="AE17263" s="70"/>
    </row>
    <row r="17264" spans="31:31" ht="15.75" x14ac:dyDescent="0.3">
      <c r="AE17264" s="70"/>
    </row>
    <row r="17265" spans="31:31" ht="15.75" x14ac:dyDescent="0.3">
      <c r="AE17265" s="70"/>
    </row>
    <row r="17266" spans="31:31" ht="15.75" x14ac:dyDescent="0.3">
      <c r="AE17266" s="70"/>
    </row>
    <row r="17267" spans="31:31" ht="15.75" x14ac:dyDescent="0.3">
      <c r="AE17267" s="70"/>
    </row>
    <row r="17268" spans="31:31" ht="15.75" x14ac:dyDescent="0.3">
      <c r="AE17268" s="70"/>
    </row>
    <row r="17269" spans="31:31" ht="15.75" x14ac:dyDescent="0.3">
      <c r="AE17269" s="70"/>
    </row>
    <row r="17270" spans="31:31" ht="15.75" x14ac:dyDescent="0.3">
      <c r="AE17270" s="70"/>
    </row>
    <row r="17271" spans="31:31" ht="15.75" x14ac:dyDescent="0.3">
      <c r="AE17271" s="70"/>
    </row>
    <row r="17272" spans="31:31" ht="15.75" x14ac:dyDescent="0.3">
      <c r="AE17272" s="70"/>
    </row>
    <row r="17273" spans="31:31" ht="15.75" x14ac:dyDescent="0.3">
      <c r="AE17273" s="70"/>
    </row>
    <row r="17274" spans="31:31" ht="15.75" x14ac:dyDescent="0.3">
      <c r="AE17274" s="70"/>
    </row>
    <row r="17275" spans="31:31" ht="15.75" x14ac:dyDescent="0.3">
      <c r="AE17275" s="70"/>
    </row>
    <row r="17276" spans="31:31" ht="15.75" x14ac:dyDescent="0.3">
      <c r="AE17276" s="70"/>
    </row>
    <row r="17277" spans="31:31" ht="15.75" x14ac:dyDescent="0.3">
      <c r="AE17277" s="70"/>
    </row>
    <row r="17278" spans="31:31" ht="15.75" x14ac:dyDescent="0.3">
      <c r="AE17278" s="70"/>
    </row>
    <row r="17279" spans="31:31" ht="15.75" x14ac:dyDescent="0.3">
      <c r="AE17279" s="70"/>
    </row>
    <row r="17280" spans="31:31" ht="15.75" x14ac:dyDescent="0.3">
      <c r="AE17280" s="70"/>
    </row>
    <row r="17281" spans="31:31" ht="15.75" x14ac:dyDescent="0.3">
      <c r="AE17281" s="70"/>
    </row>
    <row r="17282" spans="31:31" ht="15.75" x14ac:dyDescent="0.3">
      <c r="AE17282" s="70"/>
    </row>
    <row r="17283" spans="31:31" ht="15.75" x14ac:dyDescent="0.3">
      <c r="AE17283" s="70"/>
    </row>
    <row r="17284" spans="31:31" ht="15.75" x14ac:dyDescent="0.3">
      <c r="AE17284" s="70"/>
    </row>
    <row r="17285" spans="31:31" ht="15.75" x14ac:dyDescent="0.3">
      <c r="AE17285" s="70"/>
    </row>
    <row r="17286" spans="31:31" ht="15.75" x14ac:dyDescent="0.3">
      <c r="AE17286" s="70"/>
    </row>
    <row r="17287" spans="31:31" ht="15.75" x14ac:dyDescent="0.3">
      <c r="AE17287" s="70"/>
    </row>
    <row r="17288" spans="31:31" ht="15.75" x14ac:dyDescent="0.3">
      <c r="AE17288" s="70"/>
    </row>
    <row r="17289" spans="31:31" ht="15.75" x14ac:dyDescent="0.3">
      <c r="AE17289" s="70"/>
    </row>
    <row r="17290" spans="31:31" ht="15.75" x14ac:dyDescent="0.3">
      <c r="AE17290" s="70"/>
    </row>
    <row r="17291" spans="31:31" ht="15.75" x14ac:dyDescent="0.3">
      <c r="AE17291" s="70"/>
    </row>
    <row r="17292" spans="31:31" ht="15.75" x14ac:dyDescent="0.3">
      <c r="AE17292" s="70"/>
    </row>
    <row r="17293" spans="31:31" ht="15.75" x14ac:dyDescent="0.3">
      <c r="AE17293" s="70"/>
    </row>
    <row r="17294" spans="31:31" ht="15.75" x14ac:dyDescent="0.3">
      <c r="AE17294" s="70"/>
    </row>
    <row r="17295" spans="31:31" ht="15.75" x14ac:dyDescent="0.3">
      <c r="AE17295" s="70"/>
    </row>
    <row r="17296" spans="31:31" ht="15.75" x14ac:dyDescent="0.3">
      <c r="AE17296" s="70"/>
    </row>
    <row r="17297" spans="31:31" ht="15.75" x14ac:dyDescent="0.3">
      <c r="AE17297" s="70"/>
    </row>
    <row r="17298" spans="31:31" ht="15.75" x14ac:dyDescent="0.3">
      <c r="AE17298" s="70"/>
    </row>
    <row r="17299" spans="31:31" ht="15.75" x14ac:dyDescent="0.3">
      <c r="AE17299" s="70"/>
    </row>
    <row r="17300" spans="31:31" ht="15.75" x14ac:dyDescent="0.3">
      <c r="AE17300" s="70"/>
    </row>
    <row r="17301" spans="31:31" ht="15.75" x14ac:dyDescent="0.3">
      <c r="AE17301" s="70"/>
    </row>
    <row r="17302" spans="31:31" ht="15.75" x14ac:dyDescent="0.3">
      <c r="AE17302" s="70"/>
    </row>
    <row r="17303" spans="31:31" ht="15.75" x14ac:dyDescent="0.3">
      <c r="AE17303" s="70"/>
    </row>
    <row r="17304" spans="31:31" ht="15.75" x14ac:dyDescent="0.3">
      <c r="AE17304" s="70"/>
    </row>
    <row r="17305" spans="31:31" ht="15.75" x14ac:dyDescent="0.3">
      <c r="AE17305" s="70"/>
    </row>
    <row r="17306" spans="31:31" ht="15.75" x14ac:dyDescent="0.3">
      <c r="AE17306" s="70"/>
    </row>
    <row r="17307" spans="31:31" ht="15.75" x14ac:dyDescent="0.3">
      <c r="AE17307" s="70"/>
    </row>
    <row r="17308" spans="31:31" ht="15.75" x14ac:dyDescent="0.3">
      <c r="AE17308" s="70"/>
    </row>
    <row r="17309" spans="31:31" ht="15.75" x14ac:dyDescent="0.3">
      <c r="AE17309" s="70"/>
    </row>
    <row r="17310" spans="31:31" ht="15.75" x14ac:dyDescent="0.3">
      <c r="AE17310" s="70"/>
    </row>
    <row r="17311" spans="31:31" ht="15.75" x14ac:dyDescent="0.3">
      <c r="AE17311" s="70"/>
    </row>
    <row r="17312" spans="31:31" ht="15.75" x14ac:dyDescent="0.3">
      <c r="AE17312" s="70"/>
    </row>
    <row r="17313" spans="31:31" ht="15.75" x14ac:dyDescent="0.3">
      <c r="AE17313" s="70"/>
    </row>
    <row r="17314" spans="31:31" ht="15.75" x14ac:dyDescent="0.3">
      <c r="AE17314" s="70"/>
    </row>
    <row r="17315" spans="31:31" ht="15.75" x14ac:dyDescent="0.3">
      <c r="AE17315" s="70"/>
    </row>
    <row r="17316" spans="31:31" ht="15.75" x14ac:dyDescent="0.3">
      <c r="AE17316" s="70"/>
    </row>
    <row r="17317" spans="31:31" ht="15.75" x14ac:dyDescent="0.3">
      <c r="AE17317" s="70"/>
    </row>
    <row r="17318" spans="31:31" ht="15.75" x14ac:dyDescent="0.3">
      <c r="AE17318" s="70"/>
    </row>
    <row r="17319" spans="31:31" ht="15.75" x14ac:dyDescent="0.3">
      <c r="AE17319" s="70"/>
    </row>
    <row r="17320" spans="31:31" ht="15.75" x14ac:dyDescent="0.3">
      <c r="AE17320" s="70"/>
    </row>
    <row r="17321" spans="31:31" ht="15.75" x14ac:dyDescent="0.3">
      <c r="AE17321" s="70"/>
    </row>
    <row r="17322" spans="31:31" ht="15.75" x14ac:dyDescent="0.3">
      <c r="AE17322" s="70"/>
    </row>
    <row r="17323" spans="31:31" ht="15.75" x14ac:dyDescent="0.3">
      <c r="AE17323" s="70"/>
    </row>
    <row r="17324" spans="31:31" ht="15.75" x14ac:dyDescent="0.3">
      <c r="AE17324" s="70"/>
    </row>
    <row r="17325" spans="31:31" ht="15.75" x14ac:dyDescent="0.3">
      <c r="AE17325" s="70"/>
    </row>
    <row r="17326" spans="31:31" ht="15.75" x14ac:dyDescent="0.3">
      <c r="AE17326" s="70"/>
    </row>
    <row r="17327" spans="31:31" ht="15.75" x14ac:dyDescent="0.3">
      <c r="AE17327" s="70"/>
    </row>
    <row r="17328" spans="31:31" ht="15.75" x14ac:dyDescent="0.3">
      <c r="AE17328" s="70"/>
    </row>
    <row r="17329" spans="31:31" ht="15.75" x14ac:dyDescent="0.3">
      <c r="AE17329" s="70"/>
    </row>
    <row r="17330" spans="31:31" ht="15.75" x14ac:dyDescent="0.3">
      <c r="AE17330" s="70"/>
    </row>
    <row r="17331" spans="31:31" ht="15.75" x14ac:dyDescent="0.3">
      <c r="AE17331" s="70"/>
    </row>
    <row r="17332" spans="31:31" ht="15.75" x14ac:dyDescent="0.3">
      <c r="AE17332" s="70"/>
    </row>
    <row r="17333" spans="31:31" ht="15.75" x14ac:dyDescent="0.3">
      <c r="AE17333" s="70"/>
    </row>
    <row r="17334" spans="31:31" ht="15.75" x14ac:dyDescent="0.3">
      <c r="AE17334" s="70"/>
    </row>
    <row r="17335" spans="31:31" ht="15.75" x14ac:dyDescent="0.3">
      <c r="AE17335" s="70"/>
    </row>
    <row r="17336" spans="31:31" ht="15.75" x14ac:dyDescent="0.3">
      <c r="AE17336" s="70"/>
    </row>
    <row r="17337" spans="31:31" ht="15.75" x14ac:dyDescent="0.3">
      <c r="AE17337" s="70"/>
    </row>
    <row r="17338" spans="31:31" ht="15.75" x14ac:dyDescent="0.3">
      <c r="AE17338" s="70"/>
    </row>
    <row r="17339" spans="31:31" ht="15.75" x14ac:dyDescent="0.3">
      <c r="AE17339" s="70"/>
    </row>
    <row r="17340" spans="31:31" ht="15.75" x14ac:dyDescent="0.3">
      <c r="AE17340" s="70"/>
    </row>
    <row r="17341" spans="31:31" ht="15.75" x14ac:dyDescent="0.3">
      <c r="AE17341" s="70"/>
    </row>
    <row r="17342" spans="31:31" ht="15.75" x14ac:dyDescent="0.3">
      <c r="AE17342" s="70"/>
    </row>
    <row r="17343" spans="31:31" ht="15.75" x14ac:dyDescent="0.3">
      <c r="AE17343" s="70"/>
    </row>
    <row r="17344" spans="31:31" ht="15.75" x14ac:dyDescent="0.3">
      <c r="AE17344" s="70"/>
    </row>
    <row r="17345" spans="31:31" ht="15.75" x14ac:dyDescent="0.3">
      <c r="AE17345" s="70"/>
    </row>
    <row r="17346" spans="31:31" ht="15.75" x14ac:dyDescent="0.3">
      <c r="AE17346" s="70"/>
    </row>
    <row r="17347" spans="31:31" ht="15.75" x14ac:dyDescent="0.3">
      <c r="AE17347" s="70"/>
    </row>
    <row r="17348" spans="31:31" ht="15.75" x14ac:dyDescent="0.3">
      <c r="AE17348" s="70"/>
    </row>
    <row r="17349" spans="31:31" ht="15.75" x14ac:dyDescent="0.3">
      <c r="AE17349" s="70"/>
    </row>
    <row r="17350" spans="31:31" ht="15.75" x14ac:dyDescent="0.3">
      <c r="AE17350" s="70"/>
    </row>
    <row r="17351" spans="31:31" ht="15.75" x14ac:dyDescent="0.3">
      <c r="AE17351" s="70"/>
    </row>
    <row r="17352" spans="31:31" ht="15.75" x14ac:dyDescent="0.3">
      <c r="AE17352" s="70"/>
    </row>
    <row r="17353" spans="31:31" ht="15.75" x14ac:dyDescent="0.3">
      <c r="AE17353" s="70"/>
    </row>
    <row r="17354" spans="31:31" ht="15.75" x14ac:dyDescent="0.3">
      <c r="AE17354" s="70"/>
    </row>
    <row r="17355" spans="31:31" ht="15.75" x14ac:dyDescent="0.3">
      <c r="AE17355" s="70"/>
    </row>
    <row r="17356" spans="31:31" ht="15.75" x14ac:dyDescent="0.3">
      <c r="AE17356" s="70"/>
    </row>
    <row r="17357" spans="31:31" ht="15.75" x14ac:dyDescent="0.3">
      <c r="AE17357" s="70"/>
    </row>
    <row r="17358" spans="31:31" ht="15.75" x14ac:dyDescent="0.3">
      <c r="AE17358" s="70"/>
    </row>
    <row r="17359" spans="31:31" ht="15.75" x14ac:dyDescent="0.3">
      <c r="AE17359" s="70"/>
    </row>
    <row r="17360" spans="31:31" ht="15.75" x14ac:dyDescent="0.3">
      <c r="AE17360" s="70"/>
    </row>
    <row r="17361" spans="31:31" ht="15.75" x14ac:dyDescent="0.3">
      <c r="AE17361" s="70"/>
    </row>
    <row r="17362" spans="31:31" ht="15.75" x14ac:dyDescent="0.3">
      <c r="AE17362" s="70"/>
    </row>
    <row r="17363" spans="31:31" ht="15.75" x14ac:dyDescent="0.3">
      <c r="AE17363" s="70"/>
    </row>
    <row r="17364" spans="31:31" ht="15.75" x14ac:dyDescent="0.3">
      <c r="AE17364" s="70"/>
    </row>
    <row r="17365" spans="31:31" ht="15.75" x14ac:dyDescent="0.3">
      <c r="AE17365" s="70"/>
    </row>
    <row r="17366" spans="31:31" ht="15.75" x14ac:dyDescent="0.3">
      <c r="AE17366" s="70"/>
    </row>
    <row r="17367" spans="31:31" ht="15.75" x14ac:dyDescent="0.3">
      <c r="AE17367" s="70"/>
    </row>
    <row r="17368" spans="31:31" ht="15.75" x14ac:dyDescent="0.3">
      <c r="AE17368" s="70"/>
    </row>
    <row r="17369" spans="31:31" ht="15.75" x14ac:dyDescent="0.3">
      <c r="AE17369" s="70"/>
    </row>
    <row r="17370" spans="31:31" ht="15.75" x14ac:dyDescent="0.3">
      <c r="AE17370" s="70"/>
    </row>
    <row r="17371" spans="31:31" ht="15.75" x14ac:dyDescent="0.3">
      <c r="AE17371" s="70"/>
    </row>
    <row r="17372" spans="31:31" ht="15.75" x14ac:dyDescent="0.3">
      <c r="AE17372" s="70"/>
    </row>
    <row r="17373" spans="31:31" ht="15.75" x14ac:dyDescent="0.3">
      <c r="AE17373" s="70"/>
    </row>
    <row r="17374" spans="31:31" ht="15.75" x14ac:dyDescent="0.3">
      <c r="AE17374" s="70"/>
    </row>
    <row r="17375" spans="31:31" ht="15.75" x14ac:dyDescent="0.3">
      <c r="AE17375" s="70"/>
    </row>
    <row r="17376" spans="31:31" ht="15.75" x14ac:dyDescent="0.3">
      <c r="AE17376" s="70"/>
    </row>
    <row r="17377" spans="31:31" ht="15.75" x14ac:dyDescent="0.3">
      <c r="AE17377" s="70"/>
    </row>
    <row r="17378" spans="31:31" ht="15.75" x14ac:dyDescent="0.3">
      <c r="AE17378" s="70"/>
    </row>
    <row r="17379" spans="31:31" ht="15.75" x14ac:dyDescent="0.3">
      <c r="AE17379" s="70"/>
    </row>
    <row r="17380" spans="31:31" ht="15.75" x14ac:dyDescent="0.3">
      <c r="AE17380" s="70"/>
    </row>
    <row r="17381" spans="31:31" ht="15.75" x14ac:dyDescent="0.3">
      <c r="AE17381" s="70"/>
    </row>
    <row r="17382" spans="31:31" ht="15.75" x14ac:dyDescent="0.3">
      <c r="AE17382" s="70"/>
    </row>
    <row r="17383" spans="31:31" ht="15.75" x14ac:dyDescent="0.3">
      <c r="AE17383" s="70"/>
    </row>
    <row r="17384" spans="31:31" ht="15.75" x14ac:dyDescent="0.3">
      <c r="AE17384" s="70"/>
    </row>
    <row r="17385" spans="31:31" ht="15.75" x14ac:dyDescent="0.3">
      <c r="AE17385" s="70"/>
    </row>
    <row r="17386" spans="31:31" ht="15.75" x14ac:dyDescent="0.3">
      <c r="AE17386" s="70"/>
    </row>
    <row r="17387" spans="31:31" ht="15.75" x14ac:dyDescent="0.3">
      <c r="AE17387" s="70"/>
    </row>
    <row r="17388" spans="31:31" ht="15.75" x14ac:dyDescent="0.3">
      <c r="AE17388" s="70"/>
    </row>
    <row r="17389" spans="31:31" ht="15.75" x14ac:dyDescent="0.3">
      <c r="AE17389" s="70"/>
    </row>
    <row r="17390" spans="31:31" ht="15.75" x14ac:dyDescent="0.3">
      <c r="AE17390" s="70"/>
    </row>
    <row r="17391" spans="31:31" ht="15.75" x14ac:dyDescent="0.3">
      <c r="AE17391" s="70"/>
    </row>
    <row r="17392" spans="31:31" ht="15.75" x14ac:dyDescent="0.3">
      <c r="AE17392" s="70"/>
    </row>
    <row r="17393" spans="31:31" ht="15.75" x14ac:dyDescent="0.3">
      <c r="AE17393" s="70"/>
    </row>
    <row r="17394" spans="31:31" ht="15.75" x14ac:dyDescent="0.3">
      <c r="AE17394" s="70"/>
    </row>
    <row r="17395" spans="31:31" ht="15.75" x14ac:dyDescent="0.3">
      <c r="AE17395" s="70"/>
    </row>
    <row r="17396" spans="31:31" ht="15.75" x14ac:dyDescent="0.3">
      <c r="AE17396" s="70"/>
    </row>
    <row r="17397" spans="31:31" ht="15.75" x14ac:dyDescent="0.3">
      <c r="AE17397" s="70"/>
    </row>
    <row r="17398" spans="31:31" ht="15.75" x14ac:dyDescent="0.3">
      <c r="AE17398" s="70"/>
    </row>
    <row r="17399" spans="31:31" ht="15.75" x14ac:dyDescent="0.3">
      <c r="AE17399" s="70"/>
    </row>
    <row r="17400" spans="31:31" ht="15.75" x14ac:dyDescent="0.3">
      <c r="AE17400" s="70"/>
    </row>
    <row r="17401" spans="31:31" ht="15.75" x14ac:dyDescent="0.3">
      <c r="AE17401" s="70"/>
    </row>
    <row r="17402" spans="31:31" ht="15.75" x14ac:dyDescent="0.3">
      <c r="AE17402" s="70"/>
    </row>
    <row r="17403" spans="31:31" ht="15.75" x14ac:dyDescent="0.3">
      <c r="AE17403" s="70"/>
    </row>
    <row r="17404" spans="31:31" ht="15.75" x14ac:dyDescent="0.3">
      <c r="AE17404" s="70"/>
    </row>
    <row r="17405" spans="31:31" ht="15.75" x14ac:dyDescent="0.3">
      <c r="AE17405" s="70"/>
    </row>
    <row r="17406" spans="31:31" ht="15.75" x14ac:dyDescent="0.3">
      <c r="AE17406" s="70"/>
    </row>
    <row r="17407" spans="31:31" ht="15.75" x14ac:dyDescent="0.3">
      <c r="AE17407" s="70"/>
    </row>
    <row r="17408" spans="31:31" ht="15.75" x14ac:dyDescent="0.3">
      <c r="AE17408" s="70"/>
    </row>
    <row r="17409" spans="31:31" ht="15.75" x14ac:dyDescent="0.3">
      <c r="AE17409" s="70"/>
    </row>
    <row r="17410" spans="31:31" ht="15.75" x14ac:dyDescent="0.3">
      <c r="AE17410" s="70"/>
    </row>
    <row r="17411" spans="31:31" ht="15.75" x14ac:dyDescent="0.3">
      <c r="AE17411" s="70"/>
    </row>
    <row r="17412" spans="31:31" ht="15.75" x14ac:dyDescent="0.3">
      <c r="AE17412" s="70"/>
    </row>
    <row r="17413" spans="31:31" ht="15.75" x14ac:dyDescent="0.3">
      <c r="AE17413" s="70"/>
    </row>
    <row r="17414" spans="31:31" ht="15.75" x14ac:dyDescent="0.3">
      <c r="AE17414" s="70"/>
    </row>
    <row r="17415" spans="31:31" ht="15.75" x14ac:dyDescent="0.3">
      <c r="AE17415" s="70"/>
    </row>
    <row r="17416" spans="31:31" ht="15.75" x14ac:dyDescent="0.3">
      <c r="AE17416" s="70"/>
    </row>
    <row r="17417" spans="31:31" ht="15.75" x14ac:dyDescent="0.3">
      <c r="AE17417" s="70"/>
    </row>
    <row r="17418" spans="31:31" ht="15.75" x14ac:dyDescent="0.3">
      <c r="AE17418" s="70"/>
    </row>
    <row r="17419" spans="31:31" ht="15.75" x14ac:dyDescent="0.3">
      <c r="AE17419" s="70"/>
    </row>
    <row r="17420" spans="31:31" ht="15.75" x14ac:dyDescent="0.3">
      <c r="AE17420" s="70"/>
    </row>
    <row r="17421" spans="31:31" ht="15.75" x14ac:dyDescent="0.3">
      <c r="AE17421" s="70"/>
    </row>
    <row r="17422" spans="31:31" ht="15.75" x14ac:dyDescent="0.3">
      <c r="AE17422" s="70"/>
    </row>
    <row r="17423" spans="31:31" ht="15.75" x14ac:dyDescent="0.3">
      <c r="AE17423" s="70"/>
    </row>
    <row r="17424" spans="31:31" ht="15.75" x14ac:dyDescent="0.3">
      <c r="AE17424" s="70"/>
    </row>
    <row r="17425" spans="31:31" ht="15.75" x14ac:dyDescent="0.3">
      <c r="AE17425" s="70"/>
    </row>
    <row r="17426" spans="31:31" ht="15.75" x14ac:dyDescent="0.3">
      <c r="AE17426" s="70"/>
    </row>
    <row r="17427" spans="31:31" ht="15.75" x14ac:dyDescent="0.3">
      <c r="AE17427" s="70"/>
    </row>
    <row r="17428" spans="31:31" ht="15.75" x14ac:dyDescent="0.3">
      <c r="AE17428" s="70"/>
    </row>
    <row r="17429" spans="31:31" ht="15.75" x14ac:dyDescent="0.3">
      <c r="AE17429" s="70"/>
    </row>
    <row r="17430" spans="31:31" ht="15.75" x14ac:dyDescent="0.3">
      <c r="AE17430" s="70"/>
    </row>
    <row r="17431" spans="31:31" ht="15.75" x14ac:dyDescent="0.3">
      <c r="AE17431" s="70"/>
    </row>
    <row r="17432" spans="31:31" ht="15.75" x14ac:dyDescent="0.3">
      <c r="AE17432" s="70"/>
    </row>
    <row r="17433" spans="31:31" ht="15.75" x14ac:dyDescent="0.3">
      <c r="AE17433" s="70"/>
    </row>
    <row r="17434" spans="31:31" ht="15.75" x14ac:dyDescent="0.3">
      <c r="AE17434" s="70"/>
    </row>
    <row r="17435" spans="31:31" ht="15.75" x14ac:dyDescent="0.3">
      <c r="AE17435" s="70"/>
    </row>
    <row r="17436" spans="31:31" ht="15.75" x14ac:dyDescent="0.3">
      <c r="AE17436" s="70"/>
    </row>
    <row r="17437" spans="31:31" ht="15.75" x14ac:dyDescent="0.3">
      <c r="AE17437" s="70"/>
    </row>
    <row r="17438" spans="31:31" ht="15.75" x14ac:dyDescent="0.3">
      <c r="AE17438" s="70"/>
    </row>
    <row r="17439" spans="31:31" ht="15.75" x14ac:dyDescent="0.3">
      <c r="AE17439" s="70"/>
    </row>
    <row r="17440" spans="31:31" ht="15.75" x14ac:dyDescent="0.3">
      <c r="AE17440" s="70"/>
    </row>
    <row r="17441" spans="31:31" ht="15.75" x14ac:dyDescent="0.3">
      <c r="AE17441" s="70"/>
    </row>
    <row r="17442" spans="31:31" ht="15.75" x14ac:dyDescent="0.3">
      <c r="AE17442" s="70"/>
    </row>
    <row r="17443" spans="31:31" ht="15.75" x14ac:dyDescent="0.3">
      <c r="AE17443" s="70"/>
    </row>
    <row r="17444" spans="31:31" ht="15.75" x14ac:dyDescent="0.3">
      <c r="AE17444" s="70"/>
    </row>
    <row r="17445" spans="31:31" ht="15.75" x14ac:dyDescent="0.3">
      <c r="AE17445" s="70"/>
    </row>
    <row r="17446" spans="31:31" ht="15.75" x14ac:dyDescent="0.3">
      <c r="AE17446" s="70"/>
    </row>
    <row r="17447" spans="31:31" ht="15.75" x14ac:dyDescent="0.3">
      <c r="AE17447" s="70"/>
    </row>
    <row r="17448" spans="31:31" ht="15.75" x14ac:dyDescent="0.3">
      <c r="AE17448" s="70"/>
    </row>
    <row r="17449" spans="31:31" ht="15.75" x14ac:dyDescent="0.3">
      <c r="AE17449" s="70"/>
    </row>
    <row r="17450" spans="31:31" ht="15.75" x14ac:dyDescent="0.3">
      <c r="AE17450" s="70"/>
    </row>
    <row r="17451" spans="31:31" ht="15.75" x14ac:dyDescent="0.3">
      <c r="AE17451" s="70"/>
    </row>
    <row r="17452" spans="31:31" ht="15.75" x14ac:dyDescent="0.3">
      <c r="AE17452" s="70"/>
    </row>
    <row r="17453" spans="31:31" ht="15.75" x14ac:dyDescent="0.3">
      <c r="AE17453" s="70"/>
    </row>
    <row r="17454" spans="31:31" ht="15.75" x14ac:dyDescent="0.3">
      <c r="AE17454" s="70"/>
    </row>
    <row r="17455" spans="31:31" ht="15.75" x14ac:dyDescent="0.3">
      <c r="AE17455" s="70"/>
    </row>
    <row r="17456" spans="31:31" ht="15.75" x14ac:dyDescent="0.3">
      <c r="AE17456" s="70"/>
    </row>
    <row r="17457" spans="31:31" ht="15.75" x14ac:dyDescent="0.3">
      <c r="AE17457" s="70"/>
    </row>
    <row r="17458" spans="31:31" ht="15.75" x14ac:dyDescent="0.3">
      <c r="AE17458" s="70"/>
    </row>
    <row r="17459" spans="31:31" ht="15.75" x14ac:dyDescent="0.3">
      <c r="AE17459" s="70"/>
    </row>
    <row r="17460" spans="31:31" ht="15.75" x14ac:dyDescent="0.3">
      <c r="AE17460" s="70"/>
    </row>
    <row r="17461" spans="31:31" ht="15.75" x14ac:dyDescent="0.3">
      <c r="AE17461" s="70"/>
    </row>
    <row r="17462" spans="31:31" ht="15.75" x14ac:dyDescent="0.3">
      <c r="AE17462" s="70"/>
    </row>
    <row r="17463" spans="31:31" ht="15.75" x14ac:dyDescent="0.3">
      <c r="AE17463" s="70"/>
    </row>
    <row r="17464" spans="31:31" ht="15.75" x14ac:dyDescent="0.3">
      <c r="AE17464" s="70"/>
    </row>
    <row r="17465" spans="31:31" ht="15.75" x14ac:dyDescent="0.3">
      <c r="AE17465" s="70"/>
    </row>
    <row r="17466" spans="31:31" ht="15.75" x14ac:dyDescent="0.3">
      <c r="AE17466" s="70"/>
    </row>
    <row r="17467" spans="31:31" ht="15.75" x14ac:dyDescent="0.3">
      <c r="AE17467" s="70"/>
    </row>
    <row r="17468" spans="31:31" ht="15.75" x14ac:dyDescent="0.3">
      <c r="AE17468" s="70"/>
    </row>
    <row r="17469" spans="31:31" ht="15.75" x14ac:dyDescent="0.3">
      <c r="AE17469" s="70"/>
    </row>
    <row r="17470" spans="31:31" ht="15.75" x14ac:dyDescent="0.3">
      <c r="AE17470" s="70"/>
    </row>
    <row r="17471" spans="31:31" ht="15.75" x14ac:dyDescent="0.3">
      <c r="AE17471" s="70"/>
    </row>
    <row r="17472" spans="31:31" ht="15.75" x14ac:dyDescent="0.3">
      <c r="AE17472" s="70"/>
    </row>
    <row r="17473" spans="31:31" ht="15.75" x14ac:dyDescent="0.3">
      <c r="AE17473" s="70"/>
    </row>
    <row r="17474" spans="31:31" ht="15.75" x14ac:dyDescent="0.3">
      <c r="AE17474" s="70"/>
    </row>
    <row r="17475" spans="31:31" ht="15.75" x14ac:dyDescent="0.3">
      <c r="AE17475" s="70"/>
    </row>
    <row r="17476" spans="31:31" ht="15.75" x14ac:dyDescent="0.3">
      <c r="AE17476" s="70"/>
    </row>
    <row r="17477" spans="31:31" ht="15.75" x14ac:dyDescent="0.3">
      <c r="AE17477" s="70"/>
    </row>
    <row r="17478" spans="31:31" ht="15.75" x14ac:dyDescent="0.3">
      <c r="AE17478" s="70"/>
    </row>
    <row r="17479" spans="31:31" ht="15.75" x14ac:dyDescent="0.3">
      <c r="AE17479" s="70"/>
    </row>
    <row r="17480" spans="31:31" ht="15.75" x14ac:dyDescent="0.3">
      <c r="AE17480" s="70"/>
    </row>
    <row r="17481" spans="31:31" ht="15.75" x14ac:dyDescent="0.3">
      <c r="AE17481" s="70"/>
    </row>
    <row r="17482" spans="31:31" ht="15.75" x14ac:dyDescent="0.3">
      <c r="AE17482" s="70"/>
    </row>
    <row r="17483" spans="31:31" ht="15.75" x14ac:dyDescent="0.3">
      <c r="AE17483" s="70"/>
    </row>
    <row r="17484" spans="31:31" ht="15.75" x14ac:dyDescent="0.3">
      <c r="AE17484" s="70"/>
    </row>
    <row r="17485" spans="31:31" ht="15.75" x14ac:dyDescent="0.3">
      <c r="AE17485" s="70"/>
    </row>
    <row r="17486" spans="31:31" ht="15.75" x14ac:dyDescent="0.3">
      <c r="AE17486" s="70"/>
    </row>
    <row r="17487" spans="31:31" ht="15.75" x14ac:dyDescent="0.3">
      <c r="AE17487" s="70"/>
    </row>
    <row r="17488" spans="31:31" ht="15.75" x14ac:dyDescent="0.3">
      <c r="AE17488" s="70"/>
    </row>
    <row r="17489" spans="31:31" ht="15.75" x14ac:dyDescent="0.3">
      <c r="AE17489" s="70"/>
    </row>
    <row r="17490" spans="31:31" ht="15.75" x14ac:dyDescent="0.3">
      <c r="AE17490" s="70"/>
    </row>
    <row r="17491" spans="31:31" ht="15.75" x14ac:dyDescent="0.3">
      <c r="AE17491" s="70"/>
    </row>
    <row r="17492" spans="31:31" ht="15.75" x14ac:dyDescent="0.3">
      <c r="AE17492" s="70"/>
    </row>
    <row r="17493" spans="31:31" ht="15.75" x14ac:dyDescent="0.3">
      <c r="AE17493" s="70"/>
    </row>
    <row r="17494" spans="31:31" ht="15.75" x14ac:dyDescent="0.3">
      <c r="AE17494" s="70"/>
    </row>
    <row r="17495" spans="31:31" ht="15.75" x14ac:dyDescent="0.3">
      <c r="AE17495" s="70"/>
    </row>
    <row r="17496" spans="31:31" ht="15.75" x14ac:dyDescent="0.3">
      <c r="AE17496" s="70"/>
    </row>
    <row r="17497" spans="31:31" ht="15.75" x14ac:dyDescent="0.3">
      <c r="AE17497" s="70"/>
    </row>
    <row r="17498" spans="31:31" ht="15.75" x14ac:dyDescent="0.3">
      <c r="AE17498" s="70"/>
    </row>
    <row r="17499" spans="31:31" ht="15.75" x14ac:dyDescent="0.3">
      <c r="AE17499" s="70"/>
    </row>
    <row r="17500" spans="31:31" ht="15.75" x14ac:dyDescent="0.3">
      <c r="AE17500" s="70"/>
    </row>
    <row r="17501" spans="31:31" ht="15.75" x14ac:dyDescent="0.3">
      <c r="AE17501" s="70"/>
    </row>
    <row r="17502" spans="31:31" ht="15.75" x14ac:dyDescent="0.3">
      <c r="AE17502" s="70"/>
    </row>
    <row r="17503" spans="31:31" ht="15.75" x14ac:dyDescent="0.3">
      <c r="AE17503" s="70"/>
    </row>
    <row r="17504" spans="31:31" ht="15.75" x14ac:dyDescent="0.3">
      <c r="AE17504" s="70"/>
    </row>
    <row r="17505" spans="31:31" ht="15.75" x14ac:dyDescent="0.3">
      <c r="AE17505" s="70"/>
    </row>
    <row r="17506" spans="31:31" ht="15.75" x14ac:dyDescent="0.3">
      <c r="AE17506" s="70"/>
    </row>
    <row r="17507" spans="31:31" ht="15.75" x14ac:dyDescent="0.3">
      <c r="AE17507" s="70"/>
    </row>
    <row r="17508" spans="31:31" ht="15.75" x14ac:dyDescent="0.3">
      <c r="AE17508" s="70"/>
    </row>
    <row r="17509" spans="31:31" ht="15.75" x14ac:dyDescent="0.3">
      <c r="AE17509" s="70"/>
    </row>
    <row r="17510" spans="31:31" ht="15.75" x14ac:dyDescent="0.3">
      <c r="AE17510" s="70"/>
    </row>
    <row r="17511" spans="31:31" ht="15.75" x14ac:dyDescent="0.3">
      <c r="AE17511" s="70"/>
    </row>
    <row r="17512" spans="31:31" ht="15.75" x14ac:dyDescent="0.3">
      <c r="AE17512" s="70"/>
    </row>
    <row r="17513" spans="31:31" ht="15.75" x14ac:dyDescent="0.3">
      <c r="AE17513" s="70"/>
    </row>
    <row r="17514" spans="31:31" ht="15.75" x14ac:dyDescent="0.3">
      <c r="AE17514" s="70"/>
    </row>
    <row r="17515" spans="31:31" ht="15.75" x14ac:dyDescent="0.3">
      <c r="AE17515" s="70"/>
    </row>
    <row r="17516" spans="31:31" ht="15.75" x14ac:dyDescent="0.3">
      <c r="AE17516" s="70"/>
    </row>
    <row r="17517" spans="31:31" ht="15.75" x14ac:dyDescent="0.3">
      <c r="AE17517" s="70"/>
    </row>
    <row r="17518" spans="31:31" ht="15.75" x14ac:dyDescent="0.3">
      <c r="AE17518" s="70"/>
    </row>
    <row r="17519" spans="31:31" ht="15.75" x14ac:dyDescent="0.3">
      <c r="AE17519" s="70"/>
    </row>
    <row r="17520" spans="31:31" ht="15.75" x14ac:dyDescent="0.3">
      <c r="AE17520" s="70"/>
    </row>
    <row r="17521" spans="31:31" ht="15.75" x14ac:dyDescent="0.3">
      <c r="AE17521" s="70"/>
    </row>
    <row r="17522" spans="31:31" ht="15.75" x14ac:dyDescent="0.3">
      <c r="AE17522" s="70"/>
    </row>
    <row r="17523" spans="31:31" ht="15.75" x14ac:dyDescent="0.3">
      <c r="AE17523" s="70"/>
    </row>
    <row r="17524" spans="31:31" ht="15.75" x14ac:dyDescent="0.3">
      <c r="AE17524" s="70"/>
    </row>
    <row r="17525" spans="31:31" ht="15.75" x14ac:dyDescent="0.3">
      <c r="AE17525" s="70"/>
    </row>
    <row r="17526" spans="31:31" ht="15.75" x14ac:dyDescent="0.3">
      <c r="AE17526" s="70"/>
    </row>
    <row r="17527" spans="31:31" ht="15.75" x14ac:dyDescent="0.3">
      <c r="AE17527" s="70"/>
    </row>
    <row r="17528" spans="31:31" ht="15.75" x14ac:dyDescent="0.3">
      <c r="AE17528" s="70"/>
    </row>
    <row r="17529" spans="31:31" ht="15.75" x14ac:dyDescent="0.3">
      <c r="AE17529" s="70"/>
    </row>
    <row r="17530" spans="31:31" ht="15.75" x14ac:dyDescent="0.3">
      <c r="AE17530" s="70"/>
    </row>
    <row r="17531" spans="31:31" ht="15.75" x14ac:dyDescent="0.3">
      <c r="AE17531" s="70"/>
    </row>
    <row r="17532" spans="31:31" ht="15.75" x14ac:dyDescent="0.3">
      <c r="AE17532" s="70"/>
    </row>
    <row r="17533" spans="31:31" ht="15.75" x14ac:dyDescent="0.3">
      <c r="AE17533" s="70"/>
    </row>
    <row r="17534" spans="31:31" ht="15.75" x14ac:dyDescent="0.3">
      <c r="AE17534" s="70"/>
    </row>
    <row r="17535" spans="31:31" ht="15.75" x14ac:dyDescent="0.3">
      <c r="AE17535" s="70"/>
    </row>
    <row r="17536" spans="31:31" ht="15.75" x14ac:dyDescent="0.3">
      <c r="AE17536" s="70"/>
    </row>
    <row r="17537" spans="31:31" ht="15.75" x14ac:dyDescent="0.3">
      <c r="AE17537" s="70"/>
    </row>
    <row r="17538" spans="31:31" ht="15.75" x14ac:dyDescent="0.3">
      <c r="AE17538" s="70"/>
    </row>
    <row r="17539" spans="31:31" ht="15.75" x14ac:dyDescent="0.3">
      <c r="AE17539" s="70"/>
    </row>
    <row r="17540" spans="31:31" ht="15.75" x14ac:dyDescent="0.3">
      <c r="AE17540" s="70"/>
    </row>
    <row r="17541" spans="31:31" ht="15.75" x14ac:dyDescent="0.3">
      <c r="AE17541" s="70"/>
    </row>
    <row r="17542" spans="31:31" ht="15.75" x14ac:dyDescent="0.3">
      <c r="AE17542" s="70"/>
    </row>
    <row r="17543" spans="31:31" ht="15.75" x14ac:dyDescent="0.3">
      <c r="AE17543" s="70"/>
    </row>
    <row r="17544" spans="31:31" ht="15.75" x14ac:dyDescent="0.3">
      <c r="AE17544" s="70"/>
    </row>
    <row r="17545" spans="31:31" ht="15.75" x14ac:dyDescent="0.3">
      <c r="AE17545" s="70"/>
    </row>
    <row r="17546" spans="31:31" ht="15.75" x14ac:dyDescent="0.3">
      <c r="AE17546" s="70"/>
    </row>
    <row r="17547" spans="31:31" ht="15.75" x14ac:dyDescent="0.3">
      <c r="AE17547" s="70"/>
    </row>
    <row r="17548" spans="31:31" ht="15.75" x14ac:dyDescent="0.3">
      <c r="AE17548" s="70"/>
    </row>
    <row r="17549" spans="31:31" ht="15.75" x14ac:dyDescent="0.3">
      <c r="AE17549" s="70"/>
    </row>
    <row r="17550" spans="31:31" ht="15.75" x14ac:dyDescent="0.3">
      <c r="AE17550" s="70"/>
    </row>
    <row r="17551" spans="31:31" ht="15.75" x14ac:dyDescent="0.3">
      <c r="AE17551" s="70"/>
    </row>
    <row r="17552" spans="31:31" ht="15.75" x14ac:dyDescent="0.3">
      <c r="AE17552" s="70"/>
    </row>
    <row r="17553" spans="31:31" ht="15.75" x14ac:dyDescent="0.3">
      <c r="AE17553" s="70"/>
    </row>
    <row r="17554" spans="31:31" ht="15.75" x14ac:dyDescent="0.3">
      <c r="AE17554" s="70"/>
    </row>
    <row r="17555" spans="31:31" ht="15.75" x14ac:dyDescent="0.3">
      <c r="AE17555" s="70"/>
    </row>
    <row r="17556" spans="31:31" ht="15.75" x14ac:dyDescent="0.3">
      <c r="AE17556" s="70"/>
    </row>
    <row r="17557" spans="31:31" ht="15.75" x14ac:dyDescent="0.3">
      <c r="AE17557" s="70"/>
    </row>
    <row r="17558" spans="31:31" ht="15.75" x14ac:dyDescent="0.3">
      <c r="AE17558" s="70"/>
    </row>
    <row r="17559" spans="31:31" ht="15.75" x14ac:dyDescent="0.3">
      <c r="AE17559" s="70"/>
    </row>
    <row r="17560" spans="31:31" ht="15.75" x14ac:dyDescent="0.3">
      <c r="AE17560" s="70"/>
    </row>
    <row r="17561" spans="31:31" ht="15.75" x14ac:dyDescent="0.3">
      <c r="AE17561" s="70"/>
    </row>
    <row r="17562" spans="31:31" ht="15.75" x14ac:dyDescent="0.3">
      <c r="AE17562" s="70"/>
    </row>
    <row r="17563" spans="31:31" ht="15.75" x14ac:dyDescent="0.3">
      <c r="AE17563" s="70"/>
    </row>
    <row r="17564" spans="31:31" ht="15.75" x14ac:dyDescent="0.3">
      <c r="AE17564" s="70"/>
    </row>
    <row r="17565" spans="31:31" ht="15.75" x14ac:dyDescent="0.3">
      <c r="AE17565" s="70"/>
    </row>
    <row r="17566" spans="31:31" ht="15.75" x14ac:dyDescent="0.3">
      <c r="AE17566" s="70"/>
    </row>
    <row r="17567" spans="31:31" ht="15.75" x14ac:dyDescent="0.3">
      <c r="AE17567" s="70"/>
    </row>
    <row r="17568" spans="31:31" ht="15.75" x14ac:dyDescent="0.3">
      <c r="AE17568" s="70"/>
    </row>
    <row r="17569" spans="31:31" ht="15.75" x14ac:dyDescent="0.3">
      <c r="AE17569" s="70"/>
    </row>
    <row r="17570" spans="31:31" ht="15.75" x14ac:dyDescent="0.3">
      <c r="AE17570" s="70"/>
    </row>
    <row r="17571" spans="31:31" ht="15.75" x14ac:dyDescent="0.3">
      <c r="AE17571" s="70"/>
    </row>
    <row r="17572" spans="31:31" ht="15.75" x14ac:dyDescent="0.3">
      <c r="AE17572" s="70"/>
    </row>
    <row r="17573" spans="31:31" ht="15.75" x14ac:dyDescent="0.3">
      <c r="AE17573" s="70"/>
    </row>
    <row r="17574" spans="31:31" ht="15.75" x14ac:dyDescent="0.3">
      <c r="AE17574" s="70"/>
    </row>
    <row r="17575" spans="31:31" ht="15.75" x14ac:dyDescent="0.3">
      <c r="AE17575" s="70"/>
    </row>
    <row r="17576" spans="31:31" ht="15.75" x14ac:dyDescent="0.3">
      <c r="AE17576" s="70"/>
    </row>
    <row r="17577" spans="31:31" ht="15.75" x14ac:dyDescent="0.3">
      <c r="AE17577" s="70"/>
    </row>
    <row r="17578" spans="31:31" ht="15.75" x14ac:dyDescent="0.3">
      <c r="AE17578" s="70"/>
    </row>
    <row r="17579" spans="31:31" ht="15.75" x14ac:dyDescent="0.3">
      <c r="AE17579" s="70"/>
    </row>
    <row r="17580" spans="31:31" ht="15.75" x14ac:dyDescent="0.3">
      <c r="AE17580" s="70"/>
    </row>
    <row r="17581" spans="31:31" ht="15.75" x14ac:dyDescent="0.3">
      <c r="AE17581" s="70"/>
    </row>
    <row r="17582" spans="31:31" ht="15.75" x14ac:dyDescent="0.3">
      <c r="AE17582" s="70"/>
    </row>
    <row r="17583" spans="31:31" ht="15.75" x14ac:dyDescent="0.3">
      <c r="AE17583" s="70"/>
    </row>
    <row r="17584" spans="31:31" ht="15.75" x14ac:dyDescent="0.3">
      <c r="AE17584" s="70"/>
    </row>
    <row r="17585" spans="31:31" ht="15.75" x14ac:dyDescent="0.3">
      <c r="AE17585" s="70"/>
    </row>
    <row r="17586" spans="31:31" ht="15.75" x14ac:dyDescent="0.3">
      <c r="AE17586" s="70"/>
    </row>
    <row r="17587" spans="31:31" ht="15.75" x14ac:dyDescent="0.3">
      <c r="AE17587" s="70"/>
    </row>
    <row r="17588" spans="31:31" ht="15.75" x14ac:dyDescent="0.3">
      <c r="AE17588" s="70"/>
    </row>
    <row r="17589" spans="31:31" ht="15.75" x14ac:dyDescent="0.3">
      <c r="AE17589" s="70"/>
    </row>
    <row r="17590" spans="31:31" ht="15.75" x14ac:dyDescent="0.3">
      <c r="AE17590" s="70"/>
    </row>
    <row r="17591" spans="31:31" ht="15.75" x14ac:dyDescent="0.3">
      <c r="AE17591" s="70"/>
    </row>
    <row r="17592" spans="31:31" ht="15.75" x14ac:dyDescent="0.3">
      <c r="AE17592" s="70"/>
    </row>
    <row r="17593" spans="31:31" ht="15.75" x14ac:dyDescent="0.3">
      <c r="AE17593" s="70"/>
    </row>
    <row r="17594" spans="31:31" ht="15.75" x14ac:dyDescent="0.3">
      <c r="AE17594" s="70"/>
    </row>
    <row r="17595" spans="31:31" ht="15.75" x14ac:dyDescent="0.3">
      <c r="AE17595" s="70"/>
    </row>
    <row r="17596" spans="31:31" ht="15.75" x14ac:dyDescent="0.3">
      <c r="AE17596" s="70"/>
    </row>
    <row r="17597" spans="31:31" ht="15.75" x14ac:dyDescent="0.3">
      <c r="AE17597" s="70"/>
    </row>
    <row r="17598" spans="31:31" ht="15.75" x14ac:dyDescent="0.3">
      <c r="AE17598" s="70"/>
    </row>
    <row r="17599" spans="31:31" ht="15.75" x14ac:dyDescent="0.3">
      <c r="AE17599" s="70"/>
    </row>
    <row r="17600" spans="31:31" ht="15.75" x14ac:dyDescent="0.3">
      <c r="AE17600" s="70"/>
    </row>
    <row r="17601" spans="31:31" ht="15.75" x14ac:dyDescent="0.3">
      <c r="AE17601" s="70"/>
    </row>
    <row r="17602" spans="31:31" ht="15.75" x14ac:dyDescent="0.3">
      <c r="AE17602" s="70"/>
    </row>
    <row r="17603" spans="31:31" ht="15.75" x14ac:dyDescent="0.3">
      <c r="AE17603" s="70"/>
    </row>
    <row r="17604" spans="31:31" ht="15.75" x14ac:dyDescent="0.3">
      <c r="AE17604" s="70"/>
    </row>
    <row r="17605" spans="31:31" ht="15.75" x14ac:dyDescent="0.3">
      <c r="AE17605" s="70"/>
    </row>
    <row r="17606" spans="31:31" ht="15.75" x14ac:dyDescent="0.3">
      <c r="AE17606" s="70"/>
    </row>
    <row r="17607" spans="31:31" ht="15.75" x14ac:dyDescent="0.3">
      <c r="AE17607" s="70"/>
    </row>
    <row r="17608" spans="31:31" ht="15.75" x14ac:dyDescent="0.3">
      <c r="AE17608" s="70"/>
    </row>
    <row r="17609" spans="31:31" ht="15.75" x14ac:dyDescent="0.3">
      <c r="AE17609" s="70"/>
    </row>
    <row r="17610" spans="31:31" ht="15.75" x14ac:dyDescent="0.3">
      <c r="AE17610" s="70"/>
    </row>
    <row r="17611" spans="31:31" ht="15.75" x14ac:dyDescent="0.3">
      <c r="AE17611" s="70"/>
    </row>
    <row r="17612" spans="31:31" ht="15.75" x14ac:dyDescent="0.3">
      <c r="AE17612" s="70"/>
    </row>
    <row r="17613" spans="31:31" ht="15.75" x14ac:dyDescent="0.3">
      <c r="AE17613" s="70"/>
    </row>
    <row r="17614" spans="31:31" ht="15.75" x14ac:dyDescent="0.3">
      <c r="AE17614" s="70"/>
    </row>
    <row r="17615" spans="31:31" ht="15.75" x14ac:dyDescent="0.3">
      <c r="AE17615" s="70"/>
    </row>
    <row r="17616" spans="31:31" ht="15.75" x14ac:dyDescent="0.3">
      <c r="AE17616" s="70"/>
    </row>
    <row r="17617" spans="31:31" ht="15.75" x14ac:dyDescent="0.3">
      <c r="AE17617" s="70"/>
    </row>
    <row r="17618" spans="31:31" ht="15.75" x14ac:dyDescent="0.3">
      <c r="AE17618" s="70"/>
    </row>
    <row r="17619" spans="31:31" ht="15.75" x14ac:dyDescent="0.3">
      <c r="AE17619" s="70"/>
    </row>
    <row r="17620" spans="31:31" ht="15.75" x14ac:dyDescent="0.3">
      <c r="AE17620" s="70"/>
    </row>
    <row r="17621" spans="31:31" ht="15.75" x14ac:dyDescent="0.3">
      <c r="AE17621" s="70"/>
    </row>
    <row r="17622" spans="31:31" ht="15.75" x14ac:dyDescent="0.3">
      <c r="AE17622" s="70"/>
    </row>
    <row r="17623" spans="31:31" ht="15.75" x14ac:dyDescent="0.3">
      <c r="AE17623" s="70"/>
    </row>
    <row r="17624" spans="31:31" ht="15.75" x14ac:dyDescent="0.3">
      <c r="AE17624" s="70"/>
    </row>
    <row r="17625" spans="31:31" ht="15.75" x14ac:dyDescent="0.3">
      <c r="AE17625" s="70"/>
    </row>
    <row r="17626" spans="31:31" ht="15.75" x14ac:dyDescent="0.3">
      <c r="AE17626" s="70"/>
    </row>
    <row r="17627" spans="31:31" ht="15.75" x14ac:dyDescent="0.3">
      <c r="AE17627" s="70"/>
    </row>
    <row r="17628" spans="31:31" ht="15.75" x14ac:dyDescent="0.3">
      <c r="AE17628" s="70"/>
    </row>
    <row r="17629" spans="31:31" ht="15.75" x14ac:dyDescent="0.3">
      <c r="AE17629" s="70"/>
    </row>
    <row r="17630" spans="31:31" ht="15.75" x14ac:dyDescent="0.3">
      <c r="AE17630" s="70"/>
    </row>
    <row r="17631" spans="31:31" ht="15.75" x14ac:dyDescent="0.3">
      <c r="AE17631" s="70"/>
    </row>
    <row r="17632" spans="31:31" ht="15.75" x14ac:dyDescent="0.3">
      <c r="AE17632" s="70"/>
    </row>
    <row r="17633" spans="31:31" ht="15.75" x14ac:dyDescent="0.3">
      <c r="AE17633" s="70"/>
    </row>
    <row r="17634" spans="31:31" ht="15.75" x14ac:dyDescent="0.3">
      <c r="AE17634" s="70"/>
    </row>
    <row r="17635" spans="31:31" ht="15.75" x14ac:dyDescent="0.3">
      <c r="AE17635" s="70"/>
    </row>
    <row r="17636" spans="31:31" ht="15.75" x14ac:dyDescent="0.3">
      <c r="AE17636" s="70"/>
    </row>
    <row r="17637" spans="31:31" ht="15.75" x14ac:dyDescent="0.3">
      <c r="AE17637" s="70"/>
    </row>
    <row r="17638" spans="31:31" ht="15.75" x14ac:dyDescent="0.3">
      <c r="AE17638" s="70"/>
    </row>
    <row r="17639" spans="31:31" ht="15.75" x14ac:dyDescent="0.3">
      <c r="AE17639" s="70"/>
    </row>
    <row r="17640" spans="31:31" ht="15.75" x14ac:dyDescent="0.3">
      <c r="AE17640" s="70"/>
    </row>
    <row r="17641" spans="31:31" ht="15.75" x14ac:dyDescent="0.3">
      <c r="AE17641" s="70"/>
    </row>
    <row r="17642" spans="31:31" ht="15.75" x14ac:dyDescent="0.3">
      <c r="AE17642" s="70"/>
    </row>
    <row r="17643" spans="31:31" ht="15.75" x14ac:dyDescent="0.3">
      <c r="AE17643" s="70"/>
    </row>
    <row r="17644" spans="31:31" ht="15.75" x14ac:dyDescent="0.3">
      <c r="AE17644" s="70"/>
    </row>
    <row r="17645" spans="31:31" ht="15.75" x14ac:dyDescent="0.3">
      <c r="AE17645" s="70"/>
    </row>
    <row r="17646" spans="31:31" ht="15.75" x14ac:dyDescent="0.3">
      <c r="AE17646" s="70"/>
    </row>
    <row r="17647" spans="31:31" ht="15.75" x14ac:dyDescent="0.3">
      <c r="AE17647" s="70"/>
    </row>
    <row r="17648" spans="31:31" ht="15.75" x14ac:dyDescent="0.3">
      <c r="AE17648" s="70"/>
    </row>
    <row r="17649" spans="31:31" ht="15.75" x14ac:dyDescent="0.3">
      <c r="AE17649" s="70"/>
    </row>
    <row r="17650" spans="31:31" ht="15.75" x14ac:dyDescent="0.3">
      <c r="AE17650" s="70"/>
    </row>
    <row r="17651" spans="31:31" ht="15.75" x14ac:dyDescent="0.3">
      <c r="AE17651" s="70"/>
    </row>
    <row r="17652" spans="31:31" ht="15.75" x14ac:dyDescent="0.3">
      <c r="AE17652" s="70"/>
    </row>
    <row r="17653" spans="31:31" ht="15.75" x14ac:dyDescent="0.3">
      <c r="AE17653" s="70"/>
    </row>
    <row r="17654" spans="31:31" ht="15.75" x14ac:dyDescent="0.3">
      <c r="AE17654" s="70"/>
    </row>
    <row r="17655" spans="31:31" ht="15.75" x14ac:dyDescent="0.3">
      <c r="AE17655" s="70"/>
    </row>
    <row r="17656" spans="31:31" ht="15.75" x14ac:dyDescent="0.3">
      <c r="AE17656" s="70"/>
    </row>
    <row r="17657" spans="31:31" ht="15.75" x14ac:dyDescent="0.3">
      <c r="AE17657" s="70"/>
    </row>
    <row r="17658" spans="31:31" ht="15.75" x14ac:dyDescent="0.3">
      <c r="AE17658" s="70"/>
    </row>
    <row r="17659" spans="31:31" ht="15.75" x14ac:dyDescent="0.3">
      <c r="AE17659" s="70"/>
    </row>
    <row r="17660" spans="31:31" ht="15.75" x14ac:dyDescent="0.3">
      <c r="AE17660" s="70"/>
    </row>
    <row r="17661" spans="31:31" ht="15.75" x14ac:dyDescent="0.3">
      <c r="AE17661" s="70"/>
    </row>
    <row r="17662" spans="31:31" ht="15.75" x14ac:dyDescent="0.3">
      <c r="AE17662" s="70"/>
    </row>
    <row r="17663" spans="31:31" ht="15.75" x14ac:dyDescent="0.3">
      <c r="AE17663" s="70"/>
    </row>
    <row r="17664" spans="31:31" ht="15.75" x14ac:dyDescent="0.3">
      <c r="AE17664" s="70"/>
    </row>
    <row r="17665" spans="31:31" ht="15.75" x14ac:dyDescent="0.3">
      <c r="AE17665" s="70"/>
    </row>
    <row r="17666" spans="31:31" ht="15.75" x14ac:dyDescent="0.3">
      <c r="AE17666" s="70"/>
    </row>
    <row r="17667" spans="31:31" ht="15.75" x14ac:dyDescent="0.3">
      <c r="AE17667" s="70"/>
    </row>
    <row r="17668" spans="31:31" ht="15.75" x14ac:dyDescent="0.3">
      <c r="AE17668" s="70"/>
    </row>
    <row r="17669" spans="31:31" ht="15.75" x14ac:dyDescent="0.3">
      <c r="AE17669" s="70"/>
    </row>
    <row r="17670" spans="31:31" ht="15.75" x14ac:dyDescent="0.3">
      <c r="AE17670" s="70"/>
    </row>
    <row r="17671" spans="31:31" ht="15.75" x14ac:dyDescent="0.3">
      <c r="AE17671" s="70"/>
    </row>
    <row r="17672" spans="31:31" ht="15.75" x14ac:dyDescent="0.3">
      <c r="AE17672" s="70"/>
    </row>
    <row r="17673" spans="31:31" ht="15.75" x14ac:dyDescent="0.3">
      <c r="AE17673" s="70"/>
    </row>
    <row r="17674" spans="31:31" ht="15.75" x14ac:dyDescent="0.3">
      <c r="AE17674" s="70"/>
    </row>
    <row r="17675" spans="31:31" ht="15.75" x14ac:dyDescent="0.3">
      <c r="AE17675" s="70"/>
    </row>
    <row r="17676" spans="31:31" ht="15.75" x14ac:dyDescent="0.3">
      <c r="AE17676" s="70"/>
    </row>
    <row r="17677" spans="31:31" ht="15.75" x14ac:dyDescent="0.3">
      <c r="AE17677" s="70"/>
    </row>
    <row r="17678" spans="31:31" ht="15.75" x14ac:dyDescent="0.3">
      <c r="AE17678" s="70"/>
    </row>
    <row r="17679" spans="31:31" ht="15.75" x14ac:dyDescent="0.3">
      <c r="AE17679" s="70"/>
    </row>
    <row r="17680" spans="31:31" ht="15.75" x14ac:dyDescent="0.3">
      <c r="AE17680" s="70"/>
    </row>
    <row r="17681" spans="31:31" ht="15.75" x14ac:dyDescent="0.3">
      <c r="AE17681" s="70"/>
    </row>
    <row r="17682" spans="31:31" ht="15.75" x14ac:dyDescent="0.3">
      <c r="AE17682" s="70"/>
    </row>
    <row r="17683" spans="31:31" ht="15.75" x14ac:dyDescent="0.3">
      <c r="AE17683" s="70"/>
    </row>
    <row r="17684" spans="31:31" ht="15.75" x14ac:dyDescent="0.3">
      <c r="AE17684" s="70"/>
    </row>
    <row r="17685" spans="31:31" ht="15.75" x14ac:dyDescent="0.3">
      <c r="AE17685" s="70"/>
    </row>
    <row r="17686" spans="31:31" ht="15.75" x14ac:dyDescent="0.3">
      <c r="AE17686" s="70"/>
    </row>
    <row r="17687" spans="31:31" ht="15.75" x14ac:dyDescent="0.3">
      <c r="AE17687" s="70"/>
    </row>
    <row r="17688" spans="31:31" ht="15.75" x14ac:dyDescent="0.3">
      <c r="AE17688" s="70"/>
    </row>
    <row r="17689" spans="31:31" ht="15.75" x14ac:dyDescent="0.3">
      <c r="AE17689" s="70"/>
    </row>
    <row r="17690" spans="31:31" ht="15.75" x14ac:dyDescent="0.3">
      <c r="AE17690" s="70"/>
    </row>
    <row r="17691" spans="31:31" ht="15.75" x14ac:dyDescent="0.3">
      <c r="AE17691" s="70"/>
    </row>
    <row r="17692" spans="31:31" ht="15.75" x14ac:dyDescent="0.3">
      <c r="AE17692" s="70"/>
    </row>
    <row r="17693" spans="31:31" ht="15.75" x14ac:dyDescent="0.3">
      <c r="AE17693" s="70"/>
    </row>
    <row r="17694" spans="31:31" ht="15.75" x14ac:dyDescent="0.3">
      <c r="AE17694" s="70"/>
    </row>
    <row r="17695" spans="31:31" ht="15.75" x14ac:dyDescent="0.3">
      <c r="AE17695" s="70"/>
    </row>
    <row r="17696" spans="31:31" ht="15.75" x14ac:dyDescent="0.3">
      <c r="AE17696" s="70"/>
    </row>
    <row r="17697" spans="31:31" ht="15.75" x14ac:dyDescent="0.3">
      <c r="AE17697" s="70"/>
    </row>
    <row r="17698" spans="31:31" ht="15.75" x14ac:dyDescent="0.3">
      <c r="AE17698" s="70"/>
    </row>
    <row r="17699" spans="31:31" ht="15.75" x14ac:dyDescent="0.3">
      <c r="AE17699" s="70"/>
    </row>
    <row r="17700" spans="31:31" ht="15.75" x14ac:dyDescent="0.3">
      <c r="AE17700" s="70"/>
    </row>
    <row r="17701" spans="31:31" ht="15.75" x14ac:dyDescent="0.3">
      <c r="AE17701" s="70"/>
    </row>
    <row r="17702" spans="31:31" ht="15.75" x14ac:dyDescent="0.3">
      <c r="AE17702" s="70"/>
    </row>
    <row r="17703" spans="31:31" ht="15.75" x14ac:dyDescent="0.3">
      <c r="AE17703" s="70"/>
    </row>
    <row r="17704" spans="31:31" ht="15.75" x14ac:dyDescent="0.3">
      <c r="AE17704" s="70"/>
    </row>
    <row r="17705" spans="31:31" ht="15.75" x14ac:dyDescent="0.3">
      <c r="AE17705" s="70"/>
    </row>
    <row r="17706" spans="31:31" ht="15.75" x14ac:dyDescent="0.3">
      <c r="AE17706" s="70"/>
    </row>
    <row r="17707" spans="31:31" ht="15.75" x14ac:dyDescent="0.3">
      <c r="AE17707" s="70"/>
    </row>
    <row r="17708" spans="31:31" ht="15.75" x14ac:dyDescent="0.3">
      <c r="AE17708" s="70"/>
    </row>
    <row r="17709" spans="31:31" ht="15.75" x14ac:dyDescent="0.3">
      <c r="AE17709" s="70"/>
    </row>
    <row r="17710" spans="31:31" ht="15.75" x14ac:dyDescent="0.3">
      <c r="AE17710" s="70"/>
    </row>
    <row r="17711" spans="31:31" ht="15.75" x14ac:dyDescent="0.3">
      <c r="AE17711" s="70"/>
    </row>
    <row r="17712" spans="31:31" ht="15.75" x14ac:dyDescent="0.3">
      <c r="AE17712" s="70"/>
    </row>
    <row r="17713" spans="31:31" ht="15.75" x14ac:dyDescent="0.3">
      <c r="AE17713" s="70"/>
    </row>
    <row r="17714" spans="31:31" ht="15.75" x14ac:dyDescent="0.3">
      <c r="AE17714" s="70"/>
    </row>
    <row r="17715" spans="31:31" ht="15.75" x14ac:dyDescent="0.3">
      <c r="AE17715" s="70"/>
    </row>
    <row r="17716" spans="31:31" ht="15.75" x14ac:dyDescent="0.3">
      <c r="AE17716" s="70"/>
    </row>
    <row r="17717" spans="31:31" ht="15.75" x14ac:dyDescent="0.3">
      <c r="AE17717" s="70"/>
    </row>
    <row r="17718" spans="31:31" ht="15.75" x14ac:dyDescent="0.3">
      <c r="AE17718" s="70"/>
    </row>
    <row r="17719" spans="31:31" ht="15.75" x14ac:dyDescent="0.3">
      <c r="AE17719" s="70"/>
    </row>
    <row r="17720" spans="31:31" ht="15.75" x14ac:dyDescent="0.3">
      <c r="AE17720" s="70"/>
    </row>
    <row r="17721" spans="31:31" ht="15.75" x14ac:dyDescent="0.3">
      <c r="AE17721" s="70"/>
    </row>
    <row r="17722" spans="31:31" ht="15.75" x14ac:dyDescent="0.3">
      <c r="AE17722" s="70"/>
    </row>
    <row r="17723" spans="31:31" ht="15.75" x14ac:dyDescent="0.3">
      <c r="AE17723" s="70"/>
    </row>
    <row r="17724" spans="31:31" ht="15.75" x14ac:dyDescent="0.3">
      <c r="AE17724" s="70"/>
    </row>
    <row r="17725" spans="31:31" ht="15.75" x14ac:dyDescent="0.3">
      <c r="AE17725" s="70"/>
    </row>
    <row r="17726" spans="31:31" ht="15.75" x14ac:dyDescent="0.3">
      <c r="AE17726" s="70"/>
    </row>
    <row r="17727" spans="31:31" ht="15.75" x14ac:dyDescent="0.3">
      <c r="AE17727" s="70"/>
    </row>
    <row r="17728" spans="31:31" ht="15.75" x14ac:dyDescent="0.3">
      <c r="AE17728" s="70"/>
    </row>
    <row r="17729" spans="31:31" ht="15.75" x14ac:dyDescent="0.3">
      <c r="AE17729" s="70"/>
    </row>
    <row r="17730" spans="31:31" ht="15.75" x14ac:dyDescent="0.3">
      <c r="AE17730" s="70"/>
    </row>
    <row r="17731" spans="31:31" ht="15.75" x14ac:dyDescent="0.3">
      <c r="AE17731" s="70"/>
    </row>
    <row r="17732" spans="31:31" ht="15.75" x14ac:dyDescent="0.3">
      <c r="AE17732" s="70"/>
    </row>
    <row r="17733" spans="31:31" ht="15.75" x14ac:dyDescent="0.3">
      <c r="AE17733" s="70"/>
    </row>
    <row r="17734" spans="31:31" ht="15.75" x14ac:dyDescent="0.3">
      <c r="AE17734" s="70"/>
    </row>
    <row r="17735" spans="31:31" ht="15.75" x14ac:dyDescent="0.3">
      <c r="AE17735" s="70"/>
    </row>
    <row r="17736" spans="31:31" ht="15.75" x14ac:dyDescent="0.3">
      <c r="AE17736" s="70"/>
    </row>
    <row r="17737" spans="31:31" ht="15.75" x14ac:dyDescent="0.3">
      <c r="AE17737" s="70"/>
    </row>
    <row r="17738" spans="31:31" ht="15.75" x14ac:dyDescent="0.3">
      <c r="AE17738" s="70"/>
    </row>
    <row r="17739" spans="31:31" ht="15.75" x14ac:dyDescent="0.3">
      <c r="AE17739" s="70"/>
    </row>
    <row r="17740" spans="31:31" ht="15.75" x14ac:dyDescent="0.3">
      <c r="AE17740" s="70"/>
    </row>
    <row r="17741" spans="31:31" ht="15.75" x14ac:dyDescent="0.3">
      <c r="AE17741" s="70"/>
    </row>
    <row r="17742" spans="31:31" ht="15.75" x14ac:dyDescent="0.3">
      <c r="AE17742" s="70"/>
    </row>
    <row r="17743" spans="31:31" ht="15.75" x14ac:dyDescent="0.3">
      <c r="AE17743" s="70"/>
    </row>
    <row r="17744" spans="31:31" ht="15.75" x14ac:dyDescent="0.3">
      <c r="AE17744" s="70"/>
    </row>
    <row r="17745" spans="31:31" ht="15.75" x14ac:dyDescent="0.3">
      <c r="AE17745" s="70"/>
    </row>
    <row r="17746" spans="31:31" ht="15.75" x14ac:dyDescent="0.3">
      <c r="AE17746" s="70"/>
    </row>
    <row r="17747" spans="31:31" ht="15.75" x14ac:dyDescent="0.3">
      <c r="AE17747" s="70"/>
    </row>
    <row r="17748" spans="31:31" ht="15.75" x14ac:dyDescent="0.3">
      <c r="AE17748" s="70"/>
    </row>
    <row r="17749" spans="31:31" ht="15.75" x14ac:dyDescent="0.3">
      <c r="AE17749" s="70"/>
    </row>
    <row r="17750" spans="31:31" ht="15.75" x14ac:dyDescent="0.3">
      <c r="AE17750" s="70"/>
    </row>
    <row r="17751" spans="31:31" ht="15.75" x14ac:dyDescent="0.3">
      <c r="AE17751" s="70"/>
    </row>
    <row r="17752" spans="31:31" ht="15.75" x14ac:dyDescent="0.3">
      <c r="AE17752" s="70"/>
    </row>
    <row r="17753" spans="31:31" ht="15.75" x14ac:dyDescent="0.3">
      <c r="AE17753" s="70"/>
    </row>
    <row r="17754" spans="31:31" ht="15.75" x14ac:dyDescent="0.3">
      <c r="AE17754" s="70"/>
    </row>
    <row r="17755" spans="31:31" ht="15.75" x14ac:dyDescent="0.3">
      <c r="AE17755" s="70"/>
    </row>
    <row r="17756" spans="31:31" ht="15.75" x14ac:dyDescent="0.3">
      <c r="AE17756" s="70"/>
    </row>
    <row r="17757" spans="31:31" ht="15.75" x14ac:dyDescent="0.3">
      <c r="AE17757" s="70"/>
    </row>
    <row r="17758" spans="31:31" ht="15.75" x14ac:dyDescent="0.3">
      <c r="AE17758" s="70"/>
    </row>
    <row r="17759" spans="31:31" ht="15.75" x14ac:dyDescent="0.3">
      <c r="AE17759" s="70"/>
    </row>
    <row r="17760" spans="31:31" ht="15.75" x14ac:dyDescent="0.3">
      <c r="AE17760" s="70"/>
    </row>
    <row r="17761" spans="31:31" ht="15.75" x14ac:dyDescent="0.3">
      <c r="AE17761" s="70"/>
    </row>
    <row r="17762" spans="31:31" ht="15.75" x14ac:dyDescent="0.3">
      <c r="AE17762" s="70"/>
    </row>
    <row r="17763" spans="31:31" ht="15.75" x14ac:dyDescent="0.3">
      <c r="AE17763" s="70"/>
    </row>
    <row r="17764" spans="31:31" ht="15.75" x14ac:dyDescent="0.3">
      <c r="AE17764" s="70"/>
    </row>
    <row r="17765" spans="31:31" ht="15.75" x14ac:dyDescent="0.3">
      <c r="AE17765" s="70"/>
    </row>
    <row r="17766" spans="31:31" ht="15.75" x14ac:dyDescent="0.3">
      <c r="AE17766" s="70"/>
    </row>
    <row r="17767" spans="31:31" ht="15.75" x14ac:dyDescent="0.3">
      <c r="AE17767" s="70"/>
    </row>
    <row r="17768" spans="31:31" ht="15.75" x14ac:dyDescent="0.3">
      <c r="AE17768" s="70"/>
    </row>
    <row r="17769" spans="31:31" ht="15.75" x14ac:dyDescent="0.3">
      <c r="AE17769" s="70"/>
    </row>
    <row r="17770" spans="31:31" ht="15.75" x14ac:dyDescent="0.3">
      <c r="AE17770" s="70"/>
    </row>
    <row r="17771" spans="31:31" ht="15.75" x14ac:dyDescent="0.3">
      <c r="AE17771" s="70"/>
    </row>
    <row r="17772" spans="31:31" ht="15.75" x14ac:dyDescent="0.3">
      <c r="AE17772" s="70"/>
    </row>
    <row r="17773" spans="31:31" ht="15.75" x14ac:dyDescent="0.3">
      <c r="AE17773" s="70"/>
    </row>
    <row r="17774" spans="31:31" ht="15.75" x14ac:dyDescent="0.3">
      <c r="AE17774" s="70"/>
    </row>
    <row r="17775" spans="31:31" ht="15.75" x14ac:dyDescent="0.3">
      <c r="AE17775" s="70"/>
    </row>
    <row r="17776" spans="31:31" ht="15.75" x14ac:dyDescent="0.3">
      <c r="AE17776" s="70"/>
    </row>
    <row r="17777" spans="31:31" ht="15.75" x14ac:dyDescent="0.3">
      <c r="AE17777" s="70"/>
    </row>
    <row r="17778" spans="31:31" ht="15.75" x14ac:dyDescent="0.3">
      <c r="AE17778" s="70"/>
    </row>
    <row r="17779" spans="31:31" ht="15.75" x14ac:dyDescent="0.3">
      <c r="AE17779" s="70"/>
    </row>
    <row r="17780" spans="31:31" ht="15.75" x14ac:dyDescent="0.3">
      <c r="AE17780" s="70"/>
    </row>
    <row r="17781" spans="31:31" ht="15.75" x14ac:dyDescent="0.3">
      <c r="AE17781" s="70"/>
    </row>
    <row r="17782" spans="31:31" ht="15.75" x14ac:dyDescent="0.3">
      <c r="AE17782" s="70"/>
    </row>
    <row r="17783" spans="31:31" ht="15.75" x14ac:dyDescent="0.3">
      <c r="AE17783" s="70"/>
    </row>
    <row r="17784" spans="31:31" ht="15.75" x14ac:dyDescent="0.3">
      <c r="AE17784" s="70"/>
    </row>
    <row r="17785" spans="31:31" ht="15.75" x14ac:dyDescent="0.3">
      <c r="AE17785" s="70"/>
    </row>
    <row r="17786" spans="31:31" ht="15.75" x14ac:dyDescent="0.3">
      <c r="AE17786" s="70"/>
    </row>
    <row r="17787" spans="31:31" ht="15.75" x14ac:dyDescent="0.3">
      <c r="AE17787" s="70"/>
    </row>
    <row r="17788" spans="31:31" ht="15.75" x14ac:dyDescent="0.3">
      <c r="AE17788" s="70"/>
    </row>
    <row r="17789" spans="31:31" ht="15.75" x14ac:dyDescent="0.3">
      <c r="AE17789" s="70"/>
    </row>
    <row r="17790" spans="31:31" ht="15.75" x14ac:dyDescent="0.3">
      <c r="AE17790" s="70"/>
    </row>
    <row r="17791" spans="31:31" ht="15.75" x14ac:dyDescent="0.3">
      <c r="AE17791" s="70"/>
    </row>
    <row r="17792" spans="31:31" ht="15.75" x14ac:dyDescent="0.3">
      <c r="AE17792" s="70"/>
    </row>
    <row r="17793" spans="31:31" ht="15.75" x14ac:dyDescent="0.3">
      <c r="AE17793" s="70"/>
    </row>
    <row r="17794" spans="31:31" ht="15.75" x14ac:dyDescent="0.3">
      <c r="AE17794" s="70"/>
    </row>
    <row r="17795" spans="31:31" ht="15.75" x14ac:dyDescent="0.3">
      <c r="AE17795" s="70"/>
    </row>
    <row r="17796" spans="31:31" ht="15.75" x14ac:dyDescent="0.3">
      <c r="AE17796" s="70"/>
    </row>
    <row r="17797" spans="31:31" ht="15.75" x14ac:dyDescent="0.3">
      <c r="AE17797" s="70"/>
    </row>
    <row r="17798" spans="31:31" ht="15.75" x14ac:dyDescent="0.3">
      <c r="AE17798" s="70"/>
    </row>
    <row r="17799" spans="31:31" ht="15.75" x14ac:dyDescent="0.3">
      <c r="AE17799" s="70"/>
    </row>
    <row r="17800" spans="31:31" ht="15.75" x14ac:dyDescent="0.3">
      <c r="AE17800" s="70"/>
    </row>
    <row r="17801" spans="31:31" ht="15.75" x14ac:dyDescent="0.3">
      <c r="AE17801" s="70"/>
    </row>
    <row r="17802" spans="31:31" ht="15.75" x14ac:dyDescent="0.3">
      <c r="AE17802" s="70"/>
    </row>
    <row r="17803" spans="31:31" ht="15.75" x14ac:dyDescent="0.3">
      <c r="AE17803" s="70"/>
    </row>
    <row r="17804" spans="31:31" ht="15.75" x14ac:dyDescent="0.3">
      <c r="AE17804" s="70"/>
    </row>
    <row r="17805" spans="31:31" ht="15.75" x14ac:dyDescent="0.3">
      <c r="AE17805" s="70"/>
    </row>
    <row r="17806" spans="31:31" ht="15.75" x14ac:dyDescent="0.3">
      <c r="AE17806" s="70"/>
    </row>
    <row r="17807" spans="31:31" ht="15.75" x14ac:dyDescent="0.3">
      <c r="AE17807" s="70"/>
    </row>
    <row r="17808" spans="31:31" ht="15.75" x14ac:dyDescent="0.3">
      <c r="AE17808" s="70"/>
    </row>
    <row r="17809" spans="31:31" ht="15.75" x14ac:dyDescent="0.3">
      <c r="AE17809" s="70"/>
    </row>
    <row r="17810" spans="31:31" ht="15.75" x14ac:dyDescent="0.3">
      <c r="AE17810" s="70"/>
    </row>
    <row r="17811" spans="31:31" ht="15.75" x14ac:dyDescent="0.3">
      <c r="AE17811" s="70"/>
    </row>
    <row r="17812" spans="31:31" ht="15.75" x14ac:dyDescent="0.3">
      <c r="AE17812" s="70"/>
    </row>
    <row r="17813" spans="31:31" ht="15.75" x14ac:dyDescent="0.3">
      <c r="AE17813" s="70"/>
    </row>
    <row r="17814" spans="31:31" ht="15.75" x14ac:dyDescent="0.3">
      <c r="AE17814" s="70"/>
    </row>
    <row r="17815" spans="31:31" ht="15.75" x14ac:dyDescent="0.3">
      <c r="AE17815" s="70"/>
    </row>
    <row r="17816" spans="31:31" ht="15.75" x14ac:dyDescent="0.3">
      <c r="AE17816" s="70"/>
    </row>
    <row r="17817" spans="31:31" ht="15.75" x14ac:dyDescent="0.3">
      <c r="AE17817" s="70"/>
    </row>
    <row r="17818" spans="31:31" ht="15.75" x14ac:dyDescent="0.3">
      <c r="AE17818" s="70"/>
    </row>
    <row r="17819" spans="31:31" ht="15.75" x14ac:dyDescent="0.3">
      <c r="AE17819" s="70"/>
    </row>
    <row r="17820" spans="31:31" ht="15.75" x14ac:dyDescent="0.3">
      <c r="AE17820" s="70"/>
    </row>
    <row r="17821" spans="31:31" ht="15.75" x14ac:dyDescent="0.3">
      <c r="AE17821" s="70"/>
    </row>
    <row r="17822" spans="31:31" ht="15.75" x14ac:dyDescent="0.3">
      <c r="AE17822" s="70"/>
    </row>
    <row r="17823" spans="31:31" ht="15.75" x14ac:dyDescent="0.3">
      <c r="AE17823" s="70"/>
    </row>
    <row r="17824" spans="31:31" ht="15.75" x14ac:dyDescent="0.3">
      <c r="AE17824" s="70"/>
    </row>
    <row r="17825" spans="31:31" ht="15.75" x14ac:dyDescent="0.3">
      <c r="AE17825" s="70"/>
    </row>
    <row r="17826" spans="31:31" ht="15.75" x14ac:dyDescent="0.3">
      <c r="AE17826" s="70"/>
    </row>
    <row r="17827" spans="31:31" ht="15.75" x14ac:dyDescent="0.3">
      <c r="AE17827" s="70"/>
    </row>
    <row r="17828" spans="31:31" ht="15.75" x14ac:dyDescent="0.3">
      <c r="AE17828" s="70"/>
    </row>
    <row r="17829" spans="31:31" ht="15.75" x14ac:dyDescent="0.3">
      <c r="AE17829" s="70"/>
    </row>
    <row r="17830" spans="31:31" ht="15.75" x14ac:dyDescent="0.3">
      <c r="AE17830" s="70"/>
    </row>
    <row r="17831" spans="31:31" ht="15.75" x14ac:dyDescent="0.3">
      <c r="AE17831" s="70"/>
    </row>
    <row r="17832" spans="31:31" ht="15.75" x14ac:dyDescent="0.3">
      <c r="AE17832" s="70"/>
    </row>
    <row r="17833" spans="31:31" ht="15.75" x14ac:dyDescent="0.3">
      <c r="AE17833" s="70"/>
    </row>
    <row r="17834" spans="31:31" ht="15.75" x14ac:dyDescent="0.3">
      <c r="AE17834" s="70"/>
    </row>
    <row r="17835" spans="31:31" ht="15.75" x14ac:dyDescent="0.3">
      <c r="AE17835" s="70"/>
    </row>
    <row r="17836" spans="31:31" ht="15.75" x14ac:dyDescent="0.3">
      <c r="AE17836" s="70"/>
    </row>
    <row r="17837" spans="31:31" ht="15.75" x14ac:dyDescent="0.3">
      <c r="AE17837" s="70"/>
    </row>
    <row r="17838" spans="31:31" ht="15.75" x14ac:dyDescent="0.3">
      <c r="AE17838" s="70"/>
    </row>
    <row r="17839" spans="31:31" ht="15.75" x14ac:dyDescent="0.3">
      <c r="AE17839" s="70"/>
    </row>
    <row r="17840" spans="31:31" ht="15.75" x14ac:dyDescent="0.3">
      <c r="AE17840" s="70"/>
    </row>
    <row r="17841" spans="31:31" ht="15.75" x14ac:dyDescent="0.3">
      <c r="AE17841" s="70"/>
    </row>
    <row r="17842" spans="31:31" ht="15.75" x14ac:dyDescent="0.3">
      <c r="AE17842" s="70"/>
    </row>
    <row r="17843" spans="31:31" ht="15.75" x14ac:dyDescent="0.3">
      <c r="AE17843" s="70"/>
    </row>
    <row r="17844" spans="31:31" ht="15.75" x14ac:dyDescent="0.3">
      <c r="AE17844" s="70"/>
    </row>
    <row r="17845" spans="31:31" ht="15.75" x14ac:dyDescent="0.3">
      <c r="AE17845" s="70"/>
    </row>
    <row r="17846" spans="31:31" ht="15.75" x14ac:dyDescent="0.3">
      <c r="AE17846" s="70"/>
    </row>
    <row r="17847" spans="31:31" ht="15.75" x14ac:dyDescent="0.3">
      <c r="AE17847" s="70"/>
    </row>
    <row r="17848" spans="31:31" ht="15.75" x14ac:dyDescent="0.3">
      <c r="AE17848" s="70"/>
    </row>
    <row r="17849" spans="31:31" ht="15.75" x14ac:dyDescent="0.3">
      <c r="AE17849" s="70"/>
    </row>
    <row r="17850" spans="31:31" ht="15.75" x14ac:dyDescent="0.3">
      <c r="AE17850" s="70"/>
    </row>
    <row r="17851" spans="31:31" ht="15.75" x14ac:dyDescent="0.3">
      <c r="AE17851" s="70"/>
    </row>
    <row r="17852" spans="31:31" ht="15.75" x14ac:dyDescent="0.3">
      <c r="AE17852" s="70"/>
    </row>
    <row r="17853" spans="31:31" ht="15.75" x14ac:dyDescent="0.3">
      <c r="AE17853" s="70"/>
    </row>
    <row r="17854" spans="31:31" ht="15.75" x14ac:dyDescent="0.3">
      <c r="AE17854" s="70"/>
    </row>
    <row r="17855" spans="31:31" ht="15.75" x14ac:dyDescent="0.3">
      <c r="AE17855" s="70"/>
    </row>
    <row r="17856" spans="31:31" ht="15.75" x14ac:dyDescent="0.3">
      <c r="AE17856" s="70"/>
    </row>
    <row r="17857" spans="31:31" ht="15.75" x14ac:dyDescent="0.3">
      <c r="AE17857" s="70"/>
    </row>
    <row r="17858" spans="31:31" ht="15.75" x14ac:dyDescent="0.3">
      <c r="AE17858" s="70"/>
    </row>
    <row r="17859" spans="31:31" ht="15.75" x14ac:dyDescent="0.3">
      <c r="AE17859" s="70"/>
    </row>
    <row r="17860" spans="31:31" ht="15.75" x14ac:dyDescent="0.3">
      <c r="AE17860" s="70"/>
    </row>
    <row r="17861" spans="31:31" ht="15.75" x14ac:dyDescent="0.3">
      <c r="AE17861" s="70"/>
    </row>
    <row r="17862" spans="31:31" ht="15.75" x14ac:dyDescent="0.3">
      <c r="AE17862" s="70"/>
    </row>
    <row r="17863" spans="31:31" ht="15.75" x14ac:dyDescent="0.3">
      <c r="AE17863" s="70"/>
    </row>
    <row r="17864" spans="31:31" ht="15.75" x14ac:dyDescent="0.3">
      <c r="AE17864" s="70"/>
    </row>
    <row r="17865" spans="31:31" ht="15.75" x14ac:dyDescent="0.3">
      <c r="AE17865" s="70"/>
    </row>
    <row r="17866" spans="31:31" ht="15.75" x14ac:dyDescent="0.3">
      <c r="AE17866" s="70"/>
    </row>
    <row r="17867" spans="31:31" ht="15.75" x14ac:dyDescent="0.3">
      <c r="AE17867" s="70"/>
    </row>
    <row r="17868" spans="31:31" ht="15.75" x14ac:dyDescent="0.3">
      <c r="AE17868" s="70"/>
    </row>
    <row r="17869" spans="31:31" ht="15.75" x14ac:dyDescent="0.3">
      <c r="AE17869" s="70"/>
    </row>
    <row r="17870" spans="31:31" ht="15.75" x14ac:dyDescent="0.3">
      <c r="AE17870" s="70"/>
    </row>
    <row r="17871" spans="31:31" ht="15.75" x14ac:dyDescent="0.3">
      <c r="AE17871" s="70"/>
    </row>
    <row r="17872" spans="31:31" ht="15.75" x14ac:dyDescent="0.3">
      <c r="AE17872" s="70"/>
    </row>
    <row r="17873" spans="31:31" ht="15.75" x14ac:dyDescent="0.3">
      <c r="AE17873" s="70"/>
    </row>
    <row r="17874" spans="31:31" ht="15.75" x14ac:dyDescent="0.3">
      <c r="AE17874" s="70"/>
    </row>
    <row r="17875" spans="31:31" ht="15.75" x14ac:dyDescent="0.3">
      <c r="AE17875" s="70"/>
    </row>
    <row r="17876" spans="31:31" ht="15.75" x14ac:dyDescent="0.3">
      <c r="AE17876" s="70"/>
    </row>
    <row r="17877" spans="31:31" ht="15.75" x14ac:dyDescent="0.3">
      <c r="AE17877" s="70"/>
    </row>
    <row r="17878" spans="31:31" ht="15.75" x14ac:dyDescent="0.3">
      <c r="AE17878" s="70"/>
    </row>
    <row r="17879" spans="31:31" ht="15.75" x14ac:dyDescent="0.3">
      <c r="AE17879" s="70"/>
    </row>
    <row r="17880" spans="31:31" ht="15.75" x14ac:dyDescent="0.3">
      <c r="AE17880" s="70"/>
    </row>
    <row r="17881" spans="31:31" ht="15.75" x14ac:dyDescent="0.3">
      <c r="AE17881" s="70"/>
    </row>
    <row r="17882" spans="31:31" ht="15.75" x14ac:dyDescent="0.3">
      <c r="AE17882" s="70"/>
    </row>
    <row r="17883" spans="31:31" ht="15.75" x14ac:dyDescent="0.3">
      <c r="AE17883" s="70"/>
    </row>
    <row r="17884" spans="31:31" ht="15.75" x14ac:dyDescent="0.3">
      <c r="AE17884" s="70"/>
    </row>
    <row r="17885" spans="31:31" ht="15.75" x14ac:dyDescent="0.3">
      <c r="AE17885" s="70"/>
    </row>
    <row r="17886" spans="31:31" ht="15.75" x14ac:dyDescent="0.3">
      <c r="AE17886" s="70"/>
    </row>
    <row r="17887" spans="31:31" ht="15.75" x14ac:dyDescent="0.3">
      <c r="AE17887" s="70"/>
    </row>
    <row r="17888" spans="31:31" ht="15.75" x14ac:dyDescent="0.3">
      <c r="AE17888" s="70"/>
    </row>
    <row r="17889" spans="31:31" ht="15.75" x14ac:dyDescent="0.3">
      <c r="AE17889" s="70"/>
    </row>
    <row r="17890" spans="31:31" ht="15.75" x14ac:dyDescent="0.3">
      <c r="AE17890" s="70"/>
    </row>
    <row r="17891" spans="31:31" ht="15.75" x14ac:dyDescent="0.3">
      <c r="AE17891" s="70"/>
    </row>
    <row r="17892" spans="31:31" ht="15.75" x14ac:dyDescent="0.3">
      <c r="AE17892" s="70"/>
    </row>
    <row r="17893" spans="31:31" ht="15.75" x14ac:dyDescent="0.3">
      <c r="AE17893" s="70"/>
    </row>
    <row r="17894" spans="31:31" ht="15.75" x14ac:dyDescent="0.3">
      <c r="AE17894" s="70"/>
    </row>
    <row r="17895" spans="31:31" ht="15.75" x14ac:dyDescent="0.3">
      <c r="AE17895" s="70"/>
    </row>
    <row r="17896" spans="31:31" ht="15.75" x14ac:dyDescent="0.3">
      <c r="AE17896" s="70"/>
    </row>
    <row r="17897" spans="31:31" ht="15.75" x14ac:dyDescent="0.3">
      <c r="AE17897" s="70"/>
    </row>
    <row r="17898" spans="31:31" ht="15.75" x14ac:dyDescent="0.3">
      <c r="AE17898" s="70"/>
    </row>
    <row r="17899" spans="31:31" ht="15.75" x14ac:dyDescent="0.3">
      <c r="AE17899" s="70"/>
    </row>
    <row r="17900" spans="31:31" ht="15.75" x14ac:dyDescent="0.3">
      <c r="AE17900" s="70"/>
    </row>
    <row r="17901" spans="31:31" ht="15.75" x14ac:dyDescent="0.3">
      <c r="AE17901" s="70"/>
    </row>
    <row r="17902" spans="31:31" ht="15.75" x14ac:dyDescent="0.3">
      <c r="AE17902" s="70"/>
    </row>
    <row r="17903" spans="31:31" ht="15.75" x14ac:dyDescent="0.3">
      <c r="AE17903" s="70"/>
    </row>
    <row r="17904" spans="31:31" ht="15.75" x14ac:dyDescent="0.3">
      <c r="AE17904" s="70"/>
    </row>
    <row r="17905" spans="31:31" ht="15.75" x14ac:dyDescent="0.3">
      <c r="AE17905" s="70"/>
    </row>
    <row r="17906" spans="31:31" ht="15.75" x14ac:dyDescent="0.3">
      <c r="AE17906" s="70"/>
    </row>
    <row r="17907" spans="31:31" ht="15.75" x14ac:dyDescent="0.3">
      <c r="AE17907" s="70"/>
    </row>
    <row r="17908" spans="31:31" ht="15.75" x14ac:dyDescent="0.3">
      <c r="AE17908" s="70"/>
    </row>
    <row r="17909" spans="31:31" ht="15.75" x14ac:dyDescent="0.3">
      <c r="AE17909" s="70"/>
    </row>
    <row r="17910" spans="31:31" ht="15.75" x14ac:dyDescent="0.3">
      <c r="AE17910" s="70"/>
    </row>
    <row r="17911" spans="31:31" ht="15.75" x14ac:dyDescent="0.3">
      <c r="AE17911" s="70"/>
    </row>
    <row r="17912" spans="31:31" ht="15.75" x14ac:dyDescent="0.3">
      <c r="AE17912" s="70"/>
    </row>
    <row r="17913" spans="31:31" ht="15.75" x14ac:dyDescent="0.3">
      <c r="AE17913" s="70"/>
    </row>
    <row r="17914" spans="31:31" ht="15.75" x14ac:dyDescent="0.3">
      <c r="AE17914" s="70"/>
    </row>
    <row r="17915" spans="31:31" ht="15.75" x14ac:dyDescent="0.3">
      <c r="AE17915" s="70"/>
    </row>
    <row r="17916" spans="31:31" ht="15.75" x14ac:dyDescent="0.3">
      <c r="AE17916" s="70"/>
    </row>
    <row r="17917" spans="31:31" ht="15.75" x14ac:dyDescent="0.3">
      <c r="AE17917" s="70"/>
    </row>
    <row r="17918" spans="31:31" ht="15.75" x14ac:dyDescent="0.3">
      <c r="AE17918" s="70"/>
    </row>
    <row r="17919" spans="31:31" ht="15.75" x14ac:dyDescent="0.3">
      <c r="AE17919" s="70"/>
    </row>
    <row r="17920" spans="31:31" ht="15.75" x14ac:dyDescent="0.3">
      <c r="AE17920" s="70"/>
    </row>
    <row r="17921" spans="31:31" ht="15.75" x14ac:dyDescent="0.3">
      <c r="AE17921" s="70"/>
    </row>
    <row r="17922" spans="31:31" ht="15.75" x14ac:dyDescent="0.3">
      <c r="AE17922" s="70"/>
    </row>
    <row r="17923" spans="31:31" ht="15.75" x14ac:dyDescent="0.3">
      <c r="AE17923" s="70"/>
    </row>
    <row r="17924" spans="31:31" ht="15.75" x14ac:dyDescent="0.3">
      <c r="AE17924" s="70"/>
    </row>
    <row r="17925" spans="31:31" ht="15.75" x14ac:dyDescent="0.3">
      <c r="AE17925" s="70"/>
    </row>
    <row r="17926" spans="31:31" ht="15.75" x14ac:dyDescent="0.3">
      <c r="AE17926" s="70"/>
    </row>
    <row r="17927" spans="31:31" ht="15.75" x14ac:dyDescent="0.3">
      <c r="AE17927" s="70"/>
    </row>
    <row r="17928" spans="31:31" ht="15.75" x14ac:dyDescent="0.3">
      <c r="AE17928" s="70"/>
    </row>
    <row r="17929" spans="31:31" ht="15.75" x14ac:dyDescent="0.3">
      <c r="AE17929" s="70"/>
    </row>
    <row r="17930" spans="31:31" ht="15.75" x14ac:dyDescent="0.3">
      <c r="AE17930" s="70"/>
    </row>
    <row r="17931" spans="31:31" ht="15.75" x14ac:dyDescent="0.3">
      <c r="AE17931" s="70"/>
    </row>
    <row r="17932" spans="31:31" ht="15.75" x14ac:dyDescent="0.3">
      <c r="AE17932" s="70"/>
    </row>
    <row r="17933" spans="31:31" ht="15.75" x14ac:dyDescent="0.3">
      <c r="AE17933" s="70"/>
    </row>
    <row r="17934" spans="31:31" ht="15.75" x14ac:dyDescent="0.3">
      <c r="AE17934" s="70"/>
    </row>
    <row r="17935" spans="31:31" ht="15.75" x14ac:dyDescent="0.3">
      <c r="AE17935" s="70"/>
    </row>
    <row r="17936" spans="31:31" ht="15.75" x14ac:dyDescent="0.3">
      <c r="AE17936" s="70"/>
    </row>
    <row r="17937" spans="31:31" ht="15.75" x14ac:dyDescent="0.3">
      <c r="AE17937" s="70"/>
    </row>
    <row r="17938" spans="31:31" ht="15.75" x14ac:dyDescent="0.3">
      <c r="AE17938" s="70"/>
    </row>
    <row r="17939" spans="31:31" ht="15.75" x14ac:dyDescent="0.3">
      <c r="AE17939" s="70"/>
    </row>
    <row r="17940" spans="31:31" ht="15.75" x14ac:dyDescent="0.3">
      <c r="AE17940" s="70"/>
    </row>
    <row r="17941" spans="31:31" ht="15.75" x14ac:dyDescent="0.3">
      <c r="AE17941" s="70"/>
    </row>
    <row r="17942" spans="31:31" ht="15.75" x14ac:dyDescent="0.3">
      <c r="AE17942" s="70"/>
    </row>
    <row r="17943" spans="31:31" ht="15.75" x14ac:dyDescent="0.3">
      <c r="AE17943" s="70"/>
    </row>
    <row r="17944" spans="31:31" ht="15.75" x14ac:dyDescent="0.3">
      <c r="AE17944" s="70"/>
    </row>
    <row r="17945" spans="31:31" ht="15.75" x14ac:dyDescent="0.3">
      <c r="AE17945" s="70"/>
    </row>
    <row r="17946" spans="31:31" ht="15.75" x14ac:dyDescent="0.3">
      <c r="AE17946" s="70"/>
    </row>
    <row r="17947" spans="31:31" ht="15.75" x14ac:dyDescent="0.3">
      <c r="AE17947" s="70"/>
    </row>
    <row r="17948" spans="31:31" ht="15.75" x14ac:dyDescent="0.3">
      <c r="AE17948" s="70"/>
    </row>
    <row r="17949" spans="31:31" ht="15.75" x14ac:dyDescent="0.3">
      <c r="AE17949" s="70"/>
    </row>
    <row r="17950" spans="31:31" ht="15.75" x14ac:dyDescent="0.3">
      <c r="AE17950" s="70"/>
    </row>
    <row r="17951" spans="31:31" ht="15.75" x14ac:dyDescent="0.3">
      <c r="AE17951" s="70"/>
    </row>
    <row r="17952" spans="31:31" ht="15.75" x14ac:dyDescent="0.3">
      <c r="AE17952" s="70"/>
    </row>
    <row r="17953" spans="31:31" ht="15.75" x14ac:dyDescent="0.3">
      <c r="AE17953" s="70"/>
    </row>
    <row r="17954" spans="31:31" ht="15.75" x14ac:dyDescent="0.3">
      <c r="AE17954" s="70"/>
    </row>
    <row r="17955" spans="31:31" ht="15.75" x14ac:dyDescent="0.3">
      <c r="AE17955" s="70"/>
    </row>
    <row r="17956" spans="31:31" ht="15.75" x14ac:dyDescent="0.3">
      <c r="AE17956" s="70"/>
    </row>
    <row r="17957" spans="31:31" ht="15.75" x14ac:dyDescent="0.3">
      <c r="AE17957" s="70"/>
    </row>
    <row r="17958" spans="31:31" ht="15.75" x14ac:dyDescent="0.3">
      <c r="AE17958" s="70"/>
    </row>
    <row r="17959" spans="31:31" ht="15.75" x14ac:dyDescent="0.3">
      <c r="AE17959" s="70"/>
    </row>
    <row r="17960" spans="31:31" ht="15.75" x14ac:dyDescent="0.3">
      <c r="AE17960" s="70"/>
    </row>
    <row r="17961" spans="31:31" ht="15.75" x14ac:dyDescent="0.3">
      <c r="AE17961" s="70"/>
    </row>
    <row r="17962" spans="31:31" ht="15.75" x14ac:dyDescent="0.3">
      <c r="AE17962" s="70"/>
    </row>
    <row r="17963" spans="31:31" ht="15.75" x14ac:dyDescent="0.3">
      <c r="AE17963" s="70"/>
    </row>
    <row r="17964" spans="31:31" ht="15.75" x14ac:dyDescent="0.3">
      <c r="AE17964" s="70"/>
    </row>
    <row r="17965" spans="31:31" ht="15.75" x14ac:dyDescent="0.3">
      <c r="AE17965" s="70"/>
    </row>
    <row r="17966" spans="31:31" ht="15.75" x14ac:dyDescent="0.3">
      <c r="AE17966" s="70"/>
    </row>
    <row r="17967" spans="31:31" ht="15.75" x14ac:dyDescent="0.3">
      <c r="AE17967" s="70"/>
    </row>
    <row r="17968" spans="31:31" ht="15.75" x14ac:dyDescent="0.3">
      <c r="AE17968" s="70"/>
    </row>
    <row r="17969" spans="31:31" ht="15.75" x14ac:dyDescent="0.3">
      <c r="AE17969" s="70"/>
    </row>
    <row r="17970" spans="31:31" ht="15.75" x14ac:dyDescent="0.3">
      <c r="AE17970" s="70"/>
    </row>
    <row r="17971" spans="31:31" ht="15.75" x14ac:dyDescent="0.3">
      <c r="AE17971" s="70"/>
    </row>
    <row r="17972" spans="31:31" ht="15.75" x14ac:dyDescent="0.3">
      <c r="AE17972" s="70"/>
    </row>
    <row r="17973" spans="31:31" ht="15.75" x14ac:dyDescent="0.3">
      <c r="AE17973" s="70"/>
    </row>
    <row r="17974" spans="31:31" ht="15.75" x14ac:dyDescent="0.3">
      <c r="AE17974" s="70"/>
    </row>
    <row r="17975" spans="31:31" ht="15.75" x14ac:dyDescent="0.3">
      <c r="AE17975" s="70"/>
    </row>
    <row r="17976" spans="31:31" ht="15.75" x14ac:dyDescent="0.3">
      <c r="AE17976" s="70"/>
    </row>
    <row r="17977" spans="31:31" ht="15.75" x14ac:dyDescent="0.3">
      <c r="AE17977" s="70"/>
    </row>
    <row r="17978" spans="31:31" ht="15.75" x14ac:dyDescent="0.3">
      <c r="AE17978" s="70"/>
    </row>
    <row r="17979" spans="31:31" ht="15.75" x14ac:dyDescent="0.3">
      <c r="AE17979" s="70"/>
    </row>
    <row r="17980" spans="31:31" ht="15.75" x14ac:dyDescent="0.3">
      <c r="AE17980" s="70"/>
    </row>
    <row r="17981" spans="31:31" ht="15.75" x14ac:dyDescent="0.3">
      <c r="AE17981" s="70"/>
    </row>
    <row r="17982" spans="31:31" ht="15.75" x14ac:dyDescent="0.3">
      <c r="AE17982" s="70"/>
    </row>
    <row r="17983" spans="31:31" ht="15.75" x14ac:dyDescent="0.3">
      <c r="AE17983" s="70"/>
    </row>
    <row r="17984" spans="31:31" ht="15.75" x14ac:dyDescent="0.3">
      <c r="AE17984" s="70"/>
    </row>
    <row r="17985" spans="31:31" ht="15.75" x14ac:dyDescent="0.3">
      <c r="AE17985" s="70"/>
    </row>
    <row r="17986" spans="31:31" ht="15.75" x14ac:dyDescent="0.3">
      <c r="AE17986" s="70"/>
    </row>
    <row r="17987" spans="31:31" ht="15.75" x14ac:dyDescent="0.3">
      <c r="AE17987" s="70"/>
    </row>
    <row r="17988" spans="31:31" ht="15.75" x14ac:dyDescent="0.3">
      <c r="AE17988" s="70"/>
    </row>
    <row r="17989" spans="31:31" ht="15.75" x14ac:dyDescent="0.3">
      <c r="AE17989" s="70"/>
    </row>
    <row r="17990" spans="31:31" ht="15.75" x14ac:dyDescent="0.3">
      <c r="AE17990" s="70"/>
    </row>
    <row r="17991" spans="31:31" ht="15.75" x14ac:dyDescent="0.3">
      <c r="AE17991" s="70"/>
    </row>
    <row r="17992" spans="31:31" ht="15.75" x14ac:dyDescent="0.3">
      <c r="AE17992" s="70"/>
    </row>
    <row r="17993" spans="31:31" ht="15.75" x14ac:dyDescent="0.3">
      <c r="AE17993" s="70"/>
    </row>
    <row r="17994" spans="31:31" ht="15.75" x14ac:dyDescent="0.3">
      <c r="AE17994" s="70"/>
    </row>
    <row r="17995" spans="31:31" ht="15.75" x14ac:dyDescent="0.3">
      <c r="AE17995" s="70"/>
    </row>
    <row r="17996" spans="31:31" ht="15.75" x14ac:dyDescent="0.3">
      <c r="AE17996" s="70"/>
    </row>
    <row r="17997" spans="31:31" ht="15.75" x14ac:dyDescent="0.3">
      <c r="AE17997" s="70"/>
    </row>
    <row r="17998" spans="31:31" ht="15.75" x14ac:dyDescent="0.3">
      <c r="AE17998" s="70"/>
    </row>
    <row r="17999" spans="31:31" ht="15.75" x14ac:dyDescent="0.3">
      <c r="AE17999" s="70"/>
    </row>
    <row r="18000" spans="31:31" ht="15.75" x14ac:dyDescent="0.3">
      <c r="AE18000" s="70"/>
    </row>
    <row r="18001" spans="31:31" ht="15.75" x14ac:dyDescent="0.3">
      <c r="AE18001" s="70"/>
    </row>
    <row r="18002" spans="31:31" ht="15.75" x14ac:dyDescent="0.3">
      <c r="AE18002" s="70"/>
    </row>
    <row r="18003" spans="31:31" ht="15.75" x14ac:dyDescent="0.3">
      <c r="AE18003" s="70"/>
    </row>
    <row r="18004" spans="31:31" ht="15.75" x14ac:dyDescent="0.3">
      <c r="AE18004" s="70"/>
    </row>
    <row r="18005" spans="31:31" ht="15.75" x14ac:dyDescent="0.3">
      <c r="AE18005" s="70"/>
    </row>
    <row r="18006" spans="31:31" ht="15.75" x14ac:dyDescent="0.3">
      <c r="AE18006" s="70"/>
    </row>
    <row r="18007" spans="31:31" ht="15.75" x14ac:dyDescent="0.3">
      <c r="AE18007" s="70"/>
    </row>
    <row r="18008" spans="31:31" ht="15.75" x14ac:dyDescent="0.3">
      <c r="AE18008" s="70"/>
    </row>
    <row r="18009" spans="31:31" ht="15.75" x14ac:dyDescent="0.3">
      <c r="AE18009" s="70"/>
    </row>
    <row r="18010" spans="31:31" ht="15.75" x14ac:dyDescent="0.3">
      <c r="AE18010" s="70"/>
    </row>
    <row r="18011" spans="31:31" ht="15.75" x14ac:dyDescent="0.3">
      <c r="AE18011" s="70"/>
    </row>
    <row r="18012" spans="31:31" ht="15.75" x14ac:dyDescent="0.3">
      <c r="AE18012" s="70"/>
    </row>
    <row r="18013" spans="31:31" ht="15.75" x14ac:dyDescent="0.3">
      <c r="AE18013" s="70"/>
    </row>
    <row r="18014" spans="31:31" ht="15.75" x14ac:dyDescent="0.3">
      <c r="AE18014" s="70"/>
    </row>
    <row r="18015" spans="31:31" ht="15.75" x14ac:dyDescent="0.3">
      <c r="AE18015" s="70"/>
    </row>
    <row r="18016" spans="31:31" ht="15.75" x14ac:dyDescent="0.3">
      <c r="AE18016" s="70"/>
    </row>
    <row r="18017" spans="31:31" ht="15.75" x14ac:dyDescent="0.3">
      <c r="AE18017" s="70"/>
    </row>
    <row r="18018" spans="31:31" ht="15.75" x14ac:dyDescent="0.3">
      <c r="AE18018" s="70"/>
    </row>
    <row r="18019" spans="31:31" ht="15.75" x14ac:dyDescent="0.3">
      <c r="AE18019" s="70"/>
    </row>
    <row r="18020" spans="31:31" ht="15.75" x14ac:dyDescent="0.3">
      <c r="AE18020" s="70"/>
    </row>
    <row r="18021" spans="31:31" ht="15.75" x14ac:dyDescent="0.3">
      <c r="AE18021" s="70"/>
    </row>
    <row r="18022" spans="31:31" ht="15.75" x14ac:dyDescent="0.3">
      <c r="AE18022" s="70"/>
    </row>
    <row r="18023" spans="31:31" ht="15.75" x14ac:dyDescent="0.3">
      <c r="AE18023" s="70"/>
    </row>
    <row r="18024" spans="31:31" ht="15.75" x14ac:dyDescent="0.3">
      <c r="AE18024" s="70"/>
    </row>
    <row r="18025" spans="31:31" ht="15.75" x14ac:dyDescent="0.3">
      <c r="AE18025" s="70"/>
    </row>
    <row r="18026" spans="31:31" ht="15.75" x14ac:dyDescent="0.3">
      <c r="AE18026" s="70"/>
    </row>
    <row r="18027" spans="31:31" ht="15.75" x14ac:dyDescent="0.3">
      <c r="AE18027" s="70"/>
    </row>
    <row r="18028" spans="31:31" ht="15.75" x14ac:dyDescent="0.3">
      <c r="AE18028" s="70"/>
    </row>
    <row r="18029" spans="31:31" ht="15.75" x14ac:dyDescent="0.3">
      <c r="AE18029" s="70"/>
    </row>
    <row r="18030" spans="31:31" ht="15.75" x14ac:dyDescent="0.3">
      <c r="AE18030" s="70"/>
    </row>
    <row r="18031" spans="31:31" ht="15.75" x14ac:dyDescent="0.3">
      <c r="AE18031" s="70"/>
    </row>
    <row r="18032" spans="31:31" ht="15.75" x14ac:dyDescent="0.3">
      <c r="AE18032" s="70"/>
    </row>
    <row r="18033" spans="31:31" ht="15.75" x14ac:dyDescent="0.3">
      <c r="AE18033" s="70"/>
    </row>
    <row r="18034" spans="31:31" ht="15.75" x14ac:dyDescent="0.3">
      <c r="AE18034" s="70"/>
    </row>
    <row r="18035" spans="31:31" ht="15.75" x14ac:dyDescent="0.3">
      <c r="AE18035" s="70"/>
    </row>
    <row r="18036" spans="31:31" ht="15.75" x14ac:dyDescent="0.3">
      <c r="AE18036" s="70"/>
    </row>
    <row r="18037" spans="31:31" ht="15.75" x14ac:dyDescent="0.3">
      <c r="AE18037" s="70"/>
    </row>
    <row r="18038" spans="31:31" ht="15.75" x14ac:dyDescent="0.3">
      <c r="AE18038" s="70"/>
    </row>
    <row r="18039" spans="31:31" ht="15.75" x14ac:dyDescent="0.3">
      <c r="AE18039" s="70"/>
    </row>
    <row r="18040" spans="31:31" ht="15.75" x14ac:dyDescent="0.3">
      <c r="AE18040" s="70"/>
    </row>
    <row r="18041" spans="31:31" ht="15.75" x14ac:dyDescent="0.3">
      <c r="AE18041" s="70"/>
    </row>
    <row r="18042" spans="31:31" ht="15.75" x14ac:dyDescent="0.3">
      <c r="AE18042" s="70"/>
    </row>
    <row r="18043" spans="31:31" ht="15.75" x14ac:dyDescent="0.3">
      <c r="AE18043" s="70"/>
    </row>
    <row r="18044" spans="31:31" ht="15.75" x14ac:dyDescent="0.3">
      <c r="AE18044" s="70"/>
    </row>
    <row r="18045" spans="31:31" ht="15.75" x14ac:dyDescent="0.3">
      <c r="AE18045" s="70"/>
    </row>
    <row r="18046" spans="31:31" ht="15.75" x14ac:dyDescent="0.3">
      <c r="AE18046" s="70"/>
    </row>
    <row r="18047" spans="31:31" ht="15.75" x14ac:dyDescent="0.3">
      <c r="AE18047" s="70"/>
    </row>
    <row r="18048" spans="31:31" ht="15.75" x14ac:dyDescent="0.3">
      <c r="AE18048" s="70"/>
    </row>
    <row r="18049" spans="31:31" ht="15.75" x14ac:dyDescent="0.3">
      <c r="AE18049" s="70"/>
    </row>
    <row r="18050" spans="31:31" ht="15.75" x14ac:dyDescent="0.3">
      <c r="AE18050" s="70"/>
    </row>
    <row r="18051" spans="31:31" ht="15.75" x14ac:dyDescent="0.3">
      <c r="AE18051" s="70"/>
    </row>
    <row r="18052" spans="31:31" ht="15.75" x14ac:dyDescent="0.3">
      <c r="AE18052" s="70"/>
    </row>
    <row r="18053" spans="31:31" ht="15.75" x14ac:dyDescent="0.3">
      <c r="AE18053" s="70"/>
    </row>
    <row r="18054" spans="31:31" ht="15.75" x14ac:dyDescent="0.3">
      <c r="AE18054" s="70"/>
    </row>
    <row r="18055" spans="31:31" ht="15.75" x14ac:dyDescent="0.3">
      <c r="AE18055" s="70"/>
    </row>
    <row r="18056" spans="31:31" ht="15.75" x14ac:dyDescent="0.3">
      <c r="AE18056" s="70"/>
    </row>
    <row r="18057" spans="31:31" ht="15.75" x14ac:dyDescent="0.3">
      <c r="AE18057" s="70"/>
    </row>
    <row r="18058" spans="31:31" ht="15.75" x14ac:dyDescent="0.3">
      <c r="AE18058" s="70"/>
    </row>
    <row r="18059" spans="31:31" ht="15.75" x14ac:dyDescent="0.3">
      <c r="AE18059" s="70"/>
    </row>
    <row r="18060" spans="31:31" ht="15.75" x14ac:dyDescent="0.3">
      <c r="AE18060" s="70"/>
    </row>
    <row r="18061" spans="31:31" ht="15.75" x14ac:dyDescent="0.3">
      <c r="AE18061" s="70"/>
    </row>
    <row r="18062" spans="31:31" ht="15.75" x14ac:dyDescent="0.3">
      <c r="AE18062" s="70"/>
    </row>
    <row r="18063" spans="31:31" ht="15.75" x14ac:dyDescent="0.3">
      <c r="AE18063" s="70"/>
    </row>
    <row r="18064" spans="31:31" ht="15.75" x14ac:dyDescent="0.3">
      <c r="AE18064" s="70"/>
    </row>
    <row r="18065" spans="31:31" ht="15.75" x14ac:dyDescent="0.3">
      <c r="AE18065" s="70"/>
    </row>
    <row r="18066" spans="31:31" ht="15.75" x14ac:dyDescent="0.3">
      <c r="AE18066" s="70"/>
    </row>
    <row r="18067" spans="31:31" ht="15.75" x14ac:dyDescent="0.3">
      <c r="AE18067" s="70"/>
    </row>
    <row r="18068" spans="31:31" ht="15.75" x14ac:dyDescent="0.3">
      <c r="AE18068" s="70"/>
    </row>
    <row r="18069" spans="31:31" ht="15.75" x14ac:dyDescent="0.3">
      <c r="AE18069" s="70"/>
    </row>
    <row r="18070" spans="31:31" ht="15.75" x14ac:dyDescent="0.3">
      <c r="AE18070" s="70"/>
    </row>
    <row r="18071" spans="31:31" ht="15.75" x14ac:dyDescent="0.3">
      <c r="AE18071" s="70"/>
    </row>
    <row r="18072" spans="31:31" ht="15.75" x14ac:dyDescent="0.3">
      <c r="AE18072" s="70"/>
    </row>
    <row r="18073" spans="31:31" ht="15.75" x14ac:dyDescent="0.3">
      <c r="AE18073" s="70"/>
    </row>
    <row r="18074" spans="31:31" ht="15.75" x14ac:dyDescent="0.3">
      <c r="AE18074" s="70"/>
    </row>
    <row r="18075" spans="31:31" ht="15.75" x14ac:dyDescent="0.3">
      <c r="AE18075" s="70"/>
    </row>
    <row r="18076" spans="31:31" ht="15.75" x14ac:dyDescent="0.3">
      <c r="AE18076" s="70"/>
    </row>
    <row r="18077" spans="31:31" ht="15.75" x14ac:dyDescent="0.3">
      <c r="AE18077" s="70"/>
    </row>
    <row r="18078" spans="31:31" ht="15.75" x14ac:dyDescent="0.3">
      <c r="AE18078" s="70"/>
    </row>
    <row r="18079" spans="31:31" ht="15.75" x14ac:dyDescent="0.3">
      <c r="AE18079" s="70"/>
    </row>
    <row r="18080" spans="31:31" ht="15.75" x14ac:dyDescent="0.3">
      <c r="AE18080" s="70"/>
    </row>
    <row r="18081" spans="31:31" ht="15.75" x14ac:dyDescent="0.3">
      <c r="AE18081" s="70"/>
    </row>
    <row r="18082" spans="31:31" ht="15.75" x14ac:dyDescent="0.3">
      <c r="AE18082" s="70"/>
    </row>
    <row r="18083" spans="31:31" ht="15.75" x14ac:dyDescent="0.3">
      <c r="AE18083" s="70"/>
    </row>
    <row r="18084" spans="31:31" ht="15.75" x14ac:dyDescent="0.3">
      <c r="AE18084" s="70"/>
    </row>
    <row r="18085" spans="31:31" ht="15.75" x14ac:dyDescent="0.3">
      <c r="AE18085" s="70"/>
    </row>
    <row r="18086" spans="31:31" ht="15.75" x14ac:dyDescent="0.3">
      <c r="AE18086" s="70"/>
    </row>
    <row r="18087" spans="31:31" ht="15.75" x14ac:dyDescent="0.3">
      <c r="AE18087" s="70"/>
    </row>
    <row r="18088" spans="31:31" ht="15.75" x14ac:dyDescent="0.3">
      <c r="AE18088" s="70"/>
    </row>
    <row r="18089" spans="31:31" ht="15.75" x14ac:dyDescent="0.3">
      <c r="AE18089" s="70"/>
    </row>
    <row r="18090" spans="31:31" ht="15.75" x14ac:dyDescent="0.3">
      <c r="AE18090" s="70"/>
    </row>
    <row r="18091" spans="31:31" ht="15.75" x14ac:dyDescent="0.3">
      <c r="AE18091" s="70"/>
    </row>
    <row r="18092" spans="31:31" ht="15.75" x14ac:dyDescent="0.3">
      <c r="AE18092" s="70"/>
    </row>
    <row r="18093" spans="31:31" ht="15.75" x14ac:dyDescent="0.3">
      <c r="AE18093" s="70"/>
    </row>
    <row r="18094" spans="31:31" ht="15.75" x14ac:dyDescent="0.3">
      <c r="AE18094" s="70"/>
    </row>
    <row r="18095" spans="31:31" ht="15.75" x14ac:dyDescent="0.3">
      <c r="AE18095" s="70"/>
    </row>
    <row r="18096" spans="31:31" ht="15.75" x14ac:dyDescent="0.3">
      <c r="AE18096" s="70"/>
    </row>
    <row r="18097" spans="31:31" ht="15.75" x14ac:dyDescent="0.3">
      <c r="AE18097" s="70"/>
    </row>
    <row r="18098" spans="31:31" ht="15.75" x14ac:dyDescent="0.3">
      <c r="AE18098" s="70"/>
    </row>
    <row r="18099" spans="31:31" ht="15.75" x14ac:dyDescent="0.3">
      <c r="AE18099" s="70"/>
    </row>
    <row r="18100" spans="31:31" ht="15.75" x14ac:dyDescent="0.3">
      <c r="AE18100" s="70"/>
    </row>
    <row r="18101" spans="31:31" ht="15.75" x14ac:dyDescent="0.3">
      <c r="AE18101" s="70"/>
    </row>
    <row r="18102" spans="31:31" ht="15.75" x14ac:dyDescent="0.3">
      <c r="AE18102" s="70"/>
    </row>
    <row r="18103" spans="31:31" ht="15.75" x14ac:dyDescent="0.3">
      <c r="AE18103" s="70"/>
    </row>
    <row r="18104" spans="31:31" ht="15.75" x14ac:dyDescent="0.3">
      <c r="AE18104" s="70"/>
    </row>
    <row r="18105" spans="31:31" ht="15.75" x14ac:dyDescent="0.3">
      <c r="AE18105" s="70"/>
    </row>
    <row r="18106" spans="31:31" ht="15.75" x14ac:dyDescent="0.3">
      <c r="AE18106" s="70"/>
    </row>
    <row r="18107" spans="31:31" ht="15.75" x14ac:dyDescent="0.3">
      <c r="AE18107" s="70"/>
    </row>
    <row r="18108" spans="31:31" ht="15.75" x14ac:dyDescent="0.3">
      <c r="AE18108" s="70"/>
    </row>
    <row r="18109" spans="31:31" ht="15.75" x14ac:dyDescent="0.3">
      <c r="AE18109" s="70"/>
    </row>
    <row r="18110" spans="31:31" ht="15.75" x14ac:dyDescent="0.3">
      <c r="AE18110" s="70"/>
    </row>
    <row r="18111" spans="31:31" ht="15.75" x14ac:dyDescent="0.3">
      <c r="AE18111" s="70"/>
    </row>
    <row r="18112" spans="31:31" ht="15.75" x14ac:dyDescent="0.3">
      <c r="AE18112" s="70"/>
    </row>
    <row r="18113" spans="31:31" ht="15.75" x14ac:dyDescent="0.3">
      <c r="AE18113" s="70"/>
    </row>
    <row r="18114" spans="31:31" ht="15.75" x14ac:dyDescent="0.3">
      <c r="AE18114" s="70"/>
    </row>
    <row r="18115" spans="31:31" ht="15.75" x14ac:dyDescent="0.3">
      <c r="AE18115" s="70"/>
    </row>
    <row r="18116" spans="31:31" ht="15.75" x14ac:dyDescent="0.3">
      <c r="AE18116" s="70"/>
    </row>
    <row r="18117" spans="31:31" ht="15.75" x14ac:dyDescent="0.3">
      <c r="AE18117" s="70"/>
    </row>
    <row r="18118" spans="31:31" ht="15.75" x14ac:dyDescent="0.3">
      <c r="AE18118" s="70"/>
    </row>
    <row r="18119" spans="31:31" ht="15.75" x14ac:dyDescent="0.3">
      <c r="AE18119" s="70"/>
    </row>
    <row r="18120" spans="31:31" ht="15.75" x14ac:dyDescent="0.3">
      <c r="AE18120" s="70"/>
    </row>
    <row r="18121" spans="31:31" ht="15.75" x14ac:dyDescent="0.3">
      <c r="AE18121" s="70"/>
    </row>
    <row r="18122" spans="31:31" ht="15.75" x14ac:dyDescent="0.3">
      <c r="AE18122" s="70"/>
    </row>
    <row r="18123" spans="31:31" ht="15.75" x14ac:dyDescent="0.3">
      <c r="AE18123" s="70"/>
    </row>
    <row r="18124" spans="31:31" ht="15.75" x14ac:dyDescent="0.3">
      <c r="AE18124" s="70"/>
    </row>
    <row r="18125" spans="31:31" ht="15.75" x14ac:dyDescent="0.3">
      <c r="AE18125" s="70"/>
    </row>
    <row r="18126" spans="31:31" ht="15.75" x14ac:dyDescent="0.3">
      <c r="AE18126" s="70"/>
    </row>
    <row r="18127" spans="31:31" ht="15.75" x14ac:dyDescent="0.3">
      <c r="AE18127" s="70"/>
    </row>
    <row r="18128" spans="31:31" ht="15.75" x14ac:dyDescent="0.3">
      <c r="AE18128" s="70"/>
    </row>
    <row r="18129" spans="31:31" ht="15.75" x14ac:dyDescent="0.3">
      <c r="AE18129" s="70"/>
    </row>
    <row r="18130" spans="31:31" ht="15.75" x14ac:dyDescent="0.3">
      <c r="AE18130" s="70"/>
    </row>
    <row r="18131" spans="31:31" ht="15.75" x14ac:dyDescent="0.3">
      <c r="AE18131" s="70"/>
    </row>
    <row r="18132" spans="31:31" ht="15.75" x14ac:dyDescent="0.3">
      <c r="AE18132" s="70"/>
    </row>
    <row r="18133" spans="31:31" ht="15.75" x14ac:dyDescent="0.3">
      <c r="AE18133" s="70"/>
    </row>
    <row r="18134" spans="31:31" ht="15.75" x14ac:dyDescent="0.3">
      <c r="AE18134" s="70"/>
    </row>
    <row r="18135" spans="31:31" ht="15.75" x14ac:dyDescent="0.3">
      <c r="AE18135" s="70"/>
    </row>
    <row r="18136" spans="31:31" ht="15.75" x14ac:dyDescent="0.3">
      <c r="AE18136" s="70"/>
    </row>
    <row r="18137" spans="31:31" ht="15.75" x14ac:dyDescent="0.3">
      <c r="AE18137" s="70"/>
    </row>
    <row r="18138" spans="31:31" ht="15.75" x14ac:dyDescent="0.3">
      <c r="AE18138" s="70"/>
    </row>
    <row r="18139" spans="31:31" ht="15.75" x14ac:dyDescent="0.3">
      <c r="AE18139" s="70"/>
    </row>
    <row r="18140" spans="31:31" ht="15.75" x14ac:dyDescent="0.3">
      <c r="AE18140" s="70"/>
    </row>
    <row r="18141" spans="31:31" ht="15.75" x14ac:dyDescent="0.3">
      <c r="AE18141" s="70"/>
    </row>
    <row r="18142" spans="31:31" ht="15.75" x14ac:dyDescent="0.3">
      <c r="AE18142" s="70"/>
    </row>
    <row r="18143" spans="31:31" ht="15.75" x14ac:dyDescent="0.3">
      <c r="AE18143" s="70"/>
    </row>
    <row r="18144" spans="31:31" ht="15.75" x14ac:dyDescent="0.3">
      <c r="AE18144" s="70"/>
    </row>
    <row r="18145" spans="31:31" ht="15.75" x14ac:dyDescent="0.3">
      <c r="AE18145" s="70"/>
    </row>
    <row r="18146" spans="31:31" ht="15.75" x14ac:dyDescent="0.3">
      <c r="AE18146" s="70"/>
    </row>
    <row r="18147" spans="31:31" ht="15.75" x14ac:dyDescent="0.3">
      <c r="AE18147" s="70"/>
    </row>
    <row r="18148" spans="31:31" ht="15.75" x14ac:dyDescent="0.3">
      <c r="AE18148" s="70"/>
    </row>
    <row r="18149" spans="31:31" ht="15.75" x14ac:dyDescent="0.3">
      <c r="AE18149" s="70"/>
    </row>
    <row r="18150" spans="31:31" ht="15.75" x14ac:dyDescent="0.3">
      <c r="AE18150" s="70"/>
    </row>
    <row r="18151" spans="31:31" ht="15.75" x14ac:dyDescent="0.3">
      <c r="AE18151" s="70"/>
    </row>
    <row r="18152" spans="31:31" ht="15.75" x14ac:dyDescent="0.3">
      <c r="AE18152" s="70"/>
    </row>
    <row r="18153" spans="31:31" ht="15.75" x14ac:dyDescent="0.3">
      <c r="AE18153" s="70"/>
    </row>
    <row r="18154" spans="31:31" ht="15.75" x14ac:dyDescent="0.3">
      <c r="AE18154" s="70"/>
    </row>
    <row r="18155" spans="31:31" ht="15.75" x14ac:dyDescent="0.3">
      <c r="AE18155" s="70"/>
    </row>
    <row r="18156" spans="31:31" ht="15.75" x14ac:dyDescent="0.3">
      <c r="AE18156" s="70"/>
    </row>
    <row r="18157" spans="31:31" ht="15.75" x14ac:dyDescent="0.3">
      <c r="AE18157" s="70"/>
    </row>
    <row r="18158" spans="31:31" ht="15.75" x14ac:dyDescent="0.3">
      <c r="AE18158" s="70"/>
    </row>
    <row r="18159" spans="31:31" ht="15.75" x14ac:dyDescent="0.3">
      <c r="AE18159" s="70"/>
    </row>
    <row r="18160" spans="31:31" ht="15.75" x14ac:dyDescent="0.3">
      <c r="AE18160" s="70"/>
    </row>
    <row r="18161" spans="31:31" ht="15.75" x14ac:dyDescent="0.3">
      <c r="AE18161" s="70"/>
    </row>
    <row r="18162" spans="31:31" ht="15.75" x14ac:dyDescent="0.3">
      <c r="AE18162" s="70"/>
    </row>
    <row r="18163" spans="31:31" ht="15.75" x14ac:dyDescent="0.3">
      <c r="AE18163" s="70"/>
    </row>
    <row r="18164" spans="31:31" ht="15.75" x14ac:dyDescent="0.3">
      <c r="AE18164" s="70"/>
    </row>
    <row r="18165" spans="31:31" ht="15.75" x14ac:dyDescent="0.3">
      <c r="AE18165" s="70"/>
    </row>
    <row r="18166" spans="31:31" ht="15.75" x14ac:dyDescent="0.3">
      <c r="AE18166" s="70"/>
    </row>
    <row r="18167" spans="31:31" ht="15.75" x14ac:dyDescent="0.3">
      <c r="AE18167" s="70"/>
    </row>
    <row r="18168" spans="31:31" ht="15.75" x14ac:dyDescent="0.3">
      <c r="AE18168" s="70"/>
    </row>
    <row r="18169" spans="31:31" ht="15.75" x14ac:dyDescent="0.3">
      <c r="AE18169" s="70"/>
    </row>
    <row r="18170" spans="31:31" ht="15.75" x14ac:dyDescent="0.3">
      <c r="AE18170" s="70"/>
    </row>
    <row r="18171" spans="31:31" ht="15.75" x14ac:dyDescent="0.3">
      <c r="AE18171" s="70"/>
    </row>
    <row r="18172" spans="31:31" ht="15.75" x14ac:dyDescent="0.3">
      <c r="AE18172" s="70"/>
    </row>
    <row r="18173" spans="31:31" ht="15.75" x14ac:dyDescent="0.3">
      <c r="AE18173" s="70"/>
    </row>
    <row r="18174" spans="31:31" ht="15.75" x14ac:dyDescent="0.3">
      <c r="AE18174" s="70"/>
    </row>
    <row r="18175" spans="31:31" ht="15.75" x14ac:dyDescent="0.3">
      <c r="AE18175" s="70"/>
    </row>
    <row r="18176" spans="31:31" ht="15.75" x14ac:dyDescent="0.3">
      <c r="AE18176" s="70"/>
    </row>
    <row r="18177" spans="31:31" ht="15.75" x14ac:dyDescent="0.3">
      <c r="AE18177" s="70"/>
    </row>
    <row r="18178" spans="31:31" ht="15.75" x14ac:dyDescent="0.3">
      <c r="AE18178" s="70"/>
    </row>
    <row r="18179" spans="31:31" ht="15.75" x14ac:dyDescent="0.3">
      <c r="AE18179" s="70"/>
    </row>
    <row r="18180" spans="31:31" ht="15.75" x14ac:dyDescent="0.3">
      <c r="AE18180" s="70"/>
    </row>
    <row r="18181" spans="31:31" ht="15.75" x14ac:dyDescent="0.3">
      <c r="AE18181" s="70"/>
    </row>
    <row r="18182" spans="31:31" ht="15.75" x14ac:dyDescent="0.3">
      <c r="AE18182" s="70"/>
    </row>
    <row r="18183" spans="31:31" ht="15.75" x14ac:dyDescent="0.3">
      <c r="AE18183" s="70"/>
    </row>
    <row r="18184" spans="31:31" ht="15.75" x14ac:dyDescent="0.3">
      <c r="AE18184" s="70"/>
    </row>
    <row r="18185" spans="31:31" ht="15.75" x14ac:dyDescent="0.3">
      <c r="AE18185" s="70"/>
    </row>
    <row r="18186" spans="31:31" ht="15.75" x14ac:dyDescent="0.3">
      <c r="AE18186" s="70"/>
    </row>
    <row r="18187" spans="31:31" ht="15.75" x14ac:dyDescent="0.3">
      <c r="AE18187" s="70"/>
    </row>
    <row r="18188" spans="31:31" ht="15.75" x14ac:dyDescent="0.3">
      <c r="AE18188" s="70"/>
    </row>
    <row r="18189" spans="31:31" ht="15.75" x14ac:dyDescent="0.3">
      <c r="AE18189" s="70"/>
    </row>
    <row r="18190" spans="31:31" ht="15.75" x14ac:dyDescent="0.3">
      <c r="AE18190" s="70"/>
    </row>
    <row r="18191" spans="31:31" ht="15.75" x14ac:dyDescent="0.3">
      <c r="AE18191" s="70"/>
    </row>
    <row r="18192" spans="31:31" ht="15.75" x14ac:dyDescent="0.3">
      <c r="AE18192" s="70"/>
    </row>
    <row r="18193" spans="31:31" ht="15.75" x14ac:dyDescent="0.3">
      <c r="AE18193" s="70"/>
    </row>
    <row r="18194" spans="31:31" ht="15.75" x14ac:dyDescent="0.3">
      <c r="AE18194" s="70"/>
    </row>
    <row r="18195" spans="31:31" ht="15.75" x14ac:dyDescent="0.3">
      <c r="AE18195" s="70"/>
    </row>
    <row r="18196" spans="31:31" ht="15.75" x14ac:dyDescent="0.3">
      <c r="AE18196" s="70"/>
    </row>
    <row r="18197" spans="31:31" ht="15.75" x14ac:dyDescent="0.3">
      <c r="AE18197" s="70"/>
    </row>
    <row r="18198" spans="31:31" ht="15.75" x14ac:dyDescent="0.3">
      <c r="AE18198" s="70"/>
    </row>
    <row r="18199" spans="31:31" ht="15.75" x14ac:dyDescent="0.3">
      <c r="AE18199" s="70"/>
    </row>
    <row r="18200" spans="31:31" ht="15.75" x14ac:dyDescent="0.3">
      <c r="AE18200" s="70"/>
    </row>
    <row r="18201" spans="31:31" ht="15.75" x14ac:dyDescent="0.3">
      <c r="AE18201" s="70"/>
    </row>
    <row r="18202" spans="31:31" ht="15.75" x14ac:dyDescent="0.3">
      <c r="AE18202" s="70"/>
    </row>
    <row r="18203" spans="31:31" ht="15.75" x14ac:dyDescent="0.3">
      <c r="AE18203" s="70"/>
    </row>
    <row r="18204" spans="31:31" ht="15.75" x14ac:dyDescent="0.3">
      <c r="AE18204" s="70"/>
    </row>
    <row r="18205" spans="31:31" ht="15.75" x14ac:dyDescent="0.3">
      <c r="AE18205" s="70"/>
    </row>
    <row r="18206" spans="31:31" ht="15.75" x14ac:dyDescent="0.3">
      <c r="AE18206" s="70"/>
    </row>
    <row r="18207" spans="31:31" ht="15.75" x14ac:dyDescent="0.3">
      <c r="AE18207" s="70"/>
    </row>
    <row r="18208" spans="31:31" ht="15.75" x14ac:dyDescent="0.3">
      <c r="AE18208" s="70"/>
    </row>
    <row r="18209" spans="31:31" ht="15.75" x14ac:dyDescent="0.3">
      <c r="AE18209" s="70"/>
    </row>
    <row r="18210" spans="31:31" ht="15.75" x14ac:dyDescent="0.3">
      <c r="AE18210" s="70"/>
    </row>
    <row r="18211" spans="31:31" ht="15.75" x14ac:dyDescent="0.3">
      <c r="AE18211" s="70"/>
    </row>
    <row r="18212" spans="31:31" ht="15.75" x14ac:dyDescent="0.3">
      <c r="AE18212" s="70"/>
    </row>
    <row r="18213" spans="31:31" ht="15.75" x14ac:dyDescent="0.3">
      <c r="AE18213" s="70"/>
    </row>
    <row r="18214" spans="31:31" ht="15.75" x14ac:dyDescent="0.3">
      <c r="AE18214" s="70"/>
    </row>
    <row r="18215" spans="31:31" ht="15.75" x14ac:dyDescent="0.3">
      <c r="AE18215" s="70"/>
    </row>
    <row r="18216" spans="31:31" ht="15.75" x14ac:dyDescent="0.3">
      <c r="AE18216" s="70"/>
    </row>
    <row r="18217" spans="31:31" ht="15.75" x14ac:dyDescent="0.3">
      <c r="AE18217" s="70"/>
    </row>
    <row r="18218" spans="31:31" ht="15.75" x14ac:dyDescent="0.3">
      <c r="AE18218" s="70"/>
    </row>
    <row r="18219" spans="31:31" ht="15.75" x14ac:dyDescent="0.3">
      <c r="AE18219" s="70"/>
    </row>
    <row r="18220" spans="31:31" ht="15.75" x14ac:dyDescent="0.3">
      <c r="AE18220" s="70"/>
    </row>
    <row r="18221" spans="31:31" ht="15.75" x14ac:dyDescent="0.3">
      <c r="AE18221" s="70"/>
    </row>
    <row r="18222" spans="31:31" ht="15.75" x14ac:dyDescent="0.3">
      <c r="AE18222" s="70"/>
    </row>
    <row r="18223" spans="31:31" ht="15.75" x14ac:dyDescent="0.3">
      <c r="AE18223" s="70"/>
    </row>
    <row r="18224" spans="31:31" ht="15.75" x14ac:dyDescent="0.3">
      <c r="AE18224" s="70"/>
    </row>
    <row r="18225" spans="31:31" ht="15.75" x14ac:dyDescent="0.3">
      <c r="AE18225" s="70"/>
    </row>
    <row r="18226" spans="31:31" ht="15.75" x14ac:dyDescent="0.3">
      <c r="AE18226" s="70"/>
    </row>
    <row r="18227" spans="31:31" ht="15.75" x14ac:dyDescent="0.3">
      <c r="AE18227" s="70"/>
    </row>
    <row r="18228" spans="31:31" ht="15.75" x14ac:dyDescent="0.3">
      <c r="AE18228" s="70"/>
    </row>
    <row r="18229" spans="31:31" ht="15.75" x14ac:dyDescent="0.3">
      <c r="AE18229" s="70"/>
    </row>
    <row r="18230" spans="31:31" ht="15.75" x14ac:dyDescent="0.3">
      <c r="AE18230" s="70"/>
    </row>
    <row r="18231" spans="31:31" ht="15.75" x14ac:dyDescent="0.3">
      <c r="AE18231" s="70"/>
    </row>
    <row r="18232" spans="31:31" ht="15.75" x14ac:dyDescent="0.3">
      <c r="AE18232" s="70"/>
    </row>
    <row r="18233" spans="31:31" ht="15.75" x14ac:dyDescent="0.3">
      <c r="AE18233" s="70"/>
    </row>
    <row r="18234" spans="31:31" ht="15.75" x14ac:dyDescent="0.3">
      <c r="AE18234" s="70"/>
    </row>
    <row r="18235" spans="31:31" ht="15.75" x14ac:dyDescent="0.3">
      <c r="AE18235" s="70"/>
    </row>
    <row r="18236" spans="31:31" ht="15.75" x14ac:dyDescent="0.3">
      <c r="AE18236" s="70"/>
    </row>
    <row r="18237" spans="31:31" ht="15.75" x14ac:dyDescent="0.3">
      <c r="AE18237" s="70"/>
    </row>
    <row r="18238" spans="31:31" ht="15.75" x14ac:dyDescent="0.3">
      <c r="AE18238" s="70"/>
    </row>
    <row r="18239" spans="31:31" ht="15.75" x14ac:dyDescent="0.3">
      <c r="AE18239" s="70"/>
    </row>
    <row r="18240" spans="31:31" ht="15.75" x14ac:dyDescent="0.3">
      <c r="AE18240" s="70"/>
    </row>
    <row r="18241" spans="31:31" ht="15.75" x14ac:dyDescent="0.3">
      <c r="AE18241" s="70"/>
    </row>
    <row r="18242" spans="31:31" ht="15.75" x14ac:dyDescent="0.3">
      <c r="AE18242" s="70"/>
    </row>
    <row r="18243" spans="31:31" ht="15.75" x14ac:dyDescent="0.3">
      <c r="AE18243" s="70"/>
    </row>
    <row r="18244" spans="31:31" ht="15.75" x14ac:dyDescent="0.3">
      <c r="AE18244" s="70"/>
    </row>
    <row r="18245" spans="31:31" ht="15.75" x14ac:dyDescent="0.3">
      <c r="AE18245" s="70"/>
    </row>
    <row r="18246" spans="31:31" ht="15.75" x14ac:dyDescent="0.3">
      <c r="AE18246" s="70"/>
    </row>
    <row r="18247" spans="31:31" ht="15.75" x14ac:dyDescent="0.3">
      <c r="AE18247" s="70"/>
    </row>
    <row r="18248" spans="31:31" ht="15.75" x14ac:dyDescent="0.3">
      <c r="AE18248" s="70"/>
    </row>
    <row r="18249" spans="31:31" ht="15.75" x14ac:dyDescent="0.3">
      <c r="AE18249" s="70"/>
    </row>
    <row r="18250" spans="31:31" ht="15.75" x14ac:dyDescent="0.3">
      <c r="AE18250" s="70"/>
    </row>
    <row r="18251" spans="31:31" ht="15.75" x14ac:dyDescent="0.3">
      <c r="AE18251" s="70"/>
    </row>
    <row r="18252" spans="31:31" ht="15.75" x14ac:dyDescent="0.3">
      <c r="AE18252" s="70"/>
    </row>
    <row r="18253" spans="31:31" ht="15.75" x14ac:dyDescent="0.3">
      <c r="AE18253" s="70"/>
    </row>
    <row r="18254" spans="31:31" ht="15.75" x14ac:dyDescent="0.3">
      <c r="AE18254" s="70"/>
    </row>
    <row r="18255" spans="31:31" ht="15.75" x14ac:dyDescent="0.3">
      <c r="AE18255" s="70"/>
    </row>
    <row r="18256" spans="31:31" ht="15.75" x14ac:dyDescent="0.3">
      <c r="AE18256" s="70"/>
    </row>
    <row r="18257" spans="31:31" ht="15.75" x14ac:dyDescent="0.3">
      <c r="AE18257" s="70"/>
    </row>
    <row r="18258" spans="31:31" ht="15.75" x14ac:dyDescent="0.3">
      <c r="AE18258" s="70"/>
    </row>
    <row r="18259" spans="31:31" ht="15.75" x14ac:dyDescent="0.3">
      <c r="AE18259" s="70"/>
    </row>
    <row r="18260" spans="31:31" ht="15.75" x14ac:dyDescent="0.3">
      <c r="AE18260" s="70"/>
    </row>
    <row r="18261" spans="31:31" ht="15.75" x14ac:dyDescent="0.3">
      <c r="AE18261" s="70"/>
    </row>
    <row r="18262" spans="31:31" ht="15.75" x14ac:dyDescent="0.3">
      <c r="AE18262" s="70"/>
    </row>
    <row r="18263" spans="31:31" ht="15.75" x14ac:dyDescent="0.3">
      <c r="AE18263" s="70"/>
    </row>
    <row r="18264" spans="31:31" ht="15.75" x14ac:dyDescent="0.3">
      <c r="AE18264" s="70"/>
    </row>
    <row r="18265" spans="31:31" ht="15.75" x14ac:dyDescent="0.3">
      <c r="AE18265" s="70"/>
    </row>
    <row r="18266" spans="31:31" ht="15.75" x14ac:dyDescent="0.3">
      <c r="AE18266" s="70"/>
    </row>
    <row r="18267" spans="31:31" ht="15.75" x14ac:dyDescent="0.3">
      <c r="AE18267" s="70"/>
    </row>
    <row r="18268" spans="31:31" ht="15.75" x14ac:dyDescent="0.3">
      <c r="AE18268" s="70"/>
    </row>
    <row r="18269" spans="31:31" ht="15.75" x14ac:dyDescent="0.3">
      <c r="AE18269" s="70"/>
    </row>
    <row r="18270" spans="31:31" ht="15.75" x14ac:dyDescent="0.3">
      <c r="AE18270" s="70"/>
    </row>
    <row r="18271" spans="31:31" ht="15.75" x14ac:dyDescent="0.3">
      <c r="AE18271" s="70"/>
    </row>
    <row r="18272" spans="31:31" ht="15.75" x14ac:dyDescent="0.3">
      <c r="AE18272" s="70"/>
    </row>
    <row r="18273" spans="31:31" ht="15.75" x14ac:dyDescent="0.3">
      <c r="AE18273" s="70"/>
    </row>
    <row r="18274" spans="31:31" ht="15.75" x14ac:dyDescent="0.3">
      <c r="AE18274" s="70"/>
    </row>
    <row r="18275" spans="31:31" ht="15.75" x14ac:dyDescent="0.3">
      <c r="AE18275" s="70"/>
    </row>
    <row r="18276" spans="31:31" ht="15.75" x14ac:dyDescent="0.3">
      <c r="AE18276" s="70"/>
    </row>
    <row r="18277" spans="31:31" ht="15.75" x14ac:dyDescent="0.3">
      <c r="AE18277" s="70"/>
    </row>
    <row r="18278" spans="31:31" ht="15.75" x14ac:dyDescent="0.3">
      <c r="AE18278" s="70"/>
    </row>
    <row r="18279" spans="31:31" ht="15.75" x14ac:dyDescent="0.3">
      <c r="AE18279" s="70"/>
    </row>
    <row r="18280" spans="31:31" ht="15.75" x14ac:dyDescent="0.3">
      <c r="AE18280" s="70"/>
    </row>
    <row r="18281" spans="31:31" ht="15.75" x14ac:dyDescent="0.3">
      <c r="AE18281" s="70"/>
    </row>
    <row r="18282" spans="31:31" ht="15.75" x14ac:dyDescent="0.3">
      <c r="AE18282" s="70"/>
    </row>
    <row r="18283" spans="31:31" ht="15.75" x14ac:dyDescent="0.3">
      <c r="AE18283" s="70"/>
    </row>
    <row r="18284" spans="31:31" ht="15.75" x14ac:dyDescent="0.3">
      <c r="AE18284" s="70"/>
    </row>
    <row r="18285" spans="31:31" ht="15.75" x14ac:dyDescent="0.3">
      <c r="AE18285" s="70"/>
    </row>
    <row r="18286" spans="31:31" ht="15.75" x14ac:dyDescent="0.3">
      <c r="AE18286" s="70"/>
    </row>
    <row r="18287" spans="31:31" ht="15.75" x14ac:dyDescent="0.3">
      <c r="AE18287" s="70"/>
    </row>
    <row r="18288" spans="31:31" ht="15.75" x14ac:dyDescent="0.3">
      <c r="AE18288" s="70"/>
    </row>
    <row r="18289" spans="31:31" ht="15.75" x14ac:dyDescent="0.3">
      <c r="AE18289" s="70"/>
    </row>
    <row r="18290" spans="31:31" ht="15.75" x14ac:dyDescent="0.3">
      <c r="AE18290" s="70"/>
    </row>
    <row r="18291" spans="31:31" ht="15.75" x14ac:dyDescent="0.3">
      <c r="AE18291" s="70"/>
    </row>
    <row r="18292" spans="31:31" ht="15.75" x14ac:dyDescent="0.3">
      <c r="AE18292" s="70"/>
    </row>
    <row r="18293" spans="31:31" ht="15.75" x14ac:dyDescent="0.3">
      <c r="AE18293" s="70"/>
    </row>
    <row r="18294" spans="31:31" ht="15.75" x14ac:dyDescent="0.3">
      <c r="AE18294" s="70"/>
    </row>
    <row r="18295" spans="31:31" ht="15.75" x14ac:dyDescent="0.3">
      <c r="AE18295" s="70"/>
    </row>
    <row r="18296" spans="31:31" ht="15.75" x14ac:dyDescent="0.3">
      <c r="AE18296" s="70"/>
    </row>
    <row r="18297" spans="31:31" ht="15.75" x14ac:dyDescent="0.3">
      <c r="AE18297" s="70"/>
    </row>
    <row r="18298" spans="31:31" ht="15.75" x14ac:dyDescent="0.3">
      <c r="AE18298" s="70"/>
    </row>
    <row r="18299" spans="31:31" ht="15.75" x14ac:dyDescent="0.3">
      <c r="AE18299" s="70"/>
    </row>
    <row r="18300" spans="31:31" ht="15.75" x14ac:dyDescent="0.3">
      <c r="AE18300" s="70"/>
    </row>
    <row r="18301" spans="31:31" ht="15.75" x14ac:dyDescent="0.3">
      <c r="AE18301" s="70"/>
    </row>
    <row r="18302" spans="31:31" ht="15.75" x14ac:dyDescent="0.3">
      <c r="AE18302" s="70"/>
    </row>
    <row r="18303" spans="31:31" ht="15.75" x14ac:dyDescent="0.3">
      <c r="AE18303" s="70"/>
    </row>
    <row r="18304" spans="31:31" ht="15.75" x14ac:dyDescent="0.3">
      <c r="AE18304" s="70"/>
    </row>
    <row r="18305" spans="31:31" ht="15.75" x14ac:dyDescent="0.3">
      <c r="AE18305" s="70"/>
    </row>
    <row r="18306" spans="31:31" ht="15.75" x14ac:dyDescent="0.3">
      <c r="AE18306" s="70"/>
    </row>
    <row r="18307" spans="31:31" ht="15.75" x14ac:dyDescent="0.3">
      <c r="AE18307" s="70"/>
    </row>
    <row r="18308" spans="31:31" ht="15.75" x14ac:dyDescent="0.3">
      <c r="AE18308" s="70"/>
    </row>
    <row r="18309" spans="31:31" ht="15.75" x14ac:dyDescent="0.3">
      <c r="AE18309" s="70"/>
    </row>
    <row r="18310" spans="31:31" ht="15.75" x14ac:dyDescent="0.3">
      <c r="AE18310" s="70"/>
    </row>
    <row r="18311" spans="31:31" ht="15.75" x14ac:dyDescent="0.3">
      <c r="AE18311" s="70"/>
    </row>
    <row r="18312" spans="31:31" ht="15.75" x14ac:dyDescent="0.3">
      <c r="AE18312" s="70"/>
    </row>
    <row r="18313" spans="31:31" ht="15.75" x14ac:dyDescent="0.3">
      <c r="AE18313" s="70"/>
    </row>
    <row r="18314" spans="31:31" ht="15.75" x14ac:dyDescent="0.3">
      <c r="AE18314" s="70"/>
    </row>
    <row r="18315" spans="31:31" ht="15.75" x14ac:dyDescent="0.3">
      <c r="AE18315" s="70"/>
    </row>
    <row r="18316" spans="31:31" ht="15.75" x14ac:dyDescent="0.3">
      <c r="AE18316" s="70"/>
    </row>
    <row r="18317" spans="31:31" ht="15.75" x14ac:dyDescent="0.3">
      <c r="AE18317" s="70"/>
    </row>
    <row r="18318" spans="31:31" ht="15.75" x14ac:dyDescent="0.3">
      <c r="AE18318" s="70"/>
    </row>
    <row r="18319" spans="31:31" ht="15.75" x14ac:dyDescent="0.3">
      <c r="AE18319" s="70"/>
    </row>
    <row r="18320" spans="31:31" ht="15.75" x14ac:dyDescent="0.3">
      <c r="AE18320" s="70"/>
    </row>
    <row r="18321" spans="31:31" ht="15.75" x14ac:dyDescent="0.3">
      <c r="AE18321" s="70"/>
    </row>
    <row r="18322" spans="31:31" ht="15.75" x14ac:dyDescent="0.3">
      <c r="AE18322" s="70"/>
    </row>
    <row r="18323" spans="31:31" ht="15.75" x14ac:dyDescent="0.3">
      <c r="AE18323" s="70"/>
    </row>
    <row r="18324" spans="31:31" ht="15.75" x14ac:dyDescent="0.3">
      <c r="AE18324" s="70"/>
    </row>
    <row r="18325" spans="31:31" ht="15.75" x14ac:dyDescent="0.3">
      <c r="AE18325" s="70"/>
    </row>
    <row r="18326" spans="31:31" ht="15.75" x14ac:dyDescent="0.3">
      <c r="AE18326" s="70"/>
    </row>
    <row r="18327" spans="31:31" ht="15.75" x14ac:dyDescent="0.3">
      <c r="AE18327" s="70"/>
    </row>
    <row r="18328" spans="31:31" ht="15.75" x14ac:dyDescent="0.3">
      <c r="AE18328" s="70"/>
    </row>
    <row r="18329" spans="31:31" ht="15.75" x14ac:dyDescent="0.3">
      <c r="AE18329" s="70"/>
    </row>
    <row r="18330" spans="31:31" ht="15.75" x14ac:dyDescent="0.3">
      <c r="AE18330" s="70"/>
    </row>
    <row r="18331" spans="31:31" ht="15.75" x14ac:dyDescent="0.3">
      <c r="AE18331" s="70"/>
    </row>
    <row r="18332" spans="31:31" ht="15.75" x14ac:dyDescent="0.3">
      <c r="AE18332" s="70"/>
    </row>
    <row r="18333" spans="31:31" ht="15.75" x14ac:dyDescent="0.3">
      <c r="AE18333" s="70"/>
    </row>
    <row r="18334" spans="31:31" ht="15.75" x14ac:dyDescent="0.3">
      <c r="AE18334" s="70"/>
    </row>
    <row r="18335" spans="31:31" ht="15.75" x14ac:dyDescent="0.3">
      <c r="AE18335" s="70"/>
    </row>
    <row r="18336" spans="31:31" ht="15.75" x14ac:dyDescent="0.3">
      <c r="AE18336" s="70"/>
    </row>
    <row r="18337" spans="31:31" ht="15.75" x14ac:dyDescent="0.3">
      <c r="AE18337" s="70"/>
    </row>
    <row r="18338" spans="31:31" ht="15.75" x14ac:dyDescent="0.3">
      <c r="AE18338" s="70"/>
    </row>
    <row r="18339" spans="31:31" ht="15.75" x14ac:dyDescent="0.3">
      <c r="AE18339" s="70"/>
    </row>
    <row r="18340" spans="31:31" ht="15.75" x14ac:dyDescent="0.3">
      <c r="AE18340" s="70"/>
    </row>
    <row r="18341" spans="31:31" ht="15.75" x14ac:dyDescent="0.3">
      <c r="AE18341" s="70"/>
    </row>
    <row r="18342" spans="31:31" ht="15.75" x14ac:dyDescent="0.3">
      <c r="AE18342" s="70"/>
    </row>
    <row r="18343" spans="31:31" ht="15.75" x14ac:dyDescent="0.3">
      <c r="AE18343" s="70"/>
    </row>
    <row r="18344" spans="31:31" ht="15.75" x14ac:dyDescent="0.3">
      <c r="AE18344" s="70"/>
    </row>
    <row r="18345" spans="31:31" ht="15.75" x14ac:dyDescent="0.3">
      <c r="AE18345" s="70"/>
    </row>
    <row r="18346" spans="31:31" ht="15.75" x14ac:dyDescent="0.3">
      <c r="AE18346" s="70"/>
    </row>
    <row r="18347" spans="31:31" ht="15.75" x14ac:dyDescent="0.3">
      <c r="AE18347" s="70"/>
    </row>
    <row r="18348" spans="31:31" ht="15.75" x14ac:dyDescent="0.3">
      <c r="AE18348" s="70"/>
    </row>
    <row r="18349" spans="31:31" ht="15.75" x14ac:dyDescent="0.3">
      <c r="AE18349" s="70"/>
    </row>
    <row r="18350" spans="31:31" ht="15.75" x14ac:dyDescent="0.3">
      <c r="AE18350" s="70"/>
    </row>
    <row r="18351" spans="31:31" ht="15.75" x14ac:dyDescent="0.3">
      <c r="AE18351" s="70"/>
    </row>
    <row r="18352" spans="31:31" ht="15.75" x14ac:dyDescent="0.3">
      <c r="AE18352" s="70"/>
    </row>
    <row r="18353" spans="31:31" ht="15.75" x14ac:dyDescent="0.3">
      <c r="AE18353" s="70"/>
    </row>
    <row r="18354" spans="31:31" ht="15.75" x14ac:dyDescent="0.3">
      <c r="AE18354" s="70"/>
    </row>
    <row r="18355" spans="31:31" ht="15.75" x14ac:dyDescent="0.3">
      <c r="AE18355" s="70"/>
    </row>
    <row r="18356" spans="31:31" ht="15.75" x14ac:dyDescent="0.3">
      <c r="AE18356" s="70"/>
    </row>
    <row r="18357" spans="31:31" ht="15.75" x14ac:dyDescent="0.3">
      <c r="AE18357" s="70"/>
    </row>
    <row r="18358" spans="31:31" ht="15.75" x14ac:dyDescent="0.3">
      <c r="AE18358" s="70"/>
    </row>
    <row r="18359" spans="31:31" ht="15.75" x14ac:dyDescent="0.3">
      <c r="AE18359" s="70"/>
    </row>
    <row r="18360" spans="31:31" ht="15.75" x14ac:dyDescent="0.3">
      <c r="AE18360" s="70"/>
    </row>
    <row r="18361" spans="31:31" ht="15.75" x14ac:dyDescent="0.3">
      <c r="AE18361" s="70"/>
    </row>
    <row r="18362" spans="31:31" ht="15.75" x14ac:dyDescent="0.3">
      <c r="AE18362" s="70"/>
    </row>
    <row r="18363" spans="31:31" ht="15.75" x14ac:dyDescent="0.3">
      <c r="AE18363" s="70"/>
    </row>
    <row r="18364" spans="31:31" ht="15.75" x14ac:dyDescent="0.3">
      <c r="AE18364" s="70"/>
    </row>
    <row r="18365" spans="31:31" ht="15.75" x14ac:dyDescent="0.3">
      <c r="AE18365" s="70"/>
    </row>
    <row r="18366" spans="31:31" ht="15.75" x14ac:dyDescent="0.3">
      <c r="AE18366" s="70"/>
    </row>
    <row r="18367" spans="31:31" ht="15.75" x14ac:dyDescent="0.3">
      <c r="AE18367" s="70"/>
    </row>
    <row r="18368" spans="31:31" ht="15.75" x14ac:dyDescent="0.3">
      <c r="AE18368" s="70"/>
    </row>
    <row r="18369" spans="31:31" ht="15.75" x14ac:dyDescent="0.3">
      <c r="AE18369" s="70"/>
    </row>
    <row r="18370" spans="31:31" ht="15.75" x14ac:dyDescent="0.3">
      <c r="AE18370" s="70"/>
    </row>
    <row r="18371" spans="31:31" ht="15.75" x14ac:dyDescent="0.3">
      <c r="AE18371" s="70"/>
    </row>
    <row r="18372" spans="31:31" ht="15.75" x14ac:dyDescent="0.3">
      <c r="AE18372" s="70"/>
    </row>
    <row r="18373" spans="31:31" ht="15.75" x14ac:dyDescent="0.3">
      <c r="AE18373" s="70"/>
    </row>
    <row r="18374" spans="31:31" ht="15.75" x14ac:dyDescent="0.3">
      <c r="AE18374" s="70"/>
    </row>
    <row r="18375" spans="31:31" ht="15.75" x14ac:dyDescent="0.3">
      <c r="AE18375" s="70"/>
    </row>
    <row r="18376" spans="31:31" ht="15.75" x14ac:dyDescent="0.3">
      <c r="AE18376" s="70"/>
    </row>
    <row r="18377" spans="31:31" ht="15.75" x14ac:dyDescent="0.3">
      <c r="AE18377" s="70"/>
    </row>
    <row r="18378" spans="31:31" ht="15.75" x14ac:dyDescent="0.3">
      <c r="AE18378" s="70"/>
    </row>
    <row r="18379" spans="31:31" ht="15.75" x14ac:dyDescent="0.3">
      <c r="AE18379" s="70"/>
    </row>
    <row r="18380" spans="31:31" ht="15.75" x14ac:dyDescent="0.3">
      <c r="AE18380" s="70"/>
    </row>
    <row r="18381" spans="31:31" ht="15.75" x14ac:dyDescent="0.3">
      <c r="AE18381" s="70"/>
    </row>
    <row r="18382" spans="31:31" ht="15.75" x14ac:dyDescent="0.3">
      <c r="AE18382" s="70"/>
    </row>
    <row r="18383" spans="31:31" ht="15.75" x14ac:dyDescent="0.3">
      <c r="AE18383" s="70"/>
    </row>
    <row r="18384" spans="31:31" ht="15.75" x14ac:dyDescent="0.3">
      <c r="AE18384" s="70"/>
    </row>
    <row r="18385" spans="31:31" ht="15.75" x14ac:dyDescent="0.3">
      <c r="AE18385" s="70"/>
    </row>
    <row r="18386" spans="31:31" ht="15.75" x14ac:dyDescent="0.3">
      <c r="AE18386" s="70"/>
    </row>
    <row r="18387" spans="31:31" ht="15.75" x14ac:dyDescent="0.3">
      <c r="AE18387" s="70"/>
    </row>
    <row r="18388" spans="31:31" ht="15.75" x14ac:dyDescent="0.3">
      <c r="AE18388" s="70"/>
    </row>
    <row r="18389" spans="31:31" ht="15.75" x14ac:dyDescent="0.3">
      <c r="AE18389" s="70"/>
    </row>
    <row r="18390" spans="31:31" ht="15.75" x14ac:dyDescent="0.3">
      <c r="AE18390" s="70"/>
    </row>
    <row r="18391" spans="31:31" ht="15.75" x14ac:dyDescent="0.3">
      <c r="AE18391" s="70"/>
    </row>
    <row r="18392" spans="31:31" ht="15.75" x14ac:dyDescent="0.3">
      <c r="AE18392" s="70"/>
    </row>
    <row r="18393" spans="31:31" ht="15.75" x14ac:dyDescent="0.3">
      <c r="AE18393" s="70"/>
    </row>
    <row r="18394" spans="31:31" ht="15.75" x14ac:dyDescent="0.3">
      <c r="AE18394" s="70"/>
    </row>
    <row r="18395" spans="31:31" ht="15.75" x14ac:dyDescent="0.3">
      <c r="AE18395" s="70"/>
    </row>
    <row r="18396" spans="31:31" ht="15.75" x14ac:dyDescent="0.3">
      <c r="AE18396" s="70"/>
    </row>
    <row r="18397" spans="31:31" ht="15.75" x14ac:dyDescent="0.3">
      <c r="AE18397" s="70"/>
    </row>
    <row r="18398" spans="31:31" ht="15.75" x14ac:dyDescent="0.3">
      <c r="AE18398" s="70"/>
    </row>
    <row r="18399" spans="31:31" ht="15.75" x14ac:dyDescent="0.3">
      <c r="AE18399" s="70"/>
    </row>
    <row r="18400" spans="31:31" ht="15.75" x14ac:dyDescent="0.3">
      <c r="AE18400" s="70"/>
    </row>
    <row r="18401" spans="31:31" ht="15.75" x14ac:dyDescent="0.3">
      <c r="AE18401" s="70"/>
    </row>
    <row r="18402" spans="31:31" ht="15.75" x14ac:dyDescent="0.3">
      <c r="AE18402" s="70"/>
    </row>
    <row r="18403" spans="31:31" ht="15.75" x14ac:dyDescent="0.3">
      <c r="AE18403" s="70"/>
    </row>
    <row r="18404" spans="31:31" ht="15.75" x14ac:dyDescent="0.3">
      <c r="AE18404" s="70"/>
    </row>
    <row r="18405" spans="31:31" ht="15.75" x14ac:dyDescent="0.3">
      <c r="AE18405" s="70"/>
    </row>
    <row r="18406" spans="31:31" ht="15.75" x14ac:dyDescent="0.3">
      <c r="AE18406" s="70"/>
    </row>
    <row r="18407" spans="31:31" ht="15.75" x14ac:dyDescent="0.3">
      <c r="AE18407" s="70"/>
    </row>
    <row r="18408" spans="31:31" ht="15.75" x14ac:dyDescent="0.3">
      <c r="AE18408" s="70"/>
    </row>
    <row r="18409" spans="31:31" ht="15.75" x14ac:dyDescent="0.3">
      <c r="AE18409" s="70"/>
    </row>
    <row r="18410" spans="31:31" ht="15.75" x14ac:dyDescent="0.3">
      <c r="AE18410" s="70"/>
    </row>
    <row r="18411" spans="31:31" ht="15.75" x14ac:dyDescent="0.3">
      <c r="AE18411" s="70"/>
    </row>
    <row r="18412" spans="31:31" ht="15.75" x14ac:dyDescent="0.3">
      <c r="AE18412" s="70"/>
    </row>
    <row r="18413" spans="31:31" ht="15.75" x14ac:dyDescent="0.3">
      <c r="AE18413" s="70"/>
    </row>
    <row r="18414" spans="31:31" ht="15.75" x14ac:dyDescent="0.3">
      <c r="AE18414" s="70"/>
    </row>
    <row r="18415" spans="31:31" ht="15.75" x14ac:dyDescent="0.3">
      <c r="AE18415" s="70"/>
    </row>
    <row r="18416" spans="31:31" ht="15.75" x14ac:dyDescent="0.3">
      <c r="AE18416" s="70"/>
    </row>
    <row r="18417" spans="31:31" ht="15.75" x14ac:dyDescent="0.3">
      <c r="AE18417" s="70"/>
    </row>
    <row r="18418" spans="31:31" ht="15.75" x14ac:dyDescent="0.3">
      <c r="AE18418" s="70"/>
    </row>
    <row r="18419" spans="31:31" ht="15.75" x14ac:dyDescent="0.3">
      <c r="AE18419" s="70"/>
    </row>
    <row r="18420" spans="31:31" ht="15.75" x14ac:dyDescent="0.3">
      <c r="AE18420" s="70"/>
    </row>
    <row r="18421" spans="31:31" ht="15.75" x14ac:dyDescent="0.3">
      <c r="AE18421" s="70"/>
    </row>
    <row r="18422" spans="31:31" ht="15.75" x14ac:dyDescent="0.3">
      <c r="AE18422" s="70"/>
    </row>
    <row r="18423" spans="31:31" ht="15.75" x14ac:dyDescent="0.3">
      <c r="AE18423" s="70"/>
    </row>
    <row r="18424" spans="31:31" ht="15.75" x14ac:dyDescent="0.3">
      <c r="AE18424" s="70"/>
    </row>
    <row r="18425" spans="31:31" ht="15.75" x14ac:dyDescent="0.3">
      <c r="AE18425" s="70"/>
    </row>
    <row r="18426" spans="31:31" ht="15.75" x14ac:dyDescent="0.3">
      <c r="AE18426" s="70"/>
    </row>
    <row r="18427" spans="31:31" ht="15.75" x14ac:dyDescent="0.3">
      <c r="AE18427" s="70"/>
    </row>
    <row r="18428" spans="31:31" ht="15.75" x14ac:dyDescent="0.3">
      <c r="AE18428" s="70"/>
    </row>
    <row r="18429" spans="31:31" ht="15.75" x14ac:dyDescent="0.3">
      <c r="AE18429" s="70"/>
    </row>
    <row r="18430" spans="31:31" ht="15.75" x14ac:dyDescent="0.3">
      <c r="AE18430" s="70"/>
    </row>
    <row r="18431" spans="31:31" ht="15.75" x14ac:dyDescent="0.3">
      <c r="AE18431" s="70"/>
    </row>
    <row r="18432" spans="31:31" ht="15.75" x14ac:dyDescent="0.3">
      <c r="AE18432" s="70"/>
    </row>
    <row r="18433" spans="31:31" ht="15.75" x14ac:dyDescent="0.3">
      <c r="AE18433" s="70"/>
    </row>
    <row r="18434" spans="31:31" ht="15.75" x14ac:dyDescent="0.3">
      <c r="AE18434" s="70"/>
    </row>
    <row r="18435" spans="31:31" ht="15.75" x14ac:dyDescent="0.3">
      <c r="AE18435" s="70"/>
    </row>
    <row r="18436" spans="31:31" ht="15.75" x14ac:dyDescent="0.3">
      <c r="AE18436" s="70"/>
    </row>
    <row r="18437" spans="31:31" ht="15.75" x14ac:dyDescent="0.3">
      <c r="AE18437" s="70"/>
    </row>
    <row r="18438" spans="31:31" ht="15.75" x14ac:dyDescent="0.3">
      <c r="AE18438" s="70"/>
    </row>
    <row r="18439" spans="31:31" ht="15.75" x14ac:dyDescent="0.3">
      <c r="AE18439" s="70"/>
    </row>
    <row r="18440" spans="31:31" ht="15.75" x14ac:dyDescent="0.3">
      <c r="AE18440" s="70"/>
    </row>
    <row r="18441" spans="31:31" ht="15.75" x14ac:dyDescent="0.3">
      <c r="AE18441" s="70"/>
    </row>
    <row r="18442" spans="31:31" ht="15.75" x14ac:dyDescent="0.3">
      <c r="AE18442" s="70"/>
    </row>
    <row r="18443" spans="31:31" ht="15.75" x14ac:dyDescent="0.3">
      <c r="AE18443" s="70"/>
    </row>
    <row r="18444" spans="31:31" ht="15.75" x14ac:dyDescent="0.3">
      <c r="AE18444" s="70"/>
    </row>
    <row r="18445" spans="31:31" ht="15.75" x14ac:dyDescent="0.3">
      <c r="AE18445" s="70"/>
    </row>
    <row r="18446" spans="31:31" ht="15.75" x14ac:dyDescent="0.3">
      <c r="AE18446" s="70"/>
    </row>
    <row r="18447" spans="31:31" ht="15.75" x14ac:dyDescent="0.3">
      <c r="AE18447" s="70"/>
    </row>
    <row r="18448" spans="31:31" ht="15.75" x14ac:dyDescent="0.3">
      <c r="AE18448" s="70"/>
    </row>
    <row r="18449" spans="31:31" ht="15.75" x14ac:dyDescent="0.3">
      <c r="AE18449" s="70"/>
    </row>
    <row r="18450" spans="31:31" ht="15.75" x14ac:dyDescent="0.3">
      <c r="AE18450" s="70"/>
    </row>
    <row r="18451" spans="31:31" ht="15.75" x14ac:dyDescent="0.3">
      <c r="AE18451" s="70"/>
    </row>
    <row r="18452" spans="31:31" ht="15.75" x14ac:dyDescent="0.3">
      <c r="AE18452" s="70"/>
    </row>
    <row r="18453" spans="31:31" ht="15.75" x14ac:dyDescent="0.3">
      <c r="AE18453" s="70"/>
    </row>
    <row r="18454" spans="31:31" ht="15.75" x14ac:dyDescent="0.3">
      <c r="AE18454" s="70"/>
    </row>
    <row r="18455" spans="31:31" ht="15.75" x14ac:dyDescent="0.3">
      <c r="AE18455" s="70"/>
    </row>
    <row r="18456" spans="31:31" ht="15.75" x14ac:dyDescent="0.3">
      <c r="AE18456" s="70"/>
    </row>
    <row r="18457" spans="31:31" ht="15.75" x14ac:dyDescent="0.3">
      <c r="AE18457" s="70"/>
    </row>
    <row r="18458" spans="31:31" ht="15.75" x14ac:dyDescent="0.3">
      <c r="AE18458" s="70"/>
    </row>
    <row r="18459" spans="31:31" ht="15.75" x14ac:dyDescent="0.3">
      <c r="AE18459" s="70"/>
    </row>
    <row r="18460" spans="31:31" ht="15.75" x14ac:dyDescent="0.3">
      <c r="AE18460" s="70"/>
    </row>
    <row r="18461" spans="31:31" ht="15.75" x14ac:dyDescent="0.3">
      <c r="AE18461" s="70"/>
    </row>
    <row r="18462" spans="31:31" ht="15.75" x14ac:dyDescent="0.3">
      <c r="AE18462" s="70"/>
    </row>
    <row r="18463" spans="31:31" ht="15.75" x14ac:dyDescent="0.3">
      <c r="AE18463" s="70"/>
    </row>
    <row r="18464" spans="31:31" ht="15.75" x14ac:dyDescent="0.3">
      <c r="AE18464" s="70"/>
    </row>
    <row r="18465" spans="31:31" ht="15.75" x14ac:dyDescent="0.3">
      <c r="AE18465" s="70"/>
    </row>
    <row r="18466" spans="31:31" ht="15.75" x14ac:dyDescent="0.3">
      <c r="AE18466" s="70"/>
    </row>
    <row r="18467" spans="31:31" ht="15.75" x14ac:dyDescent="0.3">
      <c r="AE18467" s="70"/>
    </row>
    <row r="18468" spans="31:31" ht="15.75" x14ac:dyDescent="0.3">
      <c r="AE18468" s="70"/>
    </row>
    <row r="18469" spans="31:31" ht="15.75" x14ac:dyDescent="0.3">
      <c r="AE18469" s="70"/>
    </row>
    <row r="18470" spans="31:31" ht="15.75" x14ac:dyDescent="0.3">
      <c r="AE18470" s="70"/>
    </row>
    <row r="18471" spans="31:31" ht="15.75" x14ac:dyDescent="0.3">
      <c r="AE18471" s="70"/>
    </row>
    <row r="18472" spans="31:31" ht="15.75" x14ac:dyDescent="0.3">
      <c r="AE18472" s="70"/>
    </row>
    <row r="18473" spans="31:31" ht="15.75" x14ac:dyDescent="0.3">
      <c r="AE18473" s="70"/>
    </row>
    <row r="18474" spans="31:31" ht="15.75" x14ac:dyDescent="0.3">
      <c r="AE18474" s="70"/>
    </row>
    <row r="18475" spans="31:31" ht="15.75" x14ac:dyDescent="0.3">
      <c r="AE18475" s="70"/>
    </row>
    <row r="18476" spans="31:31" ht="15.75" x14ac:dyDescent="0.3">
      <c r="AE18476" s="70"/>
    </row>
    <row r="18477" spans="31:31" ht="15.75" x14ac:dyDescent="0.3">
      <c r="AE18477" s="70"/>
    </row>
    <row r="18478" spans="31:31" ht="15.75" x14ac:dyDescent="0.3">
      <c r="AE18478" s="70"/>
    </row>
    <row r="18479" spans="31:31" ht="15.75" x14ac:dyDescent="0.3">
      <c r="AE18479" s="70"/>
    </row>
    <row r="18480" spans="31:31" ht="15.75" x14ac:dyDescent="0.3">
      <c r="AE18480" s="70"/>
    </row>
    <row r="18481" spans="31:31" ht="15.75" x14ac:dyDescent="0.3">
      <c r="AE18481" s="70"/>
    </row>
    <row r="18482" spans="31:31" ht="15.75" x14ac:dyDescent="0.3">
      <c r="AE18482" s="70"/>
    </row>
    <row r="18483" spans="31:31" ht="15.75" x14ac:dyDescent="0.3">
      <c r="AE18483" s="70"/>
    </row>
    <row r="18484" spans="31:31" ht="15.75" x14ac:dyDescent="0.3">
      <c r="AE18484" s="70"/>
    </row>
    <row r="18485" spans="31:31" ht="15.75" x14ac:dyDescent="0.3">
      <c r="AE18485" s="70"/>
    </row>
    <row r="18486" spans="31:31" ht="15.75" x14ac:dyDescent="0.3">
      <c r="AE18486" s="70"/>
    </row>
    <row r="18487" spans="31:31" ht="15.75" x14ac:dyDescent="0.3">
      <c r="AE18487" s="70"/>
    </row>
    <row r="18488" spans="31:31" ht="15.75" x14ac:dyDescent="0.3">
      <c r="AE18488" s="70"/>
    </row>
    <row r="18489" spans="31:31" ht="15.75" x14ac:dyDescent="0.3">
      <c r="AE18489" s="70"/>
    </row>
    <row r="18490" spans="31:31" ht="15.75" x14ac:dyDescent="0.3">
      <c r="AE18490" s="70"/>
    </row>
    <row r="18491" spans="31:31" ht="15.75" x14ac:dyDescent="0.3">
      <c r="AE18491" s="70"/>
    </row>
    <row r="18492" spans="31:31" ht="15.75" x14ac:dyDescent="0.3">
      <c r="AE18492" s="70"/>
    </row>
    <row r="18493" spans="31:31" ht="15.75" x14ac:dyDescent="0.3">
      <c r="AE18493" s="70"/>
    </row>
    <row r="18494" spans="31:31" ht="15.75" x14ac:dyDescent="0.3">
      <c r="AE18494" s="70"/>
    </row>
    <row r="18495" spans="31:31" ht="15.75" x14ac:dyDescent="0.3">
      <c r="AE18495" s="70"/>
    </row>
    <row r="18496" spans="31:31" ht="15.75" x14ac:dyDescent="0.3">
      <c r="AE18496" s="70"/>
    </row>
    <row r="18497" spans="31:31" ht="15.75" x14ac:dyDescent="0.3">
      <c r="AE18497" s="70"/>
    </row>
    <row r="18498" spans="31:31" ht="15.75" x14ac:dyDescent="0.3">
      <c r="AE18498" s="70"/>
    </row>
    <row r="18499" spans="31:31" ht="15.75" x14ac:dyDescent="0.3">
      <c r="AE18499" s="70"/>
    </row>
    <row r="18500" spans="31:31" ht="15.75" x14ac:dyDescent="0.3">
      <c r="AE18500" s="70"/>
    </row>
    <row r="18501" spans="31:31" ht="15.75" x14ac:dyDescent="0.3">
      <c r="AE18501" s="70"/>
    </row>
    <row r="18502" spans="31:31" ht="15.75" x14ac:dyDescent="0.3">
      <c r="AE18502" s="70"/>
    </row>
    <row r="18503" spans="31:31" ht="15.75" x14ac:dyDescent="0.3">
      <c r="AE18503" s="70"/>
    </row>
    <row r="18504" spans="31:31" ht="15.75" x14ac:dyDescent="0.3">
      <c r="AE18504" s="70"/>
    </row>
    <row r="18505" spans="31:31" ht="15.75" x14ac:dyDescent="0.3">
      <c r="AE18505" s="70"/>
    </row>
    <row r="18506" spans="31:31" ht="15.75" x14ac:dyDescent="0.3">
      <c r="AE18506" s="70"/>
    </row>
    <row r="18507" spans="31:31" ht="15.75" x14ac:dyDescent="0.3">
      <c r="AE18507" s="70"/>
    </row>
    <row r="18508" spans="31:31" ht="15.75" x14ac:dyDescent="0.3">
      <c r="AE18508" s="70"/>
    </row>
    <row r="18509" spans="31:31" ht="15.75" x14ac:dyDescent="0.3">
      <c r="AE18509" s="70"/>
    </row>
    <row r="18510" spans="31:31" ht="15.75" x14ac:dyDescent="0.3">
      <c r="AE18510" s="70"/>
    </row>
    <row r="18511" spans="31:31" ht="15.75" x14ac:dyDescent="0.3">
      <c r="AE18511" s="70"/>
    </row>
    <row r="18512" spans="31:31" ht="15.75" x14ac:dyDescent="0.3">
      <c r="AE18512" s="70"/>
    </row>
    <row r="18513" spans="31:31" ht="15.75" x14ac:dyDescent="0.3">
      <c r="AE18513" s="70"/>
    </row>
    <row r="18514" spans="31:31" ht="15.75" x14ac:dyDescent="0.3">
      <c r="AE18514" s="70"/>
    </row>
    <row r="18515" spans="31:31" ht="15.75" x14ac:dyDescent="0.3">
      <c r="AE18515" s="70"/>
    </row>
    <row r="18516" spans="31:31" ht="15.75" x14ac:dyDescent="0.3">
      <c r="AE18516" s="70"/>
    </row>
    <row r="18517" spans="31:31" ht="15.75" x14ac:dyDescent="0.3">
      <c r="AE18517" s="70"/>
    </row>
    <row r="18518" spans="31:31" ht="15.75" x14ac:dyDescent="0.3">
      <c r="AE18518" s="70"/>
    </row>
    <row r="18519" spans="31:31" ht="15.75" x14ac:dyDescent="0.3">
      <c r="AE18519" s="70"/>
    </row>
    <row r="18520" spans="31:31" ht="15.75" x14ac:dyDescent="0.3">
      <c r="AE18520" s="70"/>
    </row>
    <row r="18521" spans="31:31" ht="15.75" x14ac:dyDescent="0.3">
      <c r="AE18521" s="70"/>
    </row>
    <row r="18522" spans="31:31" ht="15.75" x14ac:dyDescent="0.3">
      <c r="AE18522" s="70"/>
    </row>
    <row r="18523" spans="31:31" ht="15.75" x14ac:dyDescent="0.3">
      <c r="AE18523" s="70"/>
    </row>
    <row r="18524" spans="31:31" ht="15.75" x14ac:dyDescent="0.3">
      <c r="AE18524" s="70"/>
    </row>
    <row r="18525" spans="31:31" ht="15.75" x14ac:dyDescent="0.3">
      <c r="AE18525" s="70"/>
    </row>
    <row r="18526" spans="31:31" ht="15.75" x14ac:dyDescent="0.3">
      <c r="AE18526" s="70"/>
    </row>
    <row r="18527" spans="31:31" ht="15.75" x14ac:dyDescent="0.3">
      <c r="AE18527" s="70"/>
    </row>
    <row r="18528" spans="31:31" ht="15.75" x14ac:dyDescent="0.3">
      <c r="AE18528" s="70"/>
    </row>
    <row r="18529" spans="31:31" ht="15.75" x14ac:dyDescent="0.3">
      <c r="AE18529" s="70"/>
    </row>
    <row r="18530" spans="31:31" ht="15.75" x14ac:dyDescent="0.3">
      <c r="AE18530" s="70"/>
    </row>
    <row r="18531" spans="31:31" ht="15.75" x14ac:dyDescent="0.3">
      <c r="AE18531" s="70"/>
    </row>
    <row r="18532" spans="31:31" ht="15.75" x14ac:dyDescent="0.3">
      <c r="AE18532" s="70"/>
    </row>
    <row r="18533" spans="31:31" ht="15.75" x14ac:dyDescent="0.3">
      <c r="AE18533" s="70"/>
    </row>
    <row r="18534" spans="31:31" ht="15.75" x14ac:dyDescent="0.3">
      <c r="AE18534" s="70"/>
    </row>
    <row r="18535" spans="31:31" ht="15.75" x14ac:dyDescent="0.3">
      <c r="AE18535" s="70"/>
    </row>
    <row r="18536" spans="31:31" ht="15.75" x14ac:dyDescent="0.3">
      <c r="AE18536" s="70"/>
    </row>
    <row r="18537" spans="31:31" ht="15.75" x14ac:dyDescent="0.3">
      <c r="AE18537" s="70"/>
    </row>
    <row r="18538" spans="31:31" ht="15.75" x14ac:dyDescent="0.3">
      <c r="AE18538" s="70"/>
    </row>
    <row r="18539" spans="31:31" ht="15.75" x14ac:dyDescent="0.3">
      <c r="AE18539" s="70"/>
    </row>
    <row r="18540" spans="31:31" ht="15.75" x14ac:dyDescent="0.3">
      <c r="AE18540" s="70"/>
    </row>
    <row r="18541" spans="31:31" ht="15.75" x14ac:dyDescent="0.3">
      <c r="AE18541" s="70"/>
    </row>
    <row r="18542" spans="31:31" ht="15.75" x14ac:dyDescent="0.3">
      <c r="AE18542" s="70"/>
    </row>
    <row r="18543" spans="31:31" ht="15.75" x14ac:dyDescent="0.3">
      <c r="AE18543" s="70"/>
    </row>
    <row r="18544" spans="31:31" ht="15.75" x14ac:dyDescent="0.3">
      <c r="AE18544" s="70"/>
    </row>
    <row r="18545" spans="31:31" ht="15.75" x14ac:dyDescent="0.3">
      <c r="AE18545" s="70"/>
    </row>
    <row r="18546" spans="31:31" ht="15.75" x14ac:dyDescent="0.3">
      <c r="AE18546" s="70"/>
    </row>
    <row r="18547" spans="31:31" ht="15.75" x14ac:dyDescent="0.3">
      <c r="AE18547" s="70"/>
    </row>
    <row r="18548" spans="31:31" ht="15.75" x14ac:dyDescent="0.3">
      <c r="AE18548" s="70"/>
    </row>
    <row r="18549" spans="31:31" ht="15.75" x14ac:dyDescent="0.3">
      <c r="AE18549" s="70"/>
    </row>
    <row r="18550" spans="31:31" ht="15.75" x14ac:dyDescent="0.3">
      <c r="AE18550" s="70"/>
    </row>
    <row r="18551" spans="31:31" ht="15.75" x14ac:dyDescent="0.3">
      <c r="AE18551" s="70"/>
    </row>
    <row r="18552" spans="31:31" ht="15.75" x14ac:dyDescent="0.3">
      <c r="AE18552" s="70"/>
    </row>
    <row r="18553" spans="31:31" ht="15.75" x14ac:dyDescent="0.3">
      <c r="AE18553" s="70"/>
    </row>
    <row r="18554" spans="31:31" ht="15.75" x14ac:dyDescent="0.3">
      <c r="AE18554" s="70"/>
    </row>
    <row r="18555" spans="31:31" ht="15.75" x14ac:dyDescent="0.3">
      <c r="AE18555" s="70"/>
    </row>
    <row r="18556" spans="31:31" ht="15.75" x14ac:dyDescent="0.3">
      <c r="AE18556" s="70"/>
    </row>
    <row r="18557" spans="31:31" ht="15.75" x14ac:dyDescent="0.3">
      <c r="AE18557" s="70"/>
    </row>
    <row r="18558" spans="31:31" ht="15.75" x14ac:dyDescent="0.3">
      <c r="AE18558" s="70"/>
    </row>
    <row r="18559" spans="31:31" ht="15.75" x14ac:dyDescent="0.3">
      <c r="AE18559" s="70"/>
    </row>
    <row r="18560" spans="31:31" ht="15.75" x14ac:dyDescent="0.3">
      <c r="AE18560" s="70"/>
    </row>
    <row r="18561" spans="31:31" ht="15.75" x14ac:dyDescent="0.3">
      <c r="AE18561" s="70"/>
    </row>
    <row r="18562" spans="31:31" ht="15.75" x14ac:dyDescent="0.3">
      <c r="AE18562" s="70"/>
    </row>
    <row r="18563" spans="31:31" ht="15.75" x14ac:dyDescent="0.3">
      <c r="AE18563" s="70"/>
    </row>
    <row r="18564" spans="31:31" ht="15.75" x14ac:dyDescent="0.3">
      <c r="AE18564" s="70"/>
    </row>
    <row r="18565" spans="31:31" ht="15.75" x14ac:dyDescent="0.3">
      <c r="AE18565" s="70"/>
    </row>
    <row r="18566" spans="31:31" ht="15.75" x14ac:dyDescent="0.3">
      <c r="AE18566" s="70"/>
    </row>
    <row r="18567" spans="31:31" ht="15.75" x14ac:dyDescent="0.3">
      <c r="AE18567" s="70"/>
    </row>
    <row r="18568" spans="31:31" ht="15.75" x14ac:dyDescent="0.3">
      <c r="AE18568" s="70"/>
    </row>
    <row r="18569" spans="31:31" ht="15.75" x14ac:dyDescent="0.3">
      <c r="AE18569" s="70"/>
    </row>
    <row r="18570" spans="31:31" ht="15.75" x14ac:dyDescent="0.3">
      <c r="AE18570" s="70"/>
    </row>
    <row r="18571" spans="31:31" ht="15.75" x14ac:dyDescent="0.3">
      <c r="AE18571" s="70"/>
    </row>
    <row r="18572" spans="31:31" ht="15.75" x14ac:dyDescent="0.3">
      <c r="AE18572" s="70"/>
    </row>
    <row r="18573" spans="31:31" ht="15.75" x14ac:dyDescent="0.3">
      <c r="AE18573" s="70"/>
    </row>
    <row r="18574" spans="31:31" ht="15.75" x14ac:dyDescent="0.3">
      <c r="AE18574" s="70"/>
    </row>
    <row r="18575" spans="31:31" ht="15.75" x14ac:dyDescent="0.3">
      <c r="AE18575" s="70"/>
    </row>
    <row r="18576" spans="31:31" ht="15.75" x14ac:dyDescent="0.3">
      <c r="AE18576" s="70"/>
    </row>
    <row r="18577" spans="31:31" ht="15.75" x14ac:dyDescent="0.3">
      <c r="AE18577" s="70"/>
    </row>
    <row r="18578" spans="31:31" ht="15.75" x14ac:dyDescent="0.3">
      <c r="AE18578" s="70"/>
    </row>
    <row r="18579" spans="31:31" ht="15.75" x14ac:dyDescent="0.3">
      <c r="AE18579" s="70"/>
    </row>
    <row r="18580" spans="31:31" ht="15.75" x14ac:dyDescent="0.3">
      <c r="AE18580" s="70"/>
    </row>
    <row r="18581" spans="31:31" ht="15.75" x14ac:dyDescent="0.3">
      <c r="AE18581" s="70"/>
    </row>
    <row r="18582" spans="31:31" ht="15.75" x14ac:dyDescent="0.3">
      <c r="AE18582" s="70"/>
    </row>
    <row r="18583" spans="31:31" ht="15.75" x14ac:dyDescent="0.3">
      <c r="AE18583" s="70"/>
    </row>
    <row r="18584" spans="31:31" ht="15.75" x14ac:dyDescent="0.3">
      <c r="AE18584" s="70"/>
    </row>
    <row r="18585" spans="31:31" ht="15.75" x14ac:dyDescent="0.3">
      <c r="AE18585" s="70"/>
    </row>
    <row r="18586" spans="31:31" ht="15.75" x14ac:dyDescent="0.3">
      <c r="AE18586" s="70"/>
    </row>
    <row r="18587" spans="31:31" ht="15.75" x14ac:dyDescent="0.3">
      <c r="AE18587" s="70"/>
    </row>
    <row r="18588" spans="31:31" ht="15.75" x14ac:dyDescent="0.3">
      <c r="AE18588" s="70"/>
    </row>
    <row r="18589" spans="31:31" ht="15.75" x14ac:dyDescent="0.3">
      <c r="AE18589" s="70"/>
    </row>
    <row r="18590" spans="31:31" ht="15.75" x14ac:dyDescent="0.3">
      <c r="AE18590" s="70"/>
    </row>
    <row r="18591" spans="31:31" ht="15.75" x14ac:dyDescent="0.3">
      <c r="AE18591" s="70"/>
    </row>
    <row r="18592" spans="31:31" ht="15.75" x14ac:dyDescent="0.3">
      <c r="AE18592" s="70"/>
    </row>
    <row r="18593" spans="31:31" ht="15.75" x14ac:dyDescent="0.3">
      <c r="AE18593" s="70"/>
    </row>
    <row r="18594" spans="31:31" ht="15.75" x14ac:dyDescent="0.3">
      <c r="AE18594" s="70"/>
    </row>
    <row r="18595" spans="31:31" ht="15.75" x14ac:dyDescent="0.3">
      <c r="AE18595" s="70"/>
    </row>
    <row r="18596" spans="31:31" ht="15.75" x14ac:dyDescent="0.3">
      <c r="AE18596" s="70"/>
    </row>
    <row r="18597" spans="31:31" ht="15.75" x14ac:dyDescent="0.3">
      <c r="AE18597" s="70"/>
    </row>
    <row r="18598" spans="31:31" ht="15.75" x14ac:dyDescent="0.3">
      <c r="AE18598" s="70"/>
    </row>
    <row r="18599" spans="31:31" ht="15.75" x14ac:dyDescent="0.3">
      <c r="AE18599" s="70"/>
    </row>
    <row r="18600" spans="31:31" ht="15.75" x14ac:dyDescent="0.3">
      <c r="AE18600" s="70"/>
    </row>
    <row r="18601" spans="31:31" ht="15.75" x14ac:dyDescent="0.3">
      <c r="AE18601" s="70"/>
    </row>
    <row r="18602" spans="31:31" ht="15.75" x14ac:dyDescent="0.3">
      <c r="AE18602" s="70"/>
    </row>
    <row r="18603" spans="31:31" ht="15.75" x14ac:dyDescent="0.3">
      <c r="AE18603" s="70"/>
    </row>
    <row r="18604" spans="31:31" ht="15.75" x14ac:dyDescent="0.3">
      <c r="AE18604" s="70"/>
    </row>
    <row r="18605" spans="31:31" ht="15.75" x14ac:dyDescent="0.3">
      <c r="AE18605" s="70"/>
    </row>
    <row r="18606" spans="31:31" ht="15.75" x14ac:dyDescent="0.3">
      <c r="AE18606" s="70"/>
    </row>
    <row r="18607" spans="31:31" ht="15.75" x14ac:dyDescent="0.3">
      <c r="AE18607" s="70"/>
    </row>
    <row r="18608" spans="31:31" ht="15.75" x14ac:dyDescent="0.3">
      <c r="AE18608" s="70"/>
    </row>
    <row r="18609" spans="31:31" ht="15.75" x14ac:dyDescent="0.3">
      <c r="AE18609" s="70"/>
    </row>
    <row r="18610" spans="31:31" ht="15.75" x14ac:dyDescent="0.3">
      <c r="AE18610" s="70"/>
    </row>
    <row r="18611" spans="31:31" ht="15.75" x14ac:dyDescent="0.3">
      <c r="AE18611" s="70"/>
    </row>
    <row r="18612" spans="31:31" ht="15.75" x14ac:dyDescent="0.3">
      <c r="AE18612" s="70"/>
    </row>
    <row r="18613" spans="31:31" ht="15.75" x14ac:dyDescent="0.3">
      <c r="AE18613" s="70"/>
    </row>
    <row r="18614" spans="31:31" ht="15.75" x14ac:dyDescent="0.3">
      <c r="AE18614" s="70"/>
    </row>
    <row r="18615" spans="31:31" ht="15.75" x14ac:dyDescent="0.3">
      <c r="AE18615" s="70"/>
    </row>
    <row r="18616" spans="31:31" ht="15.75" x14ac:dyDescent="0.3">
      <c r="AE18616" s="70"/>
    </row>
    <row r="18617" spans="31:31" ht="15.75" x14ac:dyDescent="0.3">
      <c r="AE18617" s="70"/>
    </row>
    <row r="18618" spans="31:31" ht="15.75" x14ac:dyDescent="0.3">
      <c r="AE18618" s="70"/>
    </row>
    <row r="18619" spans="31:31" ht="15.75" x14ac:dyDescent="0.3">
      <c r="AE18619" s="70"/>
    </row>
    <row r="18620" spans="31:31" ht="15.75" x14ac:dyDescent="0.3">
      <c r="AE18620" s="70"/>
    </row>
    <row r="18621" spans="31:31" ht="15.75" x14ac:dyDescent="0.3">
      <c r="AE18621" s="70"/>
    </row>
    <row r="18622" spans="31:31" ht="15.75" x14ac:dyDescent="0.3">
      <c r="AE18622" s="70"/>
    </row>
    <row r="18623" spans="31:31" ht="15.75" x14ac:dyDescent="0.3">
      <c r="AE18623" s="70"/>
    </row>
    <row r="18624" spans="31:31" ht="15.75" x14ac:dyDescent="0.3">
      <c r="AE18624" s="70"/>
    </row>
    <row r="18625" spans="31:31" ht="15.75" x14ac:dyDescent="0.3">
      <c r="AE18625" s="70"/>
    </row>
    <row r="18626" spans="31:31" ht="15.75" x14ac:dyDescent="0.3">
      <c r="AE18626" s="70"/>
    </row>
    <row r="18627" spans="31:31" ht="15.75" x14ac:dyDescent="0.3">
      <c r="AE18627" s="70"/>
    </row>
    <row r="18628" spans="31:31" ht="15.75" x14ac:dyDescent="0.3">
      <c r="AE18628" s="70"/>
    </row>
    <row r="18629" spans="31:31" ht="15.75" x14ac:dyDescent="0.3">
      <c r="AE18629" s="70"/>
    </row>
    <row r="18630" spans="31:31" ht="15.75" x14ac:dyDescent="0.3">
      <c r="AE18630" s="70"/>
    </row>
    <row r="18631" spans="31:31" ht="15.75" x14ac:dyDescent="0.3">
      <c r="AE18631" s="70"/>
    </row>
    <row r="18632" spans="31:31" ht="15.75" x14ac:dyDescent="0.3">
      <c r="AE18632" s="70"/>
    </row>
    <row r="18633" spans="31:31" ht="15.75" x14ac:dyDescent="0.3">
      <c r="AE18633" s="70"/>
    </row>
    <row r="18634" spans="31:31" ht="15.75" x14ac:dyDescent="0.3">
      <c r="AE18634" s="70"/>
    </row>
    <row r="18635" spans="31:31" ht="15.75" x14ac:dyDescent="0.3">
      <c r="AE18635" s="70"/>
    </row>
    <row r="18636" spans="31:31" ht="15.75" x14ac:dyDescent="0.3">
      <c r="AE18636" s="70"/>
    </row>
    <row r="18637" spans="31:31" ht="15.75" x14ac:dyDescent="0.3">
      <c r="AE18637" s="70"/>
    </row>
    <row r="18638" spans="31:31" ht="15.75" x14ac:dyDescent="0.3">
      <c r="AE18638" s="70"/>
    </row>
    <row r="18639" spans="31:31" ht="15.75" x14ac:dyDescent="0.3">
      <c r="AE18639" s="70"/>
    </row>
    <row r="18640" spans="31:31" ht="15.75" x14ac:dyDescent="0.3">
      <c r="AE18640" s="70"/>
    </row>
    <row r="18641" spans="31:31" ht="15.75" x14ac:dyDescent="0.3">
      <c r="AE18641" s="70"/>
    </row>
    <row r="18642" spans="31:31" ht="15.75" x14ac:dyDescent="0.3">
      <c r="AE18642" s="70"/>
    </row>
    <row r="18643" spans="31:31" ht="15.75" x14ac:dyDescent="0.3">
      <c r="AE18643" s="70"/>
    </row>
    <row r="18644" spans="31:31" ht="15.75" x14ac:dyDescent="0.3">
      <c r="AE18644" s="70"/>
    </row>
    <row r="18645" spans="31:31" ht="15.75" x14ac:dyDescent="0.3">
      <c r="AE18645" s="70"/>
    </row>
    <row r="18646" spans="31:31" ht="15.75" x14ac:dyDescent="0.3">
      <c r="AE18646" s="70"/>
    </row>
    <row r="18647" spans="31:31" ht="15.75" x14ac:dyDescent="0.3">
      <c r="AE18647" s="70"/>
    </row>
    <row r="18648" spans="31:31" ht="15.75" x14ac:dyDescent="0.3">
      <c r="AE18648" s="70"/>
    </row>
    <row r="18649" spans="31:31" ht="15.75" x14ac:dyDescent="0.3">
      <c r="AE18649" s="70"/>
    </row>
    <row r="18650" spans="31:31" ht="15.75" x14ac:dyDescent="0.3">
      <c r="AE18650" s="70"/>
    </row>
    <row r="18651" spans="31:31" ht="15.75" x14ac:dyDescent="0.3">
      <c r="AE18651" s="70"/>
    </row>
    <row r="18652" spans="31:31" ht="15.75" x14ac:dyDescent="0.3">
      <c r="AE18652" s="70"/>
    </row>
    <row r="18653" spans="31:31" ht="15.75" x14ac:dyDescent="0.3">
      <c r="AE18653" s="70"/>
    </row>
    <row r="18654" spans="31:31" ht="15.75" x14ac:dyDescent="0.3">
      <c r="AE18654" s="70"/>
    </row>
    <row r="18655" spans="31:31" ht="15.75" x14ac:dyDescent="0.3">
      <c r="AE18655" s="70"/>
    </row>
    <row r="18656" spans="31:31" ht="15.75" x14ac:dyDescent="0.3">
      <c r="AE18656" s="70"/>
    </row>
    <row r="18657" spans="31:31" ht="15.75" x14ac:dyDescent="0.3">
      <c r="AE18657" s="70"/>
    </row>
    <row r="18658" spans="31:31" ht="15.75" x14ac:dyDescent="0.3">
      <c r="AE18658" s="70"/>
    </row>
    <row r="18659" spans="31:31" ht="15.75" x14ac:dyDescent="0.3">
      <c r="AE18659" s="70"/>
    </row>
    <row r="18660" spans="31:31" ht="15.75" x14ac:dyDescent="0.3">
      <c r="AE18660" s="70"/>
    </row>
    <row r="18661" spans="31:31" ht="15.75" x14ac:dyDescent="0.3">
      <c r="AE18661" s="70"/>
    </row>
    <row r="18662" spans="31:31" ht="15.75" x14ac:dyDescent="0.3">
      <c r="AE18662" s="70"/>
    </row>
    <row r="18663" spans="31:31" ht="15.75" x14ac:dyDescent="0.3">
      <c r="AE18663" s="70"/>
    </row>
    <row r="18664" spans="31:31" ht="15.75" x14ac:dyDescent="0.3">
      <c r="AE18664" s="70"/>
    </row>
    <row r="18665" spans="31:31" ht="15.75" x14ac:dyDescent="0.3">
      <c r="AE18665" s="70"/>
    </row>
    <row r="18666" spans="31:31" ht="15.75" x14ac:dyDescent="0.3">
      <c r="AE18666" s="70"/>
    </row>
    <row r="18667" spans="31:31" ht="15.75" x14ac:dyDescent="0.3">
      <c r="AE18667" s="70"/>
    </row>
    <row r="18668" spans="31:31" ht="15.75" x14ac:dyDescent="0.3">
      <c r="AE18668" s="70"/>
    </row>
    <row r="18669" spans="31:31" ht="15.75" x14ac:dyDescent="0.3">
      <c r="AE18669" s="70"/>
    </row>
    <row r="18670" spans="31:31" ht="15.75" x14ac:dyDescent="0.3">
      <c r="AE18670" s="70"/>
    </row>
    <row r="18671" spans="31:31" ht="15.75" x14ac:dyDescent="0.3">
      <c r="AE18671" s="70"/>
    </row>
    <row r="18672" spans="31:31" ht="15.75" x14ac:dyDescent="0.3">
      <c r="AE18672" s="70"/>
    </row>
    <row r="18673" spans="31:31" ht="15.75" x14ac:dyDescent="0.3">
      <c r="AE18673" s="70"/>
    </row>
    <row r="18674" spans="31:31" ht="15.75" x14ac:dyDescent="0.3">
      <c r="AE18674" s="70"/>
    </row>
    <row r="18675" spans="31:31" ht="15.75" x14ac:dyDescent="0.3">
      <c r="AE18675" s="70"/>
    </row>
    <row r="18676" spans="31:31" ht="15.75" x14ac:dyDescent="0.3">
      <c r="AE18676" s="70"/>
    </row>
    <row r="18677" spans="31:31" ht="15.75" x14ac:dyDescent="0.3">
      <c r="AE18677" s="70"/>
    </row>
    <row r="18678" spans="31:31" ht="15.75" x14ac:dyDescent="0.3">
      <c r="AE18678" s="70"/>
    </row>
    <row r="18679" spans="31:31" ht="15.75" x14ac:dyDescent="0.3">
      <c r="AE18679" s="70"/>
    </row>
    <row r="18680" spans="31:31" ht="15.75" x14ac:dyDescent="0.3">
      <c r="AE18680" s="70"/>
    </row>
    <row r="18681" spans="31:31" ht="15.75" x14ac:dyDescent="0.3">
      <c r="AE18681" s="70"/>
    </row>
    <row r="18682" spans="31:31" ht="15.75" x14ac:dyDescent="0.3">
      <c r="AE18682" s="70"/>
    </row>
    <row r="18683" spans="31:31" ht="15.75" x14ac:dyDescent="0.3">
      <c r="AE18683" s="70"/>
    </row>
    <row r="18684" spans="31:31" ht="15.75" x14ac:dyDescent="0.3">
      <c r="AE18684" s="70"/>
    </row>
    <row r="18685" spans="31:31" ht="15.75" x14ac:dyDescent="0.3">
      <c r="AE18685" s="70"/>
    </row>
    <row r="18686" spans="31:31" ht="15.75" x14ac:dyDescent="0.3">
      <c r="AE18686" s="70"/>
    </row>
    <row r="18687" spans="31:31" ht="15.75" x14ac:dyDescent="0.3">
      <c r="AE18687" s="70"/>
    </row>
    <row r="18688" spans="31:31" ht="15.75" x14ac:dyDescent="0.3">
      <c r="AE18688" s="70"/>
    </row>
    <row r="18689" spans="31:31" ht="15.75" x14ac:dyDescent="0.3">
      <c r="AE18689" s="70"/>
    </row>
    <row r="18690" spans="31:31" ht="15.75" x14ac:dyDescent="0.3">
      <c r="AE18690" s="70"/>
    </row>
    <row r="18691" spans="31:31" ht="15.75" x14ac:dyDescent="0.3">
      <c r="AE18691" s="70"/>
    </row>
    <row r="18692" spans="31:31" ht="15.75" x14ac:dyDescent="0.3">
      <c r="AE18692" s="70"/>
    </row>
    <row r="18693" spans="31:31" ht="15.75" x14ac:dyDescent="0.3">
      <c r="AE18693" s="70"/>
    </row>
    <row r="18694" spans="31:31" ht="15.75" x14ac:dyDescent="0.3">
      <c r="AE18694" s="70"/>
    </row>
    <row r="18695" spans="31:31" ht="15.75" x14ac:dyDescent="0.3">
      <c r="AE18695" s="70"/>
    </row>
    <row r="18696" spans="31:31" ht="15.75" x14ac:dyDescent="0.3">
      <c r="AE18696" s="70"/>
    </row>
    <row r="18697" spans="31:31" ht="15.75" x14ac:dyDescent="0.3">
      <c r="AE18697" s="70"/>
    </row>
    <row r="18698" spans="31:31" ht="15.75" x14ac:dyDescent="0.3">
      <c r="AE18698" s="70"/>
    </row>
    <row r="18699" spans="31:31" ht="15.75" x14ac:dyDescent="0.3">
      <c r="AE18699" s="70"/>
    </row>
    <row r="18700" spans="31:31" ht="15.75" x14ac:dyDescent="0.3">
      <c r="AE18700" s="70"/>
    </row>
    <row r="18701" spans="31:31" ht="15.75" x14ac:dyDescent="0.3">
      <c r="AE18701" s="70"/>
    </row>
    <row r="18702" spans="31:31" ht="15.75" x14ac:dyDescent="0.3">
      <c r="AE18702" s="70"/>
    </row>
    <row r="18703" spans="31:31" ht="15.75" x14ac:dyDescent="0.3">
      <c r="AE18703" s="70"/>
    </row>
    <row r="18704" spans="31:31" ht="15.75" x14ac:dyDescent="0.3">
      <c r="AE18704" s="70"/>
    </row>
    <row r="18705" spans="31:31" ht="15.75" x14ac:dyDescent="0.3">
      <c r="AE18705" s="70"/>
    </row>
    <row r="18706" spans="31:31" ht="15.75" x14ac:dyDescent="0.3">
      <c r="AE18706" s="70"/>
    </row>
    <row r="18707" spans="31:31" ht="15.75" x14ac:dyDescent="0.3">
      <c r="AE18707" s="70"/>
    </row>
    <row r="18708" spans="31:31" ht="15.75" x14ac:dyDescent="0.3">
      <c r="AE18708" s="70"/>
    </row>
    <row r="18709" spans="31:31" ht="15.75" x14ac:dyDescent="0.3">
      <c r="AE18709" s="70"/>
    </row>
    <row r="18710" spans="31:31" ht="15.75" x14ac:dyDescent="0.3">
      <c r="AE18710" s="70"/>
    </row>
    <row r="18711" spans="31:31" ht="15.75" x14ac:dyDescent="0.3">
      <c r="AE18711" s="70"/>
    </row>
    <row r="18712" spans="31:31" ht="15.75" x14ac:dyDescent="0.3">
      <c r="AE18712" s="70"/>
    </row>
    <row r="18713" spans="31:31" ht="15.75" x14ac:dyDescent="0.3">
      <c r="AE18713" s="70"/>
    </row>
    <row r="18714" spans="31:31" ht="15.75" x14ac:dyDescent="0.3">
      <c r="AE18714" s="70"/>
    </row>
    <row r="18715" spans="31:31" ht="15.75" x14ac:dyDescent="0.3">
      <c r="AE18715" s="70"/>
    </row>
    <row r="18716" spans="31:31" ht="15.75" x14ac:dyDescent="0.3">
      <c r="AE18716" s="70"/>
    </row>
    <row r="18717" spans="31:31" ht="15.75" x14ac:dyDescent="0.3">
      <c r="AE18717" s="70"/>
    </row>
    <row r="18718" spans="31:31" ht="15.75" x14ac:dyDescent="0.3">
      <c r="AE18718" s="70"/>
    </row>
    <row r="18719" spans="31:31" ht="15.75" x14ac:dyDescent="0.3">
      <c r="AE18719" s="70"/>
    </row>
    <row r="18720" spans="31:31" ht="15.75" x14ac:dyDescent="0.3">
      <c r="AE18720" s="70"/>
    </row>
    <row r="18721" spans="31:31" ht="15.75" x14ac:dyDescent="0.3">
      <c r="AE18721" s="70"/>
    </row>
    <row r="18722" spans="31:31" ht="15.75" x14ac:dyDescent="0.3">
      <c r="AE18722" s="70"/>
    </row>
    <row r="18723" spans="31:31" ht="15.75" x14ac:dyDescent="0.3">
      <c r="AE18723" s="70"/>
    </row>
    <row r="18724" spans="31:31" ht="15.75" x14ac:dyDescent="0.3">
      <c r="AE18724" s="70"/>
    </row>
    <row r="18725" spans="31:31" ht="15.75" x14ac:dyDescent="0.3">
      <c r="AE18725" s="70"/>
    </row>
    <row r="18726" spans="31:31" ht="15.75" x14ac:dyDescent="0.3">
      <c r="AE18726" s="70"/>
    </row>
    <row r="18727" spans="31:31" ht="15.75" x14ac:dyDescent="0.3">
      <c r="AE18727" s="70"/>
    </row>
    <row r="18728" spans="31:31" ht="15.75" x14ac:dyDescent="0.3">
      <c r="AE18728" s="70"/>
    </row>
    <row r="18729" spans="31:31" ht="15.75" x14ac:dyDescent="0.3">
      <c r="AE18729" s="70"/>
    </row>
    <row r="18730" spans="31:31" ht="15.75" x14ac:dyDescent="0.3">
      <c r="AE18730" s="70"/>
    </row>
    <row r="18731" spans="31:31" ht="15.75" x14ac:dyDescent="0.3">
      <c r="AE18731" s="70"/>
    </row>
    <row r="18732" spans="31:31" ht="15.75" x14ac:dyDescent="0.3">
      <c r="AE18732" s="70"/>
    </row>
    <row r="18733" spans="31:31" ht="15.75" x14ac:dyDescent="0.3">
      <c r="AE18733" s="70"/>
    </row>
    <row r="18734" spans="31:31" ht="15.75" x14ac:dyDescent="0.3">
      <c r="AE18734" s="70"/>
    </row>
    <row r="18735" spans="31:31" ht="15.75" x14ac:dyDescent="0.3">
      <c r="AE18735" s="70"/>
    </row>
    <row r="18736" spans="31:31" ht="15.75" x14ac:dyDescent="0.3">
      <c r="AE18736" s="70"/>
    </row>
    <row r="18737" spans="31:31" ht="15.75" x14ac:dyDescent="0.3">
      <c r="AE18737" s="70"/>
    </row>
    <row r="18738" spans="31:31" ht="15.75" x14ac:dyDescent="0.3">
      <c r="AE18738" s="70"/>
    </row>
    <row r="18739" spans="31:31" ht="15.75" x14ac:dyDescent="0.3">
      <c r="AE18739" s="70"/>
    </row>
    <row r="18740" spans="31:31" ht="15.75" x14ac:dyDescent="0.3">
      <c r="AE18740" s="70"/>
    </row>
    <row r="18741" spans="31:31" ht="15.75" x14ac:dyDescent="0.3">
      <c r="AE18741" s="70"/>
    </row>
    <row r="18742" spans="31:31" ht="15.75" x14ac:dyDescent="0.3">
      <c r="AE18742" s="70"/>
    </row>
    <row r="18743" spans="31:31" ht="15.75" x14ac:dyDescent="0.3">
      <c r="AE18743" s="70"/>
    </row>
    <row r="18744" spans="31:31" ht="15.75" x14ac:dyDescent="0.3">
      <c r="AE18744" s="70"/>
    </row>
    <row r="18745" spans="31:31" ht="15.75" x14ac:dyDescent="0.3">
      <c r="AE18745" s="70"/>
    </row>
    <row r="18746" spans="31:31" ht="15.75" x14ac:dyDescent="0.3">
      <c r="AE18746" s="70"/>
    </row>
    <row r="18747" spans="31:31" ht="15.75" x14ac:dyDescent="0.3">
      <c r="AE18747" s="70"/>
    </row>
    <row r="18748" spans="31:31" ht="15.75" x14ac:dyDescent="0.3">
      <c r="AE18748" s="70"/>
    </row>
    <row r="18749" spans="31:31" ht="15.75" x14ac:dyDescent="0.3">
      <c r="AE18749" s="70"/>
    </row>
    <row r="18750" spans="31:31" ht="15.75" x14ac:dyDescent="0.3">
      <c r="AE18750" s="70"/>
    </row>
    <row r="18751" spans="31:31" ht="15.75" x14ac:dyDescent="0.3">
      <c r="AE18751" s="70"/>
    </row>
    <row r="18752" spans="31:31" ht="15.75" x14ac:dyDescent="0.3">
      <c r="AE18752" s="70"/>
    </row>
    <row r="18753" spans="31:31" ht="15.75" x14ac:dyDescent="0.3">
      <c r="AE18753" s="70"/>
    </row>
    <row r="18754" spans="31:31" ht="15.75" x14ac:dyDescent="0.3">
      <c r="AE18754" s="70"/>
    </row>
    <row r="18755" spans="31:31" ht="15.75" x14ac:dyDescent="0.3">
      <c r="AE18755" s="70"/>
    </row>
    <row r="18756" spans="31:31" ht="15.75" x14ac:dyDescent="0.3">
      <c r="AE18756" s="70"/>
    </row>
    <row r="18757" spans="31:31" ht="15.75" x14ac:dyDescent="0.3">
      <c r="AE18757" s="70"/>
    </row>
    <row r="18758" spans="31:31" ht="15.75" x14ac:dyDescent="0.3">
      <c r="AE18758" s="70"/>
    </row>
    <row r="18759" spans="31:31" ht="15.75" x14ac:dyDescent="0.3">
      <c r="AE18759" s="70"/>
    </row>
    <row r="18760" spans="31:31" ht="15.75" x14ac:dyDescent="0.3">
      <c r="AE18760" s="70"/>
    </row>
    <row r="18761" spans="31:31" ht="15.75" x14ac:dyDescent="0.3">
      <c r="AE18761" s="70"/>
    </row>
    <row r="18762" spans="31:31" ht="15.75" x14ac:dyDescent="0.3">
      <c r="AE18762" s="70"/>
    </row>
    <row r="18763" spans="31:31" ht="15.75" x14ac:dyDescent="0.3">
      <c r="AE18763" s="70"/>
    </row>
    <row r="18764" spans="31:31" ht="15.75" x14ac:dyDescent="0.3">
      <c r="AE18764" s="70"/>
    </row>
    <row r="18765" spans="31:31" ht="15.75" x14ac:dyDescent="0.3">
      <c r="AE18765" s="70"/>
    </row>
    <row r="18766" spans="31:31" ht="15.75" x14ac:dyDescent="0.3">
      <c r="AE18766" s="70"/>
    </row>
    <row r="18767" spans="31:31" ht="15.75" x14ac:dyDescent="0.3">
      <c r="AE18767" s="70"/>
    </row>
    <row r="18768" spans="31:31" ht="15.75" x14ac:dyDescent="0.3">
      <c r="AE18768" s="70"/>
    </row>
    <row r="18769" spans="31:31" ht="15.75" x14ac:dyDescent="0.3">
      <c r="AE18769" s="70"/>
    </row>
    <row r="18770" spans="31:31" ht="15.75" x14ac:dyDescent="0.3">
      <c r="AE18770" s="70"/>
    </row>
    <row r="18771" spans="31:31" ht="15.75" x14ac:dyDescent="0.3">
      <c r="AE18771" s="70"/>
    </row>
    <row r="18772" spans="31:31" ht="15.75" x14ac:dyDescent="0.3">
      <c r="AE18772" s="70"/>
    </row>
    <row r="18773" spans="31:31" ht="15.75" x14ac:dyDescent="0.3">
      <c r="AE18773" s="70"/>
    </row>
    <row r="18774" spans="31:31" ht="15.75" x14ac:dyDescent="0.3">
      <c r="AE18774" s="70"/>
    </row>
    <row r="18775" spans="31:31" ht="15.75" x14ac:dyDescent="0.3">
      <c r="AE18775" s="70"/>
    </row>
    <row r="18776" spans="31:31" ht="15.75" x14ac:dyDescent="0.3">
      <c r="AE18776" s="70"/>
    </row>
    <row r="18777" spans="31:31" ht="15.75" x14ac:dyDescent="0.3">
      <c r="AE18777" s="70"/>
    </row>
    <row r="18778" spans="31:31" ht="15.75" x14ac:dyDescent="0.3">
      <c r="AE18778" s="70"/>
    </row>
    <row r="18779" spans="31:31" ht="15.75" x14ac:dyDescent="0.3">
      <c r="AE18779" s="70"/>
    </row>
    <row r="18780" spans="31:31" ht="15.75" x14ac:dyDescent="0.3">
      <c r="AE18780" s="70"/>
    </row>
    <row r="18781" spans="31:31" ht="15.75" x14ac:dyDescent="0.3">
      <c r="AE18781" s="70"/>
    </row>
    <row r="18782" spans="31:31" ht="15.75" x14ac:dyDescent="0.3">
      <c r="AE18782" s="70"/>
    </row>
    <row r="18783" spans="31:31" ht="15.75" x14ac:dyDescent="0.3">
      <c r="AE18783" s="70"/>
    </row>
    <row r="18784" spans="31:31" ht="15.75" x14ac:dyDescent="0.3">
      <c r="AE18784" s="70"/>
    </row>
    <row r="18785" spans="31:31" ht="15.75" x14ac:dyDescent="0.3">
      <c r="AE18785" s="70"/>
    </row>
    <row r="18786" spans="31:31" ht="15.75" x14ac:dyDescent="0.3">
      <c r="AE18786" s="70"/>
    </row>
    <row r="18787" spans="31:31" ht="15.75" x14ac:dyDescent="0.3">
      <c r="AE18787" s="70"/>
    </row>
    <row r="18788" spans="31:31" ht="15.75" x14ac:dyDescent="0.3">
      <c r="AE18788" s="70"/>
    </row>
    <row r="18789" spans="31:31" ht="15.75" x14ac:dyDescent="0.3">
      <c r="AE18789" s="70"/>
    </row>
    <row r="18790" spans="31:31" ht="15.75" x14ac:dyDescent="0.3">
      <c r="AE18790" s="70"/>
    </row>
    <row r="18791" spans="31:31" ht="15.75" x14ac:dyDescent="0.3">
      <c r="AE18791" s="70"/>
    </row>
    <row r="18792" spans="31:31" ht="15.75" x14ac:dyDescent="0.3">
      <c r="AE18792" s="70"/>
    </row>
    <row r="18793" spans="31:31" ht="15.75" x14ac:dyDescent="0.3">
      <c r="AE18793" s="70"/>
    </row>
    <row r="18794" spans="31:31" ht="15.75" x14ac:dyDescent="0.3">
      <c r="AE18794" s="70"/>
    </row>
    <row r="18795" spans="31:31" ht="15.75" x14ac:dyDescent="0.3">
      <c r="AE18795" s="70"/>
    </row>
    <row r="18796" spans="31:31" ht="15.75" x14ac:dyDescent="0.3">
      <c r="AE18796" s="70"/>
    </row>
    <row r="18797" spans="31:31" ht="15.75" x14ac:dyDescent="0.3">
      <c r="AE18797" s="70"/>
    </row>
    <row r="18798" spans="31:31" ht="15.75" x14ac:dyDescent="0.3">
      <c r="AE18798" s="70"/>
    </row>
    <row r="18799" spans="31:31" ht="15.75" x14ac:dyDescent="0.3">
      <c r="AE18799" s="70"/>
    </row>
    <row r="18800" spans="31:31" ht="15.75" x14ac:dyDescent="0.3">
      <c r="AE18800" s="70"/>
    </row>
    <row r="18801" spans="31:31" ht="15.75" x14ac:dyDescent="0.3">
      <c r="AE18801" s="70"/>
    </row>
    <row r="18802" spans="31:31" ht="15.75" x14ac:dyDescent="0.3">
      <c r="AE18802" s="70"/>
    </row>
    <row r="18803" spans="31:31" ht="15.75" x14ac:dyDescent="0.3">
      <c r="AE18803" s="70"/>
    </row>
    <row r="18804" spans="31:31" ht="15.75" x14ac:dyDescent="0.3">
      <c r="AE18804" s="70"/>
    </row>
    <row r="18805" spans="31:31" ht="15.75" x14ac:dyDescent="0.3">
      <c r="AE18805" s="70"/>
    </row>
    <row r="18806" spans="31:31" ht="15.75" x14ac:dyDescent="0.3">
      <c r="AE18806" s="70"/>
    </row>
    <row r="18807" spans="31:31" ht="15.75" x14ac:dyDescent="0.3">
      <c r="AE18807" s="70"/>
    </row>
    <row r="18808" spans="31:31" ht="15.75" x14ac:dyDescent="0.3">
      <c r="AE18808" s="70"/>
    </row>
    <row r="18809" spans="31:31" ht="15.75" x14ac:dyDescent="0.3">
      <c r="AE18809" s="70"/>
    </row>
    <row r="18810" spans="31:31" ht="15.75" x14ac:dyDescent="0.3">
      <c r="AE18810" s="70"/>
    </row>
    <row r="18811" spans="31:31" ht="15.75" x14ac:dyDescent="0.3">
      <c r="AE18811" s="70"/>
    </row>
    <row r="18812" spans="31:31" ht="15.75" x14ac:dyDescent="0.3">
      <c r="AE18812" s="70"/>
    </row>
    <row r="18813" spans="31:31" ht="15.75" x14ac:dyDescent="0.3">
      <c r="AE18813" s="70"/>
    </row>
    <row r="18814" spans="31:31" ht="15.75" x14ac:dyDescent="0.3">
      <c r="AE18814" s="70"/>
    </row>
    <row r="18815" spans="31:31" ht="15.75" x14ac:dyDescent="0.3">
      <c r="AE18815" s="70"/>
    </row>
    <row r="18816" spans="31:31" ht="15.75" x14ac:dyDescent="0.3">
      <c r="AE18816" s="70"/>
    </row>
    <row r="18817" spans="31:31" ht="15.75" x14ac:dyDescent="0.3">
      <c r="AE18817" s="70"/>
    </row>
    <row r="18818" spans="31:31" ht="15.75" x14ac:dyDescent="0.3">
      <c r="AE18818" s="70"/>
    </row>
    <row r="18819" spans="31:31" ht="15.75" x14ac:dyDescent="0.3">
      <c r="AE18819" s="70"/>
    </row>
    <row r="18820" spans="31:31" ht="15.75" x14ac:dyDescent="0.3">
      <c r="AE18820" s="70"/>
    </row>
    <row r="18821" spans="31:31" ht="15.75" x14ac:dyDescent="0.3">
      <c r="AE18821" s="70"/>
    </row>
    <row r="18822" spans="31:31" ht="15.75" x14ac:dyDescent="0.3">
      <c r="AE18822" s="70"/>
    </row>
    <row r="18823" spans="31:31" ht="15.75" x14ac:dyDescent="0.3">
      <c r="AE18823" s="70"/>
    </row>
    <row r="18824" spans="31:31" ht="15.75" x14ac:dyDescent="0.3">
      <c r="AE18824" s="70"/>
    </row>
    <row r="18825" spans="31:31" ht="15.75" x14ac:dyDescent="0.3">
      <c r="AE18825" s="70"/>
    </row>
    <row r="18826" spans="31:31" ht="15.75" x14ac:dyDescent="0.3">
      <c r="AE18826" s="70"/>
    </row>
    <row r="18827" spans="31:31" ht="15.75" x14ac:dyDescent="0.3">
      <c r="AE18827" s="70"/>
    </row>
    <row r="18828" spans="31:31" ht="15.75" x14ac:dyDescent="0.3">
      <c r="AE18828" s="70"/>
    </row>
    <row r="18829" spans="31:31" ht="15.75" x14ac:dyDescent="0.3">
      <c r="AE18829" s="70"/>
    </row>
    <row r="18830" spans="31:31" ht="15.75" x14ac:dyDescent="0.3">
      <c r="AE18830" s="70"/>
    </row>
    <row r="18831" spans="31:31" ht="15.75" x14ac:dyDescent="0.3">
      <c r="AE18831" s="70"/>
    </row>
    <row r="18832" spans="31:31" ht="15.75" x14ac:dyDescent="0.3">
      <c r="AE18832" s="70"/>
    </row>
    <row r="18833" spans="31:31" ht="15.75" x14ac:dyDescent="0.3">
      <c r="AE18833" s="70"/>
    </row>
    <row r="18834" spans="31:31" ht="15.75" x14ac:dyDescent="0.3">
      <c r="AE18834" s="70"/>
    </row>
    <row r="18835" spans="31:31" ht="15.75" x14ac:dyDescent="0.3">
      <c r="AE18835" s="70"/>
    </row>
    <row r="18836" spans="31:31" ht="15.75" x14ac:dyDescent="0.3">
      <c r="AE18836" s="70"/>
    </row>
    <row r="18837" spans="31:31" ht="15.75" x14ac:dyDescent="0.3">
      <c r="AE18837" s="70"/>
    </row>
    <row r="18838" spans="31:31" ht="15.75" x14ac:dyDescent="0.3">
      <c r="AE18838" s="70"/>
    </row>
    <row r="18839" spans="31:31" ht="15.75" x14ac:dyDescent="0.3">
      <c r="AE18839" s="70"/>
    </row>
    <row r="18840" spans="31:31" ht="15.75" x14ac:dyDescent="0.3">
      <c r="AE18840" s="70"/>
    </row>
    <row r="18841" spans="31:31" ht="15.75" x14ac:dyDescent="0.3">
      <c r="AE18841" s="70"/>
    </row>
    <row r="18842" spans="31:31" ht="15.75" x14ac:dyDescent="0.3">
      <c r="AE18842" s="70"/>
    </row>
    <row r="18843" spans="31:31" ht="15.75" x14ac:dyDescent="0.3">
      <c r="AE18843" s="70"/>
    </row>
    <row r="18844" spans="31:31" ht="15.75" x14ac:dyDescent="0.3">
      <c r="AE18844" s="70"/>
    </row>
    <row r="18845" spans="31:31" ht="15.75" x14ac:dyDescent="0.3">
      <c r="AE18845" s="70"/>
    </row>
    <row r="18846" spans="31:31" ht="15.75" x14ac:dyDescent="0.3">
      <c r="AE18846" s="70"/>
    </row>
    <row r="18847" spans="31:31" ht="15.75" x14ac:dyDescent="0.3">
      <c r="AE18847" s="70"/>
    </row>
    <row r="18848" spans="31:31" ht="15.75" x14ac:dyDescent="0.3">
      <c r="AE18848" s="70"/>
    </row>
    <row r="18849" spans="31:31" ht="15.75" x14ac:dyDescent="0.3">
      <c r="AE18849" s="70"/>
    </row>
    <row r="18850" spans="31:31" ht="15.75" x14ac:dyDescent="0.3">
      <c r="AE18850" s="70"/>
    </row>
    <row r="18851" spans="31:31" ht="15.75" x14ac:dyDescent="0.3">
      <c r="AE18851" s="70"/>
    </row>
    <row r="18852" spans="31:31" ht="15.75" x14ac:dyDescent="0.3">
      <c r="AE18852" s="70"/>
    </row>
    <row r="18853" spans="31:31" ht="15.75" x14ac:dyDescent="0.3">
      <c r="AE18853" s="70"/>
    </row>
    <row r="18854" spans="31:31" ht="15.75" x14ac:dyDescent="0.3">
      <c r="AE18854" s="70"/>
    </row>
    <row r="18855" spans="31:31" ht="15.75" x14ac:dyDescent="0.3">
      <c r="AE18855" s="70"/>
    </row>
    <row r="18856" spans="31:31" ht="15.75" x14ac:dyDescent="0.3">
      <c r="AE18856" s="70"/>
    </row>
    <row r="18857" spans="31:31" ht="15.75" x14ac:dyDescent="0.3">
      <c r="AE18857" s="70"/>
    </row>
    <row r="18858" spans="31:31" ht="15.75" x14ac:dyDescent="0.3">
      <c r="AE18858" s="70"/>
    </row>
    <row r="18859" spans="31:31" ht="15.75" x14ac:dyDescent="0.3">
      <c r="AE18859" s="70"/>
    </row>
    <row r="18860" spans="31:31" ht="15.75" x14ac:dyDescent="0.3">
      <c r="AE18860" s="70"/>
    </row>
    <row r="18861" spans="31:31" ht="15.75" x14ac:dyDescent="0.3">
      <c r="AE18861" s="70"/>
    </row>
    <row r="18862" spans="31:31" ht="15.75" x14ac:dyDescent="0.3">
      <c r="AE18862" s="70"/>
    </row>
    <row r="18863" spans="31:31" ht="15.75" x14ac:dyDescent="0.3">
      <c r="AE18863" s="70"/>
    </row>
    <row r="18864" spans="31:31" ht="15.75" x14ac:dyDescent="0.3">
      <c r="AE18864" s="70"/>
    </row>
    <row r="18865" spans="31:31" ht="15.75" x14ac:dyDescent="0.3">
      <c r="AE18865" s="70"/>
    </row>
    <row r="18866" spans="31:31" ht="15.75" x14ac:dyDescent="0.3">
      <c r="AE18866" s="70"/>
    </row>
    <row r="18867" spans="31:31" ht="15.75" x14ac:dyDescent="0.3">
      <c r="AE18867" s="70"/>
    </row>
    <row r="18868" spans="31:31" ht="15.75" x14ac:dyDescent="0.3">
      <c r="AE18868" s="70"/>
    </row>
    <row r="18869" spans="31:31" ht="15.75" x14ac:dyDescent="0.3">
      <c r="AE18869" s="70"/>
    </row>
    <row r="18870" spans="31:31" ht="15.75" x14ac:dyDescent="0.3">
      <c r="AE18870" s="70"/>
    </row>
    <row r="18871" spans="31:31" ht="15.75" x14ac:dyDescent="0.3">
      <c r="AE18871" s="70"/>
    </row>
    <row r="18872" spans="31:31" ht="15.75" x14ac:dyDescent="0.3">
      <c r="AE18872" s="70"/>
    </row>
    <row r="18873" spans="31:31" ht="15.75" x14ac:dyDescent="0.3">
      <c r="AE18873" s="70"/>
    </row>
    <row r="18874" spans="31:31" ht="15.75" x14ac:dyDescent="0.3">
      <c r="AE18874" s="70"/>
    </row>
    <row r="18875" spans="31:31" ht="15.75" x14ac:dyDescent="0.3">
      <c r="AE18875" s="70"/>
    </row>
    <row r="18876" spans="31:31" ht="15.75" x14ac:dyDescent="0.3">
      <c r="AE18876" s="70"/>
    </row>
    <row r="18877" spans="31:31" ht="15.75" x14ac:dyDescent="0.3">
      <c r="AE18877" s="70"/>
    </row>
    <row r="18878" spans="31:31" ht="15.75" x14ac:dyDescent="0.3">
      <c r="AE18878" s="70"/>
    </row>
    <row r="18879" spans="31:31" ht="15.75" x14ac:dyDescent="0.3">
      <c r="AE18879" s="70"/>
    </row>
    <row r="18880" spans="31:31" ht="15.75" x14ac:dyDescent="0.3">
      <c r="AE18880" s="70"/>
    </row>
    <row r="18881" spans="31:31" ht="15.75" x14ac:dyDescent="0.3">
      <c r="AE18881" s="70"/>
    </row>
    <row r="18882" spans="31:31" ht="15.75" x14ac:dyDescent="0.3">
      <c r="AE18882" s="70"/>
    </row>
    <row r="18883" spans="31:31" ht="15.75" x14ac:dyDescent="0.3">
      <c r="AE18883" s="70"/>
    </row>
    <row r="18884" spans="31:31" ht="15.75" x14ac:dyDescent="0.3">
      <c r="AE18884" s="70"/>
    </row>
    <row r="18885" spans="31:31" ht="15.75" x14ac:dyDescent="0.3">
      <c r="AE18885" s="70"/>
    </row>
    <row r="18886" spans="31:31" ht="15.75" x14ac:dyDescent="0.3">
      <c r="AE18886" s="70"/>
    </row>
    <row r="18887" spans="31:31" ht="15.75" x14ac:dyDescent="0.3">
      <c r="AE18887" s="70"/>
    </row>
    <row r="18888" spans="31:31" ht="15.75" x14ac:dyDescent="0.3">
      <c r="AE18888" s="70"/>
    </row>
    <row r="18889" spans="31:31" ht="15.75" x14ac:dyDescent="0.3">
      <c r="AE18889" s="70"/>
    </row>
    <row r="18890" spans="31:31" ht="15.75" x14ac:dyDescent="0.3">
      <c r="AE18890" s="70"/>
    </row>
    <row r="18891" spans="31:31" ht="15.75" x14ac:dyDescent="0.3">
      <c r="AE18891" s="70"/>
    </row>
    <row r="18892" spans="31:31" ht="15.75" x14ac:dyDescent="0.3">
      <c r="AE18892" s="70"/>
    </row>
    <row r="18893" spans="31:31" ht="15.75" x14ac:dyDescent="0.3">
      <c r="AE18893" s="70"/>
    </row>
    <row r="18894" spans="31:31" ht="15.75" x14ac:dyDescent="0.3">
      <c r="AE18894" s="70"/>
    </row>
    <row r="18895" spans="31:31" ht="15.75" x14ac:dyDescent="0.3">
      <c r="AE18895" s="70"/>
    </row>
    <row r="18896" spans="31:31" ht="15.75" x14ac:dyDescent="0.3">
      <c r="AE18896" s="70"/>
    </row>
    <row r="18897" spans="31:31" ht="15.75" x14ac:dyDescent="0.3">
      <c r="AE18897" s="70"/>
    </row>
    <row r="18898" spans="31:31" ht="15.75" x14ac:dyDescent="0.3">
      <c r="AE18898" s="70"/>
    </row>
    <row r="18899" spans="31:31" ht="15.75" x14ac:dyDescent="0.3">
      <c r="AE18899" s="70"/>
    </row>
    <row r="18900" spans="31:31" ht="15.75" x14ac:dyDescent="0.3">
      <c r="AE18900" s="70"/>
    </row>
    <row r="18901" spans="31:31" ht="15.75" x14ac:dyDescent="0.3">
      <c r="AE18901" s="70"/>
    </row>
    <row r="18902" spans="31:31" ht="15.75" x14ac:dyDescent="0.3">
      <c r="AE18902" s="70"/>
    </row>
    <row r="18903" spans="31:31" ht="15.75" x14ac:dyDescent="0.3">
      <c r="AE18903" s="70"/>
    </row>
    <row r="18904" spans="31:31" ht="15.75" x14ac:dyDescent="0.3">
      <c r="AE18904" s="70"/>
    </row>
    <row r="18905" spans="31:31" ht="15.75" x14ac:dyDescent="0.3">
      <c r="AE18905" s="70"/>
    </row>
    <row r="18906" spans="31:31" ht="15.75" x14ac:dyDescent="0.3">
      <c r="AE18906" s="70"/>
    </row>
    <row r="18907" spans="31:31" ht="15.75" x14ac:dyDescent="0.3">
      <c r="AE18907" s="70"/>
    </row>
    <row r="18908" spans="31:31" ht="15.75" x14ac:dyDescent="0.3">
      <c r="AE18908" s="70"/>
    </row>
    <row r="18909" spans="31:31" ht="15.75" x14ac:dyDescent="0.3">
      <c r="AE18909" s="70"/>
    </row>
    <row r="18910" spans="31:31" ht="15.75" x14ac:dyDescent="0.3">
      <c r="AE18910" s="70"/>
    </row>
    <row r="18911" spans="31:31" ht="15.75" x14ac:dyDescent="0.3">
      <c r="AE18911" s="70"/>
    </row>
    <row r="18912" spans="31:31" ht="15.75" x14ac:dyDescent="0.3">
      <c r="AE18912" s="70"/>
    </row>
    <row r="18913" spans="31:31" ht="15.75" x14ac:dyDescent="0.3">
      <c r="AE18913" s="70"/>
    </row>
    <row r="18914" spans="31:31" ht="15.75" x14ac:dyDescent="0.3">
      <c r="AE18914" s="70"/>
    </row>
    <row r="18915" spans="31:31" ht="15.75" x14ac:dyDescent="0.3">
      <c r="AE18915" s="70"/>
    </row>
    <row r="18916" spans="31:31" ht="15.75" x14ac:dyDescent="0.3">
      <c r="AE18916" s="70"/>
    </row>
    <row r="18917" spans="31:31" ht="15.75" x14ac:dyDescent="0.3">
      <c r="AE18917" s="70"/>
    </row>
    <row r="18918" spans="31:31" ht="15.75" x14ac:dyDescent="0.3">
      <c r="AE18918" s="70"/>
    </row>
    <row r="18919" spans="31:31" ht="15.75" x14ac:dyDescent="0.3">
      <c r="AE18919" s="70"/>
    </row>
    <row r="18920" spans="31:31" ht="15.75" x14ac:dyDescent="0.3">
      <c r="AE18920" s="70"/>
    </row>
    <row r="18921" spans="31:31" ht="15.75" x14ac:dyDescent="0.3">
      <c r="AE18921" s="70"/>
    </row>
    <row r="18922" spans="31:31" ht="15.75" x14ac:dyDescent="0.3">
      <c r="AE18922" s="70"/>
    </row>
    <row r="18923" spans="31:31" ht="15.75" x14ac:dyDescent="0.3">
      <c r="AE18923" s="70"/>
    </row>
    <row r="18924" spans="31:31" ht="15.75" x14ac:dyDescent="0.3">
      <c r="AE18924" s="70"/>
    </row>
    <row r="18925" spans="31:31" ht="15.75" x14ac:dyDescent="0.3">
      <c r="AE18925" s="70"/>
    </row>
    <row r="18926" spans="31:31" ht="15.75" x14ac:dyDescent="0.3">
      <c r="AE18926" s="70"/>
    </row>
    <row r="18927" spans="31:31" ht="15.75" x14ac:dyDescent="0.3">
      <c r="AE18927" s="70"/>
    </row>
    <row r="18928" spans="31:31" ht="15.75" x14ac:dyDescent="0.3">
      <c r="AE18928" s="70"/>
    </row>
    <row r="18929" spans="31:31" ht="15.75" x14ac:dyDescent="0.3">
      <c r="AE18929" s="70"/>
    </row>
    <row r="18930" spans="31:31" ht="15.75" x14ac:dyDescent="0.3">
      <c r="AE18930" s="70"/>
    </row>
    <row r="18931" spans="31:31" ht="15.75" x14ac:dyDescent="0.3">
      <c r="AE18931" s="70"/>
    </row>
    <row r="18932" spans="31:31" ht="15.75" x14ac:dyDescent="0.3">
      <c r="AE18932" s="70"/>
    </row>
    <row r="18933" spans="31:31" ht="15.75" x14ac:dyDescent="0.3">
      <c r="AE18933" s="70"/>
    </row>
    <row r="18934" spans="31:31" ht="15.75" x14ac:dyDescent="0.3">
      <c r="AE18934" s="70"/>
    </row>
    <row r="18935" spans="31:31" ht="15.75" x14ac:dyDescent="0.3">
      <c r="AE18935" s="70"/>
    </row>
    <row r="18936" spans="31:31" ht="15.75" x14ac:dyDescent="0.3">
      <c r="AE18936" s="70"/>
    </row>
    <row r="18937" spans="31:31" ht="15.75" x14ac:dyDescent="0.3">
      <c r="AE18937" s="70"/>
    </row>
    <row r="18938" spans="31:31" ht="15.75" x14ac:dyDescent="0.3">
      <c r="AE18938" s="70"/>
    </row>
    <row r="18939" spans="31:31" ht="15.75" x14ac:dyDescent="0.3">
      <c r="AE18939" s="70"/>
    </row>
    <row r="18940" spans="31:31" ht="15.75" x14ac:dyDescent="0.3">
      <c r="AE18940" s="70"/>
    </row>
    <row r="18941" spans="31:31" ht="15.75" x14ac:dyDescent="0.3">
      <c r="AE18941" s="70"/>
    </row>
    <row r="18942" spans="31:31" ht="15.75" x14ac:dyDescent="0.3">
      <c r="AE18942" s="70"/>
    </row>
    <row r="18943" spans="31:31" ht="15.75" x14ac:dyDescent="0.3">
      <c r="AE18943" s="70"/>
    </row>
    <row r="18944" spans="31:31" ht="15.75" x14ac:dyDescent="0.3">
      <c r="AE18944" s="70"/>
    </row>
    <row r="18945" spans="31:31" ht="15.75" x14ac:dyDescent="0.3">
      <c r="AE18945" s="70"/>
    </row>
    <row r="18946" spans="31:31" ht="15.75" x14ac:dyDescent="0.3">
      <c r="AE18946" s="70"/>
    </row>
    <row r="18947" spans="31:31" ht="15.75" x14ac:dyDescent="0.3">
      <c r="AE18947" s="70"/>
    </row>
    <row r="18948" spans="31:31" ht="15.75" x14ac:dyDescent="0.3">
      <c r="AE18948" s="70"/>
    </row>
    <row r="18949" spans="31:31" ht="15.75" x14ac:dyDescent="0.3">
      <c r="AE18949" s="70"/>
    </row>
    <row r="18950" spans="31:31" ht="15.75" x14ac:dyDescent="0.3">
      <c r="AE18950" s="70"/>
    </row>
    <row r="18951" spans="31:31" ht="15.75" x14ac:dyDescent="0.3">
      <c r="AE18951" s="70"/>
    </row>
    <row r="18952" spans="31:31" ht="15.75" x14ac:dyDescent="0.3">
      <c r="AE18952" s="70"/>
    </row>
    <row r="18953" spans="31:31" ht="15.75" x14ac:dyDescent="0.3">
      <c r="AE18953" s="70"/>
    </row>
    <row r="18954" spans="31:31" ht="15.75" x14ac:dyDescent="0.3">
      <c r="AE18954" s="70"/>
    </row>
    <row r="18955" spans="31:31" ht="15.75" x14ac:dyDescent="0.3">
      <c r="AE18955" s="70"/>
    </row>
    <row r="18956" spans="31:31" ht="15.75" x14ac:dyDescent="0.3">
      <c r="AE18956" s="70"/>
    </row>
    <row r="18957" spans="31:31" ht="15.75" x14ac:dyDescent="0.3">
      <c r="AE18957" s="70"/>
    </row>
    <row r="18958" spans="31:31" ht="15.75" x14ac:dyDescent="0.3">
      <c r="AE18958" s="70"/>
    </row>
    <row r="18959" spans="31:31" ht="15.75" x14ac:dyDescent="0.3">
      <c r="AE18959" s="70"/>
    </row>
    <row r="18960" spans="31:31" ht="15.75" x14ac:dyDescent="0.3">
      <c r="AE18960" s="70"/>
    </row>
    <row r="18961" spans="31:31" ht="15.75" x14ac:dyDescent="0.3">
      <c r="AE18961" s="70"/>
    </row>
    <row r="18962" spans="31:31" ht="15.75" x14ac:dyDescent="0.3">
      <c r="AE18962" s="70"/>
    </row>
    <row r="18963" spans="31:31" ht="15.75" x14ac:dyDescent="0.3">
      <c r="AE18963" s="70"/>
    </row>
    <row r="18964" spans="31:31" ht="15.75" x14ac:dyDescent="0.3">
      <c r="AE18964" s="70"/>
    </row>
    <row r="18965" spans="31:31" ht="15.75" x14ac:dyDescent="0.3">
      <c r="AE18965" s="70"/>
    </row>
    <row r="18966" spans="31:31" ht="15.75" x14ac:dyDescent="0.3">
      <c r="AE18966" s="70"/>
    </row>
    <row r="18967" spans="31:31" ht="15.75" x14ac:dyDescent="0.3">
      <c r="AE18967" s="70"/>
    </row>
    <row r="18968" spans="31:31" ht="15.75" x14ac:dyDescent="0.3">
      <c r="AE18968" s="70"/>
    </row>
    <row r="18969" spans="31:31" ht="15.75" x14ac:dyDescent="0.3">
      <c r="AE18969" s="70"/>
    </row>
    <row r="18970" spans="31:31" ht="15.75" x14ac:dyDescent="0.3">
      <c r="AE18970" s="70"/>
    </row>
    <row r="18971" spans="31:31" ht="15.75" x14ac:dyDescent="0.3">
      <c r="AE18971" s="70"/>
    </row>
    <row r="18972" spans="31:31" ht="15.75" x14ac:dyDescent="0.3">
      <c r="AE18972" s="70"/>
    </row>
    <row r="18973" spans="31:31" ht="15.75" x14ac:dyDescent="0.3">
      <c r="AE18973" s="70"/>
    </row>
    <row r="18974" spans="31:31" ht="15.75" x14ac:dyDescent="0.3">
      <c r="AE18974" s="70"/>
    </row>
    <row r="18975" spans="31:31" ht="15.75" x14ac:dyDescent="0.3">
      <c r="AE18975" s="70"/>
    </row>
    <row r="18976" spans="31:31" ht="15.75" x14ac:dyDescent="0.3">
      <c r="AE18976" s="70"/>
    </row>
    <row r="18977" spans="31:31" ht="15.75" x14ac:dyDescent="0.3">
      <c r="AE18977" s="70"/>
    </row>
    <row r="18978" spans="31:31" ht="15.75" x14ac:dyDescent="0.3">
      <c r="AE18978" s="70"/>
    </row>
    <row r="18979" spans="31:31" ht="15.75" x14ac:dyDescent="0.3">
      <c r="AE18979" s="70"/>
    </row>
    <row r="18980" spans="31:31" ht="15.75" x14ac:dyDescent="0.3">
      <c r="AE18980" s="70"/>
    </row>
    <row r="18981" spans="31:31" ht="15.75" x14ac:dyDescent="0.3">
      <c r="AE18981" s="70"/>
    </row>
    <row r="18982" spans="31:31" ht="15.75" x14ac:dyDescent="0.3">
      <c r="AE18982" s="70"/>
    </row>
    <row r="18983" spans="31:31" ht="15.75" x14ac:dyDescent="0.3">
      <c r="AE18983" s="70"/>
    </row>
    <row r="18984" spans="31:31" ht="15.75" x14ac:dyDescent="0.3">
      <c r="AE18984" s="70"/>
    </row>
    <row r="18985" spans="31:31" ht="15.75" x14ac:dyDescent="0.3">
      <c r="AE18985" s="70"/>
    </row>
    <row r="18986" spans="31:31" ht="15.75" x14ac:dyDescent="0.3">
      <c r="AE18986" s="70"/>
    </row>
    <row r="18987" spans="31:31" ht="15.75" x14ac:dyDescent="0.3">
      <c r="AE18987" s="70"/>
    </row>
    <row r="18988" spans="31:31" ht="15.75" x14ac:dyDescent="0.3">
      <c r="AE18988" s="70"/>
    </row>
    <row r="18989" spans="31:31" ht="15.75" x14ac:dyDescent="0.3">
      <c r="AE18989" s="70"/>
    </row>
    <row r="18990" spans="31:31" ht="15.75" x14ac:dyDescent="0.3">
      <c r="AE18990" s="70"/>
    </row>
    <row r="18991" spans="31:31" ht="15.75" x14ac:dyDescent="0.3">
      <c r="AE18991" s="70"/>
    </row>
    <row r="18992" spans="31:31" ht="15.75" x14ac:dyDescent="0.3">
      <c r="AE18992" s="70"/>
    </row>
    <row r="18993" spans="31:31" ht="15.75" x14ac:dyDescent="0.3">
      <c r="AE18993" s="70"/>
    </row>
    <row r="18994" spans="31:31" ht="15.75" x14ac:dyDescent="0.3">
      <c r="AE18994" s="70"/>
    </row>
    <row r="18995" spans="31:31" ht="15.75" x14ac:dyDescent="0.3">
      <c r="AE18995" s="70"/>
    </row>
    <row r="18996" spans="31:31" ht="15.75" x14ac:dyDescent="0.3">
      <c r="AE18996" s="70"/>
    </row>
    <row r="18997" spans="31:31" ht="15.75" x14ac:dyDescent="0.3">
      <c r="AE18997" s="70"/>
    </row>
    <row r="18998" spans="31:31" ht="15.75" x14ac:dyDescent="0.3">
      <c r="AE18998" s="70"/>
    </row>
    <row r="18999" spans="31:31" ht="15.75" x14ac:dyDescent="0.3">
      <c r="AE18999" s="70"/>
    </row>
    <row r="19000" spans="31:31" ht="15.75" x14ac:dyDescent="0.3">
      <c r="AE19000" s="70"/>
    </row>
    <row r="19001" spans="31:31" ht="15.75" x14ac:dyDescent="0.3">
      <c r="AE19001" s="70"/>
    </row>
    <row r="19002" spans="31:31" ht="15.75" x14ac:dyDescent="0.3">
      <c r="AE19002" s="70"/>
    </row>
    <row r="19003" spans="31:31" ht="15.75" x14ac:dyDescent="0.3">
      <c r="AE19003" s="70"/>
    </row>
    <row r="19004" spans="31:31" ht="15.75" x14ac:dyDescent="0.3">
      <c r="AE19004" s="70"/>
    </row>
    <row r="19005" spans="31:31" ht="15.75" x14ac:dyDescent="0.3">
      <c r="AE19005" s="70"/>
    </row>
    <row r="19006" spans="31:31" ht="15.75" x14ac:dyDescent="0.3">
      <c r="AE19006" s="70"/>
    </row>
    <row r="19007" spans="31:31" ht="15.75" x14ac:dyDescent="0.3">
      <c r="AE19007" s="70"/>
    </row>
    <row r="19008" spans="31:31" ht="15.75" x14ac:dyDescent="0.3">
      <c r="AE19008" s="70"/>
    </row>
    <row r="19009" spans="31:31" ht="15.75" x14ac:dyDescent="0.3">
      <c r="AE19009" s="70"/>
    </row>
    <row r="19010" spans="31:31" ht="15.75" x14ac:dyDescent="0.3">
      <c r="AE19010" s="70"/>
    </row>
    <row r="19011" spans="31:31" ht="15.75" x14ac:dyDescent="0.3">
      <c r="AE19011" s="70"/>
    </row>
    <row r="19012" spans="31:31" ht="15.75" x14ac:dyDescent="0.3">
      <c r="AE19012" s="70"/>
    </row>
    <row r="19013" spans="31:31" ht="15.75" x14ac:dyDescent="0.3">
      <c r="AE19013" s="70"/>
    </row>
    <row r="19014" spans="31:31" ht="15.75" x14ac:dyDescent="0.3">
      <c r="AE19014" s="70"/>
    </row>
    <row r="19015" spans="31:31" ht="15.75" x14ac:dyDescent="0.3">
      <c r="AE19015" s="70"/>
    </row>
    <row r="19016" spans="31:31" ht="15.75" x14ac:dyDescent="0.3">
      <c r="AE19016" s="70"/>
    </row>
    <row r="19017" spans="31:31" ht="15.75" x14ac:dyDescent="0.3">
      <c r="AE19017" s="70"/>
    </row>
    <row r="19018" spans="31:31" ht="15.75" x14ac:dyDescent="0.3">
      <c r="AE19018" s="70"/>
    </row>
    <row r="19019" spans="31:31" ht="15.75" x14ac:dyDescent="0.3">
      <c r="AE19019" s="70"/>
    </row>
    <row r="19020" spans="31:31" ht="15.75" x14ac:dyDescent="0.3">
      <c r="AE19020" s="70"/>
    </row>
    <row r="19021" spans="31:31" ht="15.75" x14ac:dyDescent="0.3">
      <c r="AE19021" s="70"/>
    </row>
    <row r="19022" spans="31:31" ht="15.75" x14ac:dyDescent="0.3">
      <c r="AE19022" s="70"/>
    </row>
    <row r="19023" spans="31:31" ht="15.75" x14ac:dyDescent="0.3">
      <c r="AE19023" s="70"/>
    </row>
    <row r="19024" spans="31:31" ht="15.75" x14ac:dyDescent="0.3">
      <c r="AE19024" s="70"/>
    </row>
    <row r="19025" spans="31:31" ht="15.75" x14ac:dyDescent="0.3">
      <c r="AE19025" s="70"/>
    </row>
    <row r="19026" spans="31:31" ht="15.75" x14ac:dyDescent="0.3">
      <c r="AE19026" s="70"/>
    </row>
    <row r="19027" spans="31:31" ht="15.75" x14ac:dyDescent="0.3">
      <c r="AE19027" s="70"/>
    </row>
    <row r="19028" spans="31:31" ht="15.75" x14ac:dyDescent="0.3">
      <c r="AE19028" s="70"/>
    </row>
    <row r="19029" spans="31:31" ht="15.75" x14ac:dyDescent="0.3">
      <c r="AE19029" s="70"/>
    </row>
    <row r="19030" spans="31:31" ht="15.75" x14ac:dyDescent="0.3">
      <c r="AE19030" s="70"/>
    </row>
    <row r="19031" spans="31:31" ht="15.75" x14ac:dyDescent="0.3">
      <c r="AE19031" s="70"/>
    </row>
    <row r="19032" spans="31:31" ht="15.75" x14ac:dyDescent="0.3">
      <c r="AE19032" s="70"/>
    </row>
    <row r="19033" spans="31:31" ht="15.75" x14ac:dyDescent="0.3">
      <c r="AE19033" s="70"/>
    </row>
    <row r="19034" spans="31:31" ht="15.75" x14ac:dyDescent="0.3">
      <c r="AE19034" s="70"/>
    </row>
    <row r="19035" spans="31:31" ht="15.75" x14ac:dyDescent="0.3">
      <c r="AE19035" s="70"/>
    </row>
    <row r="19036" spans="31:31" ht="15.75" x14ac:dyDescent="0.3">
      <c r="AE19036" s="70"/>
    </row>
    <row r="19037" spans="31:31" ht="15.75" x14ac:dyDescent="0.3">
      <c r="AE19037" s="70"/>
    </row>
    <row r="19038" spans="31:31" ht="15.75" x14ac:dyDescent="0.3">
      <c r="AE19038" s="70"/>
    </row>
    <row r="19039" spans="31:31" ht="15.75" x14ac:dyDescent="0.3">
      <c r="AE19039" s="70"/>
    </row>
    <row r="19040" spans="31:31" ht="15.75" x14ac:dyDescent="0.3">
      <c r="AE19040" s="70"/>
    </row>
    <row r="19041" spans="31:31" ht="15.75" x14ac:dyDescent="0.3">
      <c r="AE19041" s="70"/>
    </row>
    <row r="19042" spans="31:31" ht="15.75" x14ac:dyDescent="0.3">
      <c r="AE19042" s="70"/>
    </row>
    <row r="19043" spans="31:31" ht="15.75" x14ac:dyDescent="0.3">
      <c r="AE19043" s="70"/>
    </row>
    <row r="19044" spans="31:31" ht="15.75" x14ac:dyDescent="0.3">
      <c r="AE19044" s="70"/>
    </row>
    <row r="19045" spans="31:31" ht="15.75" x14ac:dyDescent="0.3">
      <c r="AE19045" s="70"/>
    </row>
    <row r="19046" spans="31:31" ht="15.75" x14ac:dyDescent="0.3">
      <c r="AE19046" s="70"/>
    </row>
    <row r="19047" spans="31:31" ht="15.75" x14ac:dyDescent="0.3">
      <c r="AE19047" s="70"/>
    </row>
    <row r="19048" spans="31:31" ht="15.75" x14ac:dyDescent="0.3">
      <c r="AE19048" s="70"/>
    </row>
    <row r="19049" spans="31:31" ht="15.75" x14ac:dyDescent="0.3">
      <c r="AE19049" s="70"/>
    </row>
    <row r="19050" spans="31:31" ht="15.75" x14ac:dyDescent="0.3">
      <c r="AE19050" s="70"/>
    </row>
    <row r="19051" spans="31:31" ht="15.75" x14ac:dyDescent="0.3">
      <c r="AE19051" s="70"/>
    </row>
    <row r="19052" spans="31:31" ht="15.75" x14ac:dyDescent="0.3">
      <c r="AE19052" s="70"/>
    </row>
    <row r="19053" spans="31:31" ht="15.75" x14ac:dyDescent="0.3">
      <c r="AE19053" s="70"/>
    </row>
    <row r="19054" spans="31:31" ht="15.75" x14ac:dyDescent="0.3">
      <c r="AE19054" s="70"/>
    </row>
    <row r="19055" spans="31:31" ht="15.75" x14ac:dyDescent="0.3">
      <c r="AE19055" s="70"/>
    </row>
    <row r="19056" spans="31:31" ht="15.75" x14ac:dyDescent="0.3">
      <c r="AE19056" s="70"/>
    </row>
    <row r="19057" spans="31:31" ht="15.75" x14ac:dyDescent="0.3">
      <c r="AE19057" s="70"/>
    </row>
    <row r="19058" spans="31:31" ht="15.75" x14ac:dyDescent="0.3">
      <c r="AE19058" s="70"/>
    </row>
    <row r="19059" spans="31:31" ht="15.75" x14ac:dyDescent="0.3">
      <c r="AE19059" s="70"/>
    </row>
    <row r="19060" spans="31:31" ht="15.75" x14ac:dyDescent="0.3">
      <c r="AE19060" s="70"/>
    </row>
    <row r="19061" spans="31:31" ht="15.75" x14ac:dyDescent="0.3">
      <c r="AE19061" s="70"/>
    </row>
    <row r="19062" spans="31:31" ht="15.75" x14ac:dyDescent="0.3">
      <c r="AE19062" s="70"/>
    </row>
    <row r="19063" spans="31:31" ht="15.75" x14ac:dyDescent="0.3">
      <c r="AE19063" s="70"/>
    </row>
    <row r="19064" spans="31:31" ht="15.75" x14ac:dyDescent="0.3">
      <c r="AE19064" s="70"/>
    </row>
    <row r="19065" spans="31:31" ht="15.75" x14ac:dyDescent="0.3">
      <c r="AE19065" s="70"/>
    </row>
    <row r="19066" spans="31:31" ht="15.75" x14ac:dyDescent="0.3">
      <c r="AE19066" s="70"/>
    </row>
    <row r="19067" spans="31:31" ht="15.75" x14ac:dyDescent="0.3">
      <c r="AE19067" s="70"/>
    </row>
    <row r="19068" spans="31:31" ht="15.75" x14ac:dyDescent="0.3">
      <c r="AE19068" s="70"/>
    </row>
    <row r="19069" spans="31:31" ht="15.75" x14ac:dyDescent="0.3">
      <c r="AE19069" s="70"/>
    </row>
    <row r="19070" spans="31:31" ht="15.75" x14ac:dyDescent="0.3">
      <c r="AE19070" s="70"/>
    </row>
    <row r="19071" spans="31:31" ht="15.75" x14ac:dyDescent="0.3">
      <c r="AE19071" s="70"/>
    </row>
    <row r="19072" spans="31:31" ht="15.75" x14ac:dyDescent="0.3">
      <c r="AE19072" s="70"/>
    </row>
    <row r="19073" spans="31:31" ht="15.75" x14ac:dyDescent="0.3">
      <c r="AE19073" s="70"/>
    </row>
    <row r="19074" spans="31:31" ht="15.75" x14ac:dyDescent="0.3">
      <c r="AE19074" s="70"/>
    </row>
    <row r="19075" spans="31:31" ht="15.75" x14ac:dyDescent="0.3">
      <c r="AE19075" s="70"/>
    </row>
    <row r="19076" spans="31:31" ht="15.75" x14ac:dyDescent="0.3">
      <c r="AE19076" s="70"/>
    </row>
    <row r="19077" spans="31:31" ht="15.75" x14ac:dyDescent="0.3">
      <c r="AE19077" s="70"/>
    </row>
    <row r="19078" spans="31:31" ht="15.75" x14ac:dyDescent="0.3">
      <c r="AE19078" s="70"/>
    </row>
    <row r="19079" spans="31:31" ht="15.75" x14ac:dyDescent="0.3">
      <c r="AE19079" s="70"/>
    </row>
    <row r="19080" spans="31:31" ht="15.75" x14ac:dyDescent="0.3">
      <c r="AE19080" s="70"/>
    </row>
    <row r="19081" spans="31:31" ht="15.75" x14ac:dyDescent="0.3">
      <c r="AE19081" s="70"/>
    </row>
    <row r="19082" spans="31:31" ht="15.75" x14ac:dyDescent="0.3">
      <c r="AE19082" s="70"/>
    </row>
    <row r="19083" spans="31:31" ht="15.75" x14ac:dyDescent="0.3">
      <c r="AE19083" s="70"/>
    </row>
    <row r="19084" spans="31:31" ht="15.75" x14ac:dyDescent="0.3">
      <c r="AE19084" s="70"/>
    </row>
    <row r="19085" spans="31:31" ht="15.75" x14ac:dyDescent="0.3">
      <c r="AE19085" s="70"/>
    </row>
    <row r="19086" spans="31:31" ht="15.75" x14ac:dyDescent="0.3">
      <c r="AE19086" s="70"/>
    </row>
    <row r="19087" spans="31:31" ht="15.75" x14ac:dyDescent="0.3">
      <c r="AE19087" s="70"/>
    </row>
    <row r="19088" spans="31:31" ht="15.75" x14ac:dyDescent="0.3">
      <c r="AE19088" s="70"/>
    </row>
    <row r="19089" spans="31:31" ht="15.75" x14ac:dyDescent="0.3">
      <c r="AE19089" s="70"/>
    </row>
    <row r="19090" spans="31:31" ht="15.75" x14ac:dyDescent="0.3">
      <c r="AE19090" s="70"/>
    </row>
    <row r="19091" spans="31:31" ht="15.75" x14ac:dyDescent="0.3">
      <c r="AE19091" s="70"/>
    </row>
    <row r="19092" spans="31:31" ht="15.75" x14ac:dyDescent="0.3">
      <c r="AE19092" s="70"/>
    </row>
    <row r="19093" spans="31:31" ht="15.75" x14ac:dyDescent="0.3">
      <c r="AE19093" s="70"/>
    </row>
    <row r="19094" spans="31:31" ht="15.75" x14ac:dyDescent="0.3">
      <c r="AE19094" s="70"/>
    </row>
    <row r="19095" spans="31:31" ht="15.75" x14ac:dyDescent="0.3">
      <c r="AE19095" s="70"/>
    </row>
    <row r="19096" spans="31:31" ht="15.75" x14ac:dyDescent="0.3">
      <c r="AE19096" s="70"/>
    </row>
    <row r="19097" spans="31:31" ht="15.75" x14ac:dyDescent="0.3">
      <c r="AE19097" s="70"/>
    </row>
    <row r="19098" spans="31:31" ht="15.75" x14ac:dyDescent="0.3">
      <c r="AE19098" s="70"/>
    </row>
    <row r="19099" spans="31:31" ht="15.75" x14ac:dyDescent="0.3">
      <c r="AE19099" s="70"/>
    </row>
    <row r="19100" spans="31:31" ht="15.75" x14ac:dyDescent="0.3">
      <c r="AE19100" s="70"/>
    </row>
    <row r="19101" spans="31:31" ht="15.75" x14ac:dyDescent="0.3">
      <c r="AE19101" s="70"/>
    </row>
    <row r="19102" spans="31:31" ht="15.75" x14ac:dyDescent="0.3">
      <c r="AE19102" s="70"/>
    </row>
    <row r="19103" spans="31:31" ht="15.75" x14ac:dyDescent="0.3">
      <c r="AE19103" s="70"/>
    </row>
    <row r="19104" spans="31:31" ht="15.75" x14ac:dyDescent="0.3">
      <c r="AE19104" s="70"/>
    </row>
    <row r="19105" spans="31:31" ht="15.75" x14ac:dyDescent="0.3">
      <c r="AE19105" s="70"/>
    </row>
    <row r="19106" spans="31:31" ht="15.75" x14ac:dyDescent="0.3">
      <c r="AE19106" s="70"/>
    </row>
    <row r="19107" spans="31:31" ht="15.75" x14ac:dyDescent="0.3">
      <c r="AE19107" s="70"/>
    </row>
    <row r="19108" spans="31:31" ht="15.75" x14ac:dyDescent="0.3">
      <c r="AE19108" s="70"/>
    </row>
    <row r="19109" spans="31:31" ht="15.75" x14ac:dyDescent="0.3">
      <c r="AE19109" s="70"/>
    </row>
    <row r="19110" spans="31:31" ht="15.75" x14ac:dyDescent="0.3">
      <c r="AE19110" s="70"/>
    </row>
    <row r="19111" spans="31:31" ht="15.75" x14ac:dyDescent="0.3">
      <c r="AE19111" s="70"/>
    </row>
    <row r="19112" spans="31:31" ht="15.75" x14ac:dyDescent="0.3">
      <c r="AE19112" s="70"/>
    </row>
    <row r="19113" spans="31:31" ht="15.75" x14ac:dyDescent="0.3">
      <c r="AE19113" s="70"/>
    </row>
    <row r="19114" spans="31:31" ht="15.75" x14ac:dyDescent="0.3">
      <c r="AE19114" s="70"/>
    </row>
    <row r="19115" spans="31:31" ht="15.75" x14ac:dyDescent="0.3">
      <c r="AE19115" s="70"/>
    </row>
    <row r="19116" spans="31:31" ht="15.75" x14ac:dyDescent="0.3">
      <c r="AE19116" s="70"/>
    </row>
    <row r="19117" spans="31:31" ht="15.75" x14ac:dyDescent="0.3">
      <c r="AE19117" s="70"/>
    </row>
    <row r="19118" spans="31:31" ht="15.75" x14ac:dyDescent="0.3">
      <c r="AE19118" s="70"/>
    </row>
    <row r="19119" spans="31:31" ht="15.75" x14ac:dyDescent="0.3">
      <c r="AE19119" s="70"/>
    </row>
    <row r="19120" spans="31:31" ht="15.75" x14ac:dyDescent="0.3">
      <c r="AE19120" s="70"/>
    </row>
    <row r="19121" spans="31:31" ht="15.75" x14ac:dyDescent="0.3">
      <c r="AE19121" s="70"/>
    </row>
    <row r="19122" spans="31:31" ht="15.75" x14ac:dyDescent="0.3">
      <c r="AE19122" s="70"/>
    </row>
    <row r="19123" spans="31:31" ht="15.75" x14ac:dyDescent="0.3">
      <c r="AE19123" s="70"/>
    </row>
    <row r="19124" spans="31:31" ht="15.75" x14ac:dyDescent="0.3">
      <c r="AE19124" s="70"/>
    </row>
    <row r="19125" spans="31:31" ht="15.75" x14ac:dyDescent="0.3">
      <c r="AE19125" s="70"/>
    </row>
    <row r="19126" spans="31:31" ht="15.75" x14ac:dyDescent="0.3">
      <c r="AE19126" s="70"/>
    </row>
    <row r="19127" spans="31:31" ht="15.75" x14ac:dyDescent="0.3">
      <c r="AE19127" s="70"/>
    </row>
    <row r="19128" spans="31:31" ht="15.75" x14ac:dyDescent="0.3">
      <c r="AE19128" s="70"/>
    </row>
    <row r="19129" spans="31:31" ht="15.75" x14ac:dyDescent="0.3">
      <c r="AE19129" s="70"/>
    </row>
    <row r="19130" spans="31:31" ht="15.75" x14ac:dyDescent="0.3">
      <c r="AE19130" s="70"/>
    </row>
    <row r="19131" spans="31:31" ht="15.75" x14ac:dyDescent="0.3">
      <c r="AE19131" s="70"/>
    </row>
    <row r="19132" spans="31:31" ht="15.75" x14ac:dyDescent="0.3">
      <c r="AE19132" s="70"/>
    </row>
    <row r="19133" spans="31:31" ht="15.75" x14ac:dyDescent="0.3">
      <c r="AE19133" s="70"/>
    </row>
    <row r="19134" spans="31:31" ht="15.75" x14ac:dyDescent="0.3">
      <c r="AE19134" s="70"/>
    </row>
    <row r="19135" spans="31:31" ht="15.75" x14ac:dyDescent="0.3">
      <c r="AE19135" s="70"/>
    </row>
    <row r="19136" spans="31:31" ht="15.75" x14ac:dyDescent="0.3">
      <c r="AE19136" s="70"/>
    </row>
    <row r="19137" spans="31:31" ht="15.75" x14ac:dyDescent="0.3">
      <c r="AE19137" s="70"/>
    </row>
    <row r="19138" spans="31:31" ht="15.75" x14ac:dyDescent="0.3">
      <c r="AE19138" s="70"/>
    </row>
    <row r="19139" spans="31:31" ht="15.75" x14ac:dyDescent="0.3">
      <c r="AE19139" s="70"/>
    </row>
    <row r="19140" spans="31:31" ht="15.75" x14ac:dyDescent="0.3">
      <c r="AE19140" s="70"/>
    </row>
    <row r="19141" spans="31:31" ht="15.75" x14ac:dyDescent="0.3">
      <c r="AE19141" s="70"/>
    </row>
    <row r="19142" spans="31:31" ht="15.75" x14ac:dyDescent="0.3">
      <c r="AE19142" s="70"/>
    </row>
    <row r="19143" spans="31:31" ht="15.75" x14ac:dyDescent="0.3">
      <c r="AE19143" s="70"/>
    </row>
    <row r="19144" spans="31:31" ht="15.75" x14ac:dyDescent="0.3">
      <c r="AE19144" s="70"/>
    </row>
    <row r="19145" spans="31:31" ht="15.75" x14ac:dyDescent="0.3">
      <c r="AE19145" s="70"/>
    </row>
    <row r="19146" spans="31:31" ht="15.75" x14ac:dyDescent="0.3">
      <c r="AE19146" s="70"/>
    </row>
    <row r="19147" spans="31:31" ht="15.75" x14ac:dyDescent="0.3">
      <c r="AE19147" s="70"/>
    </row>
    <row r="19148" spans="31:31" ht="15.75" x14ac:dyDescent="0.3">
      <c r="AE19148" s="70"/>
    </row>
    <row r="19149" spans="31:31" ht="15.75" x14ac:dyDescent="0.3">
      <c r="AE19149" s="70"/>
    </row>
    <row r="19150" spans="31:31" ht="15.75" x14ac:dyDescent="0.3">
      <c r="AE19150" s="70"/>
    </row>
    <row r="19151" spans="31:31" ht="15.75" x14ac:dyDescent="0.3">
      <c r="AE19151" s="70"/>
    </row>
    <row r="19152" spans="31:31" ht="15.75" x14ac:dyDescent="0.3">
      <c r="AE19152" s="70"/>
    </row>
    <row r="19153" spans="31:31" ht="15.75" x14ac:dyDescent="0.3">
      <c r="AE19153" s="70"/>
    </row>
    <row r="19154" spans="31:31" ht="15.75" x14ac:dyDescent="0.3">
      <c r="AE19154" s="70"/>
    </row>
    <row r="19155" spans="31:31" ht="15.75" x14ac:dyDescent="0.3">
      <c r="AE19155" s="70"/>
    </row>
    <row r="19156" spans="31:31" ht="15.75" x14ac:dyDescent="0.3">
      <c r="AE19156" s="70"/>
    </row>
    <row r="19157" spans="31:31" ht="15.75" x14ac:dyDescent="0.3">
      <c r="AE19157" s="70"/>
    </row>
    <row r="19158" spans="31:31" ht="15.75" x14ac:dyDescent="0.3">
      <c r="AE19158" s="70"/>
    </row>
    <row r="19159" spans="31:31" ht="15.75" x14ac:dyDescent="0.3">
      <c r="AE19159" s="70"/>
    </row>
    <row r="19160" spans="31:31" ht="15.75" x14ac:dyDescent="0.3">
      <c r="AE19160" s="70"/>
    </row>
    <row r="19161" spans="31:31" ht="15.75" x14ac:dyDescent="0.3">
      <c r="AE19161" s="70"/>
    </row>
    <row r="19162" spans="31:31" ht="15.75" x14ac:dyDescent="0.3">
      <c r="AE19162" s="70"/>
    </row>
    <row r="19163" spans="31:31" ht="15.75" x14ac:dyDescent="0.3">
      <c r="AE19163" s="70"/>
    </row>
    <row r="19164" spans="31:31" ht="15.75" x14ac:dyDescent="0.3">
      <c r="AE19164" s="70"/>
    </row>
    <row r="19165" spans="31:31" ht="15.75" x14ac:dyDescent="0.3">
      <c r="AE19165" s="70"/>
    </row>
    <row r="19166" spans="31:31" ht="15.75" x14ac:dyDescent="0.3">
      <c r="AE19166" s="70"/>
    </row>
    <row r="19167" spans="31:31" ht="15.75" x14ac:dyDescent="0.3">
      <c r="AE19167" s="70"/>
    </row>
    <row r="19168" spans="31:31" ht="15.75" x14ac:dyDescent="0.3">
      <c r="AE19168" s="70"/>
    </row>
    <row r="19169" spans="31:31" ht="15.75" x14ac:dyDescent="0.3">
      <c r="AE19169" s="70"/>
    </row>
    <row r="19170" spans="31:31" ht="15.75" x14ac:dyDescent="0.3">
      <c r="AE19170" s="70"/>
    </row>
    <row r="19171" spans="31:31" ht="15.75" x14ac:dyDescent="0.3">
      <c r="AE19171" s="70"/>
    </row>
    <row r="19172" spans="31:31" ht="15.75" x14ac:dyDescent="0.3">
      <c r="AE19172" s="70"/>
    </row>
    <row r="19173" spans="31:31" ht="15.75" x14ac:dyDescent="0.3">
      <c r="AE19173" s="70"/>
    </row>
    <row r="19174" spans="31:31" ht="15.75" x14ac:dyDescent="0.3">
      <c r="AE19174" s="70"/>
    </row>
    <row r="19175" spans="31:31" ht="15.75" x14ac:dyDescent="0.3">
      <c r="AE19175" s="70"/>
    </row>
    <row r="19176" spans="31:31" ht="15.75" x14ac:dyDescent="0.3">
      <c r="AE19176" s="70"/>
    </row>
    <row r="19177" spans="31:31" ht="15.75" x14ac:dyDescent="0.3">
      <c r="AE19177" s="70"/>
    </row>
    <row r="19178" spans="31:31" ht="15.75" x14ac:dyDescent="0.3">
      <c r="AE19178" s="70"/>
    </row>
    <row r="19179" spans="31:31" ht="15.75" x14ac:dyDescent="0.3">
      <c r="AE19179" s="70"/>
    </row>
    <row r="19180" spans="31:31" ht="15.75" x14ac:dyDescent="0.3">
      <c r="AE19180" s="70"/>
    </row>
    <row r="19181" spans="31:31" ht="15.75" x14ac:dyDescent="0.3">
      <c r="AE19181" s="70"/>
    </row>
    <row r="19182" spans="31:31" ht="15.75" x14ac:dyDescent="0.3">
      <c r="AE19182" s="70"/>
    </row>
    <row r="19183" spans="31:31" ht="15.75" x14ac:dyDescent="0.3">
      <c r="AE19183" s="70"/>
    </row>
    <row r="19184" spans="31:31" ht="15.75" x14ac:dyDescent="0.3">
      <c r="AE19184" s="70"/>
    </row>
    <row r="19185" spans="31:31" ht="15.75" x14ac:dyDescent="0.3">
      <c r="AE19185" s="70"/>
    </row>
    <row r="19186" spans="31:31" ht="15.75" x14ac:dyDescent="0.3">
      <c r="AE19186" s="70"/>
    </row>
    <row r="19187" spans="31:31" ht="15.75" x14ac:dyDescent="0.3">
      <c r="AE19187" s="70"/>
    </row>
    <row r="19188" spans="31:31" ht="15.75" x14ac:dyDescent="0.3">
      <c r="AE19188" s="70"/>
    </row>
    <row r="19189" spans="31:31" ht="15.75" x14ac:dyDescent="0.3">
      <c r="AE19189" s="70"/>
    </row>
    <row r="19190" spans="31:31" ht="15.75" x14ac:dyDescent="0.3">
      <c r="AE19190" s="70"/>
    </row>
    <row r="19191" spans="31:31" ht="15.75" x14ac:dyDescent="0.3">
      <c r="AE19191" s="70"/>
    </row>
    <row r="19192" spans="31:31" ht="15.75" x14ac:dyDescent="0.3">
      <c r="AE19192" s="70"/>
    </row>
    <row r="19193" spans="31:31" ht="15.75" x14ac:dyDescent="0.3">
      <c r="AE19193" s="70"/>
    </row>
    <row r="19194" spans="31:31" ht="15.75" x14ac:dyDescent="0.3">
      <c r="AE19194" s="70"/>
    </row>
    <row r="19195" spans="31:31" ht="15.75" x14ac:dyDescent="0.3">
      <c r="AE19195" s="70"/>
    </row>
    <row r="19196" spans="31:31" ht="15.75" x14ac:dyDescent="0.3">
      <c r="AE19196" s="70"/>
    </row>
    <row r="19197" spans="31:31" ht="15.75" x14ac:dyDescent="0.3">
      <c r="AE19197" s="70"/>
    </row>
    <row r="19198" spans="31:31" ht="15.75" x14ac:dyDescent="0.3">
      <c r="AE19198" s="70"/>
    </row>
    <row r="19199" spans="31:31" ht="15.75" x14ac:dyDescent="0.3">
      <c r="AE19199" s="70"/>
    </row>
    <row r="19200" spans="31:31" ht="15.75" x14ac:dyDescent="0.3">
      <c r="AE19200" s="70"/>
    </row>
    <row r="19201" spans="31:31" ht="15.75" x14ac:dyDescent="0.3">
      <c r="AE19201" s="70"/>
    </row>
    <row r="19202" spans="31:31" ht="15.75" x14ac:dyDescent="0.3">
      <c r="AE19202" s="70"/>
    </row>
    <row r="19203" spans="31:31" ht="15.75" x14ac:dyDescent="0.3">
      <c r="AE19203" s="70"/>
    </row>
    <row r="19204" spans="31:31" ht="15.75" x14ac:dyDescent="0.3">
      <c r="AE19204" s="70"/>
    </row>
    <row r="19205" spans="31:31" ht="15.75" x14ac:dyDescent="0.3">
      <c r="AE19205" s="70"/>
    </row>
    <row r="19206" spans="31:31" ht="15.75" x14ac:dyDescent="0.3">
      <c r="AE19206" s="70"/>
    </row>
    <row r="19207" spans="31:31" ht="15.75" x14ac:dyDescent="0.3">
      <c r="AE19207" s="70"/>
    </row>
    <row r="19208" spans="31:31" ht="15.75" x14ac:dyDescent="0.3">
      <c r="AE19208" s="70"/>
    </row>
    <row r="19209" spans="31:31" ht="15.75" x14ac:dyDescent="0.3">
      <c r="AE19209" s="70"/>
    </row>
    <row r="19210" spans="31:31" ht="15.75" x14ac:dyDescent="0.3">
      <c r="AE19210" s="70"/>
    </row>
    <row r="19211" spans="31:31" ht="15.75" x14ac:dyDescent="0.3">
      <c r="AE19211" s="70"/>
    </row>
    <row r="19212" spans="31:31" ht="15.75" x14ac:dyDescent="0.3">
      <c r="AE19212" s="70"/>
    </row>
    <row r="19213" spans="31:31" ht="15.75" x14ac:dyDescent="0.3">
      <c r="AE19213" s="70"/>
    </row>
    <row r="19214" spans="31:31" ht="15.75" x14ac:dyDescent="0.3">
      <c r="AE19214" s="70"/>
    </row>
    <row r="19215" spans="31:31" ht="15.75" x14ac:dyDescent="0.3">
      <c r="AE19215" s="70"/>
    </row>
    <row r="19216" spans="31:31" ht="15.75" x14ac:dyDescent="0.3">
      <c r="AE19216" s="70"/>
    </row>
    <row r="19217" spans="31:31" ht="15.75" x14ac:dyDescent="0.3">
      <c r="AE19217" s="70"/>
    </row>
    <row r="19218" spans="31:31" ht="15.75" x14ac:dyDescent="0.3">
      <c r="AE19218" s="70"/>
    </row>
    <row r="19219" spans="31:31" ht="15.75" x14ac:dyDescent="0.3">
      <c r="AE19219" s="70"/>
    </row>
    <row r="19220" spans="31:31" ht="15.75" x14ac:dyDescent="0.3">
      <c r="AE19220" s="70"/>
    </row>
    <row r="19221" spans="31:31" ht="15.75" x14ac:dyDescent="0.3">
      <c r="AE19221" s="70"/>
    </row>
    <row r="19222" spans="31:31" ht="15.75" x14ac:dyDescent="0.3">
      <c r="AE19222" s="70"/>
    </row>
    <row r="19223" spans="31:31" ht="15.75" x14ac:dyDescent="0.3">
      <c r="AE19223" s="70"/>
    </row>
    <row r="19224" spans="31:31" ht="15.75" x14ac:dyDescent="0.3">
      <c r="AE19224" s="70"/>
    </row>
    <row r="19225" spans="31:31" ht="15.75" x14ac:dyDescent="0.3">
      <c r="AE19225" s="70"/>
    </row>
    <row r="19226" spans="31:31" ht="15.75" x14ac:dyDescent="0.3">
      <c r="AE19226" s="70"/>
    </row>
    <row r="19227" spans="31:31" ht="15.75" x14ac:dyDescent="0.3">
      <c r="AE19227" s="70"/>
    </row>
    <row r="19228" spans="31:31" ht="15.75" x14ac:dyDescent="0.3">
      <c r="AE19228" s="70"/>
    </row>
    <row r="19229" spans="31:31" ht="15.75" x14ac:dyDescent="0.3">
      <c r="AE19229" s="70"/>
    </row>
    <row r="19230" spans="31:31" ht="15.75" x14ac:dyDescent="0.3">
      <c r="AE19230" s="70"/>
    </row>
    <row r="19231" spans="31:31" ht="15.75" x14ac:dyDescent="0.3">
      <c r="AE19231" s="70"/>
    </row>
    <row r="19232" spans="31:31" ht="15.75" x14ac:dyDescent="0.3">
      <c r="AE19232" s="70"/>
    </row>
    <row r="19233" spans="31:31" ht="15.75" x14ac:dyDescent="0.3">
      <c r="AE19233" s="70"/>
    </row>
    <row r="19234" spans="31:31" ht="15.75" x14ac:dyDescent="0.3">
      <c r="AE19234" s="70"/>
    </row>
    <row r="19235" spans="31:31" ht="15.75" x14ac:dyDescent="0.3">
      <c r="AE19235" s="70"/>
    </row>
    <row r="19236" spans="31:31" ht="15.75" x14ac:dyDescent="0.3">
      <c r="AE19236" s="70"/>
    </row>
    <row r="19237" spans="31:31" ht="15.75" x14ac:dyDescent="0.3">
      <c r="AE19237" s="70"/>
    </row>
    <row r="19238" spans="31:31" ht="15.75" x14ac:dyDescent="0.3">
      <c r="AE19238" s="70"/>
    </row>
    <row r="19239" spans="31:31" ht="15.75" x14ac:dyDescent="0.3">
      <c r="AE19239" s="70"/>
    </row>
    <row r="19240" spans="31:31" ht="15.75" x14ac:dyDescent="0.3">
      <c r="AE19240" s="70"/>
    </row>
    <row r="19241" spans="31:31" ht="15.75" x14ac:dyDescent="0.3">
      <c r="AE19241" s="70"/>
    </row>
    <row r="19242" spans="31:31" ht="15.75" x14ac:dyDescent="0.3">
      <c r="AE19242" s="70"/>
    </row>
    <row r="19243" spans="31:31" ht="15.75" x14ac:dyDescent="0.3">
      <c r="AE19243" s="70"/>
    </row>
    <row r="19244" spans="31:31" ht="15.75" x14ac:dyDescent="0.3">
      <c r="AE19244" s="70"/>
    </row>
    <row r="19245" spans="31:31" ht="15.75" x14ac:dyDescent="0.3">
      <c r="AE19245" s="70"/>
    </row>
    <row r="19246" spans="31:31" ht="15.75" x14ac:dyDescent="0.3">
      <c r="AE19246" s="70"/>
    </row>
    <row r="19247" spans="31:31" ht="15.75" x14ac:dyDescent="0.3">
      <c r="AE19247" s="70"/>
    </row>
    <row r="19248" spans="31:31" ht="15.75" x14ac:dyDescent="0.3">
      <c r="AE19248" s="70"/>
    </row>
    <row r="19249" spans="31:31" ht="15.75" x14ac:dyDescent="0.3">
      <c r="AE19249" s="70"/>
    </row>
    <row r="19250" spans="31:31" ht="15.75" x14ac:dyDescent="0.3">
      <c r="AE19250" s="70"/>
    </row>
    <row r="19251" spans="31:31" ht="15.75" x14ac:dyDescent="0.3">
      <c r="AE19251" s="70"/>
    </row>
    <row r="19252" spans="31:31" ht="15.75" x14ac:dyDescent="0.3">
      <c r="AE19252" s="70"/>
    </row>
    <row r="19253" spans="31:31" ht="15.75" x14ac:dyDescent="0.3">
      <c r="AE19253" s="70"/>
    </row>
    <row r="19254" spans="31:31" ht="15.75" x14ac:dyDescent="0.3">
      <c r="AE19254" s="70"/>
    </row>
    <row r="19255" spans="31:31" ht="15.75" x14ac:dyDescent="0.3">
      <c r="AE19255" s="70"/>
    </row>
    <row r="19256" spans="31:31" ht="15.75" x14ac:dyDescent="0.3">
      <c r="AE19256" s="70"/>
    </row>
    <row r="19257" spans="31:31" ht="15.75" x14ac:dyDescent="0.3">
      <c r="AE19257" s="70"/>
    </row>
    <row r="19258" spans="31:31" ht="15.75" x14ac:dyDescent="0.3">
      <c r="AE19258" s="70"/>
    </row>
    <row r="19259" spans="31:31" ht="15.75" x14ac:dyDescent="0.3">
      <c r="AE19259" s="70"/>
    </row>
    <row r="19260" spans="31:31" ht="15.75" x14ac:dyDescent="0.3">
      <c r="AE19260" s="70"/>
    </row>
    <row r="19261" spans="31:31" ht="15.75" x14ac:dyDescent="0.3">
      <c r="AE19261" s="70"/>
    </row>
    <row r="19262" spans="31:31" ht="15.75" x14ac:dyDescent="0.3">
      <c r="AE19262" s="70"/>
    </row>
    <row r="19263" spans="31:31" ht="15.75" x14ac:dyDescent="0.3">
      <c r="AE19263" s="70"/>
    </row>
    <row r="19264" spans="31:31" ht="15.75" x14ac:dyDescent="0.3">
      <c r="AE19264" s="70"/>
    </row>
    <row r="19265" spans="31:31" ht="15.75" x14ac:dyDescent="0.3">
      <c r="AE19265" s="70"/>
    </row>
    <row r="19266" spans="31:31" ht="15.75" x14ac:dyDescent="0.3">
      <c r="AE19266" s="70"/>
    </row>
    <row r="19267" spans="31:31" ht="15.75" x14ac:dyDescent="0.3">
      <c r="AE19267" s="70"/>
    </row>
    <row r="19268" spans="31:31" ht="15.75" x14ac:dyDescent="0.3">
      <c r="AE19268" s="70"/>
    </row>
    <row r="19269" spans="31:31" ht="15.75" x14ac:dyDescent="0.3">
      <c r="AE19269" s="70"/>
    </row>
    <row r="19270" spans="31:31" ht="15.75" x14ac:dyDescent="0.3">
      <c r="AE19270" s="70"/>
    </row>
    <row r="19271" spans="31:31" ht="15.75" x14ac:dyDescent="0.3">
      <c r="AE19271" s="70"/>
    </row>
    <row r="19272" spans="31:31" ht="15.75" x14ac:dyDescent="0.3">
      <c r="AE19272" s="70"/>
    </row>
    <row r="19273" spans="31:31" ht="15.75" x14ac:dyDescent="0.3">
      <c r="AE19273" s="70"/>
    </row>
    <row r="19274" spans="31:31" ht="15.75" x14ac:dyDescent="0.3">
      <c r="AE19274" s="70"/>
    </row>
    <row r="19275" spans="31:31" ht="15.75" x14ac:dyDescent="0.3">
      <c r="AE19275" s="70"/>
    </row>
    <row r="19276" spans="31:31" ht="15.75" x14ac:dyDescent="0.3">
      <c r="AE19276" s="70"/>
    </row>
    <row r="19277" spans="31:31" ht="15.75" x14ac:dyDescent="0.3">
      <c r="AE19277" s="70"/>
    </row>
    <row r="19278" spans="31:31" ht="15.75" x14ac:dyDescent="0.3">
      <c r="AE19278" s="70"/>
    </row>
    <row r="19279" spans="31:31" ht="15.75" x14ac:dyDescent="0.3">
      <c r="AE19279" s="70"/>
    </row>
    <row r="19280" spans="31:31" ht="15.75" x14ac:dyDescent="0.3">
      <c r="AE19280" s="70"/>
    </row>
    <row r="19281" spans="31:31" ht="15.75" x14ac:dyDescent="0.3">
      <c r="AE19281" s="70"/>
    </row>
    <row r="19282" spans="31:31" ht="15.75" x14ac:dyDescent="0.3">
      <c r="AE19282" s="70"/>
    </row>
    <row r="19283" spans="31:31" ht="15.75" x14ac:dyDescent="0.3">
      <c r="AE19283" s="70"/>
    </row>
    <row r="19284" spans="31:31" ht="15.75" x14ac:dyDescent="0.3">
      <c r="AE19284" s="70"/>
    </row>
    <row r="19285" spans="31:31" ht="15.75" x14ac:dyDescent="0.3">
      <c r="AE19285" s="70"/>
    </row>
    <row r="19286" spans="31:31" ht="15.75" x14ac:dyDescent="0.3">
      <c r="AE19286" s="70"/>
    </row>
    <row r="19287" spans="31:31" ht="15.75" x14ac:dyDescent="0.3">
      <c r="AE19287" s="70"/>
    </row>
    <row r="19288" spans="31:31" ht="15.75" x14ac:dyDescent="0.3">
      <c r="AE19288" s="70"/>
    </row>
    <row r="19289" spans="31:31" ht="15.75" x14ac:dyDescent="0.3">
      <c r="AE19289" s="70"/>
    </row>
    <row r="19290" spans="31:31" ht="15.75" x14ac:dyDescent="0.3">
      <c r="AE19290" s="70"/>
    </row>
    <row r="19291" spans="31:31" ht="15.75" x14ac:dyDescent="0.3">
      <c r="AE19291" s="70"/>
    </row>
    <row r="19292" spans="31:31" ht="15.75" x14ac:dyDescent="0.3">
      <c r="AE19292" s="70"/>
    </row>
    <row r="19293" spans="31:31" ht="15.75" x14ac:dyDescent="0.3">
      <c r="AE19293" s="70"/>
    </row>
    <row r="19294" spans="31:31" ht="15.75" x14ac:dyDescent="0.3">
      <c r="AE19294" s="70"/>
    </row>
    <row r="19295" spans="31:31" ht="15.75" x14ac:dyDescent="0.3">
      <c r="AE19295" s="70"/>
    </row>
    <row r="19296" spans="31:31" ht="15.75" x14ac:dyDescent="0.3">
      <c r="AE19296" s="70"/>
    </row>
    <row r="19297" spans="31:31" ht="15.75" x14ac:dyDescent="0.3">
      <c r="AE19297" s="70"/>
    </row>
    <row r="19298" spans="31:31" ht="15.75" x14ac:dyDescent="0.3">
      <c r="AE19298" s="70"/>
    </row>
    <row r="19299" spans="31:31" ht="15.75" x14ac:dyDescent="0.3">
      <c r="AE19299" s="70"/>
    </row>
    <row r="19300" spans="31:31" ht="15.75" x14ac:dyDescent="0.3">
      <c r="AE19300" s="70"/>
    </row>
    <row r="19301" spans="31:31" ht="15.75" x14ac:dyDescent="0.3">
      <c r="AE19301" s="70"/>
    </row>
    <row r="19302" spans="31:31" ht="15.75" x14ac:dyDescent="0.3">
      <c r="AE19302" s="70"/>
    </row>
    <row r="19303" spans="31:31" ht="15.75" x14ac:dyDescent="0.3">
      <c r="AE19303" s="70"/>
    </row>
    <row r="19304" spans="31:31" ht="15.75" x14ac:dyDescent="0.3">
      <c r="AE19304" s="70"/>
    </row>
    <row r="19305" spans="31:31" ht="15.75" x14ac:dyDescent="0.3">
      <c r="AE19305" s="70"/>
    </row>
    <row r="19306" spans="31:31" ht="15.75" x14ac:dyDescent="0.3">
      <c r="AE19306" s="70"/>
    </row>
    <row r="19307" spans="31:31" ht="15.75" x14ac:dyDescent="0.3">
      <c r="AE19307" s="70"/>
    </row>
    <row r="19308" spans="31:31" ht="15.75" x14ac:dyDescent="0.3">
      <c r="AE19308" s="70"/>
    </row>
    <row r="19309" spans="31:31" ht="15.75" x14ac:dyDescent="0.3">
      <c r="AE19309" s="70"/>
    </row>
    <row r="19310" spans="31:31" ht="15.75" x14ac:dyDescent="0.3">
      <c r="AE19310" s="70"/>
    </row>
    <row r="19311" spans="31:31" ht="15.75" x14ac:dyDescent="0.3">
      <c r="AE19311" s="70"/>
    </row>
    <row r="19312" spans="31:31" ht="15.75" x14ac:dyDescent="0.3">
      <c r="AE19312" s="70"/>
    </row>
    <row r="19313" spans="31:31" ht="15.75" x14ac:dyDescent="0.3">
      <c r="AE19313" s="70"/>
    </row>
    <row r="19314" spans="31:31" ht="15.75" x14ac:dyDescent="0.3">
      <c r="AE19314" s="70"/>
    </row>
    <row r="19315" spans="31:31" ht="15.75" x14ac:dyDescent="0.3">
      <c r="AE19315" s="70"/>
    </row>
    <row r="19316" spans="31:31" ht="15.75" x14ac:dyDescent="0.3">
      <c r="AE19316" s="70"/>
    </row>
    <row r="19317" spans="31:31" ht="15.75" x14ac:dyDescent="0.3">
      <c r="AE19317" s="70"/>
    </row>
    <row r="19318" spans="31:31" ht="15.75" x14ac:dyDescent="0.3">
      <c r="AE19318" s="70"/>
    </row>
    <row r="19319" spans="31:31" ht="15.75" x14ac:dyDescent="0.3">
      <c r="AE19319" s="70"/>
    </row>
    <row r="19320" spans="31:31" ht="15.75" x14ac:dyDescent="0.3">
      <c r="AE19320" s="70"/>
    </row>
    <row r="19321" spans="31:31" ht="15.75" x14ac:dyDescent="0.3">
      <c r="AE19321" s="70"/>
    </row>
    <row r="19322" spans="31:31" ht="15.75" x14ac:dyDescent="0.3">
      <c r="AE19322" s="70"/>
    </row>
    <row r="19323" spans="31:31" ht="15.75" x14ac:dyDescent="0.3">
      <c r="AE19323" s="70"/>
    </row>
    <row r="19324" spans="31:31" ht="15.75" x14ac:dyDescent="0.3">
      <c r="AE19324" s="70"/>
    </row>
    <row r="19325" spans="31:31" ht="15.75" x14ac:dyDescent="0.3">
      <c r="AE19325" s="70"/>
    </row>
    <row r="19326" spans="31:31" ht="15.75" x14ac:dyDescent="0.3">
      <c r="AE19326" s="70"/>
    </row>
    <row r="19327" spans="31:31" ht="15.75" x14ac:dyDescent="0.3">
      <c r="AE19327" s="70"/>
    </row>
    <row r="19328" spans="31:31" ht="15.75" x14ac:dyDescent="0.3">
      <c r="AE19328" s="70"/>
    </row>
    <row r="19329" spans="31:31" ht="15.75" x14ac:dyDescent="0.3">
      <c r="AE19329" s="70"/>
    </row>
    <row r="19330" spans="31:31" ht="15.75" x14ac:dyDescent="0.3">
      <c r="AE19330" s="70"/>
    </row>
    <row r="19331" spans="31:31" ht="15.75" x14ac:dyDescent="0.3">
      <c r="AE19331" s="70"/>
    </row>
    <row r="19332" spans="31:31" ht="15.75" x14ac:dyDescent="0.3">
      <c r="AE19332" s="70"/>
    </row>
    <row r="19333" spans="31:31" ht="15.75" x14ac:dyDescent="0.3">
      <c r="AE19333" s="70"/>
    </row>
    <row r="19334" spans="31:31" ht="15.75" x14ac:dyDescent="0.3">
      <c r="AE19334" s="70"/>
    </row>
    <row r="19335" spans="31:31" ht="15.75" x14ac:dyDescent="0.3">
      <c r="AE19335" s="70"/>
    </row>
    <row r="19336" spans="31:31" ht="15.75" x14ac:dyDescent="0.3">
      <c r="AE19336" s="70"/>
    </row>
    <row r="19337" spans="31:31" ht="15.75" x14ac:dyDescent="0.3">
      <c r="AE19337" s="70"/>
    </row>
    <row r="19338" spans="31:31" ht="15.75" x14ac:dyDescent="0.3">
      <c r="AE19338" s="70"/>
    </row>
    <row r="19339" spans="31:31" ht="15.75" x14ac:dyDescent="0.3">
      <c r="AE19339" s="70"/>
    </row>
    <row r="19340" spans="31:31" ht="15.75" x14ac:dyDescent="0.3">
      <c r="AE19340" s="70"/>
    </row>
    <row r="19341" spans="31:31" ht="15.75" x14ac:dyDescent="0.3">
      <c r="AE19341" s="70"/>
    </row>
    <row r="19342" spans="31:31" ht="15.75" x14ac:dyDescent="0.3">
      <c r="AE19342" s="70"/>
    </row>
    <row r="19343" spans="31:31" ht="15.75" x14ac:dyDescent="0.3">
      <c r="AE19343" s="70"/>
    </row>
    <row r="19344" spans="31:31" ht="15.75" x14ac:dyDescent="0.3">
      <c r="AE19344" s="70"/>
    </row>
    <row r="19345" spans="31:31" ht="15.75" x14ac:dyDescent="0.3">
      <c r="AE19345" s="70"/>
    </row>
    <row r="19346" spans="31:31" ht="15.75" x14ac:dyDescent="0.3">
      <c r="AE19346" s="70"/>
    </row>
    <row r="19347" spans="31:31" ht="15.75" x14ac:dyDescent="0.3">
      <c r="AE19347" s="70"/>
    </row>
    <row r="19348" spans="31:31" ht="15.75" x14ac:dyDescent="0.3">
      <c r="AE19348" s="70"/>
    </row>
    <row r="19349" spans="31:31" ht="15.75" x14ac:dyDescent="0.3">
      <c r="AE19349" s="70"/>
    </row>
    <row r="19350" spans="31:31" ht="15.75" x14ac:dyDescent="0.3">
      <c r="AE19350" s="70"/>
    </row>
    <row r="19351" spans="31:31" ht="15.75" x14ac:dyDescent="0.3">
      <c r="AE19351" s="70"/>
    </row>
    <row r="19352" spans="31:31" ht="15.75" x14ac:dyDescent="0.3">
      <c r="AE19352" s="70"/>
    </row>
    <row r="19353" spans="31:31" ht="15.75" x14ac:dyDescent="0.3">
      <c r="AE19353" s="70"/>
    </row>
    <row r="19354" spans="31:31" ht="15.75" x14ac:dyDescent="0.3">
      <c r="AE19354" s="70"/>
    </row>
    <row r="19355" spans="31:31" ht="15.75" x14ac:dyDescent="0.3">
      <c r="AE19355" s="70"/>
    </row>
    <row r="19356" spans="31:31" ht="15.75" x14ac:dyDescent="0.3">
      <c r="AE19356" s="70"/>
    </row>
    <row r="19357" spans="31:31" ht="15.75" x14ac:dyDescent="0.3">
      <c r="AE19357" s="70"/>
    </row>
    <row r="19358" spans="31:31" ht="15.75" x14ac:dyDescent="0.3">
      <c r="AE19358" s="70"/>
    </row>
    <row r="19359" spans="31:31" ht="15.75" x14ac:dyDescent="0.3">
      <c r="AE19359" s="70"/>
    </row>
    <row r="19360" spans="31:31" ht="15.75" x14ac:dyDescent="0.3">
      <c r="AE19360" s="70"/>
    </row>
    <row r="19361" spans="31:31" ht="15.75" x14ac:dyDescent="0.3">
      <c r="AE19361" s="70"/>
    </row>
    <row r="19362" spans="31:31" ht="15.75" x14ac:dyDescent="0.3">
      <c r="AE19362" s="70"/>
    </row>
    <row r="19363" spans="31:31" ht="15.75" x14ac:dyDescent="0.3">
      <c r="AE19363" s="70"/>
    </row>
    <row r="19364" spans="31:31" ht="15.75" x14ac:dyDescent="0.3">
      <c r="AE19364" s="70"/>
    </row>
    <row r="19365" spans="31:31" ht="15.75" x14ac:dyDescent="0.3">
      <c r="AE19365" s="70"/>
    </row>
    <row r="19366" spans="31:31" ht="15.75" x14ac:dyDescent="0.3">
      <c r="AE19366" s="70"/>
    </row>
    <row r="19367" spans="31:31" ht="15.75" x14ac:dyDescent="0.3">
      <c r="AE19367" s="70"/>
    </row>
    <row r="19368" spans="31:31" ht="15.75" x14ac:dyDescent="0.3">
      <c r="AE19368" s="70"/>
    </row>
    <row r="19369" spans="31:31" ht="15.75" x14ac:dyDescent="0.3">
      <c r="AE19369" s="70"/>
    </row>
    <row r="19370" spans="31:31" ht="15.75" x14ac:dyDescent="0.3">
      <c r="AE19370" s="70"/>
    </row>
    <row r="19371" spans="31:31" ht="15.75" x14ac:dyDescent="0.3">
      <c r="AE19371" s="70"/>
    </row>
    <row r="19372" spans="31:31" ht="15.75" x14ac:dyDescent="0.3">
      <c r="AE19372" s="70"/>
    </row>
    <row r="19373" spans="31:31" ht="15.75" x14ac:dyDescent="0.3">
      <c r="AE19373" s="70"/>
    </row>
    <row r="19374" spans="31:31" ht="15.75" x14ac:dyDescent="0.3">
      <c r="AE19374" s="70"/>
    </row>
    <row r="19375" spans="31:31" ht="15.75" x14ac:dyDescent="0.3">
      <c r="AE19375" s="70"/>
    </row>
    <row r="19376" spans="31:31" ht="15.75" x14ac:dyDescent="0.3">
      <c r="AE19376" s="70"/>
    </row>
    <row r="19377" spans="31:31" ht="15.75" x14ac:dyDescent="0.3">
      <c r="AE19377" s="70"/>
    </row>
    <row r="19378" spans="31:31" ht="15.75" x14ac:dyDescent="0.3">
      <c r="AE19378" s="70"/>
    </row>
    <row r="19379" spans="31:31" ht="15.75" x14ac:dyDescent="0.3">
      <c r="AE19379" s="70"/>
    </row>
    <row r="19380" spans="31:31" ht="15.75" x14ac:dyDescent="0.3">
      <c r="AE19380" s="70"/>
    </row>
    <row r="19381" spans="31:31" ht="15.75" x14ac:dyDescent="0.3">
      <c r="AE19381" s="70"/>
    </row>
    <row r="19382" spans="31:31" ht="15.75" x14ac:dyDescent="0.3">
      <c r="AE19382" s="70"/>
    </row>
    <row r="19383" spans="31:31" ht="15.75" x14ac:dyDescent="0.3">
      <c r="AE19383" s="70"/>
    </row>
    <row r="19384" spans="31:31" ht="15.75" x14ac:dyDescent="0.3">
      <c r="AE19384" s="70"/>
    </row>
    <row r="19385" spans="31:31" ht="15.75" x14ac:dyDescent="0.3">
      <c r="AE19385" s="70"/>
    </row>
    <row r="19386" spans="31:31" ht="15.75" x14ac:dyDescent="0.3">
      <c r="AE19386" s="70"/>
    </row>
    <row r="19387" spans="31:31" ht="15.75" x14ac:dyDescent="0.3">
      <c r="AE19387" s="70"/>
    </row>
    <row r="19388" spans="31:31" ht="15.75" x14ac:dyDescent="0.3">
      <c r="AE19388" s="70"/>
    </row>
    <row r="19389" spans="31:31" ht="15.75" x14ac:dyDescent="0.3">
      <c r="AE19389" s="70"/>
    </row>
    <row r="19390" spans="31:31" ht="15.75" x14ac:dyDescent="0.3">
      <c r="AE19390" s="70"/>
    </row>
    <row r="19391" spans="31:31" ht="15.75" x14ac:dyDescent="0.3">
      <c r="AE19391" s="70"/>
    </row>
    <row r="19392" spans="31:31" ht="15.75" x14ac:dyDescent="0.3">
      <c r="AE19392" s="70"/>
    </row>
    <row r="19393" spans="31:31" ht="15.75" x14ac:dyDescent="0.3">
      <c r="AE19393" s="70"/>
    </row>
    <row r="19394" spans="31:31" ht="15.75" x14ac:dyDescent="0.3">
      <c r="AE19394" s="70"/>
    </row>
    <row r="19395" spans="31:31" ht="15.75" x14ac:dyDescent="0.3">
      <c r="AE19395" s="70"/>
    </row>
    <row r="19396" spans="31:31" ht="15.75" x14ac:dyDescent="0.3">
      <c r="AE19396" s="70"/>
    </row>
    <row r="19397" spans="31:31" ht="15.75" x14ac:dyDescent="0.3">
      <c r="AE19397" s="70"/>
    </row>
    <row r="19398" spans="31:31" ht="15.75" x14ac:dyDescent="0.3">
      <c r="AE19398" s="70"/>
    </row>
    <row r="19399" spans="31:31" ht="15.75" x14ac:dyDescent="0.3">
      <c r="AE19399" s="70"/>
    </row>
    <row r="19400" spans="31:31" ht="15.75" x14ac:dyDescent="0.3">
      <c r="AE19400" s="70"/>
    </row>
    <row r="19401" spans="31:31" ht="15.75" x14ac:dyDescent="0.3">
      <c r="AE19401" s="70"/>
    </row>
    <row r="19402" spans="31:31" ht="15.75" x14ac:dyDescent="0.3">
      <c r="AE19402" s="70"/>
    </row>
    <row r="19403" spans="31:31" ht="15.75" x14ac:dyDescent="0.3">
      <c r="AE19403" s="70"/>
    </row>
    <row r="19404" spans="31:31" ht="15.75" x14ac:dyDescent="0.3">
      <c r="AE19404" s="70"/>
    </row>
    <row r="19405" spans="31:31" ht="15.75" x14ac:dyDescent="0.3">
      <c r="AE19405" s="70"/>
    </row>
    <row r="19406" spans="31:31" ht="15.75" x14ac:dyDescent="0.3">
      <c r="AE19406" s="70"/>
    </row>
    <row r="19407" spans="31:31" ht="15.75" x14ac:dyDescent="0.3">
      <c r="AE19407" s="70"/>
    </row>
    <row r="19408" spans="31:31" ht="15.75" x14ac:dyDescent="0.3">
      <c r="AE19408" s="70"/>
    </row>
    <row r="19409" spans="31:31" ht="15.75" x14ac:dyDescent="0.3">
      <c r="AE19409" s="70"/>
    </row>
    <row r="19410" spans="31:31" ht="15.75" x14ac:dyDescent="0.3">
      <c r="AE19410" s="70"/>
    </row>
    <row r="19411" spans="31:31" ht="15.75" x14ac:dyDescent="0.3">
      <c r="AE19411" s="70"/>
    </row>
    <row r="19412" spans="31:31" ht="15.75" x14ac:dyDescent="0.3">
      <c r="AE19412" s="70"/>
    </row>
    <row r="19413" spans="31:31" ht="15.75" x14ac:dyDescent="0.3">
      <c r="AE19413" s="70"/>
    </row>
    <row r="19414" spans="31:31" ht="15.75" x14ac:dyDescent="0.3">
      <c r="AE19414" s="70"/>
    </row>
    <row r="19415" spans="31:31" ht="15.75" x14ac:dyDescent="0.3">
      <c r="AE19415" s="70"/>
    </row>
    <row r="19416" spans="31:31" ht="15.75" x14ac:dyDescent="0.3">
      <c r="AE19416" s="70"/>
    </row>
    <row r="19417" spans="31:31" ht="15.75" x14ac:dyDescent="0.3">
      <c r="AE19417" s="70"/>
    </row>
    <row r="19418" spans="31:31" ht="15.75" x14ac:dyDescent="0.3">
      <c r="AE19418" s="70"/>
    </row>
    <row r="19419" spans="31:31" ht="15.75" x14ac:dyDescent="0.3">
      <c r="AE19419" s="70"/>
    </row>
    <row r="19420" spans="31:31" ht="15.75" x14ac:dyDescent="0.3">
      <c r="AE19420" s="70"/>
    </row>
    <row r="19421" spans="31:31" ht="15.75" x14ac:dyDescent="0.3">
      <c r="AE19421" s="70"/>
    </row>
    <row r="19422" spans="31:31" ht="15.75" x14ac:dyDescent="0.3">
      <c r="AE19422" s="70"/>
    </row>
    <row r="19423" spans="31:31" ht="15.75" x14ac:dyDescent="0.3">
      <c r="AE19423" s="70"/>
    </row>
    <row r="19424" spans="31:31" ht="15.75" x14ac:dyDescent="0.3">
      <c r="AE19424" s="70"/>
    </row>
    <row r="19425" spans="31:31" ht="15.75" x14ac:dyDescent="0.3">
      <c r="AE19425" s="70"/>
    </row>
    <row r="19426" spans="31:31" ht="15.75" x14ac:dyDescent="0.3">
      <c r="AE19426" s="70"/>
    </row>
    <row r="19427" spans="31:31" ht="15.75" x14ac:dyDescent="0.3">
      <c r="AE19427" s="70"/>
    </row>
    <row r="19428" spans="31:31" ht="15.75" x14ac:dyDescent="0.3">
      <c r="AE19428" s="70"/>
    </row>
    <row r="19429" spans="31:31" ht="15.75" x14ac:dyDescent="0.3">
      <c r="AE19429" s="70"/>
    </row>
    <row r="19430" spans="31:31" ht="15.75" x14ac:dyDescent="0.3">
      <c r="AE19430" s="70"/>
    </row>
    <row r="19431" spans="31:31" ht="15.75" x14ac:dyDescent="0.3">
      <c r="AE19431" s="70"/>
    </row>
    <row r="19432" spans="31:31" ht="15.75" x14ac:dyDescent="0.3">
      <c r="AE19432" s="70"/>
    </row>
    <row r="19433" spans="31:31" ht="15.75" x14ac:dyDescent="0.3">
      <c r="AE19433" s="70"/>
    </row>
    <row r="19434" spans="31:31" ht="15.75" x14ac:dyDescent="0.3">
      <c r="AE19434" s="70"/>
    </row>
    <row r="19435" spans="31:31" ht="15.75" x14ac:dyDescent="0.3">
      <c r="AE19435" s="70"/>
    </row>
    <row r="19436" spans="31:31" ht="15.75" x14ac:dyDescent="0.3">
      <c r="AE19436" s="70"/>
    </row>
    <row r="19437" spans="31:31" ht="15.75" x14ac:dyDescent="0.3">
      <c r="AE19437" s="70"/>
    </row>
    <row r="19438" spans="31:31" ht="15.75" x14ac:dyDescent="0.3">
      <c r="AE19438" s="70"/>
    </row>
    <row r="19439" spans="31:31" ht="15.75" x14ac:dyDescent="0.3">
      <c r="AE19439" s="70"/>
    </row>
    <row r="19440" spans="31:31" ht="15.75" x14ac:dyDescent="0.3">
      <c r="AE19440" s="70"/>
    </row>
    <row r="19441" spans="31:31" ht="15.75" x14ac:dyDescent="0.3">
      <c r="AE19441" s="70"/>
    </row>
    <row r="19442" spans="31:31" ht="15.75" x14ac:dyDescent="0.3">
      <c r="AE19442" s="70"/>
    </row>
    <row r="19443" spans="31:31" ht="15.75" x14ac:dyDescent="0.3">
      <c r="AE19443" s="70"/>
    </row>
    <row r="19444" spans="31:31" ht="15.75" x14ac:dyDescent="0.3">
      <c r="AE19444" s="70"/>
    </row>
    <row r="19445" spans="31:31" ht="15.75" x14ac:dyDescent="0.3">
      <c r="AE19445" s="70"/>
    </row>
    <row r="19446" spans="31:31" ht="15.75" x14ac:dyDescent="0.3">
      <c r="AE19446" s="70"/>
    </row>
    <row r="19447" spans="31:31" ht="15.75" x14ac:dyDescent="0.3">
      <c r="AE19447" s="70"/>
    </row>
    <row r="19448" spans="31:31" ht="15.75" x14ac:dyDescent="0.3">
      <c r="AE19448" s="70"/>
    </row>
    <row r="19449" spans="31:31" ht="15.75" x14ac:dyDescent="0.3">
      <c r="AE19449" s="70"/>
    </row>
    <row r="19450" spans="31:31" ht="15.75" x14ac:dyDescent="0.3">
      <c r="AE19450" s="70"/>
    </row>
    <row r="19451" spans="31:31" ht="15.75" x14ac:dyDescent="0.3">
      <c r="AE19451" s="70"/>
    </row>
    <row r="19452" spans="31:31" ht="15.75" x14ac:dyDescent="0.3">
      <c r="AE19452" s="70"/>
    </row>
    <row r="19453" spans="31:31" ht="15.75" x14ac:dyDescent="0.3">
      <c r="AE19453" s="70"/>
    </row>
    <row r="19454" spans="31:31" ht="15.75" x14ac:dyDescent="0.3">
      <c r="AE19454" s="70"/>
    </row>
    <row r="19455" spans="31:31" ht="15.75" x14ac:dyDescent="0.3">
      <c r="AE19455" s="70"/>
    </row>
    <row r="19456" spans="31:31" ht="15.75" x14ac:dyDescent="0.3">
      <c r="AE19456" s="70"/>
    </row>
    <row r="19457" spans="31:31" ht="15.75" x14ac:dyDescent="0.3">
      <c r="AE19457" s="70"/>
    </row>
    <row r="19458" spans="31:31" ht="15.75" x14ac:dyDescent="0.3">
      <c r="AE19458" s="70"/>
    </row>
    <row r="19459" spans="31:31" ht="15.75" x14ac:dyDescent="0.3">
      <c r="AE19459" s="70"/>
    </row>
    <row r="19460" spans="31:31" ht="15.75" x14ac:dyDescent="0.3">
      <c r="AE19460" s="70"/>
    </row>
    <row r="19461" spans="31:31" ht="15.75" x14ac:dyDescent="0.3">
      <c r="AE19461" s="70"/>
    </row>
    <row r="19462" spans="31:31" ht="15.75" x14ac:dyDescent="0.3">
      <c r="AE19462" s="70"/>
    </row>
    <row r="19463" spans="31:31" ht="15.75" x14ac:dyDescent="0.3">
      <c r="AE19463" s="70"/>
    </row>
    <row r="19464" spans="31:31" ht="15.75" x14ac:dyDescent="0.3">
      <c r="AE19464" s="70"/>
    </row>
    <row r="19465" spans="31:31" ht="15.75" x14ac:dyDescent="0.3">
      <c r="AE19465" s="70"/>
    </row>
    <row r="19466" spans="31:31" ht="15.75" x14ac:dyDescent="0.3">
      <c r="AE19466" s="70"/>
    </row>
    <row r="19467" spans="31:31" ht="15.75" x14ac:dyDescent="0.3">
      <c r="AE19467" s="70"/>
    </row>
    <row r="19468" spans="31:31" ht="15.75" x14ac:dyDescent="0.3">
      <c r="AE19468" s="70"/>
    </row>
    <row r="19469" spans="31:31" ht="15.75" x14ac:dyDescent="0.3">
      <c r="AE19469" s="70"/>
    </row>
    <row r="19470" spans="31:31" ht="15.75" x14ac:dyDescent="0.3">
      <c r="AE19470" s="70"/>
    </row>
    <row r="19471" spans="31:31" ht="15.75" x14ac:dyDescent="0.3">
      <c r="AE19471" s="70"/>
    </row>
    <row r="19472" spans="31:31" ht="15.75" x14ac:dyDescent="0.3">
      <c r="AE19472" s="70"/>
    </row>
    <row r="19473" spans="31:31" ht="15.75" x14ac:dyDescent="0.3">
      <c r="AE19473" s="70"/>
    </row>
    <row r="19474" spans="31:31" ht="15.75" x14ac:dyDescent="0.3">
      <c r="AE19474" s="70"/>
    </row>
    <row r="19475" spans="31:31" ht="15.75" x14ac:dyDescent="0.3">
      <c r="AE19475" s="70"/>
    </row>
    <row r="19476" spans="31:31" ht="15.75" x14ac:dyDescent="0.3">
      <c r="AE19476" s="70"/>
    </row>
    <row r="19477" spans="31:31" ht="15.75" x14ac:dyDescent="0.3">
      <c r="AE19477" s="70"/>
    </row>
    <row r="19478" spans="31:31" ht="15.75" x14ac:dyDescent="0.3">
      <c r="AE19478" s="70"/>
    </row>
    <row r="19479" spans="31:31" ht="15.75" x14ac:dyDescent="0.3">
      <c r="AE19479" s="70"/>
    </row>
    <row r="19480" spans="31:31" ht="15.75" x14ac:dyDescent="0.3">
      <c r="AE19480" s="70"/>
    </row>
    <row r="19481" spans="31:31" ht="15.75" x14ac:dyDescent="0.3">
      <c r="AE19481" s="70"/>
    </row>
    <row r="19482" spans="31:31" ht="15.75" x14ac:dyDescent="0.3">
      <c r="AE19482" s="70"/>
    </row>
    <row r="19483" spans="31:31" ht="15.75" x14ac:dyDescent="0.3">
      <c r="AE19483" s="70"/>
    </row>
    <row r="19484" spans="31:31" ht="15.75" x14ac:dyDescent="0.3">
      <c r="AE19484" s="70"/>
    </row>
    <row r="19485" spans="31:31" ht="15.75" x14ac:dyDescent="0.3">
      <c r="AE19485" s="70"/>
    </row>
    <row r="19486" spans="31:31" ht="15.75" x14ac:dyDescent="0.3">
      <c r="AE19486" s="70"/>
    </row>
    <row r="19487" spans="31:31" ht="15.75" x14ac:dyDescent="0.3">
      <c r="AE19487" s="70"/>
    </row>
    <row r="19488" spans="31:31" ht="15.75" x14ac:dyDescent="0.3">
      <c r="AE19488" s="70"/>
    </row>
    <row r="19489" spans="31:31" ht="15.75" x14ac:dyDescent="0.3">
      <c r="AE19489" s="70"/>
    </row>
    <row r="19490" spans="31:31" ht="15.75" x14ac:dyDescent="0.3">
      <c r="AE19490" s="70"/>
    </row>
    <row r="19491" spans="31:31" ht="15.75" x14ac:dyDescent="0.3">
      <c r="AE19491" s="70"/>
    </row>
    <row r="19492" spans="31:31" ht="15.75" x14ac:dyDescent="0.3">
      <c r="AE19492" s="70"/>
    </row>
    <row r="19493" spans="31:31" ht="15.75" x14ac:dyDescent="0.3">
      <c r="AE19493" s="70"/>
    </row>
    <row r="19494" spans="31:31" ht="15.75" x14ac:dyDescent="0.3">
      <c r="AE19494" s="70"/>
    </row>
    <row r="19495" spans="31:31" ht="15.75" x14ac:dyDescent="0.3">
      <c r="AE19495" s="70"/>
    </row>
    <row r="19496" spans="31:31" ht="15.75" x14ac:dyDescent="0.3">
      <c r="AE19496" s="70"/>
    </row>
    <row r="19497" spans="31:31" ht="15.75" x14ac:dyDescent="0.3">
      <c r="AE19497" s="70"/>
    </row>
    <row r="19498" spans="31:31" ht="15.75" x14ac:dyDescent="0.3">
      <c r="AE19498" s="70"/>
    </row>
    <row r="19499" spans="31:31" ht="15.75" x14ac:dyDescent="0.3">
      <c r="AE19499" s="70"/>
    </row>
    <row r="19500" spans="31:31" ht="15.75" x14ac:dyDescent="0.3">
      <c r="AE19500" s="70"/>
    </row>
    <row r="19501" spans="31:31" ht="15.75" x14ac:dyDescent="0.3">
      <c r="AE19501" s="70"/>
    </row>
    <row r="19502" spans="31:31" ht="15.75" x14ac:dyDescent="0.3">
      <c r="AE19502" s="70"/>
    </row>
    <row r="19503" spans="31:31" ht="15.75" x14ac:dyDescent="0.3">
      <c r="AE19503" s="70"/>
    </row>
    <row r="19504" spans="31:31" ht="15.75" x14ac:dyDescent="0.3">
      <c r="AE19504" s="70"/>
    </row>
    <row r="19505" spans="31:31" ht="15.75" x14ac:dyDescent="0.3">
      <c r="AE19505" s="70"/>
    </row>
    <row r="19506" spans="31:31" ht="15.75" x14ac:dyDescent="0.3">
      <c r="AE19506" s="70"/>
    </row>
    <row r="19507" spans="31:31" ht="15.75" x14ac:dyDescent="0.3">
      <c r="AE19507" s="70"/>
    </row>
    <row r="19508" spans="31:31" ht="15.75" x14ac:dyDescent="0.3">
      <c r="AE19508" s="70"/>
    </row>
    <row r="19509" spans="31:31" ht="15.75" x14ac:dyDescent="0.3">
      <c r="AE19509" s="70"/>
    </row>
    <row r="19510" spans="31:31" ht="15.75" x14ac:dyDescent="0.3">
      <c r="AE19510" s="70"/>
    </row>
    <row r="19511" spans="31:31" ht="15.75" x14ac:dyDescent="0.3">
      <c r="AE19511" s="70"/>
    </row>
    <row r="19512" spans="31:31" ht="15.75" x14ac:dyDescent="0.3">
      <c r="AE19512" s="70"/>
    </row>
    <row r="19513" spans="31:31" ht="15.75" x14ac:dyDescent="0.3">
      <c r="AE19513" s="70"/>
    </row>
    <row r="19514" spans="31:31" ht="15.75" x14ac:dyDescent="0.3">
      <c r="AE19514" s="70"/>
    </row>
    <row r="19515" spans="31:31" ht="15.75" x14ac:dyDescent="0.3">
      <c r="AE19515" s="70"/>
    </row>
    <row r="19516" spans="31:31" ht="15.75" x14ac:dyDescent="0.3">
      <c r="AE19516" s="70"/>
    </row>
    <row r="19517" spans="31:31" ht="15.75" x14ac:dyDescent="0.3">
      <c r="AE19517" s="70"/>
    </row>
    <row r="19518" spans="31:31" ht="15.75" x14ac:dyDescent="0.3">
      <c r="AE19518" s="70"/>
    </row>
    <row r="19519" spans="31:31" ht="15.75" x14ac:dyDescent="0.3">
      <c r="AE19519" s="70"/>
    </row>
    <row r="19520" spans="31:31" ht="15.75" x14ac:dyDescent="0.3">
      <c r="AE19520" s="70"/>
    </row>
    <row r="19521" spans="31:31" ht="15.75" x14ac:dyDescent="0.3">
      <c r="AE19521" s="70"/>
    </row>
    <row r="19522" spans="31:31" ht="15.75" x14ac:dyDescent="0.3">
      <c r="AE19522" s="70"/>
    </row>
    <row r="19523" spans="31:31" ht="15.75" x14ac:dyDescent="0.3">
      <c r="AE19523" s="70"/>
    </row>
    <row r="19524" spans="31:31" ht="15.75" x14ac:dyDescent="0.3">
      <c r="AE19524" s="70"/>
    </row>
    <row r="19525" spans="31:31" ht="15.75" x14ac:dyDescent="0.3">
      <c r="AE19525" s="70"/>
    </row>
    <row r="19526" spans="31:31" ht="15.75" x14ac:dyDescent="0.3">
      <c r="AE19526" s="70"/>
    </row>
    <row r="19527" spans="31:31" ht="15.75" x14ac:dyDescent="0.3">
      <c r="AE19527" s="70"/>
    </row>
    <row r="19528" spans="31:31" ht="15.75" x14ac:dyDescent="0.3">
      <c r="AE19528" s="70"/>
    </row>
    <row r="19529" spans="31:31" ht="15.75" x14ac:dyDescent="0.3">
      <c r="AE19529" s="70"/>
    </row>
    <row r="19530" spans="31:31" ht="15.75" x14ac:dyDescent="0.3">
      <c r="AE19530" s="70"/>
    </row>
    <row r="19531" spans="31:31" ht="15.75" x14ac:dyDescent="0.3">
      <c r="AE19531" s="70"/>
    </row>
    <row r="19532" spans="31:31" ht="15.75" x14ac:dyDescent="0.3">
      <c r="AE19532" s="70"/>
    </row>
    <row r="19533" spans="31:31" ht="15.75" x14ac:dyDescent="0.3">
      <c r="AE19533" s="70"/>
    </row>
    <row r="19534" spans="31:31" ht="15.75" x14ac:dyDescent="0.3">
      <c r="AE19534" s="70"/>
    </row>
    <row r="19535" spans="31:31" ht="15.75" x14ac:dyDescent="0.3">
      <c r="AE19535" s="70"/>
    </row>
    <row r="19536" spans="31:31" ht="15.75" x14ac:dyDescent="0.3">
      <c r="AE19536" s="70"/>
    </row>
    <row r="19537" spans="31:31" ht="15.75" x14ac:dyDescent="0.3">
      <c r="AE19537" s="70"/>
    </row>
    <row r="19538" spans="31:31" ht="15.75" x14ac:dyDescent="0.3">
      <c r="AE19538" s="70"/>
    </row>
    <row r="19539" spans="31:31" ht="15.75" x14ac:dyDescent="0.3">
      <c r="AE19539" s="70"/>
    </row>
    <row r="19540" spans="31:31" ht="15.75" x14ac:dyDescent="0.3">
      <c r="AE19540" s="70"/>
    </row>
    <row r="19541" spans="31:31" ht="15.75" x14ac:dyDescent="0.3">
      <c r="AE19541" s="70"/>
    </row>
    <row r="19542" spans="31:31" ht="15.75" x14ac:dyDescent="0.3">
      <c r="AE19542" s="70"/>
    </row>
    <row r="19543" spans="31:31" ht="15.75" x14ac:dyDescent="0.3">
      <c r="AE19543" s="70"/>
    </row>
    <row r="19544" spans="31:31" ht="15.75" x14ac:dyDescent="0.3">
      <c r="AE19544" s="70"/>
    </row>
    <row r="19545" spans="31:31" ht="15.75" x14ac:dyDescent="0.3">
      <c r="AE19545" s="70"/>
    </row>
    <row r="19546" spans="31:31" ht="15.75" x14ac:dyDescent="0.3">
      <c r="AE19546" s="70"/>
    </row>
    <row r="19547" spans="31:31" ht="15.75" x14ac:dyDescent="0.3">
      <c r="AE19547" s="70"/>
    </row>
    <row r="19548" spans="31:31" ht="15.75" x14ac:dyDescent="0.3">
      <c r="AE19548" s="70"/>
    </row>
    <row r="19549" spans="31:31" ht="15.75" x14ac:dyDescent="0.3">
      <c r="AE19549" s="70"/>
    </row>
    <row r="19550" spans="31:31" ht="15.75" x14ac:dyDescent="0.3">
      <c r="AE19550" s="70"/>
    </row>
    <row r="19551" spans="31:31" ht="15.75" x14ac:dyDescent="0.3">
      <c r="AE19551" s="70"/>
    </row>
    <row r="19552" spans="31:31" ht="15.75" x14ac:dyDescent="0.3">
      <c r="AE19552" s="70"/>
    </row>
    <row r="19553" spans="31:31" ht="15.75" x14ac:dyDescent="0.3">
      <c r="AE19553" s="70"/>
    </row>
    <row r="19554" spans="31:31" ht="15.75" x14ac:dyDescent="0.3">
      <c r="AE19554" s="70"/>
    </row>
    <row r="19555" spans="31:31" ht="15.75" x14ac:dyDescent="0.3">
      <c r="AE19555" s="70"/>
    </row>
    <row r="19556" spans="31:31" ht="15.75" x14ac:dyDescent="0.3">
      <c r="AE19556" s="70"/>
    </row>
    <row r="19557" spans="31:31" ht="15.75" x14ac:dyDescent="0.3">
      <c r="AE19557" s="70"/>
    </row>
    <row r="19558" spans="31:31" ht="15.75" x14ac:dyDescent="0.3">
      <c r="AE19558" s="70"/>
    </row>
    <row r="19559" spans="31:31" ht="15.75" x14ac:dyDescent="0.3">
      <c r="AE19559" s="70"/>
    </row>
    <row r="19560" spans="31:31" ht="15.75" x14ac:dyDescent="0.3">
      <c r="AE19560" s="70"/>
    </row>
    <row r="19561" spans="31:31" ht="15.75" x14ac:dyDescent="0.3">
      <c r="AE19561" s="70"/>
    </row>
    <row r="19562" spans="31:31" ht="15.75" x14ac:dyDescent="0.3">
      <c r="AE19562" s="70"/>
    </row>
    <row r="19563" spans="31:31" ht="15.75" x14ac:dyDescent="0.3">
      <c r="AE19563" s="70"/>
    </row>
    <row r="19564" spans="31:31" ht="15.75" x14ac:dyDescent="0.3">
      <c r="AE19564" s="70"/>
    </row>
    <row r="19565" spans="31:31" ht="15.75" x14ac:dyDescent="0.3">
      <c r="AE19565" s="70"/>
    </row>
    <row r="19566" spans="31:31" ht="15.75" x14ac:dyDescent="0.3">
      <c r="AE19566" s="70"/>
    </row>
    <row r="19567" spans="31:31" ht="15.75" x14ac:dyDescent="0.3">
      <c r="AE19567" s="70"/>
    </row>
    <row r="19568" spans="31:31" ht="15.75" x14ac:dyDescent="0.3">
      <c r="AE19568" s="70"/>
    </row>
    <row r="19569" spans="31:31" ht="15.75" x14ac:dyDescent="0.3">
      <c r="AE19569" s="70"/>
    </row>
    <row r="19570" spans="31:31" ht="15.75" x14ac:dyDescent="0.3">
      <c r="AE19570" s="70"/>
    </row>
    <row r="19571" spans="31:31" ht="15.75" x14ac:dyDescent="0.3">
      <c r="AE19571" s="70"/>
    </row>
    <row r="19572" spans="31:31" ht="15.75" x14ac:dyDescent="0.3">
      <c r="AE19572" s="70"/>
    </row>
    <row r="19573" spans="31:31" ht="15.75" x14ac:dyDescent="0.3">
      <c r="AE19573" s="70"/>
    </row>
    <row r="19574" spans="31:31" ht="15.75" x14ac:dyDescent="0.3">
      <c r="AE19574" s="70"/>
    </row>
    <row r="19575" spans="31:31" ht="15.75" x14ac:dyDescent="0.3">
      <c r="AE19575" s="70"/>
    </row>
    <row r="19576" spans="31:31" ht="15.75" x14ac:dyDescent="0.3">
      <c r="AE19576" s="70"/>
    </row>
    <row r="19577" spans="31:31" ht="15.75" x14ac:dyDescent="0.3">
      <c r="AE19577" s="70"/>
    </row>
    <row r="19578" spans="31:31" ht="15.75" x14ac:dyDescent="0.3">
      <c r="AE19578" s="70"/>
    </row>
    <row r="19579" spans="31:31" ht="15.75" x14ac:dyDescent="0.3">
      <c r="AE19579" s="70"/>
    </row>
    <row r="19580" spans="31:31" ht="15.75" x14ac:dyDescent="0.3">
      <c r="AE19580" s="70"/>
    </row>
    <row r="19581" spans="31:31" ht="15.75" x14ac:dyDescent="0.3">
      <c r="AE19581" s="70"/>
    </row>
    <row r="19582" spans="31:31" ht="15.75" x14ac:dyDescent="0.3">
      <c r="AE19582" s="70"/>
    </row>
    <row r="19583" spans="31:31" ht="15.75" x14ac:dyDescent="0.3">
      <c r="AE19583" s="70"/>
    </row>
    <row r="19584" spans="31:31" ht="15.75" x14ac:dyDescent="0.3">
      <c r="AE19584" s="70"/>
    </row>
    <row r="19585" spans="31:31" ht="15.75" x14ac:dyDescent="0.3">
      <c r="AE19585" s="70"/>
    </row>
    <row r="19586" spans="31:31" ht="15.75" x14ac:dyDescent="0.3">
      <c r="AE19586" s="70"/>
    </row>
    <row r="19587" spans="31:31" ht="15.75" x14ac:dyDescent="0.3">
      <c r="AE19587" s="70"/>
    </row>
    <row r="19588" spans="31:31" ht="15.75" x14ac:dyDescent="0.3">
      <c r="AE19588" s="70"/>
    </row>
    <row r="19589" spans="31:31" ht="15.75" x14ac:dyDescent="0.3">
      <c r="AE19589" s="70"/>
    </row>
    <row r="19590" spans="31:31" ht="15.75" x14ac:dyDescent="0.3">
      <c r="AE19590" s="70"/>
    </row>
    <row r="19591" spans="31:31" ht="15.75" x14ac:dyDescent="0.3">
      <c r="AE19591" s="70"/>
    </row>
    <row r="19592" spans="31:31" ht="15.75" x14ac:dyDescent="0.3">
      <c r="AE19592" s="70"/>
    </row>
    <row r="19593" spans="31:31" ht="15.75" x14ac:dyDescent="0.3">
      <c r="AE19593" s="70"/>
    </row>
    <row r="19594" spans="31:31" ht="15.75" x14ac:dyDescent="0.3">
      <c r="AE19594" s="70"/>
    </row>
    <row r="19595" spans="31:31" ht="15.75" x14ac:dyDescent="0.3">
      <c r="AE19595" s="70"/>
    </row>
    <row r="19596" spans="31:31" ht="15.75" x14ac:dyDescent="0.3">
      <c r="AE19596" s="70"/>
    </row>
    <row r="19597" spans="31:31" ht="15.75" x14ac:dyDescent="0.3">
      <c r="AE19597" s="70"/>
    </row>
    <row r="19598" spans="31:31" ht="15.75" x14ac:dyDescent="0.3">
      <c r="AE19598" s="70"/>
    </row>
    <row r="19599" spans="31:31" ht="15.75" x14ac:dyDescent="0.3">
      <c r="AE19599" s="70"/>
    </row>
    <row r="19600" spans="31:31" ht="15.75" x14ac:dyDescent="0.3">
      <c r="AE19600" s="70"/>
    </row>
    <row r="19601" spans="31:31" ht="15.75" x14ac:dyDescent="0.3">
      <c r="AE19601" s="70"/>
    </row>
    <row r="19602" spans="31:31" ht="15.75" x14ac:dyDescent="0.3">
      <c r="AE19602" s="70"/>
    </row>
    <row r="19603" spans="31:31" ht="15.75" x14ac:dyDescent="0.3">
      <c r="AE19603" s="70"/>
    </row>
    <row r="19604" spans="31:31" ht="15.75" x14ac:dyDescent="0.3">
      <c r="AE19604" s="70"/>
    </row>
    <row r="19605" spans="31:31" ht="15.75" x14ac:dyDescent="0.3">
      <c r="AE19605" s="70"/>
    </row>
    <row r="19606" spans="31:31" ht="15.75" x14ac:dyDescent="0.3">
      <c r="AE19606" s="70"/>
    </row>
    <row r="19607" spans="31:31" ht="15.75" x14ac:dyDescent="0.3">
      <c r="AE19607" s="70"/>
    </row>
    <row r="19608" spans="31:31" ht="15.75" x14ac:dyDescent="0.3">
      <c r="AE19608" s="70"/>
    </row>
    <row r="19609" spans="31:31" ht="15.75" x14ac:dyDescent="0.3">
      <c r="AE19609" s="70"/>
    </row>
    <row r="19610" spans="31:31" ht="15.75" x14ac:dyDescent="0.3">
      <c r="AE19610" s="70"/>
    </row>
    <row r="19611" spans="31:31" ht="15.75" x14ac:dyDescent="0.3">
      <c r="AE19611" s="70"/>
    </row>
    <row r="19612" spans="31:31" ht="15.75" x14ac:dyDescent="0.3">
      <c r="AE19612" s="70"/>
    </row>
    <row r="19613" spans="31:31" ht="15.75" x14ac:dyDescent="0.3">
      <c r="AE19613" s="70"/>
    </row>
    <row r="19614" spans="31:31" ht="15.75" x14ac:dyDescent="0.3">
      <c r="AE19614" s="70"/>
    </row>
    <row r="19615" spans="31:31" ht="15.75" x14ac:dyDescent="0.3">
      <c r="AE19615" s="70"/>
    </row>
    <row r="19616" spans="31:31" ht="15.75" x14ac:dyDescent="0.3">
      <c r="AE19616" s="70"/>
    </row>
    <row r="19617" spans="31:31" ht="15.75" x14ac:dyDescent="0.3">
      <c r="AE19617" s="70"/>
    </row>
    <row r="19618" spans="31:31" ht="15.75" x14ac:dyDescent="0.3">
      <c r="AE19618" s="70"/>
    </row>
    <row r="19619" spans="31:31" ht="15.75" x14ac:dyDescent="0.3">
      <c r="AE19619" s="70"/>
    </row>
    <row r="19620" spans="31:31" ht="15.75" x14ac:dyDescent="0.3">
      <c r="AE19620" s="70"/>
    </row>
    <row r="19621" spans="31:31" ht="15.75" x14ac:dyDescent="0.3">
      <c r="AE19621" s="70"/>
    </row>
    <row r="19622" spans="31:31" ht="15.75" x14ac:dyDescent="0.3">
      <c r="AE19622" s="70"/>
    </row>
    <row r="19623" spans="31:31" ht="15.75" x14ac:dyDescent="0.3">
      <c r="AE19623" s="70"/>
    </row>
    <row r="19624" spans="31:31" ht="15.75" x14ac:dyDescent="0.3">
      <c r="AE19624" s="70"/>
    </row>
    <row r="19625" spans="31:31" ht="15.75" x14ac:dyDescent="0.3">
      <c r="AE19625" s="70"/>
    </row>
    <row r="19626" spans="31:31" ht="15.75" x14ac:dyDescent="0.3">
      <c r="AE19626" s="70"/>
    </row>
    <row r="19627" spans="31:31" ht="15.75" x14ac:dyDescent="0.3">
      <c r="AE19627" s="70"/>
    </row>
    <row r="19628" spans="31:31" ht="15.75" x14ac:dyDescent="0.3">
      <c r="AE19628" s="70"/>
    </row>
    <row r="19629" spans="31:31" ht="15.75" x14ac:dyDescent="0.3">
      <c r="AE19629" s="70"/>
    </row>
    <row r="19630" spans="31:31" ht="15.75" x14ac:dyDescent="0.3">
      <c r="AE19630" s="70"/>
    </row>
    <row r="19631" spans="31:31" ht="15.75" x14ac:dyDescent="0.3">
      <c r="AE19631" s="70"/>
    </row>
    <row r="19632" spans="31:31" ht="15.75" x14ac:dyDescent="0.3">
      <c r="AE19632" s="70"/>
    </row>
    <row r="19633" spans="31:31" ht="15.75" x14ac:dyDescent="0.3">
      <c r="AE19633" s="70"/>
    </row>
    <row r="19634" spans="31:31" ht="15.75" x14ac:dyDescent="0.3">
      <c r="AE19634" s="70"/>
    </row>
    <row r="19635" spans="31:31" ht="15.75" x14ac:dyDescent="0.3">
      <c r="AE19635" s="70"/>
    </row>
    <row r="19636" spans="31:31" ht="15.75" x14ac:dyDescent="0.3">
      <c r="AE19636" s="70"/>
    </row>
    <row r="19637" spans="31:31" ht="15.75" x14ac:dyDescent="0.3">
      <c r="AE19637" s="70"/>
    </row>
    <row r="19638" spans="31:31" ht="15.75" x14ac:dyDescent="0.3">
      <c r="AE19638" s="70"/>
    </row>
    <row r="19639" spans="31:31" ht="15.75" x14ac:dyDescent="0.3">
      <c r="AE19639" s="70"/>
    </row>
    <row r="19640" spans="31:31" ht="15.75" x14ac:dyDescent="0.3">
      <c r="AE19640" s="70"/>
    </row>
    <row r="19641" spans="31:31" ht="15.75" x14ac:dyDescent="0.3">
      <c r="AE19641" s="70"/>
    </row>
    <row r="19642" spans="31:31" ht="15.75" x14ac:dyDescent="0.3">
      <c r="AE19642" s="70"/>
    </row>
    <row r="19643" spans="31:31" ht="15.75" x14ac:dyDescent="0.3">
      <c r="AE19643" s="70"/>
    </row>
    <row r="19644" spans="31:31" ht="15.75" x14ac:dyDescent="0.3">
      <c r="AE19644" s="70"/>
    </row>
    <row r="19645" spans="31:31" ht="15.75" x14ac:dyDescent="0.3">
      <c r="AE19645" s="70"/>
    </row>
    <row r="19646" spans="31:31" ht="15.75" x14ac:dyDescent="0.3">
      <c r="AE19646" s="70"/>
    </row>
    <row r="19647" spans="31:31" ht="15.75" x14ac:dyDescent="0.3">
      <c r="AE19647" s="70"/>
    </row>
    <row r="19648" spans="31:31" ht="15.75" x14ac:dyDescent="0.3">
      <c r="AE19648" s="70"/>
    </row>
    <row r="19649" spans="31:31" ht="15.75" x14ac:dyDescent="0.3">
      <c r="AE19649" s="70"/>
    </row>
    <row r="19650" spans="31:31" ht="15.75" x14ac:dyDescent="0.3">
      <c r="AE19650" s="70"/>
    </row>
    <row r="19651" spans="31:31" ht="15.75" x14ac:dyDescent="0.3">
      <c r="AE19651" s="70"/>
    </row>
    <row r="19652" spans="31:31" ht="15.75" x14ac:dyDescent="0.3">
      <c r="AE19652" s="70"/>
    </row>
    <row r="19653" spans="31:31" ht="15.75" x14ac:dyDescent="0.3">
      <c r="AE19653" s="70"/>
    </row>
    <row r="19654" spans="31:31" ht="15.75" x14ac:dyDescent="0.3">
      <c r="AE19654" s="70"/>
    </row>
    <row r="19655" spans="31:31" ht="15.75" x14ac:dyDescent="0.3">
      <c r="AE19655" s="70"/>
    </row>
    <row r="19656" spans="31:31" ht="15.75" x14ac:dyDescent="0.3">
      <c r="AE19656" s="70"/>
    </row>
    <row r="19657" spans="31:31" ht="15.75" x14ac:dyDescent="0.3">
      <c r="AE19657" s="70"/>
    </row>
    <row r="19658" spans="31:31" ht="15.75" x14ac:dyDescent="0.3">
      <c r="AE19658" s="70"/>
    </row>
    <row r="19659" spans="31:31" ht="15.75" x14ac:dyDescent="0.3">
      <c r="AE19659" s="70"/>
    </row>
    <row r="19660" spans="31:31" ht="15.75" x14ac:dyDescent="0.3">
      <c r="AE19660" s="70"/>
    </row>
    <row r="19661" spans="31:31" ht="15.75" x14ac:dyDescent="0.3">
      <c r="AE19661" s="70"/>
    </row>
    <row r="19662" spans="31:31" ht="15.75" x14ac:dyDescent="0.3">
      <c r="AE19662" s="70"/>
    </row>
    <row r="19663" spans="31:31" ht="15.75" x14ac:dyDescent="0.3">
      <c r="AE19663" s="70"/>
    </row>
    <row r="19664" spans="31:31" ht="15.75" x14ac:dyDescent="0.3">
      <c r="AE19664" s="70"/>
    </row>
    <row r="19665" spans="31:31" ht="15.75" x14ac:dyDescent="0.3">
      <c r="AE19665" s="70"/>
    </row>
    <row r="19666" spans="31:31" ht="15.75" x14ac:dyDescent="0.3">
      <c r="AE19666" s="70"/>
    </row>
    <row r="19667" spans="31:31" ht="15.75" x14ac:dyDescent="0.3">
      <c r="AE19667" s="70"/>
    </row>
    <row r="19668" spans="31:31" ht="15.75" x14ac:dyDescent="0.3">
      <c r="AE19668" s="70"/>
    </row>
    <row r="19669" spans="31:31" ht="15.75" x14ac:dyDescent="0.3">
      <c r="AE19669" s="70"/>
    </row>
    <row r="19670" spans="31:31" ht="15.75" x14ac:dyDescent="0.3">
      <c r="AE19670" s="70"/>
    </row>
    <row r="19671" spans="31:31" ht="15.75" x14ac:dyDescent="0.3">
      <c r="AE19671" s="70"/>
    </row>
    <row r="19672" spans="31:31" ht="15.75" x14ac:dyDescent="0.3">
      <c r="AE19672" s="70"/>
    </row>
    <row r="19673" spans="31:31" ht="15.75" x14ac:dyDescent="0.3">
      <c r="AE19673" s="70"/>
    </row>
    <row r="19674" spans="31:31" ht="15.75" x14ac:dyDescent="0.3">
      <c r="AE19674" s="70"/>
    </row>
    <row r="19675" spans="31:31" ht="15.75" x14ac:dyDescent="0.3">
      <c r="AE19675" s="70"/>
    </row>
    <row r="19676" spans="31:31" ht="15.75" x14ac:dyDescent="0.3">
      <c r="AE19676" s="70"/>
    </row>
    <row r="19677" spans="31:31" ht="15.75" x14ac:dyDescent="0.3">
      <c r="AE19677" s="70"/>
    </row>
    <row r="19678" spans="31:31" ht="15.75" x14ac:dyDescent="0.3">
      <c r="AE19678" s="70"/>
    </row>
    <row r="19679" spans="31:31" ht="15.75" x14ac:dyDescent="0.3">
      <c r="AE19679" s="70"/>
    </row>
    <row r="19680" spans="31:31" ht="15.75" x14ac:dyDescent="0.3">
      <c r="AE19680" s="70"/>
    </row>
    <row r="19681" spans="31:31" ht="15.75" x14ac:dyDescent="0.3">
      <c r="AE19681" s="70"/>
    </row>
    <row r="19682" spans="31:31" ht="15.75" x14ac:dyDescent="0.3">
      <c r="AE19682" s="70"/>
    </row>
    <row r="19683" spans="31:31" ht="15.75" x14ac:dyDescent="0.3">
      <c r="AE19683" s="70"/>
    </row>
    <row r="19684" spans="31:31" ht="15.75" x14ac:dyDescent="0.3">
      <c r="AE19684" s="70"/>
    </row>
    <row r="19685" spans="31:31" ht="15.75" x14ac:dyDescent="0.3">
      <c r="AE19685" s="70"/>
    </row>
    <row r="19686" spans="31:31" ht="15.75" x14ac:dyDescent="0.3">
      <c r="AE19686" s="70"/>
    </row>
    <row r="19687" spans="31:31" ht="15.75" x14ac:dyDescent="0.3">
      <c r="AE19687" s="70"/>
    </row>
    <row r="19688" spans="31:31" ht="15.75" x14ac:dyDescent="0.3">
      <c r="AE19688" s="70"/>
    </row>
    <row r="19689" spans="31:31" ht="15.75" x14ac:dyDescent="0.3">
      <c r="AE19689" s="70"/>
    </row>
    <row r="19690" spans="31:31" ht="15.75" x14ac:dyDescent="0.3">
      <c r="AE19690" s="70"/>
    </row>
    <row r="19691" spans="31:31" ht="15.75" x14ac:dyDescent="0.3">
      <c r="AE19691" s="70"/>
    </row>
    <row r="19692" spans="31:31" ht="15.75" x14ac:dyDescent="0.3">
      <c r="AE19692" s="70"/>
    </row>
    <row r="19693" spans="31:31" ht="15.75" x14ac:dyDescent="0.3">
      <c r="AE19693" s="70"/>
    </row>
    <row r="19694" spans="31:31" ht="15.75" x14ac:dyDescent="0.3">
      <c r="AE19694" s="70"/>
    </row>
    <row r="19695" spans="31:31" ht="15.75" x14ac:dyDescent="0.3">
      <c r="AE19695" s="70"/>
    </row>
    <row r="19696" spans="31:31" ht="15.75" x14ac:dyDescent="0.3">
      <c r="AE19696" s="70"/>
    </row>
    <row r="19697" spans="31:31" ht="15.75" x14ac:dyDescent="0.3">
      <c r="AE19697" s="70"/>
    </row>
    <row r="19698" spans="31:31" ht="15.75" x14ac:dyDescent="0.3">
      <c r="AE19698" s="70"/>
    </row>
    <row r="19699" spans="31:31" ht="15.75" x14ac:dyDescent="0.3">
      <c r="AE19699" s="70"/>
    </row>
    <row r="19700" spans="31:31" ht="15.75" x14ac:dyDescent="0.3">
      <c r="AE19700" s="70"/>
    </row>
    <row r="19701" spans="31:31" ht="15.75" x14ac:dyDescent="0.3">
      <c r="AE19701" s="70"/>
    </row>
    <row r="19702" spans="31:31" ht="15.75" x14ac:dyDescent="0.3">
      <c r="AE19702" s="70"/>
    </row>
    <row r="19703" spans="31:31" ht="15.75" x14ac:dyDescent="0.3">
      <c r="AE19703" s="70"/>
    </row>
    <row r="19704" spans="31:31" ht="15.75" x14ac:dyDescent="0.3">
      <c r="AE19704" s="70"/>
    </row>
    <row r="19705" spans="31:31" ht="15.75" x14ac:dyDescent="0.3">
      <c r="AE19705" s="70"/>
    </row>
    <row r="19706" spans="31:31" ht="15.75" x14ac:dyDescent="0.3">
      <c r="AE19706" s="70"/>
    </row>
    <row r="19707" spans="31:31" ht="15.75" x14ac:dyDescent="0.3">
      <c r="AE19707" s="70"/>
    </row>
    <row r="19708" spans="31:31" ht="15.75" x14ac:dyDescent="0.3">
      <c r="AE19708" s="70"/>
    </row>
    <row r="19709" spans="31:31" ht="15.75" x14ac:dyDescent="0.3">
      <c r="AE19709" s="70"/>
    </row>
    <row r="19710" spans="31:31" ht="15.75" x14ac:dyDescent="0.3">
      <c r="AE19710" s="70"/>
    </row>
    <row r="19711" spans="31:31" ht="15.75" x14ac:dyDescent="0.3">
      <c r="AE19711" s="70"/>
    </row>
    <row r="19712" spans="31:31" ht="15.75" x14ac:dyDescent="0.3">
      <c r="AE19712" s="70"/>
    </row>
    <row r="19713" spans="31:31" ht="15.75" x14ac:dyDescent="0.3">
      <c r="AE19713" s="70"/>
    </row>
    <row r="19714" spans="31:31" ht="15.75" x14ac:dyDescent="0.3">
      <c r="AE19714" s="70"/>
    </row>
    <row r="19715" spans="31:31" ht="15.75" x14ac:dyDescent="0.3">
      <c r="AE19715" s="70"/>
    </row>
    <row r="19716" spans="31:31" ht="15.75" x14ac:dyDescent="0.3">
      <c r="AE19716" s="70"/>
    </row>
    <row r="19717" spans="31:31" ht="15.75" x14ac:dyDescent="0.3">
      <c r="AE19717" s="70"/>
    </row>
    <row r="19718" spans="31:31" ht="15.75" x14ac:dyDescent="0.3">
      <c r="AE19718" s="70"/>
    </row>
    <row r="19719" spans="31:31" ht="15.75" x14ac:dyDescent="0.3">
      <c r="AE19719" s="70"/>
    </row>
    <row r="19720" spans="31:31" ht="15.75" x14ac:dyDescent="0.3">
      <c r="AE19720" s="70"/>
    </row>
    <row r="19721" spans="31:31" ht="15.75" x14ac:dyDescent="0.3">
      <c r="AE19721" s="70"/>
    </row>
    <row r="19722" spans="31:31" ht="15.75" x14ac:dyDescent="0.3">
      <c r="AE19722" s="70"/>
    </row>
    <row r="19723" spans="31:31" ht="15.75" x14ac:dyDescent="0.3">
      <c r="AE19723" s="70"/>
    </row>
    <row r="19724" spans="31:31" ht="15.75" x14ac:dyDescent="0.3">
      <c r="AE19724" s="70"/>
    </row>
    <row r="19725" spans="31:31" ht="15.75" x14ac:dyDescent="0.3">
      <c r="AE19725" s="70"/>
    </row>
    <row r="19726" spans="31:31" ht="15.75" x14ac:dyDescent="0.3">
      <c r="AE19726" s="70"/>
    </row>
    <row r="19727" spans="31:31" ht="15.75" x14ac:dyDescent="0.3">
      <c r="AE19727" s="70"/>
    </row>
    <row r="19728" spans="31:31" ht="15.75" x14ac:dyDescent="0.3">
      <c r="AE19728" s="70"/>
    </row>
    <row r="19729" spans="31:31" ht="15.75" x14ac:dyDescent="0.3">
      <c r="AE19729" s="70"/>
    </row>
    <row r="19730" spans="31:31" ht="15.75" x14ac:dyDescent="0.3">
      <c r="AE19730" s="70"/>
    </row>
    <row r="19731" spans="31:31" ht="15.75" x14ac:dyDescent="0.3">
      <c r="AE19731" s="70"/>
    </row>
    <row r="19732" spans="31:31" ht="15.75" x14ac:dyDescent="0.3">
      <c r="AE19732" s="70"/>
    </row>
    <row r="19733" spans="31:31" ht="15.75" x14ac:dyDescent="0.3">
      <c r="AE19733" s="70"/>
    </row>
    <row r="19734" spans="31:31" ht="15.75" x14ac:dyDescent="0.3">
      <c r="AE19734" s="70"/>
    </row>
    <row r="19735" spans="31:31" ht="15.75" x14ac:dyDescent="0.3">
      <c r="AE19735" s="70"/>
    </row>
    <row r="19736" spans="31:31" ht="15.75" x14ac:dyDescent="0.3">
      <c r="AE19736" s="70"/>
    </row>
    <row r="19737" spans="31:31" ht="15.75" x14ac:dyDescent="0.3">
      <c r="AE19737" s="70"/>
    </row>
    <row r="19738" spans="31:31" ht="15.75" x14ac:dyDescent="0.3">
      <c r="AE19738" s="70"/>
    </row>
    <row r="19739" spans="31:31" ht="15.75" x14ac:dyDescent="0.3">
      <c r="AE19739" s="70"/>
    </row>
    <row r="19740" spans="31:31" ht="15.75" x14ac:dyDescent="0.3">
      <c r="AE19740" s="70"/>
    </row>
    <row r="19741" spans="31:31" ht="15.75" x14ac:dyDescent="0.3">
      <c r="AE19741" s="70"/>
    </row>
    <row r="19742" spans="31:31" ht="15.75" x14ac:dyDescent="0.3">
      <c r="AE19742" s="70"/>
    </row>
    <row r="19743" spans="31:31" ht="15.75" x14ac:dyDescent="0.3">
      <c r="AE19743" s="70"/>
    </row>
    <row r="19744" spans="31:31" ht="15.75" x14ac:dyDescent="0.3">
      <c r="AE19744" s="70"/>
    </row>
    <row r="19745" spans="31:31" ht="15.75" x14ac:dyDescent="0.3">
      <c r="AE19745" s="70"/>
    </row>
    <row r="19746" spans="31:31" ht="15.75" x14ac:dyDescent="0.3">
      <c r="AE19746" s="70"/>
    </row>
    <row r="19747" spans="31:31" ht="15.75" x14ac:dyDescent="0.3">
      <c r="AE19747" s="70"/>
    </row>
    <row r="19748" spans="31:31" ht="15.75" x14ac:dyDescent="0.3">
      <c r="AE19748" s="70"/>
    </row>
    <row r="19749" spans="31:31" ht="15.75" x14ac:dyDescent="0.3">
      <c r="AE19749" s="70"/>
    </row>
    <row r="19750" spans="31:31" ht="15.75" x14ac:dyDescent="0.3">
      <c r="AE19750" s="70"/>
    </row>
    <row r="19751" spans="31:31" ht="15.75" x14ac:dyDescent="0.3">
      <c r="AE19751" s="70"/>
    </row>
    <row r="19752" spans="31:31" ht="15.75" x14ac:dyDescent="0.3">
      <c r="AE19752" s="70"/>
    </row>
    <row r="19753" spans="31:31" ht="15.75" x14ac:dyDescent="0.3">
      <c r="AE19753" s="70"/>
    </row>
    <row r="19754" spans="31:31" ht="15.75" x14ac:dyDescent="0.3">
      <c r="AE19754" s="70"/>
    </row>
    <row r="19755" spans="31:31" ht="15.75" x14ac:dyDescent="0.3">
      <c r="AE19755" s="70"/>
    </row>
    <row r="19756" spans="31:31" ht="15.75" x14ac:dyDescent="0.3">
      <c r="AE19756" s="70"/>
    </row>
    <row r="19757" spans="31:31" ht="15.75" x14ac:dyDescent="0.3">
      <c r="AE19757" s="70"/>
    </row>
    <row r="19758" spans="31:31" ht="15.75" x14ac:dyDescent="0.3">
      <c r="AE19758" s="70"/>
    </row>
    <row r="19759" spans="31:31" ht="15.75" x14ac:dyDescent="0.3">
      <c r="AE19759" s="70"/>
    </row>
    <row r="19760" spans="31:31" ht="15.75" x14ac:dyDescent="0.3">
      <c r="AE19760" s="70"/>
    </row>
    <row r="19761" spans="31:31" ht="15.75" x14ac:dyDescent="0.3">
      <c r="AE19761" s="70"/>
    </row>
    <row r="19762" spans="31:31" ht="15.75" x14ac:dyDescent="0.3">
      <c r="AE19762" s="70"/>
    </row>
    <row r="19763" spans="31:31" ht="15.75" x14ac:dyDescent="0.3">
      <c r="AE19763" s="70"/>
    </row>
    <row r="19764" spans="31:31" ht="15.75" x14ac:dyDescent="0.3">
      <c r="AE19764" s="70"/>
    </row>
    <row r="19765" spans="31:31" ht="15.75" x14ac:dyDescent="0.3">
      <c r="AE19765" s="70"/>
    </row>
    <row r="19766" spans="31:31" ht="15.75" x14ac:dyDescent="0.3">
      <c r="AE19766" s="70"/>
    </row>
    <row r="19767" spans="31:31" ht="15.75" x14ac:dyDescent="0.3">
      <c r="AE19767" s="70"/>
    </row>
    <row r="19768" spans="31:31" ht="15.75" x14ac:dyDescent="0.3">
      <c r="AE19768" s="70"/>
    </row>
    <row r="19769" spans="31:31" ht="15.75" x14ac:dyDescent="0.3">
      <c r="AE19769" s="70"/>
    </row>
    <row r="19770" spans="31:31" ht="15.75" x14ac:dyDescent="0.3">
      <c r="AE19770" s="70"/>
    </row>
    <row r="19771" spans="31:31" ht="15.75" x14ac:dyDescent="0.3">
      <c r="AE19771" s="70"/>
    </row>
    <row r="19772" spans="31:31" ht="15.75" x14ac:dyDescent="0.3">
      <c r="AE19772" s="70"/>
    </row>
    <row r="19773" spans="31:31" ht="15.75" x14ac:dyDescent="0.3">
      <c r="AE19773" s="70"/>
    </row>
    <row r="19774" spans="31:31" ht="15.75" x14ac:dyDescent="0.3">
      <c r="AE19774" s="70"/>
    </row>
    <row r="19775" spans="31:31" ht="15.75" x14ac:dyDescent="0.3">
      <c r="AE19775" s="70"/>
    </row>
    <row r="19776" spans="31:31" ht="15.75" x14ac:dyDescent="0.3">
      <c r="AE19776" s="70"/>
    </row>
    <row r="19777" spans="31:31" ht="15.75" x14ac:dyDescent="0.3">
      <c r="AE19777" s="70"/>
    </row>
    <row r="19778" spans="31:31" ht="15.75" x14ac:dyDescent="0.3">
      <c r="AE19778" s="70"/>
    </row>
    <row r="19779" spans="31:31" ht="15.75" x14ac:dyDescent="0.3">
      <c r="AE19779" s="70"/>
    </row>
    <row r="19780" spans="31:31" ht="15.75" x14ac:dyDescent="0.3">
      <c r="AE19780" s="70"/>
    </row>
    <row r="19781" spans="31:31" ht="15.75" x14ac:dyDescent="0.3">
      <c r="AE19781" s="70"/>
    </row>
    <row r="19782" spans="31:31" ht="15.75" x14ac:dyDescent="0.3">
      <c r="AE19782" s="70"/>
    </row>
    <row r="19783" spans="31:31" ht="15.75" x14ac:dyDescent="0.3">
      <c r="AE19783" s="70"/>
    </row>
    <row r="19784" spans="31:31" ht="15.75" x14ac:dyDescent="0.3">
      <c r="AE19784" s="70"/>
    </row>
    <row r="19785" spans="31:31" ht="15.75" x14ac:dyDescent="0.3">
      <c r="AE19785" s="70"/>
    </row>
    <row r="19786" spans="31:31" ht="15.75" x14ac:dyDescent="0.3">
      <c r="AE19786" s="70"/>
    </row>
    <row r="19787" spans="31:31" ht="15.75" x14ac:dyDescent="0.3">
      <c r="AE19787" s="70"/>
    </row>
    <row r="19788" spans="31:31" ht="15.75" x14ac:dyDescent="0.3">
      <c r="AE19788" s="70"/>
    </row>
    <row r="19789" spans="31:31" ht="15.75" x14ac:dyDescent="0.3">
      <c r="AE19789" s="70"/>
    </row>
    <row r="19790" spans="31:31" ht="15.75" x14ac:dyDescent="0.3">
      <c r="AE19790" s="70"/>
    </row>
    <row r="19791" spans="31:31" ht="15.75" x14ac:dyDescent="0.3">
      <c r="AE19791" s="70"/>
    </row>
    <row r="19792" spans="31:31" ht="15.75" x14ac:dyDescent="0.3">
      <c r="AE19792" s="70"/>
    </row>
    <row r="19793" spans="31:31" ht="15.75" x14ac:dyDescent="0.3">
      <c r="AE19793" s="70"/>
    </row>
    <row r="19794" spans="31:31" ht="15.75" x14ac:dyDescent="0.3">
      <c r="AE19794" s="70"/>
    </row>
    <row r="19795" spans="31:31" ht="15.75" x14ac:dyDescent="0.3">
      <c r="AE19795" s="70"/>
    </row>
    <row r="19796" spans="31:31" ht="15.75" x14ac:dyDescent="0.3">
      <c r="AE19796" s="70"/>
    </row>
    <row r="19797" spans="31:31" ht="15.75" x14ac:dyDescent="0.3">
      <c r="AE19797" s="70"/>
    </row>
    <row r="19798" spans="31:31" ht="15.75" x14ac:dyDescent="0.3">
      <c r="AE19798" s="70"/>
    </row>
    <row r="19799" spans="31:31" ht="15.75" x14ac:dyDescent="0.3">
      <c r="AE19799" s="70"/>
    </row>
    <row r="19800" spans="31:31" ht="15.75" x14ac:dyDescent="0.3">
      <c r="AE19800" s="70"/>
    </row>
    <row r="19801" spans="31:31" ht="15.75" x14ac:dyDescent="0.3">
      <c r="AE19801" s="70"/>
    </row>
    <row r="19802" spans="31:31" ht="15.75" x14ac:dyDescent="0.3">
      <c r="AE19802" s="70"/>
    </row>
    <row r="19803" spans="31:31" ht="15.75" x14ac:dyDescent="0.3">
      <c r="AE19803" s="70"/>
    </row>
    <row r="19804" spans="31:31" ht="15.75" x14ac:dyDescent="0.3">
      <c r="AE19804" s="70"/>
    </row>
    <row r="19805" spans="31:31" ht="15.75" x14ac:dyDescent="0.3">
      <c r="AE19805" s="70"/>
    </row>
    <row r="19806" spans="31:31" ht="15.75" x14ac:dyDescent="0.3">
      <c r="AE19806" s="70"/>
    </row>
    <row r="19807" spans="31:31" ht="15.75" x14ac:dyDescent="0.3">
      <c r="AE19807" s="70"/>
    </row>
    <row r="19808" spans="31:31" ht="15.75" x14ac:dyDescent="0.3">
      <c r="AE19808" s="70"/>
    </row>
    <row r="19809" spans="31:31" ht="15.75" x14ac:dyDescent="0.3">
      <c r="AE19809" s="70"/>
    </row>
    <row r="19810" spans="31:31" ht="15.75" x14ac:dyDescent="0.3">
      <c r="AE19810" s="70"/>
    </row>
    <row r="19811" spans="31:31" ht="15.75" x14ac:dyDescent="0.3">
      <c r="AE19811" s="70"/>
    </row>
    <row r="19812" spans="31:31" ht="15.75" x14ac:dyDescent="0.3">
      <c r="AE19812" s="70"/>
    </row>
    <row r="19813" spans="31:31" ht="15.75" x14ac:dyDescent="0.3">
      <c r="AE19813" s="70"/>
    </row>
    <row r="19814" spans="31:31" ht="15.75" x14ac:dyDescent="0.3">
      <c r="AE19814" s="70"/>
    </row>
    <row r="19815" spans="31:31" ht="15.75" x14ac:dyDescent="0.3">
      <c r="AE19815" s="70"/>
    </row>
    <row r="19816" spans="31:31" ht="15.75" x14ac:dyDescent="0.3">
      <c r="AE19816" s="70"/>
    </row>
    <row r="19817" spans="31:31" ht="15.75" x14ac:dyDescent="0.3">
      <c r="AE19817" s="70"/>
    </row>
    <row r="19818" spans="31:31" ht="15.75" x14ac:dyDescent="0.3">
      <c r="AE19818" s="70"/>
    </row>
    <row r="19819" spans="31:31" ht="15.75" x14ac:dyDescent="0.3">
      <c r="AE19819" s="70"/>
    </row>
    <row r="19820" spans="31:31" ht="15.75" x14ac:dyDescent="0.3">
      <c r="AE19820" s="70"/>
    </row>
    <row r="19821" spans="31:31" ht="15.75" x14ac:dyDescent="0.3">
      <c r="AE19821" s="70"/>
    </row>
    <row r="19822" spans="31:31" ht="15.75" x14ac:dyDescent="0.3">
      <c r="AE19822" s="70"/>
    </row>
    <row r="19823" spans="31:31" ht="15.75" x14ac:dyDescent="0.3">
      <c r="AE19823" s="70"/>
    </row>
    <row r="19824" spans="31:31" ht="15.75" x14ac:dyDescent="0.3">
      <c r="AE19824" s="70"/>
    </row>
    <row r="19825" spans="31:31" ht="15.75" x14ac:dyDescent="0.3">
      <c r="AE19825" s="70"/>
    </row>
    <row r="19826" spans="31:31" ht="15.75" x14ac:dyDescent="0.3">
      <c r="AE19826" s="70"/>
    </row>
    <row r="19827" spans="31:31" ht="15.75" x14ac:dyDescent="0.3">
      <c r="AE19827" s="70"/>
    </row>
    <row r="19828" spans="31:31" ht="15.75" x14ac:dyDescent="0.3">
      <c r="AE19828" s="70"/>
    </row>
    <row r="19829" spans="31:31" ht="15.75" x14ac:dyDescent="0.3">
      <c r="AE19829" s="70"/>
    </row>
    <row r="19830" spans="31:31" ht="15.75" x14ac:dyDescent="0.3">
      <c r="AE19830" s="70"/>
    </row>
    <row r="19831" spans="31:31" ht="15.75" x14ac:dyDescent="0.3">
      <c r="AE19831" s="70"/>
    </row>
    <row r="19832" spans="31:31" ht="15.75" x14ac:dyDescent="0.3">
      <c r="AE19832" s="70"/>
    </row>
    <row r="19833" spans="31:31" ht="15.75" x14ac:dyDescent="0.3">
      <c r="AE19833" s="70"/>
    </row>
    <row r="19834" spans="31:31" ht="15.75" x14ac:dyDescent="0.3">
      <c r="AE19834" s="70"/>
    </row>
    <row r="19835" spans="31:31" ht="15.75" x14ac:dyDescent="0.3">
      <c r="AE19835" s="70"/>
    </row>
    <row r="19836" spans="31:31" ht="15.75" x14ac:dyDescent="0.3">
      <c r="AE19836" s="70"/>
    </row>
    <row r="19837" spans="31:31" ht="15.75" x14ac:dyDescent="0.3">
      <c r="AE19837" s="70"/>
    </row>
    <row r="19838" spans="31:31" ht="15.75" x14ac:dyDescent="0.3">
      <c r="AE19838" s="70"/>
    </row>
    <row r="19839" spans="31:31" ht="15.75" x14ac:dyDescent="0.3">
      <c r="AE19839" s="70"/>
    </row>
    <row r="19840" spans="31:31" ht="15.75" x14ac:dyDescent="0.3">
      <c r="AE19840" s="70"/>
    </row>
    <row r="19841" spans="31:31" ht="15.75" x14ac:dyDescent="0.3">
      <c r="AE19841" s="70"/>
    </row>
    <row r="19842" spans="31:31" ht="15.75" x14ac:dyDescent="0.3">
      <c r="AE19842" s="70"/>
    </row>
    <row r="19843" spans="31:31" ht="15.75" x14ac:dyDescent="0.3">
      <c r="AE19843" s="70"/>
    </row>
    <row r="19844" spans="31:31" ht="15.75" x14ac:dyDescent="0.3">
      <c r="AE19844" s="70"/>
    </row>
    <row r="19845" spans="31:31" ht="15.75" x14ac:dyDescent="0.3">
      <c r="AE19845" s="70"/>
    </row>
    <row r="19846" spans="31:31" ht="15.75" x14ac:dyDescent="0.3">
      <c r="AE19846" s="70"/>
    </row>
    <row r="19847" spans="31:31" ht="15.75" x14ac:dyDescent="0.3">
      <c r="AE19847" s="70"/>
    </row>
    <row r="19848" spans="31:31" ht="15.75" x14ac:dyDescent="0.3">
      <c r="AE19848" s="70"/>
    </row>
    <row r="19849" spans="31:31" ht="15.75" x14ac:dyDescent="0.3">
      <c r="AE19849" s="70"/>
    </row>
    <row r="19850" spans="31:31" ht="15.75" x14ac:dyDescent="0.3">
      <c r="AE19850" s="70"/>
    </row>
    <row r="19851" spans="31:31" ht="15.75" x14ac:dyDescent="0.3">
      <c r="AE19851" s="70"/>
    </row>
    <row r="19852" spans="31:31" ht="15.75" x14ac:dyDescent="0.3">
      <c r="AE19852" s="70"/>
    </row>
    <row r="19853" spans="31:31" ht="15.75" x14ac:dyDescent="0.3">
      <c r="AE19853" s="70"/>
    </row>
    <row r="19854" spans="31:31" ht="15.75" x14ac:dyDescent="0.3">
      <c r="AE19854" s="70"/>
    </row>
    <row r="19855" spans="31:31" ht="15.75" x14ac:dyDescent="0.3">
      <c r="AE19855" s="70"/>
    </row>
    <row r="19856" spans="31:31" ht="15.75" x14ac:dyDescent="0.3">
      <c r="AE19856" s="70"/>
    </row>
    <row r="19857" spans="31:31" ht="15.75" x14ac:dyDescent="0.3">
      <c r="AE19857" s="70"/>
    </row>
    <row r="19858" spans="31:31" ht="15.75" x14ac:dyDescent="0.3">
      <c r="AE19858" s="70"/>
    </row>
    <row r="19859" spans="31:31" ht="15.75" x14ac:dyDescent="0.3">
      <c r="AE19859" s="70"/>
    </row>
    <row r="19860" spans="31:31" ht="15.75" x14ac:dyDescent="0.3">
      <c r="AE19860" s="70"/>
    </row>
    <row r="19861" spans="31:31" ht="15.75" x14ac:dyDescent="0.3">
      <c r="AE19861" s="70"/>
    </row>
    <row r="19862" spans="31:31" ht="15.75" x14ac:dyDescent="0.3">
      <c r="AE19862" s="70"/>
    </row>
    <row r="19863" spans="31:31" ht="15.75" x14ac:dyDescent="0.3">
      <c r="AE19863" s="70"/>
    </row>
    <row r="19864" spans="31:31" ht="15.75" x14ac:dyDescent="0.3">
      <c r="AE19864" s="70"/>
    </row>
    <row r="19865" spans="31:31" ht="15.75" x14ac:dyDescent="0.3">
      <c r="AE19865" s="70"/>
    </row>
    <row r="19866" spans="31:31" ht="15.75" x14ac:dyDescent="0.3">
      <c r="AE19866" s="70"/>
    </row>
    <row r="19867" spans="31:31" ht="15.75" x14ac:dyDescent="0.3">
      <c r="AE19867" s="70"/>
    </row>
    <row r="19868" spans="31:31" ht="15.75" x14ac:dyDescent="0.3">
      <c r="AE19868" s="70"/>
    </row>
    <row r="19869" spans="31:31" ht="15.75" x14ac:dyDescent="0.3">
      <c r="AE19869" s="70"/>
    </row>
    <row r="19870" spans="31:31" ht="15.75" x14ac:dyDescent="0.3">
      <c r="AE19870" s="70"/>
    </row>
    <row r="19871" spans="31:31" ht="15.75" x14ac:dyDescent="0.3">
      <c r="AE19871" s="70"/>
    </row>
    <row r="19872" spans="31:31" ht="15.75" x14ac:dyDescent="0.3">
      <c r="AE19872" s="70"/>
    </row>
    <row r="19873" spans="31:31" ht="15.75" x14ac:dyDescent="0.3">
      <c r="AE19873" s="70"/>
    </row>
    <row r="19874" spans="31:31" ht="15.75" x14ac:dyDescent="0.3">
      <c r="AE19874" s="70"/>
    </row>
    <row r="19875" spans="31:31" ht="15.75" x14ac:dyDescent="0.3">
      <c r="AE19875" s="70"/>
    </row>
    <row r="19876" spans="31:31" ht="15.75" x14ac:dyDescent="0.3">
      <c r="AE19876" s="70"/>
    </row>
    <row r="19877" spans="31:31" ht="15.75" x14ac:dyDescent="0.3">
      <c r="AE19877" s="70"/>
    </row>
    <row r="19878" spans="31:31" ht="15.75" x14ac:dyDescent="0.3">
      <c r="AE19878" s="70"/>
    </row>
    <row r="19879" spans="31:31" ht="15.75" x14ac:dyDescent="0.3">
      <c r="AE19879" s="70"/>
    </row>
    <row r="19880" spans="31:31" ht="15.75" x14ac:dyDescent="0.3">
      <c r="AE19880" s="70"/>
    </row>
    <row r="19881" spans="31:31" ht="15.75" x14ac:dyDescent="0.3">
      <c r="AE19881" s="70"/>
    </row>
    <row r="19882" spans="31:31" ht="15.75" x14ac:dyDescent="0.3">
      <c r="AE19882" s="70"/>
    </row>
    <row r="19883" spans="31:31" ht="15.75" x14ac:dyDescent="0.3">
      <c r="AE19883" s="70"/>
    </row>
    <row r="19884" spans="31:31" ht="15.75" x14ac:dyDescent="0.3">
      <c r="AE19884" s="70"/>
    </row>
    <row r="19885" spans="31:31" ht="15.75" x14ac:dyDescent="0.3">
      <c r="AE19885" s="70"/>
    </row>
    <row r="19886" spans="31:31" ht="15.75" x14ac:dyDescent="0.3">
      <c r="AE19886" s="70"/>
    </row>
    <row r="19887" spans="31:31" ht="15.75" x14ac:dyDescent="0.3">
      <c r="AE19887" s="70"/>
    </row>
    <row r="19888" spans="31:31" ht="15.75" x14ac:dyDescent="0.3">
      <c r="AE19888" s="70"/>
    </row>
    <row r="19889" spans="31:31" ht="15.75" x14ac:dyDescent="0.3">
      <c r="AE19889" s="70"/>
    </row>
    <row r="19890" spans="31:31" ht="15.75" x14ac:dyDescent="0.3">
      <c r="AE19890" s="70"/>
    </row>
    <row r="19891" spans="31:31" ht="15.75" x14ac:dyDescent="0.3">
      <c r="AE19891" s="70"/>
    </row>
    <row r="19892" spans="31:31" ht="15.75" x14ac:dyDescent="0.3">
      <c r="AE19892" s="70"/>
    </row>
    <row r="19893" spans="31:31" ht="15.75" x14ac:dyDescent="0.3">
      <c r="AE19893" s="70"/>
    </row>
    <row r="19894" spans="31:31" ht="15.75" x14ac:dyDescent="0.3">
      <c r="AE19894" s="70"/>
    </row>
    <row r="19895" spans="31:31" ht="15.75" x14ac:dyDescent="0.3">
      <c r="AE19895" s="70"/>
    </row>
    <row r="19896" spans="31:31" ht="15.75" x14ac:dyDescent="0.3">
      <c r="AE19896" s="70"/>
    </row>
    <row r="19897" spans="31:31" ht="15.75" x14ac:dyDescent="0.3">
      <c r="AE19897" s="70"/>
    </row>
    <row r="19898" spans="31:31" ht="15.75" x14ac:dyDescent="0.3">
      <c r="AE19898" s="70"/>
    </row>
    <row r="19899" spans="31:31" ht="15.75" x14ac:dyDescent="0.3">
      <c r="AE19899" s="70"/>
    </row>
    <row r="19900" spans="31:31" ht="15.75" x14ac:dyDescent="0.3">
      <c r="AE19900" s="70"/>
    </row>
    <row r="19901" spans="31:31" ht="15.75" x14ac:dyDescent="0.3">
      <c r="AE19901" s="70"/>
    </row>
    <row r="19902" spans="31:31" ht="15.75" x14ac:dyDescent="0.3">
      <c r="AE19902" s="70"/>
    </row>
    <row r="19903" spans="31:31" ht="15.75" x14ac:dyDescent="0.3">
      <c r="AE19903" s="70"/>
    </row>
    <row r="19904" spans="31:31" ht="15.75" x14ac:dyDescent="0.3">
      <c r="AE19904" s="70"/>
    </row>
    <row r="19905" spans="31:31" ht="15.75" x14ac:dyDescent="0.3">
      <c r="AE19905" s="70"/>
    </row>
    <row r="19906" spans="31:31" ht="15.75" x14ac:dyDescent="0.3">
      <c r="AE19906" s="70"/>
    </row>
    <row r="19907" spans="31:31" ht="15.75" x14ac:dyDescent="0.3">
      <c r="AE19907" s="70"/>
    </row>
    <row r="19908" spans="31:31" ht="15.75" x14ac:dyDescent="0.3">
      <c r="AE19908" s="70"/>
    </row>
    <row r="19909" spans="31:31" ht="15.75" x14ac:dyDescent="0.3">
      <c r="AE19909" s="70"/>
    </row>
    <row r="19910" spans="31:31" ht="15.75" x14ac:dyDescent="0.3">
      <c r="AE19910" s="70"/>
    </row>
    <row r="19911" spans="31:31" ht="15.75" x14ac:dyDescent="0.3">
      <c r="AE19911" s="70"/>
    </row>
    <row r="19912" spans="31:31" ht="15.75" x14ac:dyDescent="0.3">
      <c r="AE19912" s="70"/>
    </row>
    <row r="19913" spans="31:31" ht="15.75" x14ac:dyDescent="0.3">
      <c r="AE19913" s="70"/>
    </row>
    <row r="19914" spans="31:31" ht="15.75" x14ac:dyDescent="0.3">
      <c r="AE19914" s="70"/>
    </row>
    <row r="19915" spans="31:31" ht="15.75" x14ac:dyDescent="0.3">
      <c r="AE19915" s="70"/>
    </row>
    <row r="19916" spans="31:31" ht="15.75" x14ac:dyDescent="0.3">
      <c r="AE19916" s="70"/>
    </row>
    <row r="19917" spans="31:31" ht="15.75" x14ac:dyDescent="0.3">
      <c r="AE19917" s="70"/>
    </row>
    <row r="19918" spans="31:31" ht="15.75" x14ac:dyDescent="0.3">
      <c r="AE19918" s="70"/>
    </row>
    <row r="19919" spans="31:31" ht="15.75" x14ac:dyDescent="0.3">
      <c r="AE19919" s="70"/>
    </row>
    <row r="19920" spans="31:31" ht="15.75" x14ac:dyDescent="0.3">
      <c r="AE19920" s="70"/>
    </row>
    <row r="19921" spans="31:31" ht="15.75" x14ac:dyDescent="0.3">
      <c r="AE19921" s="70"/>
    </row>
    <row r="19922" spans="31:31" ht="15.75" x14ac:dyDescent="0.3">
      <c r="AE19922" s="70"/>
    </row>
    <row r="19923" spans="31:31" ht="15.75" x14ac:dyDescent="0.3">
      <c r="AE19923" s="70"/>
    </row>
    <row r="19924" spans="31:31" ht="15.75" x14ac:dyDescent="0.3">
      <c r="AE19924" s="70"/>
    </row>
    <row r="19925" spans="31:31" ht="15.75" x14ac:dyDescent="0.3">
      <c r="AE19925" s="70"/>
    </row>
    <row r="19926" spans="31:31" ht="15.75" x14ac:dyDescent="0.3">
      <c r="AE19926" s="70"/>
    </row>
    <row r="19927" spans="31:31" ht="15.75" x14ac:dyDescent="0.3">
      <c r="AE19927" s="70"/>
    </row>
    <row r="19928" spans="31:31" ht="15.75" x14ac:dyDescent="0.3">
      <c r="AE19928" s="70"/>
    </row>
    <row r="19929" spans="31:31" ht="15.75" x14ac:dyDescent="0.3">
      <c r="AE19929" s="70"/>
    </row>
    <row r="19930" spans="31:31" ht="15.75" x14ac:dyDescent="0.3">
      <c r="AE19930" s="70"/>
    </row>
    <row r="19931" spans="31:31" ht="15.75" x14ac:dyDescent="0.3">
      <c r="AE19931" s="70"/>
    </row>
    <row r="19932" spans="31:31" ht="15.75" x14ac:dyDescent="0.3">
      <c r="AE19932" s="70"/>
    </row>
    <row r="19933" spans="31:31" ht="15.75" x14ac:dyDescent="0.3">
      <c r="AE19933" s="70"/>
    </row>
    <row r="19934" spans="31:31" ht="15.75" x14ac:dyDescent="0.3">
      <c r="AE19934" s="70"/>
    </row>
    <row r="19935" spans="31:31" ht="15.75" x14ac:dyDescent="0.3">
      <c r="AE19935" s="70"/>
    </row>
    <row r="19936" spans="31:31" ht="15.75" x14ac:dyDescent="0.3">
      <c r="AE19936" s="70"/>
    </row>
    <row r="19937" spans="31:31" ht="15.75" x14ac:dyDescent="0.3">
      <c r="AE19937" s="70"/>
    </row>
    <row r="19938" spans="31:31" ht="15.75" x14ac:dyDescent="0.3">
      <c r="AE19938" s="70"/>
    </row>
    <row r="19939" spans="31:31" ht="15.75" x14ac:dyDescent="0.3">
      <c r="AE19939" s="70"/>
    </row>
    <row r="19940" spans="31:31" ht="15.75" x14ac:dyDescent="0.3">
      <c r="AE19940" s="70"/>
    </row>
    <row r="19941" spans="31:31" ht="15.75" x14ac:dyDescent="0.3">
      <c r="AE19941" s="70"/>
    </row>
    <row r="19942" spans="31:31" ht="15.75" x14ac:dyDescent="0.3">
      <c r="AE19942" s="70"/>
    </row>
    <row r="19943" spans="31:31" ht="15.75" x14ac:dyDescent="0.3">
      <c r="AE19943" s="70"/>
    </row>
    <row r="19944" spans="31:31" ht="15.75" x14ac:dyDescent="0.3">
      <c r="AE19944" s="70"/>
    </row>
    <row r="19945" spans="31:31" ht="15.75" x14ac:dyDescent="0.3">
      <c r="AE19945" s="70"/>
    </row>
    <row r="19946" spans="31:31" ht="15.75" x14ac:dyDescent="0.3">
      <c r="AE19946" s="70"/>
    </row>
    <row r="19947" spans="31:31" ht="15.75" x14ac:dyDescent="0.3">
      <c r="AE19947" s="70"/>
    </row>
    <row r="19948" spans="31:31" ht="15.75" x14ac:dyDescent="0.3">
      <c r="AE19948" s="70"/>
    </row>
    <row r="19949" spans="31:31" ht="15.75" x14ac:dyDescent="0.3">
      <c r="AE19949" s="70"/>
    </row>
    <row r="19950" spans="31:31" ht="15.75" x14ac:dyDescent="0.3">
      <c r="AE19950" s="70"/>
    </row>
    <row r="19951" spans="31:31" ht="15.75" x14ac:dyDescent="0.3">
      <c r="AE19951" s="70"/>
    </row>
    <row r="19952" spans="31:31" ht="15.75" x14ac:dyDescent="0.3">
      <c r="AE19952" s="70"/>
    </row>
    <row r="19953" spans="31:31" ht="15.75" x14ac:dyDescent="0.3">
      <c r="AE19953" s="70"/>
    </row>
    <row r="19954" spans="31:31" ht="15.75" x14ac:dyDescent="0.3">
      <c r="AE19954" s="70"/>
    </row>
    <row r="19955" spans="31:31" ht="15.75" x14ac:dyDescent="0.3">
      <c r="AE19955" s="70"/>
    </row>
    <row r="19956" spans="31:31" ht="15.75" x14ac:dyDescent="0.3">
      <c r="AE19956" s="70"/>
    </row>
    <row r="19957" spans="31:31" ht="15.75" x14ac:dyDescent="0.3">
      <c r="AE19957" s="70"/>
    </row>
    <row r="19958" spans="31:31" ht="15.75" x14ac:dyDescent="0.3">
      <c r="AE19958" s="70"/>
    </row>
    <row r="19959" spans="31:31" ht="15.75" x14ac:dyDescent="0.3">
      <c r="AE19959" s="70"/>
    </row>
    <row r="19960" spans="31:31" ht="15.75" x14ac:dyDescent="0.3">
      <c r="AE19960" s="70"/>
    </row>
    <row r="19961" spans="31:31" ht="15.75" x14ac:dyDescent="0.3">
      <c r="AE19961" s="70"/>
    </row>
    <row r="19962" spans="31:31" ht="15.75" x14ac:dyDescent="0.3">
      <c r="AE19962" s="70"/>
    </row>
    <row r="19963" spans="31:31" ht="15.75" x14ac:dyDescent="0.3">
      <c r="AE19963" s="70"/>
    </row>
    <row r="19964" spans="31:31" ht="15.75" x14ac:dyDescent="0.3">
      <c r="AE19964" s="70"/>
    </row>
    <row r="19965" spans="31:31" ht="15.75" x14ac:dyDescent="0.3">
      <c r="AE19965" s="70"/>
    </row>
    <row r="19966" spans="31:31" ht="15.75" x14ac:dyDescent="0.3">
      <c r="AE19966" s="70"/>
    </row>
    <row r="19967" spans="31:31" ht="15.75" x14ac:dyDescent="0.3">
      <c r="AE19967" s="70"/>
    </row>
    <row r="19968" spans="31:31" ht="15.75" x14ac:dyDescent="0.3">
      <c r="AE19968" s="70"/>
    </row>
    <row r="19969" spans="31:31" ht="15.75" x14ac:dyDescent="0.3">
      <c r="AE19969" s="70"/>
    </row>
    <row r="19970" spans="31:31" ht="15.75" x14ac:dyDescent="0.3">
      <c r="AE19970" s="70"/>
    </row>
    <row r="19971" spans="31:31" ht="15.75" x14ac:dyDescent="0.3">
      <c r="AE19971" s="70"/>
    </row>
    <row r="19972" spans="31:31" ht="15.75" x14ac:dyDescent="0.3">
      <c r="AE19972" s="70"/>
    </row>
    <row r="19973" spans="31:31" ht="15.75" x14ac:dyDescent="0.3">
      <c r="AE19973" s="70"/>
    </row>
    <row r="19974" spans="31:31" ht="15.75" x14ac:dyDescent="0.3">
      <c r="AE19974" s="70"/>
    </row>
    <row r="19975" spans="31:31" ht="15.75" x14ac:dyDescent="0.3">
      <c r="AE19975" s="70"/>
    </row>
    <row r="19976" spans="31:31" ht="15.75" x14ac:dyDescent="0.3">
      <c r="AE19976" s="70"/>
    </row>
    <row r="19977" spans="31:31" ht="15.75" x14ac:dyDescent="0.3">
      <c r="AE19977" s="70"/>
    </row>
    <row r="19978" spans="31:31" ht="15.75" x14ac:dyDescent="0.3">
      <c r="AE19978" s="70"/>
    </row>
    <row r="19979" spans="31:31" ht="15.75" x14ac:dyDescent="0.3">
      <c r="AE19979" s="70"/>
    </row>
    <row r="19980" spans="31:31" ht="15.75" x14ac:dyDescent="0.3">
      <c r="AE19980" s="70"/>
    </row>
    <row r="19981" spans="31:31" ht="15.75" x14ac:dyDescent="0.3">
      <c r="AE19981" s="70"/>
    </row>
    <row r="19982" spans="31:31" ht="15.75" x14ac:dyDescent="0.3">
      <c r="AE19982" s="70"/>
    </row>
    <row r="19983" spans="31:31" ht="15.75" x14ac:dyDescent="0.3">
      <c r="AE19983" s="70"/>
    </row>
    <row r="19984" spans="31:31" ht="15.75" x14ac:dyDescent="0.3">
      <c r="AE19984" s="70"/>
    </row>
    <row r="19985" spans="31:31" ht="15.75" x14ac:dyDescent="0.3">
      <c r="AE19985" s="70"/>
    </row>
    <row r="19986" spans="31:31" ht="15.75" x14ac:dyDescent="0.3">
      <c r="AE19986" s="70"/>
    </row>
    <row r="19987" spans="31:31" ht="15.75" x14ac:dyDescent="0.3">
      <c r="AE19987" s="70"/>
    </row>
    <row r="19988" spans="31:31" ht="15.75" x14ac:dyDescent="0.3">
      <c r="AE19988" s="70"/>
    </row>
    <row r="19989" spans="31:31" ht="15.75" x14ac:dyDescent="0.3">
      <c r="AE19989" s="70"/>
    </row>
    <row r="19990" spans="31:31" ht="15.75" x14ac:dyDescent="0.3">
      <c r="AE19990" s="70"/>
    </row>
    <row r="19991" spans="31:31" ht="15.75" x14ac:dyDescent="0.3">
      <c r="AE19991" s="70"/>
    </row>
    <row r="19992" spans="31:31" ht="15.75" x14ac:dyDescent="0.3">
      <c r="AE19992" s="70"/>
    </row>
    <row r="19993" spans="31:31" ht="15.75" x14ac:dyDescent="0.3">
      <c r="AE19993" s="70"/>
    </row>
    <row r="19994" spans="31:31" ht="15.75" x14ac:dyDescent="0.3">
      <c r="AE19994" s="70"/>
    </row>
    <row r="19995" spans="31:31" ht="15.75" x14ac:dyDescent="0.3">
      <c r="AE19995" s="70"/>
    </row>
    <row r="19996" spans="31:31" ht="15.75" x14ac:dyDescent="0.3">
      <c r="AE19996" s="70"/>
    </row>
    <row r="19997" spans="31:31" ht="15.75" x14ac:dyDescent="0.3">
      <c r="AE19997" s="70"/>
    </row>
    <row r="19998" spans="31:31" ht="15.75" x14ac:dyDescent="0.3">
      <c r="AE19998" s="70"/>
    </row>
    <row r="19999" spans="31:31" ht="15.75" x14ac:dyDescent="0.3">
      <c r="AE19999" s="70"/>
    </row>
    <row r="20000" spans="31:31" ht="15.75" x14ac:dyDescent="0.3">
      <c r="AE20000" s="70"/>
    </row>
    <row r="20001" spans="31:31" ht="15.75" x14ac:dyDescent="0.3">
      <c r="AE20001" s="70"/>
    </row>
    <row r="20002" spans="31:31" ht="15.75" x14ac:dyDescent="0.3">
      <c r="AE20002" s="70"/>
    </row>
    <row r="20003" spans="31:31" ht="15.75" x14ac:dyDescent="0.3">
      <c r="AE20003" s="70"/>
    </row>
    <row r="20004" spans="31:31" ht="15.75" x14ac:dyDescent="0.3">
      <c r="AE20004" s="70"/>
    </row>
    <row r="20005" spans="31:31" ht="15.75" x14ac:dyDescent="0.3">
      <c r="AE20005" s="70"/>
    </row>
    <row r="20006" spans="31:31" ht="15.75" x14ac:dyDescent="0.3">
      <c r="AE20006" s="70"/>
    </row>
    <row r="20007" spans="31:31" ht="15.75" x14ac:dyDescent="0.3">
      <c r="AE20007" s="70"/>
    </row>
    <row r="20008" spans="31:31" ht="15.75" x14ac:dyDescent="0.3">
      <c r="AE20008" s="70"/>
    </row>
    <row r="20009" spans="31:31" ht="15.75" x14ac:dyDescent="0.3">
      <c r="AE20009" s="70"/>
    </row>
    <row r="20010" spans="31:31" ht="15.75" x14ac:dyDescent="0.3">
      <c r="AE20010" s="70"/>
    </row>
    <row r="20011" spans="31:31" ht="15.75" x14ac:dyDescent="0.3">
      <c r="AE20011" s="70"/>
    </row>
    <row r="20012" spans="31:31" ht="15.75" x14ac:dyDescent="0.3">
      <c r="AE20012" s="70"/>
    </row>
    <row r="20013" spans="31:31" ht="15.75" x14ac:dyDescent="0.3">
      <c r="AE20013" s="70"/>
    </row>
    <row r="20014" spans="31:31" ht="15.75" x14ac:dyDescent="0.3">
      <c r="AE20014" s="70"/>
    </row>
    <row r="20015" spans="31:31" ht="15.75" x14ac:dyDescent="0.3">
      <c r="AE20015" s="70"/>
    </row>
    <row r="20016" spans="31:31" ht="15.75" x14ac:dyDescent="0.3">
      <c r="AE20016" s="70"/>
    </row>
    <row r="20017" spans="31:31" ht="15.75" x14ac:dyDescent="0.3">
      <c r="AE20017" s="70"/>
    </row>
    <row r="20018" spans="31:31" ht="15.75" x14ac:dyDescent="0.3">
      <c r="AE20018" s="70"/>
    </row>
    <row r="20019" spans="31:31" ht="15.75" x14ac:dyDescent="0.3">
      <c r="AE20019" s="70"/>
    </row>
    <row r="20020" spans="31:31" ht="15.75" x14ac:dyDescent="0.3">
      <c r="AE20020" s="70"/>
    </row>
    <row r="20021" spans="31:31" ht="15.75" x14ac:dyDescent="0.3">
      <c r="AE20021" s="70"/>
    </row>
    <row r="20022" spans="31:31" ht="15.75" x14ac:dyDescent="0.3">
      <c r="AE20022" s="70"/>
    </row>
    <row r="20023" spans="31:31" ht="15.75" x14ac:dyDescent="0.3">
      <c r="AE20023" s="70"/>
    </row>
    <row r="20024" spans="31:31" ht="15.75" x14ac:dyDescent="0.3">
      <c r="AE20024" s="70"/>
    </row>
    <row r="20025" spans="31:31" ht="15.75" x14ac:dyDescent="0.3">
      <c r="AE20025" s="70"/>
    </row>
    <row r="20026" spans="31:31" ht="15.75" x14ac:dyDescent="0.3">
      <c r="AE20026" s="70"/>
    </row>
    <row r="20027" spans="31:31" ht="15.75" x14ac:dyDescent="0.3">
      <c r="AE20027" s="70"/>
    </row>
    <row r="20028" spans="31:31" ht="15.75" x14ac:dyDescent="0.3">
      <c r="AE20028" s="70"/>
    </row>
    <row r="20029" spans="31:31" ht="15.75" x14ac:dyDescent="0.3">
      <c r="AE20029" s="70"/>
    </row>
    <row r="20030" spans="31:31" ht="15.75" x14ac:dyDescent="0.3">
      <c r="AE20030" s="70"/>
    </row>
    <row r="20031" spans="31:31" ht="15.75" x14ac:dyDescent="0.3">
      <c r="AE20031" s="70"/>
    </row>
    <row r="20032" spans="31:31" ht="15.75" x14ac:dyDescent="0.3">
      <c r="AE20032" s="70"/>
    </row>
    <row r="20033" spans="31:31" ht="15.75" x14ac:dyDescent="0.3">
      <c r="AE20033" s="70"/>
    </row>
    <row r="20034" spans="31:31" ht="15.75" x14ac:dyDescent="0.3">
      <c r="AE20034" s="70"/>
    </row>
    <row r="20035" spans="31:31" ht="15.75" x14ac:dyDescent="0.3">
      <c r="AE20035" s="70"/>
    </row>
    <row r="20036" spans="31:31" ht="15.75" x14ac:dyDescent="0.3">
      <c r="AE20036" s="70"/>
    </row>
    <row r="20037" spans="31:31" ht="15.75" x14ac:dyDescent="0.3">
      <c r="AE20037" s="70"/>
    </row>
    <row r="20038" spans="31:31" ht="15.75" x14ac:dyDescent="0.3">
      <c r="AE20038" s="70"/>
    </row>
    <row r="20039" spans="31:31" ht="15.75" x14ac:dyDescent="0.3">
      <c r="AE20039" s="70"/>
    </row>
    <row r="20040" spans="31:31" ht="15.75" x14ac:dyDescent="0.3">
      <c r="AE20040" s="70"/>
    </row>
    <row r="20041" spans="31:31" ht="15.75" x14ac:dyDescent="0.3">
      <c r="AE20041" s="70"/>
    </row>
    <row r="20042" spans="31:31" ht="15.75" x14ac:dyDescent="0.3">
      <c r="AE20042" s="70"/>
    </row>
    <row r="20043" spans="31:31" ht="15.75" x14ac:dyDescent="0.3">
      <c r="AE20043" s="70"/>
    </row>
    <row r="20044" spans="31:31" ht="15.75" x14ac:dyDescent="0.3">
      <c r="AE20044" s="70"/>
    </row>
    <row r="20045" spans="31:31" ht="15.75" x14ac:dyDescent="0.3">
      <c r="AE20045" s="70"/>
    </row>
    <row r="20046" spans="31:31" ht="15.75" x14ac:dyDescent="0.3">
      <c r="AE20046" s="70"/>
    </row>
    <row r="20047" spans="31:31" ht="15.75" x14ac:dyDescent="0.3">
      <c r="AE20047" s="70"/>
    </row>
    <row r="20048" spans="31:31" ht="15.75" x14ac:dyDescent="0.3">
      <c r="AE20048" s="70"/>
    </row>
    <row r="20049" spans="31:31" ht="15.75" x14ac:dyDescent="0.3">
      <c r="AE20049" s="70"/>
    </row>
    <row r="20050" spans="31:31" ht="15.75" x14ac:dyDescent="0.3">
      <c r="AE20050" s="70"/>
    </row>
    <row r="20051" spans="31:31" ht="15.75" x14ac:dyDescent="0.3">
      <c r="AE20051" s="70"/>
    </row>
    <row r="20052" spans="31:31" ht="15.75" x14ac:dyDescent="0.3">
      <c r="AE20052" s="70"/>
    </row>
    <row r="20053" spans="31:31" ht="15.75" x14ac:dyDescent="0.3">
      <c r="AE20053" s="70"/>
    </row>
    <row r="20054" spans="31:31" ht="15.75" x14ac:dyDescent="0.3">
      <c r="AE20054" s="70"/>
    </row>
    <row r="20055" spans="31:31" ht="15.75" x14ac:dyDescent="0.3">
      <c r="AE20055" s="70"/>
    </row>
    <row r="20056" spans="31:31" ht="15.75" x14ac:dyDescent="0.3">
      <c r="AE20056" s="70"/>
    </row>
    <row r="20057" spans="31:31" ht="15.75" x14ac:dyDescent="0.3">
      <c r="AE20057" s="70"/>
    </row>
    <row r="20058" spans="31:31" ht="15.75" x14ac:dyDescent="0.3">
      <c r="AE20058" s="70"/>
    </row>
    <row r="20059" spans="31:31" ht="15.75" x14ac:dyDescent="0.3">
      <c r="AE20059" s="70"/>
    </row>
    <row r="20060" spans="31:31" ht="15.75" x14ac:dyDescent="0.3">
      <c r="AE20060" s="70"/>
    </row>
    <row r="20061" spans="31:31" ht="15.75" x14ac:dyDescent="0.3">
      <c r="AE20061" s="70"/>
    </row>
    <row r="20062" spans="31:31" ht="15.75" x14ac:dyDescent="0.3">
      <c r="AE20062" s="70"/>
    </row>
    <row r="20063" spans="31:31" ht="15.75" x14ac:dyDescent="0.3">
      <c r="AE20063" s="70"/>
    </row>
    <row r="20064" spans="31:31" ht="15.75" x14ac:dyDescent="0.3">
      <c r="AE20064" s="70"/>
    </row>
    <row r="20065" spans="31:31" ht="15.75" x14ac:dyDescent="0.3">
      <c r="AE20065" s="70"/>
    </row>
    <row r="20066" spans="31:31" ht="15.75" x14ac:dyDescent="0.3">
      <c r="AE20066" s="70"/>
    </row>
    <row r="20067" spans="31:31" ht="15.75" x14ac:dyDescent="0.3">
      <c r="AE20067" s="70"/>
    </row>
    <row r="20068" spans="31:31" ht="15.75" x14ac:dyDescent="0.3">
      <c r="AE20068" s="70"/>
    </row>
    <row r="20069" spans="31:31" ht="15.75" x14ac:dyDescent="0.3">
      <c r="AE20069" s="70"/>
    </row>
    <row r="20070" spans="31:31" ht="15.75" x14ac:dyDescent="0.3">
      <c r="AE20070" s="70"/>
    </row>
    <row r="20071" spans="31:31" ht="15.75" x14ac:dyDescent="0.3">
      <c r="AE20071" s="70"/>
    </row>
    <row r="20072" spans="31:31" ht="15.75" x14ac:dyDescent="0.3">
      <c r="AE20072" s="70"/>
    </row>
    <row r="20073" spans="31:31" ht="15.75" x14ac:dyDescent="0.3">
      <c r="AE20073" s="70"/>
    </row>
    <row r="20074" spans="31:31" ht="15.75" x14ac:dyDescent="0.3">
      <c r="AE20074" s="70"/>
    </row>
    <row r="20075" spans="31:31" ht="15.75" x14ac:dyDescent="0.3">
      <c r="AE20075" s="70"/>
    </row>
    <row r="20076" spans="31:31" ht="15.75" x14ac:dyDescent="0.3">
      <c r="AE20076" s="70"/>
    </row>
    <row r="20077" spans="31:31" ht="15.75" x14ac:dyDescent="0.3">
      <c r="AE20077" s="70"/>
    </row>
    <row r="20078" spans="31:31" ht="15.75" x14ac:dyDescent="0.3">
      <c r="AE20078" s="70"/>
    </row>
    <row r="20079" spans="31:31" ht="15.75" x14ac:dyDescent="0.3">
      <c r="AE20079" s="70"/>
    </row>
    <row r="20080" spans="31:31" ht="15.75" x14ac:dyDescent="0.3">
      <c r="AE20080" s="70"/>
    </row>
    <row r="20081" spans="31:31" ht="15.75" x14ac:dyDescent="0.3">
      <c r="AE20081" s="70"/>
    </row>
    <row r="20082" spans="31:31" ht="15.75" x14ac:dyDescent="0.3">
      <c r="AE20082" s="70"/>
    </row>
    <row r="20083" spans="31:31" ht="15.75" x14ac:dyDescent="0.3">
      <c r="AE20083" s="70"/>
    </row>
    <row r="20084" spans="31:31" ht="15.75" x14ac:dyDescent="0.3">
      <c r="AE20084" s="70"/>
    </row>
    <row r="20085" spans="31:31" ht="15.75" x14ac:dyDescent="0.3">
      <c r="AE20085" s="70"/>
    </row>
    <row r="20086" spans="31:31" ht="15.75" x14ac:dyDescent="0.3">
      <c r="AE20086" s="70"/>
    </row>
    <row r="20087" spans="31:31" ht="15.75" x14ac:dyDescent="0.3">
      <c r="AE20087" s="70"/>
    </row>
    <row r="20088" spans="31:31" ht="15.75" x14ac:dyDescent="0.3">
      <c r="AE20088" s="70"/>
    </row>
    <row r="20089" spans="31:31" ht="15.75" x14ac:dyDescent="0.3">
      <c r="AE20089" s="70"/>
    </row>
    <row r="20090" spans="31:31" ht="15.75" x14ac:dyDescent="0.3">
      <c r="AE20090" s="70"/>
    </row>
    <row r="20091" spans="31:31" ht="15.75" x14ac:dyDescent="0.3">
      <c r="AE20091" s="70"/>
    </row>
    <row r="20092" spans="31:31" ht="15.75" x14ac:dyDescent="0.3">
      <c r="AE20092" s="70"/>
    </row>
    <row r="20093" spans="31:31" ht="15.75" x14ac:dyDescent="0.3">
      <c r="AE20093" s="70"/>
    </row>
    <row r="20094" spans="31:31" ht="15.75" x14ac:dyDescent="0.3">
      <c r="AE20094" s="70"/>
    </row>
    <row r="20095" spans="31:31" ht="15.75" x14ac:dyDescent="0.3">
      <c r="AE20095" s="70"/>
    </row>
    <row r="20096" spans="31:31" ht="15.75" x14ac:dyDescent="0.3">
      <c r="AE20096" s="70"/>
    </row>
    <row r="20097" spans="31:31" ht="15.75" x14ac:dyDescent="0.3">
      <c r="AE20097" s="70"/>
    </row>
    <row r="20098" spans="31:31" ht="15.75" x14ac:dyDescent="0.3">
      <c r="AE20098" s="70"/>
    </row>
    <row r="20099" spans="31:31" ht="15.75" x14ac:dyDescent="0.3">
      <c r="AE20099" s="70"/>
    </row>
    <row r="20100" spans="31:31" ht="15.75" x14ac:dyDescent="0.3">
      <c r="AE20100" s="70"/>
    </row>
    <row r="20101" spans="31:31" ht="15.75" x14ac:dyDescent="0.3">
      <c r="AE20101" s="70"/>
    </row>
    <row r="20102" spans="31:31" ht="15.75" x14ac:dyDescent="0.3">
      <c r="AE20102" s="70"/>
    </row>
    <row r="20103" spans="31:31" ht="15.75" x14ac:dyDescent="0.3">
      <c r="AE20103" s="70"/>
    </row>
    <row r="20104" spans="31:31" ht="15.75" x14ac:dyDescent="0.3">
      <c r="AE20104" s="70"/>
    </row>
    <row r="20105" spans="31:31" ht="15.75" x14ac:dyDescent="0.3">
      <c r="AE20105" s="70"/>
    </row>
    <row r="20106" spans="31:31" ht="15.75" x14ac:dyDescent="0.3">
      <c r="AE20106" s="70"/>
    </row>
    <row r="20107" spans="31:31" ht="15.75" x14ac:dyDescent="0.3">
      <c r="AE20107" s="70"/>
    </row>
    <row r="20108" spans="31:31" ht="15.75" x14ac:dyDescent="0.3">
      <c r="AE20108" s="70"/>
    </row>
    <row r="20109" spans="31:31" ht="15.75" x14ac:dyDescent="0.3">
      <c r="AE20109" s="70"/>
    </row>
    <row r="20110" spans="31:31" ht="15.75" x14ac:dyDescent="0.3">
      <c r="AE20110" s="70"/>
    </row>
    <row r="20111" spans="31:31" ht="15.75" x14ac:dyDescent="0.3">
      <c r="AE20111" s="70"/>
    </row>
    <row r="20112" spans="31:31" ht="15.75" x14ac:dyDescent="0.3">
      <c r="AE20112" s="70"/>
    </row>
    <row r="20113" spans="31:31" ht="15.75" x14ac:dyDescent="0.3">
      <c r="AE20113" s="70"/>
    </row>
    <row r="20114" spans="31:31" ht="15.75" x14ac:dyDescent="0.3">
      <c r="AE20114" s="70"/>
    </row>
    <row r="20115" spans="31:31" ht="15.75" x14ac:dyDescent="0.3">
      <c r="AE20115" s="70"/>
    </row>
    <row r="20116" spans="31:31" ht="15.75" x14ac:dyDescent="0.3">
      <c r="AE20116" s="70"/>
    </row>
    <row r="20117" spans="31:31" ht="15.75" x14ac:dyDescent="0.3">
      <c r="AE20117" s="70"/>
    </row>
    <row r="20118" spans="31:31" ht="15.75" x14ac:dyDescent="0.3">
      <c r="AE20118" s="70"/>
    </row>
    <row r="20119" spans="31:31" ht="15.75" x14ac:dyDescent="0.3">
      <c r="AE20119" s="70"/>
    </row>
    <row r="20120" spans="31:31" ht="15.75" x14ac:dyDescent="0.3">
      <c r="AE20120" s="70"/>
    </row>
    <row r="20121" spans="31:31" ht="15.75" x14ac:dyDescent="0.3">
      <c r="AE20121" s="70"/>
    </row>
    <row r="20122" spans="31:31" ht="15.75" x14ac:dyDescent="0.3">
      <c r="AE20122" s="70"/>
    </row>
    <row r="20123" spans="31:31" ht="15.75" x14ac:dyDescent="0.3">
      <c r="AE20123" s="70"/>
    </row>
    <row r="20124" spans="31:31" ht="15.75" x14ac:dyDescent="0.3">
      <c r="AE20124" s="70"/>
    </row>
    <row r="20125" spans="31:31" ht="15.75" x14ac:dyDescent="0.3">
      <c r="AE20125" s="70"/>
    </row>
    <row r="20126" spans="31:31" ht="15.75" x14ac:dyDescent="0.3">
      <c r="AE20126" s="70"/>
    </row>
    <row r="20127" spans="31:31" ht="15.75" x14ac:dyDescent="0.3">
      <c r="AE20127" s="70"/>
    </row>
    <row r="20128" spans="31:31" ht="15.75" x14ac:dyDescent="0.3">
      <c r="AE20128" s="70"/>
    </row>
    <row r="20129" spans="31:31" ht="15.75" x14ac:dyDescent="0.3">
      <c r="AE20129" s="70"/>
    </row>
    <row r="20130" spans="31:31" ht="15.75" x14ac:dyDescent="0.3">
      <c r="AE20130" s="70"/>
    </row>
    <row r="20131" spans="31:31" ht="15.75" x14ac:dyDescent="0.3">
      <c r="AE20131" s="70"/>
    </row>
    <row r="20132" spans="31:31" ht="15.75" x14ac:dyDescent="0.3">
      <c r="AE20132" s="70"/>
    </row>
    <row r="20133" spans="31:31" ht="15.75" x14ac:dyDescent="0.3">
      <c r="AE20133" s="70"/>
    </row>
    <row r="20134" spans="31:31" ht="15.75" x14ac:dyDescent="0.3">
      <c r="AE20134" s="70"/>
    </row>
    <row r="20135" spans="31:31" ht="15.75" x14ac:dyDescent="0.3">
      <c r="AE20135" s="70"/>
    </row>
    <row r="20136" spans="31:31" ht="15.75" x14ac:dyDescent="0.3">
      <c r="AE20136" s="70"/>
    </row>
    <row r="20137" spans="31:31" ht="15.75" x14ac:dyDescent="0.3">
      <c r="AE20137" s="70"/>
    </row>
    <row r="20138" spans="31:31" ht="15.75" x14ac:dyDescent="0.3">
      <c r="AE20138" s="70"/>
    </row>
    <row r="20139" spans="31:31" ht="15.75" x14ac:dyDescent="0.3">
      <c r="AE20139" s="70"/>
    </row>
    <row r="20140" spans="31:31" ht="15.75" x14ac:dyDescent="0.3">
      <c r="AE20140" s="70"/>
    </row>
    <row r="20141" spans="31:31" ht="15.75" x14ac:dyDescent="0.3">
      <c r="AE20141" s="70"/>
    </row>
    <row r="20142" spans="31:31" ht="15.75" x14ac:dyDescent="0.3">
      <c r="AE20142" s="70"/>
    </row>
    <row r="20143" spans="31:31" ht="15.75" x14ac:dyDescent="0.3">
      <c r="AE20143" s="70"/>
    </row>
    <row r="20144" spans="31:31" ht="15.75" x14ac:dyDescent="0.3">
      <c r="AE20144" s="70"/>
    </row>
    <row r="20145" spans="31:31" ht="15.75" x14ac:dyDescent="0.3">
      <c r="AE20145" s="70"/>
    </row>
    <row r="20146" spans="31:31" ht="15.75" x14ac:dyDescent="0.3">
      <c r="AE20146" s="70"/>
    </row>
    <row r="20147" spans="31:31" ht="15.75" x14ac:dyDescent="0.3">
      <c r="AE20147" s="70"/>
    </row>
    <row r="20148" spans="31:31" ht="15.75" x14ac:dyDescent="0.3">
      <c r="AE20148" s="70"/>
    </row>
    <row r="20149" spans="31:31" ht="15.75" x14ac:dyDescent="0.3">
      <c r="AE20149" s="70"/>
    </row>
    <row r="20150" spans="31:31" ht="15.75" x14ac:dyDescent="0.3">
      <c r="AE20150" s="70"/>
    </row>
    <row r="20151" spans="31:31" ht="15.75" x14ac:dyDescent="0.3">
      <c r="AE20151" s="70"/>
    </row>
    <row r="20152" spans="31:31" ht="15.75" x14ac:dyDescent="0.3">
      <c r="AE20152" s="70"/>
    </row>
    <row r="20153" spans="31:31" ht="15.75" x14ac:dyDescent="0.3">
      <c r="AE20153" s="70"/>
    </row>
    <row r="20154" spans="31:31" ht="15.75" x14ac:dyDescent="0.3">
      <c r="AE20154" s="70"/>
    </row>
    <row r="20155" spans="31:31" ht="15.75" x14ac:dyDescent="0.3">
      <c r="AE20155" s="70"/>
    </row>
    <row r="20156" spans="31:31" ht="15.75" x14ac:dyDescent="0.3">
      <c r="AE20156" s="70"/>
    </row>
    <row r="20157" spans="31:31" ht="15.75" x14ac:dyDescent="0.3">
      <c r="AE20157" s="70"/>
    </row>
    <row r="20158" spans="31:31" ht="15.75" x14ac:dyDescent="0.3">
      <c r="AE20158" s="70"/>
    </row>
    <row r="20159" spans="31:31" ht="15.75" x14ac:dyDescent="0.3">
      <c r="AE20159" s="70"/>
    </row>
    <row r="20160" spans="31:31" ht="15.75" x14ac:dyDescent="0.3">
      <c r="AE20160" s="70"/>
    </row>
    <row r="20161" spans="31:31" ht="15.75" x14ac:dyDescent="0.3">
      <c r="AE20161" s="70"/>
    </row>
    <row r="20162" spans="31:31" ht="15.75" x14ac:dyDescent="0.3">
      <c r="AE20162" s="70"/>
    </row>
    <row r="20163" spans="31:31" ht="15.75" x14ac:dyDescent="0.3">
      <c r="AE20163" s="70"/>
    </row>
    <row r="20164" spans="31:31" ht="15.75" x14ac:dyDescent="0.3">
      <c r="AE20164" s="70"/>
    </row>
    <row r="20165" spans="31:31" ht="15.75" x14ac:dyDescent="0.3">
      <c r="AE20165" s="70"/>
    </row>
    <row r="20166" spans="31:31" ht="15.75" x14ac:dyDescent="0.3">
      <c r="AE20166" s="70"/>
    </row>
    <row r="20167" spans="31:31" ht="15.75" x14ac:dyDescent="0.3">
      <c r="AE20167" s="70"/>
    </row>
    <row r="20168" spans="31:31" ht="15.75" x14ac:dyDescent="0.3">
      <c r="AE20168" s="70"/>
    </row>
    <row r="20169" spans="31:31" ht="15.75" x14ac:dyDescent="0.3">
      <c r="AE20169" s="70"/>
    </row>
    <row r="20170" spans="31:31" ht="15.75" x14ac:dyDescent="0.3">
      <c r="AE20170" s="70"/>
    </row>
    <row r="20171" spans="31:31" ht="15.75" x14ac:dyDescent="0.3">
      <c r="AE20171" s="70"/>
    </row>
    <row r="20172" spans="31:31" ht="15.75" x14ac:dyDescent="0.3">
      <c r="AE20172" s="70"/>
    </row>
    <row r="20173" spans="31:31" ht="15.75" x14ac:dyDescent="0.3">
      <c r="AE20173" s="70"/>
    </row>
    <row r="20174" spans="31:31" ht="15.75" x14ac:dyDescent="0.3">
      <c r="AE20174" s="70"/>
    </row>
    <row r="20175" spans="31:31" ht="15.75" x14ac:dyDescent="0.3">
      <c r="AE20175" s="70"/>
    </row>
    <row r="20176" spans="31:31" ht="15.75" x14ac:dyDescent="0.3">
      <c r="AE20176" s="70"/>
    </row>
    <row r="20177" spans="31:31" ht="15.75" x14ac:dyDescent="0.3">
      <c r="AE20177" s="70"/>
    </row>
    <row r="20178" spans="31:31" ht="15.75" x14ac:dyDescent="0.3">
      <c r="AE20178" s="70"/>
    </row>
    <row r="20179" spans="31:31" ht="15.75" x14ac:dyDescent="0.3">
      <c r="AE20179" s="70"/>
    </row>
    <row r="20180" spans="31:31" ht="15.75" x14ac:dyDescent="0.3">
      <c r="AE20180" s="70"/>
    </row>
    <row r="20181" spans="31:31" ht="15.75" x14ac:dyDescent="0.3">
      <c r="AE20181" s="70"/>
    </row>
    <row r="20182" spans="31:31" ht="15.75" x14ac:dyDescent="0.3">
      <c r="AE20182" s="70"/>
    </row>
    <row r="20183" spans="31:31" ht="15.75" x14ac:dyDescent="0.3">
      <c r="AE20183" s="70"/>
    </row>
    <row r="20184" spans="31:31" ht="15.75" x14ac:dyDescent="0.3">
      <c r="AE20184" s="70"/>
    </row>
    <row r="20185" spans="31:31" ht="15.75" x14ac:dyDescent="0.3">
      <c r="AE20185" s="70"/>
    </row>
    <row r="20186" spans="31:31" ht="15.75" x14ac:dyDescent="0.3">
      <c r="AE20186" s="70"/>
    </row>
    <row r="20187" spans="31:31" ht="15.75" x14ac:dyDescent="0.3">
      <c r="AE20187" s="70"/>
    </row>
    <row r="20188" spans="31:31" ht="15.75" x14ac:dyDescent="0.3">
      <c r="AE20188" s="70"/>
    </row>
    <row r="20189" spans="31:31" ht="15.75" x14ac:dyDescent="0.3">
      <c r="AE20189" s="70"/>
    </row>
    <row r="20190" spans="31:31" ht="15.75" x14ac:dyDescent="0.3">
      <c r="AE20190" s="70"/>
    </row>
    <row r="20191" spans="31:31" ht="15.75" x14ac:dyDescent="0.3">
      <c r="AE20191" s="70"/>
    </row>
    <row r="20192" spans="31:31" ht="15.75" x14ac:dyDescent="0.3">
      <c r="AE20192" s="70"/>
    </row>
    <row r="20193" spans="31:31" ht="15.75" x14ac:dyDescent="0.3">
      <c r="AE20193" s="70"/>
    </row>
    <row r="20194" spans="31:31" ht="15.75" x14ac:dyDescent="0.3">
      <c r="AE20194" s="70"/>
    </row>
    <row r="20195" spans="31:31" ht="15.75" x14ac:dyDescent="0.3">
      <c r="AE20195" s="70"/>
    </row>
    <row r="20196" spans="31:31" ht="15.75" x14ac:dyDescent="0.3">
      <c r="AE20196" s="70"/>
    </row>
    <row r="20197" spans="31:31" ht="15.75" x14ac:dyDescent="0.3">
      <c r="AE20197" s="70"/>
    </row>
    <row r="20198" spans="31:31" ht="15.75" x14ac:dyDescent="0.3">
      <c r="AE20198" s="70"/>
    </row>
    <row r="20199" spans="31:31" ht="15.75" x14ac:dyDescent="0.3">
      <c r="AE20199" s="70"/>
    </row>
    <row r="20200" spans="31:31" ht="15.75" x14ac:dyDescent="0.3">
      <c r="AE20200" s="70"/>
    </row>
    <row r="20201" spans="31:31" ht="15.75" x14ac:dyDescent="0.3">
      <c r="AE20201" s="70"/>
    </row>
    <row r="20202" spans="31:31" ht="15.75" x14ac:dyDescent="0.3">
      <c r="AE20202" s="70"/>
    </row>
    <row r="20203" spans="31:31" ht="15.75" x14ac:dyDescent="0.3">
      <c r="AE20203" s="70"/>
    </row>
    <row r="20204" spans="31:31" ht="15.75" x14ac:dyDescent="0.3">
      <c r="AE20204" s="70"/>
    </row>
    <row r="20205" spans="31:31" ht="15.75" x14ac:dyDescent="0.3">
      <c r="AE20205" s="70"/>
    </row>
    <row r="20206" spans="31:31" ht="15.75" x14ac:dyDescent="0.3">
      <c r="AE20206" s="70"/>
    </row>
    <row r="20207" spans="31:31" ht="15.75" x14ac:dyDescent="0.3">
      <c r="AE20207" s="70"/>
    </row>
    <row r="20208" spans="31:31" ht="15.75" x14ac:dyDescent="0.3">
      <c r="AE20208" s="70"/>
    </row>
    <row r="20209" spans="31:31" ht="15.75" x14ac:dyDescent="0.3">
      <c r="AE20209" s="70"/>
    </row>
    <row r="20210" spans="31:31" ht="15.75" x14ac:dyDescent="0.3">
      <c r="AE20210" s="70"/>
    </row>
    <row r="20211" spans="31:31" ht="15.75" x14ac:dyDescent="0.3">
      <c r="AE20211" s="70"/>
    </row>
    <row r="20212" spans="31:31" ht="15.75" x14ac:dyDescent="0.3">
      <c r="AE20212" s="70"/>
    </row>
    <row r="20213" spans="31:31" ht="15.75" x14ac:dyDescent="0.3">
      <c r="AE20213" s="70"/>
    </row>
    <row r="20214" spans="31:31" ht="15.75" x14ac:dyDescent="0.3">
      <c r="AE20214" s="70"/>
    </row>
    <row r="20215" spans="31:31" ht="15.75" x14ac:dyDescent="0.3">
      <c r="AE20215" s="70"/>
    </row>
    <row r="20216" spans="31:31" ht="15.75" x14ac:dyDescent="0.3">
      <c r="AE20216" s="70"/>
    </row>
    <row r="20217" spans="31:31" ht="15.75" x14ac:dyDescent="0.3">
      <c r="AE20217" s="70"/>
    </row>
    <row r="20218" spans="31:31" ht="15.75" x14ac:dyDescent="0.3">
      <c r="AE20218" s="70"/>
    </row>
    <row r="20219" spans="31:31" ht="15.75" x14ac:dyDescent="0.3">
      <c r="AE20219" s="70"/>
    </row>
    <row r="20220" spans="31:31" ht="15.75" x14ac:dyDescent="0.3">
      <c r="AE20220" s="70"/>
    </row>
    <row r="20221" spans="31:31" ht="15.75" x14ac:dyDescent="0.3">
      <c r="AE20221" s="70"/>
    </row>
    <row r="20222" spans="31:31" ht="15.75" x14ac:dyDescent="0.3">
      <c r="AE20222" s="70"/>
    </row>
    <row r="20223" spans="31:31" ht="15.75" x14ac:dyDescent="0.3">
      <c r="AE20223" s="70"/>
    </row>
    <row r="20224" spans="31:31" ht="15.75" x14ac:dyDescent="0.3">
      <c r="AE20224" s="70"/>
    </row>
    <row r="20225" spans="31:31" ht="15.75" x14ac:dyDescent="0.3">
      <c r="AE20225" s="70"/>
    </row>
    <row r="20226" spans="31:31" ht="15.75" x14ac:dyDescent="0.3">
      <c r="AE20226" s="70"/>
    </row>
    <row r="20227" spans="31:31" ht="15.75" x14ac:dyDescent="0.3">
      <c r="AE20227" s="70"/>
    </row>
    <row r="20228" spans="31:31" ht="15.75" x14ac:dyDescent="0.3">
      <c r="AE20228" s="70"/>
    </row>
    <row r="20229" spans="31:31" ht="15.75" x14ac:dyDescent="0.3">
      <c r="AE20229" s="70"/>
    </row>
    <row r="20230" spans="31:31" ht="15.75" x14ac:dyDescent="0.3">
      <c r="AE20230" s="70"/>
    </row>
    <row r="20231" spans="31:31" ht="15.75" x14ac:dyDescent="0.3">
      <c r="AE20231" s="70"/>
    </row>
    <row r="20232" spans="31:31" ht="15.75" x14ac:dyDescent="0.3">
      <c r="AE20232" s="70"/>
    </row>
    <row r="20233" spans="31:31" ht="15.75" x14ac:dyDescent="0.3">
      <c r="AE20233" s="70"/>
    </row>
    <row r="20234" spans="31:31" ht="15.75" x14ac:dyDescent="0.3">
      <c r="AE20234" s="70"/>
    </row>
    <row r="20235" spans="31:31" ht="15.75" x14ac:dyDescent="0.3">
      <c r="AE20235" s="70"/>
    </row>
    <row r="20236" spans="31:31" ht="15.75" x14ac:dyDescent="0.3">
      <c r="AE20236" s="70"/>
    </row>
    <row r="20237" spans="31:31" ht="15.75" x14ac:dyDescent="0.3">
      <c r="AE20237" s="70"/>
    </row>
    <row r="20238" spans="31:31" ht="15.75" x14ac:dyDescent="0.3">
      <c r="AE20238" s="70"/>
    </row>
    <row r="20239" spans="31:31" ht="15.75" x14ac:dyDescent="0.3">
      <c r="AE20239" s="70"/>
    </row>
    <row r="20240" spans="31:31" ht="15.75" x14ac:dyDescent="0.3">
      <c r="AE20240" s="70"/>
    </row>
    <row r="20241" spans="31:31" ht="15.75" x14ac:dyDescent="0.3">
      <c r="AE20241" s="70"/>
    </row>
    <row r="20242" spans="31:31" ht="15.75" x14ac:dyDescent="0.3">
      <c r="AE20242" s="70"/>
    </row>
    <row r="20243" spans="31:31" ht="15.75" x14ac:dyDescent="0.3">
      <c r="AE20243" s="70"/>
    </row>
    <row r="20244" spans="31:31" ht="15.75" x14ac:dyDescent="0.3">
      <c r="AE20244" s="70"/>
    </row>
    <row r="20245" spans="31:31" ht="15.75" x14ac:dyDescent="0.3">
      <c r="AE20245" s="70"/>
    </row>
    <row r="20246" spans="31:31" ht="15.75" x14ac:dyDescent="0.3">
      <c r="AE20246" s="70"/>
    </row>
    <row r="20247" spans="31:31" ht="15.75" x14ac:dyDescent="0.3">
      <c r="AE20247" s="70"/>
    </row>
    <row r="20248" spans="31:31" ht="15.75" x14ac:dyDescent="0.3">
      <c r="AE20248" s="70"/>
    </row>
    <row r="20249" spans="31:31" ht="15.75" x14ac:dyDescent="0.3">
      <c r="AE20249" s="70"/>
    </row>
    <row r="20250" spans="31:31" ht="15.75" x14ac:dyDescent="0.3">
      <c r="AE20250" s="70"/>
    </row>
    <row r="20251" spans="31:31" ht="15.75" x14ac:dyDescent="0.3">
      <c r="AE20251" s="70"/>
    </row>
    <row r="20252" spans="31:31" ht="15.75" x14ac:dyDescent="0.3">
      <c r="AE20252" s="70"/>
    </row>
    <row r="20253" spans="31:31" ht="15.75" x14ac:dyDescent="0.3">
      <c r="AE20253" s="70"/>
    </row>
    <row r="20254" spans="31:31" ht="15.75" x14ac:dyDescent="0.3">
      <c r="AE20254" s="70"/>
    </row>
    <row r="20255" spans="31:31" ht="15.75" x14ac:dyDescent="0.3">
      <c r="AE20255" s="70"/>
    </row>
    <row r="20256" spans="31:31" ht="15.75" x14ac:dyDescent="0.3">
      <c r="AE20256" s="70"/>
    </row>
    <row r="20257" spans="31:31" ht="15.75" x14ac:dyDescent="0.3">
      <c r="AE20257" s="70"/>
    </row>
    <row r="20258" spans="31:31" ht="15.75" x14ac:dyDescent="0.3">
      <c r="AE20258" s="70"/>
    </row>
    <row r="20259" spans="31:31" ht="15.75" x14ac:dyDescent="0.3">
      <c r="AE20259" s="70"/>
    </row>
    <row r="20260" spans="31:31" ht="15.75" x14ac:dyDescent="0.3">
      <c r="AE20260" s="70"/>
    </row>
    <row r="20261" spans="31:31" ht="15.75" x14ac:dyDescent="0.3">
      <c r="AE20261" s="70"/>
    </row>
    <row r="20262" spans="31:31" ht="15.75" x14ac:dyDescent="0.3">
      <c r="AE20262" s="70"/>
    </row>
    <row r="20263" spans="31:31" ht="15.75" x14ac:dyDescent="0.3">
      <c r="AE20263" s="70"/>
    </row>
    <row r="20264" spans="31:31" ht="15.75" x14ac:dyDescent="0.3">
      <c r="AE20264" s="70"/>
    </row>
    <row r="20265" spans="31:31" ht="15.75" x14ac:dyDescent="0.3">
      <c r="AE20265" s="70"/>
    </row>
    <row r="20266" spans="31:31" ht="15.75" x14ac:dyDescent="0.3">
      <c r="AE20266" s="70"/>
    </row>
    <row r="20267" spans="31:31" ht="15.75" x14ac:dyDescent="0.3">
      <c r="AE20267" s="70"/>
    </row>
    <row r="20268" spans="31:31" ht="15.75" x14ac:dyDescent="0.3">
      <c r="AE20268" s="70"/>
    </row>
    <row r="20269" spans="31:31" ht="15.75" x14ac:dyDescent="0.3">
      <c r="AE20269" s="70"/>
    </row>
    <row r="20270" spans="31:31" ht="15.75" x14ac:dyDescent="0.3">
      <c r="AE20270" s="70"/>
    </row>
    <row r="20271" spans="31:31" ht="15.75" x14ac:dyDescent="0.3">
      <c r="AE20271" s="70"/>
    </row>
    <row r="20272" spans="31:31" ht="15.75" x14ac:dyDescent="0.3">
      <c r="AE20272" s="70"/>
    </row>
    <row r="20273" spans="31:31" ht="15.75" x14ac:dyDescent="0.3">
      <c r="AE20273" s="70"/>
    </row>
    <row r="20274" spans="31:31" ht="15.75" x14ac:dyDescent="0.3">
      <c r="AE20274" s="70"/>
    </row>
    <row r="20275" spans="31:31" ht="15.75" x14ac:dyDescent="0.3">
      <c r="AE20275" s="70"/>
    </row>
    <row r="20276" spans="31:31" ht="15.75" x14ac:dyDescent="0.3">
      <c r="AE20276" s="70"/>
    </row>
    <row r="20277" spans="31:31" ht="15.75" x14ac:dyDescent="0.3">
      <c r="AE20277" s="70"/>
    </row>
    <row r="20278" spans="31:31" ht="15.75" x14ac:dyDescent="0.3">
      <c r="AE20278" s="70"/>
    </row>
    <row r="20279" spans="31:31" ht="15.75" x14ac:dyDescent="0.3">
      <c r="AE20279" s="70"/>
    </row>
    <row r="20280" spans="31:31" ht="15.75" x14ac:dyDescent="0.3">
      <c r="AE20280" s="70"/>
    </row>
    <row r="20281" spans="31:31" ht="15.75" x14ac:dyDescent="0.3">
      <c r="AE20281" s="70"/>
    </row>
    <row r="20282" spans="31:31" ht="15.75" x14ac:dyDescent="0.3">
      <c r="AE20282" s="70"/>
    </row>
    <row r="20283" spans="31:31" ht="15.75" x14ac:dyDescent="0.3">
      <c r="AE20283" s="70"/>
    </row>
    <row r="20284" spans="31:31" ht="15.75" x14ac:dyDescent="0.3">
      <c r="AE20284" s="70"/>
    </row>
    <row r="20285" spans="31:31" ht="15.75" x14ac:dyDescent="0.3">
      <c r="AE20285" s="70"/>
    </row>
    <row r="20286" spans="31:31" ht="15.75" x14ac:dyDescent="0.3">
      <c r="AE20286" s="70"/>
    </row>
    <row r="20287" spans="31:31" ht="15.75" x14ac:dyDescent="0.3">
      <c r="AE20287" s="70"/>
    </row>
    <row r="20288" spans="31:31" ht="15.75" x14ac:dyDescent="0.3">
      <c r="AE20288" s="70"/>
    </row>
    <row r="20289" spans="31:31" ht="15.75" x14ac:dyDescent="0.3">
      <c r="AE20289" s="70"/>
    </row>
    <row r="20290" spans="31:31" ht="15.75" x14ac:dyDescent="0.3">
      <c r="AE20290" s="70"/>
    </row>
    <row r="20291" spans="31:31" ht="15.75" x14ac:dyDescent="0.3">
      <c r="AE20291" s="70"/>
    </row>
    <row r="20292" spans="31:31" ht="15.75" x14ac:dyDescent="0.3">
      <c r="AE20292" s="70"/>
    </row>
    <row r="20293" spans="31:31" ht="15.75" x14ac:dyDescent="0.3">
      <c r="AE20293" s="70"/>
    </row>
    <row r="20294" spans="31:31" ht="15.75" x14ac:dyDescent="0.3">
      <c r="AE20294" s="70"/>
    </row>
    <row r="20295" spans="31:31" ht="15.75" x14ac:dyDescent="0.3">
      <c r="AE20295" s="70"/>
    </row>
    <row r="20296" spans="31:31" ht="15.75" x14ac:dyDescent="0.3">
      <c r="AE20296" s="70"/>
    </row>
    <row r="20297" spans="31:31" ht="15.75" x14ac:dyDescent="0.3">
      <c r="AE20297" s="70"/>
    </row>
    <row r="20298" spans="31:31" ht="15.75" x14ac:dyDescent="0.3">
      <c r="AE20298" s="70"/>
    </row>
    <row r="20299" spans="31:31" ht="15.75" x14ac:dyDescent="0.3">
      <c r="AE20299" s="70"/>
    </row>
    <row r="20300" spans="31:31" ht="15.75" x14ac:dyDescent="0.3">
      <c r="AE20300" s="70"/>
    </row>
    <row r="20301" spans="31:31" ht="15.75" x14ac:dyDescent="0.3">
      <c r="AE20301" s="70"/>
    </row>
    <row r="20302" spans="31:31" ht="15.75" x14ac:dyDescent="0.3">
      <c r="AE20302" s="70"/>
    </row>
    <row r="20303" spans="31:31" ht="15.75" x14ac:dyDescent="0.3">
      <c r="AE20303" s="70"/>
    </row>
    <row r="20304" spans="31:31" ht="15.75" x14ac:dyDescent="0.3">
      <c r="AE20304" s="70"/>
    </row>
    <row r="20305" spans="31:31" ht="15.75" x14ac:dyDescent="0.3">
      <c r="AE20305" s="70"/>
    </row>
    <row r="20306" spans="31:31" ht="15.75" x14ac:dyDescent="0.3">
      <c r="AE20306" s="70"/>
    </row>
    <row r="20307" spans="31:31" ht="15.75" x14ac:dyDescent="0.3">
      <c r="AE20307" s="70"/>
    </row>
    <row r="20308" spans="31:31" ht="15.75" x14ac:dyDescent="0.3">
      <c r="AE20308" s="70"/>
    </row>
    <row r="20309" spans="31:31" ht="15.75" x14ac:dyDescent="0.3">
      <c r="AE20309" s="70"/>
    </row>
    <row r="20310" spans="31:31" ht="15.75" x14ac:dyDescent="0.3">
      <c r="AE20310" s="70"/>
    </row>
    <row r="20311" spans="31:31" ht="15.75" x14ac:dyDescent="0.3">
      <c r="AE20311" s="70"/>
    </row>
    <row r="20312" spans="31:31" ht="15.75" x14ac:dyDescent="0.3">
      <c r="AE20312" s="70"/>
    </row>
    <row r="20313" spans="31:31" ht="15.75" x14ac:dyDescent="0.3">
      <c r="AE20313" s="70"/>
    </row>
    <row r="20314" spans="31:31" ht="15.75" x14ac:dyDescent="0.3">
      <c r="AE20314" s="70"/>
    </row>
    <row r="20315" spans="31:31" ht="15.75" x14ac:dyDescent="0.3">
      <c r="AE20315" s="70"/>
    </row>
    <row r="20316" spans="31:31" ht="15.75" x14ac:dyDescent="0.3">
      <c r="AE20316" s="70"/>
    </row>
    <row r="20317" spans="31:31" ht="15.75" x14ac:dyDescent="0.3">
      <c r="AE20317" s="70"/>
    </row>
    <row r="20318" spans="31:31" ht="15.75" x14ac:dyDescent="0.3">
      <c r="AE20318" s="70"/>
    </row>
    <row r="20319" spans="31:31" ht="15.75" x14ac:dyDescent="0.3">
      <c r="AE20319" s="70"/>
    </row>
    <row r="20320" spans="31:31" ht="15.75" x14ac:dyDescent="0.3">
      <c r="AE20320" s="70"/>
    </row>
    <row r="20321" spans="31:31" ht="15.75" x14ac:dyDescent="0.3">
      <c r="AE20321" s="70"/>
    </row>
    <row r="20322" spans="31:31" ht="15.75" x14ac:dyDescent="0.3">
      <c r="AE20322" s="70"/>
    </row>
    <row r="20323" spans="31:31" ht="15.75" x14ac:dyDescent="0.3">
      <c r="AE20323" s="70"/>
    </row>
    <row r="20324" spans="31:31" ht="15.75" x14ac:dyDescent="0.3">
      <c r="AE20324" s="70"/>
    </row>
    <row r="20325" spans="31:31" ht="15.75" x14ac:dyDescent="0.3">
      <c r="AE20325" s="70"/>
    </row>
    <row r="20326" spans="31:31" ht="15.75" x14ac:dyDescent="0.3">
      <c r="AE20326" s="70"/>
    </row>
    <row r="20327" spans="31:31" ht="15.75" x14ac:dyDescent="0.3">
      <c r="AE20327" s="70"/>
    </row>
    <row r="20328" spans="31:31" ht="15.75" x14ac:dyDescent="0.3">
      <c r="AE20328" s="70"/>
    </row>
    <row r="20329" spans="31:31" ht="15.75" x14ac:dyDescent="0.3">
      <c r="AE20329" s="70"/>
    </row>
    <row r="20330" spans="31:31" ht="15.75" x14ac:dyDescent="0.3">
      <c r="AE20330" s="70"/>
    </row>
    <row r="20331" spans="31:31" ht="15.75" x14ac:dyDescent="0.3">
      <c r="AE20331" s="70"/>
    </row>
    <row r="20332" spans="31:31" ht="15.75" x14ac:dyDescent="0.3">
      <c r="AE20332" s="70"/>
    </row>
    <row r="20333" spans="31:31" ht="15.75" x14ac:dyDescent="0.3">
      <c r="AE20333" s="70"/>
    </row>
    <row r="20334" spans="31:31" ht="15.75" x14ac:dyDescent="0.3">
      <c r="AE20334" s="70"/>
    </row>
    <row r="20335" spans="31:31" ht="15.75" x14ac:dyDescent="0.3">
      <c r="AE20335" s="70"/>
    </row>
    <row r="20336" spans="31:31" ht="15.75" x14ac:dyDescent="0.3">
      <c r="AE20336" s="70"/>
    </row>
    <row r="20337" spans="31:31" ht="15.75" x14ac:dyDescent="0.3">
      <c r="AE20337" s="70"/>
    </row>
    <row r="20338" spans="31:31" ht="15.75" x14ac:dyDescent="0.3">
      <c r="AE20338" s="70"/>
    </row>
    <row r="20339" spans="31:31" ht="15.75" x14ac:dyDescent="0.3">
      <c r="AE20339" s="70"/>
    </row>
    <row r="20340" spans="31:31" ht="15.75" x14ac:dyDescent="0.3">
      <c r="AE20340" s="70"/>
    </row>
    <row r="20341" spans="31:31" ht="15.75" x14ac:dyDescent="0.3">
      <c r="AE20341" s="70"/>
    </row>
    <row r="20342" spans="31:31" ht="15.75" x14ac:dyDescent="0.3">
      <c r="AE20342" s="70"/>
    </row>
    <row r="20343" spans="31:31" ht="15.75" x14ac:dyDescent="0.3">
      <c r="AE20343" s="70"/>
    </row>
    <row r="20344" spans="31:31" ht="15.75" x14ac:dyDescent="0.3">
      <c r="AE20344" s="70"/>
    </row>
    <row r="20345" spans="31:31" ht="15.75" x14ac:dyDescent="0.3">
      <c r="AE20345" s="70"/>
    </row>
    <row r="20346" spans="31:31" ht="15.75" x14ac:dyDescent="0.3">
      <c r="AE20346" s="70"/>
    </row>
    <row r="20347" spans="31:31" ht="15.75" x14ac:dyDescent="0.3">
      <c r="AE20347" s="70"/>
    </row>
    <row r="20348" spans="31:31" ht="15.75" x14ac:dyDescent="0.3">
      <c r="AE20348" s="70"/>
    </row>
    <row r="20349" spans="31:31" ht="15.75" x14ac:dyDescent="0.3">
      <c r="AE20349" s="70"/>
    </row>
    <row r="20350" spans="31:31" ht="15.75" x14ac:dyDescent="0.3">
      <c r="AE20350" s="70"/>
    </row>
    <row r="20351" spans="31:31" ht="15.75" x14ac:dyDescent="0.3">
      <c r="AE20351" s="70"/>
    </row>
    <row r="20352" spans="31:31" ht="15.75" x14ac:dyDescent="0.3">
      <c r="AE20352" s="70"/>
    </row>
    <row r="20353" spans="31:31" ht="15.75" x14ac:dyDescent="0.3">
      <c r="AE20353" s="70"/>
    </row>
    <row r="20354" spans="31:31" ht="15.75" x14ac:dyDescent="0.3">
      <c r="AE20354" s="70"/>
    </row>
    <row r="20355" spans="31:31" ht="15.75" x14ac:dyDescent="0.3">
      <c r="AE20355" s="70"/>
    </row>
    <row r="20356" spans="31:31" ht="15.75" x14ac:dyDescent="0.3">
      <c r="AE20356" s="70"/>
    </row>
    <row r="20357" spans="31:31" ht="15.75" x14ac:dyDescent="0.3">
      <c r="AE20357" s="70"/>
    </row>
    <row r="20358" spans="31:31" ht="15.75" x14ac:dyDescent="0.3">
      <c r="AE20358" s="70"/>
    </row>
    <row r="20359" spans="31:31" ht="15.75" x14ac:dyDescent="0.3">
      <c r="AE20359" s="70"/>
    </row>
    <row r="20360" spans="31:31" ht="15.75" x14ac:dyDescent="0.3">
      <c r="AE20360" s="70"/>
    </row>
    <row r="20361" spans="31:31" ht="15.75" x14ac:dyDescent="0.3">
      <c r="AE20361" s="70"/>
    </row>
    <row r="20362" spans="31:31" ht="15.75" x14ac:dyDescent="0.3">
      <c r="AE20362" s="70"/>
    </row>
    <row r="20363" spans="31:31" ht="15.75" x14ac:dyDescent="0.3">
      <c r="AE20363" s="70"/>
    </row>
    <row r="20364" spans="31:31" ht="15.75" x14ac:dyDescent="0.3">
      <c r="AE20364" s="70"/>
    </row>
    <row r="20365" spans="31:31" ht="15.75" x14ac:dyDescent="0.3">
      <c r="AE20365" s="70"/>
    </row>
    <row r="20366" spans="31:31" ht="15.75" x14ac:dyDescent="0.3">
      <c r="AE20366" s="70"/>
    </row>
    <row r="20367" spans="31:31" ht="15.75" x14ac:dyDescent="0.3">
      <c r="AE20367" s="70"/>
    </row>
    <row r="20368" spans="31:31" ht="15.75" x14ac:dyDescent="0.3">
      <c r="AE20368" s="70"/>
    </row>
    <row r="20369" spans="31:31" ht="15.75" x14ac:dyDescent="0.3">
      <c r="AE20369" s="70"/>
    </row>
    <row r="20370" spans="31:31" ht="15.75" x14ac:dyDescent="0.3">
      <c r="AE20370" s="70"/>
    </row>
    <row r="20371" spans="31:31" ht="15.75" x14ac:dyDescent="0.3">
      <c r="AE20371" s="70"/>
    </row>
    <row r="20372" spans="31:31" ht="15.75" x14ac:dyDescent="0.3">
      <c r="AE20372" s="70"/>
    </row>
    <row r="20373" spans="31:31" ht="15.75" x14ac:dyDescent="0.3">
      <c r="AE20373" s="70"/>
    </row>
    <row r="20374" spans="31:31" ht="15.75" x14ac:dyDescent="0.3">
      <c r="AE20374" s="70"/>
    </row>
    <row r="20375" spans="31:31" ht="15.75" x14ac:dyDescent="0.3">
      <c r="AE20375" s="70"/>
    </row>
    <row r="20376" spans="31:31" ht="15.75" x14ac:dyDescent="0.3">
      <c r="AE20376" s="70"/>
    </row>
    <row r="20377" spans="31:31" ht="15.75" x14ac:dyDescent="0.3">
      <c r="AE20377" s="70"/>
    </row>
    <row r="20378" spans="31:31" ht="15.75" x14ac:dyDescent="0.3">
      <c r="AE20378" s="70"/>
    </row>
    <row r="20379" spans="31:31" ht="15.75" x14ac:dyDescent="0.3">
      <c r="AE20379" s="70"/>
    </row>
    <row r="20380" spans="31:31" ht="15.75" x14ac:dyDescent="0.3">
      <c r="AE20380" s="70"/>
    </row>
    <row r="20381" spans="31:31" ht="15.75" x14ac:dyDescent="0.3">
      <c r="AE20381" s="70"/>
    </row>
    <row r="20382" spans="31:31" ht="15.75" x14ac:dyDescent="0.3">
      <c r="AE20382" s="70"/>
    </row>
    <row r="20383" spans="31:31" ht="15.75" x14ac:dyDescent="0.3">
      <c r="AE20383" s="70"/>
    </row>
    <row r="20384" spans="31:31" ht="15.75" x14ac:dyDescent="0.3">
      <c r="AE20384" s="70"/>
    </row>
    <row r="20385" spans="31:31" ht="15.75" x14ac:dyDescent="0.3">
      <c r="AE20385" s="70"/>
    </row>
    <row r="20386" spans="31:31" ht="15.75" x14ac:dyDescent="0.3">
      <c r="AE20386" s="70"/>
    </row>
    <row r="20387" spans="31:31" ht="15.75" x14ac:dyDescent="0.3">
      <c r="AE20387" s="70"/>
    </row>
    <row r="20388" spans="31:31" ht="15.75" x14ac:dyDescent="0.3">
      <c r="AE20388" s="70"/>
    </row>
    <row r="20389" spans="31:31" ht="15.75" x14ac:dyDescent="0.3">
      <c r="AE20389" s="70"/>
    </row>
    <row r="20390" spans="31:31" ht="15.75" x14ac:dyDescent="0.3">
      <c r="AE20390" s="70"/>
    </row>
    <row r="20391" spans="31:31" ht="15.75" x14ac:dyDescent="0.3">
      <c r="AE20391" s="70"/>
    </row>
    <row r="20392" spans="31:31" ht="15.75" x14ac:dyDescent="0.3">
      <c r="AE20392" s="70"/>
    </row>
    <row r="20393" spans="31:31" ht="15.75" x14ac:dyDescent="0.3">
      <c r="AE20393" s="70"/>
    </row>
    <row r="20394" spans="31:31" ht="15.75" x14ac:dyDescent="0.3">
      <c r="AE20394" s="70"/>
    </row>
    <row r="20395" spans="31:31" ht="15.75" x14ac:dyDescent="0.3">
      <c r="AE20395" s="70"/>
    </row>
    <row r="20396" spans="31:31" ht="15.75" x14ac:dyDescent="0.3">
      <c r="AE20396" s="70"/>
    </row>
    <row r="20397" spans="31:31" ht="15.75" x14ac:dyDescent="0.3">
      <c r="AE20397" s="70"/>
    </row>
    <row r="20398" spans="31:31" ht="15.75" x14ac:dyDescent="0.3">
      <c r="AE20398" s="70"/>
    </row>
    <row r="20399" spans="31:31" ht="15.75" x14ac:dyDescent="0.3">
      <c r="AE20399" s="70"/>
    </row>
    <row r="20400" spans="31:31" ht="15.75" x14ac:dyDescent="0.3">
      <c r="AE20400" s="70"/>
    </row>
    <row r="20401" spans="31:31" ht="15.75" x14ac:dyDescent="0.3">
      <c r="AE20401" s="70"/>
    </row>
    <row r="20402" spans="31:31" ht="15.75" x14ac:dyDescent="0.3">
      <c r="AE20402" s="70"/>
    </row>
    <row r="20403" spans="31:31" ht="15.75" x14ac:dyDescent="0.3">
      <c r="AE20403" s="70"/>
    </row>
    <row r="20404" spans="31:31" ht="15.75" x14ac:dyDescent="0.3">
      <c r="AE20404" s="70"/>
    </row>
    <row r="20405" spans="31:31" ht="15.75" x14ac:dyDescent="0.3">
      <c r="AE20405" s="70"/>
    </row>
    <row r="20406" spans="31:31" ht="15.75" x14ac:dyDescent="0.3">
      <c r="AE20406" s="70"/>
    </row>
    <row r="20407" spans="31:31" ht="15.75" x14ac:dyDescent="0.3">
      <c r="AE20407" s="70"/>
    </row>
    <row r="20408" spans="31:31" ht="15.75" x14ac:dyDescent="0.3">
      <c r="AE20408" s="70"/>
    </row>
    <row r="20409" spans="31:31" ht="15.75" x14ac:dyDescent="0.3">
      <c r="AE20409" s="70"/>
    </row>
    <row r="20410" spans="31:31" ht="15.75" x14ac:dyDescent="0.3">
      <c r="AE20410" s="70"/>
    </row>
    <row r="20411" spans="31:31" ht="15.75" x14ac:dyDescent="0.3">
      <c r="AE20411" s="70"/>
    </row>
    <row r="20412" spans="31:31" ht="15.75" x14ac:dyDescent="0.3">
      <c r="AE20412" s="70"/>
    </row>
    <row r="20413" spans="31:31" ht="15.75" x14ac:dyDescent="0.3">
      <c r="AE20413" s="70"/>
    </row>
    <row r="20414" spans="31:31" ht="15.75" x14ac:dyDescent="0.3">
      <c r="AE20414" s="70"/>
    </row>
    <row r="20415" spans="31:31" ht="15.75" x14ac:dyDescent="0.3">
      <c r="AE20415" s="70"/>
    </row>
    <row r="20416" spans="31:31" ht="15.75" x14ac:dyDescent="0.3">
      <c r="AE20416" s="70"/>
    </row>
    <row r="20417" spans="31:31" ht="15.75" x14ac:dyDescent="0.3">
      <c r="AE20417" s="70"/>
    </row>
    <row r="20418" spans="31:31" ht="15.75" x14ac:dyDescent="0.3">
      <c r="AE20418" s="70"/>
    </row>
    <row r="20419" spans="31:31" ht="15.75" x14ac:dyDescent="0.3">
      <c r="AE20419" s="70"/>
    </row>
    <row r="20420" spans="31:31" ht="15.75" x14ac:dyDescent="0.3">
      <c r="AE20420" s="70"/>
    </row>
    <row r="20421" spans="31:31" ht="15.75" x14ac:dyDescent="0.3">
      <c r="AE20421" s="70"/>
    </row>
    <row r="20422" spans="31:31" ht="15.75" x14ac:dyDescent="0.3">
      <c r="AE20422" s="70"/>
    </row>
    <row r="20423" spans="31:31" ht="15.75" x14ac:dyDescent="0.3">
      <c r="AE20423" s="70"/>
    </row>
    <row r="20424" spans="31:31" ht="15.75" x14ac:dyDescent="0.3">
      <c r="AE20424" s="70"/>
    </row>
    <row r="20425" spans="31:31" ht="15.75" x14ac:dyDescent="0.3">
      <c r="AE20425" s="70"/>
    </row>
    <row r="20426" spans="31:31" ht="15.75" x14ac:dyDescent="0.3">
      <c r="AE20426" s="70"/>
    </row>
    <row r="20427" spans="31:31" ht="15.75" x14ac:dyDescent="0.3">
      <c r="AE20427" s="70"/>
    </row>
    <row r="20428" spans="31:31" ht="15.75" x14ac:dyDescent="0.3">
      <c r="AE20428" s="70"/>
    </row>
    <row r="20429" spans="31:31" ht="15.75" x14ac:dyDescent="0.3">
      <c r="AE20429" s="70"/>
    </row>
    <row r="20430" spans="31:31" ht="15.75" x14ac:dyDescent="0.3">
      <c r="AE20430" s="70"/>
    </row>
    <row r="20431" spans="31:31" ht="15.75" x14ac:dyDescent="0.3">
      <c r="AE20431" s="70"/>
    </row>
    <row r="20432" spans="31:31" ht="15.75" x14ac:dyDescent="0.3">
      <c r="AE20432" s="70"/>
    </row>
    <row r="20433" spans="31:31" ht="15.75" x14ac:dyDescent="0.3">
      <c r="AE20433" s="70"/>
    </row>
    <row r="20434" spans="31:31" ht="15.75" x14ac:dyDescent="0.3">
      <c r="AE20434" s="70"/>
    </row>
    <row r="20435" spans="31:31" ht="15.75" x14ac:dyDescent="0.3">
      <c r="AE20435" s="70"/>
    </row>
    <row r="20436" spans="31:31" ht="15.75" x14ac:dyDescent="0.3">
      <c r="AE20436" s="70"/>
    </row>
    <row r="20437" spans="31:31" ht="15.75" x14ac:dyDescent="0.3">
      <c r="AE20437" s="70"/>
    </row>
    <row r="20438" spans="31:31" ht="15.75" x14ac:dyDescent="0.3">
      <c r="AE20438" s="70"/>
    </row>
    <row r="20439" spans="31:31" ht="15.75" x14ac:dyDescent="0.3">
      <c r="AE20439" s="70"/>
    </row>
    <row r="20440" spans="31:31" ht="15.75" x14ac:dyDescent="0.3">
      <c r="AE20440" s="70"/>
    </row>
    <row r="20441" spans="31:31" ht="15.75" x14ac:dyDescent="0.3">
      <c r="AE20441" s="70"/>
    </row>
    <row r="20442" spans="31:31" ht="15.75" x14ac:dyDescent="0.3">
      <c r="AE20442" s="70"/>
    </row>
    <row r="20443" spans="31:31" ht="15.75" x14ac:dyDescent="0.3">
      <c r="AE20443" s="70"/>
    </row>
    <row r="20444" spans="31:31" ht="15.75" x14ac:dyDescent="0.3">
      <c r="AE20444" s="70"/>
    </row>
    <row r="20445" spans="31:31" ht="15.75" x14ac:dyDescent="0.3">
      <c r="AE20445" s="70"/>
    </row>
    <row r="20446" spans="31:31" ht="15.75" x14ac:dyDescent="0.3">
      <c r="AE20446" s="70"/>
    </row>
    <row r="20447" spans="31:31" ht="15.75" x14ac:dyDescent="0.3">
      <c r="AE20447" s="70"/>
    </row>
    <row r="20448" spans="31:31" ht="15.75" x14ac:dyDescent="0.3">
      <c r="AE20448" s="70"/>
    </row>
    <row r="20449" spans="31:31" ht="15.75" x14ac:dyDescent="0.3">
      <c r="AE20449" s="70"/>
    </row>
    <row r="20450" spans="31:31" ht="15.75" x14ac:dyDescent="0.3">
      <c r="AE20450" s="70"/>
    </row>
    <row r="20451" spans="31:31" ht="15.75" x14ac:dyDescent="0.3">
      <c r="AE20451" s="70"/>
    </row>
    <row r="20452" spans="31:31" ht="15.75" x14ac:dyDescent="0.3">
      <c r="AE20452" s="70"/>
    </row>
    <row r="20453" spans="31:31" ht="15.75" x14ac:dyDescent="0.3">
      <c r="AE20453" s="70"/>
    </row>
    <row r="20454" spans="31:31" ht="15.75" x14ac:dyDescent="0.3">
      <c r="AE20454" s="70"/>
    </row>
    <row r="20455" spans="31:31" ht="15.75" x14ac:dyDescent="0.3">
      <c r="AE20455" s="70"/>
    </row>
    <row r="20456" spans="31:31" ht="15.75" x14ac:dyDescent="0.3">
      <c r="AE20456" s="70"/>
    </row>
    <row r="20457" spans="31:31" ht="15.75" x14ac:dyDescent="0.3">
      <c r="AE20457" s="70"/>
    </row>
    <row r="20458" spans="31:31" ht="15.75" x14ac:dyDescent="0.3">
      <c r="AE20458" s="70"/>
    </row>
    <row r="20459" spans="31:31" ht="15.75" x14ac:dyDescent="0.3">
      <c r="AE20459" s="70"/>
    </row>
    <row r="20460" spans="31:31" ht="15.75" x14ac:dyDescent="0.3">
      <c r="AE20460" s="70"/>
    </row>
    <row r="20461" spans="31:31" ht="15.75" x14ac:dyDescent="0.3">
      <c r="AE20461" s="70"/>
    </row>
    <row r="20462" spans="31:31" ht="15.75" x14ac:dyDescent="0.3">
      <c r="AE20462" s="70"/>
    </row>
    <row r="20463" spans="31:31" ht="15.75" x14ac:dyDescent="0.3">
      <c r="AE20463" s="70"/>
    </row>
    <row r="20464" spans="31:31" ht="15.75" x14ac:dyDescent="0.3">
      <c r="AE20464" s="70"/>
    </row>
    <row r="20465" spans="31:31" ht="15.75" x14ac:dyDescent="0.3">
      <c r="AE20465" s="70"/>
    </row>
    <row r="20466" spans="31:31" ht="15.75" x14ac:dyDescent="0.3">
      <c r="AE20466" s="70"/>
    </row>
    <row r="20467" spans="31:31" ht="15.75" x14ac:dyDescent="0.3">
      <c r="AE20467" s="70"/>
    </row>
    <row r="20468" spans="31:31" ht="15.75" x14ac:dyDescent="0.3">
      <c r="AE20468" s="70"/>
    </row>
    <row r="20469" spans="31:31" ht="15.75" x14ac:dyDescent="0.3">
      <c r="AE20469" s="70"/>
    </row>
    <row r="20470" spans="31:31" ht="15.75" x14ac:dyDescent="0.3">
      <c r="AE20470" s="70"/>
    </row>
    <row r="20471" spans="31:31" ht="15.75" x14ac:dyDescent="0.3">
      <c r="AE20471" s="70"/>
    </row>
    <row r="20472" spans="31:31" ht="15.75" x14ac:dyDescent="0.3">
      <c r="AE20472" s="70"/>
    </row>
    <row r="20473" spans="31:31" ht="15.75" x14ac:dyDescent="0.3">
      <c r="AE20473" s="70"/>
    </row>
    <row r="20474" spans="31:31" ht="15.75" x14ac:dyDescent="0.3">
      <c r="AE20474" s="70"/>
    </row>
    <row r="20475" spans="31:31" ht="15.75" x14ac:dyDescent="0.3">
      <c r="AE20475" s="70"/>
    </row>
    <row r="20476" spans="31:31" ht="15.75" x14ac:dyDescent="0.3">
      <c r="AE20476" s="70"/>
    </row>
    <row r="20477" spans="31:31" ht="15.75" x14ac:dyDescent="0.3">
      <c r="AE20477" s="70"/>
    </row>
    <row r="20478" spans="31:31" ht="15.75" x14ac:dyDescent="0.3">
      <c r="AE20478" s="70"/>
    </row>
    <row r="20479" spans="31:31" ht="15.75" x14ac:dyDescent="0.3">
      <c r="AE20479" s="70"/>
    </row>
    <row r="20480" spans="31:31" ht="15.75" x14ac:dyDescent="0.3">
      <c r="AE20480" s="70"/>
    </row>
    <row r="20481" spans="31:31" ht="15.75" x14ac:dyDescent="0.3">
      <c r="AE20481" s="70"/>
    </row>
    <row r="20482" spans="31:31" ht="15.75" x14ac:dyDescent="0.3">
      <c r="AE20482" s="70"/>
    </row>
    <row r="20483" spans="31:31" ht="15.75" x14ac:dyDescent="0.3">
      <c r="AE20483" s="70"/>
    </row>
    <row r="20484" spans="31:31" ht="15.75" x14ac:dyDescent="0.3">
      <c r="AE20484" s="70"/>
    </row>
    <row r="20485" spans="31:31" ht="15.75" x14ac:dyDescent="0.3">
      <c r="AE20485" s="70"/>
    </row>
    <row r="20486" spans="31:31" ht="15.75" x14ac:dyDescent="0.3">
      <c r="AE20486" s="70"/>
    </row>
    <row r="20487" spans="31:31" ht="15.75" x14ac:dyDescent="0.3">
      <c r="AE20487" s="70"/>
    </row>
    <row r="20488" spans="31:31" ht="15.75" x14ac:dyDescent="0.3">
      <c r="AE20488" s="70"/>
    </row>
    <row r="20489" spans="31:31" ht="15.75" x14ac:dyDescent="0.3">
      <c r="AE20489" s="70"/>
    </row>
    <row r="20490" spans="31:31" ht="15.75" x14ac:dyDescent="0.3">
      <c r="AE20490" s="70"/>
    </row>
    <row r="20491" spans="31:31" ht="15.75" x14ac:dyDescent="0.3">
      <c r="AE20491" s="70"/>
    </row>
    <row r="20492" spans="31:31" ht="15.75" x14ac:dyDescent="0.3">
      <c r="AE20492" s="70"/>
    </row>
    <row r="20493" spans="31:31" ht="15.75" x14ac:dyDescent="0.3">
      <c r="AE20493" s="70"/>
    </row>
    <row r="20494" spans="31:31" ht="15.75" x14ac:dyDescent="0.3">
      <c r="AE20494" s="70"/>
    </row>
    <row r="20495" spans="31:31" ht="15.75" x14ac:dyDescent="0.3">
      <c r="AE20495" s="70"/>
    </row>
    <row r="20496" spans="31:31" ht="15.75" x14ac:dyDescent="0.3">
      <c r="AE20496" s="70"/>
    </row>
    <row r="20497" spans="31:31" ht="15.75" x14ac:dyDescent="0.3">
      <c r="AE20497" s="70"/>
    </row>
    <row r="20498" spans="31:31" ht="15.75" x14ac:dyDescent="0.3">
      <c r="AE20498" s="70"/>
    </row>
    <row r="20499" spans="31:31" ht="15.75" x14ac:dyDescent="0.3">
      <c r="AE20499" s="70"/>
    </row>
    <row r="20500" spans="31:31" ht="15.75" x14ac:dyDescent="0.3">
      <c r="AE20500" s="70"/>
    </row>
    <row r="20501" spans="31:31" ht="15.75" x14ac:dyDescent="0.3">
      <c r="AE20501" s="70"/>
    </row>
    <row r="20502" spans="31:31" ht="15.75" x14ac:dyDescent="0.3">
      <c r="AE20502" s="70"/>
    </row>
    <row r="20503" spans="31:31" ht="15.75" x14ac:dyDescent="0.3">
      <c r="AE20503" s="70"/>
    </row>
    <row r="20504" spans="31:31" ht="15.75" x14ac:dyDescent="0.3">
      <c r="AE20504" s="70"/>
    </row>
    <row r="20505" spans="31:31" ht="15.75" x14ac:dyDescent="0.3">
      <c r="AE20505" s="70"/>
    </row>
    <row r="20506" spans="31:31" ht="15.75" x14ac:dyDescent="0.3">
      <c r="AE20506" s="70"/>
    </row>
    <row r="20507" spans="31:31" ht="15.75" x14ac:dyDescent="0.3">
      <c r="AE20507" s="70"/>
    </row>
    <row r="20508" spans="31:31" ht="15.75" x14ac:dyDescent="0.3">
      <c r="AE20508" s="70"/>
    </row>
    <row r="20509" spans="31:31" ht="15.75" x14ac:dyDescent="0.3">
      <c r="AE20509" s="70"/>
    </row>
    <row r="20510" spans="31:31" ht="15.75" x14ac:dyDescent="0.3">
      <c r="AE20510" s="70"/>
    </row>
    <row r="20511" spans="31:31" ht="15.75" x14ac:dyDescent="0.3">
      <c r="AE20511" s="70"/>
    </row>
    <row r="20512" spans="31:31" ht="15.75" x14ac:dyDescent="0.3">
      <c r="AE20512" s="70"/>
    </row>
    <row r="20513" spans="31:31" ht="15.75" x14ac:dyDescent="0.3">
      <c r="AE20513" s="70"/>
    </row>
    <row r="20514" spans="31:31" ht="15.75" x14ac:dyDescent="0.3">
      <c r="AE20514" s="70"/>
    </row>
    <row r="20515" spans="31:31" ht="15.75" x14ac:dyDescent="0.3">
      <c r="AE20515" s="70"/>
    </row>
    <row r="20516" spans="31:31" ht="15.75" x14ac:dyDescent="0.3">
      <c r="AE20516" s="70"/>
    </row>
    <row r="20517" spans="31:31" ht="15.75" x14ac:dyDescent="0.3">
      <c r="AE20517" s="70"/>
    </row>
    <row r="20518" spans="31:31" ht="15.75" x14ac:dyDescent="0.3">
      <c r="AE20518" s="70"/>
    </row>
    <row r="20519" spans="31:31" ht="15.75" x14ac:dyDescent="0.3">
      <c r="AE20519" s="70"/>
    </row>
    <row r="20520" spans="31:31" ht="15.75" x14ac:dyDescent="0.3">
      <c r="AE20520" s="70"/>
    </row>
    <row r="20521" spans="31:31" ht="15.75" x14ac:dyDescent="0.3">
      <c r="AE20521" s="70"/>
    </row>
    <row r="20522" spans="31:31" ht="15.75" x14ac:dyDescent="0.3">
      <c r="AE20522" s="70"/>
    </row>
    <row r="20523" spans="31:31" ht="15.75" x14ac:dyDescent="0.3">
      <c r="AE20523" s="70"/>
    </row>
    <row r="20524" spans="31:31" ht="15.75" x14ac:dyDescent="0.3">
      <c r="AE20524" s="70"/>
    </row>
    <row r="20525" spans="31:31" ht="15.75" x14ac:dyDescent="0.3">
      <c r="AE20525" s="70"/>
    </row>
    <row r="20526" spans="31:31" ht="15.75" x14ac:dyDescent="0.3">
      <c r="AE20526" s="70"/>
    </row>
    <row r="20527" spans="31:31" ht="15.75" x14ac:dyDescent="0.3">
      <c r="AE20527" s="70"/>
    </row>
    <row r="20528" spans="31:31" ht="15.75" x14ac:dyDescent="0.3">
      <c r="AE20528" s="70"/>
    </row>
    <row r="20529" spans="31:31" ht="15.75" x14ac:dyDescent="0.3">
      <c r="AE20529" s="70"/>
    </row>
    <row r="20530" spans="31:31" ht="15.75" x14ac:dyDescent="0.3">
      <c r="AE20530" s="70"/>
    </row>
    <row r="20531" spans="31:31" ht="15.75" x14ac:dyDescent="0.3">
      <c r="AE20531" s="70"/>
    </row>
    <row r="20532" spans="31:31" ht="15.75" x14ac:dyDescent="0.3">
      <c r="AE20532" s="70"/>
    </row>
    <row r="20533" spans="31:31" ht="15.75" x14ac:dyDescent="0.3">
      <c r="AE20533" s="70"/>
    </row>
    <row r="20534" spans="31:31" ht="15.75" x14ac:dyDescent="0.3">
      <c r="AE20534" s="70"/>
    </row>
    <row r="20535" spans="31:31" ht="15.75" x14ac:dyDescent="0.3">
      <c r="AE20535" s="70"/>
    </row>
    <row r="20536" spans="31:31" ht="15.75" x14ac:dyDescent="0.3">
      <c r="AE20536" s="70"/>
    </row>
    <row r="20537" spans="31:31" ht="15.75" x14ac:dyDescent="0.3">
      <c r="AE20537" s="70"/>
    </row>
    <row r="20538" spans="31:31" ht="15.75" x14ac:dyDescent="0.3">
      <c r="AE20538" s="70"/>
    </row>
    <row r="20539" spans="31:31" ht="15.75" x14ac:dyDescent="0.3">
      <c r="AE20539" s="70"/>
    </row>
    <row r="20540" spans="31:31" ht="15.75" x14ac:dyDescent="0.3">
      <c r="AE20540" s="70"/>
    </row>
    <row r="20541" spans="31:31" ht="15.75" x14ac:dyDescent="0.3">
      <c r="AE20541" s="70"/>
    </row>
    <row r="20542" spans="31:31" ht="15.75" x14ac:dyDescent="0.3">
      <c r="AE20542" s="70"/>
    </row>
    <row r="20543" spans="31:31" ht="15.75" x14ac:dyDescent="0.3">
      <c r="AE20543" s="70"/>
    </row>
    <row r="20544" spans="31:31" ht="15.75" x14ac:dyDescent="0.3">
      <c r="AE20544" s="70"/>
    </row>
    <row r="20545" spans="31:31" ht="15.75" x14ac:dyDescent="0.3">
      <c r="AE20545" s="70"/>
    </row>
    <row r="20546" spans="31:31" ht="15.75" x14ac:dyDescent="0.3">
      <c r="AE20546" s="70"/>
    </row>
    <row r="20547" spans="31:31" ht="15.75" x14ac:dyDescent="0.3">
      <c r="AE20547" s="70"/>
    </row>
    <row r="20548" spans="31:31" ht="15.75" x14ac:dyDescent="0.3">
      <c r="AE20548" s="70"/>
    </row>
    <row r="20549" spans="31:31" ht="15.75" x14ac:dyDescent="0.3">
      <c r="AE20549" s="70"/>
    </row>
    <row r="20550" spans="31:31" ht="15.75" x14ac:dyDescent="0.3">
      <c r="AE20550" s="70"/>
    </row>
    <row r="20551" spans="31:31" ht="15.75" x14ac:dyDescent="0.3">
      <c r="AE20551" s="70"/>
    </row>
    <row r="20552" spans="31:31" ht="15.75" x14ac:dyDescent="0.3">
      <c r="AE20552" s="70"/>
    </row>
    <row r="20553" spans="31:31" ht="15.75" x14ac:dyDescent="0.3">
      <c r="AE20553" s="70"/>
    </row>
    <row r="20554" spans="31:31" ht="15.75" x14ac:dyDescent="0.3">
      <c r="AE20554" s="70"/>
    </row>
    <row r="20555" spans="31:31" ht="15.75" x14ac:dyDescent="0.3">
      <c r="AE20555" s="70"/>
    </row>
    <row r="20556" spans="31:31" ht="15.75" x14ac:dyDescent="0.3">
      <c r="AE20556" s="70"/>
    </row>
    <row r="20557" spans="31:31" ht="15.75" x14ac:dyDescent="0.3">
      <c r="AE20557" s="70"/>
    </row>
    <row r="20558" spans="31:31" ht="15.75" x14ac:dyDescent="0.3">
      <c r="AE20558" s="70"/>
    </row>
    <row r="20559" spans="31:31" ht="15.75" x14ac:dyDescent="0.3">
      <c r="AE20559" s="70"/>
    </row>
    <row r="20560" spans="31:31" ht="15.75" x14ac:dyDescent="0.3">
      <c r="AE20560" s="70"/>
    </row>
    <row r="20561" spans="31:31" ht="15.75" x14ac:dyDescent="0.3">
      <c r="AE20561" s="70"/>
    </row>
    <row r="20562" spans="31:31" ht="15.75" x14ac:dyDescent="0.3">
      <c r="AE20562" s="70"/>
    </row>
    <row r="20563" spans="31:31" ht="15.75" x14ac:dyDescent="0.3">
      <c r="AE20563" s="70"/>
    </row>
    <row r="20564" spans="31:31" ht="15.75" x14ac:dyDescent="0.3">
      <c r="AE20564" s="70"/>
    </row>
    <row r="20565" spans="31:31" ht="15.75" x14ac:dyDescent="0.3">
      <c r="AE20565" s="70"/>
    </row>
    <row r="20566" spans="31:31" ht="15.75" x14ac:dyDescent="0.3">
      <c r="AE20566" s="70"/>
    </row>
    <row r="20567" spans="31:31" ht="15.75" x14ac:dyDescent="0.3">
      <c r="AE20567" s="70"/>
    </row>
    <row r="20568" spans="31:31" ht="15.75" x14ac:dyDescent="0.3">
      <c r="AE20568" s="70"/>
    </row>
    <row r="20569" spans="31:31" ht="15.75" x14ac:dyDescent="0.3">
      <c r="AE20569" s="70"/>
    </row>
    <row r="20570" spans="31:31" ht="15.75" x14ac:dyDescent="0.3">
      <c r="AE20570" s="70"/>
    </row>
    <row r="20571" spans="31:31" ht="15.75" x14ac:dyDescent="0.3">
      <c r="AE20571" s="70"/>
    </row>
    <row r="20572" spans="31:31" ht="15.75" x14ac:dyDescent="0.3">
      <c r="AE20572" s="70"/>
    </row>
    <row r="20573" spans="31:31" ht="15.75" x14ac:dyDescent="0.3">
      <c r="AE20573" s="70"/>
    </row>
    <row r="20574" spans="31:31" ht="15.75" x14ac:dyDescent="0.3">
      <c r="AE20574" s="70"/>
    </row>
    <row r="20575" spans="31:31" ht="15.75" x14ac:dyDescent="0.3">
      <c r="AE20575" s="70"/>
    </row>
    <row r="20576" spans="31:31" ht="15.75" x14ac:dyDescent="0.3">
      <c r="AE20576" s="70"/>
    </row>
    <row r="20577" spans="31:31" ht="15.75" x14ac:dyDescent="0.3">
      <c r="AE20577" s="70"/>
    </row>
    <row r="20578" spans="31:31" ht="15.75" x14ac:dyDescent="0.3">
      <c r="AE20578" s="70"/>
    </row>
    <row r="20579" spans="31:31" ht="15.75" x14ac:dyDescent="0.3">
      <c r="AE20579" s="70"/>
    </row>
    <row r="20580" spans="31:31" ht="15.75" x14ac:dyDescent="0.3">
      <c r="AE20580" s="70"/>
    </row>
    <row r="20581" spans="31:31" ht="15.75" x14ac:dyDescent="0.3">
      <c r="AE20581" s="70"/>
    </row>
    <row r="20582" spans="31:31" ht="15.75" x14ac:dyDescent="0.3">
      <c r="AE20582" s="70"/>
    </row>
    <row r="20583" spans="31:31" ht="15.75" x14ac:dyDescent="0.3">
      <c r="AE20583" s="70"/>
    </row>
    <row r="20584" spans="31:31" ht="15.75" x14ac:dyDescent="0.3">
      <c r="AE20584" s="70"/>
    </row>
    <row r="20585" spans="31:31" ht="15.75" x14ac:dyDescent="0.3">
      <c r="AE20585" s="70"/>
    </row>
    <row r="20586" spans="31:31" ht="15.75" x14ac:dyDescent="0.3">
      <c r="AE20586" s="70"/>
    </row>
    <row r="20587" spans="31:31" ht="15.75" x14ac:dyDescent="0.3">
      <c r="AE20587" s="70"/>
    </row>
    <row r="20588" spans="31:31" ht="15.75" x14ac:dyDescent="0.3">
      <c r="AE20588" s="70"/>
    </row>
    <row r="20589" spans="31:31" ht="15.75" x14ac:dyDescent="0.3">
      <c r="AE20589" s="70"/>
    </row>
    <row r="20590" spans="31:31" ht="15.75" x14ac:dyDescent="0.3">
      <c r="AE20590" s="70"/>
    </row>
    <row r="20591" spans="31:31" ht="15.75" x14ac:dyDescent="0.3">
      <c r="AE20591" s="70"/>
    </row>
    <row r="20592" spans="31:31" ht="15.75" x14ac:dyDescent="0.3">
      <c r="AE20592" s="70"/>
    </row>
    <row r="20593" spans="31:31" ht="15.75" x14ac:dyDescent="0.3">
      <c r="AE20593" s="70"/>
    </row>
    <row r="20594" spans="31:31" ht="15.75" x14ac:dyDescent="0.3">
      <c r="AE20594" s="70"/>
    </row>
    <row r="20595" spans="31:31" ht="15.75" x14ac:dyDescent="0.3">
      <c r="AE20595" s="70"/>
    </row>
    <row r="20596" spans="31:31" ht="15.75" x14ac:dyDescent="0.3">
      <c r="AE20596" s="70"/>
    </row>
    <row r="20597" spans="31:31" ht="15.75" x14ac:dyDescent="0.3">
      <c r="AE20597" s="70"/>
    </row>
    <row r="20598" spans="31:31" ht="15.75" x14ac:dyDescent="0.3">
      <c r="AE20598" s="70"/>
    </row>
    <row r="20599" spans="31:31" ht="15.75" x14ac:dyDescent="0.3">
      <c r="AE20599" s="70"/>
    </row>
    <row r="20600" spans="31:31" ht="15.75" x14ac:dyDescent="0.3">
      <c r="AE20600" s="70"/>
    </row>
    <row r="20601" spans="31:31" ht="15.75" x14ac:dyDescent="0.3">
      <c r="AE20601" s="70"/>
    </row>
    <row r="20602" spans="31:31" ht="15.75" x14ac:dyDescent="0.3">
      <c r="AE20602" s="70"/>
    </row>
    <row r="20603" spans="31:31" ht="15.75" x14ac:dyDescent="0.3">
      <c r="AE20603" s="70"/>
    </row>
    <row r="20604" spans="31:31" ht="15.75" x14ac:dyDescent="0.3">
      <c r="AE20604" s="70"/>
    </row>
    <row r="20605" spans="31:31" ht="15.75" x14ac:dyDescent="0.3">
      <c r="AE20605" s="70"/>
    </row>
    <row r="20606" spans="31:31" ht="15.75" x14ac:dyDescent="0.3">
      <c r="AE20606" s="70"/>
    </row>
    <row r="20607" spans="31:31" ht="15.75" x14ac:dyDescent="0.3">
      <c r="AE20607" s="70"/>
    </row>
    <row r="20608" spans="31:31" ht="15.75" x14ac:dyDescent="0.3">
      <c r="AE20608" s="70"/>
    </row>
    <row r="20609" spans="31:31" ht="15.75" x14ac:dyDescent="0.3">
      <c r="AE20609" s="70"/>
    </row>
    <row r="20610" spans="31:31" ht="15.75" x14ac:dyDescent="0.3">
      <c r="AE20610" s="70"/>
    </row>
    <row r="20611" spans="31:31" ht="15.75" x14ac:dyDescent="0.3">
      <c r="AE20611" s="70"/>
    </row>
    <row r="20612" spans="31:31" ht="15.75" x14ac:dyDescent="0.3">
      <c r="AE20612" s="70"/>
    </row>
    <row r="20613" spans="31:31" ht="15.75" x14ac:dyDescent="0.3">
      <c r="AE20613" s="70"/>
    </row>
    <row r="20614" spans="31:31" ht="15.75" x14ac:dyDescent="0.3">
      <c r="AE20614" s="70"/>
    </row>
    <row r="20615" spans="31:31" ht="15.75" x14ac:dyDescent="0.3">
      <c r="AE20615" s="70"/>
    </row>
    <row r="20616" spans="31:31" ht="15.75" x14ac:dyDescent="0.3">
      <c r="AE20616" s="70"/>
    </row>
    <row r="20617" spans="31:31" ht="15.75" x14ac:dyDescent="0.3">
      <c r="AE20617" s="70"/>
    </row>
    <row r="20618" spans="31:31" ht="15.75" x14ac:dyDescent="0.3">
      <c r="AE20618" s="70"/>
    </row>
    <row r="20619" spans="31:31" ht="15.75" x14ac:dyDescent="0.3">
      <c r="AE20619" s="70"/>
    </row>
    <row r="20620" spans="31:31" ht="15.75" x14ac:dyDescent="0.3">
      <c r="AE20620" s="70"/>
    </row>
    <row r="20621" spans="31:31" ht="15.75" x14ac:dyDescent="0.3">
      <c r="AE20621" s="70"/>
    </row>
    <row r="20622" spans="31:31" ht="15.75" x14ac:dyDescent="0.3">
      <c r="AE20622" s="70"/>
    </row>
    <row r="20623" spans="31:31" ht="15.75" x14ac:dyDescent="0.3">
      <c r="AE20623" s="70"/>
    </row>
    <row r="20624" spans="31:31" ht="15.75" x14ac:dyDescent="0.3">
      <c r="AE20624" s="70"/>
    </row>
    <row r="20625" spans="31:31" ht="15.75" x14ac:dyDescent="0.3">
      <c r="AE20625" s="70"/>
    </row>
    <row r="20626" spans="31:31" ht="15.75" x14ac:dyDescent="0.3">
      <c r="AE20626" s="70"/>
    </row>
    <row r="20627" spans="31:31" ht="15.75" x14ac:dyDescent="0.3">
      <c r="AE20627" s="70"/>
    </row>
    <row r="20628" spans="31:31" ht="15.75" x14ac:dyDescent="0.3">
      <c r="AE20628" s="70"/>
    </row>
    <row r="20629" spans="31:31" ht="15.75" x14ac:dyDescent="0.3">
      <c r="AE20629" s="70"/>
    </row>
    <row r="20630" spans="31:31" ht="15.75" x14ac:dyDescent="0.3">
      <c r="AE20630" s="70"/>
    </row>
    <row r="20631" spans="31:31" ht="15.75" x14ac:dyDescent="0.3">
      <c r="AE20631" s="70"/>
    </row>
    <row r="20632" spans="31:31" ht="15.75" x14ac:dyDescent="0.3">
      <c r="AE20632" s="70"/>
    </row>
    <row r="20633" spans="31:31" ht="15.75" x14ac:dyDescent="0.3">
      <c r="AE20633" s="70"/>
    </row>
    <row r="20634" spans="31:31" ht="15.75" x14ac:dyDescent="0.3">
      <c r="AE20634" s="70"/>
    </row>
    <row r="20635" spans="31:31" ht="15.75" x14ac:dyDescent="0.3">
      <c r="AE20635" s="70"/>
    </row>
    <row r="20636" spans="31:31" ht="15.75" x14ac:dyDescent="0.3">
      <c r="AE20636" s="70"/>
    </row>
    <row r="20637" spans="31:31" ht="15.75" x14ac:dyDescent="0.3">
      <c r="AE20637" s="70"/>
    </row>
    <row r="20638" spans="31:31" ht="15.75" x14ac:dyDescent="0.3">
      <c r="AE20638" s="70"/>
    </row>
    <row r="20639" spans="31:31" ht="15.75" x14ac:dyDescent="0.3">
      <c r="AE20639" s="70"/>
    </row>
    <row r="20640" spans="31:31" ht="15.75" x14ac:dyDescent="0.3">
      <c r="AE20640" s="70"/>
    </row>
    <row r="20641" spans="31:31" ht="15.75" x14ac:dyDescent="0.3">
      <c r="AE20641" s="70"/>
    </row>
    <row r="20642" spans="31:31" ht="15.75" x14ac:dyDescent="0.3">
      <c r="AE20642" s="70"/>
    </row>
    <row r="20643" spans="31:31" ht="15.75" x14ac:dyDescent="0.3">
      <c r="AE20643" s="70"/>
    </row>
    <row r="20644" spans="31:31" ht="15.75" x14ac:dyDescent="0.3">
      <c r="AE20644" s="70"/>
    </row>
    <row r="20645" spans="31:31" ht="15.75" x14ac:dyDescent="0.3">
      <c r="AE20645" s="70"/>
    </row>
    <row r="20646" spans="31:31" ht="15.75" x14ac:dyDescent="0.3">
      <c r="AE20646" s="70"/>
    </row>
    <row r="20647" spans="31:31" ht="15.75" x14ac:dyDescent="0.3">
      <c r="AE20647" s="70"/>
    </row>
    <row r="20648" spans="31:31" ht="15.75" x14ac:dyDescent="0.3">
      <c r="AE20648" s="70"/>
    </row>
    <row r="20649" spans="31:31" ht="15.75" x14ac:dyDescent="0.3">
      <c r="AE20649" s="70"/>
    </row>
    <row r="20650" spans="31:31" ht="15.75" x14ac:dyDescent="0.3">
      <c r="AE20650" s="70"/>
    </row>
    <row r="20651" spans="31:31" ht="15.75" x14ac:dyDescent="0.3">
      <c r="AE20651" s="70"/>
    </row>
    <row r="20652" spans="31:31" ht="15.75" x14ac:dyDescent="0.3">
      <c r="AE20652" s="70"/>
    </row>
    <row r="20653" spans="31:31" ht="15.75" x14ac:dyDescent="0.3">
      <c r="AE20653" s="70"/>
    </row>
    <row r="20654" spans="31:31" ht="15.75" x14ac:dyDescent="0.3">
      <c r="AE20654" s="70"/>
    </row>
    <row r="20655" spans="31:31" ht="15.75" x14ac:dyDescent="0.3">
      <c r="AE20655" s="70"/>
    </row>
    <row r="20656" spans="31:31" ht="15.75" x14ac:dyDescent="0.3">
      <c r="AE20656" s="70"/>
    </row>
    <row r="20657" spans="31:31" ht="15.75" x14ac:dyDescent="0.3">
      <c r="AE20657" s="70"/>
    </row>
    <row r="20658" spans="31:31" ht="15.75" x14ac:dyDescent="0.3">
      <c r="AE20658" s="70"/>
    </row>
    <row r="20659" spans="31:31" ht="15.75" x14ac:dyDescent="0.3">
      <c r="AE20659" s="70"/>
    </row>
    <row r="20660" spans="31:31" ht="15.75" x14ac:dyDescent="0.3">
      <c r="AE20660" s="70"/>
    </row>
    <row r="20661" spans="31:31" ht="15.75" x14ac:dyDescent="0.3">
      <c r="AE20661" s="70"/>
    </row>
    <row r="20662" spans="31:31" ht="15.75" x14ac:dyDescent="0.3">
      <c r="AE20662" s="70"/>
    </row>
    <row r="20663" spans="31:31" ht="15.75" x14ac:dyDescent="0.3">
      <c r="AE20663" s="70"/>
    </row>
    <row r="20664" spans="31:31" ht="15.75" x14ac:dyDescent="0.3">
      <c r="AE20664" s="70"/>
    </row>
    <row r="20665" spans="31:31" ht="15.75" x14ac:dyDescent="0.3">
      <c r="AE20665" s="70"/>
    </row>
    <row r="20666" spans="31:31" ht="15.75" x14ac:dyDescent="0.3">
      <c r="AE20666" s="70"/>
    </row>
    <row r="20667" spans="31:31" ht="15.75" x14ac:dyDescent="0.3">
      <c r="AE20667" s="70"/>
    </row>
    <row r="20668" spans="31:31" ht="15.75" x14ac:dyDescent="0.3">
      <c r="AE20668" s="70"/>
    </row>
    <row r="20669" spans="31:31" ht="15.75" x14ac:dyDescent="0.3">
      <c r="AE20669" s="70"/>
    </row>
    <row r="20670" spans="31:31" ht="15.75" x14ac:dyDescent="0.3">
      <c r="AE20670" s="70"/>
    </row>
    <row r="20671" spans="31:31" ht="15.75" x14ac:dyDescent="0.3">
      <c r="AE20671" s="70"/>
    </row>
    <row r="20672" spans="31:31" ht="15.75" x14ac:dyDescent="0.3">
      <c r="AE20672" s="70"/>
    </row>
    <row r="20673" spans="31:31" ht="15.75" x14ac:dyDescent="0.3">
      <c r="AE20673" s="70"/>
    </row>
    <row r="20674" spans="31:31" ht="15.75" x14ac:dyDescent="0.3">
      <c r="AE20674" s="70"/>
    </row>
    <row r="20675" spans="31:31" ht="15.75" x14ac:dyDescent="0.3">
      <c r="AE20675" s="70"/>
    </row>
    <row r="20676" spans="31:31" ht="15.75" x14ac:dyDescent="0.3">
      <c r="AE20676" s="70"/>
    </row>
    <row r="20677" spans="31:31" ht="15.75" x14ac:dyDescent="0.3">
      <c r="AE20677" s="70"/>
    </row>
    <row r="20678" spans="31:31" ht="15.75" x14ac:dyDescent="0.3">
      <c r="AE20678" s="70"/>
    </row>
    <row r="20679" spans="31:31" ht="15.75" x14ac:dyDescent="0.3">
      <c r="AE20679" s="70"/>
    </row>
    <row r="20680" spans="31:31" ht="15.75" x14ac:dyDescent="0.3">
      <c r="AE20680" s="70"/>
    </row>
    <row r="20681" spans="31:31" ht="15.75" x14ac:dyDescent="0.3">
      <c r="AE20681" s="70"/>
    </row>
    <row r="20682" spans="31:31" ht="15.75" x14ac:dyDescent="0.3">
      <c r="AE20682" s="70"/>
    </row>
    <row r="20683" spans="31:31" ht="15.75" x14ac:dyDescent="0.3">
      <c r="AE20683" s="70"/>
    </row>
    <row r="20684" spans="31:31" ht="15.75" x14ac:dyDescent="0.3">
      <c r="AE20684" s="70"/>
    </row>
    <row r="20685" spans="31:31" ht="15.75" x14ac:dyDescent="0.3">
      <c r="AE20685" s="70"/>
    </row>
    <row r="20686" spans="31:31" ht="15.75" x14ac:dyDescent="0.3">
      <c r="AE20686" s="70"/>
    </row>
    <row r="20687" spans="31:31" ht="15.75" x14ac:dyDescent="0.3">
      <c r="AE20687" s="70"/>
    </row>
    <row r="20688" spans="31:31" ht="15.75" x14ac:dyDescent="0.3">
      <c r="AE20688" s="70"/>
    </row>
    <row r="20689" spans="31:31" ht="15.75" x14ac:dyDescent="0.3">
      <c r="AE20689" s="70"/>
    </row>
    <row r="20690" spans="31:31" ht="15.75" x14ac:dyDescent="0.3">
      <c r="AE20690" s="70"/>
    </row>
    <row r="20691" spans="31:31" ht="15.75" x14ac:dyDescent="0.3">
      <c r="AE20691" s="70"/>
    </row>
    <row r="20692" spans="31:31" ht="15.75" x14ac:dyDescent="0.3">
      <c r="AE20692" s="70"/>
    </row>
    <row r="20693" spans="31:31" ht="15.75" x14ac:dyDescent="0.3">
      <c r="AE20693" s="70"/>
    </row>
    <row r="20694" spans="31:31" ht="15.75" x14ac:dyDescent="0.3">
      <c r="AE20694" s="70"/>
    </row>
    <row r="20695" spans="31:31" ht="15.75" x14ac:dyDescent="0.3">
      <c r="AE20695" s="70"/>
    </row>
    <row r="20696" spans="31:31" ht="15.75" x14ac:dyDescent="0.3">
      <c r="AE20696" s="70"/>
    </row>
    <row r="20697" spans="31:31" ht="15.75" x14ac:dyDescent="0.3">
      <c r="AE20697" s="70"/>
    </row>
    <row r="20698" spans="31:31" ht="15.75" x14ac:dyDescent="0.3">
      <c r="AE20698" s="70"/>
    </row>
    <row r="20699" spans="31:31" ht="15.75" x14ac:dyDescent="0.3">
      <c r="AE20699" s="70"/>
    </row>
    <row r="20700" spans="31:31" ht="15.75" x14ac:dyDescent="0.3">
      <c r="AE20700" s="70"/>
    </row>
    <row r="20701" spans="31:31" ht="15.75" x14ac:dyDescent="0.3">
      <c r="AE20701" s="70"/>
    </row>
    <row r="20702" spans="31:31" ht="15.75" x14ac:dyDescent="0.3">
      <c r="AE20702" s="70"/>
    </row>
    <row r="20703" spans="31:31" ht="15.75" x14ac:dyDescent="0.3">
      <c r="AE20703" s="70"/>
    </row>
    <row r="20704" spans="31:31" ht="15.75" x14ac:dyDescent="0.3">
      <c r="AE20704" s="70"/>
    </row>
    <row r="20705" spans="31:31" ht="15.75" x14ac:dyDescent="0.3">
      <c r="AE20705" s="70"/>
    </row>
    <row r="20706" spans="31:31" ht="15.75" x14ac:dyDescent="0.3">
      <c r="AE20706" s="70"/>
    </row>
    <row r="20707" spans="31:31" ht="15.75" x14ac:dyDescent="0.3">
      <c r="AE20707" s="70"/>
    </row>
    <row r="20708" spans="31:31" ht="15.75" x14ac:dyDescent="0.3">
      <c r="AE20708" s="70"/>
    </row>
    <row r="20709" spans="31:31" ht="15.75" x14ac:dyDescent="0.3">
      <c r="AE20709" s="70"/>
    </row>
    <row r="20710" spans="31:31" ht="15.75" x14ac:dyDescent="0.3">
      <c r="AE20710" s="70"/>
    </row>
    <row r="20711" spans="31:31" ht="15.75" x14ac:dyDescent="0.3">
      <c r="AE20711" s="70"/>
    </row>
    <row r="20712" spans="31:31" ht="15.75" x14ac:dyDescent="0.3">
      <c r="AE20712" s="70"/>
    </row>
    <row r="20713" spans="31:31" ht="15.75" x14ac:dyDescent="0.3">
      <c r="AE20713" s="70"/>
    </row>
    <row r="20714" spans="31:31" ht="15.75" x14ac:dyDescent="0.3">
      <c r="AE20714" s="70"/>
    </row>
    <row r="20715" spans="31:31" ht="15.75" x14ac:dyDescent="0.3">
      <c r="AE20715" s="70"/>
    </row>
    <row r="20716" spans="31:31" ht="15.75" x14ac:dyDescent="0.3">
      <c r="AE20716" s="70"/>
    </row>
    <row r="20717" spans="31:31" ht="15.75" x14ac:dyDescent="0.3">
      <c r="AE20717" s="70"/>
    </row>
    <row r="20718" spans="31:31" ht="15.75" x14ac:dyDescent="0.3">
      <c r="AE20718" s="70"/>
    </row>
    <row r="20719" spans="31:31" ht="15.75" x14ac:dyDescent="0.3">
      <c r="AE20719" s="70"/>
    </row>
    <row r="20720" spans="31:31" ht="15.75" x14ac:dyDescent="0.3">
      <c r="AE20720" s="70"/>
    </row>
    <row r="20721" spans="31:31" ht="15.75" x14ac:dyDescent="0.3">
      <c r="AE20721" s="70"/>
    </row>
    <row r="20722" spans="31:31" ht="15.75" x14ac:dyDescent="0.3">
      <c r="AE20722" s="70"/>
    </row>
    <row r="20723" spans="31:31" ht="15.75" x14ac:dyDescent="0.3">
      <c r="AE20723" s="70"/>
    </row>
    <row r="20724" spans="31:31" ht="15.75" x14ac:dyDescent="0.3">
      <c r="AE20724" s="70"/>
    </row>
    <row r="20725" spans="31:31" ht="15.75" x14ac:dyDescent="0.3">
      <c r="AE20725" s="70"/>
    </row>
    <row r="20726" spans="31:31" ht="15.75" x14ac:dyDescent="0.3">
      <c r="AE20726" s="70"/>
    </row>
    <row r="20727" spans="31:31" ht="15.75" x14ac:dyDescent="0.3">
      <c r="AE20727" s="70"/>
    </row>
    <row r="20728" spans="31:31" ht="15.75" x14ac:dyDescent="0.3">
      <c r="AE20728" s="70"/>
    </row>
    <row r="20729" spans="31:31" ht="15.75" x14ac:dyDescent="0.3">
      <c r="AE20729" s="70"/>
    </row>
    <row r="20730" spans="31:31" ht="15.75" x14ac:dyDescent="0.3">
      <c r="AE20730" s="70"/>
    </row>
    <row r="20731" spans="31:31" ht="15.75" x14ac:dyDescent="0.3">
      <c r="AE20731" s="70"/>
    </row>
    <row r="20732" spans="31:31" ht="15.75" x14ac:dyDescent="0.3">
      <c r="AE20732" s="70"/>
    </row>
    <row r="20733" spans="31:31" ht="15.75" x14ac:dyDescent="0.3">
      <c r="AE20733" s="70"/>
    </row>
    <row r="20734" spans="31:31" ht="15.75" x14ac:dyDescent="0.3">
      <c r="AE20734" s="70"/>
    </row>
    <row r="20735" spans="31:31" ht="15.75" x14ac:dyDescent="0.3">
      <c r="AE20735" s="70"/>
    </row>
    <row r="20736" spans="31:31" ht="15.75" x14ac:dyDescent="0.3">
      <c r="AE20736" s="70"/>
    </row>
    <row r="20737" spans="31:31" ht="15.75" x14ac:dyDescent="0.3">
      <c r="AE20737" s="70"/>
    </row>
    <row r="20738" spans="31:31" ht="15.75" x14ac:dyDescent="0.3">
      <c r="AE20738" s="70"/>
    </row>
    <row r="20739" spans="31:31" ht="15.75" x14ac:dyDescent="0.3">
      <c r="AE20739" s="70"/>
    </row>
    <row r="20740" spans="31:31" ht="15.75" x14ac:dyDescent="0.3">
      <c r="AE20740" s="70"/>
    </row>
    <row r="20741" spans="31:31" ht="15.75" x14ac:dyDescent="0.3">
      <c r="AE20741" s="70"/>
    </row>
    <row r="20742" spans="31:31" ht="15.75" x14ac:dyDescent="0.3">
      <c r="AE20742" s="70"/>
    </row>
    <row r="20743" spans="31:31" ht="15.75" x14ac:dyDescent="0.3">
      <c r="AE20743" s="70"/>
    </row>
    <row r="20744" spans="31:31" ht="15.75" x14ac:dyDescent="0.3">
      <c r="AE20744" s="70"/>
    </row>
    <row r="20745" spans="31:31" ht="15.75" x14ac:dyDescent="0.3">
      <c r="AE20745" s="70"/>
    </row>
    <row r="20746" spans="31:31" ht="15.75" x14ac:dyDescent="0.3">
      <c r="AE20746" s="70"/>
    </row>
    <row r="20747" spans="31:31" ht="15.75" x14ac:dyDescent="0.3">
      <c r="AE20747" s="70"/>
    </row>
    <row r="20748" spans="31:31" ht="15.75" x14ac:dyDescent="0.3">
      <c r="AE20748" s="70"/>
    </row>
    <row r="20749" spans="31:31" ht="15.75" x14ac:dyDescent="0.3">
      <c r="AE20749" s="70"/>
    </row>
    <row r="20750" spans="31:31" ht="15.75" x14ac:dyDescent="0.3">
      <c r="AE20750" s="70"/>
    </row>
    <row r="20751" spans="31:31" ht="15.75" x14ac:dyDescent="0.3">
      <c r="AE20751" s="70"/>
    </row>
    <row r="20752" spans="31:31" ht="15.75" x14ac:dyDescent="0.3">
      <c r="AE20752" s="70"/>
    </row>
    <row r="20753" spans="31:31" ht="15.75" x14ac:dyDescent="0.3">
      <c r="AE20753" s="70"/>
    </row>
    <row r="20754" spans="31:31" ht="15.75" x14ac:dyDescent="0.3">
      <c r="AE20754" s="70"/>
    </row>
    <row r="20755" spans="31:31" ht="15.75" x14ac:dyDescent="0.3">
      <c r="AE20755" s="70"/>
    </row>
    <row r="20756" spans="31:31" ht="15.75" x14ac:dyDescent="0.3">
      <c r="AE20756" s="70"/>
    </row>
    <row r="20757" spans="31:31" ht="15.75" x14ac:dyDescent="0.3">
      <c r="AE20757" s="70"/>
    </row>
    <row r="20758" spans="31:31" ht="15.75" x14ac:dyDescent="0.3">
      <c r="AE20758" s="70"/>
    </row>
    <row r="20759" spans="31:31" ht="15.75" x14ac:dyDescent="0.3">
      <c r="AE20759" s="70"/>
    </row>
    <row r="20760" spans="31:31" ht="15.75" x14ac:dyDescent="0.3">
      <c r="AE20760" s="70"/>
    </row>
    <row r="20761" spans="31:31" ht="15.75" x14ac:dyDescent="0.3">
      <c r="AE20761" s="70"/>
    </row>
    <row r="20762" spans="31:31" ht="15.75" x14ac:dyDescent="0.3">
      <c r="AE20762" s="70"/>
    </row>
    <row r="20763" spans="31:31" ht="15.75" x14ac:dyDescent="0.3">
      <c r="AE20763" s="70"/>
    </row>
    <row r="20764" spans="31:31" ht="15.75" x14ac:dyDescent="0.3">
      <c r="AE20764" s="70"/>
    </row>
    <row r="20765" spans="31:31" ht="15.75" x14ac:dyDescent="0.3">
      <c r="AE20765" s="70"/>
    </row>
    <row r="20766" spans="31:31" ht="15.75" x14ac:dyDescent="0.3">
      <c r="AE20766" s="70"/>
    </row>
    <row r="20767" spans="31:31" ht="15.75" x14ac:dyDescent="0.3">
      <c r="AE20767" s="70"/>
    </row>
    <row r="20768" spans="31:31" ht="15.75" x14ac:dyDescent="0.3">
      <c r="AE20768" s="70"/>
    </row>
    <row r="20769" spans="31:31" ht="15.75" x14ac:dyDescent="0.3">
      <c r="AE20769" s="70"/>
    </row>
    <row r="20770" spans="31:31" ht="15.75" x14ac:dyDescent="0.3">
      <c r="AE20770" s="70"/>
    </row>
    <row r="20771" spans="31:31" ht="15.75" x14ac:dyDescent="0.3">
      <c r="AE20771" s="70"/>
    </row>
    <row r="20772" spans="31:31" ht="15.75" x14ac:dyDescent="0.3">
      <c r="AE20772" s="70"/>
    </row>
    <row r="20773" spans="31:31" ht="15.75" x14ac:dyDescent="0.3">
      <c r="AE20773" s="70"/>
    </row>
    <row r="20774" spans="31:31" ht="15.75" x14ac:dyDescent="0.3">
      <c r="AE20774" s="70"/>
    </row>
    <row r="20775" spans="31:31" ht="15.75" x14ac:dyDescent="0.3">
      <c r="AE20775" s="70"/>
    </row>
    <row r="20776" spans="31:31" ht="15.75" x14ac:dyDescent="0.3">
      <c r="AE20776" s="70"/>
    </row>
    <row r="20777" spans="31:31" ht="15.75" x14ac:dyDescent="0.3">
      <c r="AE20777" s="70"/>
    </row>
    <row r="20778" spans="31:31" ht="15.75" x14ac:dyDescent="0.3">
      <c r="AE20778" s="70"/>
    </row>
    <row r="20779" spans="31:31" ht="15.75" x14ac:dyDescent="0.3">
      <c r="AE20779" s="70"/>
    </row>
    <row r="20780" spans="31:31" ht="15.75" x14ac:dyDescent="0.3">
      <c r="AE20780" s="70"/>
    </row>
    <row r="20781" spans="31:31" ht="15.75" x14ac:dyDescent="0.3">
      <c r="AE20781" s="70"/>
    </row>
    <row r="20782" spans="31:31" ht="15.75" x14ac:dyDescent="0.3">
      <c r="AE20782" s="70"/>
    </row>
    <row r="20783" spans="31:31" ht="15.75" x14ac:dyDescent="0.3">
      <c r="AE20783" s="70"/>
    </row>
    <row r="20784" spans="31:31" ht="15.75" x14ac:dyDescent="0.3">
      <c r="AE20784" s="70"/>
    </row>
    <row r="20785" spans="31:31" ht="15.75" x14ac:dyDescent="0.3">
      <c r="AE20785" s="70"/>
    </row>
    <row r="20786" spans="31:31" ht="15.75" x14ac:dyDescent="0.3">
      <c r="AE20786" s="70"/>
    </row>
    <row r="20787" spans="31:31" ht="15.75" x14ac:dyDescent="0.3">
      <c r="AE20787" s="70"/>
    </row>
    <row r="20788" spans="31:31" ht="15.75" x14ac:dyDescent="0.3">
      <c r="AE20788" s="70"/>
    </row>
    <row r="20789" spans="31:31" ht="15.75" x14ac:dyDescent="0.3">
      <c r="AE20789" s="70"/>
    </row>
    <row r="20790" spans="31:31" ht="15.75" x14ac:dyDescent="0.3">
      <c r="AE20790" s="70"/>
    </row>
    <row r="20791" spans="31:31" ht="15.75" x14ac:dyDescent="0.3">
      <c r="AE20791" s="70"/>
    </row>
    <row r="20792" spans="31:31" ht="15.75" x14ac:dyDescent="0.3">
      <c r="AE20792" s="70"/>
    </row>
    <row r="20793" spans="31:31" ht="15.75" x14ac:dyDescent="0.3">
      <c r="AE20793" s="70"/>
    </row>
    <row r="20794" spans="31:31" ht="15.75" x14ac:dyDescent="0.3">
      <c r="AE20794" s="70"/>
    </row>
    <row r="20795" spans="31:31" ht="15.75" x14ac:dyDescent="0.3">
      <c r="AE20795" s="70"/>
    </row>
    <row r="20796" spans="31:31" ht="15.75" x14ac:dyDescent="0.3">
      <c r="AE20796" s="70"/>
    </row>
    <row r="20797" spans="31:31" ht="15.75" x14ac:dyDescent="0.3">
      <c r="AE20797" s="70"/>
    </row>
    <row r="20798" spans="31:31" ht="15.75" x14ac:dyDescent="0.3">
      <c r="AE20798" s="70"/>
    </row>
    <row r="20799" spans="31:31" ht="15.75" x14ac:dyDescent="0.3">
      <c r="AE20799" s="70"/>
    </row>
    <row r="20800" spans="31:31" ht="15.75" x14ac:dyDescent="0.3">
      <c r="AE20800" s="70"/>
    </row>
    <row r="20801" spans="31:31" ht="15.75" x14ac:dyDescent="0.3">
      <c r="AE20801" s="70"/>
    </row>
    <row r="20802" spans="31:31" ht="15.75" x14ac:dyDescent="0.3">
      <c r="AE20802" s="70"/>
    </row>
    <row r="20803" spans="31:31" ht="15.75" x14ac:dyDescent="0.3">
      <c r="AE20803" s="70"/>
    </row>
    <row r="20804" spans="31:31" ht="15.75" x14ac:dyDescent="0.3">
      <c r="AE20804" s="70"/>
    </row>
    <row r="20805" spans="31:31" ht="15.75" x14ac:dyDescent="0.3">
      <c r="AE20805" s="70"/>
    </row>
    <row r="20806" spans="31:31" ht="15.75" x14ac:dyDescent="0.3">
      <c r="AE20806" s="70"/>
    </row>
    <row r="20807" spans="31:31" ht="15.75" x14ac:dyDescent="0.3">
      <c r="AE20807" s="70"/>
    </row>
    <row r="20808" spans="31:31" ht="15.75" x14ac:dyDescent="0.3">
      <c r="AE20808" s="70"/>
    </row>
    <row r="20809" spans="31:31" ht="15.75" x14ac:dyDescent="0.3">
      <c r="AE20809" s="70"/>
    </row>
    <row r="20810" spans="31:31" ht="15.75" x14ac:dyDescent="0.3">
      <c r="AE20810" s="70"/>
    </row>
    <row r="20811" spans="31:31" ht="15.75" x14ac:dyDescent="0.3">
      <c r="AE20811" s="70"/>
    </row>
    <row r="20812" spans="31:31" ht="15.75" x14ac:dyDescent="0.3">
      <c r="AE20812" s="70"/>
    </row>
    <row r="20813" spans="31:31" ht="15.75" x14ac:dyDescent="0.3">
      <c r="AE20813" s="70"/>
    </row>
    <row r="20814" spans="31:31" ht="15.75" x14ac:dyDescent="0.3">
      <c r="AE20814" s="70"/>
    </row>
    <row r="20815" spans="31:31" ht="15.75" x14ac:dyDescent="0.3">
      <c r="AE20815" s="70"/>
    </row>
    <row r="20816" spans="31:31" ht="15.75" x14ac:dyDescent="0.3">
      <c r="AE20816" s="70"/>
    </row>
    <row r="20817" spans="31:31" ht="15.75" x14ac:dyDescent="0.3">
      <c r="AE20817" s="70"/>
    </row>
    <row r="20818" spans="31:31" ht="15.75" x14ac:dyDescent="0.3">
      <c r="AE20818" s="70"/>
    </row>
    <row r="20819" spans="31:31" ht="15.75" x14ac:dyDescent="0.3">
      <c r="AE20819" s="70"/>
    </row>
    <row r="20820" spans="31:31" ht="15.75" x14ac:dyDescent="0.3">
      <c r="AE20820" s="70"/>
    </row>
    <row r="20821" spans="31:31" ht="15.75" x14ac:dyDescent="0.3">
      <c r="AE20821" s="70"/>
    </row>
    <row r="20822" spans="31:31" ht="15.75" x14ac:dyDescent="0.3">
      <c r="AE20822" s="70"/>
    </row>
    <row r="20823" spans="31:31" ht="15.75" x14ac:dyDescent="0.3">
      <c r="AE20823" s="70"/>
    </row>
    <row r="20824" spans="31:31" ht="15.75" x14ac:dyDescent="0.3">
      <c r="AE20824" s="70"/>
    </row>
    <row r="20825" spans="31:31" ht="15.75" x14ac:dyDescent="0.3">
      <c r="AE20825" s="70"/>
    </row>
    <row r="20826" spans="31:31" ht="15.75" x14ac:dyDescent="0.3">
      <c r="AE20826" s="70"/>
    </row>
    <row r="20827" spans="31:31" ht="15.75" x14ac:dyDescent="0.3">
      <c r="AE20827" s="70"/>
    </row>
    <row r="20828" spans="31:31" ht="15.75" x14ac:dyDescent="0.3">
      <c r="AE20828" s="70"/>
    </row>
    <row r="20829" spans="31:31" ht="15.75" x14ac:dyDescent="0.3">
      <c r="AE20829" s="70"/>
    </row>
    <row r="20830" spans="31:31" ht="15.75" x14ac:dyDescent="0.3">
      <c r="AE20830" s="70"/>
    </row>
    <row r="20831" spans="31:31" ht="15.75" x14ac:dyDescent="0.3">
      <c r="AE20831" s="70"/>
    </row>
    <row r="20832" spans="31:31" ht="15.75" x14ac:dyDescent="0.3">
      <c r="AE20832" s="70"/>
    </row>
    <row r="20833" spans="31:31" ht="15.75" x14ac:dyDescent="0.3">
      <c r="AE20833" s="70"/>
    </row>
    <row r="20834" spans="31:31" ht="15.75" x14ac:dyDescent="0.3">
      <c r="AE20834" s="70"/>
    </row>
    <row r="20835" spans="31:31" ht="15.75" x14ac:dyDescent="0.3">
      <c r="AE20835" s="70"/>
    </row>
    <row r="20836" spans="31:31" ht="15.75" x14ac:dyDescent="0.3">
      <c r="AE20836" s="70"/>
    </row>
    <row r="20837" spans="31:31" ht="15.75" x14ac:dyDescent="0.3">
      <c r="AE20837" s="70"/>
    </row>
    <row r="20838" spans="31:31" ht="15.75" x14ac:dyDescent="0.3">
      <c r="AE20838" s="70"/>
    </row>
    <row r="20839" spans="31:31" ht="15.75" x14ac:dyDescent="0.3">
      <c r="AE20839" s="70"/>
    </row>
    <row r="20840" spans="31:31" ht="15.75" x14ac:dyDescent="0.3">
      <c r="AE20840" s="70"/>
    </row>
    <row r="20841" spans="31:31" ht="15.75" x14ac:dyDescent="0.3">
      <c r="AE20841" s="70"/>
    </row>
    <row r="20842" spans="31:31" ht="15.75" x14ac:dyDescent="0.3">
      <c r="AE20842" s="70"/>
    </row>
    <row r="20843" spans="31:31" ht="15.75" x14ac:dyDescent="0.3">
      <c r="AE20843" s="70"/>
    </row>
    <row r="20844" spans="31:31" ht="15.75" x14ac:dyDescent="0.3">
      <c r="AE20844" s="70"/>
    </row>
    <row r="20845" spans="31:31" ht="15.75" x14ac:dyDescent="0.3">
      <c r="AE20845" s="70"/>
    </row>
    <row r="20846" spans="31:31" ht="15.75" x14ac:dyDescent="0.3">
      <c r="AE20846" s="70"/>
    </row>
    <row r="20847" spans="31:31" ht="15.75" x14ac:dyDescent="0.3">
      <c r="AE20847" s="70"/>
    </row>
    <row r="20848" spans="31:31" ht="15.75" x14ac:dyDescent="0.3">
      <c r="AE20848" s="70"/>
    </row>
    <row r="20849" spans="31:31" ht="15.75" x14ac:dyDescent="0.3">
      <c r="AE20849" s="70"/>
    </row>
    <row r="20850" spans="31:31" ht="15.75" x14ac:dyDescent="0.3">
      <c r="AE20850" s="70"/>
    </row>
    <row r="20851" spans="31:31" ht="15.75" x14ac:dyDescent="0.3">
      <c r="AE20851" s="70"/>
    </row>
    <row r="20852" spans="31:31" ht="15.75" x14ac:dyDescent="0.3">
      <c r="AE20852" s="70"/>
    </row>
    <row r="20853" spans="31:31" ht="15.75" x14ac:dyDescent="0.3">
      <c r="AE20853" s="70"/>
    </row>
    <row r="20854" spans="31:31" ht="15.75" x14ac:dyDescent="0.3">
      <c r="AE20854" s="70"/>
    </row>
    <row r="20855" spans="31:31" ht="15.75" x14ac:dyDescent="0.3">
      <c r="AE20855" s="70"/>
    </row>
    <row r="20856" spans="31:31" ht="15.75" x14ac:dyDescent="0.3">
      <c r="AE20856" s="70"/>
    </row>
    <row r="20857" spans="31:31" ht="15.75" x14ac:dyDescent="0.3">
      <c r="AE20857" s="70"/>
    </row>
    <row r="20858" spans="31:31" ht="15.75" x14ac:dyDescent="0.3">
      <c r="AE20858" s="70"/>
    </row>
    <row r="20859" spans="31:31" ht="15.75" x14ac:dyDescent="0.3">
      <c r="AE20859" s="70"/>
    </row>
    <row r="20860" spans="31:31" ht="15.75" x14ac:dyDescent="0.3">
      <c r="AE20860" s="70"/>
    </row>
    <row r="20861" spans="31:31" ht="15.75" x14ac:dyDescent="0.3">
      <c r="AE20861" s="70"/>
    </row>
    <row r="20862" spans="31:31" ht="15.75" x14ac:dyDescent="0.3">
      <c r="AE20862" s="70"/>
    </row>
    <row r="20863" spans="31:31" ht="15.75" x14ac:dyDescent="0.3">
      <c r="AE20863" s="70"/>
    </row>
    <row r="20864" spans="31:31" ht="15.75" x14ac:dyDescent="0.3">
      <c r="AE20864" s="70"/>
    </row>
    <row r="20865" spans="31:31" ht="15.75" x14ac:dyDescent="0.3">
      <c r="AE20865" s="70"/>
    </row>
    <row r="20866" spans="31:31" ht="15.75" x14ac:dyDescent="0.3">
      <c r="AE20866" s="70"/>
    </row>
    <row r="20867" spans="31:31" ht="15.75" x14ac:dyDescent="0.3">
      <c r="AE20867" s="70"/>
    </row>
    <row r="20868" spans="31:31" ht="15.75" x14ac:dyDescent="0.3">
      <c r="AE20868" s="70"/>
    </row>
    <row r="20869" spans="31:31" ht="15.75" x14ac:dyDescent="0.3">
      <c r="AE20869" s="70"/>
    </row>
    <row r="20870" spans="31:31" ht="15.75" x14ac:dyDescent="0.3">
      <c r="AE20870" s="70"/>
    </row>
    <row r="20871" spans="31:31" ht="15.75" x14ac:dyDescent="0.3">
      <c r="AE20871" s="70"/>
    </row>
    <row r="20872" spans="31:31" ht="15.75" x14ac:dyDescent="0.3">
      <c r="AE20872" s="70"/>
    </row>
    <row r="20873" spans="31:31" ht="15.75" x14ac:dyDescent="0.3">
      <c r="AE20873" s="70"/>
    </row>
    <row r="20874" spans="31:31" ht="15.75" x14ac:dyDescent="0.3">
      <c r="AE20874" s="70"/>
    </row>
    <row r="20875" spans="31:31" ht="15.75" x14ac:dyDescent="0.3">
      <c r="AE20875" s="70"/>
    </row>
    <row r="20876" spans="31:31" ht="15.75" x14ac:dyDescent="0.3">
      <c r="AE20876" s="70"/>
    </row>
    <row r="20877" spans="31:31" ht="15.75" x14ac:dyDescent="0.3">
      <c r="AE20877" s="70"/>
    </row>
    <row r="20878" spans="31:31" ht="15.75" x14ac:dyDescent="0.3">
      <c r="AE20878" s="70"/>
    </row>
    <row r="20879" spans="31:31" ht="15.75" x14ac:dyDescent="0.3">
      <c r="AE20879" s="70"/>
    </row>
    <row r="20880" spans="31:31" ht="15.75" x14ac:dyDescent="0.3">
      <c r="AE20880" s="70"/>
    </row>
    <row r="20881" spans="31:31" ht="15.75" x14ac:dyDescent="0.3">
      <c r="AE20881" s="70"/>
    </row>
    <row r="20882" spans="31:31" ht="15.75" x14ac:dyDescent="0.3">
      <c r="AE20882" s="70"/>
    </row>
    <row r="20883" spans="31:31" ht="15.75" x14ac:dyDescent="0.3">
      <c r="AE20883" s="70"/>
    </row>
    <row r="20884" spans="31:31" ht="15.75" x14ac:dyDescent="0.3">
      <c r="AE20884" s="70"/>
    </row>
    <row r="20885" spans="31:31" ht="15.75" x14ac:dyDescent="0.3">
      <c r="AE20885" s="70"/>
    </row>
    <row r="20886" spans="31:31" ht="15.75" x14ac:dyDescent="0.3">
      <c r="AE20886" s="70"/>
    </row>
    <row r="20887" spans="31:31" ht="15.75" x14ac:dyDescent="0.3">
      <c r="AE20887" s="70"/>
    </row>
    <row r="20888" spans="31:31" ht="15.75" x14ac:dyDescent="0.3">
      <c r="AE20888" s="70"/>
    </row>
    <row r="20889" spans="31:31" ht="15.75" x14ac:dyDescent="0.3">
      <c r="AE20889" s="70"/>
    </row>
    <row r="20890" spans="31:31" ht="15.75" x14ac:dyDescent="0.3">
      <c r="AE20890" s="70"/>
    </row>
    <row r="20891" spans="31:31" ht="15.75" x14ac:dyDescent="0.3">
      <c r="AE20891" s="70"/>
    </row>
    <row r="20892" spans="31:31" ht="15.75" x14ac:dyDescent="0.3">
      <c r="AE20892" s="70"/>
    </row>
    <row r="20893" spans="31:31" ht="15.75" x14ac:dyDescent="0.3">
      <c r="AE20893" s="70"/>
    </row>
    <row r="20894" spans="31:31" ht="15.75" x14ac:dyDescent="0.3">
      <c r="AE20894" s="70"/>
    </row>
    <row r="20895" spans="31:31" ht="15.75" x14ac:dyDescent="0.3">
      <c r="AE20895" s="70"/>
    </row>
    <row r="20896" spans="31:31" ht="15.75" x14ac:dyDescent="0.3">
      <c r="AE20896" s="70"/>
    </row>
    <row r="20897" spans="31:31" ht="15.75" x14ac:dyDescent="0.3">
      <c r="AE20897" s="70"/>
    </row>
    <row r="20898" spans="31:31" ht="15.75" x14ac:dyDescent="0.3">
      <c r="AE20898" s="70"/>
    </row>
    <row r="20899" spans="31:31" ht="15.75" x14ac:dyDescent="0.3">
      <c r="AE20899" s="70"/>
    </row>
    <row r="20900" spans="31:31" ht="15.75" x14ac:dyDescent="0.3">
      <c r="AE20900" s="70"/>
    </row>
    <row r="20901" spans="31:31" ht="15.75" x14ac:dyDescent="0.3">
      <c r="AE20901" s="70"/>
    </row>
    <row r="20902" spans="31:31" ht="15.75" x14ac:dyDescent="0.3">
      <c r="AE20902" s="70"/>
    </row>
    <row r="20903" spans="31:31" ht="15.75" x14ac:dyDescent="0.3">
      <c r="AE20903" s="70"/>
    </row>
    <row r="20904" spans="31:31" ht="15.75" x14ac:dyDescent="0.3">
      <c r="AE20904" s="70"/>
    </row>
    <row r="20905" spans="31:31" ht="15.75" x14ac:dyDescent="0.3">
      <c r="AE20905" s="70"/>
    </row>
    <row r="20906" spans="31:31" ht="15.75" x14ac:dyDescent="0.3">
      <c r="AE20906" s="70"/>
    </row>
    <row r="20907" spans="31:31" ht="15.75" x14ac:dyDescent="0.3">
      <c r="AE20907" s="70"/>
    </row>
    <row r="20908" spans="31:31" ht="15.75" x14ac:dyDescent="0.3">
      <c r="AE20908" s="70"/>
    </row>
    <row r="20909" spans="31:31" ht="15.75" x14ac:dyDescent="0.3">
      <c r="AE20909" s="70"/>
    </row>
    <row r="20910" spans="31:31" ht="15.75" x14ac:dyDescent="0.3">
      <c r="AE20910" s="70"/>
    </row>
    <row r="20911" spans="31:31" ht="15.75" x14ac:dyDescent="0.3">
      <c r="AE20911" s="70"/>
    </row>
    <row r="20912" spans="31:31" ht="15.75" x14ac:dyDescent="0.3">
      <c r="AE20912" s="70"/>
    </row>
    <row r="20913" spans="31:31" ht="15.75" x14ac:dyDescent="0.3">
      <c r="AE20913" s="70"/>
    </row>
    <row r="20914" spans="31:31" ht="15.75" x14ac:dyDescent="0.3">
      <c r="AE20914" s="70"/>
    </row>
    <row r="20915" spans="31:31" ht="15.75" x14ac:dyDescent="0.3">
      <c r="AE20915" s="70"/>
    </row>
    <row r="20916" spans="31:31" ht="15.75" x14ac:dyDescent="0.3">
      <c r="AE20916" s="70"/>
    </row>
    <row r="20917" spans="31:31" ht="15.75" x14ac:dyDescent="0.3">
      <c r="AE20917" s="70"/>
    </row>
    <row r="20918" spans="31:31" ht="15.75" x14ac:dyDescent="0.3">
      <c r="AE20918" s="70"/>
    </row>
    <row r="20919" spans="31:31" ht="15.75" x14ac:dyDescent="0.3">
      <c r="AE20919" s="70"/>
    </row>
    <row r="20920" spans="31:31" ht="15.75" x14ac:dyDescent="0.3">
      <c r="AE20920" s="70"/>
    </row>
    <row r="20921" spans="31:31" ht="15.75" x14ac:dyDescent="0.3">
      <c r="AE20921" s="70"/>
    </row>
    <row r="20922" spans="31:31" ht="15.75" x14ac:dyDescent="0.3">
      <c r="AE20922" s="70"/>
    </row>
    <row r="20923" spans="31:31" ht="15.75" x14ac:dyDescent="0.3">
      <c r="AE20923" s="70"/>
    </row>
    <row r="20924" spans="31:31" ht="15.75" x14ac:dyDescent="0.3">
      <c r="AE20924" s="70"/>
    </row>
    <row r="20925" spans="31:31" ht="15.75" x14ac:dyDescent="0.3">
      <c r="AE20925" s="70"/>
    </row>
    <row r="20926" spans="31:31" ht="15.75" x14ac:dyDescent="0.3">
      <c r="AE20926" s="70"/>
    </row>
    <row r="20927" spans="31:31" ht="15.75" x14ac:dyDescent="0.3">
      <c r="AE20927" s="70"/>
    </row>
    <row r="20928" spans="31:31" ht="15.75" x14ac:dyDescent="0.3">
      <c r="AE20928" s="70"/>
    </row>
    <row r="20929" spans="31:31" ht="15.75" x14ac:dyDescent="0.3">
      <c r="AE20929" s="70"/>
    </row>
    <row r="20930" spans="31:31" ht="15.75" x14ac:dyDescent="0.3">
      <c r="AE20930" s="70"/>
    </row>
    <row r="20931" spans="31:31" ht="15.75" x14ac:dyDescent="0.3">
      <c r="AE20931" s="70"/>
    </row>
    <row r="20932" spans="31:31" ht="15.75" x14ac:dyDescent="0.3">
      <c r="AE20932" s="70"/>
    </row>
    <row r="20933" spans="31:31" ht="15.75" x14ac:dyDescent="0.3">
      <c r="AE20933" s="70"/>
    </row>
    <row r="20934" spans="31:31" ht="15.75" x14ac:dyDescent="0.3">
      <c r="AE20934" s="70"/>
    </row>
    <row r="20935" spans="31:31" ht="15.75" x14ac:dyDescent="0.3">
      <c r="AE20935" s="70"/>
    </row>
    <row r="20936" spans="31:31" ht="15.75" x14ac:dyDescent="0.3">
      <c r="AE20936" s="70"/>
    </row>
    <row r="20937" spans="31:31" ht="15.75" x14ac:dyDescent="0.3">
      <c r="AE20937" s="70"/>
    </row>
    <row r="20938" spans="31:31" ht="15.75" x14ac:dyDescent="0.3">
      <c r="AE20938" s="70"/>
    </row>
    <row r="20939" spans="31:31" ht="15.75" x14ac:dyDescent="0.3">
      <c r="AE20939" s="70"/>
    </row>
    <row r="20940" spans="31:31" ht="15.75" x14ac:dyDescent="0.3">
      <c r="AE20940" s="70"/>
    </row>
    <row r="20941" spans="31:31" ht="15.75" x14ac:dyDescent="0.3">
      <c r="AE20941" s="70"/>
    </row>
    <row r="20942" spans="31:31" ht="15.75" x14ac:dyDescent="0.3">
      <c r="AE20942" s="70"/>
    </row>
    <row r="20943" spans="31:31" ht="15.75" x14ac:dyDescent="0.3">
      <c r="AE20943" s="70"/>
    </row>
    <row r="20944" spans="31:31" ht="15.75" x14ac:dyDescent="0.3">
      <c r="AE20944" s="70"/>
    </row>
    <row r="20945" spans="31:31" ht="15.75" x14ac:dyDescent="0.3">
      <c r="AE20945" s="70"/>
    </row>
    <row r="20946" spans="31:31" ht="15.75" x14ac:dyDescent="0.3">
      <c r="AE20946" s="70"/>
    </row>
    <row r="20947" spans="31:31" ht="15.75" x14ac:dyDescent="0.3">
      <c r="AE20947" s="70"/>
    </row>
    <row r="20948" spans="31:31" ht="15.75" x14ac:dyDescent="0.3">
      <c r="AE20948" s="70"/>
    </row>
    <row r="20949" spans="31:31" ht="15.75" x14ac:dyDescent="0.3">
      <c r="AE20949" s="70"/>
    </row>
    <row r="20950" spans="31:31" ht="15.75" x14ac:dyDescent="0.3">
      <c r="AE20950" s="70"/>
    </row>
    <row r="20951" spans="31:31" ht="15.75" x14ac:dyDescent="0.3">
      <c r="AE20951" s="70"/>
    </row>
    <row r="20952" spans="31:31" ht="15.75" x14ac:dyDescent="0.3">
      <c r="AE20952" s="70"/>
    </row>
    <row r="20953" spans="31:31" ht="15.75" x14ac:dyDescent="0.3">
      <c r="AE20953" s="70"/>
    </row>
    <row r="20954" spans="31:31" ht="15.75" x14ac:dyDescent="0.3">
      <c r="AE20954" s="70"/>
    </row>
    <row r="20955" spans="31:31" ht="15.75" x14ac:dyDescent="0.3">
      <c r="AE20955" s="70"/>
    </row>
    <row r="20956" spans="31:31" ht="15.75" x14ac:dyDescent="0.3">
      <c r="AE20956" s="70"/>
    </row>
    <row r="20957" spans="31:31" ht="15.75" x14ac:dyDescent="0.3">
      <c r="AE20957" s="70"/>
    </row>
    <row r="20958" spans="31:31" ht="15.75" x14ac:dyDescent="0.3">
      <c r="AE20958" s="70"/>
    </row>
    <row r="20959" spans="31:31" ht="15.75" x14ac:dyDescent="0.3">
      <c r="AE20959" s="70"/>
    </row>
    <row r="20960" spans="31:31" ht="15.75" x14ac:dyDescent="0.3">
      <c r="AE20960" s="70"/>
    </row>
    <row r="20961" spans="31:31" ht="15.75" x14ac:dyDescent="0.3">
      <c r="AE20961" s="70"/>
    </row>
    <row r="20962" spans="31:31" ht="15.75" x14ac:dyDescent="0.3">
      <c r="AE20962" s="70"/>
    </row>
    <row r="20963" spans="31:31" ht="15.75" x14ac:dyDescent="0.3">
      <c r="AE20963" s="70"/>
    </row>
    <row r="20964" spans="31:31" ht="15.75" x14ac:dyDescent="0.3">
      <c r="AE20964" s="70"/>
    </row>
    <row r="20965" spans="31:31" ht="15.75" x14ac:dyDescent="0.3">
      <c r="AE20965" s="70"/>
    </row>
    <row r="20966" spans="31:31" ht="15.75" x14ac:dyDescent="0.3">
      <c r="AE20966" s="70"/>
    </row>
    <row r="20967" spans="31:31" ht="15.75" x14ac:dyDescent="0.3">
      <c r="AE20967" s="70"/>
    </row>
    <row r="20968" spans="31:31" ht="15.75" x14ac:dyDescent="0.3">
      <c r="AE20968" s="70"/>
    </row>
    <row r="20969" spans="31:31" ht="15.75" x14ac:dyDescent="0.3">
      <c r="AE20969" s="70"/>
    </row>
    <row r="20970" spans="31:31" ht="15.75" x14ac:dyDescent="0.3">
      <c r="AE20970" s="70"/>
    </row>
    <row r="20971" spans="31:31" ht="15.75" x14ac:dyDescent="0.3">
      <c r="AE20971" s="70"/>
    </row>
    <row r="20972" spans="31:31" ht="15.75" x14ac:dyDescent="0.3">
      <c r="AE20972" s="70"/>
    </row>
    <row r="20973" spans="31:31" ht="15.75" x14ac:dyDescent="0.3">
      <c r="AE20973" s="70"/>
    </row>
    <row r="20974" spans="31:31" ht="15.75" x14ac:dyDescent="0.3">
      <c r="AE20974" s="70"/>
    </row>
    <row r="20975" spans="31:31" ht="15.75" x14ac:dyDescent="0.3">
      <c r="AE20975" s="70"/>
    </row>
    <row r="20976" spans="31:31" ht="15.75" x14ac:dyDescent="0.3">
      <c r="AE20976" s="70"/>
    </row>
    <row r="20977" spans="31:31" ht="15.75" x14ac:dyDescent="0.3">
      <c r="AE20977" s="70"/>
    </row>
    <row r="20978" spans="31:31" ht="15.75" x14ac:dyDescent="0.3">
      <c r="AE20978" s="70"/>
    </row>
    <row r="20979" spans="31:31" ht="15.75" x14ac:dyDescent="0.3">
      <c r="AE20979" s="70"/>
    </row>
    <row r="20980" spans="31:31" ht="15.75" x14ac:dyDescent="0.3">
      <c r="AE20980" s="70"/>
    </row>
    <row r="20981" spans="31:31" ht="15.75" x14ac:dyDescent="0.3">
      <c r="AE20981" s="70"/>
    </row>
    <row r="20982" spans="31:31" ht="15.75" x14ac:dyDescent="0.3">
      <c r="AE20982" s="70"/>
    </row>
    <row r="20983" spans="31:31" ht="15.75" x14ac:dyDescent="0.3">
      <c r="AE20983" s="70"/>
    </row>
    <row r="20984" spans="31:31" ht="15.75" x14ac:dyDescent="0.3">
      <c r="AE20984" s="70"/>
    </row>
    <row r="20985" spans="31:31" ht="15.75" x14ac:dyDescent="0.3">
      <c r="AE20985" s="70"/>
    </row>
    <row r="20986" spans="31:31" ht="15.75" x14ac:dyDescent="0.3">
      <c r="AE20986" s="70"/>
    </row>
    <row r="20987" spans="31:31" ht="15.75" x14ac:dyDescent="0.3">
      <c r="AE20987" s="70"/>
    </row>
    <row r="20988" spans="31:31" ht="15.75" x14ac:dyDescent="0.3">
      <c r="AE20988" s="70"/>
    </row>
    <row r="20989" spans="31:31" ht="15.75" x14ac:dyDescent="0.3">
      <c r="AE20989" s="70"/>
    </row>
    <row r="20990" spans="31:31" ht="15.75" x14ac:dyDescent="0.3">
      <c r="AE20990" s="70"/>
    </row>
    <row r="20991" spans="31:31" ht="15.75" x14ac:dyDescent="0.3">
      <c r="AE20991" s="70"/>
    </row>
    <row r="20992" spans="31:31" ht="15.75" x14ac:dyDescent="0.3">
      <c r="AE20992" s="70"/>
    </row>
    <row r="20993" spans="31:31" ht="15.75" x14ac:dyDescent="0.3">
      <c r="AE20993" s="70"/>
    </row>
    <row r="20994" spans="31:31" ht="15.75" x14ac:dyDescent="0.3">
      <c r="AE20994" s="70"/>
    </row>
    <row r="20995" spans="31:31" ht="15.75" x14ac:dyDescent="0.3">
      <c r="AE20995" s="70"/>
    </row>
    <row r="20996" spans="31:31" ht="15.75" x14ac:dyDescent="0.3">
      <c r="AE20996" s="70"/>
    </row>
    <row r="20997" spans="31:31" ht="15.75" x14ac:dyDescent="0.3">
      <c r="AE20997" s="70"/>
    </row>
    <row r="20998" spans="31:31" ht="15.75" x14ac:dyDescent="0.3">
      <c r="AE20998" s="70"/>
    </row>
    <row r="20999" spans="31:31" ht="15.75" x14ac:dyDescent="0.3">
      <c r="AE20999" s="70"/>
    </row>
    <row r="21000" spans="31:31" ht="15.75" x14ac:dyDescent="0.3">
      <c r="AE21000" s="70"/>
    </row>
    <row r="21001" spans="31:31" ht="15.75" x14ac:dyDescent="0.3">
      <c r="AE21001" s="70"/>
    </row>
    <row r="21002" spans="31:31" ht="15.75" x14ac:dyDescent="0.3">
      <c r="AE21002" s="70"/>
    </row>
    <row r="21003" spans="31:31" ht="15.75" x14ac:dyDescent="0.3">
      <c r="AE21003" s="70"/>
    </row>
    <row r="21004" spans="31:31" ht="15.75" x14ac:dyDescent="0.3">
      <c r="AE21004" s="70"/>
    </row>
    <row r="21005" spans="31:31" ht="15.75" x14ac:dyDescent="0.3">
      <c r="AE21005" s="70"/>
    </row>
    <row r="21006" spans="31:31" ht="15.75" x14ac:dyDescent="0.3">
      <c r="AE21006" s="70"/>
    </row>
    <row r="21007" spans="31:31" ht="15.75" x14ac:dyDescent="0.3">
      <c r="AE21007" s="70"/>
    </row>
    <row r="21008" spans="31:31" ht="15.75" x14ac:dyDescent="0.3">
      <c r="AE21008" s="70"/>
    </row>
    <row r="21009" spans="31:31" ht="15.75" x14ac:dyDescent="0.3">
      <c r="AE21009" s="70"/>
    </row>
    <row r="21010" spans="31:31" ht="15.75" x14ac:dyDescent="0.3">
      <c r="AE21010" s="70"/>
    </row>
    <row r="21011" spans="31:31" ht="15.75" x14ac:dyDescent="0.3">
      <c r="AE21011" s="70"/>
    </row>
    <row r="21012" spans="31:31" ht="15.75" x14ac:dyDescent="0.3">
      <c r="AE21012" s="70"/>
    </row>
    <row r="21013" spans="31:31" ht="15.75" x14ac:dyDescent="0.3">
      <c r="AE21013" s="70"/>
    </row>
    <row r="21014" spans="31:31" ht="15.75" x14ac:dyDescent="0.3">
      <c r="AE21014" s="70"/>
    </row>
    <row r="21015" spans="31:31" ht="15.75" x14ac:dyDescent="0.3">
      <c r="AE21015" s="70"/>
    </row>
    <row r="21016" spans="31:31" ht="15.75" x14ac:dyDescent="0.3">
      <c r="AE21016" s="70"/>
    </row>
    <row r="21017" spans="31:31" ht="15.75" x14ac:dyDescent="0.3">
      <c r="AE21017" s="70"/>
    </row>
    <row r="21018" spans="31:31" ht="15.75" x14ac:dyDescent="0.3">
      <c r="AE21018" s="70"/>
    </row>
    <row r="21019" spans="31:31" ht="15.75" x14ac:dyDescent="0.3">
      <c r="AE21019" s="70"/>
    </row>
    <row r="21020" spans="31:31" ht="15.75" x14ac:dyDescent="0.3">
      <c r="AE21020" s="70"/>
    </row>
    <row r="21021" spans="31:31" ht="15.75" x14ac:dyDescent="0.3">
      <c r="AE21021" s="70"/>
    </row>
    <row r="21022" spans="31:31" ht="15.75" x14ac:dyDescent="0.3">
      <c r="AE21022" s="70"/>
    </row>
    <row r="21023" spans="31:31" ht="15.75" x14ac:dyDescent="0.3">
      <c r="AE21023" s="70"/>
    </row>
    <row r="21024" spans="31:31" ht="15.75" x14ac:dyDescent="0.3">
      <c r="AE21024" s="70"/>
    </row>
    <row r="21025" spans="31:31" ht="15.75" x14ac:dyDescent="0.3">
      <c r="AE21025" s="70"/>
    </row>
    <row r="21026" spans="31:31" ht="15.75" x14ac:dyDescent="0.3">
      <c r="AE21026" s="70"/>
    </row>
    <row r="21027" spans="31:31" ht="15.75" x14ac:dyDescent="0.3">
      <c r="AE21027" s="70"/>
    </row>
    <row r="21028" spans="31:31" ht="15.75" x14ac:dyDescent="0.3">
      <c r="AE21028" s="70"/>
    </row>
    <row r="21029" spans="31:31" ht="15.75" x14ac:dyDescent="0.3">
      <c r="AE21029" s="70"/>
    </row>
    <row r="21030" spans="31:31" ht="15.75" x14ac:dyDescent="0.3">
      <c r="AE21030" s="70"/>
    </row>
    <row r="21031" spans="31:31" ht="15.75" x14ac:dyDescent="0.3">
      <c r="AE21031" s="70"/>
    </row>
    <row r="21032" spans="31:31" ht="15.75" x14ac:dyDescent="0.3">
      <c r="AE21032" s="70"/>
    </row>
    <row r="21033" spans="31:31" ht="15.75" x14ac:dyDescent="0.3">
      <c r="AE21033" s="70"/>
    </row>
    <row r="21034" spans="31:31" ht="15.75" x14ac:dyDescent="0.3">
      <c r="AE21034" s="70"/>
    </row>
    <row r="21035" spans="31:31" ht="15.75" x14ac:dyDescent="0.3">
      <c r="AE21035" s="70"/>
    </row>
    <row r="21036" spans="31:31" ht="15.75" x14ac:dyDescent="0.3">
      <c r="AE21036" s="70"/>
    </row>
    <row r="21037" spans="31:31" ht="15.75" x14ac:dyDescent="0.3">
      <c r="AE21037" s="70"/>
    </row>
    <row r="21038" spans="31:31" ht="15.75" x14ac:dyDescent="0.3">
      <c r="AE21038" s="70"/>
    </row>
    <row r="21039" spans="31:31" ht="15.75" x14ac:dyDescent="0.3">
      <c r="AE21039" s="70"/>
    </row>
    <row r="21040" spans="31:31" ht="15.75" x14ac:dyDescent="0.3">
      <c r="AE21040" s="70"/>
    </row>
    <row r="21041" spans="31:31" ht="15.75" x14ac:dyDescent="0.3">
      <c r="AE21041" s="70"/>
    </row>
    <row r="21042" spans="31:31" ht="15.75" x14ac:dyDescent="0.3">
      <c r="AE21042" s="70"/>
    </row>
    <row r="21043" spans="31:31" ht="15.75" x14ac:dyDescent="0.3">
      <c r="AE21043" s="70"/>
    </row>
    <row r="21044" spans="31:31" ht="15.75" x14ac:dyDescent="0.3">
      <c r="AE21044" s="70"/>
    </row>
    <row r="21045" spans="31:31" ht="15.75" x14ac:dyDescent="0.3">
      <c r="AE21045" s="70"/>
    </row>
    <row r="21046" spans="31:31" ht="15.75" x14ac:dyDescent="0.3">
      <c r="AE21046" s="70"/>
    </row>
    <row r="21047" spans="31:31" ht="15.75" x14ac:dyDescent="0.3">
      <c r="AE21047" s="70"/>
    </row>
    <row r="21048" spans="31:31" ht="15.75" x14ac:dyDescent="0.3">
      <c r="AE21048" s="70"/>
    </row>
    <row r="21049" spans="31:31" ht="15.75" x14ac:dyDescent="0.3">
      <c r="AE21049" s="70"/>
    </row>
    <row r="21050" spans="31:31" ht="15.75" x14ac:dyDescent="0.3">
      <c r="AE21050" s="70"/>
    </row>
    <row r="21051" spans="31:31" ht="15.75" x14ac:dyDescent="0.3">
      <c r="AE21051" s="70"/>
    </row>
    <row r="21052" spans="31:31" ht="15.75" x14ac:dyDescent="0.3">
      <c r="AE21052" s="70"/>
    </row>
    <row r="21053" spans="31:31" ht="15.75" x14ac:dyDescent="0.3">
      <c r="AE21053" s="70"/>
    </row>
    <row r="21054" spans="31:31" ht="15.75" x14ac:dyDescent="0.3">
      <c r="AE21054" s="70"/>
    </row>
    <row r="21055" spans="31:31" ht="15.75" x14ac:dyDescent="0.3">
      <c r="AE21055" s="70"/>
    </row>
    <row r="21056" spans="31:31" ht="15.75" x14ac:dyDescent="0.3">
      <c r="AE21056" s="70"/>
    </row>
    <row r="21057" spans="31:31" ht="15.75" x14ac:dyDescent="0.3">
      <c r="AE21057" s="70"/>
    </row>
    <row r="21058" spans="31:31" ht="15.75" x14ac:dyDescent="0.3">
      <c r="AE21058" s="70"/>
    </row>
    <row r="21059" spans="31:31" ht="15.75" x14ac:dyDescent="0.3">
      <c r="AE21059" s="70"/>
    </row>
    <row r="21060" spans="31:31" ht="15.75" x14ac:dyDescent="0.3">
      <c r="AE21060" s="70"/>
    </row>
    <row r="21061" spans="31:31" ht="15.75" x14ac:dyDescent="0.3">
      <c r="AE21061" s="70"/>
    </row>
    <row r="21062" spans="31:31" ht="15.75" x14ac:dyDescent="0.3">
      <c r="AE21062" s="70"/>
    </row>
    <row r="21063" spans="31:31" ht="15.75" x14ac:dyDescent="0.3">
      <c r="AE21063" s="70"/>
    </row>
    <row r="21064" spans="31:31" ht="15.75" x14ac:dyDescent="0.3">
      <c r="AE21064" s="70"/>
    </row>
    <row r="21065" spans="31:31" ht="15.75" x14ac:dyDescent="0.3">
      <c r="AE21065" s="70"/>
    </row>
    <row r="21066" spans="31:31" ht="15.75" x14ac:dyDescent="0.3">
      <c r="AE21066" s="70"/>
    </row>
    <row r="21067" spans="31:31" ht="15.75" x14ac:dyDescent="0.3">
      <c r="AE21067" s="70"/>
    </row>
    <row r="21068" spans="31:31" ht="15.75" x14ac:dyDescent="0.3">
      <c r="AE21068" s="70"/>
    </row>
    <row r="21069" spans="31:31" ht="15.75" x14ac:dyDescent="0.3">
      <c r="AE21069" s="70"/>
    </row>
    <row r="21070" spans="31:31" ht="15.75" x14ac:dyDescent="0.3">
      <c r="AE21070" s="70"/>
    </row>
    <row r="21071" spans="31:31" ht="15.75" x14ac:dyDescent="0.3">
      <c r="AE21071" s="70"/>
    </row>
    <row r="21072" spans="31:31" ht="15.75" x14ac:dyDescent="0.3">
      <c r="AE21072" s="70"/>
    </row>
    <row r="21073" spans="31:31" ht="15.75" x14ac:dyDescent="0.3">
      <c r="AE21073" s="70"/>
    </row>
    <row r="21074" spans="31:31" ht="15.75" x14ac:dyDescent="0.3">
      <c r="AE21074" s="70"/>
    </row>
    <row r="21075" spans="31:31" ht="15.75" x14ac:dyDescent="0.3">
      <c r="AE21075" s="70"/>
    </row>
    <row r="21076" spans="31:31" ht="15.75" x14ac:dyDescent="0.3">
      <c r="AE21076" s="70"/>
    </row>
    <row r="21077" spans="31:31" ht="15.75" x14ac:dyDescent="0.3">
      <c r="AE21077" s="70"/>
    </row>
    <row r="21078" spans="31:31" ht="15.75" x14ac:dyDescent="0.3">
      <c r="AE21078" s="70"/>
    </row>
    <row r="21079" spans="31:31" ht="15.75" x14ac:dyDescent="0.3">
      <c r="AE21079" s="70"/>
    </row>
    <row r="21080" spans="31:31" ht="15.75" x14ac:dyDescent="0.3">
      <c r="AE21080" s="70"/>
    </row>
    <row r="21081" spans="31:31" ht="15.75" x14ac:dyDescent="0.3">
      <c r="AE21081" s="70"/>
    </row>
    <row r="21082" spans="31:31" ht="15.75" x14ac:dyDescent="0.3">
      <c r="AE21082" s="70"/>
    </row>
    <row r="21083" spans="31:31" ht="15.75" x14ac:dyDescent="0.3">
      <c r="AE21083" s="70"/>
    </row>
    <row r="21084" spans="31:31" ht="15.75" x14ac:dyDescent="0.3">
      <c r="AE21084" s="70"/>
    </row>
    <row r="21085" spans="31:31" ht="15.75" x14ac:dyDescent="0.3">
      <c r="AE21085" s="70"/>
    </row>
    <row r="21086" spans="31:31" ht="15.75" x14ac:dyDescent="0.3">
      <c r="AE21086" s="70"/>
    </row>
    <row r="21087" spans="31:31" ht="15.75" x14ac:dyDescent="0.3">
      <c r="AE21087" s="70"/>
    </row>
    <row r="21088" spans="31:31" ht="15.75" x14ac:dyDescent="0.3">
      <c r="AE21088" s="70"/>
    </row>
    <row r="21089" spans="31:31" ht="15.75" x14ac:dyDescent="0.3">
      <c r="AE21089" s="70"/>
    </row>
    <row r="21090" spans="31:31" ht="15.75" x14ac:dyDescent="0.3">
      <c r="AE21090" s="70"/>
    </row>
    <row r="21091" spans="31:31" ht="15.75" x14ac:dyDescent="0.3">
      <c r="AE21091" s="70"/>
    </row>
    <row r="21092" spans="31:31" ht="15.75" x14ac:dyDescent="0.3">
      <c r="AE21092" s="70"/>
    </row>
    <row r="21093" spans="31:31" ht="15.75" x14ac:dyDescent="0.3">
      <c r="AE21093" s="70"/>
    </row>
    <row r="21094" spans="31:31" ht="15.75" x14ac:dyDescent="0.3">
      <c r="AE21094" s="70"/>
    </row>
    <row r="21095" spans="31:31" ht="15.75" x14ac:dyDescent="0.3">
      <c r="AE21095" s="70"/>
    </row>
    <row r="21096" spans="31:31" ht="15.75" x14ac:dyDescent="0.3">
      <c r="AE21096" s="70"/>
    </row>
    <row r="21097" spans="31:31" ht="15.75" x14ac:dyDescent="0.3">
      <c r="AE21097" s="70"/>
    </row>
    <row r="21098" spans="31:31" ht="15.75" x14ac:dyDescent="0.3">
      <c r="AE21098" s="70"/>
    </row>
    <row r="21099" spans="31:31" ht="15.75" x14ac:dyDescent="0.3">
      <c r="AE21099" s="70"/>
    </row>
    <row r="21100" spans="31:31" ht="15.75" x14ac:dyDescent="0.3">
      <c r="AE21100" s="70"/>
    </row>
    <row r="21101" spans="31:31" ht="15.75" x14ac:dyDescent="0.3">
      <c r="AE21101" s="70"/>
    </row>
    <row r="21102" spans="31:31" ht="15.75" x14ac:dyDescent="0.3">
      <c r="AE21102" s="70"/>
    </row>
    <row r="21103" spans="31:31" ht="15.75" x14ac:dyDescent="0.3">
      <c r="AE21103" s="70"/>
    </row>
    <row r="21104" spans="31:31" ht="15.75" x14ac:dyDescent="0.3">
      <c r="AE21104" s="70"/>
    </row>
    <row r="21105" spans="31:31" ht="15.75" x14ac:dyDescent="0.3">
      <c r="AE21105" s="70"/>
    </row>
    <row r="21106" spans="31:31" ht="15.75" x14ac:dyDescent="0.3">
      <c r="AE21106" s="70"/>
    </row>
    <row r="21107" spans="31:31" ht="15.75" x14ac:dyDescent="0.3">
      <c r="AE21107" s="70"/>
    </row>
    <row r="21108" spans="31:31" ht="15.75" x14ac:dyDescent="0.3">
      <c r="AE21108" s="70"/>
    </row>
    <row r="21109" spans="31:31" ht="15.75" x14ac:dyDescent="0.3">
      <c r="AE21109" s="70"/>
    </row>
    <row r="21110" spans="31:31" ht="15.75" x14ac:dyDescent="0.3">
      <c r="AE21110" s="70"/>
    </row>
    <row r="21111" spans="31:31" ht="15.75" x14ac:dyDescent="0.3">
      <c r="AE21111" s="70"/>
    </row>
    <row r="21112" spans="31:31" ht="15.75" x14ac:dyDescent="0.3">
      <c r="AE21112" s="70"/>
    </row>
    <row r="21113" spans="31:31" ht="15.75" x14ac:dyDescent="0.3">
      <c r="AE21113" s="70"/>
    </row>
    <row r="21114" spans="31:31" ht="15.75" x14ac:dyDescent="0.3">
      <c r="AE21114" s="70"/>
    </row>
    <row r="21115" spans="31:31" ht="15.75" x14ac:dyDescent="0.3">
      <c r="AE21115" s="70"/>
    </row>
    <row r="21116" spans="31:31" ht="15.75" x14ac:dyDescent="0.3">
      <c r="AE21116" s="70"/>
    </row>
    <row r="21117" spans="31:31" ht="15.75" x14ac:dyDescent="0.3">
      <c r="AE21117" s="70"/>
    </row>
    <row r="21118" spans="31:31" ht="15.75" x14ac:dyDescent="0.3">
      <c r="AE21118" s="70"/>
    </row>
    <row r="21119" spans="31:31" ht="15.75" x14ac:dyDescent="0.3">
      <c r="AE21119" s="70"/>
    </row>
    <row r="21120" spans="31:31" ht="15.75" x14ac:dyDescent="0.3">
      <c r="AE21120" s="70"/>
    </row>
    <row r="21121" spans="31:31" ht="15.75" x14ac:dyDescent="0.3">
      <c r="AE21121" s="70"/>
    </row>
    <row r="21122" spans="31:31" ht="15.75" x14ac:dyDescent="0.3">
      <c r="AE21122" s="70"/>
    </row>
    <row r="21123" spans="31:31" ht="15.75" x14ac:dyDescent="0.3">
      <c r="AE21123" s="70"/>
    </row>
    <row r="21124" spans="31:31" ht="15.75" x14ac:dyDescent="0.3">
      <c r="AE21124" s="70"/>
    </row>
    <row r="21125" spans="31:31" ht="15.75" x14ac:dyDescent="0.3">
      <c r="AE21125" s="70"/>
    </row>
    <row r="21126" spans="31:31" ht="15.75" x14ac:dyDescent="0.3">
      <c r="AE21126" s="70"/>
    </row>
    <row r="21127" spans="31:31" ht="15.75" x14ac:dyDescent="0.3">
      <c r="AE21127" s="70"/>
    </row>
    <row r="21128" spans="31:31" ht="15.75" x14ac:dyDescent="0.3">
      <c r="AE21128" s="70"/>
    </row>
    <row r="21129" spans="31:31" ht="15.75" x14ac:dyDescent="0.3">
      <c r="AE21129" s="70"/>
    </row>
    <row r="21130" spans="31:31" ht="15.75" x14ac:dyDescent="0.3">
      <c r="AE21130" s="70"/>
    </row>
    <row r="21131" spans="31:31" ht="15.75" x14ac:dyDescent="0.3">
      <c r="AE21131" s="70"/>
    </row>
    <row r="21132" spans="31:31" ht="15.75" x14ac:dyDescent="0.3">
      <c r="AE21132" s="70"/>
    </row>
    <row r="21133" spans="31:31" ht="15.75" x14ac:dyDescent="0.3">
      <c r="AE21133" s="70"/>
    </row>
    <row r="21134" spans="31:31" ht="15.75" x14ac:dyDescent="0.3">
      <c r="AE21134" s="70"/>
    </row>
    <row r="21135" spans="31:31" ht="15.75" x14ac:dyDescent="0.3">
      <c r="AE21135" s="70"/>
    </row>
    <row r="21136" spans="31:31" ht="15.75" x14ac:dyDescent="0.3">
      <c r="AE21136" s="70"/>
    </row>
    <row r="21137" spans="31:31" ht="15.75" x14ac:dyDescent="0.3">
      <c r="AE21137" s="70"/>
    </row>
    <row r="21138" spans="31:31" ht="15.75" x14ac:dyDescent="0.3">
      <c r="AE21138" s="70"/>
    </row>
    <row r="21139" spans="31:31" ht="15.75" x14ac:dyDescent="0.3">
      <c r="AE21139" s="70"/>
    </row>
    <row r="21140" spans="31:31" ht="15.75" x14ac:dyDescent="0.3">
      <c r="AE21140" s="70"/>
    </row>
    <row r="21141" spans="31:31" ht="15.75" x14ac:dyDescent="0.3">
      <c r="AE21141" s="70"/>
    </row>
    <row r="21142" spans="31:31" ht="15.75" x14ac:dyDescent="0.3">
      <c r="AE21142" s="70"/>
    </row>
    <row r="21143" spans="31:31" ht="15.75" x14ac:dyDescent="0.3">
      <c r="AE21143" s="70"/>
    </row>
    <row r="21144" spans="31:31" ht="15.75" x14ac:dyDescent="0.3">
      <c r="AE21144" s="70"/>
    </row>
    <row r="21145" spans="31:31" ht="15.75" x14ac:dyDescent="0.3">
      <c r="AE21145" s="70"/>
    </row>
    <row r="21146" spans="31:31" ht="15.75" x14ac:dyDescent="0.3">
      <c r="AE21146" s="70"/>
    </row>
    <row r="21147" spans="31:31" ht="15.75" x14ac:dyDescent="0.3">
      <c r="AE21147" s="70"/>
    </row>
    <row r="21148" spans="31:31" ht="15.75" x14ac:dyDescent="0.3">
      <c r="AE21148" s="70"/>
    </row>
    <row r="21149" spans="31:31" ht="15.75" x14ac:dyDescent="0.3">
      <c r="AE21149" s="70"/>
    </row>
    <row r="21150" spans="31:31" ht="15.75" x14ac:dyDescent="0.3">
      <c r="AE21150" s="70"/>
    </row>
    <row r="21151" spans="31:31" ht="15.75" x14ac:dyDescent="0.3">
      <c r="AE21151" s="70"/>
    </row>
    <row r="21152" spans="31:31" ht="15.75" x14ac:dyDescent="0.3">
      <c r="AE21152" s="70"/>
    </row>
    <row r="21153" spans="31:31" ht="15.75" x14ac:dyDescent="0.3">
      <c r="AE21153" s="70"/>
    </row>
    <row r="21154" spans="31:31" ht="15.75" x14ac:dyDescent="0.3">
      <c r="AE21154" s="70"/>
    </row>
    <row r="21155" spans="31:31" ht="15.75" x14ac:dyDescent="0.3">
      <c r="AE21155" s="70"/>
    </row>
    <row r="21156" spans="31:31" ht="15.75" x14ac:dyDescent="0.3">
      <c r="AE21156" s="70"/>
    </row>
    <row r="21157" spans="31:31" ht="15.75" x14ac:dyDescent="0.3">
      <c r="AE21157" s="70"/>
    </row>
    <row r="21158" spans="31:31" ht="15.75" x14ac:dyDescent="0.3">
      <c r="AE21158" s="70"/>
    </row>
    <row r="21159" spans="31:31" ht="15.75" x14ac:dyDescent="0.3">
      <c r="AE21159" s="70"/>
    </row>
    <row r="21160" spans="31:31" ht="15.75" x14ac:dyDescent="0.3">
      <c r="AE21160" s="70"/>
    </row>
    <row r="21161" spans="31:31" ht="15.75" x14ac:dyDescent="0.3">
      <c r="AE21161" s="70"/>
    </row>
    <row r="21162" spans="31:31" ht="15.75" x14ac:dyDescent="0.3">
      <c r="AE21162" s="70"/>
    </row>
    <row r="21163" spans="31:31" ht="15.75" x14ac:dyDescent="0.3">
      <c r="AE21163" s="70"/>
    </row>
    <row r="21164" spans="31:31" ht="15.75" x14ac:dyDescent="0.3">
      <c r="AE21164" s="70"/>
    </row>
    <row r="21165" spans="31:31" ht="15.75" x14ac:dyDescent="0.3">
      <c r="AE21165" s="70"/>
    </row>
    <row r="21166" spans="31:31" ht="15.75" x14ac:dyDescent="0.3">
      <c r="AE21166" s="70"/>
    </row>
    <row r="21167" spans="31:31" ht="15.75" x14ac:dyDescent="0.3">
      <c r="AE21167" s="70"/>
    </row>
    <row r="21168" spans="31:31" ht="15.75" x14ac:dyDescent="0.3">
      <c r="AE21168" s="70"/>
    </row>
    <row r="21169" spans="31:31" ht="15.75" x14ac:dyDescent="0.3">
      <c r="AE21169" s="70"/>
    </row>
    <row r="21170" spans="31:31" ht="15.75" x14ac:dyDescent="0.3">
      <c r="AE21170" s="70"/>
    </row>
    <row r="21171" spans="31:31" ht="15.75" x14ac:dyDescent="0.3">
      <c r="AE21171" s="70"/>
    </row>
    <row r="21172" spans="31:31" ht="15.75" x14ac:dyDescent="0.3">
      <c r="AE21172" s="70"/>
    </row>
    <row r="21173" spans="31:31" ht="15.75" x14ac:dyDescent="0.3">
      <c r="AE21173" s="70"/>
    </row>
    <row r="21174" spans="31:31" ht="15.75" x14ac:dyDescent="0.3">
      <c r="AE21174" s="70"/>
    </row>
    <row r="21175" spans="31:31" ht="15.75" x14ac:dyDescent="0.3">
      <c r="AE21175" s="70"/>
    </row>
    <row r="21176" spans="31:31" ht="15.75" x14ac:dyDescent="0.3">
      <c r="AE21176" s="70"/>
    </row>
    <row r="21177" spans="31:31" ht="15.75" x14ac:dyDescent="0.3">
      <c r="AE21177" s="70"/>
    </row>
    <row r="21178" spans="31:31" ht="15.75" x14ac:dyDescent="0.3">
      <c r="AE21178" s="70"/>
    </row>
    <row r="21179" spans="31:31" ht="15.75" x14ac:dyDescent="0.3">
      <c r="AE21179" s="70"/>
    </row>
    <row r="21180" spans="31:31" ht="15.75" x14ac:dyDescent="0.3">
      <c r="AE21180" s="70"/>
    </row>
    <row r="21181" spans="31:31" ht="15.75" x14ac:dyDescent="0.3">
      <c r="AE21181" s="70"/>
    </row>
    <row r="21182" spans="31:31" ht="15.75" x14ac:dyDescent="0.3">
      <c r="AE21182" s="70"/>
    </row>
    <row r="21183" spans="31:31" ht="15.75" x14ac:dyDescent="0.3">
      <c r="AE21183" s="70"/>
    </row>
    <row r="21184" spans="31:31" ht="15.75" x14ac:dyDescent="0.3">
      <c r="AE21184" s="70"/>
    </row>
    <row r="21185" spans="31:31" ht="15.75" x14ac:dyDescent="0.3">
      <c r="AE21185" s="70"/>
    </row>
    <row r="21186" spans="31:31" ht="15.75" x14ac:dyDescent="0.3">
      <c r="AE21186" s="70"/>
    </row>
    <row r="21187" spans="31:31" ht="15.75" x14ac:dyDescent="0.3">
      <c r="AE21187" s="70"/>
    </row>
    <row r="21188" spans="31:31" ht="15.75" x14ac:dyDescent="0.3">
      <c r="AE21188" s="70"/>
    </row>
    <row r="21189" spans="31:31" ht="15.75" x14ac:dyDescent="0.3">
      <c r="AE21189" s="70"/>
    </row>
    <row r="21190" spans="31:31" ht="15.75" x14ac:dyDescent="0.3">
      <c r="AE21190" s="70"/>
    </row>
    <row r="21191" spans="31:31" ht="15.75" x14ac:dyDescent="0.3">
      <c r="AE21191" s="70"/>
    </row>
    <row r="21192" spans="31:31" ht="15.75" x14ac:dyDescent="0.3">
      <c r="AE21192" s="70"/>
    </row>
    <row r="21193" spans="31:31" ht="15.75" x14ac:dyDescent="0.3">
      <c r="AE21193" s="70"/>
    </row>
    <row r="21194" spans="31:31" ht="15.75" x14ac:dyDescent="0.3">
      <c r="AE21194" s="70"/>
    </row>
    <row r="21195" spans="31:31" ht="15.75" x14ac:dyDescent="0.3">
      <c r="AE21195" s="70"/>
    </row>
    <row r="21196" spans="31:31" ht="15.75" x14ac:dyDescent="0.3">
      <c r="AE21196" s="70"/>
    </row>
    <row r="21197" spans="31:31" ht="15.75" x14ac:dyDescent="0.3">
      <c r="AE21197" s="70"/>
    </row>
    <row r="21198" spans="31:31" ht="15.75" x14ac:dyDescent="0.3">
      <c r="AE21198" s="70"/>
    </row>
    <row r="21199" spans="31:31" ht="15.75" x14ac:dyDescent="0.3">
      <c r="AE21199" s="70"/>
    </row>
    <row r="21200" spans="31:31" ht="15.75" x14ac:dyDescent="0.3">
      <c r="AE21200" s="70"/>
    </row>
    <row r="21201" spans="31:31" ht="15.75" x14ac:dyDescent="0.3">
      <c r="AE21201" s="70"/>
    </row>
    <row r="21202" spans="31:31" ht="15.75" x14ac:dyDescent="0.3">
      <c r="AE21202" s="70"/>
    </row>
    <row r="21203" spans="31:31" ht="15.75" x14ac:dyDescent="0.3">
      <c r="AE21203" s="70"/>
    </row>
    <row r="21204" spans="31:31" ht="15.75" x14ac:dyDescent="0.3">
      <c r="AE21204" s="70"/>
    </row>
    <row r="21205" spans="31:31" ht="15.75" x14ac:dyDescent="0.3">
      <c r="AE21205" s="70"/>
    </row>
    <row r="21206" spans="31:31" ht="15.75" x14ac:dyDescent="0.3">
      <c r="AE21206" s="70"/>
    </row>
    <row r="21207" spans="31:31" ht="15.75" x14ac:dyDescent="0.3">
      <c r="AE21207" s="70"/>
    </row>
    <row r="21208" spans="31:31" ht="15.75" x14ac:dyDescent="0.3">
      <c r="AE21208" s="70"/>
    </row>
    <row r="21209" spans="31:31" ht="15.75" x14ac:dyDescent="0.3">
      <c r="AE21209" s="70"/>
    </row>
    <row r="21210" spans="31:31" ht="15.75" x14ac:dyDescent="0.3">
      <c r="AE21210" s="70"/>
    </row>
    <row r="21211" spans="31:31" ht="15.75" x14ac:dyDescent="0.3">
      <c r="AE21211" s="70"/>
    </row>
    <row r="21212" spans="31:31" ht="15.75" x14ac:dyDescent="0.3">
      <c r="AE21212" s="70"/>
    </row>
    <row r="21213" spans="31:31" ht="15.75" x14ac:dyDescent="0.3">
      <c r="AE21213" s="70"/>
    </row>
    <row r="21214" spans="31:31" ht="15.75" x14ac:dyDescent="0.3">
      <c r="AE21214" s="70"/>
    </row>
    <row r="21215" spans="31:31" ht="15.75" x14ac:dyDescent="0.3">
      <c r="AE21215" s="70"/>
    </row>
    <row r="21216" spans="31:31" ht="15.75" x14ac:dyDescent="0.3">
      <c r="AE21216" s="70"/>
    </row>
    <row r="21217" spans="31:31" ht="15.75" x14ac:dyDescent="0.3">
      <c r="AE21217" s="70"/>
    </row>
    <row r="21218" spans="31:31" ht="15.75" x14ac:dyDescent="0.3">
      <c r="AE21218" s="70"/>
    </row>
    <row r="21219" spans="31:31" ht="15.75" x14ac:dyDescent="0.3">
      <c r="AE21219" s="70"/>
    </row>
    <row r="21220" spans="31:31" ht="15.75" x14ac:dyDescent="0.3">
      <c r="AE21220" s="70"/>
    </row>
    <row r="21221" spans="31:31" ht="15.75" x14ac:dyDescent="0.3">
      <c r="AE21221" s="70"/>
    </row>
    <row r="21222" spans="31:31" ht="15.75" x14ac:dyDescent="0.3">
      <c r="AE21222" s="70"/>
    </row>
    <row r="21223" spans="31:31" ht="15.75" x14ac:dyDescent="0.3">
      <c r="AE21223" s="70"/>
    </row>
    <row r="21224" spans="31:31" ht="15.75" x14ac:dyDescent="0.3">
      <c r="AE21224" s="70"/>
    </row>
    <row r="21225" spans="31:31" ht="15.75" x14ac:dyDescent="0.3">
      <c r="AE21225" s="70"/>
    </row>
    <row r="21226" spans="31:31" ht="15.75" x14ac:dyDescent="0.3">
      <c r="AE21226" s="70"/>
    </row>
    <row r="21227" spans="31:31" ht="15.75" x14ac:dyDescent="0.3">
      <c r="AE21227" s="70"/>
    </row>
    <row r="21228" spans="31:31" ht="15.75" x14ac:dyDescent="0.3">
      <c r="AE21228" s="70"/>
    </row>
    <row r="21229" spans="31:31" ht="15.75" x14ac:dyDescent="0.3">
      <c r="AE21229" s="70"/>
    </row>
    <row r="21230" spans="31:31" ht="15.75" x14ac:dyDescent="0.3">
      <c r="AE21230" s="70"/>
    </row>
    <row r="21231" spans="31:31" ht="15.75" x14ac:dyDescent="0.3">
      <c r="AE21231" s="70"/>
    </row>
    <row r="21232" spans="31:31" ht="15.75" x14ac:dyDescent="0.3">
      <c r="AE21232" s="70"/>
    </row>
    <row r="21233" spans="31:31" ht="15.75" x14ac:dyDescent="0.3">
      <c r="AE21233" s="70"/>
    </row>
    <row r="21234" spans="31:31" ht="15.75" x14ac:dyDescent="0.3">
      <c r="AE21234" s="70"/>
    </row>
    <row r="21235" spans="31:31" ht="15.75" x14ac:dyDescent="0.3">
      <c r="AE21235" s="70"/>
    </row>
    <row r="21236" spans="31:31" ht="15.75" x14ac:dyDescent="0.3">
      <c r="AE21236" s="70"/>
    </row>
    <row r="21237" spans="31:31" ht="15.75" x14ac:dyDescent="0.3">
      <c r="AE21237" s="70"/>
    </row>
    <row r="21238" spans="31:31" ht="15.75" x14ac:dyDescent="0.3">
      <c r="AE21238" s="70"/>
    </row>
    <row r="21239" spans="31:31" ht="15.75" x14ac:dyDescent="0.3">
      <c r="AE21239" s="70"/>
    </row>
    <row r="21240" spans="31:31" ht="15.75" x14ac:dyDescent="0.3">
      <c r="AE21240" s="70"/>
    </row>
    <row r="21241" spans="31:31" ht="15.75" x14ac:dyDescent="0.3">
      <c r="AE21241" s="70"/>
    </row>
    <row r="21242" spans="31:31" ht="15.75" x14ac:dyDescent="0.3">
      <c r="AE21242" s="70"/>
    </row>
    <row r="21243" spans="31:31" ht="15.75" x14ac:dyDescent="0.3">
      <c r="AE21243" s="70"/>
    </row>
    <row r="21244" spans="31:31" ht="15.75" x14ac:dyDescent="0.3">
      <c r="AE21244" s="70"/>
    </row>
    <row r="21245" spans="31:31" ht="15.75" x14ac:dyDescent="0.3">
      <c r="AE21245" s="70"/>
    </row>
    <row r="21246" spans="31:31" ht="15.75" x14ac:dyDescent="0.3">
      <c r="AE21246" s="70"/>
    </row>
    <row r="21247" spans="31:31" ht="15.75" x14ac:dyDescent="0.3">
      <c r="AE21247" s="70"/>
    </row>
    <row r="21248" spans="31:31" ht="15.75" x14ac:dyDescent="0.3">
      <c r="AE21248" s="70"/>
    </row>
    <row r="21249" spans="31:31" ht="15.75" x14ac:dyDescent="0.3">
      <c r="AE21249" s="70"/>
    </row>
    <row r="21250" spans="31:31" ht="15.75" x14ac:dyDescent="0.3">
      <c r="AE21250" s="70"/>
    </row>
    <row r="21251" spans="31:31" ht="15.75" x14ac:dyDescent="0.3">
      <c r="AE21251" s="70"/>
    </row>
    <row r="21252" spans="31:31" ht="15.75" x14ac:dyDescent="0.3">
      <c r="AE21252" s="70"/>
    </row>
    <row r="21253" spans="31:31" ht="15.75" x14ac:dyDescent="0.3">
      <c r="AE21253" s="70"/>
    </row>
    <row r="21254" spans="31:31" ht="15.75" x14ac:dyDescent="0.3">
      <c r="AE21254" s="70"/>
    </row>
    <row r="21255" spans="31:31" ht="15.75" x14ac:dyDescent="0.3">
      <c r="AE21255" s="70"/>
    </row>
    <row r="21256" spans="31:31" ht="15.75" x14ac:dyDescent="0.3">
      <c r="AE21256" s="70"/>
    </row>
    <row r="21257" spans="31:31" ht="15.75" x14ac:dyDescent="0.3">
      <c r="AE21257" s="70"/>
    </row>
    <row r="21258" spans="31:31" ht="15.75" x14ac:dyDescent="0.3">
      <c r="AE21258" s="70"/>
    </row>
    <row r="21259" spans="31:31" ht="15.75" x14ac:dyDescent="0.3">
      <c r="AE21259" s="70"/>
    </row>
    <row r="21260" spans="31:31" ht="15.75" x14ac:dyDescent="0.3">
      <c r="AE21260" s="70"/>
    </row>
    <row r="21261" spans="31:31" ht="15.75" x14ac:dyDescent="0.3">
      <c r="AE21261" s="70"/>
    </row>
    <row r="21262" spans="31:31" ht="15.75" x14ac:dyDescent="0.3">
      <c r="AE21262" s="70"/>
    </row>
    <row r="21263" spans="31:31" ht="15.75" x14ac:dyDescent="0.3">
      <c r="AE21263" s="70"/>
    </row>
    <row r="21264" spans="31:31" ht="15.75" x14ac:dyDescent="0.3">
      <c r="AE21264" s="70"/>
    </row>
    <row r="21265" spans="31:31" ht="15.75" x14ac:dyDescent="0.3">
      <c r="AE21265" s="70"/>
    </row>
    <row r="21266" spans="31:31" ht="15.75" x14ac:dyDescent="0.3">
      <c r="AE21266" s="70"/>
    </row>
    <row r="21267" spans="31:31" ht="15.75" x14ac:dyDescent="0.3">
      <c r="AE21267" s="70"/>
    </row>
    <row r="21268" spans="31:31" ht="15.75" x14ac:dyDescent="0.3">
      <c r="AE21268" s="70"/>
    </row>
    <row r="21269" spans="31:31" ht="15.75" x14ac:dyDescent="0.3">
      <c r="AE21269" s="70"/>
    </row>
    <row r="21270" spans="31:31" ht="15.75" x14ac:dyDescent="0.3">
      <c r="AE21270" s="70"/>
    </row>
    <row r="21271" spans="31:31" ht="15.75" x14ac:dyDescent="0.3">
      <c r="AE21271" s="70"/>
    </row>
    <row r="21272" spans="31:31" ht="15.75" x14ac:dyDescent="0.3">
      <c r="AE21272" s="70"/>
    </row>
    <row r="21273" spans="31:31" ht="15.75" x14ac:dyDescent="0.3">
      <c r="AE21273" s="70"/>
    </row>
    <row r="21274" spans="31:31" ht="15.75" x14ac:dyDescent="0.3">
      <c r="AE21274" s="70"/>
    </row>
    <row r="21275" spans="31:31" ht="15.75" x14ac:dyDescent="0.3">
      <c r="AE21275" s="70"/>
    </row>
    <row r="21276" spans="31:31" ht="15.75" x14ac:dyDescent="0.3">
      <c r="AE21276" s="70"/>
    </row>
    <row r="21277" spans="31:31" ht="15.75" x14ac:dyDescent="0.3">
      <c r="AE21277" s="70"/>
    </row>
    <row r="21278" spans="31:31" ht="15.75" x14ac:dyDescent="0.3">
      <c r="AE21278" s="70"/>
    </row>
    <row r="21279" spans="31:31" ht="15.75" x14ac:dyDescent="0.3">
      <c r="AE21279" s="70"/>
    </row>
    <row r="21280" spans="31:31" ht="15.75" x14ac:dyDescent="0.3">
      <c r="AE21280" s="70"/>
    </row>
    <row r="21281" spans="31:31" ht="15.75" x14ac:dyDescent="0.3">
      <c r="AE21281" s="70"/>
    </row>
    <row r="21282" spans="31:31" ht="15.75" x14ac:dyDescent="0.3">
      <c r="AE21282" s="70"/>
    </row>
    <row r="21283" spans="31:31" ht="15.75" x14ac:dyDescent="0.3">
      <c r="AE21283" s="70"/>
    </row>
    <row r="21284" spans="31:31" ht="15.75" x14ac:dyDescent="0.3">
      <c r="AE21284" s="70"/>
    </row>
    <row r="21285" spans="31:31" ht="15.75" x14ac:dyDescent="0.3">
      <c r="AE21285" s="70"/>
    </row>
    <row r="21286" spans="31:31" ht="15.75" x14ac:dyDescent="0.3">
      <c r="AE21286" s="70"/>
    </row>
    <row r="21287" spans="31:31" ht="15.75" x14ac:dyDescent="0.3">
      <c r="AE21287" s="70"/>
    </row>
    <row r="21288" spans="31:31" ht="15.75" x14ac:dyDescent="0.3">
      <c r="AE21288" s="70"/>
    </row>
    <row r="21289" spans="31:31" ht="15.75" x14ac:dyDescent="0.3">
      <c r="AE21289" s="70"/>
    </row>
    <row r="21290" spans="31:31" ht="15.75" x14ac:dyDescent="0.3">
      <c r="AE21290" s="70"/>
    </row>
    <row r="21291" spans="31:31" ht="15.75" x14ac:dyDescent="0.3">
      <c r="AE21291" s="70"/>
    </row>
    <row r="21292" spans="31:31" ht="15.75" x14ac:dyDescent="0.3">
      <c r="AE21292" s="70"/>
    </row>
    <row r="21293" spans="31:31" ht="15.75" x14ac:dyDescent="0.3">
      <c r="AE21293" s="70"/>
    </row>
    <row r="21294" spans="31:31" ht="15.75" x14ac:dyDescent="0.3">
      <c r="AE21294" s="70"/>
    </row>
    <row r="21295" spans="31:31" ht="15.75" x14ac:dyDescent="0.3">
      <c r="AE21295" s="70"/>
    </row>
    <row r="21296" spans="31:31" ht="15.75" x14ac:dyDescent="0.3">
      <c r="AE21296" s="70"/>
    </row>
    <row r="21297" spans="31:31" ht="15.75" x14ac:dyDescent="0.3">
      <c r="AE21297" s="70"/>
    </row>
    <row r="21298" spans="31:31" ht="15.75" x14ac:dyDescent="0.3">
      <c r="AE21298" s="70"/>
    </row>
    <row r="21299" spans="31:31" ht="15.75" x14ac:dyDescent="0.3">
      <c r="AE21299" s="70"/>
    </row>
    <row r="21300" spans="31:31" ht="15.75" x14ac:dyDescent="0.3">
      <c r="AE21300" s="70"/>
    </row>
    <row r="21301" spans="31:31" ht="15.75" x14ac:dyDescent="0.3">
      <c r="AE21301" s="70"/>
    </row>
    <row r="21302" spans="31:31" ht="15.75" x14ac:dyDescent="0.3">
      <c r="AE21302" s="70"/>
    </row>
    <row r="21303" spans="31:31" ht="15.75" x14ac:dyDescent="0.3">
      <c r="AE21303" s="70"/>
    </row>
    <row r="21304" spans="31:31" ht="15.75" x14ac:dyDescent="0.3">
      <c r="AE21304" s="70"/>
    </row>
    <row r="21305" spans="31:31" ht="15.75" x14ac:dyDescent="0.3">
      <c r="AE21305" s="70"/>
    </row>
    <row r="21306" spans="31:31" ht="15.75" x14ac:dyDescent="0.3">
      <c r="AE21306" s="70"/>
    </row>
    <row r="21307" spans="31:31" ht="15.75" x14ac:dyDescent="0.3">
      <c r="AE21307" s="70"/>
    </row>
    <row r="21308" spans="31:31" ht="15.75" x14ac:dyDescent="0.3">
      <c r="AE21308" s="70"/>
    </row>
    <row r="21309" spans="31:31" ht="15.75" x14ac:dyDescent="0.3">
      <c r="AE21309" s="70"/>
    </row>
    <row r="21310" spans="31:31" ht="15.75" x14ac:dyDescent="0.3">
      <c r="AE21310" s="70"/>
    </row>
    <row r="21311" spans="31:31" ht="15.75" x14ac:dyDescent="0.3">
      <c r="AE21311" s="70"/>
    </row>
    <row r="21312" spans="31:31" ht="15.75" x14ac:dyDescent="0.3">
      <c r="AE21312" s="70"/>
    </row>
    <row r="21313" spans="31:31" ht="15.75" x14ac:dyDescent="0.3">
      <c r="AE21313" s="70"/>
    </row>
    <row r="21314" spans="31:31" ht="15.75" x14ac:dyDescent="0.3">
      <c r="AE21314" s="70"/>
    </row>
    <row r="21315" spans="31:31" ht="15.75" x14ac:dyDescent="0.3">
      <c r="AE21315" s="70"/>
    </row>
    <row r="21316" spans="31:31" ht="15.75" x14ac:dyDescent="0.3">
      <c r="AE21316" s="70"/>
    </row>
    <row r="21317" spans="31:31" ht="15.75" x14ac:dyDescent="0.3">
      <c r="AE21317" s="70"/>
    </row>
    <row r="21318" spans="31:31" ht="15.75" x14ac:dyDescent="0.3">
      <c r="AE21318" s="70"/>
    </row>
    <row r="21319" spans="31:31" ht="15.75" x14ac:dyDescent="0.3">
      <c r="AE21319" s="70"/>
    </row>
    <row r="21320" spans="31:31" ht="15.75" x14ac:dyDescent="0.3">
      <c r="AE21320" s="70"/>
    </row>
    <row r="21321" spans="31:31" ht="15.75" x14ac:dyDescent="0.3">
      <c r="AE21321" s="70"/>
    </row>
    <row r="21322" spans="31:31" ht="15.75" x14ac:dyDescent="0.3">
      <c r="AE21322" s="70"/>
    </row>
    <row r="21323" spans="31:31" ht="15.75" x14ac:dyDescent="0.3">
      <c r="AE21323" s="70"/>
    </row>
    <row r="21324" spans="31:31" ht="15.75" x14ac:dyDescent="0.3">
      <c r="AE21324" s="70"/>
    </row>
    <row r="21325" spans="31:31" ht="15.75" x14ac:dyDescent="0.3">
      <c r="AE21325" s="70"/>
    </row>
    <row r="21326" spans="31:31" ht="15.75" x14ac:dyDescent="0.3">
      <c r="AE21326" s="70"/>
    </row>
    <row r="21327" spans="31:31" ht="15.75" x14ac:dyDescent="0.3">
      <c r="AE21327" s="70"/>
    </row>
    <row r="21328" spans="31:31" ht="15.75" x14ac:dyDescent="0.3">
      <c r="AE21328" s="70"/>
    </row>
    <row r="21329" spans="31:31" ht="15.75" x14ac:dyDescent="0.3">
      <c r="AE21329" s="70"/>
    </row>
    <row r="21330" spans="31:31" ht="15.75" x14ac:dyDescent="0.3">
      <c r="AE21330" s="70"/>
    </row>
    <row r="21331" spans="31:31" ht="15.75" x14ac:dyDescent="0.3">
      <c r="AE21331" s="70"/>
    </row>
    <row r="21332" spans="31:31" ht="15.75" x14ac:dyDescent="0.3">
      <c r="AE21332" s="70"/>
    </row>
    <row r="21333" spans="31:31" ht="15.75" x14ac:dyDescent="0.3">
      <c r="AE21333" s="70"/>
    </row>
    <row r="21334" spans="31:31" ht="15.75" x14ac:dyDescent="0.3">
      <c r="AE21334" s="70"/>
    </row>
    <row r="21335" spans="31:31" ht="15.75" x14ac:dyDescent="0.3">
      <c r="AE21335" s="70"/>
    </row>
    <row r="21336" spans="31:31" ht="15.75" x14ac:dyDescent="0.3">
      <c r="AE21336" s="70"/>
    </row>
    <row r="21337" spans="31:31" ht="15.75" x14ac:dyDescent="0.3">
      <c r="AE21337" s="70"/>
    </row>
    <row r="21338" spans="31:31" ht="15.75" x14ac:dyDescent="0.3">
      <c r="AE21338" s="70"/>
    </row>
    <row r="21339" spans="31:31" ht="15.75" x14ac:dyDescent="0.3">
      <c r="AE21339" s="70"/>
    </row>
    <row r="21340" spans="31:31" ht="15.75" x14ac:dyDescent="0.3">
      <c r="AE21340" s="70"/>
    </row>
    <row r="21341" spans="31:31" ht="15.75" x14ac:dyDescent="0.3">
      <c r="AE21341" s="70"/>
    </row>
    <row r="21342" spans="31:31" ht="15.75" x14ac:dyDescent="0.3">
      <c r="AE21342" s="70"/>
    </row>
    <row r="21343" spans="31:31" ht="15.75" x14ac:dyDescent="0.3">
      <c r="AE21343" s="70"/>
    </row>
    <row r="21344" spans="31:31" ht="15.75" x14ac:dyDescent="0.3">
      <c r="AE21344" s="70"/>
    </row>
    <row r="21345" spans="31:31" ht="15.75" x14ac:dyDescent="0.3">
      <c r="AE21345" s="70"/>
    </row>
    <row r="21346" spans="31:31" ht="15.75" x14ac:dyDescent="0.3">
      <c r="AE21346" s="70"/>
    </row>
    <row r="21347" spans="31:31" ht="15.75" x14ac:dyDescent="0.3">
      <c r="AE21347" s="70"/>
    </row>
    <row r="21348" spans="31:31" ht="15.75" x14ac:dyDescent="0.3">
      <c r="AE21348" s="70"/>
    </row>
    <row r="21349" spans="31:31" ht="15.75" x14ac:dyDescent="0.3">
      <c r="AE21349" s="70"/>
    </row>
    <row r="21350" spans="31:31" ht="15.75" x14ac:dyDescent="0.3">
      <c r="AE21350" s="70"/>
    </row>
    <row r="21351" spans="31:31" ht="15.75" x14ac:dyDescent="0.3">
      <c r="AE21351" s="70"/>
    </row>
    <row r="21352" spans="31:31" ht="15.75" x14ac:dyDescent="0.3">
      <c r="AE21352" s="70"/>
    </row>
    <row r="21353" spans="31:31" ht="15.75" x14ac:dyDescent="0.3">
      <c r="AE21353" s="70"/>
    </row>
    <row r="21354" spans="31:31" ht="15.75" x14ac:dyDescent="0.3">
      <c r="AE21354" s="70"/>
    </row>
    <row r="21355" spans="31:31" ht="15.75" x14ac:dyDescent="0.3">
      <c r="AE21355" s="70"/>
    </row>
    <row r="21356" spans="31:31" ht="15.75" x14ac:dyDescent="0.3">
      <c r="AE21356" s="70"/>
    </row>
    <row r="21357" spans="31:31" ht="15.75" x14ac:dyDescent="0.3">
      <c r="AE21357" s="70"/>
    </row>
    <row r="21358" spans="31:31" ht="15.75" x14ac:dyDescent="0.3">
      <c r="AE21358" s="70"/>
    </row>
    <row r="21359" spans="31:31" ht="15.75" x14ac:dyDescent="0.3">
      <c r="AE21359" s="70"/>
    </row>
    <row r="21360" spans="31:31" ht="15.75" x14ac:dyDescent="0.3">
      <c r="AE21360" s="70"/>
    </row>
    <row r="21361" spans="31:31" ht="15.75" x14ac:dyDescent="0.3">
      <c r="AE21361" s="70"/>
    </row>
    <row r="21362" spans="31:31" ht="15.75" x14ac:dyDescent="0.3">
      <c r="AE21362" s="70"/>
    </row>
    <row r="21363" spans="31:31" ht="15.75" x14ac:dyDescent="0.3">
      <c r="AE21363" s="70"/>
    </row>
    <row r="21364" spans="31:31" ht="15.75" x14ac:dyDescent="0.3">
      <c r="AE21364" s="70"/>
    </row>
    <row r="21365" spans="31:31" ht="15.75" x14ac:dyDescent="0.3">
      <c r="AE21365" s="70"/>
    </row>
    <row r="21366" spans="31:31" ht="15.75" x14ac:dyDescent="0.3">
      <c r="AE21366" s="70"/>
    </row>
    <row r="21367" spans="31:31" ht="15.75" x14ac:dyDescent="0.3">
      <c r="AE21367" s="70"/>
    </row>
    <row r="21368" spans="31:31" ht="15.75" x14ac:dyDescent="0.3">
      <c r="AE21368" s="70"/>
    </row>
    <row r="21369" spans="31:31" ht="15.75" x14ac:dyDescent="0.3">
      <c r="AE21369" s="70"/>
    </row>
    <row r="21370" spans="31:31" ht="15.75" x14ac:dyDescent="0.3">
      <c r="AE21370" s="70"/>
    </row>
    <row r="21371" spans="31:31" ht="15.75" x14ac:dyDescent="0.3">
      <c r="AE21371" s="70"/>
    </row>
    <row r="21372" spans="31:31" ht="15.75" x14ac:dyDescent="0.3">
      <c r="AE21372" s="70"/>
    </row>
    <row r="21373" spans="31:31" ht="15.75" x14ac:dyDescent="0.3">
      <c r="AE21373" s="70"/>
    </row>
    <row r="21374" spans="31:31" ht="15.75" x14ac:dyDescent="0.3">
      <c r="AE21374" s="70"/>
    </row>
    <row r="21375" spans="31:31" ht="15.75" x14ac:dyDescent="0.3">
      <c r="AE21375" s="70"/>
    </row>
    <row r="21376" spans="31:31" ht="15.75" x14ac:dyDescent="0.3">
      <c r="AE21376" s="70"/>
    </row>
    <row r="21377" spans="31:31" ht="15.75" x14ac:dyDescent="0.3">
      <c r="AE21377" s="70"/>
    </row>
    <row r="21378" spans="31:31" ht="15.75" x14ac:dyDescent="0.3">
      <c r="AE21378" s="70"/>
    </row>
    <row r="21379" spans="31:31" ht="15.75" x14ac:dyDescent="0.3">
      <c r="AE21379" s="70"/>
    </row>
    <row r="21380" spans="31:31" ht="15.75" x14ac:dyDescent="0.3">
      <c r="AE21380" s="70"/>
    </row>
    <row r="21381" spans="31:31" ht="15.75" x14ac:dyDescent="0.3">
      <c r="AE21381" s="70"/>
    </row>
    <row r="21382" spans="31:31" ht="15.75" x14ac:dyDescent="0.3">
      <c r="AE21382" s="70"/>
    </row>
    <row r="21383" spans="31:31" ht="15.75" x14ac:dyDescent="0.3">
      <c r="AE21383" s="70"/>
    </row>
    <row r="21384" spans="31:31" ht="15.75" x14ac:dyDescent="0.3">
      <c r="AE21384" s="70"/>
    </row>
    <row r="21385" spans="31:31" ht="15.75" x14ac:dyDescent="0.3">
      <c r="AE21385" s="70"/>
    </row>
    <row r="21386" spans="31:31" ht="15.75" x14ac:dyDescent="0.3">
      <c r="AE21386" s="70"/>
    </row>
    <row r="21387" spans="31:31" ht="15.75" x14ac:dyDescent="0.3">
      <c r="AE21387" s="70"/>
    </row>
    <row r="21388" spans="31:31" ht="15.75" x14ac:dyDescent="0.3">
      <c r="AE21388" s="70"/>
    </row>
    <row r="21389" spans="31:31" ht="15.75" x14ac:dyDescent="0.3">
      <c r="AE21389" s="70"/>
    </row>
    <row r="21390" spans="31:31" ht="15.75" x14ac:dyDescent="0.3">
      <c r="AE21390" s="70"/>
    </row>
    <row r="21391" spans="31:31" ht="15.75" x14ac:dyDescent="0.3">
      <c r="AE21391" s="70"/>
    </row>
    <row r="21392" spans="31:31" ht="15.75" x14ac:dyDescent="0.3">
      <c r="AE21392" s="70"/>
    </row>
    <row r="21393" spans="31:31" ht="15.75" x14ac:dyDescent="0.3">
      <c r="AE21393" s="70"/>
    </row>
    <row r="21394" spans="31:31" ht="15.75" x14ac:dyDescent="0.3">
      <c r="AE21394" s="70"/>
    </row>
    <row r="21395" spans="31:31" ht="15.75" x14ac:dyDescent="0.3">
      <c r="AE21395" s="70"/>
    </row>
    <row r="21396" spans="31:31" ht="15.75" x14ac:dyDescent="0.3">
      <c r="AE21396" s="70"/>
    </row>
    <row r="21397" spans="31:31" ht="15.75" x14ac:dyDescent="0.3">
      <c r="AE21397" s="70"/>
    </row>
    <row r="21398" spans="31:31" ht="15.75" x14ac:dyDescent="0.3">
      <c r="AE21398" s="70"/>
    </row>
    <row r="21399" spans="31:31" ht="15.75" x14ac:dyDescent="0.3">
      <c r="AE21399" s="70"/>
    </row>
    <row r="21400" spans="31:31" ht="15.75" x14ac:dyDescent="0.3">
      <c r="AE21400" s="70"/>
    </row>
    <row r="21401" spans="31:31" ht="15.75" x14ac:dyDescent="0.3">
      <c r="AE21401" s="70"/>
    </row>
    <row r="21402" spans="31:31" ht="15.75" x14ac:dyDescent="0.3">
      <c r="AE21402" s="70"/>
    </row>
    <row r="21403" spans="31:31" ht="15.75" x14ac:dyDescent="0.3">
      <c r="AE21403" s="70"/>
    </row>
    <row r="21404" spans="31:31" ht="15.75" x14ac:dyDescent="0.3">
      <c r="AE21404" s="70"/>
    </row>
    <row r="21405" spans="31:31" ht="15.75" x14ac:dyDescent="0.3">
      <c r="AE21405" s="70"/>
    </row>
    <row r="21406" spans="31:31" ht="15.75" x14ac:dyDescent="0.3">
      <c r="AE21406" s="70"/>
    </row>
    <row r="21407" spans="31:31" ht="15.75" x14ac:dyDescent="0.3">
      <c r="AE21407" s="70"/>
    </row>
    <row r="21408" spans="31:31" ht="15.75" x14ac:dyDescent="0.3">
      <c r="AE21408" s="70"/>
    </row>
    <row r="21409" spans="31:31" ht="15.75" x14ac:dyDescent="0.3">
      <c r="AE21409" s="70"/>
    </row>
    <row r="21410" spans="31:31" ht="15.75" x14ac:dyDescent="0.3">
      <c r="AE21410" s="70"/>
    </row>
    <row r="21411" spans="31:31" ht="15.75" x14ac:dyDescent="0.3">
      <c r="AE21411" s="70"/>
    </row>
    <row r="21412" spans="31:31" ht="15.75" x14ac:dyDescent="0.3">
      <c r="AE21412" s="70"/>
    </row>
    <row r="21413" spans="31:31" ht="15.75" x14ac:dyDescent="0.3">
      <c r="AE21413" s="70"/>
    </row>
    <row r="21414" spans="31:31" ht="15.75" x14ac:dyDescent="0.3">
      <c r="AE21414" s="70"/>
    </row>
    <row r="21415" spans="31:31" ht="15.75" x14ac:dyDescent="0.3">
      <c r="AE21415" s="70"/>
    </row>
    <row r="21416" spans="31:31" ht="15.75" x14ac:dyDescent="0.3">
      <c r="AE21416" s="70"/>
    </row>
    <row r="21417" spans="31:31" ht="15.75" x14ac:dyDescent="0.3">
      <c r="AE21417" s="70"/>
    </row>
    <row r="21418" spans="31:31" ht="15.75" x14ac:dyDescent="0.3">
      <c r="AE21418" s="70"/>
    </row>
    <row r="21419" spans="31:31" ht="15.75" x14ac:dyDescent="0.3">
      <c r="AE21419" s="70"/>
    </row>
    <row r="21420" spans="31:31" ht="15.75" x14ac:dyDescent="0.3">
      <c r="AE21420" s="70"/>
    </row>
    <row r="21421" spans="31:31" ht="15.75" x14ac:dyDescent="0.3">
      <c r="AE21421" s="70"/>
    </row>
    <row r="21422" spans="31:31" ht="15.75" x14ac:dyDescent="0.3">
      <c r="AE21422" s="70"/>
    </row>
    <row r="21423" spans="31:31" ht="15.75" x14ac:dyDescent="0.3">
      <c r="AE21423" s="70"/>
    </row>
    <row r="21424" spans="31:31" ht="15.75" x14ac:dyDescent="0.3">
      <c r="AE21424" s="70"/>
    </row>
    <row r="21425" spans="31:31" ht="15.75" x14ac:dyDescent="0.3">
      <c r="AE21425" s="70"/>
    </row>
    <row r="21426" spans="31:31" ht="15.75" x14ac:dyDescent="0.3">
      <c r="AE21426" s="70"/>
    </row>
    <row r="21427" spans="31:31" ht="15.75" x14ac:dyDescent="0.3">
      <c r="AE21427" s="70"/>
    </row>
    <row r="21428" spans="31:31" ht="15.75" x14ac:dyDescent="0.3">
      <c r="AE21428" s="70"/>
    </row>
    <row r="21429" spans="31:31" ht="15.75" x14ac:dyDescent="0.3">
      <c r="AE21429" s="70"/>
    </row>
    <row r="21430" spans="31:31" ht="15.75" x14ac:dyDescent="0.3">
      <c r="AE21430" s="70"/>
    </row>
    <row r="21431" spans="31:31" ht="15.75" x14ac:dyDescent="0.3">
      <c r="AE21431" s="70"/>
    </row>
    <row r="21432" spans="31:31" ht="15.75" x14ac:dyDescent="0.3">
      <c r="AE21432" s="70"/>
    </row>
    <row r="21433" spans="31:31" ht="15.75" x14ac:dyDescent="0.3">
      <c r="AE21433" s="70"/>
    </row>
    <row r="21434" spans="31:31" ht="15.75" x14ac:dyDescent="0.3">
      <c r="AE21434" s="70"/>
    </row>
    <row r="21435" spans="31:31" ht="15.75" x14ac:dyDescent="0.3">
      <c r="AE21435" s="70"/>
    </row>
    <row r="21436" spans="31:31" ht="15.75" x14ac:dyDescent="0.3">
      <c r="AE21436" s="70"/>
    </row>
    <row r="21437" spans="31:31" ht="15.75" x14ac:dyDescent="0.3">
      <c r="AE21437" s="70"/>
    </row>
    <row r="21438" spans="31:31" ht="15.75" x14ac:dyDescent="0.3">
      <c r="AE21438" s="70"/>
    </row>
    <row r="21439" spans="31:31" ht="15.75" x14ac:dyDescent="0.3">
      <c r="AE21439" s="70"/>
    </row>
    <row r="21440" spans="31:31" ht="15.75" x14ac:dyDescent="0.3">
      <c r="AE21440" s="70"/>
    </row>
    <row r="21441" spans="31:31" ht="15.75" x14ac:dyDescent="0.3">
      <c r="AE21441" s="70"/>
    </row>
    <row r="21442" spans="31:31" ht="15.75" x14ac:dyDescent="0.3">
      <c r="AE21442" s="70"/>
    </row>
    <row r="21443" spans="31:31" ht="15.75" x14ac:dyDescent="0.3">
      <c r="AE21443" s="70"/>
    </row>
    <row r="21444" spans="31:31" ht="15.75" x14ac:dyDescent="0.3">
      <c r="AE21444" s="70"/>
    </row>
    <row r="21445" spans="31:31" ht="15.75" x14ac:dyDescent="0.3">
      <c r="AE21445" s="70"/>
    </row>
    <row r="21446" spans="31:31" ht="15.75" x14ac:dyDescent="0.3">
      <c r="AE21446" s="70"/>
    </row>
    <row r="21447" spans="31:31" ht="15.75" x14ac:dyDescent="0.3">
      <c r="AE21447" s="70"/>
    </row>
    <row r="21448" spans="31:31" ht="15.75" x14ac:dyDescent="0.3">
      <c r="AE21448" s="70"/>
    </row>
    <row r="21449" spans="31:31" ht="15.75" x14ac:dyDescent="0.3">
      <c r="AE21449" s="70"/>
    </row>
    <row r="21450" spans="31:31" ht="15.75" x14ac:dyDescent="0.3">
      <c r="AE21450" s="70"/>
    </row>
    <row r="21451" spans="31:31" ht="15.75" x14ac:dyDescent="0.3">
      <c r="AE21451" s="70"/>
    </row>
    <row r="21452" spans="31:31" ht="15.75" x14ac:dyDescent="0.3">
      <c r="AE21452" s="70"/>
    </row>
    <row r="21453" spans="31:31" ht="15.75" x14ac:dyDescent="0.3">
      <c r="AE21453" s="70"/>
    </row>
    <row r="21454" spans="31:31" ht="15.75" x14ac:dyDescent="0.3">
      <c r="AE21454" s="70"/>
    </row>
    <row r="21455" spans="31:31" ht="15.75" x14ac:dyDescent="0.3">
      <c r="AE21455" s="70"/>
    </row>
    <row r="21456" spans="31:31" ht="15.75" x14ac:dyDescent="0.3">
      <c r="AE21456" s="70"/>
    </row>
    <row r="21457" spans="31:31" ht="15.75" x14ac:dyDescent="0.3">
      <c r="AE21457" s="70"/>
    </row>
    <row r="21458" spans="31:31" ht="15.75" x14ac:dyDescent="0.3">
      <c r="AE21458" s="70"/>
    </row>
    <row r="21459" spans="31:31" ht="15.75" x14ac:dyDescent="0.3">
      <c r="AE21459" s="70"/>
    </row>
    <row r="21460" spans="31:31" ht="15.75" x14ac:dyDescent="0.3">
      <c r="AE21460" s="70"/>
    </row>
    <row r="21461" spans="31:31" ht="15.75" x14ac:dyDescent="0.3">
      <c r="AE21461" s="70"/>
    </row>
    <row r="21462" spans="31:31" ht="15.75" x14ac:dyDescent="0.3">
      <c r="AE21462" s="70"/>
    </row>
    <row r="21463" spans="31:31" ht="15.75" x14ac:dyDescent="0.3">
      <c r="AE21463" s="70"/>
    </row>
    <row r="21464" spans="31:31" ht="15.75" x14ac:dyDescent="0.3">
      <c r="AE21464" s="70"/>
    </row>
    <row r="21465" spans="31:31" ht="15.75" x14ac:dyDescent="0.3">
      <c r="AE21465" s="70"/>
    </row>
    <row r="21466" spans="31:31" ht="15.75" x14ac:dyDescent="0.3">
      <c r="AE21466" s="70"/>
    </row>
    <row r="21467" spans="31:31" ht="15.75" x14ac:dyDescent="0.3">
      <c r="AE21467" s="70"/>
    </row>
    <row r="21468" spans="31:31" ht="15.75" x14ac:dyDescent="0.3">
      <c r="AE21468" s="70"/>
    </row>
    <row r="21469" spans="31:31" ht="15.75" x14ac:dyDescent="0.3">
      <c r="AE21469" s="70"/>
    </row>
    <row r="21470" spans="31:31" ht="15.75" x14ac:dyDescent="0.3">
      <c r="AE21470" s="70"/>
    </row>
    <row r="21471" spans="31:31" ht="15.75" x14ac:dyDescent="0.3">
      <c r="AE21471" s="70"/>
    </row>
    <row r="21472" spans="31:31" ht="15.75" x14ac:dyDescent="0.3">
      <c r="AE21472" s="70"/>
    </row>
    <row r="21473" spans="31:31" ht="15.75" x14ac:dyDescent="0.3">
      <c r="AE21473" s="70"/>
    </row>
    <row r="21474" spans="31:31" ht="15.75" x14ac:dyDescent="0.3">
      <c r="AE21474" s="70"/>
    </row>
    <row r="21475" spans="31:31" ht="15.75" x14ac:dyDescent="0.3">
      <c r="AE21475" s="70"/>
    </row>
    <row r="21476" spans="31:31" ht="15.75" x14ac:dyDescent="0.3">
      <c r="AE21476" s="70"/>
    </row>
    <row r="21477" spans="31:31" ht="15.75" x14ac:dyDescent="0.3">
      <c r="AE21477" s="70"/>
    </row>
    <row r="21478" spans="31:31" ht="15.75" x14ac:dyDescent="0.3">
      <c r="AE21478" s="70"/>
    </row>
    <row r="21479" spans="31:31" ht="15.75" x14ac:dyDescent="0.3">
      <c r="AE21479" s="70"/>
    </row>
    <row r="21480" spans="31:31" ht="15.75" x14ac:dyDescent="0.3">
      <c r="AE21480" s="70"/>
    </row>
    <row r="21481" spans="31:31" ht="15.75" x14ac:dyDescent="0.3">
      <c r="AE21481" s="70"/>
    </row>
    <row r="21482" spans="31:31" ht="15.75" x14ac:dyDescent="0.3">
      <c r="AE21482" s="70"/>
    </row>
    <row r="21483" spans="31:31" ht="15.75" x14ac:dyDescent="0.3">
      <c r="AE21483" s="70"/>
    </row>
    <row r="21484" spans="31:31" ht="15.75" x14ac:dyDescent="0.3">
      <c r="AE21484" s="70"/>
    </row>
    <row r="21485" spans="31:31" ht="15.75" x14ac:dyDescent="0.3">
      <c r="AE21485" s="70"/>
    </row>
    <row r="21486" spans="31:31" ht="15.75" x14ac:dyDescent="0.3">
      <c r="AE21486" s="70"/>
    </row>
    <row r="21487" spans="31:31" ht="15.75" x14ac:dyDescent="0.3">
      <c r="AE21487" s="70"/>
    </row>
    <row r="21488" spans="31:31" ht="15.75" x14ac:dyDescent="0.3">
      <c r="AE21488" s="70"/>
    </row>
    <row r="21489" spans="31:31" ht="15.75" x14ac:dyDescent="0.3">
      <c r="AE21489" s="70"/>
    </row>
    <row r="21490" spans="31:31" ht="15.75" x14ac:dyDescent="0.3">
      <c r="AE21490" s="70"/>
    </row>
    <row r="21491" spans="31:31" ht="15.75" x14ac:dyDescent="0.3">
      <c r="AE21491" s="70"/>
    </row>
    <row r="21492" spans="31:31" ht="15.75" x14ac:dyDescent="0.3">
      <c r="AE21492" s="70"/>
    </row>
    <row r="21493" spans="31:31" ht="15.75" x14ac:dyDescent="0.3">
      <c r="AE21493" s="70"/>
    </row>
    <row r="21494" spans="31:31" ht="15.75" x14ac:dyDescent="0.3">
      <c r="AE21494" s="70"/>
    </row>
    <row r="21495" spans="31:31" ht="15.75" x14ac:dyDescent="0.3">
      <c r="AE21495" s="70"/>
    </row>
    <row r="21496" spans="31:31" ht="15.75" x14ac:dyDescent="0.3">
      <c r="AE21496" s="70"/>
    </row>
    <row r="21497" spans="31:31" ht="15.75" x14ac:dyDescent="0.3">
      <c r="AE21497" s="70"/>
    </row>
    <row r="21498" spans="31:31" ht="15.75" x14ac:dyDescent="0.3">
      <c r="AE21498" s="70"/>
    </row>
    <row r="21499" spans="31:31" ht="15.75" x14ac:dyDescent="0.3">
      <c r="AE21499" s="70"/>
    </row>
    <row r="21500" spans="31:31" ht="15.75" x14ac:dyDescent="0.3">
      <c r="AE21500" s="70"/>
    </row>
    <row r="21501" spans="31:31" ht="15.75" x14ac:dyDescent="0.3">
      <c r="AE21501" s="70"/>
    </row>
    <row r="21502" spans="31:31" ht="15.75" x14ac:dyDescent="0.3">
      <c r="AE21502" s="70"/>
    </row>
    <row r="21503" spans="31:31" ht="15.75" x14ac:dyDescent="0.3">
      <c r="AE21503" s="70"/>
    </row>
    <row r="21504" spans="31:31" ht="15.75" x14ac:dyDescent="0.3">
      <c r="AE21504" s="70"/>
    </row>
    <row r="21505" spans="31:31" ht="15.75" x14ac:dyDescent="0.3">
      <c r="AE21505" s="70"/>
    </row>
    <row r="21506" spans="31:31" ht="15.75" x14ac:dyDescent="0.3">
      <c r="AE21506" s="70"/>
    </row>
    <row r="21507" spans="31:31" ht="15.75" x14ac:dyDescent="0.3">
      <c r="AE21507" s="70"/>
    </row>
    <row r="21508" spans="31:31" ht="15.75" x14ac:dyDescent="0.3">
      <c r="AE21508" s="70"/>
    </row>
    <row r="21509" spans="31:31" ht="15.75" x14ac:dyDescent="0.3">
      <c r="AE21509" s="70"/>
    </row>
    <row r="21510" spans="31:31" ht="15.75" x14ac:dyDescent="0.3">
      <c r="AE21510" s="70"/>
    </row>
    <row r="21511" spans="31:31" ht="15.75" x14ac:dyDescent="0.3">
      <c r="AE21511" s="70"/>
    </row>
    <row r="21512" spans="31:31" ht="15.75" x14ac:dyDescent="0.3">
      <c r="AE21512" s="70"/>
    </row>
    <row r="21513" spans="31:31" ht="15.75" x14ac:dyDescent="0.3">
      <c r="AE21513" s="70"/>
    </row>
    <row r="21514" spans="31:31" ht="15.75" x14ac:dyDescent="0.3">
      <c r="AE21514" s="70"/>
    </row>
    <row r="21515" spans="31:31" ht="15.75" x14ac:dyDescent="0.3">
      <c r="AE21515" s="70"/>
    </row>
    <row r="21516" spans="31:31" ht="15.75" x14ac:dyDescent="0.3">
      <c r="AE21516" s="70"/>
    </row>
    <row r="21517" spans="31:31" ht="15.75" x14ac:dyDescent="0.3">
      <c r="AE21517" s="70"/>
    </row>
    <row r="21518" spans="31:31" ht="15.75" x14ac:dyDescent="0.3">
      <c r="AE21518" s="70"/>
    </row>
    <row r="21519" spans="31:31" ht="15.75" x14ac:dyDescent="0.3">
      <c r="AE21519" s="70"/>
    </row>
    <row r="21520" spans="31:31" ht="15.75" x14ac:dyDescent="0.3">
      <c r="AE21520" s="70"/>
    </row>
    <row r="21521" spans="31:31" ht="15.75" x14ac:dyDescent="0.3">
      <c r="AE21521" s="70"/>
    </row>
    <row r="21522" spans="31:31" ht="15.75" x14ac:dyDescent="0.3">
      <c r="AE21522" s="70"/>
    </row>
    <row r="21523" spans="31:31" ht="15.75" x14ac:dyDescent="0.3">
      <c r="AE21523" s="70"/>
    </row>
    <row r="21524" spans="31:31" ht="15.75" x14ac:dyDescent="0.3">
      <c r="AE21524" s="70"/>
    </row>
    <row r="21525" spans="31:31" ht="15.75" x14ac:dyDescent="0.3">
      <c r="AE21525" s="70"/>
    </row>
    <row r="21526" spans="31:31" ht="15.75" x14ac:dyDescent="0.3">
      <c r="AE21526" s="70"/>
    </row>
    <row r="21527" spans="31:31" ht="15.75" x14ac:dyDescent="0.3">
      <c r="AE21527" s="70"/>
    </row>
    <row r="21528" spans="31:31" ht="15.75" x14ac:dyDescent="0.3">
      <c r="AE21528" s="70"/>
    </row>
    <row r="21529" spans="31:31" ht="15.75" x14ac:dyDescent="0.3">
      <c r="AE21529" s="70"/>
    </row>
    <row r="21530" spans="31:31" ht="15.75" x14ac:dyDescent="0.3">
      <c r="AE21530" s="70"/>
    </row>
    <row r="21531" spans="31:31" ht="15.75" x14ac:dyDescent="0.3">
      <c r="AE21531" s="70"/>
    </row>
    <row r="21532" spans="31:31" ht="15.75" x14ac:dyDescent="0.3">
      <c r="AE21532" s="70"/>
    </row>
    <row r="21533" spans="31:31" ht="15.75" x14ac:dyDescent="0.3">
      <c r="AE21533" s="70"/>
    </row>
    <row r="21534" spans="31:31" ht="15.75" x14ac:dyDescent="0.3">
      <c r="AE21534" s="70"/>
    </row>
    <row r="21535" spans="31:31" ht="15.75" x14ac:dyDescent="0.3">
      <c r="AE21535" s="70"/>
    </row>
    <row r="21536" spans="31:31" ht="15.75" x14ac:dyDescent="0.3">
      <c r="AE21536" s="70"/>
    </row>
    <row r="21537" spans="31:31" ht="15.75" x14ac:dyDescent="0.3">
      <c r="AE21537" s="70"/>
    </row>
    <row r="21538" spans="31:31" ht="15.75" x14ac:dyDescent="0.3">
      <c r="AE21538" s="70"/>
    </row>
    <row r="21539" spans="31:31" ht="15.75" x14ac:dyDescent="0.3">
      <c r="AE21539" s="70"/>
    </row>
    <row r="21540" spans="31:31" ht="15.75" x14ac:dyDescent="0.3">
      <c r="AE21540" s="70"/>
    </row>
    <row r="21541" spans="31:31" ht="15.75" x14ac:dyDescent="0.3">
      <c r="AE21541" s="70"/>
    </row>
    <row r="21542" spans="31:31" ht="15.75" x14ac:dyDescent="0.3">
      <c r="AE21542" s="70"/>
    </row>
    <row r="21543" spans="31:31" ht="15.75" x14ac:dyDescent="0.3">
      <c r="AE21543" s="70"/>
    </row>
    <row r="21544" spans="31:31" ht="15.75" x14ac:dyDescent="0.3">
      <c r="AE21544" s="70"/>
    </row>
    <row r="21545" spans="31:31" ht="15.75" x14ac:dyDescent="0.3">
      <c r="AE21545" s="70"/>
    </row>
    <row r="21546" spans="31:31" ht="15.75" x14ac:dyDescent="0.3">
      <c r="AE21546" s="70"/>
    </row>
    <row r="21547" spans="31:31" ht="15.75" x14ac:dyDescent="0.3">
      <c r="AE21547" s="70"/>
    </row>
    <row r="21548" spans="31:31" ht="15.75" x14ac:dyDescent="0.3">
      <c r="AE21548" s="70"/>
    </row>
    <row r="21549" spans="31:31" ht="15.75" x14ac:dyDescent="0.3">
      <c r="AE21549" s="70"/>
    </row>
    <row r="21550" spans="31:31" ht="15.75" x14ac:dyDescent="0.3">
      <c r="AE21550" s="70"/>
    </row>
    <row r="21551" spans="31:31" ht="15.75" x14ac:dyDescent="0.3">
      <c r="AE21551" s="70"/>
    </row>
    <row r="21552" spans="31:31" ht="15.75" x14ac:dyDescent="0.3">
      <c r="AE21552" s="70"/>
    </row>
    <row r="21553" spans="31:31" ht="15.75" x14ac:dyDescent="0.3">
      <c r="AE21553" s="70"/>
    </row>
    <row r="21554" spans="31:31" ht="15.75" x14ac:dyDescent="0.3">
      <c r="AE21554" s="70"/>
    </row>
    <row r="21555" spans="31:31" ht="15.75" x14ac:dyDescent="0.3">
      <c r="AE21555" s="70"/>
    </row>
    <row r="21556" spans="31:31" ht="15.75" x14ac:dyDescent="0.3">
      <c r="AE21556" s="70"/>
    </row>
    <row r="21557" spans="31:31" ht="15.75" x14ac:dyDescent="0.3">
      <c r="AE21557" s="70"/>
    </row>
    <row r="21558" spans="31:31" ht="15.75" x14ac:dyDescent="0.3">
      <c r="AE21558" s="70"/>
    </row>
    <row r="21559" spans="31:31" ht="15.75" x14ac:dyDescent="0.3">
      <c r="AE21559" s="70"/>
    </row>
    <row r="21560" spans="31:31" ht="15.75" x14ac:dyDescent="0.3">
      <c r="AE21560" s="70"/>
    </row>
    <row r="21561" spans="31:31" ht="15.75" x14ac:dyDescent="0.3">
      <c r="AE21561" s="70"/>
    </row>
    <row r="21562" spans="31:31" ht="15.75" x14ac:dyDescent="0.3">
      <c r="AE21562" s="70"/>
    </row>
    <row r="21563" spans="31:31" ht="15.75" x14ac:dyDescent="0.3">
      <c r="AE21563" s="70"/>
    </row>
    <row r="21564" spans="31:31" ht="15.75" x14ac:dyDescent="0.3">
      <c r="AE21564" s="70"/>
    </row>
    <row r="21565" spans="31:31" ht="15.75" x14ac:dyDescent="0.3">
      <c r="AE21565" s="70"/>
    </row>
    <row r="21566" spans="31:31" ht="15.75" x14ac:dyDescent="0.3">
      <c r="AE21566" s="70"/>
    </row>
    <row r="21567" spans="31:31" ht="15.75" x14ac:dyDescent="0.3">
      <c r="AE21567" s="70"/>
    </row>
    <row r="21568" spans="31:31" ht="15.75" x14ac:dyDescent="0.3">
      <c r="AE21568" s="70"/>
    </row>
    <row r="21569" spans="31:31" ht="15.75" x14ac:dyDescent="0.3">
      <c r="AE21569" s="70"/>
    </row>
    <row r="21570" spans="31:31" ht="15.75" x14ac:dyDescent="0.3">
      <c r="AE21570" s="70"/>
    </row>
    <row r="21571" spans="31:31" ht="15.75" x14ac:dyDescent="0.3">
      <c r="AE21571" s="70"/>
    </row>
    <row r="21572" spans="31:31" ht="15.75" x14ac:dyDescent="0.3">
      <c r="AE21572" s="70"/>
    </row>
    <row r="21573" spans="31:31" ht="15.75" x14ac:dyDescent="0.3">
      <c r="AE21573" s="70"/>
    </row>
    <row r="21574" spans="31:31" ht="15.75" x14ac:dyDescent="0.3">
      <c r="AE21574" s="70"/>
    </row>
    <row r="21575" spans="31:31" ht="15.75" x14ac:dyDescent="0.3">
      <c r="AE21575" s="70"/>
    </row>
    <row r="21576" spans="31:31" ht="15.75" x14ac:dyDescent="0.3">
      <c r="AE21576" s="70"/>
    </row>
    <row r="21577" spans="31:31" ht="15.75" x14ac:dyDescent="0.3">
      <c r="AE21577" s="70"/>
    </row>
    <row r="21578" spans="31:31" ht="15.75" x14ac:dyDescent="0.3">
      <c r="AE21578" s="70"/>
    </row>
    <row r="21579" spans="31:31" ht="15.75" x14ac:dyDescent="0.3">
      <c r="AE21579" s="70"/>
    </row>
    <row r="21580" spans="31:31" ht="15.75" x14ac:dyDescent="0.3">
      <c r="AE21580" s="70"/>
    </row>
    <row r="21581" spans="31:31" ht="15.75" x14ac:dyDescent="0.3">
      <c r="AE21581" s="70"/>
    </row>
    <row r="21582" spans="31:31" ht="15.75" x14ac:dyDescent="0.3">
      <c r="AE21582" s="70"/>
    </row>
    <row r="21583" spans="31:31" ht="15.75" x14ac:dyDescent="0.3">
      <c r="AE21583" s="70"/>
    </row>
    <row r="21584" spans="31:31" ht="15.75" x14ac:dyDescent="0.3">
      <c r="AE21584" s="70"/>
    </row>
    <row r="21585" spans="31:31" ht="15.75" x14ac:dyDescent="0.3">
      <c r="AE21585" s="70"/>
    </row>
    <row r="21586" spans="31:31" ht="15.75" x14ac:dyDescent="0.3">
      <c r="AE21586" s="70"/>
    </row>
    <row r="21587" spans="31:31" ht="15.75" x14ac:dyDescent="0.3">
      <c r="AE21587" s="70"/>
    </row>
    <row r="21588" spans="31:31" ht="15.75" x14ac:dyDescent="0.3">
      <c r="AE21588" s="70"/>
    </row>
    <row r="21589" spans="31:31" ht="15.75" x14ac:dyDescent="0.3">
      <c r="AE21589" s="70"/>
    </row>
    <row r="21590" spans="31:31" ht="15.75" x14ac:dyDescent="0.3">
      <c r="AE21590" s="70"/>
    </row>
    <row r="21591" spans="31:31" ht="15.75" x14ac:dyDescent="0.3">
      <c r="AE21591" s="70"/>
    </row>
    <row r="21592" spans="31:31" ht="15.75" x14ac:dyDescent="0.3">
      <c r="AE21592" s="70"/>
    </row>
    <row r="21593" spans="31:31" ht="15.75" x14ac:dyDescent="0.3">
      <c r="AE21593" s="70"/>
    </row>
    <row r="21594" spans="31:31" ht="15.75" x14ac:dyDescent="0.3">
      <c r="AE21594" s="70"/>
    </row>
    <row r="21595" spans="31:31" ht="15.75" x14ac:dyDescent="0.3">
      <c r="AE21595" s="70"/>
    </row>
    <row r="21596" spans="31:31" ht="15.75" x14ac:dyDescent="0.3">
      <c r="AE21596" s="70"/>
    </row>
    <row r="21597" spans="31:31" ht="15.75" x14ac:dyDescent="0.3">
      <c r="AE21597" s="70"/>
    </row>
    <row r="21598" spans="31:31" ht="15.75" x14ac:dyDescent="0.3">
      <c r="AE21598" s="70"/>
    </row>
    <row r="21599" spans="31:31" ht="15.75" x14ac:dyDescent="0.3">
      <c r="AE21599" s="70"/>
    </row>
    <row r="21600" spans="31:31" ht="15.75" x14ac:dyDescent="0.3">
      <c r="AE21600" s="70"/>
    </row>
    <row r="21601" spans="31:31" ht="15.75" x14ac:dyDescent="0.3">
      <c r="AE21601" s="70"/>
    </row>
    <row r="21602" spans="31:31" ht="15.75" x14ac:dyDescent="0.3">
      <c r="AE21602" s="70"/>
    </row>
    <row r="21603" spans="31:31" ht="15.75" x14ac:dyDescent="0.3">
      <c r="AE21603" s="70"/>
    </row>
    <row r="21604" spans="31:31" ht="15.75" x14ac:dyDescent="0.3">
      <c r="AE21604" s="70"/>
    </row>
    <row r="21605" spans="31:31" ht="15.75" x14ac:dyDescent="0.3">
      <c r="AE21605" s="70"/>
    </row>
    <row r="21606" spans="31:31" ht="15.75" x14ac:dyDescent="0.3">
      <c r="AE21606" s="70"/>
    </row>
    <row r="21607" spans="31:31" ht="15.75" x14ac:dyDescent="0.3">
      <c r="AE21607" s="70"/>
    </row>
    <row r="21608" spans="31:31" ht="15.75" x14ac:dyDescent="0.3">
      <c r="AE21608" s="70"/>
    </row>
    <row r="21609" spans="31:31" ht="15.75" x14ac:dyDescent="0.3">
      <c r="AE21609" s="70"/>
    </row>
    <row r="21610" spans="31:31" ht="15.75" x14ac:dyDescent="0.3">
      <c r="AE21610" s="70"/>
    </row>
    <row r="21611" spans="31:31" ht="15.75" x14ac:dyDescent="0.3">
      <c r="AE21611" s="70"/>
    </row>
    <row r="21612" spans="31:31" ht="15.75" x14ac:dyDescent="0.3">
      <c r="AE21612" s="70"/>
    </row>
    <row r="21613" spans="31:31" ht="15.75" x14ac:dyDescent="0.3">
      <c r="AE21613" s="70"/>
    </row>
    <row r="21614" spans="31:31" ht="15.75" x14ac:dyDescent="0.3">
      <c r="AE21614" s="70"/>
    </row>
    <row r="21615" spans="31:31" ht="15.75" x14ac:dyDescent="0.3">
      <c r="AE21615" s="70"/>
    </row>
    <row r="21616" spans="31:31" ht="15.75" x14ac:dyDescent="0.3">
      <c r="AE21616" s="70"/>
    </row>
    <row r="21617" spans="31:31" ht="15.75" x14ac:dyDescent="0.3">
      <c r="AE21617" s="70"/>
    </row>
    <row r="21618" spans="31:31" ht="15.75" x14ac:dyDescent="0.3">
      <c r="AE21618" s="70"/>
    </row>
    <row r="21619" spans="31:31" ht="15.75" x14ac:dyDescent="0.3">
      <c r="AE21619" s="70"/>
    </row>
    <row r="21620" spans="31:31" ht="15.75" x14ac:dyDescent="0.3">
      <c r="AE21620" s="70"/>
    </row>
    <row r="21621" spans="31:31" ht="15.75" x14ac:dyDescent="0.3">
      <c r="AE21621" s="70"/>
    </row>
    <row r="21622" spans="31:31" ht="15.75" x14ac:dyDescent="0.3">
      <c r="AE21622" s="70"/>
    </row>
    <row r="21623" spans="31:31" ht="15.75" x14ac:dyDescent="0.3">
      <c r="AE21623" s="70"/>
    </row>
    <row r="21624" spans="31:31" ht="15.75" x14ac:dyDescent="0.3">
      <c r="AE21624" s="70"/>
    </row>
    <row r="21625" spans="31:31" ht="15.75" x14ac:dyDescent="0.3">
      <c r="AE21625" s="70"/>
    </row>
    <row r="21626" spans="31:31" ht="15.75" x14ac:dyDescent="0.3">
      <c r="AE21626" s="70"/>
    </row>
    <row r="21627" spans="31:31" ht="15.75" x14ac:dyDescent="0.3">
      <c r="AE21627" s="70"/>
    </row>
    <row r="21628" spans="31:31" ht="15.75" x14ac:dyDescent="0.3">
      <c r="AE21628" s="70"/>
    </row>
    <row r="21629" spans="31:31" ht="15.75" x14ac:dyDescent="0.3">
      <c r="AE21629" s="70"/>
    </row>
    <row r="21630" spans="31:31" ht="15.75" x14ac:dyDescent="0.3">
      <c r="AE21630" s="70"/>
    </row>
    <row r="21631" spans="31:31" ht="15.75" x14ac:dyDescent="0.3">
      <c r="AE21631" s="70"/>
    </row>
    <row r="21632" spans="31:31" ht="15.75" x14ac:dyDescent="0.3">
      <c r="AE21632" s="70"/>
    </row>
    <row r="21633" spans="31:31" ht="15.75" x14ac:dyDescent="0.3">
      <c r="AE21633" s="70"/>
    </row>
    <row r="21634" spans="31:31" ht="15.75" x14ac:dyDescent="0.3">
      <c r="AE21634" s="70"/>
    </row>
    <row r="21635" spans="31:31" ht="15.75" x14ac:dyDescent="0.3">
      <c r="AE21635" s="70"/>
    </row>
    <row r="21636" spans="31:31" ht="15.75" x14ac:dyDescent="0.3">
      <c r="AE21636" s="70"/>
    </row>
    <row r="21637" spans="31:31" ht="15.75" x14ac:dyDescent="0.3">
      <c r="AE21637" s="70"/>
    </row>
    <row r="21638" spans="31:31" ht="15.75" x14ac:dyDescent="0.3">
      <c r="AE21638" s="70"/>
    </row>
    <row r="21639" spans="31:31" ht="15.75" x14ac:dyDescent="0.3">
      <c r="AE21639" s="70"/>
    </row>
    <row r="21640" spans="31:31" ht="15.75" x14ac:dyDescent="0.3">
      <c r="AE21640" s="70"/>
    </row>
    <row r="21641" spans="31:31" ht="15.75" x14ac:dyDescent="0.3">
      <c r="AE21641" s="70"/>
    </row>
    <row r="21642" spans="31:31" ht="15.75" x14ac:dyDescent="0.3">
      <c r="AE21642" s="70"/>
    </row>
    <row r="21643" spans="31:31" ht="15.75" x14ac:dyDescent="0.3">
      <c r="AE21643" s="70"/>
    </row>
    <row r="21644" spans="31:31" ht="15.75" x14ac:dyDescent="0.3">
      <c r="AE21644" s="70"/>
    </row>
    <row r="21645" spans="31:31" ht="15.75" x14ac:dyDescent="0.3">
      <c r="AE21645" s="70"/>
    </row>
    <row r="21646" spans="31:31" ht="15.75" x14ac:dyDescent="0.3">
      <c r="AE21646" s="70"/>
    </row>
    <row r="21647" spans="31:31" ht="15.75" x14ac:dyDescent="0.3">
      <c r="AE21647" s="70"/>
    </row>
    <row r="21648" spans="31:31" ht="15.75" x14ac:dyDescent="0.3">
      <c r="AE21648" s="70"/>
    </row>
    <row r="21649" spans="31:31" ht="15.75" x14ac:dyDescent="0.3">
      <c r="AE21649" s="70"/>
    </row>
    <row r="21650" spans="31:31" ht="15.75" x14ac:dyDescent="0.3">
      <c r="AE21650" s="70"/>
    </row>
    <row r="21651" spans="31:31" ht="15.75" x14ac:dyDescent="0.3">
      <c r="AE21651" s="70"/>
    </row>
    <row r="21652" spans="31:31" ht="15.75" x14ac:dyDescent="0.3">
      <c r="AE21652" s="70"/>
    </row>
    <row r="21653" spans="31:31" ht="15.75" x14ac:dyDescent="0.3">
      <c r="AE21653" s="70"/>
    </row>
    <row r="21654" spans="31:31" ht="15.75" x14ac:dyDescent="0.3">
      <c r="AE21654" s="70"/>
    </row>
    <row r="21655" spans="31:31" ht="15.75" x14ac:dyDescent="0.3">
      <c r="AE21655" s="70"/>
    </row>
    <row r="21656" spans="31:31" ht="15.75" x14ac:dyDescent="0.3">
      <c r="AE21656" s="70"/>
    </row>
    <row r="21657" spans="31:31" ht="15.75" x14ac:dyDescent="0.3">
      <c r="AE21657" s="70"/>
    </row>
    <row r="21658" spans="31:31" ht="15.75" x14ac:dyDescent="0.3">
      <c r="AE21658" s="70"/>
    </row>
    <row r="21659" spans="31:31" ht="15.75" x14ac:dyDescent="0.3">
      <c r="AE21659" s="70"/>
    </row>
    <row r="21660" spans="31:31" ht="15.75" x14ac:dyDescent="0.3">
      <c r="AE21660" s="70"/>
    </row>
    <row r="21661" spans="31:31" ht="15.75" x14ac:dyDescent="0.3">
      <c r="AE21661" s="70"/>
    </row>
    <row r="21662" spans="31:31" ht="15.75" x14ac:dyDescent="0.3">
      <c r="AE21662" s="70"/>
    </row>
    <row r="21663" spans="31:31" ht="15.75" x14ac:dyDescent="0.3">
      <c r="AE21663" s="70"/>
    </row>
    <row r="21664" spans="31:31" ht="15.75" x14ac:dyDescent="0.3">
      <c r="AE21664" s="70"/>
    </row>
    <row r="21665" spans="31:31" ht="15.75" x14ac:dyDescent="0.3">
      <c r="AE21665" s="70"/>
    </row>
    <row r="21666" spans="31:31" ht="15.75" x14ac:dyDescent="0.3">
      <c r="AE21666" s="70"/>
    </row>
    <row r="21667" spans="31:31" ht="15.75" x14ac:dyDescent="0.3">
      <c r="AE21667" s="70"/>
    </row>
    <row r="21668" spans="31:31" ht="15.75" x14ac:dyDescent="0.3">
      <c r="AE21668" s="70"/>
    </row>
    <row r="21669" spans="31:31" ht="15.75" x14ac:dyDescent="0.3">
      <c r="AE21669" s="70"/>
    </row>
    <row r="21670" spans="31:31" ht="15.75" x14ac:dyDescent="0.3">
      <c r="AE21670" s="70"/>
    </row>
    <row r="21671" spans="31:31" ht="15.75" x14ac:dyDescent="0.3">
      <c r="AE21671" s="70"/>
    </row>
    <row r="21672" spans="31:31" ht="15.75" x14ac:dyDescent="0.3">
      <c r="AE21672" s="70"/>
    </row>
    <row r="21673" spans="31:31" ht="15.75" x14ac:dyDescent="0.3">
      <c r="AE21673" s="70"/>
    </row>
    <row r="21674" spans="31:31" ht="15.75" x14ac:dyDescent="0.3">
      <c r="AE21674" s="70"/>
    </row>
    <row r="21675" spans="31:31" ht="15.75" x14ac:dyDescent="0.3">
      <c r="AE21675" s="70"/>
    </row>
    <row r="21676" spans="31:31" ht="15.75" x14ac:dyDescent="0.3">
      <c r="AE21676" s="70"/>
    </row>
    <row r="21677" spans="31:31" ht="15.75" x14ac:dyDescent="0.3">
      <c r="AE21677" s="70"/>
    </row>
    <row r="21678" spans="31:31" ht="15.75" x14ac:dyDescent="0.3">
      <c r="AE21678" s="70"/>
    </row>
    <row r="21679" spans="31:31" ht="15.75" x14ac:dyDescent="0.3">
      <c r="AE21679" s="70"/>
    </row>
    <row r="21680" spans="31:31" ht="15.75" x14ac:dyDescent="0.3">
      <c r="AE21680" s="70"/>
    </row>
    <row r="21681" spans="31:31" ht="15.75" x14ac:dyDescent="0.3">
      <c r="AE21681" s="70"/>
    </row>
    <row r="21682" spans="31:31" ht="15.75" x14ac:dyDescent="0.3">
      <c r="AE21682" s="70"/>
    </row>
    <row r="21683" spans="31:31" ht="15.75" x14ac:dyDescent="0.3">
      <c r="AE21683" s="70"/>
    </row>
    <row r="21684" spans="31:31" ht="15.75" x14ac:dyDescent="0.3">
      <c r="AE21684" s="70"/>
    </row>
    <row r="21685" spans="31:31" ht="15.75" x14ac:dyDescent="0.3">
      <c r="AE21685" s="70"/>
    </row>
    <row r="21686" spans="31:31" ht="15.75" x14ac:dyDescent="0.3">
      <c r="AE21686" s="70"/>
    </row>
    <row r="21687" spans="31:31" ht="15.75" x14ac:dyDescent="0.3">
      <c r="AE21687" s="70"/>
    </row>
    <row r="21688" spans="31:31" ht="15.75" x14ac:dyDescent="0.3">
      <c r="AE21688" s="70"/>
    </row>
    <row r="21689" spans="31:31" ht="15.75" x14ac:dyDescent="0.3">
      <c r="AE21689" s="70"/>
    </row>
    <row r="21690" spans="31:31" ht="15.75" x14ac:dyDescent="0.3">
      <c r="AE21690" s="70"/>
    </row>
    <row r="21691" spans="31:31" ht="15.75" x14ac:dyDescent="0.3">
      <c r="AE21691" s="70"/>
    </row>
    <row r="21692" spans="31:31" ht="15.75" x14ac:dyDescent="0.3">
      <c r="AE21692" s="70"/>
    </row>
    <row r="21693" spans="31:31" ht="15.75" x14ac:dyDescent="0.3">
      <c r="AE21693" s="70"/>
    </row>
    <row r="21694" spans="31:31" ht="15.75" x14ac:dyDescent="0.3">
      <c r="AE21694" s="70"/>
    </row>
    <row r="21695" spans="31:31" ht="15.75" x14ac:dyDescent="0.3">
      <c r="AE21695" s="70"/>
    </row>
    <row r="21696" spans="31:31" ht="15.75" x14ac:dyDescent="0.3">
      <c r="AE21696" s="70"/>
    </row>
    <row r="21697" spans="31:31" ht="15.75" x14ac:dyDescent="0.3">
      <c r="AE21697" s="70"/>
    </row>
    <row r="21698" spans="31:31" ht="15.75" x14ac:dyDescent="0.3">
      <c r="AE21698" s="70"/>
    </row>
    <row r="21699" spans="31:31" ht="15.75" x14ac:dyDescent="0.3">
      <c r="AE21699" s="70"/>
    </row>
    <row r="21700" spans="31:31" ht="15.75" x14ac:dyDescent="0.3">
      <c r="AE21700" s="70"/>
    </row>
    <row r="21701" spans="31:31" ht="15.75" x14ac:dyDescent="0.3">
      <c r="AE21701" s="70"/>
    </row>
    <row r="21702" spans="31:31" ht="15.75" x14ac:dyDescent="0.3">
      <c r="AE21702" s="70"/>
    </row>
    <row r="21703" spans="31:31" ht="15.75" x14ac:dyDescent="0.3">
      <c r="AE21703" s="70"/>
    </row>
    <row r="21704" spans="31:31" ht="15.75" x14ac:dyDescent="0.3">
      <c r="AE21704" s="70"/>
    </row>
    <row r="21705" spans="31:31" ht="15.75" x14ac:dyDescent="0.3">
      <c r="AE21705" s="70"/>
    </row>
    <row r="21706" spans="31:31" ht="15.75" x14ac:dyDescent="0.3">
      <c r="AE21706" s="70"/>
    </row>
    <row r="21707" spans="31:31" ht="15.75" x14ac:dyDescent="0.3">
      <c r="AE21707" s="70"/>
    </row>
    <row r="21708" spans="31:31" ht="15.75" x14ac:dyDescent="0.3">
      <c r="AE21708" s="70"/>
    </row>
    <row r="21709" spans="31:31" ht="15.75" x14ac:dyDescent="0.3">
      <c r="AE21709" s="70"/>
    </row>
    <row r="21710" spans="31:31" ht="15.75" x14ac:dyDescent="0.3">
      <c r="AE21710" s="70"/>
    </row>
    <row r="21711" spans="31:31" ht="15.75" x14ac:dyDescent="0.3">
      <c r="AE21711" s="70"/>
    </row>
    <row r="21712" spans="31:31" ht="15.75" x14ac:dyDescent="0.3">
      <c r="AE21712" s="70"/>
    </row>
    <row r="21713" spans="31:31" ht="15.75" x14ac:dyDescent="0.3">
      <c r="AE21713" s="70"/>
    </row>
    <row r="21714" spans="31:31" ht="15.75" x14ac:dyDescent="0.3">
      <c r="AE21714" s="70"/>
    </row>
    <row r="21715" spans="31:31" ht="15.75" x14ac:dyDescent="0.3">
      <c r="AE21715" s="70"/>
    </row>
    <row r="21716" spans="31:31" ht="15.75" x14ac:dyDescent="0.3">
      <c r="AE21716" s="70"/>
    </row>
    <row r="21717" spans="31:31" ht="15.75" x14ac:dyDescent="0.3">
      <c r="AE21717" s="70"/>
    </row>
    <row r="21718" spans="31:31" ht="15.75" x14ac:dyDescent="0.3">
      <c r="AE21718" s="70"/>
    </row>
    <row r="21719" spans="31:31" ht="15.75" x14ac:dyDescent="0.3">
      <c r="AE21719" s="70"/>
    </row>
    <row r="21720" spans="31:31" ht="15.75" x14ac:dyDescent="0.3">
      <c r="AE21720" s="70"/>
    </row>
    <row r="21721" spans="31:31" ht="15.75" x14ac:dyDescent="0.3">
      <c r="AE21721" s="70"/>
    </row>
    <row r="21722" spans="31:31" ht="15.75" x14ac:dyDescent="0.3">
      <c r="AE21722" s="70"/>
    </row>
    <row r="21723" spans="31:31" ht="15.75" x14ac:dyDescent="0.3">
      <c r="AE21723" s="70"/>
    </row>
    <row r="21724" spans="31:31" ht="15.75" x14ac:dyDescent="0.3">
      <c r="AE21724" s="70"/>
    </row>
    <row r="21725" spans="31:31" ht="15.75" x14ac:dyDescent="0.3">
      <c r="AE21725" s="70"/>
    </row>
    <row r="21726" spans="31:31" ht="15.75" x14ac:dyDescent="0.3">
      <c r="AE21726" s="70"/>
    </row>
    <row r="21727" spans="31:31" ht="15.75" x14ac:dyDescent="0.3">
      <c r="AE21727" s="70"/>
    </row>
    <row r="21728" spans="31:31" ht="15.75" x14ac:dyDescent="0.3">
      <c r="AE21728" s="70"/>
    </row>
    <row r="21729" spans="31:31" ht="15.75" x14ac:dyDescent="0.3">
      <c r="AE21729" s="70"/>
    </row>
    <row r="21730" spans="31:31" ht="15.75" x14ac:dyDescent="0.3">
      <c r="AE21730" s="70"/>
    </row>
    <row r="21731" spans="31:31" ht="15.75" x14ac:dyDescent="0.3">
      <c r="AE21731" s="70"/>
    </row>
    <row r="21732" spans="31:31" ht="15.75" x14ac:dyDescent="0.3">
      <c r="AE21732" s="70"/>
    </row>
    <row r="21733" spans="31:31" ht="15.75" x14ac:dyDescent="0.3">
      <c r="AE21733" s="70"/>
    </row>
    <row r="21734" spans="31:31" ht="15.75" x14ac:dyDescent="0.3">
      <c r="AE21734" s="70"/>
    </row>
    <row r="21735" spans="31:31" ht="15.75" x14ac:dyDescent="0.3">
      <c r="AE21735" s="70"/>
    </row>
    <row r="21736" spans="31:31" ht="15.75" x14ac:dyDescent="0.3">
      <c r="AE21736" s="70"/>
    </row>
    <row r="21737" spans="31:31" ht="15.75" x14ac:dyDescent="0.3">
      <c r="AE21737" s="70"/>
    </row>
    <row r="21738" spans="31:31" ht="15.75" x14ac:dyDescent="0.3">
      <c r="AE21738" s="70"/>
    </row>
    <row r="21739" spans="31:31" ht="15.75" x14ac:dyDescent="0.3">
      <c r="AE21739" s="70"/>
    </row>
    <row r="21740" spans="31:31" ht="15.75" x14ac:dyDescent="0.3">
      <c r="AE21740" s="70"/>
    </row>
    <row r="21741" spans="31:31" ht="15.75" x14ac:dyDescent="0.3">
      <c r="AE21741" s="70"/>
    </row>
    <row r="21742" spans="31:31" ht="15.75" x14ac:dyDescent="0.3">
      <c r="AE21742" s="70"/>
    </row>
    <row r="21743" spans="31:31" ht="15.75" x14ac:dyDescent="0.3">
      <c r="AE21743" s="70"/>
    </row>
    <row r="21744" spans="31:31" ht="15.75" x14ac:dyDescent="0.3">
      <c r="AE21744" s="70"/>
    </row>
    <row r="21745" spans="31:31" ht="15.75" x14ac:dyDescent="0.3">
      <c r="AE21745" s="70"/>
    </row>
    <row r="21746" spans="31:31" ht="15.75" x14ac:dyDescent="0.3">
      <c r="AE21746" s="70"/>
    </row>
    <row r="21747" spans="31:31" ht="15.75" x14ac:dyDescent="0.3">
      <c r="AE21747" s="70"/>
    </row>
    <row r="21748" spans="31:31" ht="15.75" x14ac:dyDescent="0.3">
      <c r="AE21748" s="70"/>
    </row>
    <row r="21749" spans="31:31" ht="15.75" x14ac:dyDescent="0.3">
      <c r="AE21749" s="70"/>
    </row>
    <row r="21750" spans="31:31" ht="15.75" x14ac:dyDescent="0.3">
      <c r="AE21750" s="70"/>
    </row>
    <row r="21751" spans="31:31" ht="15.75" x14ac:dyDescent="0.3">
      <c r="AE21751" s="70"/>
    </row>
    <row r="21752" spans="31:31" ht="15.75" x14ac:dyDescent="0.3">
      <c r="AE21752" s="70"/>
    </row>
    <row r="21753" spans="31:31" ht="15.75" x14ac:dyDescent="0.3">
      <c r="AE21753" s="70"/>
    </row>
    <row r="21754" spans="31:31" ht="15.75" x14ac:dyDescent="0.3">
      <c r="AE21754" s="70"/>
    </row>
    <row r="21755" spans="31:31" ht="15.75" x14ac:dyDescent="0.3">
      <c r="AE21755" s="70"/>
    </row>
    <row r="21756" spans="31:31" ht="15.75" x14ac:dyDescent="0.3">
      <c r="AE21756" s="70"/>
    </row>
    <row r="21757" spans="31:31" ht="15.75" x14ac:dyDescent="0.3">
      <c r="AE21757" s="70"/>
    </row>
    <row r="21758" spans="31:31" ht="15.75" x14ac:dyDescent="0.3">
      <c r="AE21758" s="70"/>
    </row>
    <row r="21759" spans="31:31" ht="15.75" x14ac:dyDescent="0.3">
      <c r="AE21759" s="70"/>
    </row>
    <row r="21760" spans="31:31" ht="15.75" x14ac:dyDescent="0.3">
      <c r="AE21760" s="70"/>
    </row>
    <row r="21761" spans="31:31" ht="15.75" x14ac:dyDescent="0.3">
      <c r="AE21761" s="70"/>
    </row>
    <row r="21762" spans="31:31" ht="15.75" x14ac:dyDescent="0.3">
      <c r="AE21762" s="70"/>
    </row>
    <row r="21763" spans="31:31" ht="15.75" x14ac:dyDescent="0.3">
      <c r="AE21763" s="70"/>
    </row>
    <row r="21764" spans="31:31" ht="15.75" x14ac:dyDescent="0.3">
      <c r="AE21764" s="70"/>
    </row>
    <row r="21765" spans="31:31" ht="15.75" x14ac:dyDescent="0.3">
      <c r="AE21765" s="70"/>
    </row>
    <row r="21766" spans="31:31" ht="15.75" x14ac:dyDescent="0.3">
      <c r="AE21766" s="70"/>
    </row>
    <row r="21767" spans="31:31" ht="15.75" x14ac:dyDescent="0.3">
      <c r="AE21767" s="70"/>
    </row>
    <row r="21768" spans="31:31" ht="15.75" x14ac:dyDescent="0.3">
      <c r="AE21768" s="70"/>
    </row>
    <row r="21769" spans="31:31" ht="15.75" x14ac:dyDescent="0.3">
      <c r="AE21769" s="70"/>
    </row>
    <row r="21770" spans="31:31" ht="15.75" x14ac:dyDescent="0.3">
      <c r="AE21770" s="70"/>
    </row>
    <row r="21771" spans="31:31" ht="15.75" x14ac:dyDescent="0.3">
      <c r="AE21771" s="70"/>
    </row>
    <row r="21772" spans="31:31" ht="15.75" x14ac:dyDescent="0.3">
      <c r="AE21772" s="70"/>
    </row>
    <row r="21773" spans="31:31" ht="15.75" x14ac:dyDescent="0.3">
      <c r="AE21773" s="70"/>
    </row>
    <row r="21774" spans="31:31" ht="15.75" x14ac:dyDescent="0.3">
      <c r="AE21774" s="70"/>
    </row>
    <row r="21775" spans="31:31" ht="15.75" x14ac:dyDescent="0.3">
      <c r="AE21775" s="70"/>
    </row>
    <row r="21776" spans="31:31" ht="15.75" x14ac:dyDescent="0.3">
      <c r="AE21776" s="70"/>
    </row>
    <row r="21777" spans="31:31" ht="15.75" x14ac:dyDescent="0.3">
      <c r="AE21777" s="70"/>
    </row>
    <row r="21778" spans="31:31" ht="15.75" x14ac:dyDescent="0.3">
      <c r="AE21778" s="70"/>
    </row>
    <row r="21779" spans="31:31" ht="15.75" x14ac:dyDescent="0.3">
      <c r="AE21779" s="70"/>
    </row>
    <row r="21780" spans="31:31" ht="15.75" x14ac:dyDescent="0.3">
      <c r="AE21780" s="70"/>
    </row>
    <row r="21781" spans="31:31" ht="15.75" x14ac:dyDescent="0.3">
      <c r="AE21781" s="70"/>
    </row>
    <row r="21782" spans="31:31" ht="15.75" x14ac:dyDescent="0.3">
      <c r="AE21782" s="70"/>
    </row>
    <row r="21783" spans="31:31" ht="15.75" x14ac:dyDescent="0.3">
      <c r="AE21783" s="70"/>
    </row>
    <row r="21784" spans="31:31" ht="15.75" x14ac:dyDescent="0.3">
      <c r="AE21784" s="70"/>
    </row>
    <row r="21785" spans="31:31" ht="15.75" x14ac:dyDescent="0.3">
      <c r="AE21785" s="70"/>
    </row>
    <row r="21786" spans="31:31" ht="15.75" x14ac:dyDescent="0.3">
      <c r="AE21786" s="70"/>
    </row>
    <row r="21787" spans="31:31" ht="15.75" x14ac:dyDescent="0.3">
      <c r="AE21787" s="70"/>
    </row>
    <row r="21788" spans="31:31" ht="15.75" x14ac:dyDescent="0.3">
      <c r="AE21788" s="70"/>
    </row>
    <row r="21789" spans="31:31" ht="15.75" x14ac:dyDescent="0.3">
      <c r="AE21789" s="70"/>
    </row>
    <row r="21790" spans="31:31" ht="15.75" x14ac:dyDescent="0.3">
      <c r="AE21790" s="70"/>
    </row>
    <row r="21791" spans="31:31" ht="15.75" x14ac:dyDescent="0.3">
      <c r="AE21791" s="70"/>
    </row>
    <row r="21792" spans="31:31" ht="15.75" x14ac:dyDescent="0.3">
      <c r="AE21792" s="70"/>
    </row>
    <row r="21793" spans="31:31" ht="15.75" x14ac:dyDescent="0.3">
      <c r="AE21793" s="70"/>
    </row>
    <row r="21794" spans="31:31" ht="15.75" x14ac:dyDescent="0.3">
      <c r="AE21794" s="70"/>
    </row>
    <row r="21795" spans="31:31" ht="15.75" x14ac:dyDescent="0.3">
      <c r="AE21795" s="70"/>
    </row>
    <row r="21796" spans="31:31" ht="15.75" x14ac:dyDescent="0.3">
      <c r="AE21796" s="70"/>
    </row>
    <row r="21797" spans="31:31" ht="15.75" x14ac:dyDescent="0.3">
      <c r="AE21797" s="70"/>
    </row>
    <row r="21798" spans="31:31" ht="15.75" x14ac:dyDescent="0.3">
      <c r="AE21798" s="70"/>
    </row>
    <row r="21799" spans="31:31" ht="15.75" x14ac:dyDescent="0.3">
      <c r="AE21799" s="70"/>
    </row>
    <row r="21800" spans="31:31" ht="15.75" x14ac:dyDescent="0.3">
      <c r="AE21800" s="70"/>
    </row>
    <row r="21801" spans="31:31" ht="15.75" x14ac:dyDescent="0.3">
      <c r="AE21801" s="70"/>
    </row>
    <row r="21802" spans="31:31" ht="15.75" x14ac:dyDescent="0.3">
      <c r="AE21802" s="70"/>
    </row>
    <row r="21803" spans="31:31" ht="15.75" x14ac:dyDescent="0.3">
      <c r="AE21803" s="70"/>
    </row>
    <row r="21804" spans="31:31" ht="15.75" x14ac:dyDescent="0.3">
      <c r="AE21804" s="70"/>
    </row>
    <row r="21805" spans="31:31" ht="15.75" x14ac:dyDescent="0.3">
      <c r="AE21805" s="70"/>
    </row>
    <row r="21806" spans="31:31" ht="15.75" x14ac:dyDescent="0.3">
      <c r="AE21806" s="70"/>
    </row>
    <row r="21807" spans="31:31" ht="15.75" x14ac:dyDescent="0.3">
      <c r="AE21807" s="70"/>
    </row>
    <row r="21808" spans="31:31" ht="15.75" x14ac:dyDescent="0.3">
      <c r="AE21808" s="70"/>
    </row>
    <row r="21809" spans="31:31" ht="15.75" x14ac:dyDescent="0.3">
      <c r="AE21809" s="70"/>
    </row>
    <row r="21810" spans="31:31" ht="15.75" x14ac:dyDescent="0.3">
      <c r="AE21810" s="70"/>
    </row>
    <row r="21811" spans="31:31" ht="15.75" x14ac:dyDescent="0.3">
      <c r="AE21811" s="70"/>
    </row>
    <row r="21812" spans="31:31" ht="15.75" x14ac:dyDescent="0.3">
      <c r="AE21812" s="70"/>
    </row>
    <row r="21813" spans="31:31" ht="15.75" x14ac:dyDescent="0.3">
      <c r="AE21813" s="70"/>
    </row>
    <row r="21814" spans="31:31" ht="15.75" x14ac:dyDescent="0.3">
      <c r="AE21814" s="70"/>
    </row>
    <row r="21815" spans="31:31" ht="15.75" x14ac:dyDescent="0.3">
      <c r="AE21815" s="70"/>
    </row>
    <row r="21816" spans="31:31" ht="15.75" x14ac:dyDescent="0.3">
      <c r="AE21816" s="70"/>
    </row>
    <row r="21817" spans="31:31" ht="15.75" x14ac:dyDescent="0.3">
      <c r="AE21817" s="70"/>
    </row>
    <row r="21818" spans="31:31" ht="15.75" x14ac:dyDescent="0.3">
      <c r="AE21818" s="70"/>
    </row>
    <row r="21819" spans="31:31" ht="15.75" x14ac:dyDescent="0.3">
      <c r="AE21819" s="70"/>
    </row>
    <row r="21820" spans="31:31" ht="15.75" x14ac:dyDescent="0.3">
      <c r="AE21820" s="70"/>
    </row>
    <row r="21821" spans="31:31" ht="15.75" x14ac:dyDescent="0.3">
      <c r="AE21821" s="70"/>
    </row>
    <row r="21822" spans="31:31" ht="15.75" x14ac:dyDescent="0.3">
      <c r="AE21822" s="70"/>
    </row>
    <row r="21823" spans="31:31" ht="15.75" x14ac:dyDescent="0.3">
      <c r="AE21823" s="70"/>
    </row>
    <row r="21824" spans="31:31" ht="15.75" x14ac:dyDescent="0.3">
      <c r="AE21824" s="70"/>
    </row>
    <row r="21825" spans="31:31" ht="15.75" x14ac:dyDescent="0.3">
      <c r="AE21825" s="70"/>
    </row>
    <row r="21826" spans="31:31" ht="15.75" x14ac:dyDescent="0.3">
      <c r="AE21826" s="70"/>
    </row>
    <row r="21827" spans="31:31" ht="15.75" x14ac:dyDescent="0.3">
      <c r="AE21827" s="70"/>
    </row>
    <row r="21828" spans="31:31" ht="15.75" x14ac:dyDescent="0.3">
      <c r="AE21828" s="70"/>
    </row>
    <row r="21829" spans="31:31" ht="15.75" x14ac:dyDescent="0.3">
      <c r="AE21829" s="70"/>
    </row>
    <row r="21830" spans="31:31" ht="15.75" x14ac:dyDescent="0.3">
      <c r="AE21830" s="70"/>
    </row>
    <row r="21831" spans="31:31" ht="15.75" x14ac:dyDescent="0.3">
      <c r="AE21831" s="70"/>
    </row>
    <row r="21832" spans="31:31" ht="15.75" x14ac:dyDescent="0.3">
      <c r="AE21832" s="70"/>
    </row>
    <row r="21833" spans="31:31" ht="15.75" x14ac:dyDescent="0.3">
      <c r="AE21833" s="70"/>
    </row>
    <row r="21834" spans="31:31" ht="15.75" x14ac:dyDescent="0.3">
      <c r="AE21834" s="70"/>
    </row>
    <row r="21835" spans="31:31" ht="15.75" x14ac:dyDescent="0.3">
      <c r="AE21835" s="70"/>
    </row>
    <row r="21836" spans="31:31" ht="15.75" x14ac:dyDescent="0.3">
      <c r="AE21836" s="70"/>
    </row>
    <row r="21837" spans="31:31" ht="15.75" x14ac:dyDescent="0.3">
      <c r="AE21837" s="70"/>
    </row>
    <row r="21838" spans="31:31" ht="15.75" x14ac:dyDescent="0.3">
      <c r="AE21838" s="70"/>
    </row>
    <row r="21839" spans="31:31" ht="15.75" x14ac:dyDescent="0.3">
      <c r="AE21839" s="70"/>
    </row>
    <row r="21840" spans="31:31" ht="15.75" x14ac:dyDescent="0.3">
      <c r="AE21840" s="70"/>
    </row>
    <row r="21841" spans="31:31" ht="15.75" x14ac:dyDescent="0.3">
      <c r="AE21841" s="70"/>
    </row>
    <row r="21842" spans="31:31" ht="15.75" x14ac:dyDescent="0.3">
      <c r="AE21842" s="70"/>
    </row>
    <row r="21843" spans="31:31" ht="15.75" x14ac:dyDescent="0.3">
      <c r="AE21843" s="70"/>
    </row>
    <row r="21844" spans="31:31" ht="15.75" x14ac:dyDescent="0.3">
      <c r="AE21844" s="70"/>
    </row>
    <row r="21845" spans="31:31" ht="15.75" x14ac:dyDescent="0.3">
      <c r="AE21845" s="70"/>
    </row>
    <row r="21846" spans="31:31" ht="15.75" x14ac:dyDescent="0.3">
      <c r="AE21846" s="70"/>
    </row>
    <row r="21847" spans="31:31" ht="15.75" x14ac:dyDescent="0.3">
      <c r="AE21847" s="70"/>
    </row>
    <row r="21848" spans="31:31" ht="15.75" x14ac:dyDescent="0.3">
      <c r="AE21848" s="70"/>
    </row>
    <row r="21849" spans="31:31" ht="15.75" x14ac:dyDescent="0.3">
      <c r="AE21849" s="70"/>
    </row>
    <row r="21850" spans="31:31" ht="15.75" x14ac:dyDescent="0.3">
      <c r="AE21850" s="70"/>
    </row>
    <row r="21851" spans="31:31" ht="15.75" x14ac:dyDescent="0.3">
      <c r="AE21851" s="70"/>
    </row>
    <row r="21852" spans="31:31" ht="15.75" x14ac:dyDescent="0.3">
      <c r="AE21852" s="70"/>
    </row>
    <row r="21853" spans="31:31" ht="15.75" x14ac:dyDescent="0.3">
      <c r="AE21853" s="70"/>
    </row>
    <row r="21854" spans="31:31" ht="15.75" x14ac:dyDescent="0.3">
      <c r="AE21854" s="70"/>
    </row>
    <row r="21855" spans="31:31" ht="15.75" x14ac:dyDescent="0.3">
      <c r="AE21855" s="70"/>
    </row>
    <row r="21856" spans="31:31" ht="15.75" x14ac:dyDescent="0.3">
      <c r="AE21856" s="70"/>
    </row>
    <row r="21857" spans="31:31" ht="15.75" x14ac:dyDescent="0.3">
      <c r="AE21857" s="70"/>
    </row>
    <row r="21858" spans="31:31" ht="15.75" x14ac:dyDescent="0.3">
      <c r="AE21858" s="70"/>
    </row>
    <row r="21859" spans="31:31" ht="15.75" x14ac:dyDescent="0.3">
      <c r="AE21859" s="70"/>
    </row>
    <row r="21860" spans="31:31" ht="15.75" x14ac:dyDescent="0.3">
      <c r="AE21860" s="70"/>
    </row>
    <row r="21861" spans="31:31" ht="15.75" x14ac:dyDescent="0.3">
      <c r="AE21861" s="70"/>
    </row>
    <row r="21862" spans="31:31" ht="15.75" x14ac:dyDescent="0.3">
      <c r="AE21862" s="70"/>
    </row>
    <row r="21863" spans="31:31" ht="15.75" x14ac:dyDescent="0.3">
      <c r="AE21863" s="70"/>
    </row>
    <row r="21864" spans="31:31" ht="15.75" x14ac:dyDescent="0.3">
      <c r="AE21864" s="70"/>
    </row>
    <row r="21865" spans="31:31" ht="15.75" x14ac:dyDescent="0.3">
      <c r="AE21865" s="70"/>
    </row>
    <row r="21866" spans="31:31" ht="15.75" x14ac:dyDescent="0.3">
      <c r="AE21866" s="70"/>
    </row>
    <row r="21867" spans="31:31" ht="15.75" x14ac:dyDescent="0.3">
      <c r="AE21867" s="70"/>
    </row>
    <row r="21868" spans="31:31" ht="15.75" x14ac:dyDescent="0.3">
      <c r="AE21868" s="70"/>
    </row>
    <row r="21869" spans="31:31" ht="15.75" x14ac:dyDescent="0.3">
      <c r="AE21869" s="70"/>
    </row>
    <row r="21870" spans="31:31" ht="15.75" x14ac:dyDescent="0.3">
      <c r="AE21870" s="70"/>
    </row>
    <row r="21871" spans="31:31" ht="15.75" x14ac:dyDescent="0.3">
      <c r="AE21871" s="70"/>
    </row>
    <row r="21872" spans="31:31" ht="15.75" x14ac:dyDescent="0.3">
      <c r="AE21872" s="70"/>
    </row>
    <row r="21873" spans="31:31" ht="15.75" x14ac:dyDescent="0.3">
      <c r="AE21873" s="70"/>
    </row>
    <row r="21874" spans="31:31" ht="15.75" x14ac:dyDescent="0.3">
      <c r="AE21874" s="70"/>
    </row>
    <row r="21875" spans="31:31" ht="15.75" x14ac:dyDescent="0.3">
      <c r="AE21875" s="70"/>
    </row>
    <row r="21876" spans="31:31" ht="15.75" x14ac:dyDescent="0.3">
      <c r="AE21876" s="70"/>
    </row>
    <row r="21877" spans="31:31" ht="15.75" x14ac:dyDescent="0.3">
      <c r="AE21877" s="70"/>
    </row>
    <row r="21878" spans="31:31" ht="15.75" x14ac:dyDescent="0.3">
      <c r="AE21878" s="70"/>
    </row>
    <row r="21879" spans="31:31" ht="15.75" x14ac:dyDescent="0.3">
      <c r="AE21879" s="70"/>
    </row>
    <row r="21880" spans="31:31" ht="15.75" x14ac:dyDescent="0.3">
      <c r="AE21880" s="70"/>
    </row>
    <row r="21881" spans="31:31" ht="15.75" x14ac:dyDescent="0.3">
      <c r="AE21881" s="70"/>
    </row>
    <row r="21882" spans="31:31" ht="15.75" x14ac:dyDescent="0.3">
      <c r="AE21882" s="70"/>
    </row>
    <row r="21883" spans="31:31" ht="15.75" x14ac:dyDescent="0.3">
      <c r="AE21883" s="70"/>
    </row>
    <row r="21884" spans="31:31" ht="15.75" x14ac:dyDescent="0.3">
      <c r="AE21884" s="70"/>
    </row>
    <row r="21885" spans="31:31" ht="15.75" x14ac:dyDescent="0.3">
      <c r="AE21885" s="70"/>
    </row>
    <row r="21886" spans="31:31" ht="15.75" x14ac:dyDescent="0.3">
      <c r="AE21886" s="70"/>
    </row>
    <row r="21887" spans="31:31" ht="15.75" x14ac:dyDescent="0.3">
      <c r="AE21887" s="70"/>
    </row>
    <row r="21888" spans="31:31" ht="15.75" x14ac:dyDescent="0.3">
      <c r="AE21888" s="70"/>
    </row>
    <row r="21889" spans="31:31" ht="15.75" x14ac:dyDescent="0.3">
      <c r="AE21889" s="70"/>
    </row>
    <row r="21890" spans="31:31" ht="15.75" x14ac:dyDescent="0.3">
      <c r="AE21890" s="70"/>
    </row>
    <row r="21891" spans="31:31" ht="15.75" x14ac:dyDescent="0.3">
      <c r="AE21891" s="70"/>
    </row>
    <row r="21892" spans="31:31" ht="15.75" x14ac:dyDescent="0.3">
      <c r="AE21892" s="70"/>
    </row>
    <row r="21893" spans="31:31" ht="15.75" x14ac:dyDescent="0.3">
      <c r="AE21893" s="70"/>
    </row>
    <row r="21894" spans="31:31" ht="15.75" x14ac:dyDescent="0.3">
      <c r="AE21894" s="70"/>
    </row>
    <row r="21895" spans="31:31" ht="15.75" x14ac:dyDescent="0.3">
      <c r="AE21895" s="70"/>
    </row>
    <row r="21896" spans="31:31" ht="15.75" x14ac:dyDescent="0.3">
      <c r="AE21896" s="70"/>
    </row>
    <row r="21897" spans="31:31" ht="15.75" x14ac:dyDescent="0.3">
      <c r="AE21897" s="70"/>
    </row>
    <row r="21898" spans="31:31" ht="15.75" x14ac:dyDescent="0.3">
      <c r="AE21898" s="70"/>
    </row>
    <row r="21899" spans="31:31" ht="15.75" x14ac:dyDescent="0.3">
      <c r="AE21899" s="70"/>
    </row>
    <row r="21900" spans="31:31" ht="15.75" x14ac:dyDescent="0.3">
      <c r="AE21900" s="70"/>
    </row>
    <row r="21901" spans="31:31" ht="15.75" x14ac:dyDescent="0.3">
      <c r="AE21901" s="70"/>
    </row>
    <row r="21902" spans="31:31" ht="15.75" x14ac:dyDescent="0.3">
      <c r="AE21902" s="70"/>
    </row>
    <row r="21903" spans="31:31" ht="15.75" x14ac:dyDescent="0.3">
      <c r="AE21903" s="70"/>
    </row>
    <row r="21904" spans="31:31" ht="15.75" x14ac:dyDescent="0.3">
      <c r="AE21904" s="70"/>
    </row>
    <row r="21905" spans="31:31" ht="15.75" x14ac:dyDescent="0.3">
      <c r="AE21905" s="70"/>
    </row>
    <row r="21906" spans="31:31" ht="15.75" x14ac:dyDescent="0.3">
      <c r="AE21906" s="70"/>
    </row>
    <row r="21907" spans="31:31" ht="15.75" x14ac:dyDescent="0.3">
      <c r="AE21907" s="70"/>
    </row>
    <row r="21908" spans="31:31" ht="15.75" x14ac:dyDescent="0.3">
      <c r="AE21908" s="70"/>
    </row>
    <row r="21909" spans="31:31" ht="15.75" x14ac:dyDescent="0.3">
      <c r="AE21909" s="70"/>
    </row>
    <row r="21910" spans="31:31" ht="15.75" x14ac:dyDescent="0.3">
      <c r="AE21910" s="70"/>
    </row>
    <row r="21911" spans="31:31" ht="15.75" x14ac:dyDescent="0.3">
      <c r="AE21911" s="70"/>
    </row>
    <row r="21912" spans="31:31" ht="15.75" x14ac:dyDescent="0.3">
      <c r="AE21912" s="70"/>
    </row>
    <row r="21913" spans="31:31" ht="15.75" x14ac:dyDescent="0.3">
      <c r="AE21913" s="70"/>
    </row>
    <row r="21914" spans="31:31" ht="15.75" x14ac:dyDescent="0.3">
      <c r="AE21914" s="70"/>
    </row>
    <row r="21915" spans="31:31" ht="15.75" x14ac:dyDescent="0.3">
      <c r="AE21915" s="70"/>
    </row>
    <row r="21916" spans="31:31" ht="15.75" x14ac:dyDescent="0.3">
      <c r="AE21916" s="70"/>
    </row>
    <row r="21917" spans="31:31" ht="15.75" x14ac:dyDescent="0.3">
      <c r="AE21917" s="70"/>
    </row>
    <row r="21918" spans="31:31" ht="15.75" x14ac:dyDescent="0.3">
      <c r="AE21918" s="70"/>
    </row>
    <row r="21919" spans="31:31" ht="15.75" x14ac:dyDescent="0.3">
      <c r="AE21919" s="70"/>
    </row>
    <row r="21920" spans="31:31" ht="15.75" x14ac:dyDescent="0.3">
      <c r="AE21920" s="70"/>
    </row>
    <row r="21921" spans="31:31" ht="15.75" x14ac:dyDescent="0.3">
      <c r="AE21921" s="70"/>
    </row>
    <row r="21922" spans="31:31" ht="15.75" x14ac:dyDescent="0.3">
      <c r="AE21922" s="70"/>
    </row>
    <row r="21923" spans="31:31" ht="15.75" x14ac:dyDescent="0.3">
      <c r="AE21923" s="70"/>
    </row>
    <row r="21924" spans="31:31" ht="15.75" x14ac:dyDescent="0.3">
      <c r="AE21924" s="70"/>
    </row>
    <row r="21925" spans="31:31" ht="15.75" x14ac:dyDescent="0.3">
      <c r="AE21925" s="70"/>
    </row>
    <row r="21926" spans="31:31" ht="15.75" x14ac:dyDescent="0.3">
      <c r="AE21926" s="70"/>
    </row>
    <row r="21927" spans="31:31" ht="15.75" x14ac:dyDescent="0.3">
      <c r="AE21927" s="70"/>
    </row>
    <row r="21928" spans="31:31" ht="15.75" x14ac:dyDescent="0.3">
      <c r="AE21928" s="70"/>
    </row>
    <row r="21929" spans="31:31" ht="15.75" x14ac:dyDescent="0.3">
      <c r="AE21929" s="70"/>
    </row>
    <row r="21930" spans="31:31" ht="15.75" x14ac:dyDescent="0.3">
      <c r="AE21930" s="70"/>
    </row>
    <row r="21931" spans="31:31" ht="15.75" x14ac:dyDescent="0.3">
      <c r="AE21931" s="70"/>
    </row>
    <row r="21932" spans="31:31" ht="15.75" x14ac:dyDescent="0.3">
      <c r="AE21932" s="70"/>
    </row>
    <row r="21933" spans="31:31" ht="15.75" x14ac:dyDescent="0.3">
      <c r="AE21933" s="70"/>
    </row>
    <row r="21934" spans="31:31" ht="15.75" x14ac:dyDescent="0.3">
      <c r="AE21934" s="70"/>
    </row>
    <row r="21935" spans="31:31" ht="15.75" x14ac:dyDescent="0.3">
      <c r="AE21935" s="70"/>
    </row>
    <row r="21936" spans="31:31" ht="15.75" x14ac:dyDescent="0.3">
      <c r="AE21936" s="70"/>
    </row>
    <row r="21937" spans="31:31" ht="15.75" x14ac:dyDescent="0.3">
      <c r="AE21937" s="70"/>
    </row>
    <row r="21938" spans="31:31" ht="15.75" x14ac:dyDescent="0.3">
      <c r="AE21938" s="70"/>
    </row>
    <row r="21939" spans="31:31" ht="15.75" x14ac:dyDescent="0.3">
      <c r="AE21939" s="70"/>
    </row>
    <row r="21940" spans="31:31" ht="15.75" x14ac:dyDescent="0.3">
      <c r="AE21940" s="70"/>
    </row>
    <row r="21941" spans="31:31" ht="15.75" x14ac:dyDescent="0.3">
      <c r="AE21941" s="70"/>
    </row>
    <row r="21942" spans="31:31" ht="15.75" x14ac:dyDescent="0.3">
      <c r="AE21942" s="70"/>
    </row>
    <row r="21943" spans="31:31" ht="15.75" x14ac:dyDescent="0.3">
      <c r="AE21943" s="70"/>
    </row>
    <row r="21944" spans="31:31" ht="15.75" x14ac:dyDescent="0.3">
      <c r="AE21944" s="70"/>
    </row>
    <row r="21945" spans="31:31" ht="15.75" x14ac:dyDescent="0.3">
      <c r="AE21945" s="70"/>
    </row>
    <row r="21946" spans="31:31" ht="15.75" x14ac:dyDescent="0.3">
      <c r="AE21946" s="70"/>
    </row>
    <row r="21947" spans="31:31" ht="15.75" x14ac:dyDescent="0.3">
      <c r="AE21947" s="70"/>
    </row>
    <row r="21948" spans="31:31" ht="15.75" x14ac:dyDescent="0.3">
      <c r="AE21948" s="70"/>
    </row>
    <row r="21949" spans="31:31" ht="15.75" x14ac:dyDescent="0.3">
      <c r="AE21949" s="70"/>
    </row>
    <row r="21950" spans="31:31" ht="15.75" x14ac:dyDescent="0.3">
      <c r="AE21950" s="70"/>
    </row>
    <row r="21951" spans="31:31" ht="15.75" x14ac:dyDescent="0.3">
      <c r="AE21951" s="70"/>
    </row>
    <row r="21952" spans="31:31" ht="15.75" x14ac:dyDescent="0.3">
      <c r="AE21952" s="70"/>
    </row>
    <row r="21953" spans="31:31" ht="15.75" x14ac:dyDescent="0.3">
      <c r="AE21953" s="70"/>
    </row>
    <row r="21954" spans="31:31" ht="15.75" x14ac:dyDescent="0.3">
      <c r="AE21954" s="70"/>
    </row>
    <row r="21955" spans="31:31" ht="15.75" x14ac:dyDescent="0.3">
      <c r="AE21955" s="70"/>
    </row>
    <row r="21956" spans="31:31" ht="15.75" x14ac:dyDescent="0.3">
      <c r="AE21956" s="70"/>
    </row>
    <row r="21957" spans="31:31" ht="15.75" x14ac:dyDescent="0.3">
      <c r="AE21957" s="70"/>
    </row>
    <row r="21958" spans="31:31" ht="15.75" x14ac:dyDescent="0.3">
      <c r="AE21958" s="70"/>
    </row>
    <row r="21959" spans="31:31" ht="15.75" x14ac:dyDescent="0.3">
      <c r="AE21959" s="70"/>
    </row>
    <row r="21960" spans="31:31" ht="15.75" x14ac:dyDescent="0.3">
      <c r="AE21960" s="70"/>
    </row>
    <row r="21961" spans="31:31" ht="15.75" x14ac:dyDescent="0.3">
      <c r="AE21961" s="70"/>
    </row>
    <row r="21962" spans="31:31" ht="15.75" x14ac:dyDescent="0.3">
      <c r="AE21962" s="70"/>
    </row>
    <row r="21963" spans="31:31" ht="15.75" x14ac:dyDescent="0.3">
      <c r="AE21963" s="70"/>
    </row>
    <row r="21964" spans="31:31" ht="15.75" x14ac:dyDescent="0.3">
      <c r="AE21964" s="70"/>
    </row>
    <row r="21965" spans="31:31" ht="15.75" x14ac:dyDescent="0.3">
      <c r="AE21965" s="70"/>
    </row>
    <row r="21966" spans="31:31" ht="15.75" x14ac:dyDescent="0.3">
      <c r="AE21966" s="70"/>
    </row>
    <row r="21967" spans="31:31" ht="15.75" x14ac:dyDescent="0.3">
      <c r="AE21967" s="70"/>
    </row>
    <row r="21968" spans="31:31" ht="15.75" x14ac:dyDescent="0.3">
      <c r="AE21968" s="70"/>
    </row>
    <row r="21969" spans="31:31" ht="15.75" x14ac:dyDescent="0.3">
      <c r="AE21969" s="70"/>
    </row>
    <row r="21970" spans="31:31" ht="15.75" x14ac:dyDescent="0.3">
      <c r="AE21970" s="70"/>
    </row>
    <row r="21971" spans="31:31" ht="15.75" x14ac:dyDescent="0.3">
      <c r="AE21971" s="70"/>
    </row>
    <row r="21972" spans="31:31" ht="15.75" x14ac:dyDescent="0.3">
      <c r="AE21972" s="70"/>
    </row>
    <row r="21973" spans="31:31" ht="15.75" x14ac:dyDescent="0.3">
      <c r="AE21973" s="70"/>
    </row>
    <row r="21974" spans="31:31" ht="15.75" x14ac:dyDescent="0.3">
      <c r="AE21974" s="70"/>
    </row>
    <row r="21975" spans="31:31" ht="15.75" x14ac:dyDescent="0.3">
      <c r="AE21975" s="70"/>
    </row>
    <row r="21976" spans="31:31" ht="15.75" x14ac:dyDescent="0.3">
      <c r="AE21976" s="70"/>
    </row>
    <row r="21977" spans="31:31" ht="15.75" x14ac:dyDescent="0.3">
      <c r="AE21977" s="70"/>
    </row>
    <row r="21978" spans="31:31" ht="15.75" x14ac:dyDescent="0.3">
      <c r="AE21978" s="70"/>
    </row>
    <row r="21979" spans="31:31" ht="15.75" x14ac:dyDescent="0.3">
      <c r="AE21979" s="70"/>
    </row>
    <row r="21980" spans="31:31" ht="15.75" x14ac:dyDescent="0.3">
      <c r="AE21980" s="70"/>
    </row>
    <row r="21981" spans="31:31" ht="15.75" x14ac:dyDescent="0.3">
      <c r="AE21981" s="70"/>
    </row>
    <row r="21982" spans="31:31" ht="15.75" x14ac:dyDescent="0.3">
      <c r="AE21982" s="70"/>
    </row>
    <row r="21983" spans="31:31" ht="15.75" x14ac:dyDescent="0.3">
      <c r="AE21983" s="70"/>
    </row>
    <row r="21984" spans="31:31" ht="15.75" x14ac:dyDescent="0.3">
      <c r="AE21984" s="70"/>
    </row>
    <row r="21985" spans="31:31" ht="15.75" x14ac:dyDescent="0.3">
      <c r="AE21985" s="70"/>
    </row>
    <row r="21986" spans="31:31" ht="15.75" x14ac:dyDescent="0.3">
      <c r="AE21986" s="70"/>
    </row>
    <row r="21987" spans="31:31" ht="15.75" x14ac:dyDescent="0.3">
      <c r="AE21987" s="70"/>
    </row>
    <row r="21988" spans="31:31" ht="15.75" x14ac:dyDescent="0.3">
      <c r="AE21988" s="70"/>
    </row>
    <row r="21989" spans="31:31" ht="15.75" x14ac:dyDescent="0.3">
      <c r="AE21989" s="70"/>
    </row>
    <row r="21990" spans="31:31" ht="15.75" x14ac:dyDescent="0.3">
      <c r="AE21990" s="70"/>
    </row>
    <row r="21991" spans="31:31" ht="15.75" x14ac:dyDescent="0.3">
      <c r="AE21991" s="70"/>
    </row>
    <row r="21992" spans="31:31" ht="15.75" x14ac:dyDescent="0.3">
      <c r="AE21992" s="70"/>
    </row>
    <row r="21993" spans="31:31" ht="15.75" x14ac:dyDescent="0.3">
      <c r="AE21993" s="70"/>
    </row>
    <row r="21994" spans="31:31" ht="15.75" x14ac:dyDescent="0.3">
      <c r="AE21994" s="70"/>
    </row>
    <row r="21995" spans="31:31" ht="15.75" x14ac:dyDescent="0.3">
      <c r="AE21995" s="70"/>
    </row>
    <row r="21996" spans="31:31" ht="15.75" x14ac:dyDescent="0.3">
      <c r="AE21996" s="70"/>
    </row>
    <row r="21997" spans="31:31" ht="15.75" x14ac:dyDescent="0.3">
      <c r="AE21997" s="70"/>
    </row>
    <row r="21998" spans="31:31" ht="15.75" x14ac:dyDescent="0.3">
      <c r="AE21998" s="70"/>
    </row>
    <row r="21999" spans="31:31" ht="15.75" x14ac:dyDescent="0.3">
      <c r="AE21999" s="70"/>
    </row>
    <row r="22000" spans="31:31" ht="15.75" x14ac:dyDescent="0.3">
      <c r="AE22000" s="70"/>
    </row>
    <row r="22001" spans="31:31" ht="15.75" x14ac:dyDescent="0.3">
      <c r="AE22001" s="70"/>
    </row>
    <row r="22002" spans="31:31" ht="15.75" x14ac:dyDescent="0.3">
      <c r="AE22002" s="70"/>
    </row>
    <row r="22003" spans="31:31" ht="15.75" x14ac:dyDescent="0.3">
      <c r="AE22003" s="70"/>
    </row>
    <row r="22004" spans="31:31" ht="15.75" x14ac:dyDescent="0.3">
      <c r="AE22004" s="70"/>
    </row>
    <row r="22005" spans="31:31" ht="15.75" x14ac:dyDescent="0.3">
      <c r="AE22005" s="70"/>
    </row>
    <row r="22006" spans="31:31" ht="15.75" x14ac:dyDescent="0.3">
      <c r="AE22006" s="70"/>
    </row>
    <row r="22007" spans="31:31" ht="15.75" x14ac:dyDescent="0.3">
      <c r="AE22007" s="70"/>
    </row>
    <row r="22008" spans="31:31" ht="15.75" x14ac:dyDescent="0.3">
      <c r="AE22008" s="70"/>
    </row>
    <row r="22009" spans="31:31" ht="15.75" x14ac:dyDescent="0.3">
      <c r="AE22009" s="70"/>
    </row>
    <row r="22010" spans="31:31" ht="15.75" x14ac:dyDescent="0.3">
      <c r="AE22010" s="70"/>
    </row>
    <row r="22011" spans="31:31" ht="15.75" x14ac:dyDescent="0.3">
      <c r="AE22011" s="70"/>
    </row>
    <row r="22012" spans="31:31" ht="15.75" x14ac:dyDescent="0.3">
      <c r="AE22012" s="70"/>
    </row>
    <row r="22013" spans="31:31" ht="15.75" x14ac:dyDescent="0.3">
      <c r="AE22013" s="70"/>
    </row>
    <row r="22014" spans="31:31" ht="15.75" x14ac:dyDescent="0.3">
      <c r="AE22014" s="70"/>
    </row>
    <row r="22015" spans="31:31" ht="15.75" x14ac:dyDescent="0.3">
      <c r="AE22015" s="70"/>
    </row>
    <row r="22016" spans="31:31" ht="15.75" x14ac:dyDescent="0.3">
      <c r="AE22016" s="70"/>
    </row>
    <row r="22017" spans="31:31" ht="15.75" x14ac:dyDescent="0.3">
      <c r="AE22017" s="70"/>
    </row>
    <row r="22018" spans="31:31" ht="15.75" x14ac:dyDescent="0.3">
      <c r="AE22018" s="70"/>
    </row>
    <row r="22019" spans="31:31" ht="15.75" x14ac:dyDescent="0.3">
      <c r="AE22019" s="70"/>
    </row>
    <row r="22020" spans="31:31" ht="15.75" x14ac:dyDescent="0.3">
      <c r="AE22020" s="70"/>
    </row>
    <row r="22021" spans="31:31" ht="15.75" x14ac:dyDescent="0.3">
      <c r="AE22021" s="70"/>
    </row>
    <row r="22022" spans="31:31" ht="15.75" x14ac:dyDescent="0.3">
      <c r="AE22022" s="70"/>
    </row>
    <row r="22023" spans="31:31" ht="15.75" x14ac:dyDescent="0.3">
      <c r="AE22023" s="70"/>
    </row>
    <row r="22024" spans="31:31" ht="15.75" x14ac:dyDescent="0.3">
      <c r="AE22024" s="70"/>
    </row>
    <row r="22025" spans="31:31" ht="15.75" x14ac:dyDescent="0.3">
      <c r="AE22025" s="70"/>
    </row>
    <row r="22026" spans="31:31" ht="15.75" x14ac:dyDescent="0.3">
      <c r="AE22026" s="70"/>
    </row>
    <row r="22027" spans="31:31" ht="15.75" x14ac:dyDescent="0.3">
      <c r="AE22027" s="70"/>
    </row>
    <row r="22028" spans="31:31" ht="15.75" x14ac:dyDescent="0.3">
      <c r="AE22028" s="70"/>
    </row>
    <row r="22029" spans="31:31" ht="15.75" x14ac:dyDescent="0.3">
      <c r="AE22029" s="70"/>
    </row>
    <row r="22030" spans="31:31" ht="15.75" x14ac:dyDescent="0.3">
      <c r="AE22030" s="70"/>
    </row>
    <row r="22031" spans="31:31" ht="15.75" x14ac:dyDescent="0.3">
      <c r="AE22031" s="70"/>
    </row>
    <row r="22032" spans="31:31" ht="15.75" x14ac:dyDescent="0.3">
      <c r="AE22032" s="70"/>
    </row>
    <row r="22033" spans="31:31" ht="15.75" x14ac:dyDescent="0.3">
      <c r="AE22033" s="70"/>
    </row>
    <row r="22034" spans="31:31" ht="15.75" x14ac:dyDescent="0.3">
      <c r="AE22034" s="70"/>
    </row>
    <row r="22035" spans="31:31" ht="15.75" x14ac:dyDescent="0.3">
      <c r="AE22035" s="70"/>
    </row>
    <row r="22036" spans="31:31" ht="15.75" x14ac:dyDescent="0.3">
      <c r="AE22036" s="70"/>
    </row>
    <row r="22037" spans="31:31" ht="15.75" x14ac:dyDescent="0.3">
      <c r="AE22037" s="70"/>
    </row>
    <row r="22038" spans="31:31" ht="15.75" x14ac:dyDescent="0.3">
      <c r="AE22038" s="70"/>
    </row>
    <row r="22039" spans="31:31" ht="15.75" x14ac:dyDescent="0.3">
      <c r="AE22039" s="70"/>
    </row>
    <row r="22040" spans="31:31" ht="15.75" x14ac:dyDescent="0.3">
      <c r="AE22040" s="70"/>
    </row>
    <row r="22041" spans="31:31" ht="15.75" x14ac:dyDescent="0.3">
      <c r="AE22041" s="70"/>
    </row>
    <row r="22042" spans="31:31" ht="15.75" x14ac:dyDescent="0.3">
      <c r="AE22042" s="70"/>
    </row>
    <row r="22043" spans="31:31" ht="15.75" x14ac:dyDescent="0.3">
      <c r="AE22043" s="70"/>
    </row>
    <row r="22044" spans="31:31" ht="15.75" x14ac:dyDescent="0.3">
      <c r="AE22044" s="70"/>
    </row>
    <row r="22045" spans="31:31" ht="15.75" x14ac:dyDescent="0.3">
      <c r="AE22045" s="70"/>
    </row>
    <row r="22046" spans="31:31" ht="15.75" x14ac:dyDescent="0.3">
      <c r="AE22046" s="70"/>
    </row>
    <row r="22047" spans="31:31" ht="15.75" x14ac:dyDescent="0.3">
      <c r="AE22047" s="70"/>
    </row>
    <row r="22048" spans="31:31" ht="15.75" x14ac:dyDescent="0.3">
      <c r="AE22048" s="70"/>
    </row>
    <row r="22049" spans="31:31" ht="15.75" x14ac:dyDescent="0.3">
      <c r="AE22049" s="70"/>
    </row>
    <row r="22050" spans="31:31" ht="15.75" x14ac:dyDescent="0.3">
      <c r="AE22050" s="70"/>
    </row>
    <row r="22051" spans="31:31" ht="15.75" x14ac:dyDescent="0.3">
      <c r="AE22051" s="70"/>
    </row>
    <row r="22052" spans="31:31" ht="15.75" x14ac:dyDescent="0.3">
      <c r="AE22052" s="70"/>
    </row>
    <row r="22053" spans="31:31" ht="15.75" x14ac:dyDescent="0.3">
      <c r="AE22053" s="70"/>
    </row>
    <row r="22054" spans="31:31" ht="15.75" x14ac:dyDescent="0.3">
      <c r="AE22054" s="70"/>
    </row>
    <row r="22055" spans="31:31" ht="15.75" x14ac:dyDescent="0.3">
      <c r="AE22055" s="70"/>
    </row>
    <row r="22056" spans="31:31" ht="15.75" x14ac:dyDescent="0.3">
      <c r="AE22056" s="70"/>
    </row>
    <row r="22057" spans="31:31" ht="15.75" x14ac:dyDescent="0.3">
      <c r="AE22057" s="70"/>
    </row>
    <row r="22058" spans="31:31" ht="15.75" x14ac:dyDescent="0.3">
      <c r="AE22058" s="70"/>
    </row>
    <row r="22059" spans="31:31" ht="15.75" x14ac:dyDescent="0.3">
      <c r="AE22059" s="70"/>
    </row>
    <row r="22060" spans="31:31" ht="15.75" x14ac:dyDescent="0.3">
      <c r="AE22060" s="70"/>
    </row>
    <row r="22061" spans="31:31" ht="15.75" x14ac:dyDescent="0.3">
      <c r="AE22061" s="70"/>
    </row>
    <row r="22062" spans="31:31" ht="15.75" x14ac:dyDescent="0.3">
      <c r="AE22062" s="70"/>
    </row>
    <row r="22063" spans="31:31" ht="15.75" x14ac:dyDescent="0.3">
      <c r="AE22063" s="70"/>
    </row>
    <row r="22064" spans="31:31" ht="15.75" x14ac:dyDescent="0.3">
      <c r="AE22064" s="70"/>
    </row>
    <row r="22065" spans="31:31" ht="15.75" x14ac:dyDescent="0.3">
      <c r="AE22065" s="70"/>
    </row>
    <row r="22066" spans="31:31" ht="15.75" x14ac:dyDescent="0.3">
      <c r="AE22066" s="70"/>
    </row>
    <row r="22067" spans="31:31" ht="15.75" x14ac:dyDescent="0.3">
      <c r="AE22067" s="70"/>
    </row>
    <row r="22068" spans="31:31" ht="15.75" x14ac:dyDescent="0.3">
      <c r="AE22068" s="70"/>
    </row>
    <row r="22069" spans="31:31" ht="15.75" x14ac:dyDescent="0.3">
      <c r="AE22069" s="70"/>
    </row>
    <row r="22070" spans="31:31" ht="15.75" x14ac:dyDescent="0.3">
      <c r="AE22070" s="70"/>
    </row>
    <row r="22071" spans="31:31" ht="15.75" x14ac:dyDescent="0.3">
      <c r="AE22071" s="70"/>
    </row>
    <row r="22072" spans="31:31" ht="15.75" x14ac:dyDescent="0.3">
      <c r="AE22072" s="70"/>
    </row>
    <row r="22073" spans="31:31" ht="15.75" x14ac:dyDescent="0.3">
      <c r="AE22073" s="70"/>
    </row>
    <row r="22074" spans="31:31" ht="15.75" x14ac:dyDescent="0.3">
      <c r="AE22074" s="70"/>
    </row>
    <row r="22075" spans="31:31" ht="15.75" x14ac:dyDescent="0.3">
      <c r="AE22075" s="70"/>
    </row>
    <row r="22076" spans="31:31" ht="15.75" x14ac:dyDescent="0.3">
      <c r="AE22076" s="70"/>
    </row>
    <row r="22077" spans="31:31" ht="15.75" x14ac:dyDescent="0.3">
      <c r="AE22077" s="70"/>
    </row>
    <row r="22078" spans="31:31" ht="15.75" x14ac:dyDescent="0.3">
      <c r="AE22078" s="70"/>
    </row>
    <row r="22079" spans="31:31" ht="15.75" x14ac:dyDescent="0.3">
      <c r="AE22079" s="70"/>
    </row>
    <row r="22080" spans="31:31" ht="15.75" x14ac:dyDescent="0.3">
      <c r="AE22080" s="70"/>
    </row>
    <row r="22081" spans="31:31" ht="15.75" x14ac:dyDescent="0.3">
      <c r="AE22081" s="70"/>
    </row>
    <row r="22082" spans="31:31" ht="15.75" x14ac:dyDescent="0.3">
      <c r="AE22082" s="70"/>
    </row>
    <row r="22083" spans="31:31" ht="15.75" x14ac:dyDescent="0.3">
      <c r="AE22083" s="70"/>
    </row>
    <row r="22084" spans="31:31" ht="15.75" x14ac:dyDescent="0.3">
      <c r="AE22084" s="70"/>
    </row>
    <row r="22085" spans="31:31" ht="15.75" x14ac:dyDescent="0.3">
      <c r="AE22085" s="70"/>
    </row>
    <row r="22086" spans="31:31" ht="15.75" x14ac:dyDescent="0.3">
      <c r="AE22086" s="70"/>
    </row>
    <row r="22087" spans="31:31" ht="15.75" x14ac:dyDescent="0.3">
      <c r="AE22087" s="70"/>
    </row>
    <row r="22088" spans="31:31" ht="15.75" x14ac:dyDescent="0.3">
      <c r="AE22088" s="70"/>
    </row>
    <row r="22089" spans="31:31" ht="15.75" x14ac:dyDescent="0.3">
      <c r="AE22089" s="70"/>
    </row>
    <row r="22090" spans="31:31" ht="15.75" x14ac:dyDescent="0.3">
      <c r="AE22090" s="70"/>
    </row>
    <row r="22091" spans="31:31" ht="15.75" x14ac:dyDescent="0.3">
      <c r="AE22091" s="70"/>
    </row>
    <row r="22092" spans="31:31" ht="15.75" x14ac:dyDescent="0.3">
      <c r="AE22092" s="70"/>
    </row>
    <row r="22093" spans="31:31" ht="15.75" x14ac:dyDescent="0.3">
      <c r="AE22093" s="70"/>
    </row>
    <row r="22094" spans="31:31" ht="15.75" x14ac:dyDescent="0.3">
      <c r="AE22094" s="70"/>
    </row>
    <row r="22095" spans="31:31" ht="15.75" x14ac:dyDescent="0.3">
      <c r="AE22095" s="70"/>
    </row>
    <row r="22096" spans="31:31" ht="15.75" x14ac:dyDescent="0.3">
      <c r="AE22096" s="70"/>
    </row>
    <row r="22097" spans="31:31" ht="15.75" x14ac:dyDescent="0.3">
      <c r="AE22097" s="70"/>
    </row>
    <row r="22098" spans="31:31" ht="15.75" x14ac:dyDescent="0.3">
      <c r="AE22098" s="70"/>
    </row>
    <row r="22099" spans="31:31" ht="15.75" x14ac:dyDescent="0.3">
      <c r="AE22099" s="70"/>
    </row>
    <row r="22100" spans="31:31" ht="15.75" x14ac:dyDescent="0.3">
      <c r="AE22100" s="70"/>
    </row>
    <row r="22101" spans="31:31" ht="15.75" x14ac:dyDescent="0.3">
      <c r="AE22101" s="70"/>
    </row>
    <row r="22102" spans="31:31" ht="15.75" x14ac:dyDescent="0.3">
      <c r="AE22102" s="70"/>
    </row>
    <row r="22103" spans="31:31" ht="15.75" x14ac:dyDescent="0.3">
      <c r="AE22103" s="70"/>
    </row>
    <row r="22104" spans="31:31" ht="15.75" x14ac:dyDescent="0.3">
      <c r="AE22104" s="70"/>
    </row>
    <row r="22105" spans="31:31" ht="15.75" x14ac:dyDescent="0.3">
      <c r="AE22105" s="70"/>
    </row>
    <row r="22106" spans="31:31" ht="15.75" x14ac:dyDescent="0.3">
      <c r="AE22106" s="70"/>
    </row>
    <row r="22107" spans="31:31" ht="15.75" x14ac:dyDescent="0.3">
      <c r="AE22107" s="70"/>
    </row>
    <row r="22108" spans="31:31" ht="15.75" x14ac:dyDescent="0.3">
      <c r="AE22108" s="70"/>
    </row>
    <row r="22109" spans="31:31" ht="15.75" x14ac:dyDescent="0.3">
      <c r="AE22109" s="70"/>
    </row>
    <row r="22110" spans="31:31" ht="15.75" x14ac:dyDescent="0.3">
      <c r="AE22110" s="70"/>
    </row>
    <row r="22111" spans="31:31" ht="15.75" x14ac:dyDescent="0.3">
      <c r="AE22111" s="70"/>
    </row>
    <row r="22112" spans="31:31" ht="15.75" x14ac:dyDescent="0.3">
      <c r="AE22112" s="70"/>
    </row>
    <row r="22113" spans="31:31" ht="15.75" x14ac:dyDescent="0.3">
      <c r="AE22113" s="70"/>
    </row>
    <row r="22114" spans="31:31" ht="15.75" x14ac:dyDescent="0.3">
      <c r="AE22114" s="70"/>
    </row>
    <row r="22115" spans="31:31" ht="15.75" x14ac:dyDescent="0.3">
      <c r="AE22115" s="70"/>
    </row>
    <row r="22116" spans="31:31" ht="15.75" x14ac:dyDescent="0.3">
      <c r="AE22116" s="70"/>
    </row>
    <row r="22117" spans="31:31" ht="15.75" x14ac:dyDescent="0.3">
      <c r="AE22117" s="70"/>
    </row>
    <row r="22118" spans="31:31" ht="15.75" x14ac:dyDescent="0.3">
      <c r="AE22118" s="70"/>
    </row>
    <row r="22119" spans="31:31" ht="15.75" x14ac:dyDescent="0.3">
      <c r="AE22119" s="70"/>
    </row>
    <row r="22120" spans="31:31" ht="15.75" x14ac:dyDescent="0.3">
      <c r="AE22120" s="70"/>
    </row>
    <row r="22121" spans="31:31" ht="15.75" x14ac:dyDescent="0.3">
      <c r="AE22121" s="70"/>
    </row>
    <row r="22122" spans="31:31" ht="15.75" x14ac:dyDescent="0.3">
      <c r="AE22122" s="70"/>
    </row>
    <row r="22123" spans="31:31" ht="15.75" x14ac:dyDescent="0.3">
      <c r="AE22123" s="70"/>
    </row>
    <row r="22124" spans="31:31" ht="15.75" x14ac:dyDescent="0.3">
      <c r="AE22124" s="70"/>
    </row>
    <row r="22125" spans="31:31" ht="15.75" x14ac:dyDescent="0.3">
      <c r="AE22125" s="70"/>
    </row>
    <row r="22126" spans="31:31" ht="15.75" x14ac:dyDescent="0.3">
      <c r="AE22126" s="70"/>
    </row>
    <row r="22127" spans="31:31" ht="15.75" x14ac:dyDescent="0.3">
      <c r="AE22127" s="70"/>
    </row>
    <row r="22128" spans="31:31" ht="15.75" x14ac:dyDescent="0.3">
      <c r="AE22128" s="70"/>
    </row>
    <row r="22129" spans="31:31" ht="15.75" x14ac:dyDescent="0.3">
      <c r="AE22129" s="70"/>
    </row>
    <row r="22130" spans="31:31" ht="15.75" x14ac:dyDescent="0.3">
      <c r="AE22130" s="70"/>
    </row>
    <row r="22131" spans="31:31" ht="15.75" x14ac:dyDescent="0.3">
      <c r="AE22131" s="70"/>
    </row>
    <row r="22132" spans="31:31" ht="15.75" x14ac:dyDescent="0.3">
      <c r="AE22132" s="70"/>
    </row>
    <row r="22133" spans="31:31" ht="15.75" x14ac:dyDescent="0.3">
      <c r="AE22133" s="70"/>
    </row>
    <row r="22134" spans="31:31" ht="15.75" x14ac:dyDescent="0.3">
      <c r="AE22134" s="70"/>
    </row>
    <row r="22135" spans="31:31" ht="15.75" x14ac:dyDescent="0.3">
      <c r="AE22135" s="70"/>
    </row>
    <row r="22136" spans="31:31" ht="15.75" x14ac:dyDescent="0.3">
      <c r="AE22136" s="70"/>
    </row>
    <row r="22137" spans="31:31" ht="15.75" x14ac:dyDescent="0.3">
      <c r="AE22137" s="70"/>
    </row>
    <row r="22138" spans="31:31" ht="15.75" x14ac:dyDescent="0.3">
      <c r="AE22138" s="70"/>
    </row>
    <row r="22139" spans="31:31" ht="15.75" x14ac:dyDescent="0.3">
      <c r="AE22139" s="70"/>
    </row>
    <row r="22140" spans="31:31" ht="15.75" x14ac:dyDescent="0.3">
      <c r="AE22140" s="70"/>
    </row>
    <row r="22141" spans="31:31" ht="15.75" x14ac:dyDescent="0.3">
      <c r="AE22141" s="70"/>
    </row>
    <row r="22142" spans="31:31" ht="15.75" x14ac:dyDescent="0.3">
      <c r="AE22142" s="70"/>
    </row>
    <row r="22143" spans="31:31" ht="15.75" x14ac:dyDescent="0.3">
      <c r="AE22143" s="70"/>
    </row>
    <row r="22144" spans="31:31" ht="15.75" x14ac:dyDescent="0.3">
      <c r="AE22144" s="70"/>
    </row>
    <row r="22145" spans="31:31" ht="15.75" x14ac:dyDescent="0.3">
      <c r="AE22145" s="70"/>
    </row>
    <row r="22146" spans="31:31" ht="15.75" x14ac:dyDescent="0.3">
      <c r="AE22146" s="70"/>
    </row>
    <row r="22147" spans="31:31" ht="15.75" x14ac:dyDescent="0.3">
      <c r="AE22147" s="70"/>
    </row>
    <row r="22148" spans="31:31" ht="15.75" x14ac:dyDescent="0.3">
      <c r="AE22148" s="70"/>
    </row>
    <row r="22149" spans="31:31" ht="15.75" x14ac:dyDescent="0.3">
      <c r="AE22149" s="70"/>
    </row>
    <row r="22150" spans="31:31" ht="15.75" x14ac:dyDescent="0.3">
      <c r="AE22150" s="70"/>
    </row>
    <row r="22151" spans="31:31" ht="15.75" x14ac:dyDescent="0.3">
      <c r="AE22151" s="70"/>
    </row>
    <row r="22152" spans="31:31" ht="15.75" x14ac:dyDescent="0.3">
      <c r="AE22152" s="70"/>
    </row>
    <row r="22153" spans="31:31" ht="15.75" x14ac:dyDescent="0.3">
      <c r="AE22153" s="70"/>
    </row>
    <row r="22154" spans="31:31" ht="15.75" x14ac:dyDescent="0.3">
      <c r="AE22154" s="70"/>
    </row>
    <row r="22155" spans="31:31" ht="15.75" x14ac:dyDescent="0.3">
      <c r="AE22155" s="70"/>
    </row>
    <row r="22156" spans="31:31" ht="15.75" x14ac:dyDescent="0.3">
      <c r="AE22156" s="70"/>
    </row>
    <row r="22157" spans="31:31" ht="15.75" x14ac:dyDescent="0.3">
      <c r="AE22157" s="70"/>
    </row>
    <row r="22158" spans="31:31" ht="15.75" x14ac:dyDescent="0.3">
      <c r="AE22158" s="70"/>
    </row>
    <row r="22159" spans="31:31" ht="15.75" x14ac:dyDescent="0.3">
      <c r="AE22159" s="70"/>
    </row>
    <row r="22160" spans="31:31" ht="15.75" x14ac:dyDescent="0.3">
      <c r="AE22160" s="70"/>
    </row>
    <row r="22161" spans="31:31" ht="15.75" x14ac:dyDescent="0.3">
      <c r="AE22161" s="70"/>
    </row>
    <row r="22162" spans="31:31" ht="15.75" x14ac:dyDescent="0.3">
      <c r="AE22162" s="70"/>
    </row>
    <row r="22163" spans="31:31" ht="15.75" x14ac:dyDescent="0.3">
      <c r="AE22163" s="70"/>
    </row>
    <row r="22164" spans="31:31" ht="15.75" x14ac:dyDescent="0.3">
      <c r="AE22164" s="70"/>
    </row>
    <row r="22165" spans="31:31" ht="15.75" x14ac:dyDescent="0.3">
      <c r="AE22165" s="70"/>
    </row>
    <row r="22166" spans="31:31" ht="15.75" x14ac:dyDescent="0.3">
      <c r="AE22166" s="70"/>
    </row>
    <row r="22167" spans="31:31" ht="15.75" x14ac:dyDescent="0.3">
      <c r="AE22167" s="70"/>
    </row>
    <row r="22168" spans="31:31" ht="15.75" x14ac:dyDescent="0.3">
      <c r="AE22168" s="70"/>
    </row>
    <row r="22169" spans="31:31" ht="15.75" x14ac:dyDescent="0.3">
      <c r="AE22169" s="70"/>
    </row>
    <row r="22170" spans="31:31" ht="15.75" x14ac:dyDescent="0.3">
      <c r="AE22170" s="70"/>
    </row>
    <row r="22171" spans="31:31" ht="15.75" x14ac:dyDescent="0.3">
      <c r="AE22171" s="70"/>
    </row>
    <row r="22172" spans="31:31" ht="15.75" x14ac:dyDescent="0.3">
      <c r="AE22172" s="70"/>
    </row>
    <row r="22173" spans="31:31" ht="15.75" x14ac:dyDescent="0.3">
      <c r="AE22173" s="70"/>
    </row>
    <row r="22174" spans="31:31" ht="15.75" x14ac:dyDescent="0.3">
      <c r="AE22174" s="70"/>
    </row>
    <row r="22175" spans="31:31" ht="15.75" x14ac:dyDescent="0.3">
      <c r="AE22175" s="70"/>
    </row>
    <row r="22176" spans="31:31" ht="15.75" x14ac:dyDescent="0.3">
      <c r="AE22176" s="70"/>
    </row>
    <row r="22177" spans="31:31" ht="15.75" x14ac:dyDescent="0.3">
      <c r="AE22177" s="70"/>
    </row>
    <row r="22178" spans="31:31" ht="15.75" x14ac:dyDescent="0.3">
      <c r="AE22178" s="70"/>
    </row>
    <row r="22179" spans="31:31" ht="15.75" x14ac:dyDescent="0.3">
      <c r="AE22179" s="70"/>
    </row>
    <row r="22180" spans="31:31" ht="15.75" x14ac:dyDescent="0.3">
      <c r="AE22180" s="70"/>
    </row>
    <row r="22181" spans="31:31" ht="15.75" x14ac:dyDescent="0.3">
      <c r="AE22181" s="70"/>
    </row>
    <row r="22182" spans="31:31" ht="15.75" x14ac:dyDescent="0.3">
      <c r="AE22182" s="70"/>
    </row>
    <row r="22183" spans="31:31" ht="15.75" x14ac:dyDescent="0.3">
      <c r="AE22183" s="70"/>
    </row>
    <row r="22184" spans="31:31" ht="15.75" x14ac:dyDescent="0.3">
      <c r="AE22184" s="70"/>
    </row>
    <row r="22185" spans="31:31" ht="15.75" x14ac:dyDescent="0.3">
      <c r="AE22185" s="70"/>
    </row>
    <row r="22186" spans="31:31" ht="15.75" x14ac:dyDescent="0.3">
      <c r="AE22186" s="70"/>
    </row>
    <row r="22187" spans="31:31" ht="15.75" x14ac:dyDescent="0.3">
      <c r="AE22187" s="70"/>
    </row>
    <row r="22188" spans="31:31" ht="15.75" x14ac:dyDescent="0.3">
      <c r="AE22188" s="70"/>
    </row>
    <row r="22189" spans="31:31" ht="15.75" x14ac:dyDescent="0.3">
      <c r="AE22189" s="70"/>
    </row>
    <row r="22190" spans="31:31" ht="15.75" x14ac:dyDescent="0.3">
      <c r="AE22190" s="70"/>
    </row>
    <row r="22191" spans="31:31" ht="15.75" x14ac:dyDescent="0.3">
      <c r="AE22191" s="70"/>
    </row>
    <row r="22192" spans="31:31" ht="15.75" x14ac:dyDescent="0.3">
      <c r="AE22192" s="70"/>
    </row>
    <row r="22193" spans="31:31" ht="15.75" x14ac:dyDescent="0.3">
      <c r="AE22193" s="70"/>
    </row>
    <row r="22194" spans="31:31" ht="15.75" x14ac:dyDescent="0.3">
      <c r="AE22194" s="70"/>
    </row>
    <row r="22195" spans="31:31" ht="15.75" x14ac:dyDescent="0.3">
      <c r="AE22195" s="70"/>
    </row>
    <row r="22196" spans="31:31" ht="15.75" x14ac:dyDescent="0.3">
      <c r="AE22196" s="70"/>
    </row>
    <row r="22197" spans="31:31" ht="15.75" x14ac:dyDescent="0.3">
      <c r="AE22197" s="70"/>
    </row>
    <row r="22198" spans="31:31" ht="15.75" x14ac:dyDescent="0.3">
      <c r="AE22198" s="70"/>
    </row>
    <row r="22199" spans="31:31" ht="15.75" x14ac:dyDescent="0.3">
      <c r="AE22199" s="70"/>
    </row>
    <row r="22200" spans="31:31" ht="15.75" x14ac:dyDescent="0.3">
      <c r="AE22200" s="70"/>
    </row>
    <row r="22201" spans="31:31" ht="15.75" x14ac:dyDescent="0.3">
      <c r="AE22201" s="70"/>
    </row>
    <row r="22202" spans="31:31" ht="15.75" x14ac:dyDescent="0.3">
      <c r="AE22202" s="70"/>
    </row>
    <row r="22203" spans="31:31" ht="15.75" x14ac:dyDescent="0.3">
      <c r="AE22203" s="70"/>
    </row>
    <row r="22204" spans="31:31" ht="15.75" x14ac:dyDescent="0.3">
      <c r="AE22204" s="70"/>
    </row>
    <row r="22205" spans="31:31" ht="15.75" x14ac:dyDescent="0.3">
      <c r="AE22205" s="70"/>
    </row>
    <row r="22206" spans="31:31" ht="15.75" x14ac:dyDescent="0.3">
      <c r="AE22206" s="70"/>
    </row>
    <row r="22207" spans="31:31" ht="15.75" x14ac:dyDescent="0.3">
      <c r="AE22207" s="70"/>
    </row>
    <row r="22208" spans="31:31" ht="15.75" x14ac:dyDescent="0.3">
      <c r="AE22208" s="70"/>
    </row>
    <row r="22209" spans="31:31" ht="15.75" x14ac:dyDescent="0.3">
      <c r="AE22209" s="70"/>
    </row>
    <row r="22210" spans="31:31" ht="15.75" x14ac:dyDescent="0.3">
      <c r="AE22210" s="70"/>
    </row>
    <row r="22211" spans="31:31" ht="15.75" x14ac:dyDescent="0.3">
      <c r="AE22211" s="70"/>
    </row>
    <row r="22212" spans="31:31" ht="15.75" x14ac:dyDescent="0.3">
      <c r="AE22212" s="70"/>
    </row>
    <row r="22213" spans="31:31" ht="15.75" x14ac:dyDescent="0.3">
      <c r="AE22213" s="70"/>
    </row>
    <row r="22214" spans="31:31" ht="15.75" x14ac:dyDescent="0.3">
      <c r="AE22214" s="70"/>
    </row>
    <row r="22215" spans="31:31" ht="15.75" x14ac:dyDescent="0.3">
      <c r="AE22215" s="70"/>
    </row>
    <row r="22216" spans="31:31" ht="15.75" x14ac:dyDescent="0.3">
      <c r="AE22216" s="70"/>
    </row>
    <row r="22217" spans="31:31" ht="15.75" x14ac:dyDescent="0.3">
      <c r="AE22217" s="70"/>
    </row>
    <row r="22218" spans="31:31" ht="15.75" x14ac:dyDescent="0.3">
      <c r="AE22218" s="70"/>
    </row>
    <row r="22219" spans="31:31" ht="15.75" x14ac:dyDescent="0.3">
      <c r="AE22219" s="70"/>
    </row>
    <row r="22220" spans="31:31" ht="15.75" x14ac:dyDescent="0.3">
      <c r="AE22220" s="70"/>
    </row>
    <row r="22221" spans="31:31" ht="15.75" x14ac:dyDescent="0.3">
      <c r="AE22221" s="70"/>
    </row>
    <row r="22222" spans="31:31" ht="15.75" x14ac:dyDescent="0.3">
      <c r="AE22222" s="70"/>
    </row>
    <row r="22223" spans="31:31" ht="15.75" x14ac:dyDescent="0.3">
      <c r="AE22223" s="70"/>
    </row>
    <row r="22224" spans="31:31" ht="15.75" x14ac:dyDescent="0.3">
      <c r="AE22224" s="70"/>
    </row>
    <row r="22225" spans="31:31" ht="15.75" x14ac:dyDescent="0.3">
      <c r="AE22225" s="70"/>
    </row>
    <row r="22226" spans="31:31" ht="15.75" x14ac:dyDescent="0.3">
      <c r="AE22226" s="70"/>
    </row>
    <row r="22227" spans="31:31" ht="15.75" x14ac:dyDescent="0.3">
      <c r="AE22227" s="70"/>
    </row>
    <row r="22228" spans="31:31" ht="15.75" x14ac:dyDescent="0.3">
      <c r="AE22228" s="70"/>
    </row>
    <row r="22229" spans="31:31" ht="15.75" x14ac:dyDescent="0.3">
      <c r="AE22229" s="70"/>
    </row>
    <row r="22230" spans="31:31" ht="15.75" x14ac:dyDescent="0.3">
      <c r="AE22230" s="70"/>
    </row>
    <row r="22231" spans="31:31" ht="15.75" x14ac:dyDescent="0.3">
      <c r="AE22231" s="70"/>
    </row>
    <row r="22232" spans="31:31" ht="15.75" x14ac:dyDescent="0.3">
      <c r="AE22232" s="70"/>
    </row>
    <row r="22233" spans="31:31" ht="15.75" x14ac:dyDescent="0.3">
      <c r="AE22233" s="70"/>
    </row>
    <row r="22234" spans="31:31" ht="15.75" x14ac:dyDescent="0.3">
      <c r="AE22234" s="70"/>
    </row>
    <row r="22235" spans="31:31" ht="15.75" x14ac:dyDescent="0.3">
      <c r="AE22235" s="70"/>
    </row>
    <row r="22236" spans="31:31" ht="15.75" x14ac:dyDescent="0.3">
      <c r="AE22236" s="70"/>
    </row>
    <row r="22237" spans="31:31" ht="15.75" x14ac:dyDescent="0.3">
      <c r="AE22237" s="70"/>
    </row>
    <row r="22238" spans="31:31" ht="15.75" x14ac:dyDescent="0.3">
      <c r="AE22238" s="70"/>
    </row>
    <row r="22239" spans="31:31" ht="15.75" x14ac:dyDescent="0.3">
      <c r="AE22239" s="70"/>
    </row>
    <row r="22240" spans="31:31" ht="15.75" x14ac:dyDescent="0.3">
      <c r="AE22240" s="70"/>
    </row>
    <row r="22241" spans="31:31" ht="15.75" x14ac:dyDescent="0.3">
      <c r="AE22241" s="70"/>
    </row>
    <row r="22242" spans="31:31" ht="15.75" x14ac:dyDescent="0.3">
      <c r="AE22242" s="70"/>
    </row>
    <row r="22243" spans="31:31" ht="15.75" x14ac:dyDescent="0.3">
      <c r="AE22243" s="70"/>
    </row>
    <row r="22244" spans="31:31" ht="15.75" x14ac:dyDescent="0.3">
      <c r="AE22244" s="70"/>
    </row>
    <row r="22245" spans="31:31" ht="15.75" x14ac:dyDescent="0.3">
      <c r="AE22245" s="70"/>
    </row>
    <row r="22246" spans="31:31" ht="15.75" x14ac:dyDescent="0.3">
      <c r="AE22246" s="70"/>
    </row>
    <row r="22247" spans="31:31" ht="15.75" x14ac:dyDescent="0.3">
      <c r="AE22247" s="70"/>
    </row>
    <row r="22248" spans="31:31" ht="15.75" x14ac:dyDescent="0.3">
      <c r="AE22248" s="70"/>
    </row>
    <row r="22249" spans="31:31" ht="15.75" x14ac:dyDescent="0.3">
      <c r="AE22249" s="70"/>
    </row>
    <row r="22250" spans="31:31" ht="15.75" x14ac:dyDescent="0.3">
      <c r="AE22250" s="70"/>
    </row>
    <row r="22251" spans="31:31" ht="15.75" x14ac:dyDescent="0.3">
      <c r="AE22251" s="70"/>
    </row>
    <row r="22252" spans="31:31" ht="15.75" x14ac:dyDescent="0.3">
      <c r="AE22252" s="70"/>
    </row>
    <row r="22253" spans="31:31" ht="15.75" x14ac:dyDescent="0.3">
      <c r="AE22253" s="70"/>
    </row>
    <row r="22254" spans="31:31" ht="15.75" x14ac:dyDescent="0.3">
      <c r="AE22254" s="70"/>
    </row>
    <row r="22255" spans="31:31" ht="15.75" x14ac:dyDescent="0.3">
      <c r="AE22255" s="70"/>
    </row>
    <row r="22256" spans="31:31" ht="15.75" x14ac:dyDescent="0.3">
      <c r="AE22256" s="70"/>
    </row>
    <row r="22257" spans="31:31" ht="15.75" x14ac:dyDescent="0.3">
      <c r="AE22257" s="70"/>
    </row>
    <row r="22258" spans="31:31" ht="15.75" x14ac:dyDescent="0.3">
      <c r="AE22258" s="70"/>
    </row>
    <row r="22259" spans="31:31" ht="15.75" x14ac:dyDescent="0.3">
      <c r="AE22259" s="70"/>
    </row>
    <row r="22260" spans="31:31" ht="15.75" x14ac:dyDescent="0.3">
      <c r="AE22260" s="70"/>
    </row>
    <row r="22261" spans="31:31" ht="15.75" x14ac:dyDescent="0.3">
      <c r="AE22261" s="70"/>
    </row>
    <row r="22262" spans="31:31" ht="15.75" x14ac:dyDescent="0.3">
      <c r="AE22262" s="70"/>
    </row>
    <row r="22263" spans="31:31" ht="15.75" x14ac:dyDescent="0.3">
      <c r="AE22263" s="70"/>
    </row>
    <row r="22264" spans="31:31" ht="15.75" x14ac:dyDescent="0.3">
      <c r="AE22264" s="70"/>
    </row>
    <row r="22265" spans="31:31" ht="15.75" x14ac:dyDescent="0.3">
      <c r="AE22265" s="70"/>
    </row>
    <row r="22266" spans="31:31" ht="15.75" x14ac:dyDescent="0.3">
      <c r="AE22266" s="70"/>
    </row>
    <row r="22267" spans="31:31" ht="15.75" x14ac:dyDescent="0.3">
      <c r="AE22267" s="70"/>
    </row>
    <row r="22268" spans="31:31" ht="15.75" x14ac:dyDescent="0.3">
      <c r="AE22268" s="70"/>
    </row>
    <row r="22269" spans="31:31" ht="15.75" x14ac:dyDescent="0.3">
      <c r="AE22269" s="70"/>
    </row>
    <row r="22270" spans="31:31" ht="15.75" x14ac:dyDescent="0.3">
      <c r="AE22270" s="70"/>
    </row>
    <row r="22271" spans="31:31" ht="15.75" x14ac:dyDescent="0.3">
      <c r="AE22271" s="70"/>
    </row>
    <row r="22272" spans="31:31" ht="15.75" x14ac:dyDescent="0.3">
      <c r="AE22272" s="70"/>
    </row>
    <row r="22273" spans="31:31" ht="15.75" x14ac:dyDescent="0.3">
      <c r="AE22273" s="70"/>
    </row>
    <row r="22274" spans="31:31" ht="15.75" x14ac:dyDescent="0.3">
      <c r="AE22274" s="70"/>
    </row>
    <row r="22275" spans="31:31" ht="15.75" x14ac:dyDescent="0.3">
      <c r="AE22275" s="70"/>
    </row>
    <row r="22276" spans="31:31" ht="15.75" x14ac:dyDescent="0.3">
      <c r="AE22276" s="70"/>
    </row>
    <row r="22277" spans="31:31" ht="15.75" x14ac:dyDescent="0.3">
      <c r="AE22277" s="70"/>
    </row>
    <row r="22278" spans="31:31" ht="15.75" x14ac:dyDescent="0.3">
      <c r="AE22278" s="70"/>
    </row>
    <row r="22279" spans="31:31" ht="15.75" x14ac:dyDescent="0.3">
      <c r="AE22279" s="70"/>
    </row>
    <row r="22280" spans="31:31" ht="15.75" x14ac:dyDescent="0.3">
      <c r="AE22280" s="70"/>
    </row>
    <row r="22281" spans="31:31" ht="15.75" x14ac:dyDescent="0.3">
      <c r="AE22281" s="70"/>
    </row>
    <row r="22282" spans="31:31" ht="15.75" x14ac:dyDescent="0.3">
      <c r="AE22282" s="70"/>
    </row>
    <row r="22283" spans="31:31" ht="15.75" x14ac:dyDescent="0.3">
      <c r="AE22283" s="70"/>
    </row>
    <row r="22284" spans="31:31" ht="15.75" x14ac:dyDescent="0.3">
      <c r="AE22284" s="70"/>
    </row>
    <row r="22285" spans="31:31" ht="15.75" x14ac:dyDescent="0.3">
      <c r="AE22285" s="70"/>
    </row>
    <row r="22286" spans="31:31" ht="15.75" x14ac:dyDescent="0.3">
      <c r="AE22286" s="70"/>
    </row>
    <row r="22287" spans="31:31" ht="15.75" x14ac:dyDescent="0.3">
      <c r="AE22287" s="70"/>
    </row>
    <row r="22288" spans="31:31" ht="15.75" x14ac:dyDescent="0.3">
      <c r="AE22288" s="70"/>
    </row>
    <row r="22289" spans="31:31" ht="15.75" x14ac:dyDescent="0.3">
      <c r="AE22289" s="70"/>
    </row>
    <row r="22290" spans="31:31" ht="15.75" x14ac:dyDescent="0.3">
      <c r="AE22290" s="70"/>
    </row>
    <row r="22291" spans="31:31" ht="15.75" x14ac:dyDescent="0.3">
      <c r="AE22291" s="70"/>
    </row>
    <row r="22292" spans="31:31" ht="15.75" x14ac:dyDescent="0.3">
      <c r="AE22292" s="70"/>
    </row>
    <row r="22293" spans="31:31" ht="15.75" x14ac:dyDescent="0.3">
      <c r="AE22293" s="70"/>
    </row>
    <row r="22294" spans="31:31" ht="15.75" x14ac:dyDescent="0.3">
      <c r="AE22294" s="70"/>
    </row>
    <row r="22295" spans="31:31" ht="15.75" x14ac:dyDescent="0.3">
      <c r="AE22295" s="70"/>
    </row>
    <row r="22296" spans="31:31" ht="15.75" x14ac:dyDescent="0.3">
      <c r="AE22296" s="70"/>
    </row>
    <row r="22297" spans="31:31" ht="15.75" x14ac:dyDescent="0.3">
      <c r="AE22297" s="70"/>
    </row>
    <row r="22298" spans="31:31" ht="15.75" x14ac:dyDescent="0.3">
      <c r="AE22298" s="70"/>
    </row>
    <row r="22299" spans="31:31" ht="15.75" x14ac:dyDescent="0.3">
      <c r="AE22299" s="70"/>
    </row>
    <row r="22300" spans="31:31" ht="15.75" x14ac:dyDescent="0.3">
      <c r="AE22300" s="70"/>
    </row>
    <row r="22301" spans="31:31" ht="15.75" x14ac:dyDescent="0.3">
      <c r="AE22301" s="70"/>
    </row>
    <row r="22302" spans="31:31" ht="15.75" x14ac:dyDescent="0.3">
      <c r="AE22302" s="70"/>
    </row>
    <row r="22303" spans="31:31" ht="15.75" x14ac:dyDescent="0.3">
      <c r="AE22303" s="70"/>
    </row>
    <row r="22304" spans="31:31" ht="15.75" x14ac:dyDescent="0.3">
      <c r="AE22304" s="70"/>
    </row>
    <row r="22305" spans="31:31" ht="15.75" x14ac:dyDescent="0.3">
      <c r="AE22305" s="70"/>
    </row>
    <row r="22306" spans="31:31" ht="15.75" x14ac:dyDescent="0.3">
      <c r="AE22306" s="70"/>
    </row>
    <row r="22307" spans="31:31" ht="15.75" x14ac:dyDescent="0.3">
      <c r="AE22307" s="70"/>
    </row>
    <row r="22308" spans="31:31" ht="15.75" x14ac:dyDescent="0.3">
      <c r="AE22308" s="70"/>
    </row>
    <row r="22309" spans="31:31" ht="15.75" x14ac:dyDescent="0.3">
      <c r="AE22309" s="70"/>
    </row>
    <row r="22310" spans="31:31" ht="15.75" x14ac:dyDescent="0.3">
      <c r="AE22310" s="70"/>
    </row>
    <row r="22311" spans="31:31" ht="15.75" x14ac:dyDescent="0.3">
      <c r="AE22311" s="70"/>
    </row>
    <row r="22312" spans="31:31" ht="15.75" x14ac:dyDescent="0.3">
      <c r="AE22312" s="70"/>
    </row>
    <row r="22313" spans="31:31" ht="15.75" x14ac:dyDescent="0.3">
      <c r="AE22313" s="70"/>
    </row>
    <row r="22314" spans="31:31" ht="15.75" x14ac:dyDescent="0.3">
      <c r="AE22314" s="70"/>
    </row>
    <row r="22315" spans="31:31" ht="15.75" x14ac:dyDescent="0.3">
      <c r="AE22315" s="70"/>
    </row>
    <row r="22316" spans="31:31" ht="15.75" x14ac:dyDescent="0.3">
      <c r="AE22316" s="70"/>
    </row>
    <row r="22317" spans="31:31" ht="15.75" x14ac:dyDescent="0.3">
      <c r="AE22317" s="70"/>
    </row>
    <row r="22318" spans="31:31" ht="15.75" x14ac:dyDescent="0.3">
      <c r="AE22318" s="70"/>
    </row>
    <row r="22319" spans="31:31" ht="15.75" x14ac:dyDescent="0.3">
      <c r="AE22319" s="70"/>
    </row>
    <row r="22320" spans="31:31" ht="15.75" x14ac:dyDescent="0.3">
      <c r="AE22320" s="70"/>
    </row>
    <row r="22321" spans="31:31" ht="15.75" x14ac:dyDescent="0.3">
      <c r="AE22321" s="70"/>
    </row>
    <row r="22322" spans="31:31" ht="15.75" x14ac:dyDescent="0.3">
      <c r="AE22322" s="70"/>
    </row>
    <row r="22323" spans="31:31" ht="15.75" x14ac:dyDescent="0.3">
      <c r="AE22323" s="70"/>
    </row>
    <row r="22324" spans="31:31" ht="15.75" x14ac:dyDescent="0.3">
      <c r="AE22324" s="70"/>
    </row>
    <row r="22325" spans="31:31" ht="15.75" x14ac:dyDescent="0.3">
      <c r="AE22325" s="70"/>
    </row>
    <row r="22326" spans="31:31" ht="15.75" x14ac:dyDescent="0.3">
      <c r="AE22326" s="70"/>
    </row>
    <row r="22327" spans="31:31" ht="15.75" x14ac:dyDescent="0.3">
      <c r="AE22327" s="70"/>
    </row>
    <row r="22328" spans="31:31" ht="15.75" x14ac:dyDescent="0.3">
      <c r="AE22328" s="70"/>
    </row>
    <row r="22329" spans="31:31" ht="15.75" x14ac:dyDescent="0.3">
      <c r="AE22329" s="70"/>
    </row>
    <row r="22330" spans="31:31" ht="15.75" x14ac:dyDescent="0.3">
      <c r="AE22330" s="70"/>
    </row>
    <row r="22331" spans="31:31" ht="15.75" x14ac:dyDescent="0.3">
      <c r="AE22331" s="70"/>
    </row>
    <row r="22332" spans="31:31" ht="15.75" x14ac:dyDescent="0.3">
      <c r="AE22332" s="70"/>
    </row>
    <row r="22333" spans="31:31" ht="15.75" x14ac:dyDescent="0.3">
      <c r="AE22333" s="70"/>
    </row>
    <row r="22334" spans="31:31" ht="15.75" x14ac:dyDescent="0.3">
      <c r="AE22334" s="70"/>
    </row>
    <row r="22335" spans="31:31" ht="15.75" x14ac:dyDescent="0.3">
      <c r="AE22335" s="70"/>
    </row>
    <row r="22336" spans="31:31" ht="15.75" x14ac:dyDescent="0.3">
      <c r="AE22336" s="70"/>
    </row>
    <row r="22337" spans="31:31" ht="15.75" x14ac:dyDescent="0.3">
      <c r="AE22337" s="70"/>
    </row>
    <row r="22338" spans="31:31" ht="15.75" x14ac:dyDescent="0.3">
      <c r="AE22338" s="70"/>
    </row>
    <row r="22339" spans="31:31" ht="15.75" x14ac:dyDescent="0.3">
      <c r="AE22339" s="70"/>
    </row>
    <row r="22340" spans="31:31" ht="15.75" x14ac:dyDescent="0.3">
      <c r="AE22340" s="70"/>
    </row>
    <row r="22341" spans="31:31" ht="15.75" x14ac:dyDescent="0.3">
      <c r="AE22341" s="70"/>
    </row>
    <row r="22342" spans="31:31" ht="15.75" x14ac:dyDescent="0.3">
      <c r="AE22342" s="70"/>
    </row>
    <row r="22343" spans="31:31" ht="15.75" x14ac:dyDescent="0.3">
      <c r="AE22343" s="70"/>
    </row>
    <row r="22344" spans="31:31" ht="15.75" x14ac:dyDescent="0.3">
      <c r="AE22344" s="70"/>
    </row>
    <row r="22345" spans="31:31" ht="15.75" x14ac:dyDescent="0.3">
      <c r="AE22345" s="70"/>
    </row>
    <row r="22346" spans="31:31" ht="15.75" x14ac:dyDescent="0.3">
      <c r="AE22346" s="70"/>
    </row>
    <row r="22347" spans="31:31" ht="15.75" x14ac:dyDescent="0.3">
      <c r="AE22347" s="70"/>
    </row>
    <row r="22348" spans="31:31" ht="15.75" x14ac:dyDescent="0.3">
      <c r="AE22348" s="70"/>
    </row>
    <row r="22349" spans="31:31" ht="15.75" x14ac:dyDescent="0.3">
      <c r="AE22349" s="70"/>
    </row>
    <row r="22350" spans="31:31" ht="15.75" x14ac:dyDescent="0.3">
      <c r="AE22350" s="70"/>
    </row>
    <row r="22351" spans="31:31" ht="15.75" x14ac:dyDescent="0.3">
      <c r="AE22351" s="70"/>
    </row>
    <row r="22352" spans="31:31" ht="15.75" x14ac:dyDescent="0.3">
      <c r="AE22352" s="70"/>
    </row>
    <row r="22353" spans="31:31" ht="15.75" x14ac:dyDescent="0.3">
      <c r="AE22353" s="70"/>
    </row>
    <row r="22354" spans="31:31" ht="15.75" x14ac:dyDescent="0.3">
      <c r="AE22354" s="70"/>
    </row>
    <row r="22355" spans="31:31" ht="15.75" x14ac:dyDescent="0.3">
      <c r="AE22355" s="70"/>
    </row>
    <row r="22356" spans="31:31" ht="15.75" x14ac:dyDescent="0.3">
      <c r="AE22356" s="70"/>
    </row>
    <row r="22357" spans="31:31" ht="15.75" x14ac:dyDescent="0.3">
      <c r="AE22357" s="70"/>
    </row>
    <row r="22358" spans="31:31" ht="15.75" x14ac:dyDescent="0.3">
      <c r="AE22358" s="70"/>
    </row>
    <row r="22359" spans="31:31" ht="15.75" x14ac:dyDescent="0.3">
      <c r="AE22359" s="70"/>
    </row>
    <row r="22360" spans="31:31" ht="15.75" x14ac:dyDescent="0.3">
      <c r="AE22360" s="70"/>
    </row>
    <row r="22361" spans="31:31" ht="15.75" x14ac:dyDescent="0.3">
      <c r="AE22361" s="70"/>
    </row>
    <row r="22362" spans="31:31" ht="15.75" x14ac:dyDescent="0.3">
      <c r="AE22362" s="70"/>
    </row>
    <row r="22363" spans="31:31" ht="15.75" x14ac:dyDescent="0.3">
      <c r="AE22363" s="70"/>
    </row>
    <row r="22364" spans="31:31" ht="15.75" x14ac:dyDescent="0.3">
      <c r="AE22364" s="70"/>
    </row>
    <row r="22365" spans="31:31" ht="15.75" x14ac:dyDescent="0.3">
      <c r="AE22365" s="70"/>
    </row>
    <row r="22366" spans="31:31" ht="15.75" x14ac:dyDescent="0.3">
      <c r="AE22366" s="70"/>
    </row>
    <row r="22367" spans="31:31" ht="15.75" x14ac:dyDescent="0.3">
      <c r="AE22367" s="70"/>
    </row>
    <row r="22368" spans="31:31" ht="15.75" x14ac:dyDescent="0.3">
      <c r="AE22368" s="70"/>
    </row>
    <row r="22369" spans="31:31" ht="15.75" x14ac:dyDescent="0.3">
      <c r="AE22369" s="70"/>
    </row>
    <row r="22370" spans="31:31" ht="15.75" x14ac:dyDescent="0.3">
      <c r="AE22370" s="70"/>
    </row>
    <row r="22371" spans="31:31" ht="15.75" x14ac:dyDescent="0.3">
      <c r="AE22371" s="70"/>
    </row>
    <row r="22372" spans="31:31" ht="15.75" x14ac:dyDescent="0.3">
      <c r="AE22372" s="70"/>
    </row>
    <row r="22373" spans="31:31" ht="15.75" x14ac:dyDescent="0.3">
      <c r="AE22373" s="70"/>
    </row>
    <row r="22374" spans="31:31" ht="15.75" x14ac:dyDescent="0.3">
      <c r="AE22374" s="70"/>
    </row>
    <row r="22375" spans="31:31" ht="15.75" x14ac:dyDescent="0.3">
      <c r="AE22375" s="70"/>
    </row>
    <row r="22376" spans="31:31" ht="15.75" x14ac:dyDescent="0.3">
      <c r="AE22376" s="70"/>
    </row>
    <row r="22377" spans="31:31" ht="15.75" x14ac:dyDescent="0.3">
      <c r="AE22377" s="70"/>
    </row>
    <row r="22378" spans="31:31" ht="15.75" x14ac:dyDescent="0.3">
      <c r="AE22378" s="70"/>
    </row>
    <row r="22379" spans="31:31" ht="15.75" x14ac:dyDescent="0.3">
      <c r="AE22379" s="70"/>
    </row>
    <row r="22380" spans="31:31" ht="15.75" x14ac:dyDescent="0.3">
      <c r="AE22380" s="70"/>
    </row>
    <row r="22381" spans="31:31" ht="15.75" x14ac:dyDescent="0.3">
      <c r="AE22381" s="70"/>
    </row>
    <row r="22382" spans="31:31" ht="15.75" x14ac:dyDescent="0.3">
      <c r="AE22382" s="70"/>
    </row>
    <row r="22383" spans="31:31" ht="15.75" x14ac:dyDescent="0.3">
      <c r="AE22383" s="70"/>
    </row>
    <row r="22384" spans="31:31" ht="15.75" x14ac:dyDescent="0.3">
      <c r="AE22384" s="70"/>
    </row>
    <row r="22385" spans="31:31" ht="15.75" x14ac:dyDescent="0.3">
      <c r="AE22385" s="70"/>
    </row>
    <row r="22386" spans="31:31" ht="15.75" x14ac:dyDescent="0.3">
      <c r="AE22386" s="70"/>
    </row>
    <row r="22387" spans="31:31" ht="15.75" x14ac:dyDescent="0.3">
      <c r="AE22387" s="70"/>
    </row>
    <row r="22388" spans="31:31" ht="15.75" x14ac:dyDescent="0.3">
      <c r="AE22388" s="70"/>
    </row>
    <row r="22389" spans="31:31" ht="15.75" x14ac:dyDescent="0.3">
      <c r="AE22389" s="70"/>
    </row>
    <row r="22390" spans="31:31" ht="15.75" x14ac:dyDescent="0.3">
      <c r="AE22390" s="70"/>
    </row>
    <row r="22391" spans="31:31" ht="15.75" x14ac:dyDescent="0.3">
      <c r="AE22391" s="70"/>
    </row>
    <row r="22392" spans="31:31" ht="15.75" x14ac:dyDescent="0.3">
      <c r="AE22392" s="70"/>
    </row>
    <row r="22393" spans="31:31" ht="15.75" x14ac:dyDescent="0.3">
      <c r="AE22393" s="70"/>
    </row>
    <row r="22394" spans="31:31" ht="15.75" x14ac:dyDescent="0.3">
      <c r="AE22394" s="70"/>
    </row>
    <row r="22395" spans="31:31" ht="15.75" x14ac:dyDescent="0.3">
      <c r="AE22395" s="70"/>
    </row>
    <row r="22396" spans="31:31" ht="15.75" x14ac:dyDescent="0.3">
      <c r="AE22396" s="70"/>
    </row>
    <row r="22397" spans="31:31" ht="15.75" x14ac:dyDescent="0.3">
      <c r="AE22397" s="70"/>
    </row>
    <row r="22398" spans="31:31" ht="15.75" x14ac:dyDescent="0.3">
      <c r="AE22398" s="70"/>
    </row>
    <row r="22399" spans="31:31" ht="15.75" x14ac:dyDescent="0.3">
      <c r="AE22399" s="70"/>
    </row>
    <row r="22400" spans="31:31" ht="15.75" x14ac:dyDescent="0.3">
      <c r="AE22400" s="70"/>
    </row>
    <row r="22401" spans="31:31" ht="15.75" x14ac:dyDescent="0.3">
      <c r="AE22401" s="70"/>
    </row>
    <row r="22402" spans="31:31" ht="15.75" x14ac:dyDescent="0.3">
      <c r="AE22402" s="70"/>
    </row>
    <row r="22403" spans="31:31" ht="15.75" x14ac:dyDescent="0.3">
      <c r="AE22403" s="70"/>
    </row>
    <row r="22404" spans="31:31" ht="15.75" x14ac:dyDescent="0.3">
      <c r="AE22404" s="70"/>
    </row>
    <row r="22405" spans="31:31" ht="15.75" x14ac:dyDescent="0.3">
      <c r="AE22405" s="70"/>
    </row>
    <row r="22406" spans="31:31" ht="15.75" x14ac:dyDescent="0.3">
      <c r="AE22406" s="70"/>
    </row>
    <row r="22407" spans="31:31" ht="15.75" x14ac:dyDescent="0.3">
      <c r="AE22407" s="70"/>
    </row>
    <row r="22408" spans="31:31" ht="15.75" x14ac:dyDescent="0.3">
      <c r="AE22408" s="70"/>
    </row>
    <row r="22409" spans="31:31" ht="15.75" x14ac:dyDescent="0.3">
      <c r="AE22409" s="70"/>
    </row>
    <row r="22410" spans="31:31" ht="15.75" x14ac:dyDescent="0.3">
      <c r="AE22410" s="70"/>
    </row>
    <row r="22411" spans="31:31" ht="15.75" x14ac:dyDescent="0.3">
      <c r="AE22411" s="70"/>
    </row>
    <row r="22412" spans="31:31" ht="15.75" x14ac:dyDescent="0.3">
      <c r="AE22412" s="70"/>
    </row>
    <row r="22413" spans="31:31" ht="15.75" x14ac:dyDescent="0.3">
      <c r="AE22413" s="70"/>
    </row>
    <row r="22414" spans="31:31" ht="15.75" x14ac:dyDescent="0.3">
      <c r="AE22414" s="70"/>
    </row>
    <row r="22415" spans="31:31" ht="15.75" x14ac:dyDescent="0.3">
      <c r="AE22415" s="70"/>
    </row>
    <row r="22416" spans="31:31" ht="15.75" x14ac:dyDescent="0.3">
      <c r="AE22416" s="70"/>
    </row>
    <row r="22417" spans="31:31" ht="15.75" x14ac:dyDescent="0.3">
      <c r="AE22417" s="70"/>
    </row>
    <row r="22418" spans="31:31" ht="15.75" x14ac:dyDescent="0.3">
      <c r="AE22418" s="70"/>
    </row>
    <row r="22419" spans="31:31" ht="15.75" x14ac:dyDescent="0.3">
      <c r="AE22419" s="70"/>
    </row>
    <row r="22420" spans="31:31" ht="15.75" x14ac:dyDescent="0.3">
      <c r="AE22420" s="70"/>
    </row>
    <row r="22421" spans="31:31" ht="15.75" x14ac:dyDescent="0.3">
      <c r="AE22421" s="70"/>
    </row>
    <row r="22422" spans="31:31" ht="15.75" x14ac:dyDescent="0.3">
      <c r="AE22422" s="70"/>
    </row>
    <row r="22423" spans="31:31" ht="15.75" x14ac:dyDescent="0.3">
      <c r="AE22423" s="70"/>
    </row>
    <row r="22424" spans="31:31" ht="15.75" x14ac:dyDescent="0.3">
      <c r="AE22424" s="70"/>
    </row>
    <row r="22425" spans="31:31" ht="15.75" x14ac:dyDescent="0.3">
      <c r="AE22425" s="70"/>
    </row>
    <row r="22426" spans="31:31" ht="15.75" x14ac:dyDescent="0.3">
      <c r="AE22426" s="70"/>
    </row>
    <row r="22427" spans="31:31" ht="15.75" x14ac:dyDescent="0.3">
      <c r="AE22427" s="70"/>
    </row>
    <row r="22428" spans="31:31" ht="15.75" x14ac:dyDescent="0.3">
      <c r="AE22428" s="70"/>
    </row>
    <row r="22429" spans="31:31" ht="15.75" x14ac:dyDescent="0.3">
      <c r="AE22429" s="70"/>
    </row>
    <row r="22430" spans="31:31" ht="15.75" x14ac:dyDescent="0.3">
      <c r="AE22430" s="70"/>
    </row>
    <row r="22431" spans="31:31" ht="15.75" x14ac:dyDescent="0.3">
      <c r="AE22431" s="70"/>
    </row>
    <row r="22432" spans="31:31" ht="15.75" x14ac:dyDescent="0.3">
      <c r="AE22432" s="70"/>
    </row>
    <row r="22433" spans="31:31" ht="15.75" x14ac:dyDescent="0.3">
      <c r="AE22433" s="70"/>
    </row>
    <row r="22434" spans="31:31" ht="15.75" x14ac:dyDescent="0.3">
      <c r="AE22434" s="70"/>
    </row>
    <row r="22435" spans="31:31" ht="15.75" x14ac:dyDescent="0.3">
      <c r="AE22435" s="70"/>
    </row>
    <row r="22436" spans="31:31" ht="15.75" x14ac:dyDescent="0.3">
      <c r="AE22436" s="70"/>
    </row>
    <row r="22437" spans="31:31" ht="15.75" x14ac:dyDescent="0.3">
      <c r="AE22437" s="70"/>
    </row>
    <row r="22438" spans="31:31" ht="15.75" x14ac:dyDescent="0.3">
      <c r="AE22438" s="70"/>
    </row>
    <row r="22439" spans="31:31" ht="15.75" x14ac:dyDescent="0.3">
      <c r="AE22439" s="70"/>
    </row>
    <row r="22440" spans="31:31" ht="15.75" x14ac:dyDescent="0.3">
      <c r="AE22440" s="70"/>
    </row>
    <row r="22441" spans="31:31" ht="15.75" x14ac:dyDescent="0.3">
      <c r="AE22441" s="70"/>
    </row>
    <row r="22442" spans="31:31" ht="15.75" x14ac:dyDescent="0.3">
      <c r="AE22442" s="70"/>
    </row>
    <row r="22443" spans="31:31" ht="15.75" x14ac:dyDescent="0.3">
      <c r="AE22443" s="70"/>
    </row>
    <row r="22444" spans="31:31" ht="15.75" x14ac:dyDescent="0.3">
      <c r="AE22444" s="70"/>
    </row>
    <row r="22445" spans="31:31" ht="15.75" x14ac:dyDescent="0.3">
      <c r="AE22445" s="70"/>
    </row>
    <row r="22446" spans="31:31" ht="15.75" x14ac:dyDescent="0.3">
      <c r="AE22446" s="70"/>
    </row>
    <row r="22447" spans="31:31" ht="15.75" x14ac:dyDescent="0.3">
      <c r="AE22447" s="70"/>
    </row>
    <row r="22448" spans="31:31" ht="15.75" x14ac:dyDescent="0.3">
      <c r="AE22448" s="70"/>
    </row>
    <row r="22449" spans="31:31" ht="15.75" x14ac:dyDescent="0.3">
      <c r="AE22449" s="70"/>
    </row>
    <row r="22450" spans="31:31" ht="15.75" x14ac:dyDescent="0.3">
      <c r="AE22450" s="70"/>
    </row>
    <row r="22451" spans="31:31" ht="15.75" x14ac:dyDescent="0.3">
      <c r="AE22451" s="70"/>
    </row>
    <row r="22452" spans="31:31" ht="15.75" x14ac:dyDescent="0.3">
      <c r="AE22452" s="70"/>
    </row>
    <row r="22453" spans="31:31" ht="15.75" x14ac:dyDescent="0.3">
      <c r="AE22453" s="70"/>
    </row>
    <row r="22454" spans="31:31" ht="15.75" x14ac:dyDescent="0.3">
      <c r="AE22454" s="70"/>
    </row>
    <row r="22455" spans="31:31" ht="15.75" x14ac:dyDescent="0.3">
      <c r="AE22455" s="70"/>
    </row>
    <row r="22456" spans="31:31" ht="15.75" x14ac:dyDescent="0.3">
      <c r="AE22456" s="70"/>
    </row>
    <row r="22457" spans="31:31" ht="15.75" x14ac:dyDescent="0.3">
      <c r="AE22457" s="70"/>
    </row>
    <row r="22458" spans="31:31" ht="15.75" x14ac:dyDescent="0.3">
      <c r="AE22458" s="70"/>
    </row>
    <row r="22459" spans="31:31" ht="15.75" x14ac:dyDescent="0.3">
      <c r="AE22459" s="70"/>
    </row>
    <row r="22460" spans="31:31" ht="15.75" x14ac:dyDescent="0.3">
      <c r="AE22460" s="70"/>
    </row>
    <row r="22461" spans="31:31" ht="15.75" x14ac:dyDescent="0.3">
      <c r="AE22461" s="70"/>
    </row>
    <row r="22462" spans="31:31" ht="15.75" x14ac:dyDescent="0.3">
      <c r="AE22462" s="70"/>
    </row>
    <row r="22463" spans="31:31" ht="15.75" x14ac:dyDescent="0.3">
      <c r="AE22463" s="70"/>
    </row>
    <row r="22464" spans="31:31" ht="15.75" x14ac:dyDescent="0.3">
      <c r="AE22464" s="70"/>
    </row>
    <row r="22465" spans="31:31" ht="15.75" x14ac:dyDescent="0.3">
      <c r="AE22465" s="70"/>
    </row>
    <row r="22466" spans="31:31" ht="15.75" x14ac:dyDescent="0.3">
      <c r="AE22466" s="70"/>
    </row>
    <row r="22467" spans="31:31" ht="15.75" x14ac:dyDescent="0.3">
      <c r="AE22467" s="70"/>
    </row>
    <row r="22468" spans="31:31" ht="15.75" x14ac:dyDescent="0.3">
      <c r="AE22468" s="70"/>
    </row>
    <row r="22469" spans="31:31" ht="15.75" x14ac:dyDescent="0.3">
      <c r="AE22469" s="70"/>
    </row>
    <row r="22470" spans="31:31" ht="15.75" x14ac:dyDescent="0.3">
      <c r="AE22470" s="70"/>
    </row>
    <row r="22471" spans="31:31" ht="15.75" x14ac:dyDescent="0.3">
      <c r="AE22471" s="70"/>
    </row>
    <row r="22472" spans="31:31" ht="15.75" x14ac:dyDescent="0.3">
      <c r="AE22472" s="70"/>
    </row>
    <row r="22473" spans="31:31" ht="15.75" x14ac:dyDescent="0.3">
      <c r="AE22473" s="70"/>
    </row>
    <row r="22474" spans="31:31" ht="15.75" x14ac:dyDescent="0.3">
      <c r="AE22474" s="70"/>
    </row>
    <row r="22475" spans="31:31" ht="15.75" x14ac:dyDescent="0.3">
      <c r="AE22475" s="70"/>
    </row>
    <row r="22476" spans="31:31" ht="15.75" x14ac:dyDescent="0.3">
      <c r="AE22476" s="70"/>
    </row>
    <row r="22477" spans="31:31" ht="15.75" x14ac:dyDescent="0.3">
      <c r="AE22477" s="70"/>
    </row>
    <row r="22478" spans="31:31" ht="15.75" x14ac:dyDescent="0.3">
      <c r="AE22478" s="70"/>
    </row>
    <row r="22479" spans="31:31" ht="15.75" x14ac:dyDescent="0.3">
      <c r="AE22479" s="70"/>
    </row>
    <row r="22480" spans="31:31" ht="15.75" x14ac:dyDescent="0.3">
      <c r="AE22480" s="70"/>
    </row>
    <row r="22481" spans="31:31" ht="15.75" x14ac:dyDescent="0.3">
      <c r="AE22481" s="70"/>
    </row>
    <row r="22482" spans="31:31" ht="15.75" x14ac:dyDescent="0.3">
      <c r="AE22482" s="70"/>
    </row>
    <row r="22483" spans="31:31" ht="15.75" x14ac:dyDescent="0.3">
      <c r="AE22483" s="70"/>
    </row>
    <row r="22484" spans="31:31" ht="15.75" x14ac:dyDescent="0.3">
      <c r="AE22484" s="70"/>
    </row>
    <row r="22485" spans="31:31" ht="15.75" x14ac:dyDescent="0.3">
      <c r="AE22485" s="70"/>
    </row>
    <row r="22486" spans="31:31" ht="15.75" x14ac:dyDescent="0.3">
      <c r="AE22486" s="70"/>
    </row>
    <row r="22487" spans="31:31" ht="15.75" x14ac:dyDescent="0.3">
      <c r="AE22487" s="70"/>
    </row>
    <row r="22488" spans="31:31" ht="15.75" x14ac:dyDescent="0.3">
      <c r="AE22488" s="70"/>
    </row>
    <row r="22489" spans="31:31" ht="15.75" x14ac:dyDescent="0.3">
      <c r="AE22489" s="70"/>
    </row>
    <row r="22490" spans="31:31" ht="15.75" x14ac:dyDescent="0.3">
      <c r="AE22490" s="70"/>
    </row>
    <row r="22491" spans="31:31" ht="15.75" x14ac:dyDescent="0.3">
      <c r="AE22491" s="70"/>
    </row>
    <row r="22492" spans="31:31" ht="15.75" x14ac:dyDescent="0.3">
      <c r="AE22492" s="70"/>
    </row>
    <row r="22493" spans="31:31" ht="15.75" x14ac:dyDescent="0.3">
      <c r="AE22493" s="70"/>
    </row>
    <row r="22494" spans="31:31" ht="15.75" x14ac:dyDescent="0.3">
      <c r="AE22494" s="70"/>
    </row>
    <row r="22495" spans="31:31" ht="15.75" x14ac:dyDescent="0.3">
      <c r="AE22495" s="70"/>
    </row>
    <row r="22496" spans="31:31" ht="15.75" x14ac:dyDescent="0.3">
      <c r="AE22496" s="70"/>
    </row>
    <row r="22497" spans="31:31" ht="15.75" x14ac:dyDescent="0.3">
      <c r="AE22497" s="70"/>
    </row>
    <row r="22498" spans="31:31" ht="15.75" x14ac:dyDescent="0.3">
      <c r="AE22498" s="70"/>
    </row>
    <row r="22499" spans="31:31" ht="15.75" x14ac:dyDescent="0.3">
      <c r="AE22499" s="70"/>
    </row>
    <row r="22500" spans="31:31" ht="15.75" x14ac:dyDescent="0.3">
      <c r="AE22500" s="70"/>
    </row>
    <row r="22501" spans="31:31" ht="15.75" x14ac:dyDescent="0.3">
      <c r="AE22501" s="70"/>
    </row>
    <row r="22502" spans="31:31" ht="15.75" x14ac:dyDescent="0.3">
      <c r="AE22502" s="70"/>
    </row>
    <row r="22503" spans="31:31" ht="15.75" x14ac:dyDescent="0.3">
      <c r="AE22503" s="70"/>
    </row>
    <row r="22504" spans="31:31" ht="15.75" x14ac:dyDescent="0.3">
      <c r="AE22504" s="70"/>
    </row>
    <row r="22505" spans="31:31" ht="15.75" x14ac:dyDescent="0.3">
      <c r="AE22505" s="70"/>
    </row>
    <row r="22506" spans="31:31" ht="15.75" x14ac:dyDescent="0.3">
      <c r="AE22506" s="70"/>
    </row>
    <row r="22507" spans="31:31" ht="15.75" x14ac:dyDescent="0.3">
      <c r="AE22507" s="70"/>
    </row>
    <row r="22508" spans="31:31" ht="15.75" x14ac:dyDescent="0.3">
      <c r="AE22508" s="70"/>
    </row>
    <row r="22509" spans="31:31" ht="15.75" x14ac:dyDescent="0.3">
      <c r="AE22509" s="70"/>
    </row>
    <row r="22510" spans="31:31" ht="15.75" x14ac:dyDescent="0.3">
      <c r="AE22510" s="70"/>
    </row>
    <row r="22511" spans="31:31" ht="15.75" x14ac:dyDescent="0.3">
      <c r="AE22511" s="70"/>
    </row>
    <row r="22512" spans="31:31" ht="15.75" x14ac:dyDescent="0.3">
      <c r="AE22512" s="70"/>
    </row>
    <row r="22513" spans="31:31" ht="15.75" x14ac:dyDescent="0.3">
      <c r="AE22513" s="70"/>
    </row>
    <row r="22514" spans="31:31" ht="15.75" x14ac:dyDescent="0.3">
      <c r="AE22514" s="70"/>
    </row>
    <row r="22515" spans="31:31" ht="15.75" x14ac:dyDescent="0.3">
      <c r="AE22515" s="70"/>
    </row>
    <row r="22516" spans="31:31" ht="15.75" x14ac:dyDescent="0.3">
      <c r="AE22516" s="70"/>
    </row>
    <row r="22517" spans="31:31" ht="15.75" x14ac:dyDescent="0.3">
      <c r="AE22517" s="70"/>
    </row>
    <row r="22518" spans="31:31" ht="15.75" x14ac:dyDescent="0.3">
      <c r="AE22518" s="70"/>
    </row>
    <row r="22519" spans="31:31" ht="15.75" x14ac:dyDescent="0.3">
      <c r="AE22519" s="70"/>
    </row>
    <row r="22520" spans="31:31" ht="15.75" x14ac:dyDescent="0.3">
      <c r="AE22520" s="70"/>
    </row>
    <row r="22521" spans="31:31" ht="15.75" x14ac:dyDescent="0.3">
      <c r="AE22521" s="70"/>
    </row>
    <row r="22522" spans="31:31" ht="15.75" x14ac:dyDescent="0.3">
      <c r="AE22522" s="70"/>
    </row>
    <row r="22523" spans="31:31" ht="15.75" x14ac:dyDescent="0.3">
      <c r="AE22523" s="70"/>
    </row>
    <row r="22524" spans="31:31" ht="15.75" x14ac:dyDescent="0.3">
      <c r="AE22524" s="70"/>
    </row>
    <row r="22525" spans="31:31" ht="15.75" x14ac:dyDescent="0.3">
      <c r="AE22525" s="70"/>
    </row>
    <row r="22526" spans="31:31" ht="15.75" x14ac:dyDescent="0.3">
      <c r="AE22526" s="70"/>
    </row>
    <row r="22527" spans="31:31" ht="15.75" x14ac:dyDescent="0.3">
      <c r="AE22527" s="70"/>
    </row>
    <row r="22528" spans="31:31" ht="15.75" x14ac:dyDescent="0.3">
      <c r="AE22528" s="70"/>
    </row>
    <row r="22529" spans="31:31" ht="15.75" x14ac:dyDescent="0.3">
      <c r="AE22529" s="70"/>
    </row>
    <row r="22530" spans="31:31" ht="15.75" x14ac:dyDescent="0.3">
      <c r="AE22530" s="70"/>
    </row>
    <row r="22531" spans="31:31" ht="15.75" x14ac:dyDescent="0.3">
      <c r="AE22531" s="70"/>
    </row>
    <row r="22532" spans="31:31" ht="15.75" x14ac:dyDescent="0.3">
      <c r="AE22532" s="70"/>
    </row>
    <row r="22533" spans="31:31" ht="15.75" x14ac:dyDescent="0.3">
      <c r="AE22533" s="70"/>
    </row>
    <row r="22534" spans="31:31" ht="15.75" x14ac:dyDescent="0.3">
      <c r="AE22534" s="70"/>
    </row>
    <row r="22535" spans="31:31" ht="15.75" x14ac:dyDescent="0.3">
      <c r="AE22535" s="70"/>
    </row>
    <row r="22536" spans="31:31" ht="15.75" x14ac:dyDescent="0.3">
      <c r="AE22536" s="70"/>
    </row>
    <row r="22537" spans="31:31" ht="15.75" x14ac:dyDescent="0.3">
      <c r="AE22537" s="70"/>
    </row>
    <row r="22538" spans="31:31" ht="15.75" x14ac:dyDescent="0.3">
      <c r="AE22538" s="70"/>
    </row>
    <row r="22539" spans="31:31" ht="15.75" x14ac:dyDescent="0.3">
      <c r="AE22539" s="70"/>
    </row>
    <row r="22540" spans="31:31" ht="15.75" x14ac:dyDescent="0.3">
      <c r="AE22540" s="70"/>
    </row>
    <row r="22541" spans="31:31" ht="15.75" x14ac:dyDescent="0.3">
      <c r="AE22541" s="70"/>
    </row>
    <row r="22542" spans="31:31" ht="15.75" x14ac:dyDescent="0.3">
      <c r="AE22542" s="70"/>
    </row>
    <row r="22543" spans="31:31" ht="15.75" x14ac:dyDescent="0.3">
      <c r="AE22543" s="70"/>
    </row>
    <row r="22544" spans="31:31" ht="15.75" x14ac:dyDescent="0.3">
      <c r="AE22544" s="70"/>
    </row>
    <row r="22545" spans="31:31" ht="15.75" x14ac:dyDescent="0.3">
      <c r="AE22545" s="70"/>
    </row>
    <row r="22546" spans="31:31" ht="15.75" x14ac:dyDescent="0.3">
      <c r="AE22546" s="70"/>
    </row>
    <row r="22547" spans="31:31" ht="15.75" x14ac:dyDescent="0.3">
      <c r="AE22547" s="70"/>
    </row>
    <row r="22548" spans="31:31" ht="15.75" x14ac:dyDescent="0.3">
      <c r="AE22548" s="70"/>
    </row>
    <row r="22549" spans="31:31" ht="15.75" x14ac:dyDescent="0.3">
      <c r="AE22549" s="70"/>
    </row>
    <row r="22550" spans="31:31" ht="15.75" x14ac:dyDescent="0.3">
      <c r="AE22550" s="70"/>
    </row>
    <row r="22551" spans="31:31" ht="15.75" x14ac:dyDescent="0.3">
      <c r="AE22551" s="70"/>
    </row>
    <row r="22552" spans="31:31" ht="15.75" x14ac:dyDescent="0.3">
      <c r="AE22552" s="70"/>
    </row>
    <row r="22553" spans="31:31" ht="15.75" x14ac:dyDescent="0.3">
      <c r="AE22553" s="70"/>
    </row>
    <row r="22554" spans="31:31" ht="15.75" x14ac:dyDescent="0.3">
      <c r="AE22554" s="70"/>
    </row>
    <row r="22555" spans="31:31" ht="15.75" x14ac:dyDescent="0.3">
      <c r="AE22555" s="70"/>
    </row>
    <row r="22556" spans="31:31" ht="15.75" x14ac:dyDescent="0.3">
      <c r="AE22556" s="70"/>
    </row>
    <row r="22557" spans="31:31" ht="15.75" x14ac:dyDescent="0.3">
      <c r="AE22557" s="70"/>
    </row>
    <row r="22558" spans="31:31" ht="15.75" x14ac:dyDescent="0.3">
      <c r="AE22558" s="70"/>
    </row>
    <row r="22559" spans="31:31" ht="15.75" x14ac:dyDescent="0.3">
      <c r="AE22559" s="70"/>
    </row>
    <row r="22560" spans="31:31" ht="15.75" x14ac:dyDescent="0.3">
      <c r="AE22560" s="70"/>
    </row>
    <row r="22561" spans="31:31" ht="15.75" x14ac:dyDescent="0.3">
      <c r="AE22561" s="70"/>
    </row>
    <row r="22562" spans="31:31" ht="15.75" x14ac:dyDescent="0.3">
      <c r="AE22562" s="70"/>
    </row>
    <row r="22563" spans="31:31" ht="15.75" x14ac:dyDescent="0.3">
      <c r="AE22563" s="70"/>
    </row>
    <row r="22564" spans="31:31" ht="15.75" x14ac:dyDescent="0.3">
      <c r="AE22564" s="70"/>
    </row>
    <row r="22565" spans="31:31" ht="15.75" x14ac:dyDescent="0.3">
      <c r="AE22565" s="70"/>
    </row>
    <row r="22566" spans="31:31" ht="15.75" x14ac:dyDescent="0.3">
      <c r="AE22566" s="70"/>
    </row>
    <row r="22567" spans="31:31" ht="15.75" x14ac:dyDescent="0.3">
      <c r="AE22567" s="70"/>
    </row>
    <row r="22568" spans="31:31" ht="15.75" x14ac:dyDescent="0.3">
      <c r="AE22568" s="70"/>
    </row>
    <row r="22569" spans="31:31" ht="15.75" x14ac:dyDescent="0.3">
      <c r="AE22569" s="70"/>
    </row>
    <row r="22570" spans="31:31" ht="15.75" x14ac:dyDescent="0.3">
      <c r="AE22570" s="70"/>
    </row>
    <row r="22571" spans="31:31" ht="15.75" x14ac:dyDescent="0.3">
      <c r="AE22571" s="70"/>
    </row>
    <row r="22572" spans="31:31" ht="15.75" x14ac:dyDescent="0.3">
      <c r="AE22572" s="70"/>
    </row>
    <row r="22573" spans="31:31" ht="15.75" x14ac:dyDescent="0.3">
      <c r="AE22573" s="70"/>
    </row>
    <row r="22574" spans="31:31" ht="15.75" x14ac:dyDescent="0.3">
      <c r="AE22574" s="70"/>
    </row>
    <row r="22575" spans="31:31" ht="15.75" x14ac:dyDescent="0.3">
      <c r="AE22575" s="70"/>
    </row>
    <row r="22576" spans="31:31" ht="15.75" x14ac:dyDescent="0.3">
      <c r="AE22576" s="70"/>
    </row>
    <row r="22577" spans="31:31" ht="15.75" x14ac:dyDescent="0.3">
      <c r="AE22577" s="70"/>
    </row>
    <row r="22578" spans="31:31" ht="15.75" x14ac:dyDescent="0.3">
      <c r="AE22578" s="70"/>
    </row>
    <row r="22579" spans="31:31" ht="15.75" x14ac:dyDescent="0.3">
      <c r="AE22579" s="70"/>
    </row>
    <row r="22580" spans="31:31" ht="15.75" x14ac:dyDescent="0.3">
      <c r="AE22580" s="70"/>
    </row>
    <row r="22581" spans="31:31" ht="15.75" x14ac:dyDescent="0.3">
      <c r="AE22581" s="70"/>
    </row>
    <row r="22582" spans="31:31" ht="15.75" x14ac:dyDescent="0.3">
      <c r="AE22582" s="70"/>
    </row>
    <row r="22583" spans="31:31" ht="15.75" x14ac:dyDescent="0.3">
      <c r="AE22583" s="70"/>
    </row>
    <row r="22584" spans="31:31" ht="15.75" x14ac:dyDescent="0.3">
      <c r="AE22584" s="70"/>
    </row>
    <row r="22585" spans="31:31" ht="15.75" x14ac:dyDescent="0.3">
      <c r="AE22585" s="70"/>
    </row>
    <row r="22586" spans="31:31" ht="15.75" x14ac:dyDescent="0.3">
      <c r="AE22586" s="70"/>
    </row>
    <row r="22587" spans="31:31" ht="15.75" x14ac:dyDescent="0.3">
      <c r="AE22587" s="70"/>
    </row>
    <row r="22588" spans="31:31" ht="15.75" x14ac:dyDescent="0.3">
      <c r="AE22588" s="70"/>
    </row>
    <row r="22589" spans="31:31" ht="15.75" x14ac:dyDescent="0.3">
      <c r="AE22589" s="70"/>
    </row>
    <row r="22590" spans="31:31" ht="15.75" x14ac:dyDescent="0.3">
      <c r="AE22590" s="70"/>
    </row>
    <row r="22591" spans="31:31" ht="15.75" x14ac:dyDescent="0.3">
      <c r="AE22591" s="70"/>
    </row>
    <row r="22592" spans="31:31" ht="15.75" x14ac:dyDescent="0.3">
      <c r="AE22592" s="70"/>
    </row>
    <row r="22593" spans="31:31" ht="15.75" x14ac:dyDescent="0.3">
      <c r="AE22593" s="70"/>
    </row>
    <row r="22594" spans="31:31" ht="15.75" x14ac:dyDescent="0.3">
      <c r="AE22594" s="70"/>
    </row>
    <row r="22595" spans="31:31" ht="15.75" x14ac:dyDescent="0.3">
      <c r="AE22595" s="70"/>
    </row>
    <row r="22596" spans="31:31" ht="15.75" x14ac:dyDescent="0.3">
      <c r="AE22596" s="70"/>
    </row>
    <row r="22597" spans="31:31" ht="15.75" x14ac:dyDescent="0.3">
      <c r="AE22597" s="70"/>
    </row>
    <row r="22598" spans="31:31" ht="15.75" x14ac:dyDescent="0.3">
      <c r="AE22598" s="70"/>
    </row>
    <row r="22599" spans="31:31" ht="15.75" x14ac:dyDescent="0.3">
      <c r="AE22599" s="70"/>
    </row>
    <row r="22600" spans="31:31" ht="15.75" x14ac:dyDescent="0.3">
      <c r="AE22600" s="70"/>
    </row>
    <row r="22601" spans="31:31" ht="15.75" x14ac:dyDescent="0.3">
      <c r="AE22601" s="70"/>
    </row>
    <row r="22602" spans="31:31" ht="15.75" x14ac:dyDescent="0.3">
      <c r="AE22602" s="70"/>
    </row>
    <row r="22603" spans="31:31" ht="15.75" x14ac:dyDescent="0.3">
      <c r="AE22603" s="70"/>
    </row>
    <row r="22604" spans="31:31" ht="15.75" x14ac:dyDescent="0.3">
      <c r="AE22604" s="70"/>
    </row>
    <row r="22605" spans="31:31" ht="15.75" x14ac:dyDescent="0.3">
      <c r="AE22605" s="70"/>
    </row>
    <row r="22606" spans="31:31" ht="15.75" x14ac:dyDescent="0.3">
      <c r="AE22606" s="70"/>
    </row>
    <row r="22607" spans="31:31" ht="15.75" x14ac:dyDescent="0.3">
      <c r="AE22607" s="70"/>
    </row>
    <row r="22608" spans="31:31" ht="15.75" x14ac:dyDescent="0.3">
      <c r="AE22608" s="70"/>
    </row>
    <row r="22609" spans="31:31" ht="15.75" x14ac:dyDescent="0.3">
      <c r="AE22609" s="70"/>
    </row>
    <row r="22610" spans="31:31" ht="15.75" x14ac:dyDescent="0.3">
      <c r="AE22610" s="70"/>
    </row>
    <row r="22611" spans="31:31" ht="15.75" x14ac:dyDescent="0.3">
      <c r="AE22611" s="70"/>
    </row>
    <row r="22612" spans="31:31" ht="15.75" x14ac:dyDescent="0.3">
      <c r="AE22612" s="70"/>
    </row>
    <row r="22613" spans="31:31" ht="15.75" x14ac:dyDescent="0.3">
      <c r="AE22613" s="70"/>
    </row>
    <row r="22614" spans="31:31" ht="15.75" x14ac:dyDescent="0.3">
      <c r="AE22614" s="70"/>
    </row>
    <row r="22615" spans="31:31" ht="15.75" x14ac:dyDescent="0.3">
      <c r="AE22615" s="70"/>
    </row>
    <row r="22616" spans="31:31" ht="15.75" x14ac:dyDescent="0.3">
      <c r="AE22616" s="70"/>
    </row>
    <row r="22617" spans="31:31" ht="15.75" x14ac:dyDescent="0.3">
      <c r="AE22617" s="70"/>
    </row>
    <row r="22618" spans="31:31" ht="15.75" x14ac:dyDescent="0.3">
      <c r="AE22618" s="70"/>
    </row>
    <row r="22619" spans="31:31" ht="15.75" x14ac:dyDescent="0.3">
      <c r="AE22619" s="70"/>
    </row>
    <row r="22620" spans="31:31" ht="15.75" x14ac:dyDescent="0.3">
      <c r="AE22620" s="70"/>
    </row>
    <row r="22621" spans="31:31" ht="15.75" x14ac:dyDescent="0.3">
      <c r="AE22621" s="70"/>
    </row>
    <row r="22622" spans="31:31" ht="15.75" x14ac:dyDescent="0.3">
      <c r="AE22622" s="70"/>
    </row>
    <row r="22623" spans="31:31" ht="15.75" x14ac:dyDescent="0.3">
      <c r="AE22623" s="70"/>
    </row>
    <row r="22624" spans="31:31" ht="15.75" x14ac:dyDescent="0.3">
      <c r="AE22624" s="70"/>
    </row>
    <row r="22625" spans="31:31" ht="15.75" x14ac:dyDescent="0.3">
      <c r="AE22625" s="70"/>
    </row>
    <row r="22626" spans="31:31" ht="15.75" x14ac:dyDescent="0.3">
      <c r="AE22626" s="70"/>
    </row>
    <row r="22627" spans="31:31" ht="15.75" x14ac:dyDescent="0.3">
      <c r="AE22627" s="70"/>
    </row>
    <row r="22628" spans="31:31" ht="15.75" x14ac:dyDescent="0.3">
      <c r="AE22628" s="70"/>
    </row>
    <row r="22629" spans="31:31" ht="15.75" x14ac:dyDescent="0.3">
      <c r="AE22629" s="70"/>
    </row>
    <row r="22630" spans="31:31" ht="15.75" x14ac:dyDescent="0.3">
      <c r="AE22630" s="70"/>
    </row>
    <row r="22631" spans="31:31" ht="15.75" x14ac:dyDescent="0.3">
      <c r="AE22631" s="70"/>
    </row>
    <row r="22632" spans="31:31" ht="15.75" x14ac:dyDescent="0.3">
      <c r="AE22632" s="70"/>
    </row>
    <row r="22633" spans="31:31" ht="15.75" x14ac:dyDescent="0.3">
      <c r="AE22633" s="70"/>
    </row>
    <row r="22634" spans="31:31" ht="15.75" x14ac:dyDescent="0.3">
      <c r="AE22634" s="70"/>
    </row>
    <row r="22635" spans="31:31" ht="15.75" x14ac:dyDescent="0.3">
      <c r="AE22635" s="70"/>
    </row>
    <row r="22636" spans="31:31" ht="15.75" x14ac:dyDescent="0.3">
      <c r="AE22636" s="70"/>
    </row>
    <row r="22637" spans="31:31" ht="15.75" x14ac:dyDescent="0.3">
      <c r="AE22637" s="70"/>
    </row>
    <row r="22638" spans="31:31" ht="15.75" x14ac:dyDescent="0.3">
      <c r="AE22638" s="70"/>
    </row>
    <row r="22639" spans="31:31" ht="15.75" x14ac:dyDescent="0.3">
      <c r="AE22639" s="70"/>
    </row>
    <row r="22640" spans="31:31" ht="15.75" x14ac:dyDescent="0.3">
      <c r="AE22640" s="70"/>
    </row>
    <row r="22641" spans="31:31" ht="15.75" x14ac:dyDescent="0.3">
      <c r="AE22641" s="70"/>
    </row>
    <row r="22642" spans="31:31" ht="15.75" x14ac:dyDescent="0.3">
      <c r="AE22642" s="70"/>
    </row>
    <row r="22643" spans="31:31" ht="15.75" x14ac:dyDescent="0.3">
      <c r="AE22643" s="70"/>
    </row>
    <row r="22644" spans="31:31" ht="15.75" x14ac:dyDescent="0.3">
      <c r="AE22644" s="70"/>
    </row>
    <row r="22645" spans="31:31" ht="15.75" x14ac:dyDescent="0.3">
      <c r="AE22645" s="70"/>
    </row>
    <row r="22646" spans="31:31" ht="15.75" x14ac:dyDescent="0.3">
      <c r="AE22646" s="70"/>
    </row>
    <row r="22647" spans="31:31" ht="15.75" x14ac:dyDescent="0.3">
      <c r="AE22647" s="70"/>
    </row>
    <row r="22648" spans="31:31" ht="15.75" x14ac:dyDescent="0.3">
      <c r="AE22648" s="70"/>
    </row>
    <row r="22649" spans="31:31" ht="15.75" x14ac:dyDescent="0.3">
      <c r="AE22649" s="70"/>
    </row>
    <row r="22650" spans="31:31" ht="15.75" x14ac:dyDescent="0.3">
      <c r="AE22650" s="70"/>
    </row>
    <row r="22651" spans="31:31" ht="15.75" x14ac:dyDescent="0.3">
      <c r="AE22651" s="70"/>
    </row>
    <row r="22652" spans="31:31" ht="15.75" x14ac:dyDescent="0.3">
      <c r="AE22652" s="70"/>
    </row>
    <row r="22653" spans="31:31" ht="15.75" x14ac:dyDescent="0.3">
      <c r="AE22653" s="70"/>
    </row>
    <row r="22654" spans="31:31" ht="15.75" x14ac:dyDescent="0.3">
      <c r="AE22654" s="70"/>
    </row>
    <row r="22655" spans="31:31" ht="15.75" x14ac:dyDescent="0.3">
      <c r="AE22655" s="70"/>
    </row>
    <row r="22656" spans="31:31" ht="15.75" x14ac:dyDescent="0.3">
      <c r="AE22656" s="70"/>
    </row>
    <row r="22657" spans="31:31" ht="15.75" x14ac:dyDescent="0.3">
      <c r="AE22657" s="70"/>
    </row>
    <row r="22658" spans="31:31" ht="15.75" x14ac:dyDescent="0.3">
      <c r="AE22658" s="70"/>
    </row>
    <row r="22659" spans="31:31" ht="15.75" x14ac:dyDescent="0.3">
      <c r="AE22659" s="70"/>
    </row>
    <row r="22660" spans="31:31" ht="15.75" x14ac:dyDescent="0.3">
      <c r="AE22660" s="70"/>
    </row>
    <row r="22661" spans="31:31" ht="15.75" x14ac:dyDescent="0.3">
      <c r="AE22661" s="70"/>
    </row>
    <row r="22662" spans="31:31" ht="15.75" x14ac:dyDescent="0.3">
      <c r="AE22662" s="70"/>
    </row>
    <row r="22663" spans="31:31" ht="15.75" x14ac:dyDescent="0.3">
      <c r="AE22663" s="70"/>
    </row>
    <row r="22664" spans="31:31" ht="15.75" x14ac:dyDescent="0.3">
      <c r="AE22664" s="70"/>
    </row>
    <row r="22665" spans="31:31" ht="15.75" x14ac:dyDescent="0.3">
      <c r="AE22665" s="70"/>
    </row>
    <row r="22666" spans="31:31" ht="15.75" x14ac:dyDescent="0.3">
      <c r="AE22666" s="70"/>
    </row>
    <row r="22667" spans="31:31" ht="15.75" x14ac:dyDescent="0.3">
      <c r="AE22667" s="70"/>
    </row>
    <row r="22668" spans="31:31" ht="15.75" x14ac:dyDescent="0.3">
      <c r="AE22668" s="70"/>
    </row>
    <row r="22669" spans="31:31" ht="15.75" x14ac:dyDescent="0.3">
      <c r="AE22669" s="70"/>
    </row>
    <row r="22670" spans="31:31" ht="15.75" x14ac:dyDescent="0.3">
      <c r="AE22670" s="70"/>
    </row>
    <row r="22671" spans="31:31" ht="15.75" x14ac:dyDescent="0.3">
      <c r="AE22671" s="70"/>
    </row>
    <row r="22672" spans="31:31" ht="15.75" x14ac:dyDescent="0.3">
      <c r="AE22672" s="70"/>
    </row>
    <row r="22673" spans="31:31" ht="15.75" x14ac:dyDescent="0.3">
      <c r="AE22673" s="70"/>
    </row>
    <row r="22674" spans="31:31" ht="15.75" x14ac:dyDescent="0.3">
      <c r="AE22674" s="70"/>
    </row>
    <row r="22675" spans="31:31" ht="15.75" x14ac:dyDescent="0.3">
      <c r="AE22675" s="70"/>
    </row>
    <row r="22676" spans="31:31" ht="15.75" x14ac:dyDescent="0.3">
      <c r="AE22676" s="70"/>
    </row>
    <row r="22677" spans="31:31" ht="15.75" x14ac:dyDescent="0.3">
      <c r="AE22677" s="70"/>
    </row>
    <row r="22678" spans="31:31" ht="15.75" x14ac:dyDescent="0.3">
      <c r="AE22678" s="70"/>
    </row>
    <row r="22679" spans="31:31" ht="15.75" x14ac:dyDescent="0.3">
      <c r="AE22679" s="70"/>
    </row>
    <row r="22680" spans="31:31" ht="15.75" x14ac:dyDescent="0.3">
      <c r="AE22680" s="70"/>
    </row>
    <row r="22681" spans="31:31" ht="15.75" x14ac:dyDescent="0.3">
      <c r="AE22681" s="70"/>
    </row>
    <row r="22682" spans="31:31" ht="15.75" x14ac:dyDescent="0.3">
      <c r="AE22682" s="70"/>
    </row>
    <row r="22683" spans="31:31" ht="15.75" x14ac:dyDescent="0.3">
      <c r="AE22683" s="70"/>
    </row>
    <row r="22684" spans="31:31" ht="15.75" x14ac:dyDescent="0.3">
      <c r="AE22684" s="70"/>
    </row>
    <row r="22685" spans="31:31" ht="15.75" x14ac:dyDescent="0.3">
      <c r="AE22685" s="70"/>
    </row>
    <row r="22686" spans="31:31" ht="15.75" x14ac:dyDescent="0.3">
      <c r="AE22686" s="70"/>
    </row>
    <row r="22687" spans="31:31" ht="15.75" x14ac:dyDescent="0.3">
      <c r="AE22687" s="70"/>
    </row>
    <row r="22688" spans="31:31" ht="15.75" x14ac:dyDescent="0.3">
      <c r="AE22688" s="70"/>
    </row>
    <row r="22689" spans="31:31" ht="15.75" x14ac:dyDescent="0.3">
      <c r="AE22689" s="70"/>
    </row>
    <row r="22690" spans="31:31" ht="15.75" x14ac:dyDescent="0.3">
      <c r="AE22690" s="70"/>
    </row>
    <row r="22691" spans="31:31" ht="15.75" x14ac:dyDescent="0.3">
      <c r="AE22691" s="70"/>
    </row>
    <row r="22692" spans="31:31" ht="15.75" x14ac:dyDescent="0.3">
      <c r="AE22692" s="70"/>
    </row>
    <row r="22693" spans="31:31" ht="15.75" x14ac:dyDescent="0.3">
      <c r="AE22693" s="70"/>
    </row>
    <row r="22694" spans="31:31" ht="15.75" x14ac:dyDescent="0.3">
      <c r="AE22694" s="70"/>
    </row>
    <row r="22695" spans="31:31" ht="15.75" x14ac:dyDescent="0.3">
      <c r="AE22695" s="70"/>
    </row>
    <row r="22696" spans="31:31" ht="15.75" x14ac:dyDescent="0.3">
      <c r="AE22696" s="70"/>
    </row>
    <row r="22697" spans="31:31" ht="15.75" x14ac:dyDescent="0.3">
      <c r="AE22697" s="70"/>
    </row>
    <row r="22698" spans="31:31" ht="15.75" x14ac:dyDescent="0.3">
      <c r="AE22698" s="70"/>
    </row>
    <row r="22699" spans="31:31" ht="15.75" x14ac:dyDescent="0.3">
      <c r="AE22699" s="70"/>
    </row>
    <row r="22700" spans="31:31" ht="15.75" x14ac:dyDescent="0.3">
      <c r="AE22700" s="70"/>
    </row>
    <row r="22701" spans="31:31" ht="15.75" x14ac:dyDescent="0.3">
      <c r="AE22701" s="70"/>
    </row>
    <row r="22702" spans="31:31" ht="15.75" x14ac:dyDescent="0.3">
      <c r="AE22702" s="70"/>
    </row>
    <row r="22703" spans="31:31" ht="15.75" x14ac:dyDescent="0.3">
      <c r="AE22703" s="70"/>
    </row>
    <row r="22704" spans="31:31" ht="15.75" x14ac:dyDescent="0.3">
      <c r="AE22704" s="70"/>
    </row>
    <row r="22705" spans="31:31" ht="15.75" x14ac:dyDescent="0.3">
      <c r="AE22705" s="70"/>
    </row>
    <row r="22706" spans="31:31" ht="15.75" x14ac:dyDescent="0.3">
      <c r="AE22706" s="70"/>
    </row>
    <row r="22707" spans="31:31" ht="15.75" x14ac:dyDescent="0.3">
      <c r="AE22707" s="70"/>
    </row>
    <row r="22708" spans="31:31" ht="15.75" x14ac:dyDescent="0.3">
      <c r="AE22708" s="70"/>
    </row>
    <row r="22709" spans="31:31" ht="15.75" x14ac:dyDescent="0.3">
      <c r="AE22709" s="70"/>
    </row>
    <row r="22710" spans="31:31" ht="15.75" x14ac:dyDescent="0.3">
      <c r="AE22710" s="70"/>
    </row>
    <row r="22711" spans="31:31" ht="15.75" x14ac:dyDescent="0.3">
      <c r="AE22711" s="70"/>
    </row>
    <row r="22712" spans="31:31" ht="15.75" x14ac:dyDescent="0.3">
      <c r="AE22712" s="70"/>
    </row>
    <row r="22713" spans="31:31" ht="15.75" x14ac:dyDescent="0.3">
      <c r="AE22713" s="70"/>
    </row>
    <row r="22714" spans="31:31" ht="15.75" x14ac:dyDescent="0.3">
      <c r="AE22714" s="70"/>
    </row>
    <row r="22715" spans="31:31" ht="15.75" x14ac:dyDescent="0.3">
      <c r="AE22715" s="70"/>
    </row>
    <row r="22716" spans="31:31" ht="15.75" x14ac:dyDescent="0.3">
      <c r="AE22716" s="70"/>
    </row>
    <row r="22717" spans="31:31" ht="15.75" x14ac:dyDescent="0.3">
      <c r="AE22717" s="70"/>
    </row>
    <row r="22718" spans="31:31" ht="15.75" x14ac:dyDescent="0.3">
      <c r="AE22718" s="70"/>
    </row>
    <row r="22719" spans="31:31" ht="15.75" x14ac:dyDescent="0.3">
      <c r="AE22719" s="70"/>
    </row>
    <row r="22720" spans="31:31" ht="15.75" x14ac:dyDescent="0.3">
      <c r="AE22720" s="70"/>
    </row>
    <row r="22721" spans="31:31" ht="15.75" x14ac:dyDescent="0.3">
      <c r="AE22721" s="70"/>
    </row>
    <row r="22722" spans="31:31" ht="15.75" x14ac:dyDescent="0.3">
      <c r="AE22722" s="70"/>
    </row>
    <row r="22723" spans="31:31" ht="15.75" x14ac:dyDescent="0.3">
      <c r="AE22723" s="70"/>
    </row>
    <row r="22724" spans="31:31" ht="15.75" x14ac:dyDescent="0.3">
      <c r="AE22724" s="70"/>
    </row>
    <row r="22725" spans="31:31" ht="15.75" x14ac:dyDescent="0.3">
      <c r="AE22725" s="70"/>
    </row>
    <row r="22726" spans="31:31" ht="15.75" x14ac:dyDescent="0.3">
      <c r="AE22726" s="70"/>
    </row>
    <row r="22727" spans="31:31" ht="15.75" x14ac:dyDescent="0.3">
      <c r="AE22727" s="70"/>
    </row>
    <row r="22728" spans="31:31" ht="15.75" x14ac:dyDescent="0.3">
      <c r="AE22728" s="70"/>
    </row>
    <row r="22729" spans="31:31" ht="15.75" x14ac:dyDescent="0.3">
      <c r="AE22729" s="70"/>
    </row>
    <row r="22730" spans="31:31" ht="15.75" x14ac:dyDescent="0.3">
      <c r="AE22730" s="70"/>
    </row>
    <row r="22731" spans="31:31" ht="15.75" x14ac:dyDescent="0.3">
      <c r="AE22731" s="70"/>
    </row>
    <row r="22732" spans="31:31" ht="15.75" x14ac:dyDescent="0.3">
      <c r="AE22732" s="70"/>
    </row>
    <row r="22733" spans="31:31" ht="15.75" x14ac:dyDescent="0.3">
      <c r="AE22733" s="70"/>
    </row>
    <row r="22734" spans="31:31" ht="15.75" x14ac:dyDescent="0.3">
      <c r="AE22734" s="70"/>
    </row>
    <row r="22735" spans="31:31" ht="15.75" x14ac:dyDescent="0.3">
      <c r="AE22735" s="70"/>
    </row>
    <row r="22736" spans="31:31" ht="15.75" x14ac:dyDescent="0.3">
      <c r="AE22736" s="70"/>
    </row>
    <row r="22737" spans="31:31" ht="15.75" x14ac:dyDescent="0.3">
      <c r="AE22737" s="70"/>
    </row>
    <row r="22738" spans="31:31" ht="15.75" x14ac:dyDescent="0.3">
      <c r="AE22738" s="70"/>
    </row>
    <row r="22739" spans="31:31" ht="15.75" x14ac:dyDescent="0.3">
      <c r="AE22739" s="70"/>
    </row>
    <row r="22740" spans="31:31" ht="15.75" x14ac:dyDescent="0.3">
      <c r="AE22740" s="70"/>
    </row>
    <row r="22741" spans="31:31" ht="15.75" x14ac:dyDescent="0.3">
      <c r="AE22741" s="70"/>
    </row>
    <row r="22742" spans="31:31" ht="15.75" x14ac:dyDescent="0.3">
      <c r="AE22742" s="70"/>
    </row>
    <row r="22743" spans="31:31" ht="15.75" x14ac:dyDescent="0.3">
      <c r="AE22743" s="70"/>
    </row>
    <row r="22744" spans="31:31" ht="15.75" x14ac:dyDescent="0.3">
      <c r="AE22744" s="70"/>
    </row>
    <row r="22745" spans="31:31" ht="15.75" x14ac:dyDescent="0.3">
      <c r="AE22745" s="70"/>
    </row>
    <row r="22746" spans="31:31" ht="15.75" x14ac:dyDescent="0.3">
      <c r="AE22746" s="70"/>
    </row>
    <row r="22747" spans="31:31" ht="15.75" x14ac:dyDescent="0.3">
      <c r="AE22747" s="70"/>
    </row>
    <row r="22748" spans="31:31" ht="15.75" x14ac:dyDescent="0.3">
      <c r="AE22748" s="70"/>
    </row>
    <row r="22749" spans="31:31" ht="15.75" x14ac:dyDescent="0.3">
      <c r="AE22749" s="70"/>
    </row>
    <row r="22750" spans="31:31" ht="15.75" x14ac:dyDescent="0.3">
      <c r="AE22750" s="70"/>
    </row>
    <row r="22751" spans="31:31" ht="15.75" x14ac:dyDescent="0.3">
      <c r="AE22751" s="70"/>
    </row>
    <row r="22752" spans="31:31" ht="15.75" x14ac:dyDescent="0.3">
      <c r="AE22752" s="70"/>
    </row>
    <row r="22753" spans="31:31" ht="15.75" x14ac:dyDescent="0.3">
      <c r="AE22753" s="70"/>
    </row>
    <row r="22754" spans="31:31" ht="15.75" x14ac:dyDescent="0.3">
      <c r="AE22754" s="70"/>
    </row>
    <row r="22755" spans="31:31" ht="15.75" x14ac:dyDescent="0.3">
      <c r="AE22755" s="70"/>
    </row>
    <row r="22756" spans="31:31" ht="15.75" x14ac:dyDescent="0.3">
      <c r="AE22756" s="70"/>
    </row>
    <row r="22757" spans="31:31" ht="15.75" x14ac:dyDescent="0.3">
      <c r="AE22757" s="70"/>
    </row>
    <row r="22758" spans="31:31" ht="15.75" x14ac:dyDescent="0.3">
      <c r="AE22758" s="70"/>
    </row>
    <row r="22759" spans="31:31" ht="15.75" x14ac:dyDescent="0.3">
      <c r="AE22759" s="70"/>
    </row>
    <row r="22760" spans="31:31" ht="15.75" x14ac:dyDescent="0.3">
      <c r="AE22760" s="70"/>
    </row>
    <row r="22761" spans="31:31" ht="15.75" x14ac:dyDescent="0.3">
      <c r="AE22761" s="70"/>
    </row>
    <row r="22762" spans="31:31" ht="15.75" x14ac:dyDescent="0.3">
      <c r="AE22762" s="70"/>
    </row>
    <row r="22763" spans="31:31" ht="15.75" x14ac:dyDescent="0.3">
      <c r="AE22763" s="70"/>
    </row>
    <row r="22764" spans="31:31" ht="15.75" x14ac:dyDescent="0.3">
      <c r="AE22764" s="70"/>
    </row>
    <row r="22765" spans="31:31" ht="15.75" x14ac:dyDescent="0.3">
      <c r="AE22765" s="70"/>
    </row>
    <row r="22766" spans="31:31" ht="15.75" x14ac:dyDescent="0.3">
      <c r="AE22766" s="70"/>
    </row>
    <row r="22767" spans="31:31" ht="15.75" x14ac:dyDescent="0.3">
      <c r="AE22767" s="70"/>
    </row>
    <row r="22768" spans="31:31" ht="15.75" x14ac:dyDescent="0.3">
      <c r="AE22768" s="70"/>
    </row>
    <row r="22769" spans="31:31" ht="15.75" x14ac:dyDescent="0.3">
      <c r="AE22769" s="70"/>
    </row>
    <row r="22770" spans="31:31" ht="15.75" x14ac:dyDescent="0.3">
      <c r="AE22770" s="70"/>
    </row>
    <row r="22771" spans="31:31" ht="15.75" x14ac:dyDescent="0.3">
      <c r="AE22771" s="70"/>
    </row>
    <row r="22772" spans="31:31" ht="15.75" x14ac:dyDescent="0.3">
      <c r="AE22772" s="70"/>
    </row>
    <row r="22773" spans="31:31" ht="15.75" x14ac:dyDescent="0.3">
      <c r="AE22773" s="70"/>
    </row>
    <row r="22774" spans="31:31" ht="15.75" x14ac:dyDescent="0.3">
      <c r="AE22774" s="70"/>
    </row>
    <row r="22775" spans="31:31" ht="15.75" x14ac:dyDescent="0.3">
      <c r="AE22775" s="70"/>
    </row>
    <row r="22776" spans="31:31" ht="15.75" x14ac:dyDescent="0.3">
      <c r="AE22776" s="70"/>
    </row>
    <row r="22777" spans="31:31" ht="15.75" x14ac:dyDescent="0.3">
      <c r="AE22777" s="70"/>
    </row>
    <row r="22778" spans="31:31" ht="15.75" x14ac:dyDescent="0.3">
      <c r="AE22778" s="70"/>
    </row>
    <row r="22779" spans="31:31" ht="15.75" x14ac:dyDescent="0.3">
      <c r="AE22779" s="70"/>
    </row>
    <row r="22780" spans="31:31" ht="15.75" x14ac:dyDescent="0.3">
      <c r="AE22780" s="70"/>
    </row>
    <row r="22781" spans="31:31" ht="15.75" x14ac:dyDescent="0.3">
      <c r="AE22781" s="70"/>
    </row>
    <row r="22782" spans="31:31" ht="15.75" x14ac:dyDescent="0.3">
      <c r="AE22782" s="70"/>
    </row>
    <row r="22783" spans="31:31" ht="15.75" x14ac:dyDescent="0.3">
      <c r="AE22783" s="70"/>
    </row>
    <row r="22784" spans="31:31" ht="15.75" x14ac:dyDescent="0.3">
      <c r="AE22784" s="70"/>
    </row>
    <row r="22785" spans="31:31" ht="15.75" x14ac:dyDescent="0.3">
      <c r="AE22785" s="70"/>
    </row>
    <row r="22786" spans="31:31" ht="15.75" x14ac:dyDescent="0.3">
      <c r="AE22786" s="70"/>
    </row>
    <row r="22787" spans="31:31" ht="15.75" x14ac:dyDescent="0.3">
      <c r="AE22787" s="70"/>
    </row>
    <row r="22788" spans="31:31" ht="15.75" x14ac:dyDescent="0.3">
      <c r="AE22788" s="70"/>
    </row>
    <row r="22789" spans="31:31" ht="15.75" x14ac:dyDescent="0.3">
      <c r="AE22789" s="70"/>
    </row>
    <row r="22790" spans="31:31" ht="15.75" x14ac:dyDescent="0.3">
      <c r="AE22790" s="70"/>
    </row>
    <row r="22791" spans="31:31" ht="15.75" x14ac:dyDescent="0.3">
      <c r="AE22791" s="70"/>
    </row>
    <row r="22792" spans="31:31" ht="15.75" x14ac:dyDescent="0.3">
      <c r="AE22792" s="70"/>
    </row>
    <row r="22793" spans="31:31" ht="15.75" x14ac:dyDescent="0.3">
      <c r="AE22793" s="70"/>
    </row>
    <row r="22794" spans="31:31" ht="15.75" x14ac:dyDescent="0.3">
      <c r="AE22794" s="70"/>
    </row>
    <row r="22795" spans="31:31" ht="15.75" x14ac:dyDescent="0.3">
      <c r="AE22795" s="70"/>
    </row>
    <row r="22796" spans="31:31" ht="15.75" x14ac:dyDescent="0.3">
      <c r="AE22796" s="70"/>
    </row>
    <row r="22797" spans="31:31" ht="15.75" x14ac:dyDescent="0.3">
      <c r="AE22797" s="70"/>
    </row>
    <row r="22798" spans="31:31" ht="15.75" x14ac:dyDescent="0.3">
      <c r="AE22798" s="70"/>
    </row>
    <row r="22799" spans="31:31" ht="15.75" x14ac:dyDescent="0.3">
      <c r="AE22799" s="70"/>
    </row>
    <row r="22800" spans="31:31" ht="15.75" x14ac:dyDescent="0.3">
      <c r="AE22800" s="70"/>
    </row>
    <row r="22801" spans="31:31" ht="15.75" x14ac:dyDescent="0.3">
      <c r="AE22801" s="70"/>
    </row>
    <row r="22802" spans="31:31" ht="15.75" x14ac:dyDescent="0.3">
      <c r="AE22802" s="70"/>
    </row>
    <row r="22803" spans="31:31" ht="15.75" x14ac:dyDescent="0.3">
      <c r="AE22803" s="70"/>
    </row>
    <row r="22804" spans="31:31" ht="15.75" x14ac:dyDescent="0.3">
      <c r="AE22804" s="70"/>
    </row>
    <row r="22805" spans="31:31" ht="15.75" x14ac:dyDescent="0.3">
      <c r="AE22805" s="70"/>
    </row>
    <row r="22806" spans="31:31" ht="15.75" x14ac:dyDescent="0.3">
      <c r="AE22806" s="70"/>
    </row>
    <row r="22807" spans="31:31" ht="15.75" x14ac:dyDescent="0.3">
      <c r="AE22807" s="70"/>
    </row>
    <row r="22808" spans="31:31" ht="15.75" x14ac:dyDescent="0.3">
      <c r="AE22808" s="70"/>
    </row>
    <row r="22809" spans="31:31" ht="15.75" x14ac:dyDescent="0.3">
      <c r="AE22809" s="70"/>
    </row>
    <row r="22810" spans="31:31" ht="15.75" x14ac:dyDescent="0.3">
      <c r="AE22810" s="70"/>
    </row>
    <row r="22811" spans="31:31" ht="15.75" x14ac:dyDescent="0.3">
      <c r="AE22811" s="70"/>
    </row>
    <row r="22812" spans="31:31" ht="15.75" x14ac:dyDescent="0.3">
      <c r="AE22812" s="70"/>
    </row>
    <row r="22813" spans="31:31" ht="15.75" x14ac:dyDescent="0.3">
      <c r="AE22813" s="70"/>
    </row>
    <row r="22814" spans="31:31" ht="15.75" x14ac:dyDescent="0.3">
      <c r="AE22814" s="70"/>
    </row>
    <row r="22815" spans="31:31" ht="15.75" x14ac:dyDescent="0.3">
      <c r="AE22815" s="70"/>
    </row>
    <row r="22816" spans="31:31" ht="15.75" x14ac:dyDescent="0.3">
      <c r="AE22816" s="70"/>
    </row>
    <row r="22817" spans="31:31" ht="15.75" x14ac:dyDescent="0.3">
      <c r="AE22817" s="70"/>
    </row>
    <row r="22818" spans="31:31" ht="15.75" x14ac:dyDescent="0.3">
      <c r="AE22818" s="70"/>
    </row>
    <row r="22819" spans="31:31" ht="15.75" x14ac:dyDescent="0.3">
      <c r="AE22819" s="70"/>
    </row>
    <row r="22820" spans="31:31" ht="15.75" x14ac:dyDescent="0.3">
      <c r="AE22820" s="70"/>
    </row>
    <row r="22821" spans="31:31" ht="15.75" x14ac:dyDescent="0.3">
      <c r="AE22821" s="70"/>
    </row>
    <row r="22822" spans="31:31" ht="15.75" x14ac:dyDescent="0.3">
      <c r="AE22822" s="70"/>
    </row>
    <row r="22823" spans="31:31" ht="15.75" x14ac:dyDescent="0.3">
      <c r="AE22823" s="70"/>
    </row>
    <row r="22824" spans="31:31" ht="15.75" x14ac:dyDescent="0.3">
      <c r="AE22824" s="70"/>
    </row>
    <row r="22825" spans="31:31" ht="15.75" x14ac:dyDescent="0.3">
      <c r="AE22825" s="70"/>
    </row>
    <row r="22826" spans="31:31" ht="15.75" x14ac:dyDescent="0.3">
      <c r="AE22826" s="70"/>
    </row>
    <row r="22827" spans="31:31" ht="15.75" x14ac:dyDescent="0.3">
      <c r="AE22827" s="70"/>
    </row>
    <row r="22828" spans="31:31" ht="15.75" x14ac:dyDescent="0.3">
      <c r="AE22828" s="70"/>
    </row>
    <row r="22829" spans="31:31" ht="15.75" x14ac:dyDescent="0.3">
      <c r="AE22829" s="70"/>
    </row>
    <row r="22830" spans="31:31" ht="15.75" x14ac:dyDescent="0.3">
      <c r="AE22830" s="70"/>
    </row>
    <row r="22831" spans="31:31" ht="15.75" x14ac:dyDescent="0.3">
      <c r="AE22831" s="70"/>
    </row>
    <row r="22832" spans="31:31" ht="15.75" x14ac:dyDescent="0.3">
      <c r="AE22832" s="70"/>
    </row>
    <row r="22833" spans="31:31" ht="15.75" x14ac:dyDescent="0.3">
      <c r="AE22833" s="70"/>
    </row>
    <row r="22834" spans="31:31" ht="15.75" x14ac:dyDescent="0.3">
      <c r="AE22834" s="70"/>
    </row>
    <row r="22835" spans="31:31" ht="15.75" x14ac:dyDescent="0.3">
      <c r="AE22835" s="70"/>
    </row>
    <row r="22836" spans="31:31" ht="15.75" x14ac:dyDescent="0.3">
      <c r="AE22836" s="70"/>
    </row>
    <row r="22837" spans="31:31" ht="15.75" x14ac:dyDescent="0.3">
      <c r="AE22837" s="70"/>
    </row>
    <row r="22838" spans="31:31" ht="15.75" x14ac:dyDescent="0.3">
      <c r="AE22838" s="70"/>
    </row>
    <row r="22839" spans="31:31" ht="15.75" x14ac:dyDescent="0.3">
      <c r="AE22839" s="70"/>
    </row>
    <row r="22840" spans="31:31" ht="15.75" x14ac:dyDescent="0.3">
      <c r="AE22840" s="70"/>
    </row>
    <row r="22841" spans="31:31" ht="15.75" x14ac:dyDescent="0.3">
      <c r="AE22841" s="70"/>
    </row>
    <row r="22842" spans="31:31" ht="15.75" x14ac:dyDescent="0.3">
      <c r="AE22842" s="70"/>
    </row>
    <row r="22843" spans="31:31" ht="15.75" x14ac:dyDescent="0.3">
      <c r="AE22843" s="70"/>
    </row>
    <row r="22844" spans="31:31" ht="15.75" x14ac:dyDescent="0.3">
      <c r="AE22844" s="70"/>
    </row>
    <row r="22845" spans="31:31" ht="15.75" x14ac:dyDescent="0.3">
      <c r="AE22845" s="70"/>
    </row>
    <row r="22846" spans="31:31" ht="15.75" x14ac:dyDescent="0.3">
      <c r="AE22846" s="70"/>
    </row>
    <row r="22847" spans="31:31" ht="15.75" x14ac:dyDescent="0.3">
      <c r="AE22847" s="70"/>
    </row>
    <row r="22848" spans="31:31" ht="15.75" x14ac:dyDescent="0.3">
      <c r="AE22848" s="70"/>
    </row>
    <row r="22849" spans="31:31" ht="15.75" x14ac:dyDescent="0.3">
      <c r="AE22849" s="70"/>
    </row>
    <row r="22850" spans="31:31" ht="15.75" x14ac:dyDescent="0.3">
      <c r="AE22850" s="70"/>
    </row>
    <row r="22851" spans="31:31" ht="15.75" x14ac:dyDescent="0.3">
      <c r="AE22851" s="70"/>
    </row>
    <row r="22852" spans="31:31" ht="15.75" x14ac:dyDescent="0.3">
      <c r="AE22852" s="70"/>
    </row>
    <row r="22853" spans="31:31" ht="15.75" x14ac:dyDescent="0.3">
      <c r="AE22853" s="70"/>
    </row>
    <row r="22854" spans="31:31" ht="15.75" x14ac:dyDescent="0.3">
      <c r="AE22854" s="70"/>
    </row>
    <row r="22855" spans="31:31" ht="15.75" x14ac:dyDescent="0.3">
      <c r="AE22855" s="70"/>
    </row>
    <row r="22856" spans="31:31" ht="15.75" x14ac:dyDescent="0.3">
      <c r="AE22856" s="70"/>
    </row>
    <row r="22857" spans="31:31" ht="15.75" x14ac:dyDescent="0.3">
      <c r="AE22857" s="70"/>
    </row>
    <row r="22858" spans="31:31" ht="15.75" x14ac:dyDescent="0.3">
      <c r="AE22858" s="70"/>
    </row>
    <row r="22859" spans="31:31" ht="15.75" x14ac:dyDescent="0.3">
      <c r="AE22859" s="70"/>
    </row>
    <row r="22860" spans="31:31" ht="15.75" x14ac:dyDescent="0.3">
      <c r="AE22860" s="70"/>
    </row>
    <row r="22861" spans="31:31" ht="15.75" x14ac:dyDescent="0.3">
      <c r="AE22861" s="70"/>
    </row>
    <row r="22862" spans="31:31" ht="15.75" x14ac:dyDescent="0.3">
      <c r="AE22862" s="70"/>
    </row>
    <row r="22863" spans="31:31" ht="15.75" x14ac:dyDescent="0.3">
      <c r="AE22863" s="70"/>
    </row>
    <row r="22864" spans="31:31" ht="15.75" x14ac:dyDescent="0.3">
      <c r="AE22864" s="70"/>
    </row>
    <row r="22865" spans="31:31" ht="15.75" x14ac:dyDescent="0.3">
      <c r="AE22865" s="70"/>
    </row>
    <row r="22866" spans="31:31" ht="15.75" x14ac:dyDescent="0.3">
      <c r="AE22866" s="70"/>
    </row>
    <row r="22867" spans="31:31" ht="15.75" x14ac:dyDescent="0.3">
      <c r="AE22867" s="70"/>
    </row>
    <row r="22868" spans="31:31" ht="15.75" x14ac:dyDescent="0.3">
      <c r="AE22868" s="70"/>
    </row>
    <row r="22869" spans="31:31" ht="15.75" x14ac:dyDescent="0.3">
      <c r="AE22869" s="70"/>
    </row>
    <row r="22870" spans="31:31" ht="15.75" x14ac:dyDescent="0.3">
      <c r="AE22870" s="70"/>
    </row>
    <row r="22871" spans="31:31" ht="15.75" x14ac:dyDescent="0.3">
      <c r="AE22871" s="70"/>
    </row>
    <row r="22872" spans="31:31" ht="15.75" x14ac:dyDescent="0.3">
      <c r="AE22872" s="70"/>
    </row>
    <row r="22873" spans="31:31" ht="15.75" x14ac:dyDescent="0.3">
      <c r="AE22873" s="70"/>
    </row>
    <row r="22874" spans="31:31" ht="15.75" x14ac:dyDescent="0.3">
      <c r="AE22874" s="70"/>
    </row>
    <row r="22875" spans="31:31" ht="15.75" x14ac:dyDescent="0.3">
      <c r="AE22875" s="70"/>
    </row>
    <row r="22876" spans="31:31" ht="15.75" x14ac:dyDescent="0.3">
      <c r="AE22876" s="70"/>
    </row>
    <row r="22877" spans="31:31" ht="15.75" x14ac:dyDescent="0.3">
      <c r="AE22877" s="70"/>
    </row>
    <row r="22878" spans="31:31" ht="15.75" x14ac:dyDescent="0.3">
      <c r="AE22878" s="70"/>
    </row>
    <row r="22879" spans="31:31" ht="15.75" x14ac:dyDescent="0.3">
      <c r="AE22879" s="70"/>
    </row>
    <row r="22880" spans="31:31" ht="15.75" x14ac:dyDescent="0.3">
      <c r="AE22880" s="70"/>
    </row>
    <row r="22881" spans="31:31" ht="15.75" x14ac:dyDescent="0.3">
      <c r="AE22881" s="70"/>
    </row>
    <row r="22882" spans="31:31" ht="15.75" x14ac:dyDescent="0.3">
      <c r="AE22882" s="70"/>
    </row>
    <row r="22883" spans="31:31" ht="15.75" x14ac:dyDescent="0.3">
      <c r="AE22883" s="70"/>
    </row>
    <row r="22884" spans="31:31" ht="15.75" x14ac:dyDescent="0.3">
      <c r="AE22884" s="70"/>
    </row>
    <row r="22885" spans="31:31" ht="15.75" x14ac:dyDescent="0.3">
      <c r="AE22885" s="70"/>
    </row>
    <row r="22886" spans="31:31" ht="15.75" x14ac:dyDescent="0.3">
      <c r="AE22886" s="70"/>
    </row>
    <row r="22887" spans="31:31" ht="15.75" x14ac:dyDescent="0.3">
      <c r="AE22887" s="70"/>
    </row>
    <row r="22888" spans="31:31" ht="15.75" x14ac:dyDescent="0.3">
      <c r="AE22888" s="70"/>
    </row>
    <row r="22889" spans="31:31" ht="15.75" x14ac:dyDescent="0.3">
      <c r="AE22889" s="70"/>
    </row>
    <row r="22890" spans="31:31" ht="15.75" x14ac:dyDescent="0.3">
      <c r="AE22890" s="70"/>
    </row>
    <row r="22891" spans="31:31" ht="15.75" x14ac:dyDescent="0.3">
      <c r="AE22891" s="70"/>
    </row>
    <row r="22892" spans="31:31" ht="15.75" x14ac:dyDescent="0.3">
      <c r="AE22892" s="70"/>
    </row>
    <row r="22893" spans="31:31" ht="15.75" x14ac:dyDescent="0.3">
      <c r="AE22893" s="70"/>
    </row>
    <row r="22894" spans="31:31" ht="15.75" x14ac:dyDescent="0.3">
      <c r="AE22894" s="70"/>
    </row>
    <row r="22895" spans="31:31" ht="15.75" x14ac:dyDescent="0.3">
      <c r="AE22895" s="70"/>
    </row>
    <row r="22896" spans="31:31" ht="15.75" x14ac:dyDescent="0.3">
      <c r="AE22896" s="70"/>
    </row>
    <row r="22897" spans="31:31" ht="15.75" x14ac:dyDescent="0.3">
      <c r="AE22897" s="70"/>
    </row>
    <row r="22898" spans="31:31" ht="15.75" x14ac:dyDescent="0.3">
      <c r="AE22898" s="70"/>
    </row>
    <row r="22899" spans="31:31" ht="15.75" x14ac:dyDescent="0.3">
      <c r="AE22899" s="70"/>
    </row>
    <row r="22900" spans="31:31" ht="15.75" x14ac:dyDescent="0.3">
      <c r="AE22900" s="70"/>
    </row>
    <row r="22901" spans="31:31" ht="15.75" x14ac:dyDescent="0.3">
      <c r="AE22901" s="70"/>
    </row>
    <row r="22902" spans="31:31" ht="15.75" x14ac:dyDescent="0.3">
      <c r="AE22902" s="70"/>
    </row>
    <row r="22903" spans="31:31" ht="15.75" x14ac:dyDescent="0.3">
      <c r="AE22903" s="70"/>
    </row>
    <row r="22904" spans="31:31" ht="15.75" x14ac:dyDescent="0.3">
      <c r="AE22904" s="70"/>
    </row>
    <row r="22905" spans="31:31" ht="15.75" x14ac:dyDescent="0.3">
      <c r="AE22905" s="70"/>
    </row>
    <row r="22906" spans="31:31" ht="15.75" x14ac:dyDescent="0.3">
      <c r="AE22906" s="70"/>
    </row>
    <row r="22907" spans="31:31" ht="15.75" x14ac:dyDescent="0.3">
      <c r="AE22907" s="70"/>
    </row>
    <row r="22908" spans="31:31" ht="15.75" x14ac:dyDescent="0.3">
      <c r="AE22908" s="70"/>
    </row>
    <row r="22909" spans="31:31" ht="15.75" x14ac:dyDescent="0.3">
      <c r="AE22909" s="70"/>
    </row>
    <row r="22910" spans="31:31" ht="15.75" x14ac:dyDescent="0.3">
      <c r="AE22910" s="70"/>
    </row>
    <row r="22911" spans="31:31" ht="15.75" x14ac:dyDescent="0.3">
      <c r="AE22911" s="70"/>
    </row>
    <row r="22912" spans="31:31" ht="15.75" x14ac:dyDescent="0.3">
      <c r="AE22912" s="70"/>
    </row>
    <row r="22913" spans="31:31" ht="15.75" x14ac:dyDescent="0.3">
      <c r="AE22913" s="70"/>
    </row>
    <row r="22914" spans="31:31" ht="15.75" x14ac:dyDescent="0.3">
      <c r="AE22914" s="70"/>
    </row>
    <row r="22915" spans="31:31" ht="15.75" x14ac:dyDescent="0.3">
      <c r="AE22915" s="70"/>
    </row>
    <row r="22916" spans="31:31" ht="15.75" x14ac:dyDescent="0.3">
      <c r="AE22916" s="70"/>
    </row>
    <row r="22917" spans="31:31" ht="15.75" x14ac:dyDescent="0.3">
      <c r="AE22917" s="70"/>
    </row>
    <row r="22918" spans="31:31" ht="15.75" x14ac:dyDescent="0.3">
      <c r="AE22918" s="70"/>
    </row>
    <row r="22919" spans="31:31" ht="15.75" x14ac:dyDescent="0.3">
      <c r="AE22919" s="70"/>
    </row>
    <row r="22920" spans="31:31" ht="15.75" x14ac:dyDescent="0.3">
      <c r="AE22920" s="70"/>
    </row>
    <row r="22921" spans="31:31" ht="15.75" x14ac:dyDescent="0.3">
      <c r="AE22921" s="70"/>
    </row>
    <row r="22922" spans="31:31" ht="15.75" x14ac:dyDescent="0.3">
      <c r="AE22922" s="70"/>
    </row>
    <row r="22923" spans="31:31" ht="15.75" x14ac:dyDescent="0.3">
      <c r="AE22923" s="70"/>
    </row>
    <row r="22924" spans="31:31" ht="15.75" x14ac:dyDescent="0.3">
      <c r="AE22924" s="70"/>
    </row>
    <row r="22925" spans="31:31" ht="15.75" x14ac:dyDescent="0.3">
      <c r="AE22925" s="70"/>
    </row>
    <row r="22926" spans="31:31" ht="15.75" x14ac:dyDescent="0.3">
      <c r="AE22926" s="70"/>
    </row>
    <row r="22927" spans="31:31" ht="15.75" x14ac:dyDescent="0.3">
      <c r="AE22927" s="70"/>
    </row>
    <row r="22928" spans="31:31" ht="15.75" x14ac:dyDescent="0.3">
      <c r="AE22928" s="70"/>
    </row>
    <row r="22929" spans="31:31" ht="15.75" x14ac:dyDescent="0.3">
      <c r="AE22929" s="70"/>
    </row>
    <row r="22930" spans="31:31" ht="15.75" x14ac:dyDescent="0.3">
      <c r="AE22930" s="70"/>
    </row>
    <row r="22931" spans="31:31" ht="15.75" x14ac:dyDescent="0.3">
      <c r="AE22931" s="70"/>
    </row>
    <row r="22932" spans="31:31" ht="15.75" x14ac:dyDescent="0.3">
      <c r="AE22932" s="70"/>
    </row>
    <row r="22933" spans="31:31" ht="15.75" x14ac:dyDescent="0.3">
      <c r="AE22933" s="70"/>
    </row>
    <row r="22934" spans="31:31" ht="15.75" x14ac:dyDescent="0.3">
      <c r="AE22934" s="70"/>
    </row>
    <row r="22935" spans="31:31" ht="15.75" x14ac:dyDescent="0.3">
      <c r="AE22935" s="70"/>
    </row>
    <row r="22936" spans="31:31" ht="15.75" x14ac:dyDescent="0.3">
      <c r="AE22936" s="70"/>
    </row>
    <row r="22937" spans="31:31" ht="15.75" x14ac:dyDescent="0.3">
      <c r="AE22937" s="70"/>
    </row>
    <row r="22938" spans="31:31" ht="15.75" x14ac:dyDescent="0.3">
      <c r="AE22938" s="70"/>
    </row>
    <row r="22939" spans="31:31" ht="15.75" x14ac:dyDescent="0.3">
      <c r="AE22939" s="70"/>
    </row>
    <row r="22940" spans="31:31" ht="15.75" x14ac:dyDescent="0.3">
      <c r="AE22940" s="70"/>
    </row>
    <row r="22941" spans="31:31" ht="15.75" x14ac:dyDescent="0.3">
      <c r="AE22941" s="70"/>
    </row>
    <row r="22942" spans="31:31" ht="15.75" x14ac:dyDescent="0.3">
      <c r="AE22942" s="70"/>
    </row>
    <row r="22943" spans="31:31" ht="15.75" x14ac:dyDescent="0.3">
      <c r="AE22943" s="70"/>
    </row>
    <row r="22944" spans="31:31" ht="15.75" x14ac:dyDescent="0.3">
      <c r="AE22944" s="70"/>
    </row>
    <row r="22945" spans="31:31" ht="15.75" x14ac:dyDescent="0.3">
      <c r="AE22945" s="70"/>
    </row>
    <row r="22946" spans="31:31" ht="15.75" x14ac:dyDescent="0.3">
      <c r="AE22946" s="70"/>
    </row>
    <row r="22947" spans="31:31" ht="15.75" x14ac:dyDescent="0.3">
      <c r="AE22947" s="70"/>
    </row>
    <row r="22948" spans="31:31" ht="15.75" x14ac:dyDescent="0.3">
      <c r="AE22948" s="70"/>
    </row>
    <row r="22949" spans="31:31" ht="15.75" x14ac:dyDescent="0.3">
      <c r="AE22949" s="70"/>
    </row>
    <row r="22950" spans="31:31" ht="15.75" x14ac:dyDescent="0.3">
      <c r="AE22950" s="70"/>
    </row>
    <row r="22951" spans="31:31" ht="15.75" x14ac:dyDescent="0.3">
      <c r="AE22951" s="70"/>
    </row>
    <row r="22952" spans="31:31" ht="15.75" x14ac:dyDescent="0.3">
      <c r="AE22952" s="70"/>
    </row>
    <row r="22953" spans="31:31" ht="15.75" x14ac:dyDescent="0.3">
      <c r="AE22953" s="70"/>
    </row>
    <row r="22954" spans="31:31" ht="15.75" x14ac:dyDescent="0.3">
      <c r="AE22954" s="70"/>
    </row>
    <row r="22955" spans="31:31" ht="15.75" x14ac:dyDescent="0.3">
      <c r="AE22955" s="70"/>
    </row>
    <row r="22956" spans="31:31" ht="15.75" x14ac:dyDescent="0.3">
      <c r="AE22956" s="70"/>
    </row>
    <row r="22957" spans="31:31" ht="15.75" x14ac:dyDescent="0.3">
      <c r="AE22957" s="70"/>
    </row>
    <row r="22958" spans="31:31" ht="15.75" x14ac:dyDescent="0.3">
      <c r="AE22958" s="70"/>
    </row>
    <row r="22959" spans="31:31" ht="15.75" x14ac:dyDescent="0.3">
      <c r="AE22959" s="70"/>
    </row>
    <row r="22960" spans="31:31" ht="15.75" x14ac:dyDescent="0.3">
      <c r="AE22960" s="70"/>
    </row>
    <row r="22961" spans="31:31" ht="15.75" x14ac:dyDescent="0.3">
      <c r="AE22961" s="70"/>
    </row>
    <row r="22962" spans="31:31" ht="15.75" x14ac:dyDescent="0.3">
      <c r="AE22962" s="70"/>
    </row>
    <row r="22963" spans="31:31" ht="15.75" x14ac:dyDescent="0.3">
      <c r="AE22963" s="70"/>
    </row>
    <row r="22964" spans="31:31" ht="15.75" x14ac:dyDescent="0.3">
      <c r="AE22964" s="70"/>
    </row>
    <row r="22965" spans="31:31" ht="15.75" x14ac:dyDescent="0.3">
      <c r="AE22965" s="70"/>
    </row>
    <row r="22966" spans="31:31" ht="15.75" x14ac:dyDescent="0.3">
      <c r="AE22966" s="70"/>
    </row>
    <row r="22967" spans="31:31" ht="15.75" x14ac:dyDescent="0.3">
      <c r="AE22967" s="70"/>
    </row>
    <row r="22968" spans="31:31" ht="15.75" x14ac:dyDescent="0.3">
      <c r="AE22968" s="70"/>
    </row>
    <row r="22969" spans="31:31" ht="15.75" x14ac:dyDescent="0.3">
      <c r="AE22969" s="70"/>
    </row>
    <row r="22970" spans="31:31" ht="15.75" x14ac:dyDescent="0.3">
      <c r="AE22970" s="70"/>
    </row>
    <row r="22971" spans="31:31" ht="15.75" x14ac:dyDescent="0.3">
      <c r="AE22971" s="70"/>
    </row>
    <row r="22972" spans="31:31" ht="15.75" x14ac:dyDescent="0.3">
      <c r="AE22972" s="70"/>
    </row>
    <row r="22973" spans="31:31" ht="15.75" x14ac:dyDescent="0.3">
      <c r="AE22973" s="70"/>
    </row>
    <row r="22974" spans="31:31" ht="15.75" x14ac:dyDescent="0.3">
      <c r="AE22974" s="70"/>
    </row>
    <row r="22975" spans="31:31" ht="15.75" x14ac:dyDescent="0.3">
      <c r="AE22975" s="70"/>
    </row>
    <row r="22976" spans="31:31" ht="15.75" x14ac:dyDescent="0.3">
      <c r="AE22976" s="70"/>
    </row>
    <row r="22977" spans="31:31" ht="15.75" x14ac:dyDescent="0.3">
      <c r="AE22977" s="70"/>
    </row>
    <row r="22978" spans="31:31" ht="15.75" x14ac:dyDescent="0.3">
      <c r="AE22978" s="70"/>
    </row>
    <row r="22979" spans="31:31" ht="15.75" x14ac:dyDescent="0.3">
      <c r="AE22979" s="70"/>
    </row>
    <row r="22980" spans="31:31" ht="15.75" x14ac:dyDescent="0.3">
      <c r="AE22980" s="70"/>
    </row>
    <row r="22981" spans="31:31" ht="15.75" x14ac:dyDescent="0.3">
      <c r="AE22981" s="70"/>
    </row>
    <row r="22982" spans="31:31" ht="15.75" x14ac:dyDescent="0.3">
      <c r="AE22982" s="70"/>
    </row>
    <row r="22983" spans="31:31" ht="15.75" x14ac:dyDescent="0.3">
      <c r="AE22983" s="70"/>
    </row>
    <row r="22984" spans="31:31" ht="15.75" x14ac:dyDescent="0.3">
      <c r="AE22984" s="70"/>
    </row>
    <row r="22985" spans="31:31" ht="15.75" x14ac:dyDescent="0.3">
      <c r="AE22985" s="70"/>
    </row>
    <row r="22986" spans="31:31" ht="15.75" x14ac:dyDescent="0.3">
      <c r="AE22986" s="70"/>
    </row>
    <row r="22987" spans="31:31" ht="15.75" x14ac:dyDescent="0.3">
      <c r="AE22987" s="70"/>
    </row>
    <row r="22988" spans="31:31" ht="15.75" x14ac:dyDescent="0.3">
      <c r="AE22988" s="70"/>
    </row>
    <row r="22989" spans="31:31" ht="15.75" x14ac:dyDescent="0.3">
      <c r="AE22989" s="70"/>
    </row>
    <row r="22990" spans="31:31" ht="15.75" x14ac:dyDescent="0.3">
      <c r="AE22990" s="70"/>
    </row>
    <row r="22991" spans="31:31" ht="15.75" x14ac:dyDescent="0.3">
      <c r="AE22991" s="70"/>
    </row>
    <row r="22992" spans="31:31" ht="15.75" x14ac:dyDescent="0.3">
      <c r="AE22992" s="70"/>
    </row>
    <row r="22993" spans="31:31" ht="15.75" x14ac:dyDescent="0.3">
      <c r="AE22993" s="70"/>
    </row>
    <row r="22994" spans="31:31" ht="15.75" x14ac:dyDescent="0.3">
      <c r="AE22994" s="70"/>
    </row>
    <row r="22995" spans="31:31" ht="15.75" x14ac:dyDescent="0.3">
      <c r="AE22995" s="70"/>
    </row>
    <row r="22996" spans="31:31" ht="15.75" x14ac:dyDescent="0.3">
      <c r="AE22996" s="70"/>
    </row>
    <row r="22997" spans="31:31" ht="15.75" x14ac:dyDescent="0.3">
      <c r="AE22997" s="70"/>
    </row>
    <row r="22998" spans="31:31" ht="15.75" x14ac:dyDescent="0.3">
      <c r="AE22998" s="70"/>
    </row>
    <row r="22999" spans="31:31" ht="15.75" x14ac:dyDescent="0.3">
      <c r="AE22999" s="70"/>
    </row>
    <row r="23000" spans="31:31" ht="15.75" x14ac:dyDescent="0.3">
      <c r="AE23000" s="70"/>
    </row>
    <row r="23001" spans="31:31" ht="15.75" x14ac:dyDescent="0.3">
      <c r="AE23001" s="70"/>
    </row>
    <row r="23002" spans="31:31" ht="15.75" x14ac:dyDescent="0.3">
      <c r="AE23002" s="70"/>
    </row>
    <row r="23003" spans="31:31" ht="15.75" x14ac:dyDescent="0.3">
      <c r="AE23003" s="70"/>
    </row>
    <row r="23004" spans="31:31" ht="15.75" x14ac:dyDescent="0.3">
      <c r="AE23004" s="70"/>
    </row>
    <row r="23005" spans="31:31" ht="15.75" x14ac:dyDescent="0.3">
      <c r="AE23005" s="70"/>
    </row>
    <row r="23006" spans="31:31" ht="15.75" x14ac:dyDescent="0.3">
      <c r="AE23006" s="70"/>
    </row>
    <row r="23007" spans="31:31" ht="15.75" x14ac:dyDescent="0.3">
      <c r="AE23007" s="70"/>
    </row>
    <row r="23008" spans="31:31" ht="15.75" x14ac:dyDescent="0.3">
      <c r="AE23008" s="70"/>
    </row>
    <row r="23009" spans="31:31" ht="15.75" x14ac:dyDescent="0.3">
      <c r="AE23009" s="70"/>
    </row>
    <row r="23010" spans="31:31" ht="15.75" x14ac:dyDescent="0.3">
      <c r="AE23010" s="70"/>
    </row>
    <row r="23011" spans="31:31" ht="15.75" x14ac:dyDescent="0.3">
      <c r="AE23011" s="70"/>
    </row>
    <row r="23012" spans="31:31" ht="15.75" x14ac:dyDescent="0.3">
      <c r="AE23012" s="70"/>
    </row>
    <row r="23013" spans="31:31" ht="15.75" x14ac:dyDescent="0.3">
      <c r="AE23013" s="70"/>
    </row>
    <row r="23014" spans="31:31" ht="15.75" x14ac:dyDescent="0.3">
      <c r="AE23014" s="70"/>
    </row>
    <row r="23015" spans="31:31" ht="15.75" x14ac:dyDescent="0.3">
      <c r="AE23015" s="70"/>
    </row>
    <row r="23016" spans="31:31" ht="15.75" x14ac:dyDescent="0.3">
      <c r="AE23016" s="70"/>
    </row>
    <row r="23017" spans="31:31" ht="15.75" x14ac:dyDescent="0.3">
      <c r="AE23017" s="70"/>
    </row>
    <row r="23018" spans="31:31" ht="15.75" x14ac:dyDescent="0.3">
      <c r="AE23018" s="70"/>
    </row>
    <row r="23019" spans="31:31" ht="15.75" x14ac:dyDescent="0.3">
      <c r="AE23019" s="70"/>
    </row>
    <row r="23020" spans="31:31" ht="15.75" x14ac:dyDescent="0.3">
      <c r="AE23020" s="70"/>
    </row>
    <row r="23021" spans="31:31" ht="15.75" x14ac:dyDescent="0.3">
      <c r="AE23021" s="70"/>
    </row>
    <row r="23022" spans="31:31" ht="15.75" x14ac:dyDescent="0.3">
      <c r="AE23022" s="70"/>
    </row>
    <row r="23023" spans="31:31" ht="15.75" x14ac:dyDescent="0.3">
      <c r="AE23023" s="70"/>
    </row>
    <row r="23024" spans="31:31" ht="15.75" x14ac:dyDescent="0.3">
      <c r="AE23024" s="70"/>
    </row>
    <row r="23025" spans="31:31" ht="15.75" x14ac:dyDescent="0.3">
      <c r="AE23025" s="70"/>
    </row>
    <row r="23026" spans="31:31" ht="15.75" x14ac:dyDescent="0.3">
      <c r="AE23026" s="70"/>
    </row>
    <row r="23027" spans="31:31" ht="15.75" x14ac:dyDescent="0.3">
      <c r="AE23027" s="70"/>
    </row>
    <row r="23028" spans="31:31" ht="15.75" x14ac:dyDescent="0.3">
      <c r="AE23028" s="70"/>
    </row>
    <row r="23029" spans="31:31" ht="15.75" x14ac:dyDescent="0.3">
      <c r="AE23029" s="70"/>
    </row>
    <row r="23030" spans="31:31" ht="15.75" x14ac:dyDescent="0.3">
      <c r="AE23030" s="70"/>
    </row>
    <row r="23031" spans="31:31" ht="15.75" x14ac:dyDescent="0.3">
      <c r="AE23031" s="70"/>
    </row>
    <row r="23032" spans="31:31" ht="15.75" x14ac:dyDescent="0.3">
      <c r="AE23032" s="70"/>
    </row>
    <row r="23033" spans="31:31" ht="15.75" x14ac:dyDescent="0.3">
      <c r="AE23033" s="70"/>
    </row>
    <row r="23034" spans="31:31" ht="15.75" x14ac:dyDescent="0.3">
      <c r="AE23034" s="70"/>
    </row>
    <row r="23035" spans="31:31" ht="15.75" x14ac:dyDescent="0.3">
      <c r="AE23035" s="70"/>
    </row>
    <row r="23036" spans="31:31" ht="15.75" x14ac:dyDescent="0.3">
      <c r="AE23036" s="70"/>
    </row>
    <row r="23037" spans="31:31" ht="15.75" x14ac:dyDescent="0.3">
      <c r="AE23037" s="70"/>
    </row>
    <row r="23038" spans="31:31" ht="15.75" x14ac:dyDescent="0.3">
      <c r="AE23038" s="70"/>
    </row>
    <row r="23039" spans="31:31" ht="15.75" x14ac:dyDescent="0.3">
      <c r="AE23039" s="70"/>
    </row>
    <row r="23040" spans="31:31" ht="15.75" x14ac:dyDescent="0.3">
      <c r="AE23040" s="70"/>
    </row>
    <row r="23041" spans="31:31" ht="15.75" x14ac:dyDescent="0.3">
      <c r="AE23041" s="70"/>
    </row>
    <row r="23042" spans="31:31" ht="15.75" x14ac:dyDescent="0.3">
      <c r="AE23042" s="70"/>
    </row>
    <row r="23043" spans="31:31" ht="15.75" x14ac:dyDescent="0.3">
      <c r="AE23043" s="70"/>
    </row>
    <row r="23044" spans="31:31" ht="15.75" x14ac:dyDescent="0.3">
      <c r="AE23044" s="70"/>
    </row>
    <row r="23045" spans="31:31" ht="15.75" x14ac:dyDescent="0.3">
      <c r="AE23045" s="70"/>
    </row>
    <row r="23046" spans="31:31" ht="15.75" x14ac:dyDescent="0.3">
      <c r="AE23046" s="70"/>
    </row>
    <row r="23047" spans="31:31" ht="15.75" x14ac:dyDescent="0.3">
      <c r="AE23047" s="70"/>
    </row>
    <row r="23048" spans="31:31" ht="15.75" x14ac:dyDescent="0.3">
      <c r="AE23048" s="70"/>
    </row>
    <row r="23049" spans="31:31" ht="15.75" x14ac:dyDescent="0.3">
      <c r="AE23049" s="70"/>
    </row>
    <row r="23050" spans="31:31" ht="15.75" x14ac:dyDescent="0.3">
      <c r="AE23050" s="70"/>
    </row>
    <row r="23051" spans="31:31" ht="15.75" x14ac:dyDescent="0.3">
      <c r="AE23051" s="70"/>
    </row>
    <row r="23052" spans="31:31" ht="15.75" x14ac:dyDescent="0.3">
      <c r="AE23052" s="70"/>
    </row>
    <row r="23053" spans="31:31" ht="15.75" x14ac:dyDescent="0.3">
      <c r="AE23053" s="70"/>
    </row>
    <row r="23054" spans="31:31" ht="15.75" x14ac:dyDescent="0.3">
      <c r="AE23054" s="70"/>
    </row>
    <row r="23055" spans="31:31" ht="15.75" x14ac:dyDescent="0.3">
      <c r="AE23055" s="70"/>
    </row>
    <row r="23056" spans="31:31" ht="15.75" x14ac:dyDescent="0.3">
      <c r="AE23056" s="70"/>
    </row>
    <row r="23057" spans="31:31" ht="15.75" x14ac:dyDescent="0.3">
      <c r="AE23057" s="70"/>
    </row>
    <row r="23058" spans="31:31" ht="15.75" x14ac:dyDescent="0.3">
      <c r="AE23058" s="70"/>
    </row>
    <row r="23059" spans="31:31" ht="15.75" x14ac:dyDescent="0.3">
      <c r="AE23059" s="70"/>
    </row>
    <row r="23060" spans="31:31" ht="15.75" x14ac:dyDescent="0.3">
      <c r="AE23060" s="70"/>
    </row>
    <row r="23061" spans="31:31" ht="15.75" x14ac:dyDescent="0.3">
      <c r="AE23061" s="70"/>
    </row>
    <row r="23062" spans="31:31" ht="15.75" x14ac:dyDescent="0.3">
      <c r="AE23062" s="70"/>
    </row>
    <row r="23063" spans="31:31" ht="15.75" x14ac:dyDescent="0.3">
      <c r="AE23063" s="70"/>
    </row>
    <row r="23064" spans="31:31" ht="15.75" x14ac:dyDescent="0.3">
      <c r="AE23064" s="70"/>
    </row>
    <row r="23065" spans="31:31" ht="15.75" x14ac:dyDescent="0.3">
      <c r="AE23065" s="70"/>
    </row>
    <row r="23066" spans="31:31" ht="15.75" x14ac:dyDescent="0.3">
      <c r="AE23066" s="70"/>
    </row>
    <row r="23067" spans="31:31" ht="15.75" x14ac:dyDescent="0.3">
      <c r="AE23067" s="70"/>
    </row>
    <row r="23068" spans="31:31" ht="15.75" x14ac:dyDescent="0.3">
      <c r="AE23068" s="70"/>
    </row>
    <row r="23069" spans="31:31" ht="15.75" x14ac:dyDescent="0.3">
      <c r="AE23069" s="70"/>
    </row>
    <row r="23070" spans="31:31" ht="15.75" x14ac:dyDescent="0.3">
      <c r="AE23070" s="70"/>
    </row>
    <row r="23071" spans="31:31" ht="15.75" x14ac:dyDescent="0.3">
      <c r="AE23071" s="70"/>
    </row>
    <row r="23072" spans="31:31" ht="15.75" x14ac:dyDescent="0.3">
      <c r="AE23072" s="70"/>
    </row>
    <row r="23073" spans="31:31" ht="15.75" x14ac:dyDescent="0.3">
      <c r="AE23073" s="70"/>
    </row>
    <row r="23074" spans="31:31" ht="15.75" x14ac:dyDescent="0.3">
      <c r="AE23074" s="70"/>
    </row>
    <row r="23075" spans="31:31" ht="15.75" x14ac:dyDescent="0.3">
      <c r="AE23075" s="70"/>
    </row>
    <row r="23076" spans="31:31" ht="15.75" x14ac:dyDescent="0.3">
      <c r="AE23076" s="70"/>
    </row>
    <row r="23077" spans="31:31" ht="15.75" x14ac:dyDescent="0.3">
      <c r="AE23077" s="70"/>
    </row>
    <row r="23078" spans="31:31" ht="15.75" x14ac:dyDescent="0.3">
      <c r="AE23078" s="70"/>
    </row>
    <row r="23079" spans="31:31" ht="15.75" x14ac:dyDescent="0.3">
      <c r="AE23079" s="70"/>
    </row>
    <row r="23080" spans="31:31" ht="15.75" x14ac:dyDescent="0.3">
      <c r="AE23080" s="70"/>
    </row>
    <row r="23081" spans="31:31" ht="15.75" x14ac:dyDescent="0.3">
      <c r="AE23081" s="70"/>
    </row>
    <row r="23082" spans="31:31" ht="15.75" x14ac:dyDescent="0.3">
      <c r="AE23082" s="70"/>
    </row>
    <row r="23083" spans="31:31" ht="15.75" x14ac:dyDescent="0.3">
      <c r="AE23083" s="70"/>
    </row>
    <row r="23084" spans="31:31" ht="15.75" x14ac:dyDescent="0.3">
      <c r="AE23084" s="70"/>
    </row>
    <row r="23085" spans="31:31" ht="15.75" x14ac:dyDescent="0.3">
      <c r="AE23085" s="70"/>
    </row>
    <row r="23086" spans="31:31" ht="15.75" x14ac:dyDescent="0.3">
      <c r="AE23086" s="70"/>
    </row>
    <row r="23087" spans="31:31" ht="15.75" x14ac:dyDescent="0.3">
      <c r="AE23087" s="70"/>
    </row>
    <row r="23088" spans="31:31" ht="15.75" x14ac:dyDescent="0.3">
      <c r="AE23088" s="70"/>
    </row>
    <row r="23089" spans="31:31" ht="15.75" x14ac:dyDescent="0.3">
      <c r="AE23089" s="70"/>
    </row>
    <row r="23090" spans="31:31" ht="15.75" x14ac:dyDescent="0.3">
      <c r="AE23090" s="70"/>
    </row>
    <row r="23091" spans="31:31" ht="15.75" x14ac:dyDescent="0.3">
      <c r="AE23091" s="70"/>
    </row>
    <row r="23092" spans="31:31" ht="15.75" x14ac:dyDescent="0.3">
      <c r="AE23092" s="70"/>
    </row>
    <row r="23093" spans="31:31" ht="15.75" x14ac:dyDescent="0.3">
      <c r="AE23093" s="70"/>
    </row>
    <row r="23094" spans="31:31" ht="15.75" x14ac:dyDescent="0.3">
      <c r="AE23094" s="70"/>
    </row>
    <row r="23095" spans="31:31" ht="15.75" x14ac:dyDescent="0.3">
      <c r="AE23095" s="70"/>
    </row>
    <row r="23096" spans="31:31" ht="15.75" x14ac:dyDescent="0.3">
      <c r="AE23096" s="70"/>
    </row>
    <row r="23097" spans="31:31" ht="15.75" x14ac:dyDescent="0.3">
      <c r="AE23097" s="70"/>
    </row>
    <row r="23098" spans="31:31" ht="15.75" x14ac:dyDescent="0.3">
      <c r="AE23098" s="70"/>
    </row>
    <row r="23099" spans="31:31" ht="15.75" x14ac:dyDescent="0.3">
      <c r="AE23099" s="70"/>
    </row>
    <row r="23100" spans="31:31" ht="15.75" x14ac:dyDescent="0.3">
      <c r="AE23100" s="70"/>
    </row>
    <row r="23101" spans="31:31" ht="15.75" x14ac:dyDescent="0.3">
      <c r="AE23101" s="70"/>
    </row>
    <row r="23102" spans="31:31" ht="15.75" x14ac:dyDescent="0.3">
      <c r="AE23102" s="70"/>
    </row>
    <row r="23103" spans="31:31" ht="15.75" x14ac:dyDescent="0.3">
      <c r="AE23103" s="70"/>
    </row>
    <row r="23104" spans="31:31" ht="15.75" x14ac:dyDescent="0.3">
      <c r="AE23104" s="70"/>
    </row>
    <row r="23105" spans="31:31" ht="15.75" x14ac:dyDescent="0.3">
      <c r="AE23105" s="70"/>
    </row>
    <row r="23106" spans="31:31" ht="15.75" x14ac:dyDescent="0.3">
      <c r="AE23106" s="70"/>
    </row>
    <row r="23107" spans="31:31" ht="15.75" x14ac:dyDescent="0.3">
      <c r="AE23107" s="70"/>
    </row>
    <row r="23108" spans="31:31" ht="15.75" x14ac:dyDescent="0.3">
      <c r="AE23108" s="70"/>
    </row>
    <row r="23109" spans="31:31" ht="15.75" x14ac:dyDescent="0.3">
      <c r="AE23109" s="70"/>
    </row>
    <row r="23110" spans="31:31" ht="15.75" x14ac:dyDescent="0.3">
      <c r="AE23110" s="70"/>
    </row>
    <row r="23111" spans="31:31" ht="15.75" x14ac:dyDescent="0.3">
      <c r="AE23111" s="70"/>
    </row>
    <row r="23112" spans="31:31" ht="15.75" x14ac:dyDescent="0.3">
      <c r="AE23112" s="70"/>
    </row>
    <row r="23113" spans="31:31" ht="15.75" x14ac:dyDescent="0.3">
      <c r="AE23113" s="70"/>
    </row>
    <row r="23114" spans="31:31" ht="15.75" x14ac:dyDescent="0.3">
      <c r="AE23114" s="70"/>
    </row>
    <row r="23115" spans="31:31" ht="15.75" x14ac:dyDescent="0.3">
      <c r="AE23115" s="70"/>
    </row>
    <row r="23116" spans="31:31" ht="15.75" x14ac:dyDescent="0.3">
      <c r="AE23116" s="70"/>
    </row>
    <row r="23117" spans="31:31" ht="15.75" x14ac:dyDescent="0.3">
      <c r="AE23117" s="70"/>
    </row>
    <row r="23118" spans="31:31" ht="15.75" x14ac:dyDescent="0.3">
      <c r="AE23118" s="70"/>
    </row>
    <row r="23119" spans="31:31" ht="15.75" x14ac:dyDescent="0.3">
      <c r="AE23119" s="70"/>
    </row>
    <row r="23120" spans="31:31" ht="15.75" x14ac:dyDescent="0.3">
      <c r="AE23120" s="70"/>
    </row>
    <row r="23121" spans="31:31" ht="15.75" x14ac:dyDescent="0.3">
      <c r="AE23121" s="70"/>
    </row>
    <row r="23122" spans="31:31" ht="15.75" x14ac:dyDescent="0.3">
      <c r="AE23122" s="70"/>
    </row>
    <row r="23123" spans="31:31" ht="15.75" x14ac:dyDescent="0.3">
      <c r="AE23123" s="70"/>
    </row>
    <row r="23124" spans="31:31" ht="15.75" x14ac:dyDescent="0.3">
      <c r="AE23124" s="70"/>
    </row>
    <row r="23125" spans="31:31" ht="15.75" x14ac:dyDescent="0.3">
      <c r="AE23125" s="70"/>
    </row>
    <row r="23126" spans="31:31" ht="15.75" x14ac:dyDescent="0.3">
      <c r="AE23126" s="70"/>
    </row>
    <row r="23127" spans="31:31" ht="15.75" x14ac:dyDescent="0.3">
      <c r="AE23127" s="70"/>
    </row>
    <row r="23128" spans="31:31" ht="15.75" x14ac:dyDescent="0.3">
      <c r="AE23128" s="70"/>
    </row>
    <row r="23129" spans="31:31" ht="15.75" x14ac:dyDescent="0.3">
      <c r="AE23129" s="70"/>
    </row>
    <row r="23130" spans="31:31" ht="15.75" x14ac:dyDescent="0.3">
      <c r="AE23130" s="70"/>
    </row>
    <row r="23131" spans="31:31" ht="15.75" x14ac:dyDescent="0.3">
      <c r="AE23131" s="70"/>
    </row>
    <row r="23132" spans="31:31" ht="15.75" x14ac:dyDescent="0.3">
      <c r="AE23132" s="70"/>
    </row>
    <row r="23133" spans="31:31" ht="15.75" x14ac:dyDescent="0.3">
      <c r="AE23133" s="70"/>
    </row>
    <row r="23134" spans="31:31" ht="15.75" x14ac:dyDescent="0.3">
      <c r="AE23134" s="70"/>
    </row>
    <row r="23135" spans="31:31" ht="15.75" x14ac:dyDescent="0.3">
      <c r="AE23135" s="70"/>
    </row>
    <row r="23136" spans="31:31" ht="15.75" x14ac:dyDescent="0.3">
      <c r="AE23136" s="70"/>
    </row>
    <row r="23137" spans="31:31" ht="15.75" x14ac:dyDescent="0.3">
      <c r="AE23137" s="70"/>
    </row>
    <row r="23138" spans="31:31" ht="15.75" x14ac:dyDescent="0.3">
      <c r="AE23138" s="70"/>
    </row>
    <row r="23139" spans="31:31" ht="15.75" x14ac:dyDescent="0.3">
      <c r="AE23139" s="70"/>
    </row>
    <row r="23140" spans="31:31" ht="15.75" x14ac:dyDescent="0.3">
      <c r="AE23140" s="70"/>
    </row>
    <row r="23141" spans="31:31" ht="15.75" x14ac:dyDescent="0.3">
      <c r="AE23141" s="70"/>
    </row>
    <row r="23142" spans="31:31" ht="15.75" x14ac:dyDescent="0.3">
      <c r="AE23142" s="70"/>
    </row>
    <row r="23143" spans="31:31" ht="15.75" x14ac:dyDescent="0.3">
      <c r="AE23143" s="70"/>
    </row>
    <row r="23144" spans="31:31" ht="15.75" x14ac:dyDescent="0.3">
      <c r="AE23144" s="70"/>
    </row>
    <row r="23145" spans="31:31" ht="15.75" x14ac:dyDescent="0.3">
      <c r="AE23145" s="70"/>
    </row>
    <row r="23146" spans="31:31" ht="15.75" x14ac:dyDescent="0.3">
      <c r="AE23146" s="70"/>
    </row>
    <row r="23147" spans="31:31" ht="15.75" x14ac:dyDescent="0.3">
      <c r="AE23147" s="70"/>
    </row>
    <row r="23148" spans="31:31" ht="15.75" x14ac:dyDescent="0.3">
      <c r="AE23148" s="70"/>
    </row>
    <row r="23149" spans="31:31" ht="15.75" x14ac:dyDescent="0.3">
      <c r="AE23149" s="70"/>
    </row>
    <row r="23150" spans="31:31" ht="15.75" x14ac:dyDescent="0.3">
      <c r="AE23150" s="70"/>
    </row>
    <row r="23151" spans="31:31" ht="15.75" x14ac:dyDescent="0.3">
      <c r="AE23151" s="70"/>
    </row>
    <row r="23152" spans="31:31" ht="15.75" x14ac:dyDescent="0.3">
      <c r="AE23152" s="70"/>
    </row>
    <row r="23153" spans="31:31" ht="15.75" x14ac:dyDescent="0.3">
      <c r="AE23153" s="70"/>
    </row>
    <row r="23154" spans="31:31" ht="15.75" x14ac:dyDescent="0.3">
      <c r="AE23154" s="70"/>
    </row>
    <row r="23155" spans="31:31" ht="15.75" x14ac:dyDescent="0.3">
      <c r="AE23155" s="70"/>
    </row>
    <row r="23156" spans="31:31" ht="15.75" x14ac:dyDescent="0.3">
      <c r="AE23156" s="70"/>
    </row>
    <row r="23157" spans="31:31" ht="15.75" x14ac:dyDescent="0.3">
      <c r="AE23157" s="70"/>
    </row>
    <row r="23158" spans="31:31" ht="15.75" x14ac:dyDescent="0.3">
      <c r="AE23158" s="70"/>
    </row>
    <row r="23159" spans="31:31" ht="15.75" x14ac:dyDescent="0.3">
      <c r="AE23159" s="70"/>
    </row>
    <row r="23160" spans="31:31" ht="15.75" x14ac:dyDescent="0.3">
      <c r="AE23160" s="70"/>
    </row>
    <row r="23161" spans="31:31" ht="15.75" x14ac:dyDescent="0.3">
      <c r="AE23161" s="70"/>
    </row>
    <row r="23162" spans="31:31" ht="15.75" x14ac:dyDescent="0.3">
      <c r="AE23162" s="70"/>
    </row>
    <row r="23163" spans="31:31" ht="15.75" x14ac:dyDescent="0.3">
      <c r="AE23163" s="70"/>
    </row>
    <row r="23164" spans="31:31" ht="15.75" x14ac:dyDescent="0.3">
      <c r="AE23164" s="70"/>
    </row>
    <row r="23165" spans="31:31" ht="15.75" x14ac:dyDescent="0.3">
      <c r="AE23165" s="70"/>
    </row>
    <row r="23166" spans="31:31" ht="15.75" x14ac:dyDescent="0.3">
      <c r="AE23166" s="70"/>
    </row>
    <row r="23167" spans="31:31" ht="15.75" x14ac:dyDescent="0.3">
      <c r="AE23167" s="70"/>
    </row>
    <row r="23168" spans="31:31" ht="15.75" x14ac:dyDescent="0.3">
      <c r="AE23168" s="70"/>
    </row>
    <row r="23169" spans="31:31" ht="15.75" x14ac:dyDescent="0.3">
      <c r="AE23169" s="70"/>
    </row>
    <row r="23170" spans="31:31" ht="15.75" x14ac:dyDescent="0.3">
      <c r="AE23170" s="70"/>
    </row>
    <row r="23171" spans="31:31" ht="15.75" x14ac:dyDescent="0.3">
      <c r="AE23171" s="70"/>
    </row>
    <row r="23172" spans="31:31" ht="15.75" x14ac:dyDescent="0.3">
      <c r="AE23172" s="70"/>
    </row>
    <row r="23173" spans="31:31" ht="15.75" x14ac:dyDescent="0.3">
      <c r="AE23173" s="70"/>
    </row>
    <row r="23174" spans="31:31" ht="15.75" x14ac:dyDescent="0.3">
      <c r="AE23174" s="70"/>
    </row>
    <row r="23175" spans="31:31" ht="15.75" x14ac:dyDescent="0.3">
      <c r="AE23175" s="70"/>
    </row>
    <row r="23176" spans="31:31" ht="15.75" x14ac:dyDescent="0.3">
      <c r="AE23176" s="70"/>
    </row>
    <row r="23177" spans="31:31" ht="15.75" x14ac:dyDescent="0.3">
      <c r="AE23177" s="70"/>
    </row>
    <row r="23178" spans="31:31" ht="15.75" x14ac:dyDescent="0.3">
      <c r="AE23178" s="70"/>
    </row>
    <row r="23179" spans="31:31" ht="15.75" x14ac:dyDescent="0.3">
      <c r="AE23179" s="70"/>
    </row>
    <row r="23180" spans="31:31" ht="15.75" x14ac:dyDescent="0.3">
      <c r="AE23180" s="70"/>
    </row>
    <row r="23181" spans="31:31" ht="15.75" x14ac:dyDescent="0.3">
      <c r="AE23181" s="70"/>
    </row>
    <row r="23182" spans="31:31" ht="15.75" x14ac:dyDescent="0.3">
      <c r="AE23182" s="70"/>
    </row>
    <row r="23183" spans="31:31" ht="15.75" x14ac:dyDescent="0.3">
      <c r="AE23183" s="70"/>
    </row>
    <row r="23184" spans="31:31" ht="15.75" x14ac:dyDescent="0.3">
      <c r="AE23184" s="70"/>
    </row>
    <row r="23185" spans="31:31" ht="15.75" x14ac:dyDescent="0.3">
      <c r="AE23185" s="70"/>
    </row>
    <row r="23186" spans="31:31" ht="15.75" x14ac:dyDescent="0.3">
      <c r="AE23186" s="70"/>
    </row>
    <row r="23187" spans="31:31" ht="15.75" x14ac:dyDescent="0.3">
      <c r="AE23187" s="70"/>
    </row>
    <row r="23188" spans="31:31" ht="15.75" x14ac:dyDescent="0.3">
      <c r="AE23188" s="70"/>
    </row>
    <row r="23189" spans="31:31" ht="15.75" x14ac:dyDescent="0.3">
      <c r="AE23189" s="70"/>
    </row>
    <row r="23190" spans="31:31" ht="15.75" x14ac:dyDescent="0.3">
      <c r="AE23190" s="70"/>
    </row>
    <row r="23191" spans="31:31" ht="15.75" x14ac:dyDescent="0.3">
      <c r="AE23191" s="70"/>
    </row>
    <row r="23192" spans="31:31" ht="15.75" x14ac:dyDescent="0.3">
      <c r="AE23192" s="70"/>
    </row>
    <row r="23193" spans="31:31" ht="15.75" x14ac:dyDescent="0.3">
      <c r="AE23193" s="70"/>
    </row>
    <row r="23194" spans="31:31" ht="15.75" x14ac:dyDescent="0.3">
      <c r="AE23194" s="70"/>
    </row>
    <row r="23195" spans="31:31" ht="15.75" x14ac:dyDescent="0.3">
      <c r="AE23195" s="70"/>
    </row>
    <row r="23196" spans="31:31" ht="15.75" x14ac:dyDescent="0.3">
      <c r="AE23196" s="70"/>
    </row>
    <row r="23197" spans="31:31" ht="15.75" x14ac:dyDescent="0.3">
      <c r="AE23197" s="70"/>
    </row>
    <row r="23198" spans="31:31" ht="15.75" x14ac:dyDescent="0.3">
      <c r="AE23198" s="70"/>
    </row>
    <row r="23199" spans="31:31" ht="15.75" x14ac:dyDescent="0.3">
      <c r="AE23199" s="70"/>
    </row>
    <row r="23200" spans="31:31" ht="15.75" x14ac:dyDescent="0.3">
      <c r="AE23200" s="70"/>
    </row>
    <row r="23201" spans="31:31" ht="15.75" x14ac:dyDescent="0.3">
      <c r="AE23201" s="70"/>
    </row>
    <row r="23202" spans="31:31" ht="15.75" x14ac:dyDescent="0.3">
      <c r="AE23202" s="70"/>
    </row>
    <row r="23203" spans="31:31" ht="15.75" x14ac:dyDescent="0.3">
      <c r="AE23203" s="70"/>
    </row>
    <row r="23204" spans="31:31" ht="15.75" x14ac:dyDescent="0.3">
      <c r="AE23204" s="70"/>
    </row>
    <row r="23205" spans="31:31" ht="15.75" x14ac:dyDescent="0.3">
      <c r="AE23205" s="70"/>
    </row>
    <row r="23206" spans="31:31" ht="15.75" x14ac:dyDescent="0.3">
      <c r="AE23206" s="70"/>
    </row>
    <row r="23207" spans="31:31" ht="15.75" x14ac:dyDescent="0.3">
      <c r="AE23207" s="70"/>
    </row>
    <row r="23208" spans="31:31" ht="15.75" x14ac:dyDescent="0.3">
      <c r="AE23208" s="70"/>
    </row>
    <row r="23209" spans="31:31" ht="15.75" x14ac:dyDescent="0.3">
      <c r="AE23209" s="70"/>
    </row>
    <row r="23210" spans="31:31" ht="15.75" x14ac:dyDescent="0.3">
      <c r="AE23210" s="70"/>
    </row>
    <row r="23211" spans="31:31" ht="15.75" x14ac:dyDescent="0.3">
      <c r="AE23211" s="70"/>
    </row>
    <row r="23212" spans="31:31" ht="15.75" x14ac:dyDescent="0.3">
      <c r="AE23212" s="70"/>
    </row>
    <row r="23213" spans="31:31" ht="15.75" x14ac:dyDescent="0.3">
      <c r="AE23213" s="70"/>
    </row>
    <row r="23214" spans="31:31" ht="15.75" x14ac:dyDescent="0.3">
      <c r="AE23214" s="70"/>
    </row>
    <row r="23215" spans="31:31" ht="15.75" x14ac:dyDescent="0.3">
      <c r="AE23215" s="70"/>
    </row>
    <row r="23216" spans="31:31" ht="15.75" x14ac:dyDescent="0.3">
      <c r="AE23216" s="70"/>
    </row>
    <row r="23217" spans="31:31" ht="15.75" x14ac:dyDescent="0.3">
      <c r="AE23217" s="70"/>
    </row>
    <row r="23218" spans="31:31" ht="15.75" x14ac:dyDescent="0.3">
      <c r="AE23218" s="70"/>
    </row>
    <row r="23219" spans="31:31" ht="15.75" x14ac:dyDescent="0.3">
      <c r="AE23219" s="70"/>
    </row>
    <row r="23220" spans="31:31" ht="15.75" x14ac:dyDescent="0.3">
      <c r="AE23220" s="70"/>
    </row>
    <row r="23221" spans="31:31" ht="15.75" x14ac:dyDescent="0.3">
      <c r="AE23221" s="70"/>
    </row>
    <row r="23222" spans="31:31" ht="15.75" x14ac:dyDescent="0.3">
      <c r="AE23222" s="70"/>
    </row>
    <row r="23223" spans="31:31" ht="15.75" x14ac:dyDescent="0.3">
      <c r="AE23223" s="70"/>
    </row>
    <row r="23224" spans="31:31" ht="15.75" x14ac:dyDescent="0.3">
      <c r="AE23224" s="70"/>
    </row>
    <row r="23225" spans="31:31" ht="15.75" x14ac:dyDescent="0.3">
      <c r="AE23225" s="70"/>
    </row>
    <row r="23226" spans="31:31" ht="15.75" x14ac:dyDescent="0.3">
      <c r="AE23226" s="70"/>
    </row>
    <row r="23227" spans="31:31" ht="15.75" x14ac:dyDescent="0.3">
      <c r="AE23227" s="70"/>
    </row>
    <row r="23228" spans="31:31" ht="15.75" x14ac:dyDescent="0.3">
      <c r="AE23228" s="70"/>
    </row>
    <row r="23229" spans="31:31" ht="15.75" x14ac:dyDescent="0.3">
      <c r="AE23229" s="70"/>
    </row>
    <row r="23230" spans="31:31" ht="15.75" x14ac:dyDescent="0.3">
      <c r="AE23230" s="70"/>
    </row>
    <row r="23231" spans="31:31" ht="15.75" x14ac:dyDescent="0.3">
      <c r="AE23231" s="70"/>
    </row>
    <row r="23232" spans="31:31" ht="15.75" x14ac:dyDescent="0.3">
      <c r="AE23232" s="70"/>
    </row>
    <row r="23233" spans="31:31" ht="15.75" x14ac:dyDescent="0.3">
      <c r="AE23233" s="70"/>
    </row>
    <row r="23234" spans="31:31" ht="15.75" x14ac:dyDescent="0.3">
      <c r="AE23234" s="70"/>
    </row>
    <row r="23235" spans="31:31" ht="15.75" x14ac:dyDescent="0.3">
      <c r="AE23235" s="70"/>
    </row>
    <row r="23236" spans="31:31" ht="15.75" x14ac:dyDescent="0.3">
      <c r="AE23236" s="70"/>
    </row>
    <row r="23237" spans="31:31" ht="15.75" x14ac:dyDescent="0.3">
      <c r="AE23237" s="70"/>
    </row>
    <row r="23238" spans="31:31" ht="15.75" x14ac:dyDescent="0.3">
      <c r="AE23238" s="70"/>
    </row>
    <row r="23239" spans="31:31" ht="15.75" x14ac:dyDescent="0.3">
      <c r="AE23239" s="70"/>
    </row>
    <row r="23240" spans="31:31" ht="15.75" x14ac:dyDescent="0.3">
      <c r="AE23240" s="70"/>
    </row>
    <row r="23241" spans="31:31" ht="15.75" x14ac:dyDescent="0.3">
      <c r="AE23241" s="70"/>
    </row>
    <row r="23242" spans="31:31" ht="15.75" x14ac:dyDescent="0.3">
      <c r="AE23242" s="70"/>
    </row>
    <row r="23243" spans="31:31" ht="15.75" x14ac:dyDescent="0.3">
      <c r="AE23243" s="70"/>
    </row>
    <row r="23244" spans="31:31" ht="15.75" x14ac:dyDescent="0.3">
      <c r="AE23244" s="70"/>
    </row>
    <row r="23245" spans="31:31" ht="15.75" x14ac:dyDescent="0.3">
      <c r="AE23245" s="70"/>
    </row>
    <row r="23246" spans="31:31" ht="15.75" x14ac:dyDescent="0.3">
      <c r="AE23246" s="70"/>
    </row>
    <row r="23247" spans="31:31" ht="15.75" x14ac:dyDescent="0.3">
      <c r="AE23247" s="70"/>
    </row>
    <row r="23248" spans="31:31" ht="15.75" x14ac:dyDescent="0.3">
      <c r="AE23248" s="70"/>
    </row>
    <row r="23249" spans="31:31" ht="15.75" x14ac:dyDescent="0.3">
      <c r="AE23249" s="70"/>
    </row>
    <row r="23250" spans="31:31" ht="15.75" x14ac:dyDescent="0.3">
      <c r="AE23250" s="70"/>
    </row>
    <row r="23251" spans="31:31" ht="15.75" x14ac:dyDescent="0.3">
      <c r="AE23251" s="70"/>
    </row>
    <row r="23252" spans="31:31" ht="15.75" x14ac:dyDescent="0.3">
      <c r="AE23252" s="70"/>
    </row>
    <row r="23253" spans="31:31" ht="15.75" x14ac:dyDescent="0.3">
      <c r="AE23253" s="70"/>
    </row>
    <row r="23254" spans="31:31" ht="15.75" x14ac:dyDescent="0.3">
      <c r="AE23254" s="70"/>
    </row>
    <row r="23255" spans="31:31" ht="15.75" x14ac:dyDescent="0.3">
      <c r="AE23255" s="70"/>
    </row>
    <row r="23256" spans="31:31" ht="15.75" x14ac:dyDescent="0.3">
      <c r="AE23256" s="70"/>
    </row>
    <row r="23257" spans="31:31" ht="15.75" x14ac:dyDescent="0.3">
      <c r="AE23257" s="70"/>
    </row>
    <row r="23258" spans="31:31" ht="15.75" x14ac:dyDescent="0.3">
      <c r="AE23258" s="70"/>
    </row>
    <row r="23259" spans="31:31" ht="15.75" x14ac:dyDescent="0.3">
      <c r="AE23259" s="70"/>
    </row>
    <row r="23260" spans="31:31" ht="15.75" x14ac:dyDescent="0.3">
      <c r="AE23260" s="70"/>
    </row>
    <row r="23261" spans="31:31" ht="15.75" x14ac:dyDescent="0.3">
      <c r="AE23261" s="70"/>
    </row>
    <row r="23262" spans="31:31" ht="15.75" x14ac:dyDescent="0.3">
      <c r="AE23262" s="70"/>
    </row>
    <row r="23263" spans="31:31" ht="15.75" x14ac:dyDescent="0.3">
      <c r="AE23263" s="70"/>
    </row>
    <row r="23264" spans="31:31" ht="15.75" x14ac:dyDescent="0.3">
      <c r="AE23264" s="70"/>
    </row>
    <row r="23265" spans="31:31" ht="15.75" x14ac:dyDescent="0.3">
      <c r="AE23265" s="70"/>
    </row>
    <row r="23266" spans="31:31" ht="15.75" x14ac:dyDescent="0.3">
      <c r="AE23266" s="70"/>
    </row>
    <row r="23267" spans="31:31" ht="15.75" x14ac:dyDescent="0.3">
      <c r="AE23267" s="70"/>
    </row>
    <row r="23268" spans="31:31" ht="15.75" x14ac:dyDescent="0.3">
      <c r="AE23268" s="70"/>
    </row>
    <row r="23269" spans="31:31" ht="15.75" x14ac:dyDescent="0.3">
      <c r="AE23269" s="70"/>
    </row>
    <row r="23270" spans="31:31" ht="15.75" x14ac:dyDescent="0.3">
      <c r="AE23270" s="70"/>
    </row>
    <row r="23271" spans="31:31" ht="15.75" x14ac:dyDescent="0.3">
      <c r="AE23271" s="70"/>
    </row>
    <row r="23272" spans="31:31" ht="15.75" x14ac:dyDescent="0.3">
      <c r="AE23272" s="70"/>
    </row>
    <row r="23273" spans="31:31" ht="15.75" x14ac:dyDescent="0.3">
      <c r="AE23273" s="70"/>
    </row>
    <row r="23274" spans="31:31" ht="15.75" x14ac:dyDescent="0.3">
      <c r="AE23274" s="70"/>
    </row>
    <row r="23275" spans="31:31" ht="15.75" x14ac:dyDescent="0.3">
      <c r="AE23275" s="70"/>
    </row>
    <row r="23276" spans="31:31" ht="15.75" x14ac:dyDescent="0.3">
      <c r="AE23276" s="70"/>
    </row>
    <row r="23277" spans="31:31" ht="15.75" x14ac:dyDescent="0.3">
      <c r="AE23277" s="70"/>
    </row>
    <row r="23278" spans="31:31" ht="15.75" x14ac:dyDescent="0.3">
      <c r="AE23278" s="70"/>
    </row>
    <row r="23279" spans="31:31" ht="15.75" x14ac:dyDescent="0.3">
      <c r="AE23279" s="70"/>
    </row>
    <row r="23280" spans="31:31" ht="15.75" x14ac:dyDescent="0.3">
      <c r="AE23280" s="70"/>
    </row>
    <row r="23281" spans="31:31" ht="15.75" x14ac:dyDescent="0.3">
      <c r="AE23281" s="70"/>
    </row>
    <row r="23282" spans="31:31" ht="15.75" x14ac:dyDescent="0.3">
      <c r="AE23282" s="70"/>
    </row>
    <row r="23283" spans="31:31" ht="15.75" x14ac:dyDescent="0.3">
      <c r="AE23283" s="70"/>
    </row>
    <row r="23284" spans="31:31" ht="15.75" x14ac:dyDescent="0.3">
      <c r="AE23284" s="70"/>
    </row>
    <row r="23285" spans="31:31" ht="15.75" x14ac:dyDescent="0.3">
      <c r="AE23285" s="70"/>
    </row>
    <row r="23286" spans="31:31" ht="15.75" x14ac:dyDescent="0.3">
      <c r="AE23286" s="70"/>
    </row>
    <row r="23287" spans="31:31" ht="15.75" x14ac:dyDescent="0.3">
      <c r="AE23287" s="70"/>
    </row>
    <row r="23288" spans="31:31" ht="15.75" x14ac:dyDescent="0.3">
      <c r="AE23288" s="70"/>
    </row>
    <row r="23289" spans="31:31" ht="15.75" x14ac:dyDescent="0.3">
      <c r="AE23289" s="70"/>
    </row>
    <row r="23290" spans="31:31" ht="15.75" x14ac:dyDescent="0.3">
      <c r="AE23290" s="70"/>
    </row>
    <row r="23291" spans="31:31" ht="15.75" x14ac:dyDescent="0.3">
      <c r="AE23291" s="70"/>
    </row>
    <row r="23292" spans="31:31" ht="15.75" x14ac:dyDescent="0.3">
      <c r="AE23292" s="70"/>
    </row>
    <row r="23293" spans="31:31" ht="15.75" x14ac:dyDescent="0.3">
      <c r="AE23293" s="70"/>
    </row>
    <row r="23294" spans="31:31" ht="15.75" x14ac:dyDescent="0.3">
      <c r="AE23294" s="70"/>
    </row>
    <row r="23295" spans="31:31" ht="15.75" x14ac:dyDescent="0.3">
      <c r="AE23295" s="70"/>
    </row>
    <row r="23296" spans="31:31" ht="15.75" x14ac:dyDescent="0.3">
      <c r="AE23296" s="70"/>
    </row>
    <row r="23297" spans="31:31" ht="15.75" x14ac:dyDescent="0.3">
      <c r="AE23297" s="70"/>
    </row>
    <row r="23298" spans="31:31" ht="15.75" x14ac:dyDescent="0.3">
      <c r="AE23298" s="70"/>
    </row>
    <row r="23299" spans="31:31" ht="15.75" x14ac:dyDescent="0.3">
      <c r="AE23299" s="70"/>
    </row>
    <row r="23300" spans="31:31" ht="15.75" x14ac:dyDescent="0.3">
      <c r="AE23300" s="70"/>
    </row>
    <row r="23301" spans="31:31" ht="15.75" x14ac:dyDescent="0.3">
      <c r="AE23301" s="70"/>
    </row>
    <row r="23302" spans="31:31" ht="15.75" x14ac:dyDescent="0.3">
      <c r="AE23302" s="70"/>
    </row>
    <row r="23303" spans="31:31" ht="15.75" x14ac:dyDescent="0.3">
      <c r="AE23303" s="70"/>
    </row>
    <row r="23304" spans="31:31" ht="15.75" x14ac:dyDescent="0.3">
      <c r="AE23304" s="70"/>
    </row>
    <row r="23305" spans="31:31" ht="15.75" x14ac:dyDescent="0.3">
      <c r="AE23305" s="70"/>
    </row>
    <row r="23306" spans="31:31" ht="15.75" x14ac:dyDescent="0.3">
      <c r="AE23306" s="70"/>
    </row>
    <row r="23307" spans="31:31" ht="15.75" x14ac:dyDescent="0.3">
      <c r="AE23307" s="70"/>
    </row>
    <row r="23308" spans="31:31" ht="15.75" x14ac:dyDescent="0.3">
      <c r="AE23308" s="70"/>
    </row>
    <row r="23309" spans="31:31" ht="15.75" x14ac:dyDescent="0.3">
      <c r="AE23309" s="70"/>
    </row>
    <row r="23310" spans="31:31" ht="15.75" x14ac:dyDescent="0.3">
      <c r="AE23310" s="70"/>
    </row>
    <row r="23311" spans="31:31" ht="15.75" x14ac:dyDescent="0.3">
      <c r="AE23311" s="70"/>
    </row>
    <row r="23312" spans="31:31" ht="15.75" x14ac:dyDescent="0.3">
      <c r="AE23312" s="70"/>
    </row>
    <row r="23313" spans="31:31" ht="15.75" x14ac:dyDescent="0.3">
      <c r="AE23313" s="70"/>
    </row>
    <row r="23314" spans="31:31" ht="15.75" x14ac:dyDescent="0.3">
      <c r="AE23314" s="70"/>
    </row>
    <row r="23315" spans="31:31" ht="15.75" x14ac:dyDescent="0.3">
      <c r="AE23315" s="70"/>
    </row>
    <row r="23316" spans="31:31" ht="15.75" x14ac:dyDescent="0.3">
      <c r="AE23316" s="70"/>
    </row>
    <row r="23317" spans="31:31" ht="15.75" x14ac:dyDescent="0.3">
      <c r="AE23317" s="70"/>
    </row>
    <row r="23318" spans="31:31" ht="15.75" x14ac:dyDescent="0.3">
      <c r="AE23318" s="70"/>
    </row>
    <row r="23319" spans="31:31" ht="15.75" x14ac:dyDescent="0.3">
      <c r="AE23319" s="70"/>
    </row>
    <row r="23320" spans="31:31" ht="15.75" x14ac:dyDescent="0.3">
      <c r="AE23320" s="70"/>
    </row>
    <row r="23321" spans="31:31" ht="15.75" x14ac:dyDescent="0.3">
      <c r="AE23321" s="70"/>
    </row>
    <row r="23322" spans="31:31" ht="15.75" x14ac:dyDescent="0.3">
      <c r="AE23322" s="70"/>
    </row>
    <row r="23323" spans="31:31" ht="15.75" x14ac:dyDescent="0.3">
      <c r="AE23323" s="70"/>
    </row>
    <row r="23324" spans="31:31" ht="15.75" x14ac:dyDescent="0.3">
      <c r="AE23324" s="70"/>
    </row>
    <row r="23325" spans="31:31" ht="15.75" x14ac:dyDescent="0.3">
      <c r="AE23325" s="70"/>
    </row>
    <row r="23326" spans="31:31" ht="15.75" x14ac:dyDescent="0.3">
      <c r="AE23326" s="70"/>
    </row>
    <row r="23327" spans="31:31" ht="15.75" x14ac:dyDescent="0.3">
      <c r="AE23327" s="70"/>
    </row>
    <row r="23328" spans="31:31" ht="15.75" x14ac:dyDescent="0.3">
      <c r="AE23328" s="70"/>
    </row>
    <row r="23329" spans="31:31" ht="15.75" x14ac:dyDescent="0.3">
      <c r="AE23329" s="70"/>
    </row>
    <row r="23330" spans="31:31" ht="15.75" x14ac:dyDescent="0.3">
      <c r="AE23330" s="70"/>
    </row>
    <row r="23331" spans="31:31" ht="15.75" x14ac:dyDescent="0.3">
      <c r="AE23331" s="70"/>
    </row>
    <row r="23332" spans="31:31" ht="15.75" x14ac:dyDescent="0.3">
      <c r="AE23332" s="70"/>
    </row>
    <row r="23333" spans="31:31" ht="15.75" x14ac:dyDescent="0.3">
      <c r="AE23333" s="70"/>
    </row>
    <row r="23334" spans="31:31" ht="15.75" x14ac:dyDescent="0.3">
      <c r="AE23334" s="70"/>
    </row>
    <row r="23335" spans="31:31" ht="15.75" x14ac:dyDescent="0.3">
      <c r="AE23335" s="70"/>
    </row>
    <row r="23336" spans="31:31" ht="15.75" x14ac:dyDescent="0.3">
      <c r="AE23336" s="70"/>
    </row>
    <row r="23337" spans="31:31" ht="15.75" x14ac:dyDescent="0.3">
      <c r="AE23337" s="70"/>
    </row>
    <row r="23338" spans="31:31" ht="15.75" x14ac:dyDescent="0.3">
      <c r="AE23338" s="70"/>
    </row>
    <row r="23339" spans="31:31" ht="15.75" x14ac:dyDescent="0.3">
      <c r="AE23339" s="70"/>
    </row>
    <row r="23340" spans="31:31" ht="15.75" x14ac:dyDescent="0.3">
      <c r="AE23340" s="70"/>
    </row>
    <row r="23341" spans="31:31" ht="15.75" x14ac:dyDescent="0.3">
      <c r="AE23341" s="70"/>
    </row>
    <row r="23342" spans="31:31" ht="15.75" x14ac:dyDescent="0.3">
      <c r="AE23342" s="70"/>
    </row>
    <row r="23343" spans="31:31" ht="15.75" x14ac:dyDescent="0.3">
      <c r="AE23343" s="70"/>
    </row>
    <row r="23344" spans="31:31" ht="15.75" x14ac:dyDescent="0.3">
      <c r="AE23344" s="70"/>
    </row>
    <row r="23345" spans="31:31" ht="15.75" x14ac:dyDescent="0.3">
      <c r="AE23345" s="70"/>
    </row>
    <row r="23346" spans="31:31" ht="15.75" x14ac:dyDescent="0.3">
      <c r="AE23346" s="70"/>
    </row>
    <row r="23347" spans="31:31" ht="15.75" x14ac:dyDescent="0.3">
      <c r="AE23347" s="70"/>
    </row>
    <row r="23348" spans="31:31" ht="15.75" x14ac:dyDescent="0.3">
      <c r="AE23348" s="70"/>
    </row>
    <row r="23349" spans="31:31" ht="15.75" x14ac:dyDescent="0.3">
      <c r="AE23349" s="70"/>
    </row>
    <row r="23350" spans="31:31" ht="15.75" x14ac:dyDescent="0.3">
      <c r="AE23350" s="70"/>
    </row>
    <row r="23351" spans="31:31" ht="15.75" x14ac:dyDescent="0.3">
      <c r="AE23351" s="70"/>
    </row>
    <row r="23352" spans="31:31" ht="15.75" x14ac:dyDescent="0.3">
      <c r="AE23352" s="70"/>
    </row>
    <row r="23353" spans="31:31" ht="15.75" x14ac:dyDescent="0.3">
      <c r="AE23353" s="70"/>
    </row>
    <row r="23354" spans="31:31" ht="15.75" x14ac:dyDescent="0.3">
      <c r="AE23354" s="70"/>
    </row>
    <row r="23355" spans="31:31" ht="15.75" x14ac:dyDescent="0.3">
      <c r="AE23355" s="70"/>
    </row>
    <row r="23356" spans="31:31" ht="15.75" x14ac:dyDescent="0.3">
      <c r="AE23356" s="70"/>
    </row>
    <row r="23357" spans="31:31" ht="15.75" x14ac:dyDescent="0.3">
      <c r="AE23357" s="70"/>
    </row>
    <row r="23358" spans="31:31" ht="15.75" x14ac:dyDescent="0.3">
      <c r="AE23358" s="70"/>
    </row>
    <row r="23359" spans="31:31" ht="15.75" x14ac:dyDescent="0.3">
      <c r="AE23359" s="70"/>
    </row>
    <row r="23360" spans="31:31" ht="15.75" x14ac:dyDescent="0.3">
      <c r="AE23360" s="70"/>
    </row>
    <row r="23361" spans="31:31" ht="15.75" x14ac:dyDescent="0.3">
      <c r="AE23361" s="70"/>
    </row>
    <row r="23362" spans="31:31" ht="15.75" x14ac:dyDescent="0.3">
      <c r="AE23362" s="70"/>
    </row>
    <row r="23363" spans="31:31" ht="15.75" x14ac:dyDescent="0.3">
      <c r="AE23363" s="70"/>
    </row>
    <row r="23364" spans="31:31" ht="15.75" x14ac:dyDescent="0.3">
      <c r="AE23364" s="70"/>
    </row>
    <row r="23365" spans="31:31" ht="15.75" x14ac:dyDescent="0.3">
      <c r="AE23365" s="70"/>
    </row>
    <row r="23366" spans="31:31" ht="15.75" x14ac:dyDescent="0.3">
      <c r="AE23366" s="70"/>
    </row>
    <row r="23367" spans="31:31" ht="15.75" x14ac:dyDescent="0.3">
      <c r="AE23367" s="70"/>
    </row>
    <row r="23368" spans="31:31" ht="15.75" x14ac:dyDescent="0.3">
      <c r="AE23368" s="70"/>
    </row>
    <row r="23369" spans="31:31" ht="15.75" x14ac:dyDescent="0.3">
      <c r="AE23369" s="70"/>
    </row>
    <row r="23370" spans="31:31" ht="15.75" x14ac:dyDescent="0.3">
      <c r="AE23370" s="70"/>
    </row>
    <row r="23371" spans="31:31" ht="15.75" x14ac:dyDescent="0.3">
      <c r="AE23371" s="70"/>
    </row>
    <row r="23372" spans="31:31" ht="15.75" x14ac:dyDescent="0.3">
      <c r="AE23372" s="70"/>
    </row>
    <row r="23373" spans="31:31" ht="15.75" x14ac:dyDescent="0.3">
      <c r="AE23373" s="70"/>
    </row>
    <row r="23374" spans="31:31" ht="15.75" x14ac:dyDescent="0.3">
      <c r="AE23374" s="70"/>
    </row>
    <row r="23375" spans="31:31" ht="15.75" x14ac:dyDescent="0.3">
      <c r="AE23375" s="70"/>
    </row>
    <row r="23376" spans="31:31" ht="15.75" x14ac:dyDescent="0.3">
      <c r="AE23376" s="70"/>
    </row>
    <row r="23377" spans="31:31" ht="15.75" x14ac:dyDescent="0.3">
      <c r="AE23377" s="70"/>
    </row>
    <row r="23378" spans="31:31" ht="15.75" x14ac:dyDescent="0.3">
      <c r="AE23378" s="70"/>
    </row>
    <row r="23379" spans="31:31" ht="15.75" x14ac:dyDescent="0.3">
      <c r="AE23379" s="70"/>
    </row>
    <row r="23380" spans="31:31" ht="15.75" x14ac:dyDescent="0.3">
      <c r="AE23380" s="70"/>
    </row>
    <row r="23381" spans="31:31" ht="15.75" x14ac:dyDescent="0.3">
      <c r="AE23381" s="70"/>
    </row>
    <row r="23382" spans="31:31" ht="15.75" x14ac:dyDescent="0.3">
      <c r="AE23382" s="70"/>
    </row>
    <row r="23383" spans="31:31" ht="15.75" x14ac:dyDescent="0.3">
      <c r="AE23383" s="70"/>
    </row>
    <row r="23384" spans="31:31" ht="15.75" x14ac:dyDescent="0.3">
      <c r="AE23384" s="70"/>
    </row>
    <row r="23385" spans="31:31" ht="15.75" x14ac:dyDescent="0.3">
      <c r="AE23385" s="70"/>
    </row>
    <row r="23386" spans="31:31" ht="15.75" x14ac:dyDescent="0.3">
      <c r="AE23386" s="70"/>
    </row>
    <row r="23387" spans="31:31" ht="15.75" x14ac:dyDescent="0.3">
      <c r="AE23387" s="70"/>
    </row>
    <row r="23388" spans="31:31" ht="15.75" x14ac:dyDescent="0.3">
      <c r="AE23388" s="70"/>
    </row>
    <row r="23389" spans="31:31" ht="15.75" x14ac:dyDescent="0.3">
      <c r="AE23389" s="70"/>
    </row>
    <row r="23390" spans="31:31" ht="15.75" x14ac:dyDescent="0.3">
      <c r="AE23390" s="70"/>
    </row>
    <row r="23391" spans="31:31" ht="15.75" x14ac:dyDescent="0.3">
      <c r="AE23391" s="70"/>
    </row>
    <row r="23392" spans="31:31" ht="15.75" x14ac:dyDescent="0.3">
      <c r="AE23392" s="70"/>
    </row>
    <row r="23393" spans="31:31" ht="15.75" x14ac:dyDescent="0.3">
      <c r="AE23393" s="70"/>
    </row>
    <row r="23394" spans="31:31" ht="15.75" x14ac:dyDescent="0.3">
      <c r="AE23394" s="70"/>
    </row>
    <row r="23395" spans="31:31" ht="15.75" x14ac:dyDescent="0.3">
      <c r="AE23395" s="70"/>
    </row>
    <row r="23396" spans="31:31" ht="15.75" x14ac:dyDescent="0.3">
      <c r="AE23396" s="70"/>
    </row>
    <row r="23397" spans="31:31" ht="15.75" x14ac:dyDescent="0.3">
      <c r="AE23397" s="70"/>
    </row>
    <row r="23398" spans="31:31" ht="15.75" x14ac:dyDescent="0.3">
      <c r="AE23398" s="70"/>
    </row>
    <row r="23399" spans="31:31" ht="15.75" x14ac:dyDescent="0.3">
      <c r="AE23399" s="70"/>
    </row>
    <row r="23400" spans="31:31" ht="15.75" x14ac:dyDescent="0.3">
      <c r="AE23400" s="70"/>
    </row>
    <row r="23401" spans="31:31" ht="15.75" x14ac:dyDescent="0.3">
      <c r="AE23401" s="70"/>
    </row>
    <row r="23402" spans="31:31" ht="15.75" x14ac:dyDescent="0.3">
      <c r="AE23402" s="70"/>
    </row>
    <row r="23403" spans="31:31" ht="15.75" x14ac:dyDescent="0.3">
      <c r="AE23403" s="70"/>
    </row>
    <row r="23404" spans="31:31" ht="15.75" x14ac:dyDescent="0.3">
      <c r="AE23404" s="70"/>
    </row>
    <row r="23405" spans="31:31" ht="15.75" x14ac:dyDescent="0.3">
      <c r="AE23405" s="70"/>
    </row>
    <row r="23406" spans="31:31" ht="15.75" x14ac:dyDescent="0.3">
      <c r="AE23406" s="70"/>
    </row>
    <row r="23407" spans="31:31" ht="15.75" x14ac:dyDescent="0.3">
      <c r="AE23407" s="70"/>
    </row>
    <row r="23408" spans="31:31" ht="15.75" x14ac:dyDescent="0.3">
      <c r="AE23408" s="70"/>
    </row>
    <row r="23409" spans="31:31" ht="15.75" x14ac:dyDescent="0.3">
      <c r="AE23409" s="70"/>
    </row>
    <row r="23410" spans="31:31" ht="15.75" x14ac:dyDescent="0.3">
      <c r="AE23410" s="70"/>
    </row>
    <row r="23411" spans="31:31" ht="15.75" x14ac:dyDescent="0.3">
      <c r="AE23411" s="70"/>
    </row>
    <row r="23412" spans="31:31" ht="15.75" x14ac:dyDescent="0.3">
      <c r="AE23412" s="70"/>
    </row>
    <row r="23413" spans="31:31" ht="15.75" x14ac:dyDescent="0.3">
      <c r="AE23413" s="70"/>
    </row>
    <row r="23414" spans="31:31" ht="15.75" x14ac:dyDescent="0.3">
      <c r="AE23414" s="70"/>
    </row>
    <row r="23415" spans="31:31" ht="15.75" x14ac:dyDescent="0.3">
      <c r="AE23415" s="70"/>
    </row>
    <row r="23416" spans="31:31" ht="15.75" x14ac:dyDescent="0.3">
      <c r="AE23416" s="70"/>
    </row>
    <row r="23417" spans="31:31" ht="15.75" x14ac:dyDescent="0.3">
      <c r="AE23417" s="70"/>
    </row>
    <row r="23418" spans="31:31" ht="15.75" x14ac:dyDescent="0.3">
      <c r="AE23418" s="70"/>
    </row>
    <row r="23419" spans="31:31" ht="15.75" x14ac:dyDescent="0.3">
      <c r="AE23419" s="70"/>
    </row>
    <row r="23420" spans="31:31" ht="15.75" x14ac:dyDescent="0.3">
      <c r="AE23420" s="70"/>
    </row>
    <row r="23421" spans="31:31" ht="15.75" x14ac:dyDescent="0.3">
      <c r="AE23421" s="70"/>
    </row>
    <row r="23422" spans="31:31" ht="15.75" x14ac:dyDescent="0.3">
      <c r="AE23422" s="70"/>
    </row>
    <row r="23423" spans="31:31" ht="15.75" x14ac:dyDescent="0.3">
      <c r="AE23423" s="70"/>
    </row>
    <row r="23424" spans="31:31" ht="15.75" x14ac:dyDescent="0.3">
      <c r="AE23424" s="70"/>
    </row>
    <row r="23425" spans="31:31" ht="15.75" x14ac:dyDescent="0.3">
      <c r="AE23425" s="70"/>
    </row>
    <row r="23426" spans="31:31" ht="15.75" x14ac:dyDescent="0.3">
      <c r="AE23426" s="70"/>
    </row>
    <row r="23427" spans="31:31" ht="15.75" x14ac:dyDescent="0.3">
      <c r="AE23427" s="70"/>
    </row>
    <row r="23428" spans="31:31" ht="15.75" x14ac:dyDescent="0.3">
      <c r="AE23428" s="70"/>
    </row>
    <row r="23429" spans="31:31" ht="15.75" x14ac:dyDescent="0.3">
      <c r="AE23429" s="70"/>
    </row>
    <row r="23430" spans="31:31" ht="15.75" x14ac:dyDescent="0.3">
      <c r="AE23430" s="70"/>
    </row>
    <row r="23431" spans="31:31" ht="15.75" x14ac:dyDescent="0.3">
      <c r="AE23431" s="70"/>
    </row>
    <row r="23432" spans="31:31" ht="15.75" x14ac:dyDescent="0.3">
      <c r="AE23432" s="70"/>
    </row>
    <row r="23433" spans="31:31" ht="15.75" x14ac:dyDescent="0.3">
      <c r="AE23433" s="70"/>
    </row>
    <row r="23434" spans="31:31" ht="15.75" x14ac:dyDescent="0.3">
      <c r="AE23434" s="70"/>
    </row>
    <row r="23435" spans="31:31" ht="15.75" x14ac:dyDescent="0.3">
      <c r="AE23435" s="70"/>
    </row>
    <row r="23436" spans="31:31" ht="15.75" x14ac:dyDescent="0.3">
      <c r="AE23436" s="70"/>
    </row>
    <row r="23437" spans="31:31" ht="15.75" x14ac:dyDescent="0.3">
      <c r="AE23437" s="70"/>
    </row>
    <row r="23438" spans="31:31" ht="15.75" x14ac:dyDescent="0.3">
      <c r="AE23438" s="70"/>
    </row>
    <row r="23439" spans="31:31" ht="15.75" x14ac:dyDescent="0.3">
      <c r="AE23439" s="70"/>
    </row>
    <row r="23440" spans="31:31" ht="15.75" x14ac:dyDescent="0.3">
      <c r="AE23440" s="70"/>
    </row>
    <row r="23441" spans="31:31" ht="15.75" x14ac:dyDescent="0.3">
      <c r="AE23441" s="70"/>
    </row>
    <row r="23442" spans="31:31" ht="15.75" x14ac:dyDescent="0.3">
      <c r="AE23442" s="70"/>
    </row>
    <row r="23443" spans="31:31" ht="15.75" x14ac:dyDescent="0.3">
      <c r="AE23443" s="70"/>
    </row>
    <row r="23444" spans="31:31" ht="15.75" x14ac:dyDescent="0.3">
      <c r="AE23444" s="70"/>
    </row>
    <row r="23445" spans="31:31" ht="15.75" x14ac:dyDescent="0.3">
      <c r="AE23445" s="70"/>
    </row>
    <row r="23446" spans="31:31" ht="15.75" x14ac:dyDescent="0.3">
      <c r="AE23446" s="70"/>
    </row>
    <row r="23447" spans="31:31" ht="15.75" x14ac:dyDescent="0.3">
      <c r="AE23447" s="70"/>
    </row>
    <row r="23448" spans="31:31" ht="15.75" x14ac:dyDescent="0.3">
      <c r="AE23448" s="70"/>
    </row>
    <row r="23449" spans="31:31" ht="15.75" x14ac:dyDescent="0.3">
      <c r="AE23449" s="70"/>
    </row>
    <row r="23450" spans="31:31" ht="15.75" x14ac:dyDescent="0.3">
      <c r="AE23450" s="70"/>
    </row>
    <row r="23451" spans="31:31" ht="15.75" x14ac:dyDescent="0.3">
      <c r="AE23451" s="70"/>
    </row>
    <row r="23452" spans="31:31" ht="15.75" x14ac:dyDescent="0.3">
      <c r="AE23452" s="70"/>
    </row>
    <row r="23453" spans="31:31" ht="15.75" x14ac:dyDescent="0.3">
      <c r="AE23453" s="70"/>
    </row>
    <row r="23454" spans="31:31" ht="15.75" x14ac:dyDescent="0.3">
      <c r="AE23454" s="70"/>
    </row>
    <row r="23455" spans="31:31" ht="15.75" x14ac:dyDescent="0.3">
      <c r="AE23455" s="70"/>
    </row>
    <row r="23456" spans="31:31" ht="15.75" x14ac:dyDescent="0.3">
      <c r="AE23456" s="70"/>
    </row>
    <row r="23457" spans="31:31" ht="15.75" x14ac:dyDescent="0.3">
      <c r="AE23457" s="70"/>
    </row>
    <row r="23458" spans="31:31" ht="15.75" x14ac:dyDescent="0.3">
      <c r="AE23458" s="70"/>
    </row>
    <row r="23459" spans="31:31" ht="15.75" x14ac:dyDescent="0.3">
      <c r="AE23459" s="70"/>
    </row>
    <row r="23460" spans="31:31" ht="15.75" x14ac:dyDescent="0.3">
      <c r="AE23460" s="70"/>
    </row>
    <row r="23461" spans="31:31" ht="15.75" x14ac:dyDescent="0.3">
      <c r="AE23461" s="70"/>
    </row>
    <row r="23462" spans="31:31" ht="15.75" x14ac:dyDescent="0.3">
      <c r="AE23462" s="70"/>
    </row>
    <row r="23463" spans="31:31" ht="15.75" x14ac:dyDescent="0.3">
      <c r="AE23463" s="70"/>
    </row>
    <row r="23464" spans="31:31" ht="15.75" x14ac:dyDescent="0.3">
      <c r="AE23464" s="70"/>
    </row>
    <row r="23465" spans="31:31" ht="15.75" x14ac:dyDescent="0.3">
      <c r="AE23465" s="70"/>
    </row>
    <row r="23466" spans="31:31" ht="15.75" x14ac:dyDescent="0.3">
      <c r="AE23466" s="70"/>
    </row>
    <row r="23467" spans="31:31" ht="15.75" x14ac:dyDescent="0.3">
      <c r="AE23467" s="70"/>
    </row>
    <row r="23468" spans="31:31" ht="15.75" x14ac:dyDescent="0.3">
      <c r="AE23468" s="70"/>
    </row>
    <row r="23469" spans="31:31" ht="15.75" x14ac:dyDescent="0.3">
      <c r="AE23469" s="70"/>
    </row>
    <row r="23470" spans="31:31" ht="15.75" x14ac:dyDescent="0.3">
      <c r="AE23470" s="70"/>
    </row>
    <row r="23471" spans="31:31" ht="15.75" x14ac:dyDescent="0.3">
      <c r="AE23471" s="70"/>
    </row>
    <row r="23472" spans="31:31" ht="15.75" x14ac:dyDescent="0.3">
      <c r="AE23472" s="70"/>
    </row>
    <row r="23473" spans="31:31" ht="15.75" x14ac:dyDescent="0.3">
      <c r="AE23473" s="70"/>
    </row>
    <row r="23474" spans="31:31" ht="15.75" x14ac:dyDescent="0.3">
      <c r="AE23474" s="70"/>
    </row>
    <row r="23475" spans="31:31" ht="15.75" x14ac:dyDescent="0.3">
      <c r="AE23475" s="70"/>
    </row>
    <row r="23476" spans="31:31" ht="15.75" x14ac:dyDescent="0.3">
      <c r="AE23476" s="70"/>
    </row>
    <row r="23477" spans="31:31" ht="15.75" x14ac:dyDescent="0.3">
      <c r="AE23477" s="70"/>
    </row>
    <row r="23478" spans="31:31" ht="15.75" x14ac:dyDescent="0.3">
      <c r="AE23478" s="70"/>
    </row>
    <row r="23479" spans="31:31" ht="15.75" x14ac:dyDescent="0.3">
      <c r="AE23479" s="70"/>
    </row>
    <row r="23480" spans="31:31" ht="15.75" x14ac:dyDescent="0.3">
      <c r="AE23480" s="70"/>
    </row>
    <row r="23481" spans="31:31" ht="15.75" x14ac:dyDescent="0.3">
      <c r="AE23481" s="70"/>
    </row>
    <row r="23482" spans="31:31" ht="15.75" x14ac:dyDescent="0.3">
      <c r="AE23482" s="70"/>
    </row>
    <row r="23483" spans="31:31" ht="15.75" x14ac:dyDescent="0.3">
      <c r="AE23483" s="70"/>
    </row>
    <row r="23484" spans="31:31" ht="15.75" x14ac:dyDescent="0.3">
      <c r="AE23484" s="70"/>
    </row>
    <row r="23485" spans="31:31" ht="15.75" x14ac:dyDescent="0.3">
      <c r="AE23485" s="70"/>
    </row>
    <row r="23486" spans="31:31" ht="15.75" x14ac:dyDescent="0.3">
      <c r="AE23486" s="70"/>
    </row>
    <row r="23487" spans="31:31" ht="15.75" x14ac:dyDescent="0.3">
      <c r="AE23487" s="70"/>
    </row>
    <row r="23488" spans="31:31" ht="15.75" x14ac:dyDescent="0.3">
      <c r="AE23488" s="70"/>
    </row>
    <row r="23489" spans="31:31" ht="15.75" x14ac:dyDescent="0.3">
      <c r="AE23489" s="70"/>
    </row>
    <row r="23490" spans="31:31" ht="15.75" x14ac:dyDescent="0.3">
      <c r="AE23490" s="70"/>
    </row>
    <row r="23491" spans="31:31" ht="15.75" x14ac:dyDescent="0.3">
      <c r="AE23491" s="70"/>
    </row>
    <row r="23492" spans="31:31" ht="15.75" x14ac:dyDescent="0.3">
      <c r="AE23492" s="70"/>
    </row>
    <row r="23493" spans="31:31" ht="15.75" x14ac:dyDescent="0.3">
      <c r="AE23493" s="70"/>
    </row>
    <row r="23494" spans="31:31" ht="15.75" x14ac:dyDescent="0.3">
      <c r="AE23494" s="70"/>
    </row>
    <row r="23495" spans="31:31" ht="15.75" x14ac:dyDescent="0.3">
      <c r="AE23495" s="70"/>
    </row>
    <row r="23496" spans="31:31" ht="15.75" x14ac:dyDescent="0.3">
      <c r="AE23496" s="70"/>
    </row>
    <row r="23497" spans="31:31" ht="15.75" x14ac:dyDescent="0.3">
      <c r="AE23497" s="70"/>
    </row>
    <row r="23498" spans="31:31" ht="15.75" x14ac:dyDescent="0.3">
      <c r="AE23498" s="70"/>
    </row>
    <row r="23499" spans="31:31" ht="15.75" x14ac:dyDescent="0.3">
      <c r="AE23499" s="70"/>
    </row>
    <row r="23500" spans="31:31" ht="15.75" x14ac:dyDescent="0.3">
      <c r="AE23500" s="70"/>
    </row>
    <row r="23501" spans="31:31" ht="15.75" x14ac:dyDescent="0.3">
      <c r="AE23501" s="70"/>
    </row>
    <row r="23502" spans="31:31" ht="15.75" x14ac:dyDescent="0.3">
      <c r="AE23502" s="70"/>
    </row>
    <row r="23503" spans="31:31" ht="15.75" x14ac:dyDescent="0.3">
      <c r="AE23503" s="70"/>
    </row>
    <row r="23504" spans="31:31" ht="15.75" x14ac:dyDescent="0.3">
      <c r="AE23504" s="70"/>
    </row>
    <row r="23505" spans="31:31" ht="15.75" x14ac:dyDescent="0.3">
      <c r="AE23505" s="70"/>
    </row>
    <row r="23506" spans="31:31" ht="15.75" x14ac:dyDescent="0.3">
      <c r="AE23506" s="70"/>
    </row>
    <row r="23507" spans="31:31" ht="15.75" x14ac:dyDescent="0.3">
      <c r="AE23507" s="70"/>
    </row>
    <row r="23508" spans="31:31" ht="15.75" x14ac:dyDescent="0.3">
      <c r="AE23508" s="70"/>
    </row>
    <row r="23509" spans="31:31" ht="15.75" x14ac:dyDescent="0.3">
      <c r="AE23509" s="70"/>
    </row>
    <row r="23510" spans="31:31" ht="15.75" x14ac:dyDescent="0.3">
      <c r="AE23510" s="70"/>
    </row>
    <row r="23511" spans="31:31" ht="15.75" x14ac:dyDescent="0.3">
      <c r="AE23511" s="70"/>
    </row>
    <row r="23512" spans="31:31" ht="15.75" x14ac:dyDescent="0.3">
      <c r="AE23512" s="70"/>
    </row>
    <row r="23513" spans="31:31" ht="15.75" x14ac:dyDescent="0.3">
      <c r="AE23513" s="70"/>
    </row>
    <row r="23514" spans="31:31" ht="15.75" x14ac:dyDescent="0.3">
      <c r="AE23514" s="70"/>
    </row>
    <row r="23515" spans="31:31" ht="15.75" x14ac:dyDescent="0.3">
      <c r="AE23515" s="70"/>
    </row>
    <row r="23516" spans="31:31" ht="15.75" x14ac:dyDescent="0.3">
      <c r="AE23516" s="70"/>
    </row>
    <row r="23517" spans="31:31" ht="15.75" x14ac:dyDescent="0.3">
      <c r="AE23517" s="70"/>
    </row>
    <row r="23518" spans="31:31" ht="15.75" x14ac:dyDescent="0.3">
      <c r="AE23518" s="70"/>
    </row>
    <row r="23519" spans="31:31" ht="15.75" x14ac:dyDescent="0.3">
      <c r="AE23519" s="70"/>
    </row>
    <row r="23520" spans="31:31" ht="15.75" x14ac:dyDescent="0.3">
      <c r="AE23520" s="70"/>
    </row>
    <row r="23521" spans="31:31" ht="15.75" x14ac:dyDescent="0.3">
      <c r="AE23521" s="70"/>
    </row>
    <row r="23522" spans="31:31" ht="15.75" x14ac:dyDescent="0.3">
      <c r="AE23522" s="70"/>
    </row>
    <row r="23523" spans="31:31" ht="15.75" x14ac:dyDescent="0.3">
      <c r="AE23523" s="70"/>
    </row>
    <row r="23524" spans="31:31" ht="15.75" x14ac:dyDescent="0.3">
      <c r="AE23524" s="70"/>
    </row>
    <row r="23525" spans="31:31" ht="15.75" x14ac:dyDescent="0.3">
      <c r="AE23525" s="70"/>
    </row>
    <row r="23526" spans="31:31" ht="15.75" x14ac:dyDescent="0.3">
      <c r="AE23526" s="70"/>
    </row>
    <row r="23527" spans="31:31" ht="15.75" x14ac:dyDescent="0.3">
      <c r="AE23527" s="70"/>
    </row>
    <row r="23528" spans="31:31" ht="15.75" x14ac:dyDescent="0.3">
      <c r="AE23528" s="70"/>
    </row>
    <row r="23529" spans="31:31" ht="15.75" x14ac:dyDescent="0.3">
      <c r="AE23529" s="70"/>
    </row>
    <row r="23530" spans="31:31" ht="15.75" x14ac:dyDescent="0.3">
      <c r="AE23530" s="70"/>
    </row>
    <row r="23531" spans="31:31" ht="15.75" x14ac:dyDescent="0.3">
      <c r="AE23531" s="70"/>
    </row>
    <row r="23532" spans="31:31" ht="15.75" x14ac:dyDescent="0.3">
      <c r="AE23532" s="70"/>
    </row>
    <row r="23533" spans="31:31" ht="15.75" x14ac:dyDescent="0.3">
      <c r="AE23533" s="70"/>
    </row>
    <row r="23534" spans="31:31" ht="15.75" x14ac:dyDescent="0.3">
      <c r="AE23534" s="70"/>
    </row>
    <row r="23535" spans="31:31" ht="15.75" x14ac:dyDescent="0.3">
      <c r="AE23535" s="70"/>
    </row>
    <row r="23536" spans="31:31" ht="15.75" x14ac:dyDescent="0.3">
      <c r="AE23536" s="70"/>
    </row>
    <row r="23537" spans="31:31" ht="15.75" x14ac:dyDescent="0.3">
      <c r="AE23537" s="70"/>
    </row>
    <row r="23538" spans="31:31" ht="15.75" x14ac:dyDescent="0.3">
      <c r="AE23538" s="70"/>
    </row>
    <row r="23539" spans="31:31" ht="15.75" x14ac:dyDescent="0.3">
      <c r="AE23539" s="70"/>
    </row>
    <row r="23540" spans="31:31" ht="15.75" x14ac:dyDescent="0.3">
      <c r="AE23540" s="70"/>
    </row>
    <row r="23541" spans="31:31" ht="15.75" x14ac:dyDescent="0.3">
      <c r="AE23541" s="70"/>
    </row>
    <row r="23542" spans="31:31" ht="15.75" x14ac:dyDescent="0.3">
      <c r="AE23542" s="70"/>
    </row>
    <row r="23543" spans="31:31" ht="15.75" x14ac:dyDescent="0.3">
      <c r="AE23543" s="70"/>
    </row>
    <row r="23544" spans="31:31" ht="15.75" x14ac:dyDescent="0.3">
      <c r="AE23544" s="70"/>
    </row>
    <row r="23545" spans="31:31" ht="15.75" x14ac:dyDescent="0.3">
      <c r="AE23545" s="70"/>
    </row>
    <row r="23546" spans="31:31" ht="15.75" x14ac:dyDescent="0.3">
      <c r="AE23546" s="70"/>
    </row>
    <row r="23547" spans="31:31" ht="15.75" x14ac:dyDescent="0.3">
      <c r="AE23547" s="70"/>
    </row>
    <row r="23548" spans="31:31" ht="15.75" x14ac:dyDescent="0.3">
      <c r="AE23548" s="70"/>
    </row>
    <row r="23549" spans="31:31" ht="15.75" x14ac:dyDescent="0.3">
      <c r="AE23549" s="70"/>
    </row>
    <row r="23550" spans="31:31" ht="15.75" x14ac:dyDescent="0.3">
      <c r="AE23550" s="70"/>
    </row>
    <row r="23551" spans="31:31" ht="15.75" x14ac:dyDescent="0.3">
      <c r="AE23551" s="70"/>
    </row>
    <row r="23552" spans="31:31" ht="15.75" x14ac:dyDescent="0.3">
      <c r="AE23552" s="70"/>
    </row>
    <row r="23553" spans="31:31" ht="15.75" x14ac:dyDescent="0.3">
      <c r="AE23553" s="70"/>
    </row>
    <row r="23554" spans="31:31" ht="15.75" x14ac:dyDescent="0.3">
      <c r="AE23554" s="70"/>
    </row>
    <row r="23555" spans="31:31" ht="15.75" x14ac:dyDescent="0.3">
      <c r="AE23555" s="70"/>
    </row>
    <row r="23556" spans="31:31" ht="15.75" x14ac:dyDescent="0.3">
      <c r="AE23556" s="70"/>
    </row>
    <row r="23557" spans="31:31" ht="15.75" x14ac:dyDescent="0.3">
      <c r="AE23557" s="70"/>
    </row>
    <row r="23558" spans="31:31" ht="15.75" x14ac:dyDescent="0.3">
      <c r="AE23558" s="70"/>
    </row>
    <row r="23559" spans="31:31" ht="15.75" x14ac:dyDescent="0.3">
      <c r="AE23559" s="70"/>
    </row>
    <row r="23560" spans="31:31" ht="15.75" x14ac:dyDescent="0.3">
      <c r="AE23560" s="70"/>
    </row>
    <row r="23561" spans="31:31" ht="15.75" x14ac:dyDescent="0.3">
      <c r="AE23561" s="70"/>
    </row>
    <row r="23562" spans="31:31" ht="15.75" x14ac:dyDescent="0.3">
      <c r="AE23562" s="70"/>
    </row>
    <row r="23563" spans="31:31" ht="15.75" x14ac:dyDescent="0.3">
      <c r="AE23563" s="70"/>
    </row>
    <row r="23564" spans="31:31" ht="15.75" x14ac:dyDescent="0.3">
      <c r="AE23564" s="70"/>
    </row>
    <row r="23565" spans="31:31" ht="15.75" x14ac:dyDescent="0.3">
      <c r="AE23565" s="70"/>
    </row>
    <row r="23566" spans="31:31" ht="15.75" x14ac:dyDescent="0.3">
      <c r="AE23566" s="70"/>
    </row>
    <row r="23567" spans="31:31" ht="15.75" x14ac:dyDescent="0.3">
      <c r="AE23567" s="70"/>
    </row>
    <row r="23568" spans="31:31" ht="15.75" x14ac:dyDescent="0.3">
      <c r="AE23568" s="70"/>
    </row>
    <row r="23569" spans="31:31" ht="15.75" x14ac:dyDescent="0.3">
      <c r="AE23569" s="70"/>
    </row>
    <row r="23570" spans="31:31" ht="15.75" x14ac:dyDescent="0.3">
      <c r="AE23570" s="70"/>
    </row>
    <row r="23571" spans="31:31" ht="15.75" x14ac:dyDescent="0.3">
      <c r="AE23571" s="70"/>
    </row>
    <row r="23572" spans="31:31" ht="15.75" x14ac:dyDescent="0.3">
      <c r="AE23572" s="70"/>
    </row>
    <row r="23573" spans="31:31" ht="15.75" x14ac:dyDescent="0.3">
      <c r="AE23573" s="70"/>
    </row>
    <row r="23574" spans="31:31" ht="15.75" x14ac:dyDescent="0.3">
      <c r="AE23574" s="70"/>
    </row>
    <row r="23575" spans="31:31" ht="15.75" x14ac:dyDescent="0.3">
      <c r="AE23575" s="70"/>
    </row>
    <row r="23576" spans="31:31" ht="15.75" x14ac:dyDescent="0.3">
      <c r="AE23576" s="70"/>
    </row>
    <row r="23577" spans="31:31" ht="15.75" x14ac:dyDescent="0.3">
      <c r="AE23577" s="70"/>
    </row>
    <row r="23578" spans="31:31" ht="15.75" x14ac:dyDescent="0.3">
      <c r="AE23578" s="70"/>
    </row>
    <row r="23579" spans="31:31" ht="15.75" x14ac:dyDescent="0.3">
      <c r="AE23579" s="70"/>
    </row>
    <row r="23580" spans="31:31" ht="15.75" x14ac:dyDescent="0.3">
      <c r="AE23580" s="70"/>
    </row>
    <row r="23581" spans="31:31" ht="15.75" x14ac:dyDescent="0.3">
      <c r="AE23581" s="70"/>
    </row>
    <row r="23582" spans="31:31" ht="15.75" x14ac:dyDescent="0.3">
      <c r="AE23582" s="70"/>
    </row>
    <row r="23583" spans="31:31" ht="15.75" x14ac:dyDescent="0.3">
      <c r="AE23583" s="70"/>
    </row>
    <row r="23584" spans="31:31" ht="15.75" x14ac:dyDescent="0.3">
      <c r="AE23584" s="70"/>
    </row>
    <row r="23585" spans="31:31" ht="15.75" x14ac:dyDescent="0.3">
      <c r="AE23585" s="70"/>
    </row>
    <row r="23586" spans="31:31" ht="15.75" x14ac:dyDescent="0.3">
      <c r="AE23586" s="70"/>
    </row>
    <row r="23587" spans="31:31" ht="15.75" x14ac:dyDescent="0.3">
      <c r="AE23587" s="70"/>
    </row>
    <row r="23588" spans="31:31" ht="15.75" x14ac:dyDescent="0.3">
      <c r="AE23588" s="70"/>
    </row>
    <row r="23589" spans="31:31" ht="15.75" x14ac:dyDescent="0.3">
      <c r="AE23589" s="70"/>
    </row>
    <row r="23590" spans="31:31" ht="15.75" x14ac:dyDescent="0.3">
      <c r="AE23590" s="70"/>
    </row>
    <row r="23591" spans="31:31" ht="15.75" x14ac:dyDescent="0.3">
      <c r="AE23591" s="70"/>
    </row>
    <row r="23592" spans="31:31" ht="15.75" x14ac:dyDescent="0.3">
      <c r="AE23592" s="70"/>
    </row>
    <row r="23593" spans="31:31" ht="15.75" x14ac:dyDescent="0.3">
      <c r="AE23593" s="70"/>
    </row>
    <row r="23594" spans="31:31" ht="15.75" x14ac:dyDescent="0.3">
      <c r="AE23594" s="70"/>
    </row>
    <row r="23595" spans="31:31" ht="15.75" x14ac:dyDescent="0.3">
      <c r="AE23595" s="70"/>
    </row>
    <row r="23596" spans="31:31" ht="15.75" x14ac:dyDescent="0.3">
      <c r="AE23596" s="70"/>
    </row>
    <row r="23597" spans="31:31" ht="15.75" x14ac:dyDescent="0.3">
      <c r="AE23597" s="70"/>
    </row>
    <row r="23598" spans="31:31" ht="15.75" x14ac:dyDescent="0.3">
      <c r="AE23598" s="70"/>
    </row>
    <row r="23599" spans="31:31" ht="15.75" x14ac:dyDescent="0.3">
      <c r="AE23599" s="70"/>
    </row>
    <row r="23600" spans="31:31" ht="15.75" x14ac:dyDescent="0.3">
      <c r="AE23600" s="70"/>
    </row>
    <row r="23601" spans="31:31" ht="15.75" x14ac:dyDescent="0.3">
      <c r="AE23601" s="70"/>
    </row>
    <row r="23602" spans="31:31" ht="15.75" x14ac:dyDescent="0.3">
      <c r="AE23602" s="70"/>
    </row>
    <row r="23603" spans="31:31" ht="15.75" x14ac:dyDescent="0.3">
      <c r="AE23603" s="70"/>
    </row>
    <row r="23604" spans="31:31" ht="15.75" x14ac:dyDescent="0.3">
      <c r="AE23604" s="70"/>
    </row>
    <row r="23605" spans="31:31" ht="15.75" x14ac:dyDescent="0.3">
      <c r="AE23605" s="70"/>
    </row>
    <row r="23606" spans="31:31" ht="15.75" x14ac:dyDescent="0.3">
      <c r="AE23606" s="70"/>
    </row>
    <row r="23607" spans="31:31" ht="15.75" x14ac:dyDescent="0.3">
      <c r="AE23607" s="70"/>
    </row>
    <row r="23608" spans="31:31" ht="15.75" x14ac:dyDescent="0.3">
      <c r="AE23608" s="70"/>
    </row>
    <row r="23609" spans="31:31" ht="15.75" x14ac:dyDescent="0.3">
      <c r="AE23609" s="70"/>
    </row>
    <row r="23610" spans="31:31" ht="15.75" x14ac:dyDescent="0.3">
      <c r="AE23610" s="70"/>
    </row>
    <row r="23611" spans="31:31" ht="15.75" x14ac:dyDescent="0.3">
      <c r="AE23611" s="70"/>
    </row>
    <row r="23612" spans="31:31" ht="15.75" x14ac:dyDescent="0.3">
      <c r="AE23612" s="70"/>
    </row>
    <row r="23613" spans="31:31" ht="15.75" x14ac:dyDescent="0.3">
      <c r="AE23613" s="70"/>
    </row>
    <row r="23614" spans="31:31" ht="15.75" x14ac:dyDescent="0.3">
      <c r="AE23614" s="70"/>
    </row>
    <row r="23615" spans="31:31" ht="15.75" x14ac:dyDescent="0.3">
      <c r="AE23615" s="70"/>
    </row>
    <row r="23616" spans="31:31" ht="15.75" x14ac:dyDescent="0.3">
      <c r="AE23616" s="70"/>
    </row>
    <row r="23617" spans="31:31" ht="15.75" x14ac:dyDescent="0.3">
      <c r="AE23617" s="70"/>
    </row>
    <row r="23618" spans="31:31" ht="15.75" x14ac:dyDescent="0.3">
      <c r="AE23618" s="70"/>
    </row>
    <row r="23619" spans="31:31" ht="15.75" x14ac:dyDescent="0.3">
      <c r="AE23619" s="70"/>
    </row>
    <row r="23620" spans="31:31" ht="15.75" x14ac:dyDescent="0.3">
      <c r="AE23620" s="70"/>
    </row>
    <row r="23621" spans="31:31" ht="15.75" x14ac:dyDescent="0.3">
      <c r="AE23621" s="70"/>
    </row>
    <row r="23622" spans="31:31" ht="15.75" x14ac:dyDescent="0.3">
      <c r="AE23622" s="70"/>
    </row>
    <row r="23623" spans="31:31" ht="15.75" x14ac:dyDescent="0.3">
      <c r="AE23623" s="70"/>
    </row>
    <row r="23624" spans="31:31" ht="15.75" x14ac:dyDescent="0.3">
      <c r="AE23624" s="70"/>
    </row>
    <row r="23625" spans="31:31" ht="15.75" x14ac:dyDescent="0.3">
      <c r="AE23625" s="70"/>
    </row>
    <row r="23626" spans="31:31" ht="15.75" x14ac:dyDescent="0.3">
      <c r="AE23626" s="70"/>
    </row>
    <row r="23627" spans="31:31" ht="15.75" x14ac:dyDescent="0.3">
      <c r="AE23627" s="70"/>
    </row>
    <row r="23628" spans="31:31" ht="15.75" x14ac:dyDescent="0.3">
      <c r="AE23628" s="70"/>
    </row>
    <row r="23629" spans="31:31" ht="15.75" x14ac:dyDescent="0.3">
      <c r="AE23629" s="70"/>
    </row>
    <row r="23630" spans="31:31" ht="15.75" x14ac:dyDescent="0.3">
      <c r="AE23630" s="70"/>
    </row>
    <row r="23631" spans="31:31" ht="15.75" x14ac:dyDescent="0.3">
      <c r="AE23631" s="70"/>
    </row>
    <row r="23632" spans="31:31" ht="15.75" x14ac:dyDescent="0.3">
      <c r="AE23632" s="70"/>
    </row>
    <row r="23633" spans="31:31" ht="15.75" x14ac:dyDescent="0.3">
      <c r="AE23633" s="70"/>
    </row>
    <row r="23634" spans="31:31" ht="15.75" x14ac:dyDescent="0.3">
      <c r="AE23634" s="70"/>
    </row>
    <row r="23635" spans="31:31" ht="15.75" x14ac:dyDescent="0.3">
      <c r="AE23635" s="70"/>
    </row>
    <row r="23636" spans="31:31" ht="15.75" x14ac:dyDescent="0.3">
      <c r="AE23636" s="70"/>
    </row>
    <row r="23637" spans="31:31" ht="15.75" x14ac:dyDescent="0.3">
      <c r="AE23637" s="70"/>
    </row>
    <row r="23638" spans="31:31" ht="15.75" x14ac:dyDescent="0.3">
      <c r="AE23638" s="70"/>
    </row>
    <row r="23639" spans="31:31" ht="15.75" x14ac:dyDescent="0.3">
      <c r="AE23639" s="70"/>
    </row>
    <row r="23640" spans="31:31" ht="15.75" x14ac:dyDescent="0.3">
      <c r="AE23640" s="70"/>
    </row>
    <row r="23641" spans="31:31" ht="15.75" x14ac:dyDescent="0.3">
      <c r="AE23641" s="70"/>
    </row>
    <row r="23642" spans="31:31" ht="15.75" x14ac:dyDescent="0.3">
      <c r="AE23642" s="70"/>
    </row>
    <row r="23643" spans="31:31" ht="15.75" x14ac:dyDescent="0.3">
      <c r="AE23643" s="70"/>
    </row>
    <row r="23644" spans="31:31" ht="15.75" x14ac:dyDescent="0.3">
      <c r="AE23644" s="70"/>
    </row>
    <row r="23645" spans="31:31" ht="15.75" x14ac:dyDescent="0.3">
      <c r="AE23645" s="70"/>
    </row>
    <row r="23646" spans="31:31" ht="15.75" x14ac:dyDescent="0.3">
      <c r="AE23646" s="70"/>
    </row>
    <row r="23647" spans="31:31" ht="15.75" x14ac:dyDescent="0.3">
      <c r="AE23647" s="70"/>
    </row>
    <row r="23648" spans="31:31" ht="15.75" x14ac:dyDescent="0.3">
      <c r="AE23648" s="70"/>
    </row>
    <row r="23649" spans="31:31" ht="15.75" x14ac:dyDescent="0.3">
      <c r="AE23649" s="70"/>
    </row>
    <row r="23650" spans="31:31" ht="15.75" x14ac:dyDescent="0.3">
      <c r="AE23650" s="70"/>
    </row>
    <row r="23651" spans="31:31" ht="15.75" x14ac:dyDescent="0.3">
      <c r="AE23651" s="70"/>
    </row>
    <row r="23652" spans="31:31" ht="15.75" x14ac:dyDescent="0.3">
      <c r="AE23652" s="70"/>
    </row>
    <row r="23653" spans="31:31" ht="15.75" x14ac:dyDescent="0.3">
      <c r="AE23653" s="70"/>
    </row>
    <row r="23654" spans="31:31" ht="15.75" x14ac:dyDescent="0.3">
      <c r="AE23654" s="70"/>
    </row>
    <row r="23655" spans="31:31" ht="15.75" x14ac:dyDescent="0.3">
      <c r="AE23655" s="70"/>
    </row>
    <row r="23656" spans="31:31" ht="15.75" x14ac:dyDescent="0.3">
      <c r="AE23656" s="70"/>
    </row>
    <row r="23657" spans="31:31" ht="15.75" x14ac:dyDescent="0.3">
      <c r="AE23657" s="70"/>
    </row>
    <row r="23658" spans="31:31" ht="15.75" x14ac:dyDescent="0.3">
      <c r="AE23658" s="70"/>
    </row>
    <row r="23659" spans="31:31" ht="15.75" x14ac:dyDescent="0.3">
      <c r="AE23659" s="70"/>
    </row>
    <row r="23660" spans="31:31" ht="15.75" x14ac:dyDescent="0.3">
      <c r="AE23660" s="70"/>
    </row>
    <row r="23661" spans="31:31" ht="15.75" x14ac:dyDescent="0.3">
      <c r="AE23661" s="70"/>
    </row>
    <row r="23662" spans="31:31" ht="15.75" x14ac:dyDescent="0.3">
      <c r="AE23662" s="70"/>
    </row>
    <row r="23663" spans="31:31" ht="15.75" x14ac:dyDescent="0.3">
      <c r="AE23663" s="70"/>
    </row>
    <row r="23664" spans="31:31" ht="15.75" x14ac:dyDescent="0.3">
      <c r="AE23664" s="70"/>
    </row>
    <row r="23665" spans="31:31" ht="15.75" x14ac:dyDescent="0.3">
      <c r="AE23665" s="70"/>
    </row>
    <row r="23666" spans="31:31" ht="15.75" x14ac:dyDescent="0.3">
      <c r="AE23666" s="70"/>
    </row>
    <row r="23667" spans="31:31" ht="15.75" x14ac:dyDescent="0.3">
      <c r="AE23667" s="70"/>
    </row>
    <row r="23668" spans="31:31" ht="15.75" x14ac:dyDescent="0.3">
      <c r="AE23668" s="70"/>
    </row>
    <row r="23669" spans="31:31" ht="15.75" x14ac:dyDescent="0.3">
      <c r="AE23669" s="70"/>
    </row>
    <row r="23670" spans="31:31" ht="15.75" x14ac:dyDescent="0.3">
      <c r="AE23670" s="70"/>
    </row>
    <row r="23671" spans="31:31" ht="15.75" x14ac:dyDescent="0.3">
      <c r="AE23671" s="70"/>
    </row>
    <row r="23672" spans="31:31" ht="15.75" x14ac:dyDescent="0.3">
      <c r="AE23672" s="70"/>
    </row>
    <row r="23673" spans="31:31" ht="15.75" x14ac:dyDescent="0.3">
      <c r="AE23673" s="70"/>
    </row>
    <row r="23674" spans="31:31" ht="15.75" x14ac:dyDescent="0.3">
      <c r="AE23674" s="70"/>
    </row>
    <row r="23675" spans="31:31" ht="15.75" x14ac:dyDescent="0.3">
      <c r="AE23675" s="70"/>
    </row>
    <row r="23676" spans="31:31" ht="15.75" x14ac:dyDescent="0.3">
      <c r="AE23676" s="70"/>
    </row>
    <row r="23677" spans="31:31" ht="15.75" x14ac:dyDescent="0.3">
      <c r="AE23677" s="70"/>
    </row>
    <row r="23678" spans="31:31" ht="15.75" x14ac:dyDescent="0.3">
      <c r="AE23678" s="70"/>
    </row>
    <row r="23679" spans="31:31" ht="15.75" x14ac:dyDescent="0.3">
      <c r="AE23679" s="70"/>
    </row>
    <row r="23680" spans="31:31" ht="15.75" x14ac:dyDescent="0.3">
      <c r="AE23680" s="70"/>
    </row>
    <row r="23681" spans="31:31" ht="15.75" x14ac:dyDescent="0.3">
      <c r="AE23681" s="70"/>
    </row>
    <row r="23682" spans="31:31" ht="15.75" x14ac:dyDescent="0.3">
      <c r="AE23682" s="70"/>
    </row>
    <row r="23683" spans="31:31" ht="15.75" x14ac:dyDescent="0.3">
      <c r="AE23683" s="70"/>
    </row>
    <row r="23684" spans="31:31" ht="15.75" x14ac:dyDescent="0.3">
      <c r="AE23684" s="70"/>
    </row>
    <row r="23685" spans="31:31" ht="15.75" x14ac:dyDescent="0.3">
      <c r="AE23685" s="70"/>
    </row>
    <row r="23686" spans="31:31" ht="15.75" x14ac:dyDescent="0.3">
      <c r="AE23686" s="70"/>
    </row>
    <row r="23687" spans="31:31" ht="15.75" x14ac:dyDescent="0.3">
      <c r="AE23687" s="70"/>
    </row>
    <row r="23688" spans="31:31" ht="15.75" x14ac:dyDescent="0.3">
      <c r="AE23688" s="70"/>
    </row>
    <row r="23689" spans="31:31" ht="15.75" x14ac:dyDescent="0.3">
      <c r="AE23689" s="70"/>
    </row>
    <row r="23690" spans="31:31" ht="15.75" x14ac:dyDescent="0.3">
      <c r="AE23690" s="70"/>
    </row>
    <row r="23691" spans="31:31" ht="15.75" x14ac:dyDescent="0.3">
      <c r="AE23691" s="70"/>
    </row>
    <row r="23692" spans="31:31" ht="15.75" x14ac:dyDescent="0.3">
      <c r="AE23692" s="70"/>
    </row>
    <row r="23693" spans="31:31" ht="15.75" x14ac:dyDescent="0.3">
      <c r="AE23693" s="70"/>
    </row>
    <row r="23694" spans="31:31" ht="15.75" x14ac:dyDescent="0.3">
      <c r="AE23694" s="70"/>
    </row>
    <row r="23695" spans="31:31" ht="15.75" x14ac:dyDescent="0.3">
      <c r="AE23695" s="70"/>
    </row>
    <row r="23696" spans="31:31" ht="15.75" x14ac:dyDescent="0.3">
      <c r="AE23696" s="70"/>
    </row>
    <row r="23697" spans="31:31" ht="15.75" x14ac:dyDescent="0.3">
      <c r="AE23697" s="70"/>
    </row>
    <row r="23698" spans="31:31" ht="15.75" x14ac:dyDescent="0.3">
      <c r="AE23698" s="70"/>
    </row>
    <row r="23699" spans="31:31" ht="15.75" x14ac:dyDescent="0.3">
      <c r="AE23699" s="70"/>
    </row>
    <row r="23700" spans="31:31" ht="15.75" x14ac:dyDescent="0.3">
      <c r="AE23700" s="70"/>
    </row>
    <row r="23701" spans="31:31" ht="15.75" x14ac:dyDescent="0.3">
      <c r="AE23701" s="70"/>
    </row>
    <row r="23702" spans="31:31" ht="15.75" x14ac:dyDescent="0.3">
      <c r="AE23702" s="70"/>
    </row>
    <row r="23703" spans="31:31" ht="15.75" x14ac:dyDescent="0.3">
      <c r="AE23703" s="70"/>
    </row>
    <row r="23704" spans="31:31" ht="15.75" x14ac:dyDescent="0.3">
      <c r="AE23704" s="70"/>
    </row>
    <row r="23705" spans="31:31" ht="15.75" x14ac:dyDescent="0.3">
      <c r="AE23705" s="70"/>
    </row>
    <row r="23706" spans="31:31" ht="15.75" x14ac:dyDescent="0.3">
      <c r="AE23706" s="70"/>
    </row>
    <row r="23707" spans="31:31" ht="15.75" x14ac:dyDescent="0.3">
      <c r="AE23707" s="70"/>
    </row>
    <row r="23708" spans="31:31" ht="15.75" x14ac:dyDescent="0.3">
      <c r="AE23708" s="70"/>
    </row>
    <row r="23709" spans="31:31" ht="15.75" x14ac:dyDescent="0.3">
      <c r="AE23709" s="70"/>
    </row>
    <row r="23710" spans="31:31" ht="15.75" x14ac:dyDescent="0.3">
      <c r="AE23710" s="70"/>
    </row>
    <row r="23711" spans="31:31" ht="15.75" x14ac:dyDescent="0.3">
      <c r="AE23711" s="70"/>
    </row>
    <row r="23712" spans="31:31" ht="15.75" x14ac:dyDescent="0.3">
      <c r="AE23712" s="70"/>
    </row>
    <row r="23713" spans="31:31" ht="15.75" x14ac:dyDescent="0.3">
      <c r="AE23713" s="70"/>
    </row>
    <row r="23714" spans="31:31" ht="15.75" x14ac:dyDescent="0.3">
      <c r="AE23714" s="70"/>
    </row>
    <row r="23715" spans="31:31" ht="15.75" x14ac:dyDescent="0.3">
      <c r="AE23715" s="70"/>
    </row>
    <row r="23716" spans="31:31" ht="15.75" x14ac:dyDescent="0.3">
      <c r="AE23716" s="70"/>
    </row>
    <row r="23717" spans="31:31" ht="15.75" x14ac:dyDescent="0.3">
      <c r="AE23717" s="70"/>
    </row>
    <row r="23718" spans="31:31" ht="15.75" x14ac:dyDescent="0.3">
      <c r="AE23718" s="70"/>
    </row>
    <row r="23719" spans="31:31" ht="15.75" x14ac:dyDescent="0.3">
      <c r="AE23719" s="70"/>
    </row>
    <row r="23720" spans="31:31" ht="15.75" x14ac:dyDescent="0.3">
      <c r="AE23720" s="70"/>
    </row>
    <row r="23721" spans="31:31" ht="15.75" x14ac:dyDescent="0.3">
      <c r="AE23721" s="70"/>
    </row>
    <row r="23722" spans="31:31" ht="15.75" x14ac:dyDescent="0.3">
      <c r="AE23722" s="70"/>
    </row>
    <row r="23723" spans="31:31" ht="15.75" x14ac:dyDescent="0.3">
      <c r="AE23723" s="70"/>
    </row>
    <row r="23724" spans="31:31" ht="15.75" x14ac:dyDescent="0.3">
      <c r="AE23724" s="70"/>
    </row>
    <row r="23725" spans="31:31" ht="15.75" x14ac:dyDescent="0.3">
      <c r="AE23725" s="70"/>
    </row>
    <row r="23726" spans="31:31" ht="15.75" x14ac:dyDescent="0.3">
      <c r="AE23726" s="70"/>
    </row>
    <row r="23727" spans="31:31" ht="15.75" x14ac:dyDescent="0.3">
      <c r="AE23727" s="70"/>
    </row>
    <row r="23728" spans="31:31" ht="15.75" x14ac:dyDescent="0.3">
      <c r="AE23728" s="70"/>
    </row>
    <row r="23729" spans="31:31" ht="15.75" x14ac:dyDescent="0.3">
      <c r="AE23729" s="70"/>
    </row>
    <row r="23730" spans="31:31" ht="15.75" x14ac:dyDescent="0.3">
      <c r="AE23730" s="70"/>
    </row>
    <row r="23731" spans="31:31" ht="15.75" x14ac:dyDescent="0.3">
      <c r="AE23731" s="70"/>
    </row>
    <row r="23732" spans="31:31" ht="15.75" x14ac:dyDescent="0.3">
      <c r="AE23732" s="70"/>
    </row>
    <row r="23733" spans="31:31" ht="15.75" x14ac:dyDescent="0.3">
      <c r="AE23733" s="70"/>
    </row>
    <row r="23734" spans="31:31" ht="15.75" x14ac:dyDescent="0.3">
      <c r="AE23734" s="70"/>
    </row>
    <row r="23735" spans="31:31" ht="15.75" x14ac:dyDescent="0.3">
      <c r="AE23735" s="70"/>
    </row>
    <row r="23736" spans="31:31" ht="15.75" x14ac:dyDescent="0.3">
      <c r="AE23736" s="70"/>
    </row>
    <row r="23737" spans="31:31" ht="15.75" x14ac:dyDescent="0.3">
      <c r="AE23737" s="70"/>
    </row>
    <row r="23738" spans="31:31" ht="15.75" x14ac:dyDescent="0.3">
      <c r="AE23738" s="70"/>
    </row>
    <row r="23739" spans="31:31" ht="15.75" x14ac:dyDescent="0.3">
      <c r="AE23739" s="70"/>
    </row>
    <row r="23740" spans="31:31" ht="15.75" x14ac:dyDescent="0.3">
      <c r="AE23740" s="70"/>
    </row>
    <row r="23741" spans="31:31" ht="15.75" x14ac:dyDescent="0.3">
      <c r="AE23741" s="70"/>
    </row>
    <row r="23742" spans="31:31" ht="15.75" x14ac:dyDescent="0.3">
      <c r="AE23742" s="70"/>
    </row>
    <row r="23743" spans="31:31" ht="15.75" x14ac:dyDescent="0.3">
      <c r="AE23743" s="70"/>
    </row>
    <row r="23744" spans="31:31" ht="15.75" x14ac:dyDescent="0.3">
      <c r="AE23744" s="70"/>
    </row>
    <row r="23745" spans="31:31" ht="15.75" x14ac:dyDescent="0.3">
      <c r="AE23745" s="70"/>
    </row>
    <row r="23746" spans="31:31" ht="15.75" x14ac:dyDescent="0.3">
      <c r="AE23746" s="70"/>
    </row>
    <row r="23747" spans="31:31" ht="15.75" x14ac:dyDescent="0.3">
      <c r="AE23747" s="70"/>
    </row>
    <row r="23748" spans="31:31" ht="15.75" x14ac:dyDescent="0.3">
      <c r="AE23748" s="70"/>
    </row>
    <row r="23749" spans="31:31" ht="15.75" x14ac:dyDescent="0.3">
      <c r="AE23749" s="70"/>
    </row>
    <row r="23750" spans="31:31" ht="15.75" x14ac:dyDescent="0.3">
      <c r="AE23750" s="70"/>
    </row>
    <row r="23751" spans="31:31" ht="15.75" x14ac:dyDescent="0.3">
      <c r="AE23751" s="70"/>
    </row>
    <row r="23752" spans="31:31" ht="15.75" x14ac:dyDescent="0.3">
      <c r="AE23752" s="70"/>
    </row>
    <row r="23753" spans="31:31" ht="15.75" x14ac:dyDescent="0.3">
      <c r="AE23753" s="70"/>
    </row>
    <row r="23754" spans="31:31" ht="15.75" x14ac:dyDescent="0.3">
      <c r="AE23754" s="70"/>
    </row>
    <row r="23755" spans="31:31" ht="15.75" x14ac:dyDescent="0.3">
      <c r="AE23755" s="70"/>
    </row>
    <row r="23756" spans="31:31" ht="15.75" x14ac:dyDescent="0.3">
      <c r="AE23756" s="70"/>
    </row>
    <row r="23757" spans="31:31" ht="15.75" x14ac:dyDescent="0.3">
      <c r="AE23757" s="70"/>
    </row>
    <row r="23758" spans="31:31" ht="15.75" x14ac:dyDescent="0.3">
      <c r="AE23758" s="70"/>
    </row>
    <row r="23759" spans="31:31" ht="15.75" x14ac:dyDescent="0.3">
      <c r="AE23759" s="70"/>
    </row>
    <row r="23760" spans="31:31" ht="15.75" x14ac:dyDescent="0.3">
      <c r="AE23760" s="70"/>
    </row>
    <row r="23761" spans="31:31" ht="15.75" x14ac:dyDescent="0.3">
      <c r="AE23761" s="70"/>
    </row>
    <row r="23762" spans="31:31" ht="15.75" x14ac:dyDescent="0.3">
      <c r="AE23762" s="70"/>
    </row>
    <row r="23763" spans="31:31" ht="15.75" x14ac:dyDescent="0.3">
      <c r="AE23763" s="70"/>
    </row>
    <row r="23764" spans="31:31" ht="15.75" x14ac:dyDescent="0.3">
      <c r="AE23764" s="70"/>
    </row>
    <row r="23765" spans="31:31" ht="15.75" x14ac:dyDescent="0.3">
      <c r="AE23765" s="70"/>
    </row>
    <row r="23766" spans="31:31" ht="15.75" x14ac:dyDescent="0.3">
      <c r="AE23766" s="70"/>
    </row>
    <row r="23767" spans="31:31" ht="15.75" x14ac:dyDescent="0.3">
      <c r="AE23767" s="70"/>
    </row>
    <row r="23768" spans="31:31" ht="15.75" x14ac:dyDescent="0.3">
      <c r="AE23768" s="70"/>
    </row>
    <row r="23769" spans="31:31" ht="15.75" x14ac:dyDescent="0.3">
      <c r="AE23769" s="70"/>
    </row>
    <row r="23770" spans="31:31" ht="15.75" x14ac:dyDescent="0.3">
      <c r="AE23770" s="70"/>
    </row>
    <row r="23771" spans="31:31" ht="15.75" x14ac:dyDescent="0.3">
      <c r="AE23771" s="70"/>
    </row>
    <row r="23772" spans="31:31" ht="15.75" x14ac:dyDescent="0.3">
      <c r="AE23772" s="70"/>
    </row>
    <row r="23773" spans="31:31" ht="15.75" x14ac:dyDescent="0.3">
      <c r="AE23773" s="70"/>
    </row>
    <row r="23774" spans="31:31" ht="15.75" x14ac:dyDescent="0.3">
      <c r="AE23774" s="70"/>
    </row>
    <row r="23775" spans="31:31" ht="15.75" x14ac:dyDescent="0.3">
      <c r="AE23775" s="70"/>
    </row>
    <row r="23776" spans="31:31" ht="15.75" x14ac:dyDescent="0.3">
      <c r="AE23776" s="70"/>
    </row>
    <row r="23777" spans="31:31" ht="15.75" x14ac:dyDescent="0.3">
      <c r="AE23777" s="70"/>
    </row>
    <row r="23778" spans="31:31" ht="15.75" x14ac:dyDescent="0.3">
      <c r="AE23778" s="70"/>
    </row>
    <row r="23779" spans="31:31" ht="15.75" x14ac:dyDescent="0.3">
      <c r="AE23779" s="70"/>
    </row>
    <row r="23780" spans="31:31" ht="15.75" x14ac:dyDescent="0.3">
      <c r="AE23780" s="70"/>
    </row>
    <row r="23781" spans="31:31" ht="15.75" x14ac:dyDescent="0.3">
      <c r="AE23781" s="70"/>
    </row>
    <row r="23782" spans="31:31" ht="15.75" x14ac:dyDescent="0.3">
      <c r="AE23782" s="70"/>
    </row>
    <row r="23783" spans="31:31" ht="15.75" x14ac:dyDescent="0.3">
      <c r="AE23783" s="70"/>
    </row>
    <row r="23784" spans="31:31" ht="15.75" x14ac:dyDescent="0.3">
      <c r="AE23784" s="70"/>
    </row>
    <row r="23785" spans="31:31" ht="15.75" x14ac:dyDescent="0.3">
      <c r="AE23785" s="70"/>
    </row>
    <row r="23786" spans="31:31" ht="15.75" x14ac:dyDescent="0.3">
      <c r="AE23786" s="70"/>
    </row>
    <row r="23787" spans="31:31" ht="15.75" x14ac:dyDescent="0.3">
      <c r="AE23787" s="70"/>
    </row>
    <row r="23788" spans="31:31" ht="15.75" x14ac:dyDescent="0.3">
      <c r="AE23788" s="70"/>
    </row>
    <row r="23789" spans="31:31" ht="15.75" x14ac:dyDescent="0.3">
      <c r="AE23789" s="70"/>
    </row>
    <row r="23790" spans="31:31" ht="15.75" x14ac:dyDescent="0.3">
      <c r="AE23790" s="70"/>
    </row>
    <row r="23791" spans="31:31" ht="15.75" x14ac:dyDescent="0.3">
      <c r="AE23791" s="70"/>
    </row>
    <row r="23792" spans="31:31" ht="15.75" x14ac:dyDescent="0.3">
      <c r="AE23792" s="70"/>
    </row>
    <row r="23793" spans="31:31" ht="15.75" x14ac:dyDescent="0.3">
      <c r="AE23793" s="70"/>
    </row>
    <row r="23794" spans="31:31" ht="15.75" x14ac:dyDescent="0.3">
      <c r="AE23794" s="70"/>
    </row>
    <row r="23795" spans="31:31" ht="15.75" x14ac:dyDescent="0.3">
      <c r="AE23795" s="70"/>
    </row>
    <row r="23796" spans="31:31" ht="15.75" x14ac:dyDescent="0.3">
      <c r="AE23796" s="70"/>
    </row>
    <row r="23797" spans="31:31" ht="15.75" x14ac:dyDescent="0.3">
      <c r="AE23797" s="70"/>
    </row>
    <row r="23798" spans="31:31" ht="15.75" x14ac:dyDescent="0.3">
      <c r="AE23798" s="70"/>
    </row>
    <row r="23799" spans="31:31" ht="15.75" x14ac:dyDescent="0.3">
      <c r="AE23799" s="70"/>
    </row>
    <row r="23800" spans="31:31" ht="15.75" x14ac:dyDescent="0.3">
      <c r="AE23800" s="70"/>
    </row>
    <row r="23801" spans="31:31" ht="15.75" x14ac:dyDescent="0.3">
      <c r="AE23801" s="70"/>
    </row>
    <row r="23802" spans="31:31" ht="15.75" x14ac:dyDescent="0.3">
      <c r="AE23802" s="70"/>
    </row>
    <row r="23803" spans="31:31" ht="15.75" x14ac:dyDescent="0.3">
      <c r="AE23803" s="70"/>
    </row>
    <row r="23804" spans="31:31" ht="15.75" x14ac:dyDescent="0.3">
      <c r="AE23804" s="70"/>
    </row>
    <row r="23805" spans="31:31" ht="15.75" x14ac:dyDescent="0.3">
      <c r="AE23805" s="70"/>
    </row>
    <row r="23806" spans="31:31" ht="15.75" x14ac:dyDescent="0.3">
      <c r="AE23806" s="70"/>
    </row>
    <row r="23807" spans="31:31" ht="15.75" x14ac:dyDescent="0.3">
      <c r="AE23807" s="70"/>
    </row>
    <row r="23808" spans="31:31" ht="15.75" x14ac:dyDescent="0.3">
      <c r="AE23808" s="70"/>
    </row>
    <row r="23809" spans="31:31" ht="15.75" x14ac:dyDescent="0.3">
      <c r="AE23809" s="70"/>
    </row>
    <row r="23810" spans="31:31" ht="15.75" x14ac:dyDescent="0.3">
      <c r="AE23810" s="70"/>
    </row>
    <row r="23811" spans="31:31" ht="15.75" x14ac:dyDescent="0.3">
      <c r="AE23811" s="70"/>
    </row>
    <row r="23812" spans="31:31" ht="15.75" x14ac:dyDescent="0.3">
      <c r="AE23812" s="70"/>
    </row>
    <row r="23813" spans="31:31" ht="15.75" x14ac:dyDescent="0.3">
      <c r="AE23813" s="70"/>
    </row>
    <row r="23814" spans="31:31" ht="15.75" x14ac:dyDescent="0.3">
      <c r="AE23814" s="70"/>
    </row>
    <row r="23815" spans="31:31" ht="15.75" x14ac:dyDescent="0.3">
      <c r="AE23815" s="70"/>
    </row>
    <row r="23816" spans="31:31" ht="15.75" x14ac:dyDescent="0.3">
      <c r="AE23816" s="70"/>
    </row>
    <row r="23817" spans="31:31" ht="15.75" x14ac:dyDescent="0.3">
      <c r="AE23817" s="70"/>
    </row>
    <row r="23818" spans="31:31" ht="15.75" x14ac:dyDescent="0.3">
      <c r="AE23818" s="70"/>
    </row>
    <row r="23819" spans="31:31" ht="15.75" x14ac:dyDescent="0.3">
      <c r="AE23819" s="70"/>
    </row>
    <row r="23820" spans="31:31" ht="15.75" x14ac:dyDescent="0.3">
      <c r="AE23820" s="70"/>
    </row>
    <row r="23821" spans="31:31" ht="15.75" x14ac:dyDescent="0.3">
      <c r="AE23821" s="70"/>
    </row>
    <row r="23822" spans="31:31" ht="15.75" x14ac:dyDescent="0.3">
      <c r="AE23822" s="70"/>
    </row>
    <row r="23823" spans="31:31" ht="15.75" x14ac:dyDescent="0.3">
      <c r="AE23823" s="70"/>
    </row>
    <row r="23824" spans="31:31" ht="15.75" x14ac:dyDescent="0.3">
      <c r="AE23824" s="70"/>
    </row>
    <row r="23825" spans="31:31" ht="15.75" x14ac:dyDescent="0.3">
      <c r="AE23825" s="70"/>
    </row>
    <row r="23826" spans="31:31" ht="15.75" x14ac:dyDescent="0.3">
      <c r="AE23826" s="70"/>
    </row>
    <row r="23827" spans="31:31" ht="15.75" x14ac:dyDescent="0.3">
      <c r="AE23827" s="70"/>
    </row>
    <row r="23828" spans="31:31" ht="15.75" x14ac:dyDescent="0.3">
      <c r="AE23828" s="70"/>
    </row>
    <row r="23829" spans="31:31" ht="15.75" x14ac:dyDescent="0.3">
      <c r="AE23829" s="70"/>
    </row>
    <row r="23830" spans="31:31" ht="15.75" x14ac:dyDescent="0.3">
      <c r="AE23830" s="70"/>
    </row>
    <row r="23831" spans="31:31" ht="15.75" x14ac:dyDescent="0.3">
      <c r="AE23831" s="70"/>
    </row>
    <row r="23832" spans="31:31" ht="15.75" x14ac:dyDescent="0.3">
      <c r="AE23832" s="70"/>
    </row>
    <row r="23833" spans="31:31" ht="15.75" x14ac:dyDescent="0.3">
      <c r="AE23833" s="70"/>
    </row>
    <row r="23834" spans="31:31" ht="15.75" x14ac:dyDescent="0.3">
      <c r="AE23834" s="70"/>
    </row>
    <row r="23835" spans="31:31" ht="15.75" x14ac:dyDescent="0.3">
      <c r="AE23835" s="70"/>
    </row>
    <row r="23836" spans="31:31" ht="15.75" x14ac:dyDescent="0.3">
      <c r="AE23836" s="70"/>
    </row>
    <row r="23837" spans="31:31" ht="15.75" x14ac:dyDescent="0.3">
      <c r="AE23837" s="70"/>
    </row>
    <row r="23838" spans="31:31" ht="15.75" x14ac:dyDescent="0.3">
      <c r="AE23838" s="70"/>
    </row>
    <row r="23839" spans="31:31" ht="15.75" x14ac:dyDescent="0.3">
      <c r="AE23839" s="70"/>
    </row>
    <row r="23840" spans="31:31" ht="15.75" x14ac:dyDescent="0.3">
      <c r="AE23840" s="70"/>
    </row>
    <row r="23841" spans="31:31" ht="15.75" x14ac:dyDescent="0.3">
      <c r="AE23841" s="70"/>
    </row>
    <row r="23842" spans="31:31" ht="15.75" x14ac:dyDescent="0.3">
      <c r="AE23842" s="70"/>
    </row>
    <row r="23843" spans="31:31" ht="15.75" x14ac:dyDescent="0.3">
      <c r="AE23843" s="70"/>
    </row>
    <row r="23844" spans="31:31" ht="15.75" x14ac:dyDescent="0.3">
      <c r="AE23844" s="70"/>
    </row>
    <row r="23845" spans="31:31" ht="15.75" x14ac:dyDescent="0.3">
      <c r="AE23845" s="70"/>
    </row>
    <row r="23846" spans="31:31" ht="15.75" x14ac:dyDescent="0.3">
      <c r="AE23846" s="70"/>
    </row>
    <row r="23847" spans="31:31" ht="15.75" x14ac:dyDescent="0.3">
      <c r="AE23847" s="70"/>
    </row>
    <row r="23848" spans="31:31" ht="15.75" x14ac:dyDescent="0.3">
      <c r="AE23848" s="70"/>
    </row>
    <row r="23849" spans="31:31" ht="15.75" x14ac:dyDescent="0.3">
      <c r="AE23849" s="70"/>
    </row>
    <row r="23850" spans="31:31" ht="15.75" x14ac:dyDescent="0.3">
      <c r="AE23850" s="70"/>
    </row>
    <row r="23851" spans="31:31" ht="15.75" x14ac:dyDescent="0.3">
      <c r="AE23851" s="70"/>
    </row>
    <row r="23852" spans="31:31" ht="15.75" x14ac:dyDescent="0.3">
      <c r="AE23852" s="70"/>
    </row>
    <row r="23853" spans="31:31" ht="15.75" x14ac:dyDescent="0.3">
      <c r="AE23853" s="70"/>
    </row>
    <row r="23854" spans="31:31" ht="15.75" x14ac:dyDescent="0.3">
      <c r="AE23854" s="70"/>
    </row>
    <row r="23855" spans="31:31" ht="15.75" x14ac:dyDescent="0.3">
      <c r="AE23855" s="70"/>
    </row>
    <row r="23856" spans="31:31" ht="15.75" x14ac:dyDescent="0.3">
      <c r="AE23856" s="70"/>
    </row>
    <row r="23857" spans="31:31" ht="15.75" x14ac:dyDescent="0.3">
      <c r="AE23857" s="70"/>
    </row>
    <row r="23858" spans="31:31" ht="15.75" x14ac:dyDescent="0.3">
      <c r="AE23858" s="70"/>
    </row>
    <row r="23859" spans="31:31" ht="15.75" x14ac:dyDescent="0.3">
      <c r="AE23859" s="70"/>
    </row>
    <row r="23860" spans="31:31" ht="15.75" x14ac:dyDescent="0.3">
      <c r="AE23860" s="70"/>
    </row>
    <row r="23861" spans="31:31" ht="15.75" x14ac:dyDescent="0.3">
      <c r="AE23861" s="70"/>
    </row>
    <row r="23862" spans="31:31" ht="15.75" x14ac:dyDescent="0.3">
      <c r="AE23862" s="70"/>
    </row>
    <row r="23863" spans="31:31" ht="15.75" x14ac:dyDescent="0.3">
      <c r="AE23863" s="70"/>
    </row>
    <row r="23864" spans="31:31" ht="15.75" x14ac:dyDescent="0.3">
      <c r="AE23864" s="70"/>
    </row>
    <row r="23865" spans="31:31" ht="15.75" x14ac:dyDescent="0.3">
      <c r="AE23865" s="70"/>
    </row>
    <row r="23866" spans="31:31" ht="15.75" x14ac:dyDescent="0.3">
      <c r="AE23866" s="70"/>
    </row>
    <row r="23867" spans="31:31" ht="15.75" x14ac:dyDescent="0.3">
      <c r="AE23867" s="70"/>
    </row>
    <row r="23868" spans="31:31" ht="15.75" x14ac:dyDescent="0.3">
      <c r="AE23868" s="70"/>
    </row>
    <row r="23869" spans="31:31" ht="15.75" x14ac:dyDescent="0.3">
      <c r="AE23869" s="70"/>
    </row>
    <row r="23870" spans="31:31" ht="15.75" x14ac:dyDescent="0.3">
      <c r="AE23870" s="70"/>
    </row>
    <row r="23871" spans="31:31" ht="15.75" x14ac:dyDescent="0.3">
      <c r="AE23871" s="70"/>
    </row>
    <row r="23872" spans="31:31" ht="15.75" x14ac:dyDescent="0.3">
      <c r="AE23872" s="70"/>
    </row>
    <row r="23873" spans="31:31" ht="15.75" x14ac:dyDescent="0.3">
      <c r="AE23873" s="70"/>
    </row>
    <row r="23874" spans="31:31" ht="15.75" x14ac:dyDescent="0.3">
      <c r="AE23874" s="70"/>
    </row>
    <row r="23875" spans="31:31" ht="15.75" x14ac:dyDescent="0.3">
      <c r="AE23875" s="70"/>
    </row>
    <row r="23876" spans="31:31" ht="15.75" x14ac:dyDescent="0.3">
      <c r="AE23876" s="70"/>
    </row>
    <row r="23877" spans="31:31" ht="15.75" x14ac:dyDescent="0.3">
      <c r="AE23877" s="70"/>
    </row>
    <row r="23878" spans="31:31" ht="15.75" x14ac:dyDescent="0.3">
      <c r="AE23878" s="70"/>
    </row>
    <row r="23879" spans="31:31" ht="15.75" x14ac:dyDescent="0.3">
      <c r="AE23879" s="70"/>
    </row>
    <row r="23880" spans="31:31" ht="15.75" x14ac:dyDescent="0.3">
      <c r="AE23880" s="70"/>
    </row>
    <row r="23881" spans="31:31" ht="15.75" x14ac:dyDescent="0.3">
      <c r="AE23881" s="70"/>
    </row>
    <row r="23882" spans="31:31" ht="15.75" x14ac:dyDescent="0.3">
      <c r="AE23882" s="70"/>
    </row>
    <row r="23883" spans="31:31" ht="15.75" x14ac:dyDescent="0.3">
      <c r="AE23883" s="70"/>
    </row>
    <row r="23884" spans="31:31" ht="15.75" x14ac:dyDescent="0.3">
      <c r="AE23884" s="70"/>
    </row>
    <row r="23885" spans="31:31" ht="15.75" x14ac:dyDescent="0.3">
      <c r="AE23885" s="70"/>
    </row>
    <row r="23886" spans="31:31" ht="15.75" x14ac:dyDescent="0.3">
      <c r="AE23886" s="70"/>
    </row>
    <row r="23887" spans="31:31" ht="15.75" x14ac:dyDescent="0.3">
      <c r="AE23887" s="70"/>
    </row>
    <row r="23888" spans="31:31" ht="15.75" x14ac:dyDescent="0.3">
      <c r="AE23888" s="70"/>
    </row>
    <row r="23889" spans="31:31" ht="15.75" x14ac:dyDescent="0.3">
      <c r="AE23889" s="70"/>
    </row>
    <row r="23890" spans="31:31" ht="15.75" x14ac:dyDescent="0.3">
      <c r="AE23890" s="70"/>
    </row>
    <row r="23891" spans="31:31" ht="15.75" x14ac:dyDescent="0.3">
      <c r="AE23891" s="70"/>
    </row>
    <row r="23892" spans="31:31" ht="15.75" x14ac:dyDescent="0.3">
      <c r="AE23892" s="70"/>
    </row>
    <row r="23893" spans="31:31" ht="15.75" x14ac:dyDescent="0.3">
      <c r="AE23893" s="70"/>
    </row>
    <row r="23894" spans="31:31" ht="15.75" x14ac:dyDescent="0.3">
      <c r="AE23894" s="70"/>
    </row>
    <row r="23895" spans="31:31" ht="15.75" x14ac:dyDescent="0.3">
      <c r="AE23895" s="70"/>
    </row>
    <row r="23896" spans="31:31" ht="15.75" x14ac:dyDescent="0.3">
      <c r="AE23896" s="70"/>
    </row>
    <row r="23897" spans="31:31" ht="15.75" x14ac:dyDescent="0.3">
      <c r="AE23897" s="70"/>
    </row>
    <row r="23898" spans="31:31" ht="15.75" x14ac:dyDescent="0.3">
      <c r="AE23898" s="70"/>
    </row>
    <row r="23899" spans="31:31" ht="15.75" x14ac:dyDescent="0.3">
      <c r="AE23899" s="70"/>
    </row>
    <row r="23900" spans="31:31" ht="15.75" x14ac:dyDescent="0.3">
      <c r="AE23900" s="70"/>
    </row>
    <row r="23901" spans="31:31" ht="15.75" x14ac:dyDescent="0.3">
      <c r="AE23901" s="70"/>
    </row>
    <row r="23902" spans="31:31" ht="15.75" x14ac:dyDescent="0.3">
      <c r="AE23902" s="70"/>
    </row>
    <row r="23903" spans="31:31" ht="15.75" x14ac:dyDescent="0.3">
      <c r="AE23903" s="70"/>
    </row>
    <row r="23904" spans="31:31" ht="15.75" x14ac:dyDescent="0.3">
      <c r="AE23904" s="70"/>
    </row>
    <row r="23905" spans="31:31" ht="15.75" x14ac:dyDescent="0.3">
      <c r="AE23905" s="70"/>
    </row>
    <row r="23906" spans="31:31" ht="15.75" x14ac:dyDescent="0.3">
      <c r="AE23906" s="70"/>
    </row>
    <row r="23907" spans="31:31" ht="15.75" x14ac:dyDescent="0.3">
      <c r="AE23907" s="70"/>
    </row>
    <row r="23908" spans="31:31" ht="15.75" x14ac:dyDescent="0.3">
      <c r="AE23908" s="70"/>
    </row>
    <row r="23909" spans="31:31" ht="15.75" x14ac:dyDescent="0.3">
      <c r="AE23909" s="70"/>
    </row>
    <row r="23910" spans="31:31" ht="15.75" x14ac:dyDescent="0.3">
      <c r="AE23910" s="70"/>
    </row>
    <row r="23911" spans="31:31" ht="15.75" x14ac:dyDescent="0.3">
      <c r="AE23911" s="70"/>
    </row>
    <row r="23912" spans="31:31" ht="15.75" x14ac:dyDescent="0.3">
      <c r="AE23912" s="70"/>
    </row>
    <row r="23913" spans="31:31" ht="15.75" x14ac:dyDescent="0.3">
      <c r="AE23913" s="70"/>
    </row>
    <row r="23914" spans="31:31" ht="15.75" x14ac:dyDescent="0.3">
      <c r="AE23914" s="70"/>
    </row>
    <row r="23915" spans="31:31" ht="15.75" x14ac:dyDescent="0.3">
      <c r="AE23915" s="70"/>
    </row>
    <row r="23916" spans="31:31" ht="15.75" x14ac:dyDescent="0.3">
      <c r="AE23916" s="70"/>
    </row>
    <row r="23917" spans="31:31" ht="15.75" x14ac:dyDescent="0.3">
      <c r="AE23917" s="70"/>
    </row>
    <row r="23918" spans="31:31" ht="15.75" x14ac:dyDescent="0.3">
      <c r="AE23918" s="70"/>
    </row>
    <row r="23919" spans="31:31" ht="15.75" x14ac:dyDescent="0.3">
      <c r="AE23919" s="70"/>
    </row>
    <row r="23920" spans="31:31" ht="15.75" x14ac:dyDescent="0.3">
      <c r="AE23920" s="70"/>
    </row>
    <row r="23921" spans="31:31" ht="15.75" x14ac:dyDescent="0.3">
      <c r="AE23921" s="70"/>
    </row>
    <row r="23922" spans="31:31" ht="15.75" x14ac:dyDescent="0.3">
      <c r="AE23922" s="70"/>
    </row>
    <row r="23923" spans="31:31" ht="15.75" x14ac:dyDescent="0.3">
      <c r="AE23923" s="70"/>
    </row>
    <row r="23924" spans="31:31" ht="15.75" x14ac:dyDescent="0.3">
      <c r="AE23924" s="70"/>
    </row>
    <row r="23925" spans="31:31" ht="15.75" x14ac:dyDescent="0.3">
      <c r="AE23925" s="70"/>
    </row>
    <row r="23926" spans="31:31" ht="15.75" x14ac:dyDescent="0.3">
      <c r="AE23926" s="70"/>
    </row>
    <row r="23927" spans="31:31" ht="15.75" x14ac:dyDescent="0.3">
      <c r="AE23927" s="70"/>
    </row>
    <row r="23928" spans="31:31" ht="15.75" x14ac:dyDescent="0.3">
      <c r="AE23928" s="70"/>
    </row>
    <row r="23929" spans="31:31" ht="15.75" x14ac:dyDescent="0.3">
      <c r="AE23929" s="70"/>
    </row>
    <row r="23930" spans="31:31" ht="15.75" x14ac:dyDescent="0.3">
      <c r="AE23930" s="70"/>
    </row>
    <row r="23931" spans="31:31" ht="15.75" x14ac:dyDescent="0.3">
      <c r="AE23931" s="70"/>
    </row>
    <row r="23932" spans="31:31" ht="15.75" x14ac:dyDescent="0.3">
      <c r="AE23932" s="70"/>
    </row>
    <row r="23933" spans="31:31" ht="15.75" x14ac:dyDescent="0.3">
      <c r="AE23933" s="70"/>
    </row>
    <row r="23934" spans="31:31" ht="15.75" x14ac:dyDescent="0.3">
      <c r="AE23934" s="70"/>
    </row>
    <row r="23935" spans="31:31" ht="15.75" x14ac:dyDescent="0.3">
      <c r="AE23935" s="70"/>
    </row>
    <row r="23936" spans="31:31" ht="15.75" x14ac:dyDescent="0.3">
      <c r="AE23936" s="70"/>
    </row>
    <row r="23937" spans="31:31" ht="15.75" x14ac:dyDescent="0.3">
      <c r="AE23937" s="70"/>
    </row>
    <row r="23938" spans="31:31" ht="15.75" x14ac:dyDescent="0.3">
      <c r="AE23938" s="70"/>
    </row>
    <row r="23939" spans="31:31" ht="15.75" x14ac:dyDescent="0.3">
      <c r="AE23939" s="70"/>
    </row>
    <row r="23940" spans="31:31" ht="15.75" x14ac:dyDescent="0.3">
      <c r="AE23940" s="70"/>
    </row>
    <row r="23941" spans="31:31" ht="15.75" x14ac:dyDescent="0.3">
      <c r="AE23941" s="70"/>
    </row>
    <row r="23942" spans="31:31" ht="15.75" x14ac:dyDescent="0.3">
      <c r="AE23942" s="70"/>
    </row>
    <row r="23943" spans="31:31" ht="15.75" x14ac:dyDescent="0.3">
      <c r="AE23943" s="70"/>
    </row>
    <row r="23944" spans="31:31" ht="15.75" x14ac:dyDescent="0.3">
      <c r="AE23944" s="70"/>
    </row>
    <row r="23945" spans="31:31" ht="15.75" x14ac:dyDescent="0.3">
      <c r="AE23945" s="70"/>
    </row>
    <row r="23946" spans="31:31" ht="15.75" x14ac:dyDescent="0.3">
      <c r="AE23946" s="70"/>
    </row>
    <row r="23947" spans="31:31" ht="15.75" x14ac:dyDescent="0.3">
      <c r="AE23947" s="70"/>
    </row>
    <row r="23948" spans="31:31" ht="15.75" x14ac:dyDescent="0.3">
      <c r="AE23948" s="70"/>
    </row>
    <row r="23949" spans="31:31" ht="15.75" x14ac:dyDescent="0.3">
      <c r="AE23949" s="70"/>
    </row>
    <row r="23950" spans="31:31" ht="15.75" x14ac:dyDescent="0.3">
      <c r="AE23950" s="70"/>
    </row>
    <row r="23951" spans="31:31" ht="15.75" x14ac:dyDescent="0.3">
      <c r="AE23951" s="70"/>
    </row>
    <row r="23952" spans="31:31" ht="15.75" x14ac:dyDescent="0.3">
      <c r="AE23952" s="70"/>
    </row>
    <row r="23953" spans="31:31" ht="15.75" x14ac:dyDescent="0.3">
      <c r="AE23953" s="70"/>
    </row>
    <row r="23954" spans="31:31" ht="15.75" x14ac:dyDescent="0.3">
      <c r="AE23954" s="70"/>
    </row>
    <row r="23955" spans="31:31" ht="15.75" x14ac:dyDescent="0.3">
      <c r="AE23955" s="70"/>
    </row>
    <row r="23956" spans="31:31" ht="15.75" x14ac:dyDescent="0.3">
      <c r="AE23956" s="70"/>
    </row>
    <row r="23957" spans="31:31" ht="15.75" x14ac:dyDescent="0.3">
      <c r="AE23957" s="70"/>
    </row>
    <row r="23958" spans="31:31" ht="15.75" x14ac:dyDescent="0.3">
      <c r="AE23958" s="70"/>
    </row>
    <row r="23959" spans="31:31" ht="15.75" x14ac:dyDescent="0.3">
      <c r="AE23959" s="70"/>
    </row>
    <row r="23960" spans="31:31" ht="15.75" x14ac:dyDescent="0.3">
      <c r="AE23960" s="70"/>
    </row>
    <row r="23961" spans="31:31" ht="15.75" x14ac:dyDescent="0.3">
      <c r="AE23961" s="70"/>
    </row>
    <row r="23962" spans="31:31" ht="15.75" x14ac:dyDescent="0.3">
      <c r="AE23962" s="70"/>
    </row>
    <row r="23963" spans="31:31" ht="15.75" x14ac:dyDescent="0.3">
      <c r="AE23963" s="70"/>
    </row>
    <row r="23964" spans="31:31" ht="15.75" x14ac:dyDescent="0.3">
      <c r="AE23964" s="70"/>
    </row>
    <row r="23965" spans="31:31" ht="15.75" x14ac:dyDescent="0.3">
      <c r="AE23965" s="70"/>
    </row>
    <row r="23966" spans="31:31" ht="15.75" x14ac:dyDescent="0.3">
      <c r="AE23966" s="70"/>
    </row>
    <row r="23967" spans="31:31" ht="15.75" x14ac:dyDescent="0.3">
      <c r="AE23967" s="70"/>
    </row>
    <row r="23968" spans="31:31" ht="15.75" x14ac:dyDescent="0.3">
      <c r="AE23968" s="70"/>
    </row>
    <row r="23969" spans="31:31" ht="15.75" x14ac:dyDescent="0.3">
      <c r="AE23969" s="70"/>
    </row>
    <row r="23970" spans="31:31" ht="15.75" x14ac:dyDescent="0.3">
      <c r="AE23970" s="70"/>
    </row>
    <row r="23971" spans="31:31" ht="15.75" x14ac:dyDescent="0.3">
      <c r="AE23971" s="70"/>
    </row>
    <row r="23972" spans="31:31" ht="15.75" x14ac:dyDescent="0.3">
      <c r="AE23972" s="70"/>
    </row>
    <row r="23973" spans="31:31" ht="15.75" x14ac:dyDescent="0.3">
      <c r="AE23973" s="70"/>
    </row>
    <row r="23974" spans="31:31" ht="15.75" x14ac:dyDescent="0.3">
      <c r="AE23974" s="70"/>
    </row>
    <row r="23975" spans="31:31" ht="15.75" x14ac:dyDescent="0.3">
      <c r="AE23975" s="70"/>
    </row>
    <row r="23976" spans="31:31" ht="15.75" x14ac:dyDescent="0.3">
      <c r="AE23976" s="70"/>
    </row>
    <row r="23977" spans="31:31" ht="15.75" x14ac:dyDescent="0.3">
      <c r="AE23977" s="70"/>
    </row>
    <row r="23978" spans="31:31" ht="15.75" x14ac:dyDescent="0.3">
      <c r="AE23978" s="70"/>
    </row>
    <row r="23979" spans="31:31" ht="15.75" x14ac:dyDescent="0.3">
      <c r="AE23979" s="70"/>
    </row>
    <row r="23980" spans="31:31" ht="15.75" x14ac:dyDescent="0.3">
      <c r="AE23980" s="70"/>
    </row>
    <row r="23981" spans="31:31" ht="15.75" x14ac:dyDescent="0.3">
      <c r="AE23981" s="70"/>
    </row>
    <row r="23982" spans="31:31" ht="15.75" x14ac:dyDescent="0.3">
      <c r="AE23982" s="70"/>
    </row>
    <row r="23983" spans="31:31" ht="15.75" x14ac:dyDescent="0.3">
      <c r="AE23983" s="70"/>
    </row>
    <row r="23984" spans="31:31" ht="15.75" x14ac:dyDescent="0.3">
      <c r="AE23984" s="70"/>
    </row>
    <row r="23985" spans="31:31" ht="15.75" x14ac:dyDescent="0.3">
      <c r="AE23985" s="70"/>
    </row>
    <row r="23986" spans="31:31" ht="15.75" x14ac:dyDescent="0.3">
      <c r="AE23986" s="70"/>
    </row>
    <row r="23987" spans="31:31" ht="15.75" x14ac:dyDescent="0.3">
      <c r="AE23987" s="70"/>
    </row>
    <row r="23988" spans="31:31" ht="15.75" x14ac:dyDescent="0.3">
      <c r="AE23988" s="70"/>
    </row>
    <row r="23989" spans="31:31" ht="15.75" x14ac:dyDescent="0.3">
      <c r="AE23989" s="70"/>
    </row>
    <row r="23990" spans="31:31" ht="15.75" x14ac:dyDescent="0.3">
      <c r="AE23990" s="70"/>
    </row>
    <row r="23991" spans="31:31" ht="15.75" x14ac:dyDescent="0.3">
      <c r="AE23991" s="70"/>
    </row>
    <row r="23992" spans="31:31" ht="15.75" x14ac:dyDescent="0.3">
      <c r="AE23992" s="70"/>
    </row>
    <row r="23993" spans="31:31" ht="15.75" x14ac:dyDescent="0.3">
      <c r="AE23993" s="70"/>
    </row>
    <row r="23994" spans="31:31" ht="15.75" x14ac:dyDescent="0.3">
      <c r="AE23994" s="70"/>
    </row>
    <row r="23995" spans="31:31" ht="15.75" x14ac:dyDescent="0.3">
      <c r="AE23995" s="70"/>
    </row>
    <row r="23996" spans="31:31" ht="15.75" x14ac:dyDescent="0.3">
      <c r="AE23996" s="70"/>
    </row>
    <row r="23997" spans="31:31" ht="15.75" x14ac:dyDescent="0.3">
      <c r="AE23997" s="70"/>
    </row>
    <row r="23998" spans="31:31" ht="15.75" x14ac:dyDescent="0.3">
      <c r="AE23998" s="70"/>
    </row>
    <row r="23999" spans="31:31" ht="15.75" x14ac:dyDescent="0.3">
      <c r="AE23999" s="70"/>
    </row>
    <row r="24000" spans="31:31" ht="15.75" x14ac:dyDescent="0.3">
      <c r="AE24000" s="70"/>
    </row>
    <row r="24001" spans="31:31" ht="15.75" x14ac:dyDescent="0.3">
      <c r="AE24001" s="70"/>
    </row>
    <row r="24002" spans="31:31" ht="15.75" x14ac:dyDescent="0.3">
      <c r="AE24002" s="70"/>
    </row>
    <row r="24003" spans="31:31" ht="15.75" x14ac:dyDescent="0.3">
      <c r="AE24003" s="70"/>
    </row>
    <row r="24004" spans="31:31" ht="15.75" x14ac:dyDescent="0.3">
      <c r="AE24004" s="70"/>
    </row>
    <row r="24005" spans="31:31" ht="15.75" x14ac:dyDescent="0.3">
      <c r="AE24005" s="70"/>
    </row>
    <row r="24006" spans="31:31" ht="15.75" x14ac:dyDescent="0.3">
      <c r="AE24006" s="70"/>
    </row>
    <row r="24007" spans="31:31" ht="15.75" x14ac:dyDescent="0.3">
      <c r="AE24007" s="70"/>
    </row>
    <row r="24008" spans="31:31" ht="15.75" x14ac:dyDescent="0.3">
      <c r="AE24008" s="70"/>
    </row>
    <row r="24009" spans="31:31" ht="15.75" x14ac:dyDescent="0.3">
      <c r="AE24009" s="70"/>
    </row>
    <row r="24010" spans="31:31" ht="15.75" x14ac:dyDescent="0.3">
      <c r="AE24010" s="70"/>
    </row>
    <row r="24011" spans="31:31" ht="15.75" x14ac:dyDescent="0.3">
      <c r="AE24011" s="70"/>
    </row>
    <row r="24012" spans="31:31" ht="15.75" x14ac:dyDescent="0.3">
      <c r="AE24012" s="70"/>
    </row>
    <row r="24013" spans="31:31" ht="15.75" x14ac:dyDescent="0.3">
      <c r="AE24013" s="70"/>
    </row>
    <row r="24014" spans="31:31" ht="15.75" x14ac:dyDescent="0.3">
      <c r="AE24014" s="70"/>
    </row>
    <row r="24015" spans="31:31" ht="15.75" x14ac:dyDescent="0.3">
      <c r="AE24015" s="70"/>
    </row>
    <row r="24016" spans="31:31" ht="15.75" x14ac:dyDescent="0.3">
      <c r="AE24016" s="70"/>
    </row>
    <row r="24017" spans="31:31" ht="15.75" x14ac:dyDescent="0.3">
      <c r="AE24017" s="70"/>
    </row>
    <row r="24018" spans="31:31" ht="15.75" x14ac:dyDescent="0.3">
      <c r="AE24018" s="70"/>
    </row>
    <row r="24019" spans="31:31" ht="15.75" x14ac:dyDescent="0.3">
      <c r="AE24019" s="70"/>
    </row>
    <row r="24020" spans="31:31" ht="15.75" x14ac:dyDescent="0.3">
      <c r="AE24020" s="70"/>
    </row>
    <row r="24021" spans="31:31" ht="15.75" x14ac:dyDescent="0.3">
      <c r="AE24021" s="70"/>
    </row>
    <row r="24022" spans="31:31" ht="15.75" x14ac:dyDescent="0.3">
      <c r="AE24022" s="70"/>
    </row>
    <row r="24023" spans="31:31" ht="15.75" x14ac:dyDescent="0.3">
      <c r="AE24023" s="70"/>
    </row>
    <row r="24024" spans="31:31" ht="15.75" x14ac:dyDescent="0.3">
      <c r="AE24024" s="70"/>
    </row>
    <row r="24025" spans="31:31" ht="15.75" x14ac:dyDescent="0.3">
      <c r="AE24025" s="70"/>
    </row>
    <row r="24026" spans="31:31" ht="15.75" x14ac:dyDescent="0.3">
      <c r="AE24026" s="70"/>
    </row>
    <row r="24027" spans="31:31" ht="15.75" x14ac:dyDescent="0.3">
      <c r="AE24027" s="70"/>
    </row>
    <row r="24028" spans="31:31" ht="15.75" x14ac:dyDescent="0.3">
      <c r="AE24028" s="70"/>
    </row>
    <row r="24029" spans="31:31" ht="15.75" x14ac:dyDescent="0.3">
      <c r="AE24029" s="70"/>
    </row>
    <row r="24030" spans="31:31" ht="15.75" x14ac:dyDescent="0.3">
      <c r="AE24030" s="70"/>
    </row>
    <row r="24031" spans="31:31" ht="15.75" x14ac:dyDescent="0.3">
      <c r="AE24031" s="70"/>
    </row>
    <row r="24032" spans="31:31" ht="15.75" x14ac:dyDescent="0.3">
      <c r="AE24032" s="70"/>
    </row>
    <row r="24033" spans="31:31" ht="15.75" x14ac:dyDescent="0.3">
      <c r="AE24033" s="70"/>
    </row>
    <row r="24034" spans="31:31" ht="15.75" x14ac:dyDescent="0.3">
      <c r="AE24034" s="70"/>
    </row>
    <row r="24035" spans="31:31" ht="15.75" x14ac:dyDescent="0.3">
      <c r="AE24035" s="70"/>
    </row>
    <row r="24036" spans="31:31" ht="15.75" x14ac:dyDescent="0.3">
      <c r="AE24036" s="70"/>
    </row>
    <row r="24037" spans="31:31" ht="15.75" x14ac:dyDescent="0.3">
      <c r="AE24037" s="70"/>
    </row>
    <row r="24038" spans="31:31" ht="15.75" x14ac:dyDescent="0.3">
      <c r="AE24038" s="70"/>
    </row>
    <row r="24039" spans="31:31" ht="15.75" x14ac:dyDescent="0.3">
      <c r="AE24039" s="70"/>
    </row>
    <row r="24040" spans="31:31" ht="15.75" x14ac:dyDescent="0.3">
      <c r="AE24040" s="70"/>
    </row>
    <row r="24041" spans="31:31" ht="15.75" x14ac:dyDescent="0.3">
      <c r="AE24041" s="70"/>
    </row>
    <row r="24042" spans="31:31" ht="15.75" x14ac:dyDescent="0.3">
      <c r="AE24042" s="70"/>
    </row>
    <row r="24043" spans="31:31" ht="15.75" x14ac:dyDescent="0.3">
      <c r="AE24043" s="70"/>
    </row>
    <row r="24044" spans="31:31" ht="15.75" x14ac:dyDescent="0.3">
      <c r="AE24044" s="70"/>
    </row>
    <row r="24045" spans="31:31" ht="15.75" x14ac:dyDescent="0.3">
      <c r="AE24045" s="70"/>
    </row>
    <row r="24046" spans="31:31" ht="15.75" x14ac:dyDescent="0.3">
      <c r="AE24046" s="70"/>
    </row>
    <row r="24047" spans="31:31" ht="15.75" x14ac:dyDescent="0.3">
      <c r="AE24047" s="70"/>
    </row>
    <row r="24048" spans="31:31" ht="15.75" x14ac:dyDescent="0.3">
      <c r="AE24048" s="70"/>
    </row>
    <row r="24049" spans="31:31" ht="15.75" x14ac:dyDescent="0.3">
      <c r="AE24049" s="70"/>
    </row>
    <row r="24050" spans="31:31" ht="15.75" x14ac:dyDescent="0.3">
      <c r="AE24050" s="70"/>
    </row>
    <row r="24051" spans="31:31" ht="15.75" x14ac:dyDescent="0.3">
      <c r="AE24051" s="70"/>
    </row>
    <row r="24052" spans="31:31" ht="15.75" x14ac:dyDescent="0.3">
      <c r="AE24052" s="70"/>
    </row>
    <row r="24053" spans="31:31" ht="15.75" x14ac:dyDescent="0.3">
      <c r="AE24053" s="70"/>
    </row>
    <row r="24054" spans="31:31" ht="15.75" x14ac:dyDescent="0.3">
      <c r="AE24054" s="70"/>
    </row>
    <row r="24055" spans="31:31" ht="15.75" x14ac:dyDescent="0.3">
      <c r="AE24055" s="70"/>
    </row>
    <row r="24056" spans="31:31" ht="15.75" x14ac:dyDescent="0.3">
      <c r="AE24056" s="70"/>
    </row>
    <row r="24057" spans="31:31" ht="15.75" x14ac:dyDescent="0.3">
      <c r="AE24057" s="70"/>
    </row>
    <row r="24058" spans="31:31" ht="15.75" x14ac:dyDescent="0.3">
      <c r="AE24058" s="70"/>
    </row>
    <row r="24059" spans="31:31" ht="15.75" x14ac:dyDescent="0.3">
      <c r="AE24059" s="70"/>
    </row>
    <row r="24060" spans="31:31" ht="15.75" x14ac:dyDescent="0.3">
      <c r="AE24060" s="70"/>
    </row>
    <row r="24061" spans="31:31" ht="15.75" x14ac:dyDescent="0.3">
      <c r="AE24061" s="70"/>
    </row>
    <row r="24062" spans="31:31" ht="15.75" x14ac:dyDescent="0.3">
      <c r="AE24062" s="70"/>
    </row>
    <row r="24063" spans="31:31" ht="15.75" x14ac:dyDescent="0.3">
      <c r="AE24063" s="70"/>
    </row>
    <row r="24064" spans="31:31" ht="15.75" x14ac:dyDescent="0.3">
      <c r="AE24064" s="70"/>
    </row>
    <row r="24065" spans="31:31" ht="15.75" x14ac:dyDescent="0.3">
      <c r="AE24065" s="70"/>
    </row>
    <row r="24066" spans="31:31" ht="15.75" x14ac:dyDescent="0.3">
      <c r="AE24066" s="70"/>
    </row>
    <row r="24067" spans="31:31" ht="15.75" x14ac:dyDescent="0.3">
      <c r="AE24067" s="70"/>
    </row>
    <row r="24068" spans="31:31" ht="15.75" x14ac:dyDescent="0.3">
      <c r="AE24068" s="70"/>
    </row>
    <row r="24069" spans="31:31" ht="15.75" x14ac:dyDescent="0.3">
      <c r="AE24069" s="70"/>
    </row>
    <row r="24070" spans="31:31" ht="15.75" x14ac:dyDescent="0.3">
      <c r="AE24070" s="70"/>
    </row>
    <row r="24071" spans="31:31" ht="15.75" x14ac:dyDescent="0.3">
      <c r="AE24071" s="70"/>
    </row>
    <row r="24072" spans="31:31" ht="15.75" x14ac:dyDescent="0.3">
      <c r="AE24072" s="70"/>
    </row>
    <row r="24073" spans="31:31" ht="15.75" x14ac:dyDescent="0.3">
      <c r="AE24073" s="70"/>
    </row>
    <row r="24074" spans="31:31" ht="15.75" x14ac:dyDescent="0.3">
      <c r="AE24074" s="70"/>
    </row>
    <row r="24075" spans="31:31" ht="15.75" x14ac:dyDescent="0.3">
      <c r="AE24075" s="70"/>
    </row>
    <row r="24076" spans="31:31" ht="15.75" x14ac:dyDescent="0.3">
      <c r="AE24076" s="70"/>
    </row>
    <row r="24077" spans="31:31" ht="15.75" x14ac:dyDescent="0.3">
      <c r="AE24077" s="70"/>
    </row>
    <row r="24078" spans="31:31" ht="15.75" x14ac:dyDescent="0.3">
      <c r="AE24078" s="70"/>
    </row>
    <row r="24079" spans="31:31" ht="15.75" x14ac:dyDescent="0.3">
      <c r="AE24079" s="70"/>
    </row>
    <row r="24080" spans="31:31" ht="15.75" x14ac:dyDescent="0.3">
      <c r="AE24080" s="70"/>
    </row>
    <row r="24081" spans="31:31" ht="15.75" x14ac:dyDescent="0.3">
      <c r="AE24081" s="70"/>
    </row>
    <row r="24082" spans="31:31" ht="15.75" x14ac:dyDescent="0.3">
      <c r="AE24082" s="70"/>
    </row>
    <row r="24083" spans="31:31" ht="15.75" x14ac:dyDescent="0.3">
      <c r="AE24083" s="70"/>
    </row>
    <row r="24084" spans="31:31" ht="15.75" x14ac:dyDescent="0.3">
      <c r="AE24084" s="70"/>
    </row>
    <row r="24085" spans="31:31" ht="15.75" x14ac:dyDescent="0.3">
      <c r="AE24085" s="70"/>
    </row>
    <row r="24086" spans="31:31" ht="15.75" x14ac:dyDescent="0.3">
      <c r="AE24086" s="70"/>
    </row>
    <row r="24087" spans="31:31" ht="15.75" x14ac:dyDescent="0.3">
      <c r="AE24087" s="70"/>
    </row>
    <row r="24088" spans="31:31" ht="15.75" x14ac:dyDescent="0.3">
      <c r="AE24088" s="70"/>
    </row>
    <row r="24089" spans="31:31" ht="15.75" x14ac:dyDescent="0.3">
      <c r="AE24089" s="70"/>
    </row>
    <row r="24090" spans="31:31" ht="15.75" x14ac:dyDescent="0.3">
      <c r="AE24090" s="70"/>
    </row>
    <row r="24091" spans="31:31" ht="15.75" x14ac:dyDescent="0.3">
      <c r="AE24091" s="70"/>
    </row>
    <row r="24092" spans="31:31" ht="15.75" x14ac:dyDescent="0.3">
      <c r="AE24092" s="70"/>
    </row>
    <row r="24093" spans="31:31" ht="15.75" x14ac:dyDescent="0.3">
      <c r="AE24093" s="70"/>
    </row>
    <row r="24094" spans="31:31" ht="15.75" x14ac:dyDescent="0.3">
      <c r="AE24094" s="70"/>
    </row>
    <row r="24095" spans="31:31" ht="15.75" x14ac:dyDescent="0.3">
      <c r="AE24095" s="70"/>
    </row>
    <row r="24096" spans="31:31" ht="15.75" x14ac:dyDescent="0.3">
      <c r="AE24096" s="70"/>
    </row>
    <row r="24097" spans="31:31" ht="15.75" x14ac:dyDescent="0.3">
      <c r="AE24097" s="70"/>
    </row>
    <row r="24098" spans="31:31" ht="15.75" x14ac:dyDescent="0.3">
      <c r="AE24098" s="70"/>
    </row>
    <row r="24099" spans="31:31" ht="15.75" x14ac:dyDescent="0.3">
      <c r="AE24099" s="70"/>
    </row>
    <row r="24100" spans="31:31" ht="15.75" x14ac:dyDescent="0.3">
      <c r="AE24100" s="70"/>
    </row>
    <row r="24101" spans="31:31" ht="15.75" x14ac:dyDescent="0.3">
      <c r="AE24101" s="70"/>
    </row>
    <row r="24102" spans="31:31" ht="15.75" x14ac:dyDescent="0.3">
      <c r="AE24102" s="70"/>
    </row>
    <row r="24103" spans="31:31" ht="15.75" x14ac:dyDescent="0.3">
      <c r="AE24103" s="70"/>
    </row>
    <row r="24104" spans="31:31" ht="15.75" x14ac:dyDescent="0.3">
      <c r="AE24104" s="70"/>
    </row>
    <row r="24105" spans="31:31" ht="15.75" x14ac:dyDescent="0.3">
      <c r="AE24105" s="70"/>
    </row>
    <row r="24106" spans="31:31" ht="15.75" x14ac:dyDescent="0.3">
      <c r="AE24106" s="70"/>
    </row>
    <row r="24107" spans="31:31" ht="15.75" x14ac:dyDescent="0.3">
      <c r="AE24107" s="70"/>
    </row>
    <row r="24108" spans="31:31" ht="15.75" x14ac:dyDescent="0.3">
      <c r="AE24108" s="70"/>
    </row>
    <row r="24109" spans="31:31" ht="15.75" x14ac:dyDescent="0.3">
      <c r="AE24109" s="70"/>
    </row>
    <row r="24110" spans="31:31" ht="15.75" x14ac:dyDescent="0.3">
      <c r="AE24110" s="70"/>
    </row>
    <row r="24111" spans="31:31" ht="15.75" x14ac:dyDescent="0.3">
      <c r="AE24111" s="70"/>
    </row>
    <row r="24112" spans="31:31" ht="15.75" x14ac:dyDescent="0.3">
      <c r="AE24112" s="70"/>
    </row>
    <row r="24113" spans="31:31" ht="15.75" x14ac:dyDescent="0.3">
      <c r="AE24113" s="70"/>
    </row>
    <row r="24114" spans="31:31" ht="15.75" x14ac:dyDescent="0.3">
      <c r="AE24114" s="70"/>
    </row>
    <row r="24115" spans="31:31" ht="15.75" x14ac:dyDescent="0.3">
      <c r="AE24115" s="70"/>
    </row>
    <row r="24116" spans="31:31" ht="15.75" x14ac:dyDescent="0.3">
      <c r="AE24116" s="70"/>
    </row>
    <row r="24117" spans="31:31" ht="15.75" x14ac:dyDescent="0.3">
      <c r="AE24117" s="70"/>
    </row>
    <row r="24118" spans="31:31" ht="15.75" x14ac:dyDescent="0.3">
      <c r="AE24118" s="70"/>
    </row>
    <row r="24119" spans="31:31" ht="15.75" x14ac:dyDescent="0.3">
      <c r="AE24119" s="70"/>
    </row>
    <row r="24120" spans="31:31" ht="15.75" x14ac:dyDescent="0.3">
      <c r="AE24120" s="70"/>
    </row>
    <row r="24121" spans="31:31" ht="15.75" x14ac:dyDescent="0.3">
      <c r="AE24121" s="70"/>
    </row>
    <row r="24122" spans="31:31" ht="15.75" x14ac:dyDescent="0.3">
      <c r="AE24122" s="70"/>
    </row>
    <row r="24123" spans="31:31" ht="15.75" x14ac:dyDescent="0.3">
      <c r="AE24123" s="70"/>
    </row>
    <row r="24124" spans="31:31" ht="15.75" x14ac:dyDescent="0.3">
      <c r="AE24124" s="70"/>
    </row>
    <row r="24125" spans="31:31" ht="15.75" x14ac:dyDescent="0.3">
      <c r="AE24125" s="70"/>
    </row>
    <row r="24126" spans="31:31" ht="15.75" x14ac:dyDescent="0.3">
      <c r="AE24126" s="70"/>
    </row>
    <row r="24127" spans="31:31" ht="15.75" x14ac:dyDescent="0.3">
      <c r="AE24127" s="70"/>
    </row>
    <row r="24128" spans="31:31" ht="15.75" x14ac:dyDescent="0.3">
      <c r="AE24128" s="70"/>
    </row>
    <row r="24129" spans="31:31" ht="15.75" x14ac:dyDescent="0.3">
      <c r="AE24129" s="70"/>
    </row>
    <row r="24130" spans="31:31" ht="15.75" x14ac:dyDescent="0.3">
      <c r="AE24130" s="70"/>
    </row>
    <row r="24131" spans="31:31" ht="15.75" x14ac:dyDescent="0.3">
      <c r="AE24131" s="70"/>
    </row>
    <row r="24132" spans="31:31" ht="15.75" x14ac:dyDescent="0.3">
      <c r="AE24132" s="70"/>
    </row>
    <row r="24133" spans="31:31" ht="15.75" x14ac:dyDescent="0.3">
      <c r="AE24133" s="70"/>
    </row>
    <row r="24134" spans="31:31" ht="15.75" x14ac:dyDescent="0.3">
      <c r="AE24134" s="70"/>
    </row>
    <row r="24135" spans="31:31" ht="15.75" x14ac:dyDescent="0.3">
      <c r="AE24135" s="70"/>
    </row>
    <row r="24136" spans="31:31" ht="15.75" x14ac:dyDescent="0.3">
      <c r="AE24136" s="70"/>
    </row>
    <row r="24137" spans="31:31" ht="15.75" x14ac:dyDescent="0.3">
      <c r="AE24137" s="70"/>
    </row>
    <row r="24138" spans="31:31" ht="15.75" x14ac:dyDescent="0.3">
      <c r="AE24138" s="70"/>
    </row>
    <row r="24139" spans="31:31" ht="15.75" x14ac:dyDescent="0.3">
      <c r="AE24139" s="70"/>
    </row>
    <row r="24140" spans="31:31" ht="15.75" x14ac:dyDescent="0.3">
      <c r="AE24140" s="70"/>
    </row>
    <row r="24141" spans="31:31" ht="15.75" x14ac:dyDescent="0.3">
      <c r="AE24141" s="70"/>
    </row>
    <row r="24142" spans="31:31" ht="15.75" x14ac:dyDescent="0.3">
      <c r="AE24142" s="70"/>
    </row>
    <row r="24143" spans="31:31" ht="15.75" x14ac:dyDescent="0.3">
      <c r="AE24143" s="70"/>
    </row>
    <row r="24144" spans="31:31" ht="15.75" x14ac:dyDescent="0.3">
      <c r="AE24144" s="70"/>
    </row>
    <row r="24145" spans="31:31" ht="15.75" x14ac:dyDescent="0.3">
      <c r="AE24145" s="70"/>
    </row>
    <row r="24146" spans="31:31" ht="15.75" x14ac:dyDescent="0.3">
      <c r="AE24146" s="70"/>
    </row>
    <row r="24147" spans="31:31" ht="15.75" x14ac:dyDescent="0.3">
      <c r="AE24147" s="70"/>
    </row>
    <row r="24148" spans="31:31" ht="15.75" x14ac:dyDescent="0.3">
      <c r="AE24148" s="70"/>
    </row>
    <row r="24149" spans="31:31" ht="15.75" x14ac:dyDescent="0.3">
      <c r="AE24149" s="70"/>
    </row>
    <row r="24150" spans="31:31" ht="15.75" x14ac:dyDescent="0.3">
      <c r="AE24150" s="70"/>
    </row>
    <row r="24151" spans="31:31" ht="15.75" x14ac:dyDescent="0.3">
      <c r="AE24151" s="70"/>
    </row>
    <row r="24152" spans="31:31" ht="15.75" x14ac:dyDescent="0.3">
      <c r="AE24152" s="70"/>
    </row>
    <row r="24153" spans="31:31" ht="15.75" x14ac:dyDescent="0.3">
      <c r="AE24153" s="70"/>
    </row>
    <row r="24154" spans="31:31" ht="15.75" x14ac:dyDescent="0.3">
      <c r="AE24154" s="70"/>
    </row>
    <row r="24155" spans="31:31" ht="15.75" x14ac:dyDescent="0.3">
      <c r="AE24155" s="70"/>
    </row>
    <row r="24156" spans="31:31" ht="15.75" x14ac:dyDescent="0.3">
      <c r="AE24156" s="70"/>
    </row>
    <row r="24157" spans="31:31" ht="15.75" x14ac:dyDescent="0.3">
      <c r="AE24157" s="70"/>
    </row>
    <row r="24158" spans="31:31" ht="15.75" x14ac:dyDescent="0.3">
      <c r="AE24158" s="70"/>
    </row>
    <row r="24159" spans="31:31" ht="15.75" x14ac:dyDescent="0.3">
      <c r="AE24159" s="70"/>
    </row>
    <row r="24160" spans="31:31" ht="15.75" x14ac:dyDescent="0.3">
      <c r="AE24160" s="70"/>
    </row>
    <row r="24161" spans="31:31" ht="15.75" x14ac:dyDescent="0.3">
      <c r="AE24161" s="70"/>
    </row>
    <row r="24162" spans="31:31" ht="15.75" x14ac:dyDescent="0.3">
      <c r="AE24162" s="70"/>
    </row>
    <row r="24163" spans="31:31" ht="15.75" x14ac:dyDescent="0.3">
      <c r="AE24163" s="70"/>
    </row>
    <row r="24164" spans="31:31" ht="15.75" x14ac:dyDescent="0.3">
      <c r="AE24164" s="70"/>
    </row>
    <row r="24165" spans="31:31" ht="15.75" x14ac:dyDescent="0.3">
      <c r="AE24165" s="70"/>
    </row>
    <row r="24166" spans="31:31" ht="15.75" x14ac:dyDescent="0.3">
      <c r="AE24166" s="70"/>
    </row>
    <row r="24167" spans="31:31" ht="15.75" x14ac:dyDescent="0.3">
      <c r="AE24167" s="70"/>
    </row>
    <row r="24168" spans="31:31" ht="15.75" x14ac:dyDescent="0.3">
      <c r="AE24168" s="70"/>
    </row>
    <row r="24169" spans="31:31" ht="15.75" x14ac:dyDescent="0.3">
      <c r="AE24169" s="70"/>
    </row>
    <row r="24170" spans="31:31" ht="15.75" x14ac:dyDescent="0.3">
      <c r="AE24170" s="70"/>
    </row>
    <row r="24171" spans="31:31" ht="15.75" x14ac:dyDescent="0.3">
      <c r="AE24171" s="70"/>
    </row>
    <row r="24172" spans="31:31" ht="15.75" x14ac:dyDescent="0.3">
      <c r="AE24172" s="70"/>
    </row>
    <row r="24173" spans="31:31" ht="15.75" x14ac:dyDescent="0.3">
      <c r="AE24173" s="70"/>
    </row>
    <row r="24174" spans="31:31" ht="15.75" x14ac:dyDescent="0.3">
      <c r="AE24174" s="70"/>
    </row>
    <row r="24175" spans="31:31" ht="15.75" x14ac:dyDescent="0.3">
      <c r="AE24175" s="70"/>
    </row>
    <row r="24176" spans="31:31" ht="15.75" x14ac:dyDescent="0.3">
      <c r="AE24176" s="70"/>
    </row>
    <row r="24177" spans="31:31" ht="15.75" x14ac:dyDescent="0.3">
      <c r="AE24177" s="70"/>
    </row>
    <row r="24178" spans="31:31" ht="15.75" x14ac:dyDescent="0.3">
      <c r="AE24178" s="70"/>
    </row>
    <row r="24179" spans="31:31" ht="15.75" x14ac:dyDescent="0.3">
      <c r="AE24179" s="70"/>
    </row>
    <row r="24180" spans="31:31" ht="15.75" x14ac:dyDescent="0.3">
      <c r="AE24180" s="70"/>
    </row>
    <row r="24181" spans="31:31" ht="15.75" x14ac:dyDescent="0.3">
      <c r="AE24181" s="70"/>
    </row>
    <row r="24182" spans="31:31" ht="15.75" x14ac:dyDescent="0.3">
      <c r="AE24182" s="70"/>
    </row>
    <row r="24183" spans="31:31" ht="15.75" x14ac:dyDescent="0.3">
      <c r="AE24183" s="70"/>
    </row>
    <row r="24184" spans="31:31" ht="15.75" x14ac:dyDescent="0.3">
      <c r="AE24184" s="70"/>
    </row>
    <row r="24185" spans="31:31" ht="15.75" x14ac:dyDescent="0.3">
      <c r="AE24185" s="70"/>
    </row>
    <row r="24186" spans="31:31" ht="15.75" x14ac:dyDescent="0.3">
      <c r="AE24186" s="70"/>
    </row>
    <row r="24187" spans="31:31" ht="15.75" x14ac:dyDescent="0.3">
      <c r="AE24187" s="70"/>
    </row>
    <row r="24188" spans="31:31" ht="15.75" x14ac:dyDescent="0.3">
      <c r="AE24188" s="70"/>
    </row>
    <row r="24189" spans="31:31" ht="15.75" x14ac:dyDescent="0.3">
      <c r="AE24189" s="70"/>
    </row>
    <row r="24190" spans="31:31" ht="15.75" x14ac:dyDescent="0.3">
      <c r="AE24190" s="70"/>
    </row>
    <row r="24191" spans="31:31" ht="15.75" x14ac:dyDescent="0.3">
      <c r="AE24191" s="70"/>
    </row>
    <row r="24192" spans="31:31" ht="15.75" x14ac:dyDescent="0.3">
      <c r="AE24192" s="70"/>
    </row>
    <row r="24193" spans="31:31" ht="15.75" x14ac:dyDescent="0.3">
      <c r="AE24193" s="70"/>
    </row>
    <row r="24194" spans="31:31" ht="15.75" x14ac:dyDescent="0.3">
      <c r="AE24194" s="70"/>
    </row>
    <row r="24195" spans="31:31" ht="15.75" x14ac:dyDescent="0.3">
      <c r="AE24195" s="70"/>
    </row>
    <row r="24196" spans="31:31" ht="15.75" x14ac:dyDescent="0.3">
      <c r="AE24196" s="70"/>
    </row>
    <row r="24197" spans="31:31" ht="15.75" x14ac:dyDescent="0.3">
      <c r="AE24197" s="70"/>
    </row>
    <row r="24198" spans="31:31" ht="15.75" x14ac:dyDescent="0.3">
      <c r="AE24198" s="70"/>
    </row>
    <row r="24199" spans="31:31" ht="15.75" x14ac:dyDescent="0.3">
      <c r="AE24199" s="70"/>
    </row>
    <row r="24200" spans="31:31" ht="15.75" x14ac:dyDescent="0.3">
      <c r="AE24200" s="70"/>
    </row>
    <row r="24201" spans="31:31" ht="15.75" x14ac:dyDescent="0.3">
      <c r="AE24201" s="70"/>
    </row>
    <row r="24202" spans="31:31" ht="15.75" x14ac:dyDescent="0.3">
      <c r="AE24202" s="70"/>
    </row>
    <row r="24203" spans="31:31" ht="15.75" x14ac:dyDescent="0.3">
      <c r="AE24203" s="70"/>
    </row>
    <row r="24204" spans="31:31" ht="15.75" x14ac:dyDescent="0.3">
      <c r="AE24204" s="70"/>
    </row>
    <row r="24205" spans="31:31" ht="15.75" x14ac:dyDescent="0.3">
      <c r="AE24205" s="70"/>
    </row>
    <row r="24206" spans="31:31" ht="15.75" x14ac:dyDescent="0.3">
      <c r="AE24206" s="70"/>
    </row>
    <row r="24207" spans="31:31" ht="15.75" x14ac:dyDescent="0.3">
      <c r="AE24207" s="70"/>
    </row>
    <row r="24208" spans="31:31" ht="15.75" x14ac:dyDescent="0.3">
      <c r="AE24208" s="70"/>
    </row>
    <row r="24209" spans="31:31" ht="15.75" x14ac:dyDescent="0.3">
      <c r="AE24209" s="70"/>
    </row>
    <row r="24210" spans="31:31" ht="15.75" x14ac:dyDescent="0.3">
      <c r="AE24210" s="70"/>
    </row>
    <row r="24211" spans="31:31" ht="15.75" x14ac:dyDescent="0.3">
      <c r="AE24211" s="70"/>
    </row>
    <row r="24212" spans="31:31" ht="15.75" x14ac:dyDescent="0.3">
      <c r="AE24212" s="70"/>
    </row>
    <row r="24213" spans="31:31" ht="15.75" x14ac:dyDescent="0.3">
      <c r="AE24213" s="70"/>
    </row>
    <row r="24214" spans="31:31" ht="15.75" x14ac:dyDescent="0.3">
      <c r="AE24214" s="70"/>
    </row>
    <row r="24215" spans="31:31" ht="15.75" x14ac:dyDescent="0.3">
      <c r="AE24215" s="70"/>
    </row>
    <row r="24216" spans="31:31" ht="15.75" x14ac:dyDescent="0.3">
      <c r="AE24216" s="70"/>
    </row>
    <row r="24217" spans="31:31" ht="15.75" x14ac:dyDescent="0.3">
      <c r="AE24217" s="70"/>
    </row>
    <row r="24218" spans="31:31" ht="15.75" x14ac:dyDescent="0.3">
      <c r="AE24218" s="70"/>
    </row>
    <row r="24219" spans="31:31" ht="15.75" x14ac:dyDescent="0.3">
      <c r="AE24219" s="70"/>
    </row>
    <row r="24220" spans="31:31" ht="15.75" x14ac:dyDescent="0.3">
      <c r="AE24220" s="70"/>
    </row>
    <row r="24221" spans="31:31" ht="15.75" x14ac:dyDescent="0.3">
      <c r="AE24221" s="70"/>
    </row>
    <row r="24222" spans="31:31" ht="15.75" x14ac:dyDescent="0.3">
      <c r="AE24222" s="70"/>
    </row>
    <row r="24223" spans="31:31" ht="15.75" x14ac:dyDescent="0.3">
      <c r="AE24223" s="70"/>
    </row>
    <row r="24224" spans="31:31" ht="15.75" x14ac:dyDescent="0.3">
      <c r="AE24224" s="70"/>
    </row>
    <row r="24225" spans="31:31" ht="15.75" x14ac:dyDescent="0.3">
      <c r="AE24225" s="70"/>
    </row>
    <row r="24226" spans="31:31" ht="15.75" x14ac:dyDescent="0.3">
      <c r="AE24226" s="70"/>
    </row>
    <row r="24227" spans="31:31" ht="15.75" x14ac:dyDescent="0.3">
      <c r="AE24227" s="70"/>
    </row>
    <row r="24228" spans="31:31" ht="15.75" x14ac:dyDescent="0.3">
      <c r="AE24228" s="70"/>
    </row>
    <row r="24229" spans="31:31" ht="15.75" x14ac:dyDescent="0.3">
      <c r="AE24229" s="70"/>
    </row>
    <row r="24230" spans="31:31" ht="15.75" x14ac:dyDescent="0.3">
      <c r="AE24230" s="70"/>
    </row>
    <row r="24231" spans="31:31" ht="15.75" x14ac:dyDescent="0.3">
      <c r="AE24231" s="70"/>
    </row>
    <row r="24232" spans="31:31" ht="15.75" x14ac:dyDescent="0.3">
      <c r="AE24232" s="70"/>
    </row>
    <row r="24233" spans="31:31" ht="15.75" x14ac:dyDescent="0.3">
      <c r="AE24233" s="70"/>
    </row>
    <row r="24234" spans="31:31" ht="15.75" x14ac:dyDescent="0.3">
      <c r="AE24234" s="70"/>
    </row>
    <row r="24235" spans="31:31" ht="15.75" x14ac:dyDescent="0.3">
      <c r="AE24235" s="70"/>
    </row>
    <row r="24236" spans="31:31" ht="15.75" x14ac:dyDescent="0.3">
      <c r="AE24236" s="70"/>
    </row>
    <row r="24237" spans="31:31" ht="15.75" x14ac:dyDescent="0.3">
      <c r="AE24237" s="70"/>
    </row>
    <row r="24238" spans="31:31" ht="15.75" x14ac:dyDescent="0.3">
      <c r="AE24238" s="70"/>
    </row>
    <row r="24239" spans="31:31" ht="15.75" x14ac:dyDescent="0.3">
      <c r="AE24239" s="70"/>
    </row>
    <row r="24240" spans="31:31" ht="15.75" x14ac:dyDescent="0.3">
      <c r="AE24240" s="70"/>
    </row>
    <row r="24241" spans="31:31" ht="15.75" x14ac:dyDescent="0.3">
      <c r="AE24241" s="70"/>
    </row>
    <row r="24242" spans="31:31" ht="15.75" x14ac:dyDescent="0.3">
      <c r="AE24242" s="70"/>
    </row>
    <row r="24243" spans="31:31" ht="15.75" x14ac:dyDescent="0.3">
      <c r="AE24243" s="70"/>
    </row>
    <row r="24244" spans="31:31" ht="15.75" x14ac:dyDescent="0.3">
      <c r="AE24244" s="70"/>
    </row>
    <row r="24245" spans="31:31" ht="15.75" x14ac:dyDescent="0.3">
      <c r="AE24245" s="70"/>
    </row>
    <row r="24246" spans="31:31" ht="15.75" x14ac:dyDescent="0.3">
      <c r="AE24246" s="70"/>
    </row>
    <row r="24247" spans="31:31" ht="15.75" x14ac:dyDescent="0.3">
      <c r="AE24247" s="70"/>
    </row>
    <row r="24248" spans="31:31" ht="15.75" x14ac:dyDescent="0.3">
      <c r="AE24248" s="70"/>
    </row>
    <row r="24249" spans="31:31" ht="15.75" x14ac:dyDescent="0.3">
      <c r="AE24249" s="70"/>
    </row>
    <row r="24250" spans="31:31" ht="15.75" x14ac:dyDescent="0.3">
      <c r="AE24250" s="70"/>
    </row>
    <row r="24251" spans="31:31" ht="15.75" x14ac:dyDescent="0.3">
      <c r="AE24251" s="70"/>
    </row>
    <row r="24252" spans="31:31" ht="15.75" x14ac:dyDescent="0.3">
      <c r="AE24252" s="70"/>
    </row>
    <row r="24253" spans="31:31" ht="15.75" x14ac:dyDescent="0.3">
      <c r="AE24253" s="70"/>
    </row>
    <row r="24254" spans="31:31" ht="15.75" x14ac:dyDescent="0.3">
      <c r="AE24254" s="70"/>
    </row>
    <row r="24255" spans="31:31" ht="15.75" x14ac:dyDescent="0.3">
      <c r="AE24255" s="70"/>
    </row>
    <row r="24256" spans="31:31" ht="15.75" x14ac:dyDescent="0.3">
      <c r="AE24256" s="70"/>
    </row>
    <row r="24257" spans="31:31" ht="15.75" x14ac:dyDescent="0.3">
      <c r="AE24257" s="70"/>
    </row>
    <row r="24258" spans="31:31" ht="15.75" x14ac:dyDescent="0.3">
      <c r="AE24258" s="70"/>
    </row>
    <row r="24259" spans="31:31" ht="15.75" x14ac:dyDescent="0.3">
      <c r="AE24259" s="70"/>
    </row>
    <row r="24260" spans="31:31" ht="15.75" x14ac:dyDescent="0.3">
      <c r="AE24260" s="70"/>
    </row>
    <row r="24261" spans="31:31" ht="15.75" x14ac:dyDescent="0.3">
      <c r="AE24261" s="70"/>
    </row>
    <row r="24262" spans="31:31" ht="15.75" x14ac:dyDescent="0.3">
      <c r="AE24262" s="70"/>
    </row>
    <row r="24263" spans="31:31" ht="15.75" x14ac:dyDescent="0.3">
      <c r="AE24263" s="70"/>
    </row>
    <row r="24264" spans="31:31" ht="15.75" x14ac:dyDescent="0.3">
      <c r="AE24264" s="70"/>
    </row>
    <row r="24265" spans="31:31" ht="15.75" x14ac:dyDescent="0.3">
      <c r="AE24265" s="70"/>
    </row>
    <row r="24266" spans="31:31" ht="15.75" x14ac:dyDescent="0.3">
      <c r="AE24266" s="70"/>
    </row>
    <row r="24267" spans="31:31" ht="15.75" x14ac:dyDescent="0.3">
      <c r="AE24267" s="70"/>
    </row>
    <row r="24268" spans="31:31" ht="15.75" x14ac:dyDescent="0.3">
      <c r="AE24268" s="70"/>
    </row>
    <row r="24269" spans="31:31" ht="15.75" x14ac:dyDescent="0.3">
      <c r="AE24269" s="70"/>
    </row>
    <row r="24270" spans="31:31" ht="15.75" x14ac:dyDescent="0.3">
      <c r="AE24270" s="70"/>
    </row>
    <row r="24271" spans="31:31" ht="15.75" x14ac:dyDescent="0.3">
      <c r="AE24271" s="70"/>
    </row>
    <row r="24272" spans="31:31" ht="15.75" x14ac:dyDescent="0.3">
      <c r="AE24272" s="70"/>
    </row>
    <row r="24273" spans="31:31" ht="15.75" x14ac:dyDescent="0.3">
      <c r="AE24273" s="70"/>
    </row>
    <row r="24274" spans="31:31" ht="15.75" x14ac:dyDescent="0.3">
      <c r="AE24274" s="70"/>
    </row>
    <row r="24275" spans="31:31" ht="15.75" x14ac:dyDescent="0.3">
      <c r="AE24275" s="70"/>
    </row>
    <row r="24276" spans="31:31" ht="15.75" x14ac:dyDescent="0.3">
      <c r="AE24276" s="70"/>
    </row>
    <row r="24277" spans="31:31" ht="15.75" x14ac:dyDescent="0.3">
      <c r="AE24277" s="70"/>
    </row>
    <row r="24278" spans="31:31" ht="15.75" x14ac:dyDescent="0.3">
      <c r="AE24278" s="70"/>
    </row>
    <row r="24279" spans="31:31" ht="15.75" x14ac:dyDescent="0.3">
      <c r="AE24279" s="70"/>
    </row>
    <row r="24280" spans="31:31" ht="15.75" x14ac:dyDescent="0.3">
      <c r="AE24280" s="70"/>
    </row>
    <row r="24281" spans="31:31" ht="15.75" x14ac:dyDescent="0.3">
      <c r="AE24281" s="70"/>
    </row>
    <row r="24282" spans="31:31" ht="15.75" x14ac:dyDescent="0.3">
      <c r="AE24282" s="70"/>
    </row>
    <row r="24283" spans="31:31" ht="15.75" x14ac:dyDescent="0.3">
      <c r="AE24283" s="70"/>
    </row>
    <row r="24284" spans="31:31" ht="15.75" x14ac:dyDescent="0.3">
      <c r="AE24284" s="70"/>
    </row>
    <row r="24285" spans="31:31" ht="15.75" x14ac:dyDescent="0.3">
      <c r="AE24285" s="70"/>
    </row>
    <row r="24286" spans="31:31" ht="15.75" x14ac:dyDescent="0.3">
      <c r="AE24286" s="70"/>
    </row>
    <row r="24287" spans="31:31" ht="15.75" x14ac:dyDescent="0.3">
      <c r="AE24287" s="70"/>
    </row>
    <row r="24288" spans="31:31" ht="15.75" x14ac:dyDescent="0.3">
      <c r="AE24288" s="70"/>
    </row>
    <row r="24289" spans="31:31" ht="15.75" x14ac:dyDescent="0.3">
      <c r="AE24289" s="70"/>
    </row>
    <row r="24290" spans="31:31" ht="15.75" x14ac:dyDescent="0.3">
      <c r="AE24290" s="70"/>
    </row>
    <row r="24291" spans="31:31" ht="15.75" x14ac:dyDescent="0.3">
      <c r="AE24291" s="70"/>
    </row>
    <row r="24292" spans="31:31" ht="15.75" x14ac:dyDescent="0.3">
      <c r="AE24292" s="70"/>
    </row>
    <row r="24293" spans="31:31" ht="15.75" x14ac:dyDescent="0.3">
      <c r="AE24293" s="70"/>
    </row>
    <row r="24294" spans="31:31" ht="15.75" x14ac:dyDescent="0.3">
      <c r="AE24294" s="70"/>
    </row>
    <row r="24295" spans="31:31" ht="15.75" x14ac:dyDescent="0.3">
      <c r="AE24295" s="70"/>
    </row>
    <row r="24296" spans="31:31" ht="15.75" x14ac:dyDescent="0.3">
      <c r="AE24296" s="70"/>
    </row>
    <row r="24297" spans="31:31" ht="15.75" x14ac:dyDescent="0.3">
      <c r="AE24297" s="70"/>
    </row>
    <row r="24298" spans="31:31" ht="15.75" x14ac:dyDescent="0.3">
      <c r="AE24298" s="70"/>
    </row>
    <row r="24299" spans="31:31" ht="15.75" x14ac:dyDescent="0.3">
      <c r="AE24299" s="70"/>
    </row>
    <row r="24300" spans="31:31" ht="15.75" x14ac:dyDescent="0.3">
      <c r="AE24300" s="70"/>
    </row>
    <row r="24301" spans="31:31" ht="15.75" x14ac:dyDescent="0.3">
      <c r="AE24301" s="70"/>
    </row>
    <row r="24302" spans="31:31" ht="15.75" x14ac:dyDescent="0.3">
      <c r="AE24302" s="70"/>
    </row>
    <row r="24303" spans="31:31" ht="15.75" x14ac:dyDescent="0.3">
      <c r="AE24303" s="70"/>
    </row>
    <row r="24304" spans="31:31" ht="15.75" x14ac:dyDescent="0.3">
      <c r="AE24304" s="70"/>
    </row>
    <row r="24305" spans="31:31" ht="15.75" x14ac:dyDescent="0.3">
      <c r="AE24305" s="70"/>
    </row>
    <row r="24306" spans="31:31" ht="15.75" x14ac:dyDescent="0.3">
      <c r="AE24306" s="70"/>
    </row>
    <row r="24307" spans="31:31" ht="15.75" x14ac:dyDescent="0.3">
      <c r="AE24307" s="70"/>
    </row>
    <row r="24308" spans="31:31" ht="15.75" x14ac:dyDescent="0.3">
      <c r="AE24308" s="70"/>
    </row>
    <row r="24309" spans="31:31" ht="15.75" x14ac:dyDescent="0.3">
      <c r="AE24309" s="70"/>
    </row>
    <row r="24310" spans="31:31" ht="15.75" x14ac:dyDescent="0.3">
      <c r="AE24310" s="70"/>
    </row>
    <row r="24311" spans="31:31" ht="15.75" x14ac:dyDescent="0.3">
      <c r="AE24311" s="70"/>
    </row>
    <row r="24312" spans="31:31" ht="15.75" x14ac:dyDescent="0.3">
      <c r="AE24312" s="70"/>
    </row>
    <row r="24313" spans="31:31" ht="15.75" x14ac:dyDescent="0.3">
      <c r="AE24313" s="70"/>
    </row>
    <row r="24314" spans="31:31" ht="15.75" x14ac:dyDescent="0.3">
      <c r="AE24314" s="70"/>
    </row>
    <row r="24315" spans="31:31" ht="15.75" x14ac:dyDescent="0.3">
      <c r="AE24315" s="70"/>
    </row>
    <row r="24316" spans="31:31" ht="15.75" x14ac:dyDescent="0.3">
      <c r="AE24316" s="70"/>
    </row>
    <row r="24317" spans="31:31" ht="15.75" x14ac:dyDescent="0.3">
      <c r="AE24317" s="70"/>
    </row>
    <row r="24318" spans="31:31" ht="15.75" x14ac:dyDescent="0.3">
      <c r="AE24318" s="70"/>
    </row>
    <row r="24319" spans="31:31" ht="15.75" x14ac:dyDescent="0.3">
      <c r="AE24319" s="70"/>
    </row>
    <row r="24320" spans="31:31" ht="15.75" x14ac:dyDescent="0.3">
      <c r="AE24320" s="70"/>
    </row>
    <row r="24321" spans="31:31" ht="15.75" x14ac:dyDescent="0.3">
      <c r="AE24321" s="70"/>
    </row>
    <row r="24322" spans="31:31" ht="15.75" x14ac:dyDescent="0.3">
      <c r="AE24322" s="70"/>
    </row>
    <row r="24323" spans="31:31" ht="15.75" x14ac:dyDescent="0.3">
      <c r="AE24323" s="70"/>
    </row>
    <row r="24324" spans="31:31" ht="15.75" x14ac:dyDescent="0.3">
      <c r="AE24324" s="70"/>
    </row>
    <row r="24325" spans="31:31" ht="15.75" x14ac:dyDescent="0.3">
      <c r="AE24325" s="70"/>
    </row>
    <row r="24326" spans="31:31" ht="15.75" x14ac:dyDescent="0.3">
      <c r="AE24326" s="70"/>
    </row>
    <row r="24327" spans="31:31" ht="15.75" x14ac:dyDescent="0.3">
      <c r="AE24327" s="70"/>
    </row>
    <row r="24328" spans="31:31" ht="15.75" x14ac:dyDescent="0.3">
      <c r="AE24328" s="70"/>
    </row>
    <row r="24329" spans="31:31" ht="15.75" x14ac:dyDescent="0.3">
      <c r="AE24329" s="70"/>
    </row>
    <row r="24330" spans="31:31" ht="15.75" x14ac:dyDescent="0.3">
      <c r="AE24330" s="70"/>
    </row>
    <row r="24331" spans="31:31" ht="15.75" x14ac:dyDescent="0.3">
      <c r="AE24331" s="70"/>
    </row>
    <row r="24332" spans="31:31" ht="15.75" x14ac:dyDescent="0.3">
      <c r="AE24332" s="70"/>
    </row>
    <row r="24333" spans="31:31" ht="15.75" x14ac:dyDescent="0.3">
      <c r="AE24333" s="70"/>
    </row>
    <row r="24334" spans="31:31" ht="15.75" x14ac:dyDescent="0.3">
      <c r="AE24334" s="70"/>
    </row>
    <row r="24335" spans="31:31" ht="15.75" x14ac:dyDescent="0.3">
      <c r="AE24335" s="70"/>
    </row>
    <row r="24336" spans="31:31" ht="15.75" x14ac:dyDescent="0.3">
      <c r="AE24336" s="70"/>
    </row>
    <row r="24337" spans="31:31" ht="15.75" x14ac:dyDescent="0.3">
      <c r="AE24337" s="70"/>
    </row>
    <row r="24338" spans="31:31" ht="15.75" x14ac:dyDescent="0.3">
      <c r="AE24338" s="70"/>
    </row>
    <row r="24339" spans="31:31" ht="15.75" x14ac:dyDescent="0.3">
      <c r="AE24339" s="70"/>
    </row>
    <row r="24340" spans="31:31" ht="15.75" x14ac:dyDescent="0.3">
      <c r="AE24340" s="70"/>
    </row>
    <row r="24341" spans="31:31" ht="15.75" x14ac:dyDescent="0.3">
      <c r="AE24341" s="70"/>
    </row>
    <row r="24342" spans="31:31" ht="15.75" x14ac:dyDescent="0.3">
      <c r="AE24342" s="70"/>
    </row>
    <row r="24343" spans="31:31" ht="15.75" x14ac:dyDescent="0.3">
      <c r="AE24343" s="70"/>
    </row>
    <row r="24344" spans="31:31" ht="15.75" x14ac:dyDescent="0.3">
      <c r="AE24344" s="70"/>
    </row>
    <row r="24345" spans="31:31" ht="15.75" x14ac:dyDescent="0.3">
      <c r="AE24345" s="70"/>
    </row>
    <row r="24346" spans="31:31" ht="15.75" x14ac:dyDescent="0.3">
      <c r="AE24346" s="70"/>
    </row>
    <row r="24347" spans="31:31" ht="15.75" x14ac:dyDescent="0.3">
      <c r="AE24347" s="70"/>
    </row>
    <row r="24348" spans="31:31" ht="15.75" x14ac:dyDescent="0.3">
      <c r="AE24348" s="70"/>
    </row>
    <row r="24349" spans="31:31" ht="15.75" x14ac:dyDescent="0.3">
      <c r="AE24349" s="70"/>
    </row>
    <row r="24350" spans="31:31" ht="15.75" x14ac:dyDescent="0.3">
      <c r="AE24350" s="70"/>
    </row>
    <row r="24351" spans="31:31" ht="15.75" x14ac:dyDescent="0.3">
      <c r="AE24351" s="70"/>
    </row>
    <row r="24352" spans="31:31" ht="15.75" x14ac:dyDescent="0.3">
      <c r="AE24352" s="70"/>
    </row>
    <row r="24353" spans="31:31" ht="15.75" x14ac:dyDescent="0.3">
      <c r="AE24353" s="70"/>
    </row>
    <row r="24354" spans="31:31" ht="15.75" x14ac:dyDescent="0.3">
      <c r="AE24354" s="70"/>
    </row>
    <row r="24355" spans="31:31" ht="15.75" x14ac:dyDescent="0.3">
      <c r="AE24355" s="70"/>
    </row>
    <row r="24356" spans="31:31" ht="15.75" x14ac:dyDescent="0.3">
      <c r="AE24356" s="70"/>
    </row>
    <row r="24357" spans="31:31" ht="15.75" x14ac:dyDescent="0.3">
      <c r="AE24357" s="70"/>
    </row>
    <row r="24358" spans="31:31" ht="15.75" x14ac:dyDescent="0.3">
      <c r="AE24358" s="70"/>
    </row>
    <row r="24359" spans="31:31" ht="15.75" x14ac:dyDescent="0.3">
      <c r="AE24359" s="70"/>
    </row>
    <row r="24360" spans="31:31" ht="15.75" x14ac:dyDescent="0.3">
      <c r="AE24360" s="70"/>
    </row>
    <row r="24361" spans="31:31" ht="15.75" x14ac:dyDescent="0.3">
      <c r="AE24361" s="70"/>
    </row>
    <row r="24362" spans="31:31" ht="15.75" x14ac:dyDescent="0.3">
      <c r="AE24362" s="70"/>
    </row>
    <row r="24363" spans="31:31" ht="15.75" x14ac:dyDescent="0.3">
      <c r="AE24363" s="70"/>
    </row>
    <row r="24364" spans="31:31" ht="15.75" x14ac:dyDescent="0.3">
      <c r="AE24364" s="70"/>
    </row>
    <row r="24365" spans="31:31" ht="15.75" x14ac:dyDescent="0.3">
      <c r="AE24365" s="70"/>
    </row>
    <row r="24366" spans="31:31" ht="15.75" x14ac:dyDescent="0.3">
      <c r="AE24366" s="70"/>
    </row>
    <row r="24367" spans="31:31" ht="15.75" x14ac:dyDescent="0.3">
      <c r="AE24367" s="70"/>
    </row>
    <row r="24368" spans="31:31" ht="15.75" x14ac:dyDescent="0.3">
      <c r="AE24368" s="70"/>
    </row>
    <row r="24369" spans="31:31" ht="15.75" x14ac:dyDescent="0.3">
      <c r="AE24369" s="70"/>
    </row>
    <row r="24370" spans="31:31" ht="15.75" x14ac:dyDescent="0.3">
      <c r="AE24370" s="70"/>
    </row>
    <row r="24371" spans="31:31" ht="15.75" x14ac:dyDescent="0.3">
      <c r="AE24371" s="70"/>
    </row>
    <row r="24372" spans="31:31" ht="15.75" x14ac:dyDescent="0.3">
      <c r="AE24372" s="70"/>
    </row>
    <row r="24373" spans="31:31" ht="15.75" x14ac:dyDescent="0.3">
      <c r="AE24373" s="70"/>
    </row>
    <row r="24374" spans="31:31" ht="15.75" x14ac:dyDescent="0.3">
      <c r="AE24374" s="70"/>
    </row>
    <row r="24375" spans="31:31" ht="15.75" x14ac:dyDescent="0.3">
      <c r="AE24375" s="70"/>
    </row>
    <row r="24376" spans="31:31" ht="15.75" x14ac:dyDescent="0.3">
      <c r="AE24376" s="70"/>
    </row>
    <row r="24377" spans="31:31" ht="15.75" x14ac:dyDescent="0.3">
      <c r="AE24377" s="70"/>
    </row>
    <row r="24378" spans="31:31" ht="15.75" x14ac:dyDescent="0.3">
      <c r="AE24378" s="70"/>
    </row>
    <row r="24379" spans="31:31" ht="15.75" x14ac:dyDescent="0.3">
      <c r="AE24379" s="70"/>
    </row>
    <row r="24380" spans="31:31" ht="15.75" x14ac:dyDescent="0.3">
      <c r="AE24380" s="70"/>
    </row>
    <row r="24381" spans="31:31" ht="15.75" x14ac:dyDescent="0.3">
      <c r="AE24381" s="70"/>
    </row>
    <row r="24382" spans="31:31" ht="15.75" x14ac:dyDescent="0.3">
      <c r="AE24382" s="70"/>
    </row>
    <row r="24383" spans="31:31" ht="15.75" x14ac:dyDescent="0.3">
      <c r="AE24383" s="70"/>
    </row>
    <row r="24384" spans="31:31" ht="15.75" x14ac:dyDescent="0.3">
      <c r="AE24384" s="70"/>
    </row>
    <row r="24385" spans="31:31" ht="15.75" x14ac:dyDescent="0.3">
      <c r="AE24385" s="70"/>
    </row>
    <row r="24386" spans="31:31" ht="15.75" x14ac:dyDescent="0.3">
      <c r="AE24386" s="70"/>
    </row>
    <row r="24387" spans="31:31" ht="15.75" x14ac:dyDescent="0.3">
      <c r="AE24387" s="70"/>
    </row>
    <row r="24388" spans="31:31" ht="15.75" x14ac:dyDescent="0.3">
      <c r="AE24388" s="70"/>
    </row>
    <row r="24389" spans="31:31" ht="15.75" x14ac:dyDescent="0.3">
      <c r="AE24389" s="70"/>
    </row>
    <row r="24390" spans="31:31" ht="15.75" x14ac:dyDescent="0.3">
      <c r="AE24390" s="70"/>
    </row>
    <row r="24391" spans="31:31" ht="15.75" x14ac:dyDescent="0.3">
      <c r="AE24391" s="70"/>
    </row>
    <row r="24392" spans="31:31" ht="15.75" x14ac:dyDescent="0.3">
      <c r="AE24392" s="70"/>
    </row>
    <row r="24393" spans="31:31" ht="15.75" x14ac:dyDescent="0.3">
      <c r="AE24393" s="70"/>
    </row>
    <row r="24394" spans="31:31" ht="15.75" x14ac:dyDescent="0.3">
      <c r="AE24394" s="70"/>
    </row>
    <row r="24395" spans="31:31" ht="15.75" x14ac:dyDescent="0.3">
      <c r="AE24395" s="70"/>
    </row>
    <row r="24396" spans="31:31" ht="15.75" x14ac:dyDescent="0.3">
      <c r="AE24396" s="70"/>
    </row>
    <row r="24397" spans="31:31" ht="15.75" x14ac:dyDescent="0.3">
      <c r="AE24397" s="70"/>
    </row>
    <row r="24398" spans="31:31" ht="15.75" x14ac:dyDescent="0.3">
      <c r="AE24398" s="70"/>
    </row>
    <row r="24399" spans="31:31" ht="15.75" x14ac:dyDescent="0.3">
      <c r="AE24399" s="70"/>
    </row>
    <row r="24400" spans="31:31" ht="15.75" x14ac:dyDescent="0.3">
      <c r="AE24400" s="70"/>
    </row>
    <row r="24401" spans="31:31" ht="15.75" x14ac:dyDescent="0.3">
      <c r="AE24401" s="70"/>
    </row>
    <row r="24402" spans="31:31" ht="15.75" x14ac:dyDescent="0.3">
      <c r="AE24402" s="70"/>
    </row>
    <row r="24403" spans="31:31" ht="15.75" x14ac:dyDescent="0.3">
      <c r="AE24403" s="70"/>
    </row>
    <row r="24404" spans="31:31" ht="15.75" x14ac:dyDescent="0.3">
      <c r="AE24404" s="70"/>
    </row>
    <row r="24405" spans="31:31" ht="15.75" x14ac:dyDescent="0.3">
      <c r="AE24405" s="70"/>
    </row>
    <row r="24406" spans="31:31" ht="15.75" x14ac:dyDescent="0.3">
      <c r="AE24406" s="70"/>
    </row>
    <row r="24407" spans="31:31" ht="15.75" x14ac:dyDescent="0.3">
      <c r="AE24407" s="70"/>
    </row>
    <row r="24408" spans="31:31" ht="15.75" x14ac:dyDescent="0.3">
      <c r="AE24408" s="70"/>
    </row>
    <row r="24409" spans="31:31" ht="15.75" x14ac:dyDescent="0.3">
      <c r="AE24409" s="70"/>
    </row>
    <row r="24410" spans="31:31" ht="15.75" x14ac:dyDescent="0.3">
      <c r="AE24410" s="70"/>
    </row>
    <row r="24411" spans="31:31" ht="15.75" x14ac:dyDescent="0.3">
      <c r="AE24411" s="70"/>
    </row>
    <row r="24412" spans="31:31" ht="15.75" x14ac:dyDescent="0.3">
      <c r="AE24412" s="70"/>
    </row>
    <row r="24413" spans="31:31" ht="15.75" x14ac:dyDescent="0.3">
      <c r="AE24413" s="70"/>
    </row>
    <row r="24414" spans="31:31" ht="15.75" x14ac:dyDescent="0.3">
      <c r="AE24414" s="70"/>
    </row>
    <row r="24415" spans="31:31" ht="15.75" x14ac:dyDescent="0.3">
      <c r="AE24415" s="70"/>
    </row>
    <row r="24416" spans="31:31" ht="15.75" x14ac:dyDescent="0.3">
      <c r="AE24416" s="70"/>
    </row>
    <row r="24417" spans="31:31" ht="15.75" x14ac:dyDescent="0.3">
      <c r="AE24417" s="70"/>
    </row>
    <row r="24418" spans="31:31" ht="15.75" x14ac:dyDescent="0.3">
      <c r="AE24418" s="70"/>
    </row>
    <row r="24419" spans="31:31" ht="15.75" x14ac:dyDescent="0.3">
      <c r="AE24419" s="70"/>
    </row>
    <row r="24420" spans="31:31" ht="15.75" x14ac:dyDescent="0.3">
      <c r="AE24420" s="70"/>
    </row>
    <row r="24421" spans="31:31" ht="15.75" x14ac:dyDescent="0.3">
      <c r="AE24421" s="70"/>
    </row>
    <row r="24422" spans="31:31" ht="15.75" x14ac:dyDescent="0.3">
      <c r="AE24422" s="70"/>
    </row>
    <row r="24423" spans="31:31" ht="15.75" x14ac:dyDescent="0.3">
      <c r="AE24423" s="70"/>
    </row>
    <row r="24424" spans="31:31" ht="15.75" x14ac:dyDescent="0.3">
      <c r="AE24424" s="70"/>
    </row>
    <row r="24425" spans="31:31" ht="15.75" x14ac:dyDescent="0.3">
      <c r="AE24425" s="70"/>
    </row>
    <row r="24426" spans="31:31" ht="15.75" x14ac:dyDescent="0.3">
      <c r="AE24426" s="70"/>
    </row>
    <row r="24427" spans="31:31" ht="15.75" x14ac:dyDescent="0.3">
      <c r="AE24427" s="70"/>
    </row>
    <row r="24428" spans="31:31" ht="15.75" x14ac:dyDescent="0.3">
      <c r="AE24428" s="70"/>
    </row>
    <row r="24429" spans="31:31" ht="15.75" x14ac:dyDescent="0.3">
      <c r="AE24429" s="70"/>
    </row>
    <row r="24430" spans="31:31" ht="15.75" x14ac:dyDescent="0.3">
      <c r="AE24430" s="70"/>
    </row>
    <row r="24431" spans="31:31" ht="15.75" x14ac:dyDescent="0.3">
      <c r="AE24431" s="70"/>
    </row>
    <row r="24432" spans="31:31" ht="15.75" x14ac:dyDescent="0.3">
      <c r="AE24432" s="70"/>
    </row>
    <row r="24433" spans="31:31" ht="15.75" x14ac:dyDescent="0.3">
      <c r="AE24433" s="70"/>
    </row>
    <row r="24434" spans="31:31" ht="15.75" x14ac:dyDescent="0.3">
      <c r="AE24434" s="70"/>
    </row>
    <row r="24435" spans="31:31" ht="15.75" x14ac:dyDescent="0.3">
      <c r="AE24435" s="70"/>
    </row>
    <row r="24436" spans="31:31" ht="15.75" x14ac:dyDescent="0.3">
      <c r="AE24436" s="70"/>
    </row>
    <row r="24437" spans="31:31" ht="15.75" x14ac:dyDescent="0.3">
      <c r="AE24437" s="70"/>
    </row>
    <row r="24438" spans="31:31" ht="15.75" x14ac:dyDescent="0.3">
      <c r="AE24438" s="70"/>
    </row>
    <row r="24439" spans="31:31" ht="15.75" x14ac:dyDescent="0.3">
      <c r="AE24439" s="70"/>
    </row>
    <row r="24440" spans="31:31" ht="15.75" x14ac:dyDescent="0.3">
      <c r="AE24440" s="70"/>
    </row>
    <row r="24441" spans="31:31" ht="15.75" x14ac:dyDescent="0.3">
      <c r="AE24441" s="70"/>
    </row>
    <row r="24442" spans="31:31" ht="15.75" x14ac:dyDescent="0.3">
      <c r="AE24442" s="70"/>
    </row>
    <row r="24443" spans="31:31" ht="15.75" x14ac:dyDescent="0.3">
      <c r="AE24443" s="70"/>
    </row>
    <row r="24444" spans="31:31" ht="15.75" x14ac:dyDescent="0.3">
      <c r="AE24444" s="70"/>
    </row>
    <row r="24445" spans="31:31" ht="15.75" x14ac:dyDescent="0.3">
      <c r="AE24445" s="70"/>
    </row>
    <row r="24446" spans="31:31" ht="15.75" x14ac:dyDescent="0.3">
      <c r="AE24446" s="70"/>
    </row>
    <row r="24447" spans="31:31" ht="15.75" x14ac:dyDescent="0.3">
      <c r="AE24447" s="70"/>
    </row>
    <row r="24448" spans="31:31" ht="15.75" x14ac:dyDescent="0.3">
      <c r="AE24448" s="70"/>
    </row>
    <row r="24449" spans="31:31" ht="15.75" x14ac:dyDescent="0.3">
      <c r="AE24449" s="70"/>
    </row>
    <row r="24450" spans="31:31" ht="15.75" x14ac:dyDescent="0.3">
      <c r="AE24450" s="70"/>
    </row>
    <row r="24451" spans="31:31" ht="15.75" x14ac:dyDescent="0.3">
      <c r="AE24451" s="70"/>
    </row>
    <row r="24452" spans="31:31" ht="15.75" x14ac:dyDescent="0.3">
      <c r="AE24452" s="70"/>
    </row>
    <row r="24453" spans="31:31" ht="15.75" x14ac:dyDescent="0.3">
      <c r="AE24453" s="70"/>
    </row>
    <row r="24454" spans="31:31" ht="15.75" x14ac:dyDescent="0.3">
      <c r="AE24454" s="70"/>
    </row>
    <row r="24455" spans="31:31" ht="15.75" x14ac:dyDescent="0.3">
      <c r="AE24455" s="70"/>
    </row>
    <row r="24456" spans="31:31" ht="15.75" x14ac:dyDescent="0.3">
      <c r="AE24456" s="70"/>
    </row>
    <row r="24457" spans="31:31" ht="15.75" x14ac:dyDescent="0.3">
      <c r="AE24457" s="70"/>
    </row>
    <row r="24458" spans="31:31" ht="15.75" x14ac:dyDescent="0.3">
      <c r="AE24458" s="70"/>
    </row>
    <row r="24459" spans="31:31" ht="15.75" x14ac:dyDescent="0.3">
      <c r="AE24459" s="70"/>
    </row>
    <row r="24460" spans="31:31" ht="15.75" x14ac:dyDescent="0.3">
      <c r="AE24460" s="70"/>
    </row>
    <row r="24461" spans="31:31" ht="15.75" x14ac:dyDescent="0.3">
      <c r="AE24461" s="70"/>
    </row>
    <row r="24462" spans="31:31" ht="15.75" x14ac:dyDescent="0.3">
      <c r="AE24462" s="70"/>
    </row>
    <row r="24463" spans="31:31" ht="15.75" x14ac:dyDescent="0.3">
      <c r="AE24463" s="70"/>
    </row>
    <row r="24464" spans="31:31" ht="15.75" x14ac:dyDescent="0.3">
      <c r="AE24464" s="70"/>
    </row>
    <row r="24465" spans="31:31" ht="15.75" x14ac:dyDescent="0.3">
      <c r="AE24465" s="70"/>
    </row>
    <row r="24466" spans="31:31" ht="15.75" x14ac:dyDescent="0.3">
      <c r="AE24466" s="70"/>
    </row>
    <row r="24467" spans="31:31" ht="15.75" x14ac:dyDescent="0.3">
      <c r="AE24467" s="70"/>
    </row>
    <row r="24468" spans="31:31" ht="15.75" x14ac:dyDescent="0.3">
      <c r="AE24468" s="70"/>
    </row>
    <row r="24469" spans="31:31" ht="15.75" x14ac:dyDescent="0.3">
      <c r="AE24469" s="70"/>
    </row>
    <row r="24470" spans="31:31" ht="15.75" x14ac:dyDescent="0.3">
      <c r="AE24470" s="70"/>
    </row>
    <row r="24471" spans="31:31" ht="15.75" x14ac:dyDescent="0.3">
      <c r="AE24471" s="70"/>
    </row>
    <row r="24472" spans="31:31" ht="15.75" x14ac:dyDescent="0.3">
      <c r="AE24472" s="70"/>
    </row>
    <row r="24473" spans="31:31" ht="15.75" x14ac:dyDescent="0.3">
      <c r="AE24473" s="70"/>
    </row>
    <row r="24474" spans="31:31" ht="15.75" x14ac:dyDescent="0.3">
      <c r="AE24474" s="70"/>
    </row>
    <row r="24475" spans="31:31" ht="15.75" x14ac:dyDescent="0.3">
      <c r="AE24475" s="70"/>
    </row>
    <row r="24476" spans="31:31" ht="15.75" x14ac:dyDescent="0.3">
      <c r="AE24476" s="70"/>
    </row>
    <row r="24477" spans="31:31" ht="15.75" x14ac:dyDescent="0.3">
      <c r="AE24477" s="70"/>
    </row>
    <row r="24478" spans="31:31" ht="15.75" x14ac:dyDescent="0.3">
      <c r="AE24478" s="70"/>
    </row>
    <row r="24479" spans="31:31" ht="15.75" x14ac:dyDescent="0.3">
      <c r="AE24479" s="70"/>
    </row>
    <row r="24480" spans="31:31" ht="15.75" x14ac:dyDescent="0.3">
      <c r="AE24480" s="70"/>
    </row>
    <row r="24481" spans="31:31" ht="15.75" x14ac:dyDescent="0.3">
      <c r="AE24481" s="70"/>
    </row>
    <row r="24482" spans="31:31" ht="15.75" x14ac:dyDescent="0.3">
      <c r="AE24482" s="70"/>
    </row>
    <row r="24483" spans="31:31" ht="15.75" x14ac:dyDescent="0.3">
      <c r="AE24483" s="70"/>
    </row>
    <row r="24484" spans="31:31" ht="15.75" x14ac:dyDescent="0.3">
      <c r="AE24484" s="70"/>
    </row>
    <row r="24485" spans="31:31" ht="15.75" x14ac:dyDescent="0.3">
      <c r="AE24485" s="70"/>
    </row>
    <row r="24486" spans="31:31" ht="15.75" x14ac:dyDescent="0.3">
      <c r="AE24486" s="70"/>
    </row>
    <row r="24487" spans="31:31" ht="15.75" x14ac:dyDescent="0.3">
      <c r="AE24487" s="70"/>
    </row>
    <row r="24488" spans="31:31" ht="15.75" x14ac:dyDescent="0.3">
      <c r="AE24488" s="70"/>
    </row>
    <row r="24489" spans="31:31" ht="15.75" x14ac:dyDescent="0.3">
      <c r="AE24489" s="70"/>
    </row>
    <row r="24490" spans="31:31" ht="15.75" x14ac:dyDescent="0.3">
      <c r="AE24490" s="70"/>
    </row>
    <row r="24491" spans="31:31" ht="15.75" x14ac:dyDescent="0.3">
      <c r="AE24491" s="70"/>
    </row>
    <row r="24492" spans="31:31" ht="15.75" x14ac:dyDescent="0.3">
      <c r="AE24492" s="70"/>
    </row>
    <row r="24493" spans="31:31" ht="15.75" x14ac:dyDescent="0.3">
      <c r="AE24493" s="70"/>
    </row>
    <row r="24494" spans="31:31" ht="15.75" x14ac:dyDescent="0.3">
      <c r="AE24494" s="70"/>
    </row>
    <row r="24495" spans="31:31" ht="15.75" x14ac:dyDescent="0.3">
      <c r="AE24495" s="70"/>
    </row>
    <row r="24496" spans="31:31" ht="15.75" x14ac:dyDescent="0.3">
      <c r="AE24496" s="70"/>
    </row>
    <row r="24497" spans="31:31" ht="15.75" x14ac:dyDescent="0.3">
      <c r="AE24497" s="70"/>
    </row>
    <row r="24498" spans="31:31" ht="15.75" x14ac:dyDescent="0.3">
      <c r="AE24498" s="70"/>
    </row>
    <row r="24499" spans="31:31" ht="15.75" x14ac:dyDescent="0.3">
      <c r="AE24499" s="70"/>
    </row>
    <row r="24500" spans="31:31" ht="15.75" x14ac:dyDescent="0.3">
      <c r="AE24500" s="70"/>
    </row>
    <row r="24501" spans="31:31" ht="15.75" x14ac:dyDescent="0.3">
      <c r="AE24501" s="70"/>
    </row>
    <row r="24502" spans="31:31" ht="15.75" x14ac:dyDescent="0.3">
      <c r="AE24502" s="70"/>
    </row>
    <row r="24503" spans="31:31" ht="15.75" x14ac:dyDescent="0.3">
      <c r="AE24503" s="70"/>
    </row>
    <row r="24504" spans="31:31" ht="15.75" x14ac:dyDescent="0.3">
      <c r="AE24504" s="70"/>
    </row>
    <row r="24505" spans="31:31" ht="15.75" x14ac:dyDescent="0.3">
      <c r="AE24505" s="70"/>
    </row>
    <row r="24506" spans="31:31" ht="15.75" x14ac:dyDescent="0.3">
      <c r="AE24506" s="70"/>
    </row>
    <row r="24507" spans="31:31" ht="15.75" x14ac:dyDescent="0.3">
      <c r="AE24507" s="70"/>
    </row>
    <row r="24508" spans="31:31" ht="15.75" x14ac:dyDescent="0.3">
      <c r="AE24508" s="70"/>
    </row>
    <row r="24509" spans="31:31" ht="15.75" x14ac:dyDescent="0.3">
      <c r="AE24509" s="70"/>
    </row>
    <row r="24510" spans="31:31" ht="15.75" x14ac:dyDescent="0.3">
      <c r="AE24510" s="70"/>
    </row>
    <row r="24511" spans="31:31" ht="15.75" x14ac:dyDescent="0.3">
      <c r="AE24511" s="70"/>
    </row>
    <row r="24512" spans="31:31" ht="15.75" x14ac:dyDescent="0.3">
      <c r="AE24512" s="70"/>
    </row>
    <row r="24513" spans="31:31" ht="15.75" x14ac:dyDescent="0.3">
      <c r="AE24513" s="70"/>
    </row>
    <row r="24514" spans="31:31" ht="15.75" x14ac:dyDescent="0.3">
      <c r="AE24514" s="70"/>
    </row>
    <row r="24515" spans="31:31" ht="15.75" x14ac:dyDescent="0.3">
      <c r="AE24515" s="70"/>
    </row>
    <row r="24516" spans="31:31" ht="15.75" x14ac:dyDescent="0.3">
      <c r="AE24516" s="70"/>
    </row>
    <row r="24517" spans="31:31" ht="15.75" x14ac:dyDescent="0.3">
      <c r="AE24517" s="70"/>
    </row>
    <row r="24518" spans="31:31" ht="15.75" x14ac:dyDescent="0.3">
      <c r="AE24518" s="70"/>
    </row>
    <row r="24519" spans="31:31" ht="15.75" x14ac:dyDescent="0.3">
      <c r="AE24519" s="70"/>
    </row>
    <row r="24520" spans="31:31" ht="15.75" x14ac:dyDescent="0.3">
      <c r="AE24520" s="70"/>
    </row>
    <row r="24521" spans="31:31" ht="15.75" x14ac:dyDescent="0.3">
      <c r="AE24521" s="70"/>
    </row>
    <row r="24522" spans="31:31" ht="15.75" x14ac:dyDescent="0.3">
      <c r="AE24522" s="70"/>
    </row>
    <row r="24523" spans="31:31" ht="15.75" x14ac:dyDescent="0.3">
      <c r="AE24523" s="70"/>
    </row>
    <row r="24524" spans="31:31" ht="15.75" x14ac:dyDescent="0.3">
      <c r="AE24524" s="70"/>
    </row>
    <row r="24525" spans="31:31" ht="15.75" x14ac:dyDescent="0.3">
      <c r="AE24525" s="70"/>
    </row>
    <row r="24526" spans="31:31" ht="15.75" x14ac:dyDescent="0.3">
      <c r="AE24526" s="70"/>
    </row>
    <row r="24527" spans="31:31" ht="15.75" x14ac:dyDescent="0.3">
      <c r="AE24527" s="70"/>
    </row>
    <row r="24528" spans="31:31" ht="15.75" x14ac:dyDescent="0.3">
      <c r="AE24528" s="70"/>
    </row>
    <row r="24529" spans="31:31" ht="15.75" x14ac:dyDescent="0.3">
      <c r="AE24529" s="70"/>
    </row>
    <row r="24530" spans="31:31" ht="15.75" x14ac:dyDescent="0.3">
      <c r="AE24530" s="70"/>
    </row>
    <row r="24531" spans="31:31" ht="15.75" x14ac:dyDescent="0.3">
      <c r="AE24531" s="70"/>
    </row>
    <row r="24532" spans="31:31" ht="15.75" x14ac:dyDescent="0.3">
      <c r="AE24532" s="70"/>
    </row>
    <row r="24533" spans="31:31" ht="15.75" x14ac:dyDescent="0.3">
      <c r="AE24533" s="70"/>
    </row>
    <row r="24534" spans="31:31" ht="15.75" x14ac:dyDescent="0.3">
      <c r="AE24534" s="70"/>
    </row>
    <row r="24535" spans="31:31" ht="15.75" x14ac:dyDescent="0.3">
      <c r="AE24535" s="70"/>
    </row>
    <row r="24536" spans="31:31" ht="15.75" x14ac:dyDescent="0.3">
      <c r="AE24536" s="70"/>
    </row>
    <row r="24537" spans="31:31" ht="15.75" x14ac:dyDescent="0.3">
      <c r="AE24537" s="70"/>
    </row>
    <row r="24538" spans="31:31" ht="15.75" x14ac:dyDescent="0.3">
      <c r="AE24538" s="70"/>
    </row>
    <row r="24539" spans="31:31" ht="15.75" x14ac:dyDescent="0.3">
      <c r="AE24539" s="70"/>
    </row>
    <row r="24540" spans="31:31" ht="15.75" x14ac:dyDescent="0.3">
      <c r="AE24540" s="70"/>
    </row>
    <row r="24541" spans="31:31" ht="15.75" x14ac:dyDescent="0.3">
      <c r="AE24541" s="70"/>
    </row>
    <row r="24542" spans="31:31" ht="15.75" x14ac:dyDescent="0.3">
      <c r="AE24542" s="70"/>
    </row>
    <row r="24543" spans="31:31" ht="15.75" x14ac:dyDescent="0.3">
      <c r="AE24543" s="70"/>
    </row>
    <row r="24544" spans="31:31" ht="15.75" x14ac:dyDescent="0.3">
      <c r="AE24544" s="70"/>
    </row>
    <row r="24545" spans="31:31" ht="15.75" x14ac:dyDescent="0.3">
      <c r="AE24545" s="70"/>
    </row>
    <row r="24546" spans="31:31" ht="15.75" x14ac:dyDescent="0.3">
      <c r="AE24546" s="70"/>
    </row>
    <row r="24547" spans="31:31" ht="15.75" x14ac:dyDescent="0.3">
      <c r="AE24547" s="70"/>
    </row>
    <row r="24548" spans="31:31" ht="15.75" x14ac:dyDescent="0.3">
      <c r="AE24548" s="70"/>
    </row>
    <row r="24549" spans="31:31" ht="15.75" x14ac:dyDescent="0.3">
      <c r="AE24549" s="70"/>
    </row>
    <row r="24550" spans="31:31" ht="15.75" x14ac:dyDescent="0.3">
      <c r="AE24550" s="70"/>
    </row>
    <row r="24551" spans="31:31" ht="15.75" x14ac:dyDescent="0.3">
      <c r="AE24551" s="70"/>
    </row>
    <row r="24552" spans="31:31" ht="15.75" x14ac:dyDescent="0.3">
      <c r="AE24552" s="70"/>
    </row>
    <row r="24553" spans="31:31" ht="15.75" x14ac:dyDescent="0.3">
      <c r="AE24553" s="70"/>
    </row>
    <row r="24554" spans="31:31" ht="15.75" x14ac:dyDescent="0.3">
      <c r="AE24554" s="70"/>
    </row>
    <row r="24555" spans="31:31" ht="15.75" x14ac:dyDescent="0.3">
      <c r="AE24555" s="70"/>
    </row>
    <row r="24556" spans="31:31" ht="15.75" x14ac:dyDescent="0.3">
      <c r="AE24556" s="70"/>
    </row>
    <row r="24557" spans="31:31" ht="15.75" x14ac:dyDescent="0.3">
      <c r="AE24557" s="70"/>
    </row>
    <row r="24558" spans="31:31" ht="15.75" x14ac:dyDescent="0.3">
      <c r="AE24558" s="70"/>
    </row>
    <row r="24559" spans="31:31" ht="15.75" x14ac:dyDescent="0.3">
      <c r="AE24559" s="70"/>
    </row>
    <row r="24560" spans="31:31" ht="15.75" x14ac:dyDescent="0.3">
      <c r="AE24560" s="70"/>
    </row>
    <row r="24561" spans="31:31" ht="15.75" x14ac:dyDescent="0.3">
      <c r="AE24561" s="70"/>
    </row>
    <row r="24562" spans="31:31" ht="15.75" x14ac:dyDescent="0.3">
      <c r="AE24562" s="70"/>
    </row>
    <row r="24563" spans="31:31" ht="15.75" x14ac:dyDescent="0.3">
      <c r="AE24563" s="70"/>
    </row>
    <row r="24564" spans="31:31" ht="15.75" x14ac:dyDescent="0.3">
      <c r="AE24564" s="70"/>
    </row>
    <row r="24565" spans="31:31" ht="15.75" x14ac:dyDescent="0.3">
      <c r="AE24565" s="70"/>
    </row>
    <row r="24566" spans="31:31" ht="15.75" x14ac:dyDescent="0.3">
      <c r="AE24566" s="70"/>
    </row>
    <row r="24567" spans="31:31" ht="15.75" x14ac:dyDescent="0.3">
      <c r="AE24567" s="70"/>
    </row>
    <row r="24568" spans="31:31" ht="15.75" x14ac:dyDescent="0.3">
      <c r="AE24568" s="70"/>
    </row>
    <row r="24569" spans="31:31" ht="15.75" x14ac:dyDescent="0.3">
      <c r="AE24569" s="70"/>
    </row>
    <row r="24570" spans="31:31" ht="15.75" x14ac:dyDescent="0.3">
      <c r="AE24570" s="70"/>
    </row>
    <row r="24571" spans="31:31" ht="15.75" x14ac:dyDescent="0.3">
      <c r="AE24571" s="70"/>
    </row>
    <row r="24572" spans="31:31" ht="15.75" x14ac:dyDescent="0.3">
      <c r="AE24572" s="70"/>
    </row>
    <row r="24573" spans="31:31" ht="15.75" x14ac:dyDescent="0.3">
      <c r="AE24573" s="70"/>
    </row>
    <row r="24574" spans="31:31" ht="15.75" x14ac:dyDescent="0.3">
      <c r="AE24574" s="70"/>
    </row>
    <row r="24575" spans="31:31" ht="15.75" x14ac:dyDescent="0.3">
      <c r="AE24575" s="70"/>
    </row>
    <row r="24576" spans="31:31" ht="15.75" x14ac:dyDescent="0.3">
      <c r="AE24576" s="70"/>
    </row>
    <row r="24577" spans="31:31" ht="15.75" x14ac:dyDescent="0.3">
      <c r="AE24577" s="70"/>
    </row>
    <row r="24578" spans="31:31" ht="15.75" x14ac:dyDescent="0.3">
      <c r="AE24578" s="70"/>
    </row>
    <row r="24579" spans="31:31" ht="15.75" x14ac:dyDescent="0.3">
      <c r="AE24579" s="70"/>
    </row>
    <row r="24580" spans="31:31" ht="15.75" x14ac:dyDescent="0.3">
      <c r="AE24580" s="70"/>
    </row>
    <row r="24581" spans="31:31" ht="15.75" x14ac:dyDescent="0.3">
      <c r="AE24581" s="70"/>
    </row>
    <row r="24582" spans="31:31" ht="15.75" x14ac:dyDescent="0.3">
      <c r="AE24582" s="70"/>
    </row>
    <row r="24583" spans="31:31" ht="15.75" x14ac:dyDescent="0.3">
      <c r="AE24583" s="70"/>
    </row>
    <row r="24584" spans="31:31" ht="15.75" x14ac:dyDescent="0.3">
      <c r="AE24584" s="70"/>
    </row>
    <row r="24585" spans="31:31" ht="15.75" x14ac:dyDescent="0.3">
      <c r="AE24585" s="70"/>
    </row>
    <row r="24586" spans="31:31" ht="15.75" x14ac:dyDescent="0.3">
      <c r="AE24586" s="70"/>
    </row>
    <row r="24587" spans="31:31" ht="15.75" x14ac:dyDescent="0.3">
      <c r="AE24587" s="70"/>
    </row>
    <row r="24588" spans="31:31" ht="15.75" x14ac:dyDescent="0.3">
      <c r="AE24588" s="70"/>
    </row>
    <row r="24589" spans="31:31" ht="15.75" x14ac:dyDescent="0.3">
      <c r="AE24589" s="70"/>
    </row>
    <row r="24590" spans="31:31" ht="15.75" x14ac:dyDescent="0.3">
      <c r="AE24590" s="70"/>
    </row>
    <row r="24591" spans="31:31" ht="15.75" x14ac:dyDescent="0.3">
      <c r="AE24591" s="70"/>
    </row>
    <row r="24592" spans="31:31" ht="15.75" x14ac:dyDescent="0.3">
      <c r="AE24592" s="70"/>
    </row>
    <row r="24593" spans="31:31" ht="15.75" x14ac:dyDescent="0.3">
      <c r="AE24593" s="70"/>
    </row>
    <row r="24594" spans="31:31" ht="15.75" x14ac:dyDescent="0.3">
      <c r="AE24594" s="70"/>
    </row>
    <row r="24595" spans="31:31" ht="15.75" x14ac:dyDescent="0.3">
      <c r="AE24595" s="70"/>
    </row>
    <row r="24596" spans="31:31" ht="15.75" x14ac:dyDescent="0.3">
      <c r="AE24596" s="70"/>
    </row>
    <row r="24597" spans="31:31" ht="15.75" x14ac:dyDescent="0.3">
      <c r="AE24597" s="70"/>
    </row>
    <row r="24598" spans="31:31" ht="15.75" x14ac:dyDescent="0.3">
      <c r="AE24598" s="70"/>
    </row>
    <row r="24599" spans="31:31" ht="15.75" x14ac:dyDescent="0.3">
      <c r="AE24599" s="70"/>
    </row>
    <row r="24600" spans="31:31" ht="15.75" x14ac:dyDescent="0.3">
      <c r="AE24600" s="70"/>
    </row>
    <row r="24601" spans="31:31" ht="15.75" x14ac:dyDescent="0.3">
      <c r="AE24601" s="70"/>
    </row>
    <row r="24602" spans="31:31" ht="15.75" x14ac:dyDescent="0.3">
      <c r="AE24602" s="70"/>
    </row>
    <row r="24603" spans="31:31" ht="15.75" x14ac:dyDescent="0.3">
      <c r="AE24603" s="70"/>
    </row>
    <row r="24604" spans="31:31" ht="15.75" x14ac:dyDescent="0.3">
      <c r="AE24604" s="70"/>
    </row>
    <row r="24605" spans="31:31" ht="15.75" x14ac:dyDescent="0.3">
      <c r="AE24605" s="70"/>
    </row>
    <row r="24606" spans="31:31" ht="15.75" x14ac:dyDescent="0.3">
      <c r="AE24606" s="70"/>
    </row>
    <row r="24607" spans="31:31" ht="15.75" x14ac:dyDescent="0.3">
      <c r="AE24607" s="70"/>
    </row>
    <row r="24608" spans="31:31" ht="15.75" x14ac:dyDescent="0.3">
      <c r="AE24608" s="70"/>
    </row>
    <row r="24609" spans="31:31" ht="15.75" x14ac:dyDescent="0.3">
      <c r="AE24609" s="70"/>
    </row>
    <row r="24610" spans="31:31" ht="15.75" x14ac:dyDescent="0.3">
      <c r="AE24610" s="70"/>
    </row>
    <row r="24611" spans="31:31" ht="15.75" x14ac:dyDescent="0.3">
      <c r="AE24611" s="70"/>
    </row>
    <row r="24612" spans="31:31" ht="15.75" x14ac:dyDescent="0.3">
      <c r="AE24612" s="70"/>
    </row>
    <row r="24613" spans="31:31" ht="15.75" x14ac:dyDescent="0.3">
      <c r="AE24613" s="70"/>
    </row>
    <row r="24614" spans="31:31" ht="15.75" x14ac:dyDescent="0.3">
      <c r="AE24614" s="70"/>
    </row>
    <row r="24615" spans="31:31" ht="15.75" x14ac:dyDescent="0.3">
      <c r="AE24615" s="70"/>
    </row>
    <row r="24616" spans="31:31" ht="15.75" x14ac:dyDescent="0.3">
      <c r="AE24616" s="70"/>
    </row>
    <row r="24617" spans="31:31" ht="15.75" x14ac:dyDescent="0.3">
      <c r="AE24617" s="70"/>
    </row>
    <row r="24618" spans="31:31" ht="15.75" x14ac:dyDescent="0.3">
      <c r="AE24618" s="70"/>
    </row>
    <row r="24619" spans="31:31" ht="15.75" x14ac:dyDescent="0.3">
      <c r="AE24619" s="70"/>
    </row>
    <row r="24620" spans="31:31" ht="15.75" x14ac:dyDescent="0.3">
      <c r="AE24620" s="70"/>
    </row>
    <row r="24621" spans="31:31" ht="15.75" x14ac:dyDescent="0.3">
      <c r="AE24621" s="70"/>
    </row>
    <row r="24622" spans="31:31" ht="15.75" x14ac:dyDescent="0.3">
      <c r="AE24622" s="70"/>
    </row>
    <row r="24623" spans="31:31" ht="15.75" x14ac:dyDescent="0.3">
      <c r="AE24623" s="70"/>
    </row>
    <row r="24624" spans="31:31" ht="15.75" x14ac:dyDescent="0.3">
      <c r="AE24624" s="70"/>
    </row>
    <row r="24625" spans="31:31" ht="15.75" x14ac:dyDescent="0.3">
      <c r="AE24625" s="70"/>
    </row>
    <row r="24626" spans="31:31" ht="15.75" x14ac:dyDescent="0.3">
      <c r="AE24626" s="70"/>
    </row>
    <row r="24627" spans="31:31" ht="15.75" x14ac:dyDescent="0.3">
      <c r="AE24627" s="70"/>
    </row>
    <row r="24628" spans="31:31" ht="15.75" x14ac:dyDescent="0.3">
      <c r="AE24628" s="70"/>
    </row>
    <row r="24629" spans="31:31" ht="15.75" x14ac:dyDescent="0.3">
      <c r="AE24629" s="70"/>
    </row>
    <row r="24630" spans="31:31" ht="15.75" x14ac:dyDescent="0.3">
      <c r="AE24630" s="70"/>
    </row>
    <row r="24631" spans="31:31" ht="15.75" x14ac:dyDescent="0.3">
      <c r="AE24631" s="70"/>
    </row>
    <row r="24632" spans="31:31" ht="15.75" x14ac:dyDescent="0.3">
      <c r="AE24632" s="70"/>
    </row>
    <row r="24633" spans="31:31" ht="15.75" x14ac:dyDescent="0.3">
      <c r="AE24633" s="70"/>
    </row>
    <row r="24634" spans="31:31" ht="15.75" x14ac:dyDescent="0.3">
      <c r="AE24634" s="70"/>
    </row>
    <row r="24635" spans="31:31" ht="15.75" x14ac:dyDescent="0.3">
      <c r="AE24635" s="70"/>
    </row>
    <row r="24636" spans="31:31" ht="15.75" x14ac:dyDescent="0.3">
      <c r="AE24636" s="70"/>
    </row>
    <row r="24637" spans="31:31" ht="15.75" x14ac:dyDescent="0.3">
      <c r="AE24637" s="70"/>
    </row>
    <row r="24638" spans="31:31" ht="15.75" x14ac:dyDescent="0.3">
      <c r="AE24638" s="70"/>
    </row>
    <row r="24639" spans="31:31" ht="15.75" x14ac:dyDescent="0.3">
      <c r="AE24639" s="70"/>
    </row>
    <row r="24640" spans="31:31" ht="15.75" x14ac:dyDescent="0.3">
      <c r="AE24640" s="70"/>
    </row>
    <row r="24641" spans="31:31" ht="15.75" x14ac:dyDescent="0.3">
      <c r="AE24641" s="70"/>
    </row>
    <row r="24642" spans="31:31" ht="15.75" x14ac:dyDescent="0.3">
      <c r="AE24642" s="70"/>
    </row>
    <row r="24643" spans="31:31" ht="15.75" x14ac:dyDescent="0.3">
      <c r="AE24643" s="70"/>
    </row>
    <row r="24644" spans="31:31" ht="15.75" x14ac:dyDescent="0.3">
      <c r="AE24644" s="70"/>
    </row>
    <row r="24645" spans="31:31" ht="15.75" x14ac:dyDescent="0.3">
      <c r="AE24645" s="70"/>
    </row>
    <row r="24646" spans="31:31" ht="15.75" x14ac:dyDescent="0.3">
      <c r="AE24646" s="70"/>
    </row>
    <row r="24647" spans="31:31" ht="15.75" x14ac:dyDescent="0.3">
      <c r="AE24647" s="70"/>
    </row>
    <row r="24648" spans="31:31" ht="15.75" x14ac:dyDescent="0.3">
      <c r="AE24648" s="70"/>
    </row>
    <row r="24649" spans="31:31" ht="15.75" x14ac:dyDescent="0.3">
      <c r="AE24649" s="70"/>
    </row>
    <row r="24650" spans="31:31" ht="15.75" x14ac:dyDescent="0.3">
      <c r="AE24650" s="70"/>
    </row>
    <row r="24651" spans="31:31" ht="15.75" x14ac:dyDescent="0.3">
      <c r="AE24651" s="70"/>
    </row>
    <row r="24652" spans="31:31" ht="15.75" x14ac:dyDescent="0.3">
      <c r="AE24652" s="70"/>
    </row>
    <row r="24653" spans="31:31" ht="15.75" x14ac:dyDescent="0.3">
      <c r="AE24653" s="70"/>
    </row>
    <row r="24654" spans="31:31" ht="15.75" x14ac:dyDescent="0.3">
      <c r="AE24654" s="70"/>
    </row>
    <row r="24655" spans="31:31" ht="15.75" x14ac:dyDescent="0.3">
      <c r="AE24655" s="70"/>
    </row>
    <row r="24656" spans="31:31" ht="15.75" x14ac:dyDescent="0.3">
      <c r="AE24656" s="70"/>
    </row>
    <row r="24657" spans="31:31" ht="15.75" x14ac:dyDescent="0.3">
      <c r="AE24657" s="70"/>
    </row>
    <row r="24658" spans="31:31" ht="15.75" x14ac:dyDescent="0.3">
      <c r="AE24658" s="70"/>
    </row>
    <row r="24659" spans="31:31" ht="15.75" x14ac:dyDescent="0.3">
      <c r="AE24659" s="70"/>
    </row>
    <row r="24660" spans="31:31" ht="15.75" x14ac:dyDescent="0.3">
      <c r="AE24660" s="70"/>
    </row>
    <row r="24661" spans="31:31" ht="15.75" x14ac:dyDescent="0.3">
      <c r="AE24661" s="70"/>
    </row>
    <row r="24662" spans="31:31" ht="15.75" x14ac:dyDescent="0.3">
      <c r="AE24662" s="70"/>
    </row>
    <row r="24663" spans="31:31" ht="15.75" x14ac:dyDescent="0.3">
      <c r="AE24663" s="70"/>
    </row>
    <row r="24664" spans="31:31" ht="15.75" x14ac:dyDescent="0.3">
      <c r="AE24664" s="70"/>
    </row>
    <row r="24665" spans="31:31" ht="15.75" x14ac:dyDescent="0.3">
      <c r="AE24665" s="70"/>
    </row>
    <row r="24666" spans="31:31" ht="15.75" x14ac:dyDescent="0.3">
      <c r="AE24666" s="70"/>
    </row>
    <row r="24667" spans="31:31" ht="15.75" x14ac:dyDescent="0.3">
      <c r="AE24667" s="70"/>
    </row>
    <row r="24668" spans="31:31" ht="15.75" x14ac:dyDescent="0.3">
      <c r="AE24668" s="70"/>
    </row>
    <row r="24669" spans="31:31" ht="15.75" x14ac:dyDescent="0.3">
      <c r="AE24669" s="70"/>
    </row>
    <row r="24670" spans="31:31" ht="15.75" x14ac:dyDescent="0.3">
      <c r="AE24670" s="70"/>
    </row>
    <row r="24671" spans="31:31" ht="15.75" x14ac:dyDescent="0.3">
      <c r="AE24671" s="70"/>
    </row>
    <row r="24672" spans="31:31" ht="15.75" x14ac:dyDescent="0.3">
      <c r="AE24672" s="70"/>
    </row>
    <row r="24673" spans="31:31" ht="15.75" x14ac:dyDescent="0.3">
      <c r="AE24673" s="70"/>
    </row>
    <row r="24674" spans="31:31" ht="15.75" x14ac:dyDescent="0.3">
      <c r="AE24674" s="70"/>
    </row>
    <row r="24675" spans="31:31" ht="15.75" x14ac:dyDescent="0.3">
      <c r="AE24675" s="70"/>
    </row>
    <row r="24676" spans="31:31" ht="15.75" x14ac:dyDescent="0.3">
      <c r="AE24676" s="70"/>
    </row>
    <row r="24677" spans="31:31" ht="15.75" x14ac:dyDescent="0.3">
      <c r="AE24677" s="70"/>
    </row>
    <row r="24678" spans="31:31" ht="15.75" x14ac:dyDescent="0.3">
      <c r="AE24678" s="70"/>
    </row>
    <row r="24679" spans="31:31" ht="15.75" x14ac:dyDescent="0.3">
      <c r="AE24679" s="70"/>
    </row>
    <row r="24680" spans="31:31" ht="15.75" x14ac:dyDescent="0.3">
      <c r="AE24680" s="70"/>
    </row>
    <row r="24681" spans="31:31" ht="15.75" x14ac:dyDescent="0.3">
      <c r="AE24681" s="70"/>
    </row>
    <row r="24682" spans="31:31" ht="15.75" x14ac:dyDescent="0.3">
      <c r="AE24682" s="70"/>
    </row>
    <row r="24683" spans="31:31" ht="15.75" x14ac:dyDescent="0.3">
      <c r="AE24683" s="70"/>
    </row>
    <row r="24684" spans="31:31" ht="15.75" x14ac:dyDescent="0.3">
      <c r="AE24684" s="70"/>
    </row>
    <row r="24685" spans="31:31" ht="15.75" x14ac:dyDescent="0.3">
      <c r="AE24685" s="70"/>
    </row>
    <row r="24686" spans="31:31" ht="15.75" x14ac:dyDescent="0.3">
      <c r="AE24686" s="70"/>
    </row>
    <row r="24687" spans="31:31" ht="15.75" x14ac:dyDescent="0.3">
      <c r="AE24687" s="70"/>
    </row>
    <row r="24688" spans="31:31" ht="15.75" x14ac:dyDescent="0.3">
      <c r="AE24688" s="70"/>
    </row>
    <row r="24689" spans="31:31" ht="15.75" x14ac:dyDescent="0.3">
      <c r="AE24689" s="70"/>
    </row>
    <row r="24690" spans="31:31" ht="15.75" x14ac:dyDescent="0.3">
      <c r="AE24690" s="70"/>
    </row>
    <row r="24691" spans="31:31" ht="15.75" x14ac:dyDescent="0.3">
      <c r="AE24691" s="70"/>
    </row>
    <row r="24692" spans="31:31" ht="15.75" x14ac:dyDescent="0.3">
      <c r="AE24692" s="70"/>
    </row>
    <row r="24693" spans="31:31" ht="15.75" x14ac:dyDescent="0.3">
      <c r="AE24693" s="70"/>
    </row>
    <row r="24694" spans="31:31" ht="15.75" x14ac:dyDescent="0.3">
      <c r="AE24694" s="70"/>
    </row>
    <row r="24695" spans="31:31" ht="15.75" x14ac:dyDescent="0.3">
      <c r="AE24695" s="70"/>
    </row>
    <row r="24696" spans="31:31" ht="15.75" x14ac:dyDescent="0.3">
      <c r="AE24696" s="70"/>
    </row>
    <row r="24697" spans="31:31" ht="15.75" x14ac:dyDescent="0.3">
      <c r="AE24697" s="70"/>
    </row>
    <row r="24698" spans="31:31" ht="15.75" x14ac:dyDescent="0.3">
      <c r="AE24698" s="70"/>
    </row>
    <row r="24699" spans="31:31" ht="15.75" x14ac:dyDescent="0.3">
      <c r="AE24699" s="70"/>
    </row>
    <row r="24700" spans="31:31" ht="15.75" x14ac:dyDescent="0.3">
      <c r="AE24700" s="70"/>
    </row>
    <row r="24701" spans="31:31" ht="15.75" x14ac:dyDescent="0.3">
      <c r="AE24701" s="70"/>
    </row>
    <row r="24702" spans="31:31" ht="15.75" x14ac:dyDescent="0.3">
      <c r="AE24702" s="70"/>
    </row>
    <row r="24703" spans="31:31" ht="15.75" x14ac:dyDescent="0.3">
      <c r="AE24703" s="70"/>
    </row>
    <row r="24704" spans="31:31" ht="15.75" x14ac:dyDescent="0.3">
      <c r="AE24704" s="70"/>
    </row>
    <row r="24705" spans="31:31" ht="15.75" x14ac:dyDescent="0.3">
      <c r="AE24705" s="70"/>
    </row>
    <row r="24706" spans="31:31" ht="15.75" x14ac:dyDescent="0.3">
      <c r="AE24706" s="70"/>
    </row>
    <row r="24707" spans="31:31" ht="15.75" x14ac:dyDescent="0.3">
      <c r="AE24707" s="70"/>
    </row>
    <row r="24708" spans="31:31" ht="15.75" x14ac:dyDescent="0.3">
      <c r="AE24708" s="70"/>
    </row>
    <row r="24709" spans="31:31" ht="15.75" x14ac:dyDescent="0.3">
      <c r="AE24709" s="70"/>
    </row>
    <row r="24710" spans="31:31" ht="15.75" x14ac:dyDescent="0.3">
      <c r="AE24710" s="70"/>
    </row>
    <row r="24711" spans="31:31" ht="15.75" x14ac:dyDescent="0.3">
      <c r="AE24711" s="70"/>
    </row>
    <row r="24712" spans="31:31" ht="15.75" x14ac:dyDescent="0.3">
      <c r="AE24712" s="70"/>
    </row>
    <row r="24713" spans="31:31" ht="15.75" x14ac:dyDescent="0.3">
      <c r="AE24713" s="70"/>
    </row>
    <row r="24714" spans="31:31" ht="15.75" x14ac:dyDescent="0.3">
      <c r="AE24714" s="70"/>
    </row>
    <row r="24715" spans="31:31" ht="15.75" x14ac:dyDescent="0.3">
      <c r="AE24715" s="70"/>
    </row>
    <row r="24716" spans="31:31" ht="15.75" x14ac:dyDescent="0.3">
      <c r="AE24716" s="70"/>
    </row>
    <row r="24717" spans="31:31" ht="15.75" x14ac:dyDescent="0.3">
      <c r="AE24717" s="70"/>
    </row>
    <row r="24718" spans="31:31" ht="15.75" x14ac:dyDescent="0.3">
      <c r="AE24718" s="70"/>
    </row>
    <row r="24719" spans="31:31" ht="15.75" x14ac:dyDescent="0.3">
      <c r="AE24719" s="70"/>
    </row>
    <row r="24720" spans="31:31" ht="15.75" x14ac:dyDescent="0.3">
      <c r="AE24720" s="70"/>
    </row>
    <row r="24721" spans="31:31" ht="15.75" x14ac:dyDescent="0.3">
      <c r="AE24721" s="70"/>
    </row>
    <row r="24722" spans="31:31" ht="15.75" x14ac:dyDescent="0.3">
      <c r="AE24722" s="70"/>
    </row>
    <row r="24723" spans="31:31" ht="15.75" x14ac:dyDescent="0.3">
      <c r="AE24723" s="70"/>
    </row>
    <row r="24724" spans="31:31" ht="15.75" x14ac:dyDescent="0.3">
      <c r="AE24724" s="70"/>
    </row>
    <row r="24725" spans="31:31" ht="15.75" x14ac:dyDescent="0.3">
      <c r="AE24725" s="70"/>
    </row>
    <row r="24726" spans="31:31" ht="15.75" x14ac:dyDescent="0.3">
      <c r="AE24726" s="70"/>
    </row>
    <row r="24727" spans="31:31" ht="15.75" x14ac:dyDescent="0.3">
      <c r="AE24727" s="70"/>
    </row>
    <row r="24728" spans="31:31" ht="15.75" x14ac:dyDescent="0.3">
      <c r="AE24728" s="70"/>
    </row>
    <row r="24729" spans="31:31" ht="15.75" x14ac:dyDescent="0.3">
      <c r="AE24729" s="70"/>
    </row>
    <row r="24730" spans="31:31" ht="15.75" x14ac:dyDescent="0.3">
      <c r="AE24730" s="70"/>
    </row>
    <row r="24731" spans="31:31" ht="15.75" x14ac:dyDescent="0.3">
      <c r="AE24731" s="70"/>
    </row>
    <row r="24732" spans="31:31" ht="15.75" x14ac:dyDescent="0.3">
      <c r="AE24732" s="70"/>
    </row>
    <row r="24733" spans="31:31" ht="15.75" x14ac:dyDescent="0.3">
      <c r="AE24733" s="70"/>
    </row>
    <row r="24734" spans="31:31" ht="15.75" x14ac:dyDescent="0.3">
      <c r="AE24734" s="70"/>
    </row>
    <row r="24735" spans="31:31" ht="15.75" x14ac:dyDescent="0.3">
      <c r="AE24735" s="70"/>
    </row>
    <row r="24736" spans="31:31" ht="15.75" x14ac:dyDescent="0.3">
      <c r="AE24736" s="70"/>
    </row>
    <row r="24737" spans="31:31" ht="15.75" x14ac:dyDescent="0.3">
      <c r="AE24737" s="70"/>
    </row>
    <row r="24738" spans="31:31" ht="15.75" x14ac:dyDescent="0.3">
      <c r="AE24738" s="70"/>
    </row>
    <row r="24739" spans="31:31" ht="15.75" x14ac:dyDescent="0.3">
      <c r="AE24739" s="70"/>
    </row>
    <row r="24740" spans="31:31" ht="15.75" x14ac:dyDescent="0.3">
      <c r="AE24740" s="70"/>
    </row>
    <row r="24741" spans="31:31" ht="15.75" x14ac:dyDescent="0.3">
      <c r="AE24741" s="70"/>
    </row>
    <row r="24742" spans="31:31" ht="15.75" x14ac:dyDescent="0.3">
      <c r="AE24742" s="70"/>
    </row>
    <row r="24743" spans="31:31" ht="15.75" x14ac:dyDescent="0.3">
      <c r="AE24743" s="70"/>
    </row>
    <row r="24744" spans="31:31" ht="15.75" x14ac:dyDescent="0.3">
      <c r="AE24744" s="70"/>
    </row>
    <row r="24745" spans="31:31" ht="15.75" x14ac:dyDescent="0.3">
      <c r="AE24745" s="70"/>
    </row>
    <row r="24746" spans="31:31" ht="15.75" x14ac:dyDescent="0.3">
      <c r="AE24746" s="70"/>
    </row>
    <row r="24747" spans="31:31" ht="15.75" x14ac:dyDescent="0.3">
      <c r="AE24747" s="70"/>
    </row>
    <row r="24748" spans="31:31" ht="15.75" x14ac:dyDescent="0.3">
      <c r="AE24748" s="70"/>
    </row>
    <row r="24749" spans="31:31" ht="15.75" x14ac:dyDescent="0.3">
      <c r="AE24749" s="70"/>
    </row>
    <row r="24750" spans="31:31" ht="15.75" x14ac:dyDescent="0.3">
      <c r="AE24750" s="70"/>
    </row>
    <row r="24751" spans="31:31" ht="15.75" x14ac:dyDescent="0.3">
      <c r="AE24751" s="70"/>
    </row>
    <row r="24752" spans="31:31" ht="15.75" x14ac:dyDescent="0.3">
      <c r="AE24752" s="70"/>
    </row>
    <row r="24753" spans="31:31" ht="15.75" x14ac:dyDescent="0.3">
      <c r="AE24753" s="70"/>
    </row>
    <row r="24754" spans="31:31" ht="15.75" x14ac:dyDescent="0.3">
      <c r="AE24754" s="70"/>
    </row>
    <row r="24755" spans="31:31" ht="15.75" x14ac:dyDescent="0.3">
      <c r="AE24755" s="70"/>
    </row>
    <row r="24756" spans="31:31" ht="15.75" x14ac:dyDescent="0.3">
      <c r="AE24756" s="70"/>
    </row>
    <row r="24757" spans="31:31" ht="15.75" x14ac:dyDescent="0.3">
      <c r="AE24757" s="70"/>
    </row>
    <row r="24758" spans="31:31" ht="15.75" x14ac:dyDescent="0.3">
      <c r="AE24758" s="70"/>
    </row>
    <row r="24759" spans="31:31" ht="15.75" x14ac:dyDescent="0.3">
      <c r="AE24759" s="70"/>
    </row>
    <row r="24760" spans="31:31" ht="15.75" x14ac:dyDescent="0.3">
      <c r="AE24760" s="70"/>
    </row>
    <row r="24761" spans="31:31" ht="15.75" x14ac:dyDescent="0.3">
      <c r="AE24761" s="70"/>
    </row>
    <row r="24762" spans="31:31" ht="15.75" x14ac:dyDescent="0.3">
      <c r="AE24762" s="70"/>
    </row>
    <row r="24763" spans="31:31" ht="15.75" x14ac:dyDescent="0.3">
      <c r="AE24763" s="70"/>
    </row>
    <row r="24764" spans="31:31" ht="15.75" x14ac:dyDescent="0.3">
      <c r="AE24764" s="70"/>
    </row>
    <row r="24765" spans="31:31" ht="15.75" x14ac:dyDescent="0.3">
      <c r="AE24765" s="70"/>
    </row>
    <row r="24766" spans="31:31" ht="15.75" x14ac:dyDescent="0.3">
      <c r="AE24766" s="70"/>
    </row>
    <row r="24767" spans="31:31" ht="15.75" x14ac:dyDescent="0.3">
      <c r="AE24767" s="70"/>
    </row>
    <row r="24768" spans="31:31" ht="15.75" x14ac:dyDescent="0.3">
      <c r="AE24768" s="70"/>
    </row>
    <row r="24769" spans="31:31" ht="15.75" x14ac:dyDescent="0.3">
      <c r="AE24769" s="70"/>
    </row>
    <row r="24770" spans="31:31" ht="15.75" x14ac:dyDescent="0.3">
      <c r="AE24770" s="70"/>
    </row>
    <row r="24771" spans="31:31" ht="15.75" x14ac:dyDescent="0.3">
      <c r="AE24771" s="70"/>
    </row>
    <row r="24772" spans="31:31" ht="15.75" x14ac:dyDescent="0.3">
      <c r="AE24772" s="70"/>
    </row>
    <row r="24773" spans="31:31" ht="15.75" x14ac:dyDescent="0.3">
      <c r="AE24773" s="70"/>
    </row>
    <row r="24774" spans="31:31" ht="15.75" x14ac:dyDescent="0.3">
      <c r="AE24774" s="70"/>
    </row>
    <row r="24775" spans="31:31" ht="15.75" x14ac:dyDescent="0.3">
      <c r="AE24775" s="70"/>
    </row>
    <row r="24776" spans="31:31" ht="15.75" x14ac:dyDescent="0.3">
      <c r="AE24776" s="70"/>
    </row>
    <row r="24777" spans="31:31" ht="15.75" x14ac:dyDescent="0.3">
      <c r="AE24777" s="70"/>
    </row>
    <row r="24778" spans="31:31" ht="15.75" x14ac:dyDescent="0.3">
      <c r="AE24778" s="70"/>
    </row>
    <row r="24779" spans="31:31" ht="15.75" x14ac:dyDescent="0.3">
      <c r="AE24779" s="70"/>
    </row>
    <row r="24780" spans="31:31" ht="15.75" x14ac:dyDescent="0.3">
      <c r="AE24780" s="70"/>
    </row>
    <row r="24781" spans="31:31" ht="15.75" x14ac:dyDescent="0.3">
      <c r="AE24781" s="70"/>
    </row>
    <row r="24782" spans="31:31" ht="15.75" x14ac:dyDescent="0.3">
      <c r="AE24782" s="70"/>
    </row>
    <row r="24783" spans="31:31" ht="15.75" x14ac:dyDescent="0.3">
      <c r="AE24783" s="70"/>
    </row>
    <row r="24784" spans="31:31" ht="15.75" x14ac:dyDescent="0.3">
      <c r="AE24784" s="70"/>
    </row>
    <row r="24785" spans="31:31" ht="15.75" x14ac:dyDescent="0.3">
      <c r="AE24785" s="70"/>
    </row>
    <row r="24786" spans="31:31" ht="15.75" x14ac:dyDescent="0.3">
      <c r="AE24786" s="70"/>
    </row>
    <row r="24787" spans="31:31" ht="15.75" x14ac:dyDescent="0.3">
      <c r="AE24787" s="70"/>
    </row>
    <row r="24788" spans="31:31" ht="15.75" x14ac:dyDescent="0.3">
      <c r="AE24788" s="70"/>
    </row>
    <row r="24789" spans="31:31" ht="15.75" x14ac:dyDescent="0.3">
      <c r="AE24789" s="70"/>
    </row>
    <row r="24790" spans="31:31" ht="15.75" x14ac:dyDescent="0.3">
      <c r="AE24790" s="70"/>
    </row>
    <row r="24791" spans="31:31" ht="15.75" x14ac:dyDescent="0.3">
      <c r="AE24791" s="70"/>
    </row>
    <row r="24792" spans="31:31" ht="15.75" x14ac:dyDescent="0.3">
      <c r="AE24792" s="70"/>
    </row>
    <row r="24793" spans="31:31" ht="15.75" x14ac:dyDescent="0.3">
      <c r="AE24793" s="70"/>
    </row>
    <row r="24794" spans="31:31" ht="15.75" x14ac:dyDescent="0.3">
      <c r="AE24794" s="70"/>
    </row>
    <row r="24795" spans="31:31" ht="15.75" x14ac:dyDescent="0.3">
      <c r="AE24795" s="70"/>
    </row>
    <row r="24796" spans="31:31" ht="15.75" x14ac:dyDescent="0.3">
      <c r="AE24796" s="70"/>
    </row>
    <row r="24797" spans="31:31" ht="15.75" x14ac:dyDescent="0.3">
      <c r="AE24797" s="70"/>
    </row>
    <row r="24798" spans="31:31" ht="15.75" x14ac:dyDescent="0.3">
      <c r="AE24798" s="70"/>
    </row>
    <row r="24799" spans="31:31" ht="15.75" x14ac:dyDescent="0.3">
      <c r="AE24799" s="70"/>
    </row>
    <row r="24800" spans="31:31" ht="15.75" x14ac:dyDescent="0.3">
      <c r="AE24800" s="70"/>
    </row>
    <row r="24801" spans="31:31" ht="15.75" x14ac:dyDescent="0.3">
      <c r="AE24801" s="70"/>
    </row>
    <row r="24802" spans="31:31" ht="15.75" x14ac:dyDescent="0.3">
      <c r="AE24802" s="70"/>
    </row>
    <row r="24803" spans="31:31" ht="15.75" x14ac:dyDescent="0.3">
      <c r="AE24803" s="70"/>
    </row>
    <row r="24804" spans="31:31" ht="15.75" x14ac:dyDescent="0.3">
      <c r="AE24804" s="70"/>
    </row>
    <row r="24805" spans="31:31" ht="15.75" x14ac:dyDescent="0.3">
      <c r="AE24805" s="70"/>
    </row>
    <row r="24806" spans="31:31" ht="15.75" x14ac:dyDescent="0.3">
      <c r="AE24806" s="70"/>
    </row>
    <row r="24807" spans="31:31" ht="15.75" x14ac:dyDescent="0.3">
      <c r="AE24807" s="70"/>
    </row>
    <row r="24808" spans="31:31" ht="15.75" x14ac:dyDescent="0.3">
      <c r="AE24808" s="70"/>
    </row>
    <row r="24809" spans="31:31" ht="15.75" x14ac:dyDescent="0.3">
      <c r="AE24809" s="70"/>
    </row>
    <row r="24810" spans="31:31" ht="15.75" x14ac:dyDescent="0.3">
      <c r="AE24810" s="70"/>
    </row>
    <row r="24811" spans="31:31" ht="15.75" x14ac:dyDescent="0.3">
      <c r="AE24811" s="70"/>
    </row>
    <row r="24812" spans="31:31" ht="15.75" x14ac:dyDescent="0.3">
      <c r="AE24812" s="70"/>
    </row>
    <row r="24813" spans="31:31" ht="15.75" x14ac:dyDescent="0.3">
      <c r="AE24813" s="70"/>
    </row>
    <row r="24814" spans="31:31" ht="15.75" x14ac:dyDescent="0.3">
      <c r="AE24814" s="70"/>
    </row>
    <row r="24815" spans="31:31" ht="15.75" x14ac:dyDescent="0.3">
      <c r="AE24815" s="70"/>
    </row>
    <row r="24816" spans="31:31" ht="15.75" x14ac:dyDescent="0.3">
      <c r="AE24816" s="70"/>
    </row>
    <row r="24817" spans="31:31" ht="15.75" x14ac:dyDescent="0.3">
      <c r="AE24817" s="70"/>
    </row>
    <row r="24818" spans="31:31" ht="15.75" x14ac:dyDescent="0.3">
      <c r="AE24818" s="70"/>
    </row>
    <row r="24819" spans="31:31" ht="15.75" x14ac:dyDescent="0.3">
      <c r="AE24819" s="70"/>
    </row>
    <row r="24820" spans="31:31" ht="15.75" x14ac:dyDescent="0.3">
      <c r="AE24820" s="70"/>
    </row>
    <row r="24821" spans="31:31" ht="15.75" x14ac:dyDescent="0.3">
      <c r="AE24821" s="70"/>
    </row>
    <row r="24822" spans="31:31" ht="15.75" x14ac:dyDescent="0.3">
      <c r="AE24822" s="70"/>
    </row>
    <row r="24823" spans="31:31" ht="15.75" x14ac:dyDescent="0.3">
      <c r="AE24823" s="70"/>
    </row>
    <row r="24824" spans="31:31" ht="15.75" x14ac:dyDescent="0.3">
      <c r="AE24824" s="70"/>
    </row>
    <row r="24825" spans="31:31" ht="15.75" x14ac:dyDescent="0.3">
      <c r="AE24825" s="70"/>
    </row>
    <row r="24826" spans="31:31" ht="15.75" x14ac:dyDescent="0.3">
      <c r="AE24826" s="70"/>
    </row>
    <row r="24827" spans="31:31" ht="15.75" x14ac:dyDescent="0.3">
      <c r="AE24827" s="70"/>
    </row>
    <row r="24828" spans="31:31" ht="15.75" x14ac:dyDescent="0.3">
      <c r="AE24828" s="70"/>
    </row>
    <row r="24829" spans="31:31" ht="15.75" x14ac:dyDescent="0.3">
      <c r="AE24829" s="70"/>
    </row>
    <row r="24830" spans="31:31" ht="15.75" x14ac:dyDescent="0.3">
      <c r="AE24830" s="70"/>
    </row>
    <row r="24831" spans="31:31" ht="15.75" x14ac:dyDescent="0.3">
      <c r="AE24831" s="70"/>
    </row>
    <row r="24832" spans="31:31" ht="15.75" x14ac:dyDescent="0.3">
      <c r="AE24832" s="70"/>
    </row>
    <row r="24833" spans="31:31" ht="15.75" x14ac:dyDescent="0.3">
      <c r="AE24833" s="70"/>
    </row>
    <row r="24834" spans="31:31" ht="15.75" x14ac:dyDescent="0.3">
      <c r="AE24834" s="70"/>
    </row>
    <row r="24835" spans="31:31" ht="15.75" x14ac:dyDescent="0.3">
      <c r="AE24835" s="70"/>
    </row>
    <row r="24836" spans="31:31" ht="15.75" x14ac:dyDescent="0.3">
      <c r="AE24836" s="70"/>
    </row>
    <row r="24837" spans="31:31" ht="15.75" x14ac:dyDescent="0.3">
      <c r="AE24837" s="70"/>
    </row>
    <row r="24838" spans="31:31" ht="15.75" x14ac:dyDescent="0.3">
      <c r="AE24838" s="70"/>
    </row>
    <row r="24839" spans="31:31" ht="15.75" x14ac:dyDescent="0.3">
      <c r="AE24839" s="70"/>
    </row>
    <row r="24840" spans="31:31" ht="15.75" x14ac:dyDescent="0.3">
      <c r="AE24840" s="70"/>
    </row>
    <row r="24841" spans="31:31" ht="15.75" x14ac:dyDescent="0.3">
      <c r="AE24841" s="70"/>
    </row>
    <row r="24842" spans="31:31" ht="15.75" x14ac:dyDescent="0.3">
      <c r="AE24842" s="70"/>
    </row>
    <row r="24843" spans="31:31" ht="15.75" x14ac:dyDescent="0.3">
      <c r="AE24843" s="70"/>
    </row>
    <row r="24844" spans="31:31" ht="15.75" x14ac:dyDescent="0.3">
      <c r="AE24844" s="70"/>
    </row>
    <row r="24845" spans="31:31" ht="15.75" x14ac:dyDescent="0.3">
      <c r="AE24845" s="70"/>
    </row>
    <row r="24846" spans="31:31" ht="15.75" x14ac:dyDescent="0.3">
      <c r="AE24846" s="70"/>
    </row>
    <row r="24847" spans="31:31" ht="15.75" x14ac:dyDescent="0.3">
      <c r="AE24847" s="70"/>
    </row>
    <row r="24848" spans="31:31" ht="15.75" x14ac:dyDescent="0.3">
      <c r="AE24848" s="70"/>
    </row>
    <row r="24849" spans="31:31" ht="15.75" x14ac:dyDescent="0.3">
      <c r="AE24849" s="70"/>
    </row>
    <row r="24850" spans="31:31" ht="15.75" x14ac:dyDescent="0.3">
      <c r="AE24850" s="70"/>
    </row>
    <row r="24851" spans="31:31" ht="15.75" x14ac:dyDescent="0.3">
      <c r="AE24851" s="70"/>
    </row>
    <row r="24852" spans="31:31" ht="15.75" x14ac:dyDescent="0.3">
      <c r="AE24852" s="70"/>
    </row>
    <row r="24853" spans="31:31" ht="15.75" x14ac:dyDescent="0.3">
      <c r="AE24853" s="70"/>
    </row>
    <row r="24854" spans="31:31" ht="15.75" x14ac:dyDescent="0.3">
      <c r="AE24854" s="70"/>
    </row>
    <row r="24855" spans="31:31" ht="15.75" x14ac:dyDescent="0.3">
      <c r="AE24855" s="70"/>
    </row>
    <row r="24856" spans="31:31" ht="15.75" x14ac:dyDescent="0.3">
      <c r="AE24856" s="70"/>
    </row>
    <row r="24857" spans="31:31" ht="15.75" x14ac:dyDescent="0.3">
      <c r="AE24857" s="70"/>
    </row>
    <row r="24858" spans="31:31" ht="15.75" x14ac:dyDescent="0.3">
      <c r="AE24858" s="70"/>
    </row>
    <row r="24859" spans="31:31" ht="15.75" x14ac:dyDescent="0.3">
      <c r="AE24859" s="70"/>
    </row>
    <row r="24860" spans="31:31" ht="15.75" x14ac:dyDescent="0.3">
      <c r="AE24860" s="70"/>
    </row>
    <row r="24861" spans="31:31" ht="15.75" x14ac:dyDescent="0.3">
      <c r="AE24861" s="70"/>
    </row>
    <row r="24862" spans="31:31" ht="15.75" x14ac:dyDescent="0.3">
      <c r="AE24862" s="70"/>
    </row>
    <row r="24863" spans="31:31" ht="15.75" x14ac:dyDescent="0.3">
      <c r="AE24863" s="70"/>
    </row>
    <row r="24864" spans="31:31" ht="15.75" x14ac:dyDescent="0.3">
      <c r="AE24864" s="70"/>
    </row>
    <row r="24865" spans="31:31" ht="15.75" x14ac:dyDescent="0.3">
      <c r="AE24865" s="70"/>
    </row>
    <row r="24866" spans="31:31" ht="15.75" x14ac:dyDescent="0.3">
      <c r="AE24866" s="70"/>
    </row>
    <row r="24867" spans="31:31" ht="15.75" x14ac:dyDescent="0.3">
      <c r="AE24867" s="70"/>
    </row>
    <row r="24868" spans="31:31" ht="15.75" x14ac:dyDescent="0.3">
      <c r="AE24868" s="70"/>
    </row>
    <row r="24869" spans="31:31" ht="15.75" x14ac:dyDescent="0.3">
      <c r="AE24869" s="70"/>
    </row>
    <row r="24870" spans="31:31" ht="15.75" x14ac:dyDescent="0.3">
      <c r="AE24870" s="70"/>
    </row>
    <row r="24871" spans="31:31" ht="15.75" x14ac:dyDescent="0.3">
      <c r="AE24871" s="70"/>
    </row>
    <row r="24872" spans="31:31" ht="15.75" x14ac:dyDescent="0.3">
      <c r="AE24872" s="70"/>
    </row>
    <row r="24873" spans="31:31" ht="15.75" x14ac:dyDescent="0.3">
      <c r="AE24873" s="70"/>
    </row>
    <row r="24874" spans="31:31" ht="15.75" x14ac:dyDescent="0.3">
      <c r="AE24874" s="70"/>
    </row>
    <row r="24875" spans="31:31" ht="15.75" x14ac:dyDescent="0.3">
      <c r="AE24875" s="70"/>
    </row>
    <row r="24876" spans="31:31" ht="15.75" x14ac:dyDescent="0.3">
      <c r="AE24876" s="70"/>
    </row>
    <row r="24877" spans="31:31" ht="15.75" x14ac:dyDescent="0.3">
      <c r="AE24877" s="70"/>
    </row>
    <row r="24878" spans="31:31" ht="15.75" x14ac:dyDescent="0.3">
      <c r="AE24878" s="70"/>
    </row>
    <row r="24879" spans="31:31" ht="15.75" x14ac:dyDescent="0.3">
      <c r="AE24879" s="70"/>
    </row>
    <row r="24880" spans="31:31" ht="15.75" x14ac:dyDescent="0.3">
      <c r="AE24880" s="70"/>
    </row>
    <row r="24881" spans="31:31" ht="15.75" x14ac:dyDescent="0.3">
      <c r="AE24881" s="70"/>
    </row>
    <row r="24882" spans="31:31" ht="15.75" x14ac:dyDescent="0.3">
      <c r="AE24882" s="70"/>
    </row>
    <row r="24883" spans="31:31" ht="15.75" x14ac:dyDescent="0.3">
      <c r="AE24883" s="70"/>
    </row>
    <row r="24884" spans="31:31" ht="15.75" x14ac:dyDescent="0.3">
      <c r="AE24884" s="70"/>
    </row>
    <row r="24885" spans="31:31" ht="15.75" x14ac:dyDescent="0.3">
      <c r="AE24885" s="70"/>
    </row>
    <row r="24886" spans="31:31" ht="15.75" x14ac:dyDescent="0.3">
      <c r="AE24886" s="70"/>
    </row>
    <row r="24887" spans="31:31" ht="15.75" x14ac:dyDescent="0.3">
      <c r="AE24887" s="70"/>
    </row>
    <row r="24888" spans="31:31" ht="15.75" x14ac:dyDescent="0.3">
      <c r="AE24888" s="70"/>
    </row>
    <row r="24889" spans="31:31" ht="15.75" x14ac:dyDescent="0.3">
      <c r="AE24889" s="70"/>
    </row>
    <row r="24890" spans="31:31" ht="15.75" x14ac:dyDescent="0.3">
      <c r="AE24890" s="70"/>
    </row>
    <row r="24891" spans="31:31" ht="15.75" x14ac:dyDescent="0.3">
      <c r="AE24891" s="70"/>
    </row>
    <row r="24892" spans="31:31" ht="15.75" x14ac:dyDescent="0.3">
      <c r="AE24892" s="70"/>
    </row>
    <row r="24893" spans="31:31" ht="15.75" x14ac:dyDescent="0.3">
      <c r="AE24893" s="70"/>
    </row>
    <row r="24894" spans="31:31" ht="15.75" x14ac:dyDescent="0.3">
      <c r="AE24894" s="70"/>
    </row>
    <row r="24895" spans="31:31" ht="15.75" x14ac:dyDescent="0.3">
      <c r="AE24895" s="70"/>
    </row>
    <row r="24896" spans="31:31" ht="15.75" x14ac:dyDescent="0.3">
      <c r="AE24896" s="70"/>
    </row>
    <row r="24897" spans="31:31" ht="15.75" x14ac:dyDescent="0.3">
      <c r="AE24897" s="70"/>
    </row>
    <row r="24898" spans="31:31" ht="15.75" x14ac:dyDescent="0.3">
      <c r="AE24898" s="70"/>
    </row>
    <row r="24899" spans="31:31" ht="15.75" x14ac:dyDescent="0.3">
      <c r="AE24899" s="70"/>
    </row>
    <row r="24900" spans="31:31" ht="15.75" x14ac:dyDescent="0.3">
      <c r="AE24900" s="70"/>
    </row>
    <row r="24901" spans="31:31" ht="15.75" x14ac:dyDescent="0.3">
      <c r="AE24901" s="70"/>
    </row>
    <row r="24902" spans="31:31" ht="15.75" x14ac:dyDescent="0.3">
      <c r="AE24902" s="70"/>
    </row>
    <row r="24903" spans="31:31" ht="15.75" x14ac:dyDescent="0.3">
      <c r="AE24903" s="70"/>
    </row>
    <row r="24904" spans="31:31" ht="15.75" x14ac:dyDescent="0.3">
      <c r="AE24904" s="70"/>
    </row>
    <row r="24905" spans="31:31" ht="15.75" x14ac:dyDescent="0.3">
      <c r="AE24905" s="70"/>
    </row>
    <row r="24906" spans="31:31" ht="15.75" x14ac:dyDescent="0.3">
      <c r="AE24906" s="70"/>
    </row>
    <row r="24907" spans="31:31" ht="15.75" x14ac:dyDescent="0.3">
      <c r="AE24907" s="70"/>
    </row>
    <row r="24908" spans="31:31" ht="15.75" x14ac:dyDescent="0.3">
      <c r="AE24908" s="70"/>
    </row>
    <row r="24909" spans="31:31" ht="15.75" x14ac:dyDescent="0.3">
      <c r="AE24909" s="70"/>
    </row>
    <row r="24910" spans="31:31" ht="15.75" x14ac:dyDescent="0.3">
      <c r="AE24910" s="70"/>
    </row>
    <row r="24911" spans="31:31" ht="15.75" x14ac:dyDescent="0.3">
      <c r="AE24911" s="70"/>
    </row>
    <row r="24912" spans="31:31" ht="15.75" x14ac:dyDescent="0.3">
      <c r="AE24912" s="70"/>
    </row>
    <row r="24913" spans="31:31" ht="15.75" x14ac:dyDescent="0.3">
      <c r="AE24913" s="70"/>
    </row>
    <row r="24914" spans="31:31" ht="15.75" x14ac:dyDescent="0.3">
      <c r="AE24914" s="70"/>
    </row>
    <row r="24915" spans="31:31" ht="15.75" x14ac:dyDescent="0.3">
      <c r="AE24915" s="70"/>
    </row>
    <row r="24916" spans="31:31" ht="15.75" x14ac:dyDescent="0.3">
      <c r="AE24916" s="70"/>
    </row>
    <row r="24917" spans="31:31" ht="15.75" x14ac:dyDescent="0.3">
      <c r="AE24917" s="70"/>
    </row>
    <row r="24918" spans="31:31" ht="15.75" x14ac:dyDescent="0.3">
      <c r="AE24918" s="70"/>
    </row>
    <row r="24919" spans="31:31" ht="15.75" x14ac:dyDescent="0.3">
      <c r="AE24919" s="70"/>
    </row>
    <row r="24920" spans="31:31" ht="15.75" x14ac:dyDescent="0.3">
      <c r="AE24920" s="70"/>
    </row>
    <row r="24921" spans="31:31" ht="15.75" x14ac:dyDescent="0.3">
      <c r="AE24921" s="70"/>
    </row>
    <row r="24922" spans="31:31" ht="15.75" x14ac:dyDescent="0.3">
      <c r="AE24922" s="70"/>
    </row>
    <row r="24923" spans="31:31" ht="15.75" x14ac:dyDescent="0.3">
      <c r="AE24923" s="70"/>
    </row>
    <row r="24924" spans="31:31" ht="15.75" x14ac:dyDescent="0.3">
      <c r="AE24924" s="70"/>
    </row>
    <row r="24925" spans="31:31" ht="15.75" x14ac:dyDescent="0.3">
      <c r="AE24925" s="70"/>
    </row>
    <row r="24926" spans="31:31" ht="15.75" x14ac:dyDescent="0.3">
      <c r="AE24926" s="70"/>
    </row>
    <row r="24927" spans="31:31" ht="15.75" x14ac:dyDescent="0.3">
      <c r="AE24927" s="70"/>
    </row>
    <row r="24928" spans="31:31" ht="15.75" x14ac:dyDescent="0.3">
      <c r="AE24928" s="70"/>
    </row>
    <row r="24929" spans="31:31" ht="15.75" x14ac:dyDescent="0.3">
      <c r="AE24929" s="70"/>
    </row>
    <row r="24930" spans="31:31" ht="15.75" x14ac:dyDescent="0.3">
      <c r="AE24930" s="70"/>
    </row>
    <row r="24931" spans="31:31" ht="15.75" x14ac:dyDescent="0.3">
      <c r="AE24931" s="70"/>
    </row>
    <row r="24932" spans="31:31" ht="15.75" x14ac:dyDescent="0.3">
      <c r="AE24932" s="70"/>
    </row>
    <row r="24933" spans="31:31" ht="15.75" x14ac:dyDescent="0.3">
      <c r="AE24933" s="70"/>
    </row>
    <row r="24934" spans="31:31" ht="15.75" x14ac:dyDescent="0.3">
      <c r="AE24934" s="70"/>
    </row>
    <row r="24935" spans="31:31" ht="15.75" x14ac:dyDescent="0.3">
      <c r="AE24935" s="70"/>
    </row>
    <row r="24936" spans="31:31" ht="15.75" x14ac:dyDescent="0.3">
      <c r="AE24936" s="70"/>
    </row>
    <row r="24937" spans="31:31" ht="15.75" x14ac:dyDescent="0.3">
      <c r="AE24937" s="70"/>
    </row>
    <row r="24938" spans="31:31" ht="15.75" x14ac:dyDescent="0.3">
      <c r="AE24938" s="70"/>
    </row>
    <row r="24939" spans="31:31" ht="15.75" x14ac:dyDescent="0.3">
      <c r="AE24939" s="70"/>
    </row>
    <row r="24940" spans="31:31" ht="15.75" x14ac:dyDescent="0.3">
      <c r="AE24940" s="70"/>
    </row>
    <row r="24941" spans="31:31" ht="15.75" x14ac:dyDescent="0.3">
      <c r="AE24941" s="70"/>
    </row>
    <row r="24942" spans="31:31" ht="15.75" x14ac:dyDescent="0.3">
      <c r="AE24942" s="70"/>
    </row>
    <row r="24943" spans="31:31" ht="15.75" x14ac:dyDescent="0.3">
      <c r="AE24943" s="70"/>
    </row>
    <row r="24944" spans="31:31" ht="15.75" x14ac:dyDescent="0.3">
      <c r="AE24944" s="70"/>
    </row>
    <row r="24945" spans="31:31" ht="15.75" x14ac:dyDescent="0.3">
      <c r="AE24945" s="70"/>
    </row>
    <row r="24946" spans="31:31" ht="15.75" x14ac:dyDescent="0.3">
      <c r="AE24946" s="70"/>
    </row>
    <row r="24947" spans="31:31" ht="15.75" x14ac:dyDescent="0.3">
      <c r="AE24947" s="70"/>
    </row>
    <row r="24948" spans="31:31" ht="15.75" x14ac:dyDescent="0.3">
      <c r="AE24948" s="70"/>
    </row>
    <row r="24949" spans="31:31" ht="15.75" x14ac:dyDescent="0.3">
      <c r="AE24949" s="70"/>
    </row>
    <row r="24950" spans="31:31" ht="15.75" x14ac:dyDescent="0.3">
      <c r="AE24950" s="70"/>
    </row>
    <row r="24951" spans="31:31" ht="15.75" x14ac:dyDescent="0.3">
      <c r="AE24951" s="70"/>
    </row>
    <row r="24952" spans="31:31" ht="15.75" x14ac:dyDescent="0.3">
      <c r="AE24952" s="70"/>
    </row>
    <row r="24953" spans="31:31" ht="15.75" x14ac:dyDescent="0.3">
      <c r="AE24953" s="70"/>
    </row>
    <row r="24954" spans="31:31" ht="15.75" x14ac:dyDescent="0.3">
      <c r="AE24954" s="70"/>
    </row>
    <row r="24955" spans="31:31" ht="15.75" x14ac:dyDescent="0.3">
      <c r="AE24955" s="70"/>
    </row>
    <row r="24956" spans="31:31" ht="15.75" x14ac:dyDescent="0.3">
      <c r="AE24956" s="70"/>
    </row>
    <row r="24957" spans="31:31" ht="15.75" x14ac:dyDescent="0.3">
      <c r="AE24957" s="70"/>
    </row>
    <row r="24958" spans="31:31" ht="15.75" x14ac:dyDescent="0.3">
      <c r="AE24958" s="70"/>
    </row>
    <row r="24959" spans="31:31" ht="15.75" x14ac:dyDescent="0.3">
      <c r="AE24959" s="70"/>
    </row>
    <row r="24960" spans="31:31" ht="15.75" x14ac:dyDescent="0.3">
      <c r="AE24960" s="70"/>
    </row>
    <row r="24961" spans="31:31" ht="15.75" x14ac:dyDescent="0.3">
      <c r="AE24961" s="70"/>
    </row>
    <row r="24962" spans="31:31" ht="15.75" x14ac:dyDescent="0.3">
      <c r="AE24962" s="70"/>
    </row>
    <row r="24963" spans="31:31" ht="15.75" x14ac:dyDescent="0.3">
      <c r="AE24963" s="70"/>
    </row>
    <row r="24964" spans="31:31" ht="15.75" x14ac:dyDescent="0.3">
      <c r="AE24964" s="70"/>
    </row>
    <row r="24965" spans="31:31" ht="15.75" x14ac:dyDescent="0.3">
      <c r="AE24965" s="70"/>
    </row>
    <row r="24966" spans="31:31" ht="15.75" x14ac:dyDescent="0.3">
      <c r="AE24966" s="70"/>
    </row>
    <row r="24967" spans="31:31" ht="15.75" x14ac:dyDescent="0.3">
      <c r="AE24967" s="70"/>
    </row>
    <row r="24968" spans="31:31" ht="15.75" x14ac:dyDescent="0.3">
      <c r="AE24968" s="70"/>
    </row>
    <row r="24969" spans="31:31" ht="15.75" x14ac:dyDescent="0.3">
      <c r="AE24969" s="70"/>
    </row>
    <row r="24970" spans="31:31" ht="15.75" x14ac:dyDescent="0.3">
      <c r="AE24970" s="70"/>
    </row>
    <row r="24971" spans="31:31" ht="15.75" x14ac:dyDescent="0.3">
      <c r="AE24971" s="70"/>
    </row>
    <row r="24972" spans="31:31" ht="15.75" x14ac:dyDescent="0.3">
      <c r="AE24972" s="70"/>
    </row>
    <row r="24973" spans="31:31" ht="15.75" x14ac:dyDescent="0.3">
      <c r="AE24973" s="70"/>
    </row>
    <row r="24974" spans="31:31" ht="15.75" x14ac:dyDescent="0.3">
      <c r="AE24974" s="70"/>
    </row>
    <row r="24975" spans="31:31" ht="15.75" x14ac:dyDescent="0.3">
      <c r="AE24975" s="70"/>
    </row>
    <row r="24976" spans="31:31" ht="15.75" x14ac:dyDescent="0.3">
      <c r="AE24976" s="70"/>
    </row>
    <row r="24977" spans="31:31" ht="15.75" x14ac:dyDescent="0.3">
      <c r="AE24977" s="70"/>
    </row>
    <row r="24978" spans="31:31" ht="15.75" x14ac:dyDescent="0.3">
      <c r="AE24978" s="70"/>
    </row>
    <row r="24979" spans="31:31" ht="15.75" x14ac:dyDescent="0.3">
      <c r="AE24979" s="70"/>
    </row>
    <row r="24980" spans="31:31" ht="15.75" x14ac:dyDescent="0.3">
      <c r="AE24980" s="70"/>
    </row>
    <row r="24981" spans="31:31" ht="15.75" x14ac:dyDescent="0.3">
      <c r="AE24981" s="70"/>
    </row>
    <row r="24982" spans="31:31" ht="15.75" x14ac:dyDescent="0.3">
      <c r="AE24982" s="70"/>
    </row>
    <row r="24983" spans="31:31" ht="15.75" x14ac:dyDescent="0.3">
      <c r="AE24983" s="70"/>
    </row>
    <row r="24984" spans="31:31" ht="15.75" x14ac:dyDescent="0.3">
      <c r="AE24984" s="70"/>
    </row>
    <row r="24985" spans="31:31" ht="15.75" x14ac:dyDescent="0.3">
      <c r="AE24985" s="70"/>
    </row>
    <row r="24986" spans="31:31" ht="15.75" x14ac:dyDescent="0.3">
      <c r="AE24986" s="70"/>
    </row>
    <row r="24987" spans="31:31" ht="15.75" x14ac:dyDescent="0.3">
      <c r="AE24987" s="70"/>
    </row>
    <row r="24988" spans="31:31" ht="15.75" x14ac:dyDescent="0.3">
      <c r="AE24988" s="70"/>
    </row>
    <row r="24989" spans="31:31" ht="15.75" x14ac:dyDescent="0.3">
      <c r="AE24989" s="70"/>
    </row>
    <row r="24990" spans="31:31" ht="15.75" x14ac:dyDescent="0.3">
      <c r="AE24990" s="70"/>
    </row>
    <row r="24991" spans="31:31" ht="15.75" x14ac:dyDescent="0.3">
      <c r="AE24991" s="70"/>
    </row>
    <row r="24992" spans="31:31" ht="15.75" x14ac:dyDescent="0.3">
      <c r="AE24992" s="70"/>
    </row>
    <row r="24993" spans="31:31" ht="15.75" x14ac:dyDescent="0.3">
      <c r="AE24993" s="70"/>
    </row>
    <row r="24994" spans="31:31" ht="15.75" x14ac:dyDescent="0.3">
      <c r="AE24994" s="70"/>
    </row>
    <row r="24995" spans="31:31" ht="15.75" x14ac:dyDescent="0.3">
      <c r="AE24995" s="70"/>
    </row>
    <row r="24996" spans="31:31" ht="15.75" x14ac:dyDescent="0.3">
      <c r="AE24996" s="70"/>
    </row>
    <row r="24997" spans="31:31" ht="15.75" x14ac:dyDescent="0.3">
      <c r="AE24997" s="70"/>
    </row>
    <row r="24998" spans="31:31" ht="15.75" x14ac:dyDescent="0.3">
      <c r="AE24998" s="70"/>
    </row>
    <row r="24999" spans="31:31" ht="15.75" x14ac:dyDescent="0.3">
      <c r="AE24999" s="70"/>
    </row>
    <row r="25000" spans="31:31" ht="15.75" x14ac:dyDescent="0.3">
      <c r="AE25000" s="70"/>
    </row>
    <row r="25001" spans="31:31" ht="15.75" x14ac:dyDescent="0.3">
      <c r="AE25001" s="70"/>
    </row>
    <row r="25002" spans="31:31" ht="15.75" x14ac:dyDescent="0.3">
      <c r="AE25002" s="70"/>
    </row>
    <row r="25003" spans="31:31" ht="15.75" x14ac:dyDescent="0.3">
      <c r="AE25003" s="70"/>
    </row>
    <row r="25004" spans="31:31" ht="15.75" x14ac:dyDescent="0.3">
      <c r="AE25004" s="70"/>
    </row>
    <row r="25005" spans="31:31" ht="15.75" x14ac:dyDescent="0.3">
      <c r="AE25005" s="70"/>
    </row>
    <row r="25006" spans="31:31" ht="15.75" x14ac:dyDescent="0.3">
      <c r="AE25006" s="70"/>
    </row>
    <row r="25007" spans="31:31" ht="15.75" x14ac:dyDescent="0.3">
      <c r="AE25007" s="70"/>
    </row>
    <row r="25008" spans="31:31" ht="15.75" x14ac:dyDescent="0.3">
      <c r="AE25008" s="70"/>
    </row>
    <row r="25009" spans="31:31" ht="15.75" x14ac:dyDescent="0.3">
      <c r="AE25009" s="70"/>
    </row>
    <row r="25010" spans="31:31" ht="15.75" x14ac:dyDescent="0.3">
      <c r="AE25010" s="70"/>
    </row>
    <row r="25011" spans="31:31" ht="15.75" x14ac:dyDescent="0.3">
      <c r="AE25011" s="70"/>
    </row>
    <row r="25012" spans="31:31" ht="15.75" x14ac:dyDescent="0.3">
      <c r="AE25012" s="70"/>
    </row>
    <row r="25013" spans="31:31" ht="15.75" x14ac:dyDescent="0.3">
      <c r="AE25013" s="70"/>
    </row>
    <row r="25014" spans="31:31" ht="15.75" x14ac:dyDescent="0.3">
      <c r="AE25014" s="70"/>
    </row>
    <row r="25015" spans="31:31" ht="15.75" x14ac:dyDescent="0.3">
      <c r="AE25015" s="70"/>
    </row>
    <row r="25016" spans="31:31" ht="15.75" x14ac:dyDescent="0.3">
      <c r="AE25016" s="70"/>
    </row>
    <row r="25017" spans="31:31" ht="15.75" x14ac:dyDescent="0.3">
      <c r="AE25017" s="70"/>
    </row>
    <row r="25018" spans="31:31" ht="15.75" x14ac:dyDescent="0.3">
      <c r="AE25018" s="70"/>
    </row>
    <row r="25019" spans="31:31" ht="15.75" x14ac:dyDescent="0.3">
      <c r="AE25019" s="70"/>
    </row>
    <row r="25020" spans="31:31" ht="15.75" x14ac:dyDescent="0.3">
      <c r="AE25020" s="70"/>
    </row>
    <row r="25021" spans="31:31" ht="15.75" x14ac:dyDescent="0.3">
      <c r="AE25021" s="70"/>
    </row>
    <row r="25022" spans="31:31" ht="15.75" x14ac:dyDescent="0.3">
      <c r="AE25022" s="70"/>
    </row>
    <row r="25023" spans="31:31" ht="15.75" x14ac:dyDescent="0.3">
      <c r="AE25023" s="70"/>
    </row>
    <row r="25024" spans="31:31" ht="15.75" x14ac:dyDescent="0.3">
      <c r="AE25024" s="70"/>
    </row>
    <row r="25025" spans="31:31" ht="15.75" x14ac:dyDescent="0.3">
      <c r="AE25025" s="70"/>
    </row>
    <row r="25026" spans="31:31" ht="15.75" x14ac:dyDescent="0.3">
      <c r="AE25026" s="70"/>
    </row>
    <row r="25027" spans="31:31" ht="15.75" x14ac:dyDescent="0.3">
      <c r="AE25027" s="70"/>
    </row>
    <row r="25028" spans="31:31" ht="15.75" x14ac:dyDescent="0.3">
      <c r="AE25028" s="70"/>
    </row>
    <row r="25029" spans="31:31" ht="15.75" x14ac:dyDescent="0.3">
      <c r="AE25029" s="70"/>
    </row>
    <row r="25030" spans="31:31" ht="15.75" x14ac:dyDescent="0.3">
      <c r="AE25030" s="70"/>
    </row>
    <row r="25031" spans="31:31" ht="15.75" x14ac:dyDescent="0.3">
      <c r="AE25031" s="70"/>
    </row>
    <row r="25032" spans="31:31" ht="15.75" x14ac:dyDescent="0.3">
      <c r="AE25032" s="70"/>
    </row>
    <row r="25033" spans="31:31" ht="15.75" x14ac:dyDescent="0.3">
      <c r="AE25033" s="70"/>
    </row>
    <row r="25034" spans="31:31" ht="15.75" x14ac:dyDescent="0.3">
      <c r="AE25034" s="70"/>
    </row>
    <row r="25035" spans="31:31" ht="15.75" x14ac:dyDescent="0.3">
      <c r="AE25035" s="70"/>
    </row>
    <row r="25036" spans="31:31" ht="15.75" x14ac:dyDescent="0.3">
      <c r="AE25036" s="70"/>
    </row>
    <row r="25037" spans="31:31" ht="15.75" x14ac:dyDescent="0.3">
      <c r="AE25037" s="70"/>
    </row>
    <row r="25038" spans="31:31" ht="15.75" x14ac:dyDescent="0.3">
      <c r="AE25038" s="70"/>
    </row>
    <row r="25039" spans="31:31" ht="15.75" x14ac:dyDescent="0.3">
      <c r="AE25039" s="70"/>
    </row>
    <row r="25040" spans="31:31" ht="15.75" x14ac:dyDescent="0.3">
      <c r="AE25040" s="70"/>
    </row>
    <row r="25041" spans="31:31" ht="15.75" x14ac:dyDescent="0.3">
      <c r="AE25041" s="70"/>
    </row>
    <row r="25042" spans="31:31" ht="15.75" x14ac:dyDescent="0.3">
      <c r="AE25042" s="70"/>
    </row>
    <row r="25043" spans="31:31" ht="15.75" x14ac:dyDescent="0.3">
      <c r="AE25043" s="70"/>
    </row>
    <row r="25044" spans="31:31" ht="15.75" x14ac:dyDescent="0.3">
      <c r="AE25044" s="70"/>
    </row>
    <row r="25045" spans="31:31" ht="15.75" x14ac:dyDescent="0.3">
      <c r="AE25045" s="70"/>
    </row>
    <row r="25046" spans="31:31" ht="15.75" x14ac:dyDescent="0.3">
      <c r="AE25046" s="70"/>
    </row>
    <row r="25047" spans="31:31" ht="15.75" x14ac:dyDescent="0.3">
      <c r="AE25047" s="70"/>
    </row>
    <row r="25048" spans="31:31" ht="15.75" x14ac:dyDescent="0.3">
      <c r="AE25048" s="70"/>
    </row>
    <row r="25049" spans="31:31" ht="15.75" x14ac:dyDescent="0.3">
      <c r="AE25049" s="70"/>
    </row>
    <row r="25050" spans="31:31" ht="15.75" x14ac:dyDescent="0.3">
      <c r="AE25050" s="70"/>
    </row>
    <row r="25051" spans="31:31" ht="15.75" x14ac:dyDescent="0.3">
      <c r="AE25051" s="70"/>
    </row>
    <row r="25052" spans="31:31" ht="15.75" x14ac:dyDescent="0.3">
      <c r="AE25052" s="70"/>
    </row>
    <row r="25053" spans="31:31" ht="15.75" x14ac:dyDescent="0.3">
      <c r="AE25053" s="70"/>
    </row>
    <row r="25054" spans="31:31" ht="15.75" x14ac:dyDescent="0.3">
      <c r="AE25054" s="70"/>
    </row>
    <row r="25055" spans="31:31" ht="15.75" x14ac:dyDescent="0.3">
      <c r="AE25055" s="70"/>
    </row>
    <row r="25056" spans="31:31" ht="15.75" x14ac:dyDescent="0.3">
      <c r="AE25056" s="70"/>
    </row>
    <row r="25057" spans="31:31" ht="15.75" x14ac:dyDescent="0.3">
      <c r="AE25057" s="70"/>
    </row>
    <row r="25058" spans="31:31" ht="15.75" x14ac:dyDescent="0.3">
      <c r="AE25058" s="70"/>
    </row>
    <row r="25059" spans="31:31" ht="15.75" x14ac:dyDescent="0.3">
      <c r="AE25059" s="70"/>
    </row>
    <row r="25060" spans="31:31" ht="15.75" x14ac:dyDescent="0.3">
      <c r="AE25060" s="70"/>
    </row>
    <row r="25061" spans="31:31" ht="15.75" x14ac:dyDescent="0.3">
      <c r="AE25061" s="70"/>
    </row>
    <row r="25062" spans="31:31" ht="15.75" x14ac:dyDescent="0.3">
      <c r="AE25062" s="70"/>
    </row>
    <row r="25063" spans="31:31" ht="15.75" x14ac:dyDescent="0.3">
      <c r="AE25063" s="70"/>
    </row>
    <row r="25064" spans="31:31" ht="15.75" x14ac:dyDescent="0.3">
      <c r="AE25064" s="70"/>
    </row>
    <row r="25065" spans="31:31" ht="15.75" x14ac:dyDescent="0.3">
      <c r="AE25065" s="70"/>
    </row>
    <row r="25066" spans="31:31" ht="15.75" x14ac:dyDescent="0.3">
      <c r="AE25066" s="70"/>
    </row>
    <row r="25067" spans="31:31" ht="15.75" x14ac:dyDescent="0.3">
      <c r="AE25067" s="70"/>
    </row>
    <row r="25068" spans="31:31" ht="15.75" x14ac:dyDescent="0.3">
      <c r="AE25068" s="70"/>
    </row>
    <row r="25069" spans="31:31" ht="15.75" x14ac:dyDescent="0.3">
      <c r="AE25069" s="70"/>
    </row>
    <row r="25070" spans="31:31" ht="15.75" x14ac:dyDescent="0.3">
      <c r="AE25070" s="70"/>
    </row>
    <row r="25071" spans="31:31" ht="15.75" x14ac:dyDescent="0.3">
      <c r="AE25071" s="70"/>
    </row>
    <row r="25072" spans="31:31" ht="15.75" x14ac:dyDescent="0.3">
      <c r="AE25072" s="70"/>
    </row>
    <row r="25073" spans="31:31" ht="15.75" x14ac:dyDescent="0.3">
      <c r="AE25073" s="70"/>
    </row>
    <row r="25074" spans="31:31" ht="15.75" x14ac:dyDescent="0.3">
      <c r="AE25074" s="70"/>
    </row>
    <row r="25075" spans="31:31" ht="15.75" x14ac:dyDescent="0.3">
      <c r="AE25075" s="70"/>
    </row>
    <row r="25076" spans="31:31" ht="15.75" x14ac:dyDescent="0.3">
      <c r="AE25076" s="70"/>
    </row>
    <row r="25077" spans="31:31" ht="15.75" x14ac:dyDescent="0.3">
      <c r="AE25077" s="70"/>
    </row>
    <row r="25078" spans="31:31" ht="15.75" x14ac:dyDescent="0.3">
      <c r="AE25078" s="70"/>
    </row>
    <row r="25079" spans="31:31" ht="15.75" x14ac:dyDescent="0.3">
      <c r="AE25079" s="70"/>
    </row>
    <row r="25080" spans="31:31" ht="15.75" x14ac:dyDescent="0.3">
      <c r="AE25080" s="70"/>
    </row>
    <row r="25081" spans="31:31" ht="15.75" x14ac:dyDescent="0.3">
      <c r="AE25081" s="70"/>
    </row>
    <row r="25082" spans="31:31" ht="15.75" x14ac:dyDescent="0.3">
      <c r="AE25082" s="70"/>
    </row>
    <row r="25083" spans="31:31" ht="15.75" x14ac:dyDescent="0.3">
      <c r="AE25083" s="70"/>
    </row>
    <row r="25084" spans="31:31" ht="15.75" x14ac:dyDescent="0.3">
      <c r="AE25084" s="70"/>
    </row>
    <row r="25085" spans="31:31" ht="15.75" x14ac:dyDescent="0.3">
      <c r="AE25085" s="70"/>
    </row>
    <row r="25086" spans="31:31" ht="15.75" x14ac:dyDescent="0.3">
      <c r="AE25086" s="70"/>
    </row>
    <row r="25087" spans="31:31" ht="15.75" x14ac:dyDescent="0.3">
      <c r="AE25087" s="70"/>
    </row>
    <row r="25088" spans="31:31" ht="15.75" x14ac:dyDescent="0.3">
      <c r="AE25088" s="70"/>
    </row>
    <row r="25089" spans="31:31" ht="15.75" x14ac:dyDescent="0.3">
      <c r="AE25089" s="70"/>
    </row>
    <row r="25090" spans="31:31" ht="15.75" x14ac:dyDescent="0.3">
      <c r="AE25090" s="70"/>
    </row>
    <row r="25091" spans="31:31" ht="15.75" x14ac:dyDescent="0.3">
      <c r="AE25091" s="70"/>
    </row>
    <row r="25092" spans="31:31" ht="15.75" x14ac:dyDescent="0.3">
      <c r="AE25092" s="70"/>
    </row>
    <row r="25093" spans="31:31" ht="15.75" x14ac:dyDescent="0.3">
      <c r="AE25093" s="70"/>
    </row>
    <row r="25094" spans="31:31" ht="15.75" x14ac:dyDescent="0.3">
      <c r="AE25094" s="70"/>
    </row>
    <row r="25095" spans="31:31" ht="15.75" x14ac:dyDescent="0.3">
      <c r="AE25095" s="70"/>
    </row>
    <row r="25096" spans="31:31" ht="15.75" x14ac:dyDescent="0.3">
      <c r="AE25096" s="70"/>
    </row>
    <row r="25097" spans="31:31" ht="15.75" x14ac:dyDescent="0.3">
      <c r="AE25097" s="70"/>
    </row>
    <row r="25098" spans="31:31" ht="15.75" x14ac:dyDescent="0.3">
      <c r="AE25098" s="70"/>
    </row>
    <row r="25099" spans="31:31" ht="15.75" x14ac:dyDescent="0.3">
      <c r="AE25099" s="70"/>
    </row>
    <row r="25100" spans="31:31" ht="15.75" x14ac:dyDescent="0.3">
      <c r="AE25100" s="70"/>
    </row>
    <row r="25101" spans="31:31" ht="15.75" x14ac:dyDescent="0.3">
      <c r="AE25101" s="70"/>
    </row>
    <row r="25102" spans="31:31" ht="15.75" x14ac:dyDescent="0.3">
      <c r="AE25102" s="70"/>
    </row>
    <row r="25103" spans="31:31" ht="15.75" x14ac:dyDescent="0.3">
      <c r="AE25103" s="70"/>
    </row>
    <row r="25104" spans="31:31" ht="15.75" x14ac:dyDescent="0.3">
      <c r="AE25104" s="70"/>
    </row>
    <row r="25105" spans="31:31" ht="15.75" x14ac:dyDescent="0.3">
      <c r="AE25105" s="70"/>
    </row>
    <row r="25106" spans="31:31" ht="15.75" x14ac:dyDescent="0.3">
      <c r="AE25106" s="70"/>
    </row>
    <row r="25107" spans="31:31" ht="15.75" x14ac:dyDescent="0.3">
      <c r="AE25107" s="70"/>
    </row>
    <row r="25108" spans="31:31" ht="15.75" x14ac:dyDescent="0.3">
      <c r="AE25108" s="70"/>
    </row>
    <row r="25109" spans="31:31" ht="15.75" x14ac:dyDescent="0.3">
      <c r="AE25109" s="70"/>
    </row>
    <row r="25110" spans="31:31" ht="15.75" x14ac:dyDescent="0.3">
      <c r="AE25110" s="70"/>
    </row>
    <row r="25111" spans="31:31" ht="15.75" x14ac:dyDescent="0.3">
      <c r="AE25111" s="70"/>
    </row>
    <row r="25112" spans="31:31" ht="15.75" x14ac:dyDescent="0.3">
      <c r="AE25112" s="70"/>
    </row>
    <row r="25113" spans="31:31" ht="15.75" x14ac:dyDescent="0.3">
      <c r="AE25113" s="70"/>
    </row>
    <row r="25114" spans="31:31" ht="15.75" x14ac:dyDescent="0.3">
      <c r="AE25114" s="70"/>
    </row>
    <row r="25115" spans="31:31" ht="15.75" x14ac:dyDescent="0.3">
      <c r="AE25115" s="70"/>
    </row>
    <row r="25116" spans="31:31" ht="15.75" x14ac:dyDescent="0.3">
      <c r="AE25116" s="70"/>
    </row>
    <row r="25117" spans="31:31" ht="15.75" x14ac:dyDescent="0.3">
      <c r="AE25117" s="70"/>
    </row>
    <row r="25118" spans="31:31" ht="15.75" x14ac:dyDescent="0.3">
      <c r="AE25118" s="70"/>
    </row>
    <row r="25119" spans="31:31" ht="15.75" x14ac:dyDescent="0.3">
      <c r="AE25119" s="70"/>
    </row>
    <row r="25120" spans="31:31" ht="15.75" x14ac:dyDescent="0.3">
      <c r="AE25120" s="70"/>
    </row>
    <row r="25121" spans="31:31" ht="15.75" x14ac:dyDescent="0.3">
      <c r="AE25121" s="70"/>
    </row>
    <row r="25122" spans="31:31" ht="15.75" x14ac:dyDescent="0.3">
      <c r="AE25122" s="70"/>
    </row>
    <row r="25123" spans="31:31" ht="15.75" x14ac:dyDescent="0.3">
      <c r="AE25123" s="70"/>
    </row>
    <row r="25124" spans="31:31" ht="15.75" x14ac:dyDescent="0.3">
      <c r="AE25124" s="70"/>
    </row>
    <row r="25125" spans="31:31" ht="15.75" x14ac:dyDescent="0.3">
      <c r="AE25125" s="70"/>
    </row>
    <row r="25126" spans="31:31" ht="15.75" x14ac:dyDescent="0.3">
      <c r="AE25126" s="70"/>
    </row>
    <row r="25127" spans="31:31" ht="15.75" x14ac:dyDescent="0.3">
      <c r="AE25127" s="70"/>
    </row>
    <row r="25128" spans="31:31" ht="15.75" x14ac:dyDescent="0.3">
      <c r="AE25128" s="70"/>
    </row>
    <row r="25129" spans="31:31" ht="15.75" x14ac:dyDescent="0.3">
      <c r="AE25129" s="70"/>
    </row>
    <row r="25130" spans="31:31" ht="15.75" x14ac:dyDescent="0.3">
      <c r="AE25130" s="70"/>
    </row>
    <row r="25131" spans="31:31" ht="15.75" x14ac:dyDescent="0.3">
      <c r="AE25131" s="70"/>
    </row>
    <row r="25132" spans="31:31" ht="15.75" x14ac:dyDescent="0.3">
      <c r="AE25132" s="70"/>
    </row>
    <row r="25133" spans="31:31" ht="15.75" x14ac:dyDescent="0.3">
      <c r="AE25133" s="70"/>
    </row>
    <row r="25134" spans="31:31" ht="15.75" x14ac:dyDescent="0.3">
      <c r="AE25134" s="70"/>
    </row>
    <row r="25135" spans="31:31" ht="15.75" x14ac:dyDescent="0.3">
      <c r="AE25135" s="70"/>
    </row>
    <row r="25136" spans="31:31" ht="15.75" x14ac:dyDescent="0.3">
      <c r="AE25136" s="70"/>
    </row>
    <row r="25137" spans="31:31" ht="15.75" x14ac:dyDescent="0.3">
      <c r="AE25137" s="70"/>
    </row>
    <row r="25138" spans="31:31" ht="15.75" x14ac:dyDescent="0.3">
      <c r="AE25138" s="70"/>
    </row>
    <row r="25139" spans="31:31" ht="15.75" x14ac:dyDescent="0.3">
      <c r="AE25139" s="70"/>
    </row>
    <row r="25140" spans="31:31" ht="15.75" x14ac:dyDescent="0.3">
      <c r="AE25140" s="70"/>
    </row>
    <row r="25141" spans="31:31" ht="15.75" x14ac:dyDescent="0.3">
      <c r="AE25141" s="70"/>
    </row>
    <row r="25142" spans="31:31" ht="15.75" x14ac:dyDescent="0.3">
      <c r="AE25142" s="70"/>
    </row>
    <row r="25143" spans="31:31" ht="15.75" x14ac:dyDescent="0.3">
      <c r="AE25143" s="70"/>
    </row>
    <row r="25144" spans="31:31" ht="15.75" x14ac:dyDescent="0.3">
      <c r="AE25144" s="70"/>
    </row>
    <row r="25145" spans="31:31" ht="15.75" x14ac:dyDescent="0.3">
      <c r="AE25145" s="70"/>
    </row>
    <row r="25146" spans="31:31" ht="15.75" x14ac:dyDescent="0.3">
      <c r="AE25146" s="70"/>
    </row>
    <row r="25147" spans="31:31" ht="15.75" x14ac:dyDescent="0.3">
      <c r="AE25147" s="70"/>
    </row>
    <row r="25148" spans="31:31" ht="15.75" x14ac:dyDescent="0.3">
      <c r="AE25148" s="70"/>
    </row>
    <row r="25149" spans="31:31" ht="15.75" x14ac:dyDescent="0.3">
      <c r="AE25149" s="70"/>
    </row>
    <row r="25150" spans="31:31" ht="15.75" x14ac:dyDescent="0.3">
      <c r="AE25150" s="70"/>
    </row>
    <row r="25151" spans="31:31" ht="15.75" x14ac:dyDescent="0.3">
      <c r="AE25151" s="70"/>
    </row>
    <row r="25152" spans="31:31" ht="15.75" x14ac:dyDescent="0.3">
      <c r="AE25152" s="70"/>
    </row>
    <row r="25153" spans="31:31" ht="15.75" x14ac:dyDescent="0.3">
      <c r="AE25153" s="70"/>
    </row>
    <row r="25154" spans="31:31" ht="15.75" x14ac:dyDescent="0.3">
      <c r="AE25154" s="70"/>
    </row>
    <row r="25155" spans="31:31" ht="15.75" x14ac:dyDescent="0.3">
      <c r="AE25155" s="70"/>
    </row>
    <row r="25156" spans="31:31" ht="15.75" x14ac:dyDescent="0.3">
      <c r="AE25156" s="70"/>
    </row>
    <row r="25157" spans="31:31" ht="15.75" x14ac:dyDescent="0.3">
      <c r="AE25157" s="70"/>
    </row>
    <row r="25158" spans="31:31" ht="15.75" x14ac:dyDescent="0.3">
      <c r="AE25158" s="70"/>
    </row>
    <row r="25159" spans="31:31" ht="15.75" x14ac:dyDescent="0.3">
      <c r="AE25159" s="70"/>
    </row>
    <row r="25160" spans="31:31" ht="15.75" x14ac:dyDescent="0.3">
      <c r="AE25160" s="70"/>
    </row>
    <row r="25161" spans="31:31" ht="15.75" x14ac:dyDescent="0.3">
      <c r="AE25161" s="70"/>
    </row>
    <row r="25162" spans="31:31" ht="15.75" x14ac:dyDescent="0.3">
      <c r="AE25162" s="70"/>
    </row>
    <row r="25163" spans="31:31" ht="15.75" x14ac:dyDescent="0.3">
      <c r="AE25163" s="70"/>
    </row>
    <row r="25164" spans="31:31" ht="15.75" x14ac:dyDescent="0.3">
      <c r="AE25164" s="70"/>
    </row>
    <row r="25165" spans="31:31" ht="15.75" x14ac:dyDescent="0.3">
      <c r="AE25165" s="70"/>
    </row>
    <row r="25166" spans="31:31" ht="15.75" x14ac:dyDescent="0.3">
      <c r="AE25166" s="70"/>
    </row>
    <row r="25167" spans="31:31" ht="15.75" x14ac:dyDescent="0.3">
      <c r="AE25167" s="70"/>
    </row>
    <row r="25168" spans="31:31" ht="15.75" x14ac:dyDescent="0.3">
      <c r="AE25168" s="70"/>
    </row>
    <row r="25169" spans="31:31" ht="15.75" x14ac:dyDescent="0.3">
      <c r="AE25169" s="70"/>
    </row>
    <row r="25170" spans="31:31" ht="15.75" x14ac:dyDescent="0.3">
      <c r="AE25170" s="70"/>
    </row>
    <row r="25171" spans="31:31" ht="15.75" x14ac:dyDescent="0.3">
      <c r="AE25171" s="70"/>
    </row>
    <row r="25172" spans="31:31" ht="15.75" x14ac:dyDescent="0.3">
      <c r="AE25172" s="70"/>
    </row>
    <row r="25173" spans="31:31" ht="15.75" x14ac:dyDescent="0.3">
      <c r="AE25173" s="70"/>
    </row>
    <row r="25174" spans="31:31" ht="15.75" x14ac:dyDescent="0.3">
      <c r="AE25174" s="70"/>
    </row>
    <row r="25175" spans="31:31" ht="15.75" x14ac:dyDescent="0.3">
      <c r="AE25175" s="70"/>
    </row>
    <row r="25176" spans="31:31" ht="15.75" x14ac:dyDescent="0.3">
      <c r="AE25176" s="70"/>
    </row>
    <row r="25177" spans="31:31" ht="15.75" x14ac:dyDescent="0.3">
      <c r="AE25177" s="70"/>
    </row>
    <row r="25178" spans="31:31" ht="15.75" x14ac:dyDescent="0.3">
      <c r="AE25178" s="70"/>
    </row>
    <row r="25179" spans="31:31" ht="15.75" x14ac:dyDescent="0.3">
      <c r="AE25179" s="70"/>
    </row>
    <row r="25180" spans="31:31" ht="15.75" x14ac:dyDescent="0.3">
      <c r="AE25180" s="70"/>
    </row>
    <row r="25181" spans="31:31" ht="15.75" x14ac:dyDescent="0.3">
      <c r="AE25181" s="70"/>
    </row>
    <row r="25182" spans="31:31" ht="15.75" x14ac:dyDescent="0.3">
      <c r="AE25182" s="70"/>
    </row>
    <row r="25183" spans="31:31" ht="15.75" x14ac:dyDescent="0.3">
      <c r="AE25183" s="70"/>
    </row>
    <row r="25184" spans="31:31" ht="15.75" x14ac:dyDescent="0.3">
      <c r="AE25184" s="70"/>
    </row>
    <row r="25185" spans="31:31" ht="15.75" x14ac:dyDescent="0.3">
      <c r="AE25185" s="70"/>
    </row>
    <row r="25186" spans="31:31" ht="15.75" x14ac:dyDescent="0.3">
      <c r="AE25186" s="70"/>
    </row>
    <row r="25187" spans="31:31" ht="15.75" x14ac:dyDescent="0.3">
      <c r="AE25187" s="70"/>
    </row>
    <row r="25188" spans="31:31" ht="15.75" x14ac:dyDescent="0.3">
      <c r="AE25188" s="70"/>
    </row>
    <row r="25189" spans="31:31" ht="15.75" x14ac:dyDescent="0.3">
      <c r="AE25189" s="70"/>
    </row>
    <row r="25190" spans="31:31" ht="15.75" x14ac:dyDescent="0.3">
      <c r="AE25190" s="70"/>
    </row>
    <row r="25191" spans="31:31" ht="15.75" x14ac:dyDescent="0.3">
      <c r="AE25191" s="70"/>
    </row>
    <row r="25192" spans="31:31" ht="15.75" x14ac:dyDescent="0.3">
      <c r="AE25192" s="70"/>
    </row>
    <row r="25193" spans="31:31" ht="15.75" x14ac:dyDescent="0.3">
      <c r="AE25193" s="70"/>
    </row>
    <row r="25194" spans="31:31" ht="15.75" x14ac:dyDescent="0.3">
      <c r="AE25194" s="70"/>
    </row>
    <row r="25195" spans="31:31" ht="15.75" x14ac:dyDescent="0.3">
      <c r="AE25195" s="70"/>
    </row>
    <row r="25196" spans="31:31" ht="15.75" x14ac:dyDescent="0.3">
      <c r="AE25196" s="70"/>
    </row>
    <row r="25197" spans="31:31" ht="15.75" x14ac:dyDescent="0.3">
      <c r="AE25197" s="70"/>
    </row>
    <row r="25198" spans="31:31" ht="15.75" x14ac:dyDescent="0.3">
      <c r="AE25198" s="70"/>
    </row>
    <row r="25199" spans="31:31" ht="15.75" x14ac:dyDescent="0.3">
      <c r="AE25199" s="70"/>
    </row>
    <row r="25200" spans="31:31" ht="15.75" x14ac:dyDescent="0.3">
      <c r="AE25200" s="70"/>
    </row>
    <row r="25201" spans="31:31" ht="15.75" x14ac:dyDescent="0.3">
      <c r="AE25201" s="70"/>
    </row>
    <row r="25202" spans="31:31" ht="15.75" x14ac:dyDescent="0.3">
      <c r="AE25202" s="70"/>
    </row>
    <row r="25203" spans="31:31" ht="15.75" x14ac:dyDescent="0.3">
      <c r="AE25203" s="70"/>
    </row>
    <row r="25204" spans="31:31" ht="15.75" x14ac:dyDescent="0.3">
      <c r="AE25204" s="70"/>
    </row>
    <row r="25205" spans="31:31" ht="15.75" x14ac:dyDescent="0.3">
      <c r="AE25205" s="70"/>
    </row>
    <row r="25206" spans="31:31" ht="15.75" x14ac:dyDescent="0.3">
      <c r="AE25206" s="70"/>
    </row>
    <row r="25207" spans="31:31" ht="15.75" x14ac:dyDescent="0.3">
      <c r="AE25207" s="70"/>
    </row>
    <row r="25208" spans="31:31" ht="15.75" x14ac:dyDescent="0.3">
      <c r="AE25208" s="70"/>
    </row>
    <row r="25209" spans="31:31" ht="15.75" x14ac:dyDescent="0.3">
      <c r="AE25209" s="70"/>
    </row>
    <row r="25210" spans="31:31" ht="15.75" x14ac:dyDescent="0.3">
      <c r="AE25210" s="70"/>
    </row>
    <row r="25211" spans="31:31" ht="15.75" x14ac:dyDescent="0.3">
      <c r="AE25211" s="70"/>
    </row>
    <row r="25212" spans="31:31" ht="15.75" x14ac:dyDescent="0.3">
      <c r="AE25212" s="70"/>
    </row>
    <row r="25213" spans="31:31" ht="15.75" x14ac:dyDescent="0.3">
      <c r="AE25213" s="70"/>
    </row>
    <row r="25214" spans="31:31" ht="15.75" x14ac:dyDescent="0.3">
      <c r="AE25214" s="70"/>
    </row>
    <row r="25215" spans="31:31" ht="15.75" x14ac:dyDescent="0.3">
      <c r="AE25215" s="70"/>
    </row>
    <row r="25216" spans="31:31" ht="15.75" x14ac:dyDescent="0.3">
      <c r="AE25216" s="70"/>
    </row>
    <row r="25217" spans="31:31" ht="15.75" x14ac:dyDescent="0.3">
      <c r="AE25217" s="70"/>
    </row>
    <row r="25218" spans="31:31" ht="15.75" x14ac:dyDescent="0.3">
      <c r="AE25218" s="70"/>
    </row>
    <row r="25219" spans="31:31" ht="15.75" x14ac:dyDescent="0.3">
      <c r="AE25219" s="70"/>
    </row>
    <row r="25220" spans="31:31" ht="15.75" x14ac:dyDescent="0.3">
      <c r="AE25220" s="70"/>
    </row>
    <row r="25221" spans="31:31" ht="15.75" x14ac:dyDescent="0.3">
      <c r="AE25221" s="70"/>
    </row>
    <row r="25222" spans="31:31" ht="15.75" x14ac:dyDescent="0.3">
      <c r="AE25222" s="70"/>
    </row>
    <row r="25223" spans="31:31" ht="15.75" x14ac:dyDescent="0.3">
      <c r="AE25223" s="70"/>
    </row>
    <row r="25224" spans="31:31" ht="15.75" x14ac:dyDescent="0.3">
      <c r="AE25224" s="70"/>
    </row>
    <row r="25225" spans="31:31" ht="15.75" x14ac:dyDescent="0.3">
      <c r="AE25225" s="70"/>
    </row>
    <row r="25226" spans="31:31" ht="15.75" x14ac:dyDescent="0.3">
      <c r="AE25226" s="70"/>
    </row>
    <row r="25227" spans="31:31" ht="15.75" x14ac:dyDescent="0.3">
      <c r="AE25227" s="70"/>
    </row>
    <row r="25228" spans="31:31" ht="15.75" x14ac:dyDescent="0.3">
      <c r="AE25228" s="70"/>
    </row>
    <row r="25229" spans="31:31" ht="15.75" x14ac:dyDescent="0.3">
      <c r="AE25229" s="70"/>
    </row>
    <row r="25230" spans="31:31" ht="15.75" x14ac:dyDescent="0.3">
      <c r="AE25230" s="70"/>
    </row>
    <row r="25231" spans="31:31" ht="15.75" x14ac:dyDescent="0.3">
      <c r="AE25231" s="70"/>
    </row>
    <row r="25232" spans="31:31" ht="15.75" x14ac:dyDescent="0.3">
      <c r="AE25232" s="70"/>
    </row>
    <row r="25233" spans="31:31" ht="15.75" x14ac:dyDescent="0.3">
      <c r="AE25233" s="70"/>
    </row>
    <row r="25234" spans="31:31" ht="15.75" x14ac:dyDescent="0.3">
      <c r="AE25234" s="70"/>
    </row>
    <row r="25235" spans="31:31" ht="15.75" x14ac:dyDescent="0.3">
      <c r="AE25235" s="70"/>
    </row>
    <row r="25236" spans="31:31" ht="15.75" x14ac:dyDescent="0.3">
      <c r="AE25236" s="70"/>
    </row>
    <row r="25237" spans="31:31" ht="15.75" x14ac:dyDescent="0.3">
      <c r="AE25237" s="70"/>
    </row>
    <row r="25238" spans="31:31" ht="15.75" x14ac:dyDescent="0.3">
      <c r="AE25238" s="70"/>
    </row>
    <row r="25239" spans="31:31" ht="15.75" x14ac:dyDescent="0.3">
      <c r="AE25239" s="70"/>
    </row>
    <row r="25240" spans="31:31" ht="15.75" x14ac:dyDescent="0.3">
      <c r="AE25240" s="70"/>
    </row>
    <row r="25241" spans="31:31" ht="15.75" x14ac:dyDescent="0.3">
      <c r="AE25241" s="70"/>
    </row>
    <row r="25242" spans="31:31" ht="15.75" x14ac:dyDescent="0.3">
      <c r="AE25242" s="70"/>
    </row>
    <row r="25243" spans="31:31" ht="15.75" x14ac:dyDescent="0.3">
      <c r="AE25243" s="70"/>
    </row>
    <row r="25244" spans="31:31" ht="15.75" x14ac:dyDescent="0.3">
      <c r="AE25244" s="70"/>
    </row>
    <row r="25245" spans="31:31" ht="15.75" x14ac:dyDescent="0.3">
      <c r="AE25245" s="70"/>
    </row>
    <row r="25246" spans="31:31" ht="15.75" x14ac:dyDescent="0.3">
      <c r="AE25246" s="70"/>
    </row>
    <row r="25247" spans="31:31" ht="15.75" x14ac:dyDescent="0.3">
      <c r="AE25247" s="70"/>
    </row>
    <row r="25248" spans="31:31" ht="15.75" x14ac:dyDescent="0.3">
      <c r="AE25248" s="70"/>
    </row>
    <row r="25249" spans="31:31" ht="15.75" x14ac:dyDescent="0.3">
      <c r="AE25249" s="70"/>
    </row>
    <row r="25250" spans="31:31" ht="15.75" x14ac:dyDescent="0.3">
      <c r="AE25250" s="70"/>
    </row>
    <row r="25251" spans="31:31" ht="15.75" x14ac:dyDescent="0.3">
      <c r="AE25251" s="70"/>
    </row>
    <row r="25252" spans="31:31" ht="15.75" x14ac:dyDescent="0.3">
      <c r="AE25252" s="70"/>
    </row>
    <row r="25253" spans="31:31" ht="15.75" x14ac:dyDescent="0.3">
      <c r="AE25253" s="70"/>
    </row>
    <row r="25254" spans="31:31" ht="15.75" x14ac:dyDescent="0.3">
      <c r="AE25254" s="70"/>
    </row>
    <row r="25255" spans="31:31" ht="15.75" x14ac:dyDescent="0.3">
      <c r="AE25255" s="70"/>
    </row>
    <row r="25256" spans="31:31" ht="15.75" x14ac:dyDescent="0.3">
      <c r="AE25256" s="70"/>
    </row>
    <row r="25257" spans="31:31" ht="15.75" x14ac:dyDescent="0.3">
      <c r="AE25257" s="70"/>
    </row>
    <row r="25258" spans="31:31" ht="15.75" x14ac:dyDescent="0.3">
      <c r="AE25258" s="70"/>
    </row>
    <row r="25259" spans="31:31" ht="15.75" x14ac:dyDescent="0.3">
      <c r="AE25259" s="70"/>
    </row>
    <row r="25260" spans="31:31" ht="15.75" x14ac:dyDescent="0.3">
      <c r="AE25260" s="70"/>
    </row>
    <row r="25261" spans="31:31" ht="15.75" x14ac:dyDescent="0.3">
      <c r="AE25261" s="70"/>
    </row>
    <row r="25262" spans="31:31" ht="15.75" x14ac:dyDescent="0.3">
      <c r="AE25262" s="70"/>
    </row>
    <row r="25263" spans="31:31" ht="15.75" x14ac:dyDescent="0.3">
      <c r="AE25263" s="70"/>
    </row>
    <row r="25264" spans="31:31" ht="15.75" x14ac:dyDescent="0.3">
      <c r="AE25264" s="70"/>
    </row>
    <row r="25265" spans="31:31" ht="15.75" x14ac:dyDescent="0.3">
      <c r="AE25265" s="70"/>
    </row>
    <row r="25266" spans="31:31" ht="15.75" x14ac:dyDescent="0.3">
      <c r="AE25266" s="70"/>
    </row>
    <row r="25267" spans="31:31" ht="15.75" x14ac:dyDescent="0.3">
      <c r="AE25267" s="70"/>
    </row>
    <row r="25268" spans="31:31" ht="15.75" x14ac:dyDescent="0.3">
      <c r="AE25268" s="70"/>
    </row>
    <row r="25269" spans="31:31" ht="15.75" x14ac:dyDescent="0.3">
      <c r="AE25269" s="70"/>
    </row>
    <row r="25270" spans="31:31" ht="15.75" x14ac:dyDescent="0.3">
      <c r="AE25270" s="70"/>
    </row>
    <row r="25271" spans="31:31" ht="15.75" x14ac:dyDescent="0.3">
      <c r="AE25271" s="70"/>
    </row>
    <row r="25272" spans="31:31" ht="15.75" x14ac:dyDescent="0.3">
      <c r="AE25272" s="70"/>
    </row>
    <row r="25273" spans="31:31" ht="15.75" x14ac:dyDescent="0.3">
      <c r="AE25273" s="70"/>
    </row>
    <row r="25274" spans="31:31" ht="15.75" x14ac:dyDescent="0.3">
      <c r="AE25274" s="70"/>
    </row>
    <row r="25275" spans="31:31" ht="15.75" x14ac:dyDescent="0.3">
      <c r="AE25275" s="70"/>
    </row>
    <row r="25276" spans="31:31" ht="15.75" x14ac:dyDescent="0.3">
      <c r="AE25276" s="70"/>
    </row>
    <row r="25277" spans="31:31" ht="15.75" x14ac:dyDescent="0.3">
      <c r="AE25277" s="70"/>
    </row>
    <row r="25278" spans="31:31" ht="15.75" x14ac:dyDescent="0.3">
      <c r="AE25278" s="70"/>
    </row>
    <row r="25279" spans="31:31" ht="15.75" x14ac:dyDescent="0.3">
      <c r="AE25279" s="70"/>
    </row>
    <row r="25280" spans="31:31" ht="15.75" x14ac:dyDescent="0.3">
      <c r="AE25280" s="70"/>
    </row>
    <row r="25281" spans="31:31" ht="15.75" x14ac:dyDescent="0.3">
      <c r="AE25281" s="70"/>
    </row>
    <row r="25282" spans="31:31" ht="15.75" x14ac:dyDescent="0.3">
      <c r="AE25282" s="70"/>
    </row>
    <row r="25283" spans="31:31" ht="15.75" x14ac:dyDescent="0.3">
      <c r="AE25283" s="70"/>
    </row>
    <row r="25284" spans="31:31" ht="15.75" x14ac:dyDescent="0.3">
      <c r="AE25284" s="70"/>
    </row>
    <row r="25285" spans="31:31" ht="15.75" x14ac:dyDescent="0.3">
      <c r="AE25285" s="70"/>
    </row>
    <row r="25286" spans="31:31" ht="15.75" x14ac:dyDescent="0.3">
      <c r="AE25286" s="70"/>
    </row>
    <row r="25287" spans="31:31" ht="15.75" x14ac:dyDescent="0.3">
      <c r="AE25287" s="70"/>
    </row>
    <row r="25288" spans="31:31" ht="15.75" x14ac:dyDescent="0.3">
      <c r="AE25288" s="70"/>
    </row>
    <row r="25289" spans="31:31" ht="15.75" x14ac:dyDescent="0.3">
      <c r="AE25289" s="70"/>
    </row>
    <row r="25290" spans="31:31" ht="15.75" x14ac:dyDescent="0.3">
      <c r="AE25290" s="70"/>
    </row>
    <row r="25291" spans="31:31" ht="15.75" x14ac:dyDescent="0.3">
      <c r="AE25291" s="70"/>
    </row>
    <row r="25292" spans="31:31" ht="15.75" x14ac:dyDescent="0.3">
      <c r="AE25292" s="70"/>
    </row>
    <row r="25293" spans="31:31" ht="15.75" x14ac:dyDescent="0.3">
      <c r="AE25293" s="70"/>
    </row>
    <row r="25294" spans="31:31" ht="15.75" x14ac:dyDescent="0.3">
      <c r="AE25294" s="70"/>
    </row>
    <row r="25295" spans="31:31" ht="15.75" x14ac:dyDescent="0.3">
      <c r="AE25295" s="70"/>
    </row>
    <row r="25296" spans="31:31" ht="15.75" x14ac:dyDescent="0.3">
      <c r="AE25296" s="70"/>
    </row>
    <row r="25297" spans="31:31" ht="15.75" x14ac:dyDescent="0.3">
      <c r="AE25297" s="70"/>
    </row>
    <row r="25298" spans="31:31" ht="15.75" x14ac:dyDescent="0.3">
      <c r="AE25298" s="70"/>
    </row>
    <row r="25299" spans="31:31" ht="15.75" x14ac:dyDescent="0.3">
      <c r="AE25299" s="70"/>
    </row>
    <row r="25300" spans="31:31" ht="15.75" x14ac:dyDescent="0.3">
      <c r="AE25300" s="70"/>
    </row>
    <row r="25301" spans="31:31" ht="15.75" x14ac:dyDescent="0.3">
      <c r="AE25301" s="70"/>
    </row>
    <row r="25302" spans="31:31" ht="15.75" x14ac:dyDescent="0.3">
      <c r="AE25302" s="70"/>
    </row>
    <row r="25303" spans="31:31" ht="15.75" x14ac:dyDescent="0.3">
      <c r="AE25303" s="70"/>
    </row>
    <row r="25304" spans="31:31" ht="15.75" x14ac:dyDescent="0.3">
      <c r="AE25304" s="70"/>
    </row>
    <row r="25305" spans="31:31" ht="15.75" x14ac:dyDescent="0.3">
      <c r="AE25305" s="70"/>
    </row>
    <row r="25306" spans="31:31" ht="15.75" x14ac:dyDescent="0.3">
      <c r="AE25306" s="70"/>
    </row>
    <row r="25307" spans="31:31" ht="15.75" x14ac:dyDescent="0.3">
      <c r="AE25307" s="70"/>
    </row>
    <row r="25308" spans="31:31" ht="15.75" x14ac:dyDescent="0.3">
      <c r="AE25308" s="70"/>
    </row>
    <row r="25309" spans="31:31" ht="15.75" x14ac:dyDescent="0.3">
      <c r="AE25309" s="70"/>
    </row>
    <row r="25310" spans="31:31" ht="15.75" x14ac:dyDescent="0.3">
      <c r="AE25310" s="70"/>
    </row>
    <row r="25311" spans="31:31" ht="15.75" x14ac:dyDescent="0.3">
      <c r="AE25311" s="70"/>
    </row>
    <row r="25312" spans="31:31" ht="15.75" x14ac:dyDescent="0.3">
      <c r="AE25312" s="70"/>
    </row>
    <row r="25313" spans="31:31" ht="15.75" x14ac:dyDescent="0.3">
      <c r="AE25313" s="70"/>
    </row>
    <row r="25314" spans="31:31" ht="15.75" x14ac:dyDescent="0.3">
      <c r="AE25314" s="70"/>
    </row>
    <row r="25315" spans="31:31" ht="15.75" x14ac:dyDescent="0.3">
      <c r="AE25315" s="70"/>
    </row>
    <row r="25316" spans="31:31" ht="15.75" x14ac:dyDescent="0.3">
      <c r="AE25316" s="70"/>
    </row>
    <row r="25317" spans="31:31" ht="15.75" x14ac:dyDescent="0.3">
      <c r="AE25317" s="70"/>
    </row>
    <row r="25318" spans="31:31" ht="15.75" x14ac:dyDescent="0.3">
      <c r="AE25318" s="70"/>
    </row>
    <row r="25319" spans="31:31" ht="15.75" x14ac:dyDescent="0.3">
      <c r="AE25319" s="70"/>
    </row>
    <row r="25320" spans="31:31" ht="15.75" x14ac:dyDescent="0.3">
      <c r="AE25320" s="70"/>
    </row>
    <row r="25321" spans="31:31" ht="15.75" x14ac:dyDescent="0.3">
      <c r="AE25321" s="70"/>
    </row>
    <row r="25322" spans="31:31" ht="15.75" x14ac:dyDescent="0.3">
      <c r="AE25322" s="70"/>
    </row>
    <row r="25323" spans="31:31" ht="15.75" x14ac:dyDescent="0.3">
      <c r="AE25323" s="70"/>
    </row>
    <row r="25324" spans="31:31" ht="15.75" x14ac:dyDescent="0.3">
      <c r="AE25324" s="70"/>
    </row>
    <row r="25325" spans="31:31" ht="15.75" x14ac:dyDescent="0.3">
      <c r="AE25325" s="70"/>
    </row>
    <row r="25326" spans="31:31" ht="15.75" x14ac:dyDescent="0.3">
      <c r="AE25326" s="70"/>
    </row>
    <row r="25327" spans="31:31" ht="15.75" x14ac:dyDescent="0.3">
      <c r="AE25327" s="70"/>
    </row>
    <row r="25328" spans="31:31" ht="15.75" x14ac:dyDescent="0.3">
      <c r="AE25328" s="70"/>
    </row>
    <row r="25329" spans="31:31" ht="15.75" x14ac:dyDescent="0.3">
      <c r="AE25329" s="70"/>
    </row>
    <row r="25330" spans="31:31" ht="15.75" x14ac:dyDescent="0.3">
      <c r="AE25330" s="70"/>
    </row>
    <row r="25331" spans="31:31" ht="15.75" x14ac:dyDescent="0.3">
      <c r="AE25331" s="70"/>
    </row>
    <row r="25332" spans="31:31" ht="15.75" x14ac:dyDescent="0.3">
      <c r="AE25332" s="70"/>
    </row>
    <row r="25333" spans="31:31" ht="15.75" x14ac:dyDescent="0.3">
      <c r="AE25333" s="70"/>
    </row>
    <row r="25334" spans="31:31" ht="15.75" x14ac:dyDescent="0.3">
      <c r="AE25334" s="70"/>
    </row>
    <row r="25335" spans="31:31" ht="15.75" x14ac:dyDescent="0.3">
      <c r="AE25335" s="70"/>
    </row>
    <row r="25336" spans="31:31" ht="15.75" x14ac:dyDescent="0.3">
      <c r="AE25336" s="70"/>
    </row>
    <row r="25337" spans="31:31" ht="15.75" x14ac:dyDescent="0.3">
      <c r="AE25337" s="70"/>
    </row>
    <row r="25338" spans="31:31" ht="15.75" x14ac:dyDescent="0.3">
      <c r="AE25338" s="70"/>
    </row>
    <row r="25339" spans="31:31" ht="15.75" x14ac:dyDescent="0.3">
      <c r="AE25339" s="70"/>
    </row>
    <row r="25340" spans="31:31" ht="15.75" x14ac:dyDescent="0.3">
      <c r="AE25340" s="70"/>
    </row>
    <row r="25341" spans="31:31" ht="15.75" x14ac:dyDescent="0.3">
      <c r="AE25341" s="70"/>
    </row>
    <row r="25342" spans="31:31" ht="15.75" x14ac:dyDescent="0.3">
      <c r="AE25342" s="70"/>
    </row>
    <row r="25343" spans="31:31" ht="15.75" x14ac:dyDescent="0.3">
      <c r="AE25343" s="70"/>
    </row>
    <row r="25344" spans="31:31" ht="15.75" x14ac:dyDescent="0.3">
      <c r="AE25344" s="70"/>
    </row>
    <row r="25345" spans="31:31" ht="15.75" x14ac:dyDescent="0.3">
      <c r="AE25345" s="70"/>
    </row>
    <row r="25346" spans="31:31" ht="15.75" x14ac:dyDescent="0.3">
      <c r="AE25346" s="70"/>
    </row>
    <row r="25347" spans="31:31" ht="15.75" x14ac:dyDescent="0.3">
      <c r="AE25347" s="70"/>
    </row>
    <row r="25348" spans="31:31" ht="15.75" x14ac:dyDescent="0.3">
      <c r="AE25348" s="70"/>
    </row>
    <row r="25349" spans="31:31" ht="15.75" x14ac:dyDescent="0.3">
      <c r="AE25349" s="70"/>
    </row>
    <row r="25350" spans="31:31" ht="15.75" x14ac:dyDescent="0.3">
      <c r="AE25350" s="70"/>
    </row>
    <row r="25351" spans="31:31" ht="15.75" x14ac:dyDescent="0.3">
      <c r="AE25351" s="70"/>
    </row>
    <row r="25352" spans="31:31" ht="15.75" x14ac:dyDescent="0.3">
      <c r="AE25352" s="70"/>
    </row>
    <row r="25353" spans="31:31" ht="15.75" x14ac:dyDescent="0.3">
      <c r="AE25353" s="70"/>
    </row>
    <row r="25354" spans="31:31" ht="15.75" x14ac:dyDescent="0.3">
      <c r="AE25354" s="70"/>
    </row>
    <row r="25355" spans="31:31" ht="15.75" x14ac:dyDescent="0.3">
      <c r="AE25355" s="70"/>
    </row>
    <row r="25356" spans="31:31" ht="15.75" x14ac:dyDescent="0.3">
      <c r="AE25356" s="70"/>
    </row>
    <row r="25357" spans="31:31" ht="15.75" x14ac:dyDescent="0.3">
      <c r="AE25357" s="70"/>
    </row>
    <row r="25358" spans="31:31" ht="15.75" x14ac:dyDescent="0.3">
      <c r="AE25358" s="70"/>
    </row>
    <row r="25359" spans="31:31" ht="15.75" x14ac:dyDescent="0.3">
      <c r="AE25359" s="70"/>
    </row>
    <row r="25360" spans="31:31" ht="15.75" x14ac:dyDescent="0.3">
      <c r="AE25360" s="70"/>
    </row>
    <row r="25361" spans="31:31" ht="15.75" x14ac:dyDescent="0.3">
      <c r="AE25361" s="70"/>
    </row>
    <row r="25362" spans="31:31" ht="15.75" x14ac:dyDescent="0.3">
      <c r="AE25362" s="70"/>
    </row>
    <row r="25363" spans="31:31" ht="15.75" x14ac:dyDescent="0.3">
      <c r="AE25363" s="70"/>
    </row>
    <row r="25364" spans="31:31" ht="15.75" x14ac:dyDescent="0.3">
      <c r="AE25364" s="70"/>
    </row>
    <row r="25365" spans="31:31" ht="15.75" x14ac:dyDescent="0.3">
      <c r="AE25365" s="70"/>
    </row>
    <row r="25366" spans="31:31" ht="15.75" x14ac:dyDescent="0.3">
      <c r="AE25366" s="70"/>
    </row>
    <row r="25367" spans="31:31" ht="15.75" x14ac:dyDescent="0.3">
      <c r="AE25367" s="70"/>
    </row>
    <row r="25368" spans="31:31" ht="15.75" x14ac:dyDescent="0.3">
      <c r="AE25368" s="70"/>
    </row>
    <row r="25369" spans="31:31" ht="15.75" x14ac:dyDescent="0.3">
      <c r="AE25369" s="70"/>
    </row>
    <row r="25370" spans="31:31" ht="15.75" x14ac:dyDescent="0.3">
      <c r="AE25370" s="70"/>
    </row>
    <row r="25371" spans="31:31" ht="15.75" x14ac:dyDescent="0.3">
      <c r="AE25371" s="70"/>
    </row>
    <row r="25372" spans="31:31" ht="15.75" x14ac:dyDescent="0.3">
      <c r="AE25372" s="70"/>
    </row>
    <row r="25373" spans="31:31" ht="15.75" x14ac:dyDescent="0.3">
      <c r="AE25373" s="70"/>
    </row>
    <row r="25374" spans="31:31" ht="15.75" x14ac:dyDescent="0.3">
      <c r="AE25374" s="70"/>
    </row>
    <row r="25375" spans="31:31" ht="15.75" x14ac:dyDescent="0.3">
      <c r="AE25375" s="70"/>
    </row>
    <row r="25376" spans="31:31" ht="15.75" x14ac:dyDescent="0.3">
      <c r="AE25376" s="70"/>
    </row>
    <row r="25377" spans="31:31" ht="15.75" x14ac:dyDescent="0.3">
      <c r="AE25377" s="70"/>
    </row>
    <row r="25378" spans="31:31" ht="15.75" x14ac:dyDescent="0.3">
      <c r="AE25378" s="70"/>
    </row>
    <row r="25379" spans="31:31" ht="15.75" x14ac:dyDescent="0.3">
      <c r="AE25379" s="70"/>
    </row>
    <row r="25380" spans="31:31" ht="15.75" x14ac:dyDescent="0.3">
      <c r="AE25380" s="70"/>
    </row>
    <row r="25381" spans="31:31" ht="15.75" x14ac:dyDescent="0.3">
      <c r="AE25381" s="70"/>
    </row>
    <row r="25382" spans="31:31" ht="15.75" x14ac:dyDescent="0.3">
      <c r="AE25382" s="70"/>
    </row>
    <row r="25383" spans="31:31" ht="15.75" x14ac:dyDescent="0.3">
      <c r="AE25383" s="70"/>
    </row>
    <row r="25384" spans="31:31" ht="15.75" x14ac:dyDescent="0.3">
      <c r="AE25384" s="70"/>
    </row>
    <row r="25385" spans="31:31" ht="15.75" x14ac:dyDescent="0.3">
      <c r="AE25385" s="70"/>
    </row>
    <row r="25386" spans="31:31" ht="15.75" x14ac:dyDescent="0.3">
      <c r="AE25386" s="70"/>
    </row>
    <row r="25387" spans="31:31" ht="15.75" x14ac:dyDescent="0.3">
      <c r="AE25387" s="70"/>
    </row>
    <row r="25388" spans="31:31" ht="15.75" x14ac:dyDescent="0.3">
      <c r="AE25388" s="70"/>
    </row>
    <row r="25389" spans="31:31" ht="15.75" x14ac:dyDescent="0.3">
      <c r="AE25389" s="70"/>
    </row>
    <row r="25390" spans="31:31" ht="15.75" x14ac:dyDescent="0.3">
      <c r="AE25390" s="70"/>
    </row>
    <row r="25391" spans="31:31" ht="15.75" x14ac:dyDescent="0.3">
      <c r="AE25391" s="70"/>
    </row>
    <row r="25392" spans="31:31" ht="15.75" x14ac:dyDescent="0.3">
      <c r="AE25392" s="70"/>
    </row>
    <row r="25393" spans="31:31" ht="15.75" x14ac:dyDescent="0.3">
      <c r="AE25393" s="70"/>
    </row>
    <row r="25394" spans="31:31" ht="15.75" x14ac:dyDescent="0.3">
      <c r="AE25394" s="70"/>
    </row>
    <row r="25395" spans="31:31" ht="15.75" x14ac:dyDescent="0.3">
      <c r="AE25395" s="70"/>
    </row>
    <row r="25396" spans="31:31" ht="15.75" x14ac:dyDescent="0.3">
      <c r="AE25396" s="70"/>
    </row>
    <row r="25397" spans="31:31" ht="15.75" x14ac:dyDescent="0.3">
      <c r="AE25397" s="70"/>
    </row>
    <row r="25398" spans="31:31" ht="15.75" x14ac:dyDescent="0.3">
      <c r="AE25398" s="70"/>
    </row>
    <row r="25399" spans="31:31" ht="15.75" x14ac:dyDescent="0.3">
      <c r="AE25399" s="70"/>
    </row>
    <row r="25400" spans="31:31" ht="15.75" x14ac:dyDescent="0.3">
      <c r="AE25400" s="70"/>
    </row>
    <row r="25401" spans="31:31" ht="15.75" x14ac:dyDescent="0.3">
      <c r="AE25401" s="70"/>
    </row>
    <row r="25402" spans="31:31" ht="15.75" x14ac:dyDescent="0.3">
      <c r="AE25402" s="70"/>
    </row>
    <row r="25403" spans="31:31" ht="15.75" x14ac:dyDescent="0.3">
      <c r="AE25403" s="70"/>
    </row>
    <row r="25404" spans="31:31" ht="15.75" x14ac:dyDescent="0.3">
      <c r="AE25404" s="70"/>
    </row>
    <row r="25405" spans="31:31" ht="15.75" x14ac:dyDescent="0.3">
      <c r="AE25405" s="70"/>
    </row>
    <row r="25406" spans="31:31" ht="15.75" x14ac:dyDescent="0.3">
      <c r="AE25406" s="70"/>
    </row>
    <row r="25407" spans="31:31" ht="15.75" x14ac:dyDescent="0.3">
      <c r="AE25407" s="70"/>
    </row>
    <row r="25408" spans="31:31" ht="15.75" x14ac:dyDescent="0.3">
      <c r="AE25408" s="70"/>
    </row>
    <row r="25409" spans="31:31" ht="15.75" x14ac:dyDescent="0.3">
      <c r="AE25409" s="70"/>
    </row>
    <row r="25410" spans="31:31" ht="15.75" x14ac:dyDescent="0.3">
      <c r="AE25410" s="70"/>
    </row>
    <row r="25411" spans="31:31" ht="15.75" x14ac:dyDescent="0.3">
      <c r="AE25411" s="70"/>
    </row>
    <row r="25412" spans="31:31" ht="15.75" x14ac:dyDescent="0.3">
      <c r="AE25412" s="70"/>
    </row>
    <row r="25413" spans="31:31" ht="15.75" x14ac:dyDescent="0.3">
      <c r="AE25413" s="70"/>
    </row>
    <row r="25414" spans="31:31" ht="15.75" x14ac:dyDescent="0.3">
      <c r="AE25414" s="70"/>
    </row>
    <row r="25415" spans="31:31" ht="15.75" x14ac:dyDescent="0.3">
      <c r="AE25415" s="70"/>
    </row>
    <row r="25416" spans="31:31" ht="15.75" x14ac:dyDescent="0.3">
      <c r="AE25416" s="70"/>
    </row>
    <row r="25417" spans="31:31" ht="15.75" x14ac:dyDescent="0.3">
      <c r="AE25417" s="70"/>
    </row>
    <row r="25418" spans="31:31" ht="15.75" x14ac:dyDescent="0.3">
      <c r="AE25418" s="70"/>
    </row>
    <row r="25419" spans="31:31" ht="15.75" x14ac:dyDescent="0.3">
      <c r="AE25419" s="70"/>
    </row>
    <row r="25420" spans="31:31" ht="15.75" x14ac:dyDescent="0.3">
      <c r="AE25420" s="70"/>
    </row>
    <row r="25421" spans="31:31" ht="15.75" x14ac:dyDescent="0.3">
      <c r="AE25421" s="70"/>
    </row>
    <row r="25422" spans="31:31" ht="15.75" x14ac:dyDescent="0.3">
      <c r="AE25422" s="70"/>
    </row>
    <row r="25423" spans="31:31" ht="15.75" x14ac:dyDescent="0.3">
      <c r="AE25423" s="70"/>
    </row>
    <row r="25424" spans="31:31" ht="15.75" x14ac:dyDescent="0.3">
      <c r="AE25424" s="70"/>
    </row>
    <row r="25425" spans="31:31" ht="15.75" x14ac:dyDescent="0.3">
      <c r="AE25425" s="70"/>
    </row>
    <row r="25426" spans="31:31" ht="15.75" x14ac:dyDescent="0.3">
      <c r="AE25426" s="70"/>
    </row>
    <row r="25427" spans="31:31" ht="15.75" x14ac:dyDescent="0.3">
      <c r="AE25427" s="70"/>
    </row>
    <row r="25428" spans="31:31" ht="15.75" x14ac:dyDescent="0.3">
      <c r="AE25428" s="70"/>
    </row>
    <row r="25429" spans="31:31" ht="15.75" x14ac:dyDescent="0.3">
      <c r="AE25429" s="70"/>
    </row>
    <row r="25430" spans="31:31" ht="15.75" x14ac:dyDescent="0.3">
      <c r="AE25430" s="70"/>
    </row>
    <row r="25431" spans="31:31" ht="15.75" x14ac:dyDescent="0.3">
      <c r="AE25431" s="70"/>
    </row>
    <row r="25432" spans="31:31" ht="15.75" x14ac:dyDescent="0.3">
      <c r="AE25432" s="70"/>
    </row>
    <row r="25433" spans="31:31" ht="15.75" x14ac:dyDescent="0.3">
      <c r="AE25433" s="70"/>
    </row>
    <row r="25434" spans="31:31" ht="15.75" x14ac:dyDescent="0.3">
      <c r="AE25434" s="70"/>
    </row>
    <row r="25435" spans="31:31" ht="15.75" x14ac:dyDescent="0.3">
      <c r="AE25435" s="70"/>
    </row>
    <row r="25436" spans="31:31" ht="15.75" x14ac:dyDescent="0.3">
      <c r="AE25436" s="70"/>
    </row>
    <row r="25437" spans="31:31" ht="15.75" x14ac:dyDescent="0.3">
      <c r="AE25437" s="70"/>
    </row>
    <row r="25438" spans="31:31" ht="15.75" x14ac:dyDescent="0.3">
      <c r="AE25438" s="70"/>
    </row>
    <row r="25439" spans="31:31" ht="15.75" x14ac:dyDescent="0.3">
      <c r="AE25439" s="70"/>
    </row>
    <row r="25440" spans="31:31" ht="15.75" x14ac:dyDescent="0.3">
      <c r="AE25440" s="70"/>
    </row>
    <row r="25441" spans="31:31" ht="15.75" x14ac:dyDescent="0.3">
      <c r="AE25441" s="70"/>
    </row>
    <row r="25442" spans="31:31" ht="15.75" x14ac:dyDescent="0.3">
      <c r="AE25442" s="70"/>
    </row>
    <row r="25443" spans="31:31" ht="15.75" x14ac:dyDescent="0.3">
      <c r="AE25443" s="70"/>
    </row>
    <row r="25444" spans="31:31" ht="15.75" x14ac:dyDescent="0.3">
      <c r="AE25444" s="70"/>
    </row>
    <row r="25445" spans="31:31" ht="15.75" x14ac:dyDescent="0.3">
      <c r="AE25445" s="70"/>
    </row>
    <row r="25446" spans="31:31" ht="15.75" x14ac:dyDescent="0.3">
      <c r="AE25446" s="70"/>
    </row>
    <row r="25447" spans="31:31" ht="15.75" x14ac:dyDescent="0.3">
      <c r="AE25447" s="70"/>
    </row>
    <row r="25448" spans="31:31" ht="15.75" x14ac:dyDescent="0.3">
      <c r="AE25448" s="70"/>
    </row>
    <row r="25449" spans="31:31" ht="15.75" x14ac:dyDescent="0.3">
      <c r="AE25449" s="70"/>
    </row>
    <row r="25450" spans="31:31" ht="15.75" x14ac:dyDescent="0.3">
      <c r="AE25450" s="70"/>
    </row>
    <row r="25451" spans="31:31" ht="15.75" x14ac:dyDescent="0.3">
      <c r="AE25451" s="70"/>
    </row>
    <row r="25452" spans="31:31" ht="15.75" x14ac:dyDescent="0.3">
      <c r="AE25452" s="70"/>
    </row>
    <row r="25453" spans="31:31" ht="15.75" x14ac:dyDescent="0.3">
      <c r="AE25453" s="70"/>
    </row>
    <row r="25454" spans="31:31" ht="15.75" x14ac:dyDescent="0.3">
      <c r="AE25454" s="70"/>
    </row>
    <row r="25455" spans="31:31" ht="15.75" x14ac:dyDescent="0.3">
      <c r="AE25455" s="70"/>
    </row>
    <row r="25456" spans="31:31" ht="15.75" x14ac:dyDescent="0.3">
      <c r="AE25456" s="70"/>
    </row>
    <row r="25457" spans="31:31" ht="15.75" x14ac:dyDescent="0.3">
      <c r="AE25457" s="70"/>
    </row>
    <row r="25458" spans="31:31" ht="15.75" x14ac:dyDescent="0.3">
      <c r="AE25458" s="70"/>
    </row>
    <row r="25459" spans="31:31" ht="15.75" x14ac:dyDescent="0.3">
      <c r="AE25459" s="70"/>
    </row>
    <row r="25460" spans="31:31" ht="15.75" x14ac:dyDescent="0.3">
      <c r="AE25460" s="70"/>
    </row>
    <row r="25461" spans="31:31" ht="15.75" x14ac:dyDescent="0.3">
      <c r="AE25461" s="70"/>
    </row>
    <row r="25462" spans="31:31" ht="15.75" x14ac:dyDescent="0.3">
      <c r="AE25462" s="70"/>
    </row>
    <row r="25463" spans="31:31" ht="15.75" x14ac:dyDescent="0.3">
      <c r="AE25463" s="70"/>
    </row>
    <row r="25464" spans="31:31" ht="15.75" x14ac:dyDescent="0.3">
      <c r="AE25464" s="70"/>
    </row>
    <row r="25465" spans="31:31" ht="15.75" x14ac:dyDescent="0.3">
      <c r="AE25465" s="70"/>
    </row>
    <row r="25466" spans="31:31" ht="15.75" x14ac:dyDescent="0.3">
      <c r="AE25466" s="70"/>
    </row>
    <row r="25467" spans="31:31" ht="15.75" x14ac:dyDescent="0.3">
      <c r="AE25467" s="70"/>
    </row>
    <row r="25468" spans="31:31" ht="15.75" x14ac:dyDescent="0.3">
      <c r="AE25468" s="70"/>
    </row>
    <row r="25469" spans="31:31" ht="15.75" x14ac:dyDescent="0.3">
      <c r="AE25469" s="70"/>
    </row>
    <row r="25470" spans="31:31" ht="15.75" x14ac:dyDescent="0.3">
      <c r="AE25470" s="70"/>
    </row>
    <row r="25471" spans="31:31" ht="15.75" x14ac:dyDescent="0.3">
      <c r="AE25471" s="70"/>
    </row>
    <row r="25472" spans="31:31" ht="15.75" x14ac:dyDescent="0.3">
      <c r="AE25472" s="70"/>
    </row>
    <row r="25473" spans="31:31" ht="15.75" x14ac:dyDescent="0.3">
      <c r="AE25473" s="70"/>
    </row>
    <row r="25474" spans="31:31" ht="15.75" x14ac:dyDescent="0.3">
      <c r="AE25474" s="70"/>
    </row>
    <row r="25475" spans="31:31" ht="15.75" x14ac:dyDescent="0.3">
      <c r="AE25475" s="70"/>
    </row>
    <row r="25476" spans="31:31" ht="15.75" x14ac:dyDescent="0.3">
      <c r="AE25476" s="70"/>
    </row>
    <row r="25477" spans="31:31" ht="15.75" x14ac:dyDescent="0.3">
      <c r="AE25477" s="70"/>
    </row>
    <row r="25478" spans="31:31" ht="15.75" x14ac:dyDescent="0.3">
      <c r="AE25478" s="70"/>
    </row>
    <row r="25479" spans="31:31" ht="15.75" x14ac:dyDescent="0.3">
      <c r="AE25479" s="70"/>
    </row>
    <row r="25480" spans="31:31" ht="15.75" x14ac:dyDescent="0.3">
      <c r="AE25480" s="70"/>
    </row>
    <row r="25481" spans="31:31" ht="15.75" x14ac:dyDescent="0.3">
      <c r="AE25481" s="70"/>
    </row>
    <row r="25482" spans="31:31" ht="15.75" x14ac:dyDescent="0.3">
      <c r="AE25482" s="70"/>
    </row>
    <row r="25483" spans="31:31" ht="15.75" x14ac:dyDescent="0.3">
      <c r="AE25483" s="70"/>
    </row>
    <row r="25484" spans="31:31" ht="15.75" x14ac:dyDescent="0.3">
      <c r="AE25484" s="70"/>
    </row>
    <row r="25485" spans="31:31" ht="15.75" x14ac:dyDescent="0.3">
      <c r="AE25485" s="70"/>
    </row>
    <row r="25486" spans="31:31" ht="15.75" x14ac:dyDescent="0.3">
      <c r="AE25486" s="70"/>
    </row>
    <row r="25487" spans="31:31" ht="15.75" x14ac:dyDescent="0.3">
      <c r="AE25487" s="70"/>
    </row>
    <row r="25488" spans="31:31" ht="15.75" x14ac:dyDescent="0.3">
      <c r="AE25488" s="70"/>
    </row>
    <row r="25489" spans="31:31" ht="15.75" x14ac:dyDescent="0.3">
      <c r="AE25489" s="70"/>
    </row>
    <row r="25490" spans="31:31" ht="15.75" x14ac:dyDescent="0.3">
      <c r="AE25490" s="70"/>
    </row>
    <row r="25491" spans="31:31" ht="15.75" x14ac:dyDescent="0.3">
      <c r="AE25491" s="70"/>
    </row>
    <row r="25492" spans="31:31" ht="15.75" x14ac:dyDescent="0.3">
      <c r="AE25492" s="70"/>
    </row>
    <row r="25493" spans="31:31" ht="15.75" x14ac:dyDescent="0.3">
      <c r="AE25493" s="70"/>
    </row>
    <row r="25494" spans="31:31" ht="15.75" x14ac:dyDescent="0.3">
      <c r="AE25494" s="70"/>
    </row>
    <row r="25495" spans="31:31" ht="15.75" x14ac:dyDescent="0.3">
      <c r="AE25495" s="70"/>
    </row>
    <row r="25496" spans="31:31" ht="15.75" x14ac:dyDescent="0.3">
      <c r="AE25496" s="70"/>
    </row>
    <row r="25497" spans="31:31" ht="15.75" x14ac:dyDescent="0.3">
      <c r="AE25497" s="70"/>
    </row>
    <row r="25498" spans="31:31" ht="15.75" x14ac:dyDescent="0.3">
      <c r="AE25498" s="70"/>
    </row>
    <row r="25499" spans="31:31" ht="15.75" x14ac:dyDescent="0.3">
      <c r="AE25499" s="70"/>
    </row>
    <row r="25500" spans="31:31" ht="15.75" x14ac:dyDescent="0.3">
      <c r="AE25500" s="70"/>
    </row>
    <row r="25501" spans="31:31" ht="15.75" x14ac:dyDescent="0.3">
      <c r="AE25501" s="70"/>
    </row>
    <row r="25502" spans="31:31" ht="15.75" x14ac:dyDescent="0.3">
      <c r="AE25502" s="70"/>
    </row>
    <row r="25503" spans="31:31" ht="15.75" x14ac:dyDescent="0.3">
      <c r="AE25503" s="70"/>
    </row>
    <row r="25504" spans="31:31" ht="15.75" x14ac:dyDescent="0.3">
      <c r="AE25504" s="70"/>
    </row>
    <row r="25505" spans="31:31" ht="15.75" x14ac:dyDescent="0.3">
      <c r="AE25505" s="70"/>
    </row>
    <row r="25506" spans="31:31" ht="15.75" x14ac:dyDescent="0.3">
      <c r="AE25506" s="70"/>
    </row>
    <row r="25507" spans="31:31" ht="15.75" x14ac:dyDescent="0.3">
      <c r="AE25507" s="70"/>
    </row>
    <row r="25508" spans="31:31" ht="15.75" x14ac:dyDescent="0.3">
      <c r="AE25508" s="70"/>
    </row>
    <row r="25509" spans="31:31" ht="15.75" x14ac:dyDescent="0.3">
      <c r="AE25509" s="70"/>
    </row>
    <row r="25510" spans="31:31" ht="15.75" x14ac:dyDescent="0.3">
      <c r="AE25510" s="70"/>
    </row>
    <row r="25511" spans="31:31" ht="15.75" x14ac:dyDescent="0.3">
      <c r="AE25511" s="70"/>
    </row>
    <row r="25512" spans="31:31" ht="15.75" x14ac:dyDescent="0.3">
      <c r="AE25512" s="70"/>
    </row>
    <row r="25513" spans="31:31" ht="15.75" x14ac:dyDescent="0.3">
      <c r="AE25513" s="70"/>
    </row>
    <row r="25514" spans="31:31" ht="15.75" x14ac:dyDescent="0.3">
      <c r="AE25514" s="70"/>
    </row>
    <row r="25515" spans="31:31" ht="15.75" x14ac:dyDescent="0.3">
      <c r="AE25515" s="70"/>
    </row>
    <row r="25516" spans="31:31" ht="15.75" x14ac:dyDescent="0.3">
      <c r="AE25516" s="70"/>
    </row>
    <row r="25517" spans="31:31" ht="15.75" x14ac:dyDescent="0.3">
      <c r="AE25517" s="70"/>
    </row>
    <row r="25518" spans="31:31" ht="15.75" x14ac:dyDescent="0.3">
      <c r="AE25518" s="70"/>
    </row>
    <row r="25519" spans="31:31" ht="15.75" x14ac:dyDescent="0.3">
      <c r="AE25519" s="70"/>
    </row>
    <row r="25520" spans="31:31" ht="15.75" x14ac:dyDescent="0.3">
      <c r="AE25520" s="70"/>
    </row>
    <row r="25521" spans="31:31" ht="15.75" x14ac:dyDescent="0.3">
      <c r="AE25521" s="70"/>
    </row>
    <row r="25522" spans="31:31" ht="15.75" x14ac:dyDescent="0.3">
      <c r="AE25522" s="70"/>
    </row>
    <row r="25523" spans="31:31" ht="15.75" x14ac:dyDescent="0.3">
      <c r="AE25523" s="70"/>
    </row>
    <row r="25524" spans="31:31" ht="15.75" x14ac:dyDescent="0.3">
      <c r="AE25524" s="70"/>
    </row>
    <row r="25525" spans="31:31" ht="15.75" x14ac:dyDescent="0.3">
      <c r="AE25525" s="70"/>
    </row>
    <row r="25526" spans="31:31" ht="15.75" x14ac:dyDescent="0.3">
      <c r="AE25526" s="70"/>
    </row>
    <row r="25527" spans="31:31" ht="15.75" x14ac:dyDescent="0.3">
      <c r="AE25527" s="70"/>
    </row>
    <row r="25528" spans="31:31" ht="15.75" x14ac:dyDescent="0.3">
      <c r="AE25528" s="70"/>
    </row>
    <row r="25529" spans="31:31" ht="15.75" x14ac:dyDescent="0.3">
      <c r="AE25529" s="70"/>
    </row>
    <row r="25530" spans="31:31" ht="15.75" x14ac:dyDescent="0.3">
      <c r="AE25530" s="70"/>
    </row>
    <row r="25531" spans="31:31" ht="15.75" x14ac:dyDescent="0.3">
      <c r="AE25531" s="70"/>
    </row>
    <row r="25532" spans="31:31" ht="15.75" x14ac:dyDescent="0.3">
      <c r="AE25532" s="70"/>
    </row>
    <row r="25533" spans="31:31" ht="15.75" x14ac:dyDescent="0.3">
      <c r="AE25533" s="70"/>
    </row>
    <row r="25534" spans="31:31" ht="15.75" x14ac:dyDescent="0.3">
      <c r="AE25534" s="70"/>
    </row>
    <row r="25535" spans="31:31" ht="15.75" x14ac:dyDescent="0.3">
      <c r="AE25535" s="70"/>
    </row>
    <row r="25536" spans="31:31" ht="15.75" x14ac:dyDescent="0.3">
      <c r="AE25536" s="70"/>
    </row>
    <row r="25537" spans="31:31" ht="15.75" x14ac:dyDescent="0.3">
      <c r="AE25537" s="70"/>
    </row>
    <row r="25538" spans="31:31" ht="15.75" x14ac:dyDescent="0.3">
      <c r="AE25538" s="70"/>
    </row>
    <row r="25539" spans="31:31" ht="15.75" x14ac:dyDescent="0.3">
      <c r="AE25539" s="70"/>
    </row>
    <row r="25540" spans="31:31" ht="15.75" x14ac:dyDescent="0.3">
      <c r="AE25540" s="70"/>
    </row>
    <row r="25541" spans="31:31" ht="15.75" x14ac:dyDescent="0.3">
      <c r="AE25541" s="70"/>
    </row>
    <row r="25542" spans="31:31" ht="15.75" x14ac:dyDescent="0.3">
      <c r="AE25542" s="70"/>
    </row>
    <row r="25543" spans="31:31" ht="15.75" x14ac:dyDescent="0.3">
      <c r="AE25543" s="70"/>
    </row>
    <row r="25544" spans="31:31" ht="15.75" x14ac:dyDescent="0.3">
      <c r="AE25544" s="70"/>
    </row>
    <row r="25545" spans="31:31" ht="15.75" x14ac:dyDescent="0.3">
      <c r="AE25545" s="70"/>
    </row>
    <row r="25546" spans="31:31" ht="15.75" x14ac:dyDescent="0.3">
      <c r="AE25546" s="70"/>
    </row>
    <row r="25547" spans="31:31" ht="15.75" x14ac:dyDescent="0.3">
      <c r="AE25547" s="70"/>
    </row>
    <row r="25548" spans="31:31" ht="15.75" x14ac:dyDescent="0.3">
      <c r="AE25548" s="70"/>
    </row>
    <row r="25549" spans="31:31" ht="15.75" x14ac:dyDescent="0.3">
      <c r="AE25549" s="70"/>
    </row>
    <row r="25550" spans="31:31" ht="15.75" x14ac:dyDescent="0.3">
      <c r="AE25550" s="70"/>
    </row>
    <row r="25551" spans="31:31" ht="15.75" x14ac:dyDescent="0.3">
      <c r="AE25551" s="70"/>
    </row>
    <row r="25552" spans="31:31" ht="15.75" x14ac:dyDescent="0.3">
      <c r="AE25552" s="70"/>
    </row>
    <row r="25553" spans="31:31" ht="15.75" x14ac:dyDescent="0.3">
      <c r="AE25553" s="70"/>
    </row>
    <row r="25554" spans="31:31" ht="15.75" x14ac:dyDescent="0.3">
      <c r="AE25554" s="70"/>
    </row>
    <row r="25555" spans="31:31" ht="15.75" x14ac:dyDescent="0.3">
      <c r="AE25555" s="70"/>
    </row>
    <row r="25556" spans="31:31" ht="15.75" x14ac:dyDescent="0.3">
      <c r="AE25556" s="70"/>
    </row>
    <row r="25557" spans="31:31" ht="15.75" x14ac:dyDescent="0.3">
      <c r="AE25557" s="70"/>
    </row>
    <row r="25558" spans="31:31" ht="15.75" x14ac:dyDescent="0.3">
      <c r="AE25558" s="70"/>
    </row>
    <row r="25559" spans="31:31" ht="15.75" x14ac:dyDescent="0.3">
      <c r="AE25559" s="70"/>
    </row>
    <row r="25560" spans="31:31" ht="15.75" x14ac:dyDescent="0.3">
      <c r="AE25560" s="70"/>
    </row>
    <row r="25561" spans="31:31" ht="15.75" x14ac:dyDescent="0.3">
      <c r="AE25561" s="70"/>
    </row>
    <row r="25562" spans="31:31" ht="15.75" x14ac:dyDescent="0.3">
      <c r="AE25562" s="70"/>
    </row>
    <row r="25563" spans="31:31" ht="15.75" x14ac:dyDescent="0.3">
      <c r="AE25563" s="70"/>
    </row>
    <row r="25564" spans="31:31" ht="15.75" x14ac:dyDescent="0.3">
      <c r="AE25564" s="70"/>
    </row>
    <row r="25565" spans="31:31" ht="15.75" x14ac:dyDescent="0.3">
      <c r="AE25565" s="70"/>
    </row>
    <row r="25566" spans="31:31" ht="15.75" x14ac:dyDescent="0.3">
      <c r="AE25566" s="70"/>
    </row>
    <row r="25567" spans="31:31" ht="15.75" x14ac:dyDescent="0.3">
      <c r="AE25567" s="70"/>
    </row>
    <row r="25568" spans="31:31" ht="15.75" x14ac:dyDescent="0.3">
      <c r="AE25568" s="70"/>
    </row>
    <row r="25569" spans="31:31" ht="15.75" x14ac:dyDescent="0.3">
      <c r="AE25569" s="70"/>
    </row>
    <row r="25570" spans="31:31" ht="15.75" x14ac:dyDescent="0.3">
      <c r="AE25570" s="70"/>
    </row>
    <row r="25571" spans="31:31" ht="15.75" x14ac:dyDescent="0.3">
      <c r="AE25571" s="70"/>
    </row>
    <row r="25572" spans="31:31" ht="15.75" x14ac:dyDescent="0.3">
      <c r="AE25572" s="70"/>
    </row>
    <row r="25573" spans="31:31" ht="15.75" x14ac:dyDescent="0.3">
      <c r="AE25573" s="70"/>
    </row>
    <row r="25574" spans="31:31" ht="15.75" x14ac:dyDescent="0.3">
      <c r="AE25574" s="70"/>
    </row>
    <row r="25575" spans="31:31" ht="15.75" x14ac:dyDescent="0.3">
      <c r="AE25575" s="70"/>
    </row>
    <row r="25576" spans="31:31" ht="15.75" x14ac:dyDescent="0.3">
      <c r="AE25576" s="70"/>
    </row>
    <row r="25577" spans="31:31" ht="15.75" x14ac:dyDescent="0.3">
      <c r="AE25577" s="70"/>
    </row>
    <row r="25578" spans="31:31" ht="15.75" x14ac:dyDescent="0.3">
      <c r="AE25578" s="70"/>
    </row>
    <row r="25579" spans="31:31" ht="15.75" x14ac:dyDescent="0.3">
      <c r="AE25579" s="70"/>
    </row>
    <row r="25580" spans="31:31" ht="15.75" x14ac:dyDescent="0.3">
      <c r="AE25580" s="70"/>
    </row>
    <row r="25581" spans="31:31" ht="15.75" x14ac:dyDescent="0.3">
      <c r="AE25581" s="70"/>
    </row>
    <row r="25582" spans="31:31" ht="15.75" x14ac:dyDescent="0.3">
      <c r="AE25582" s="70"/>
    </row>
    <row r="25583" spans="31:31" ht="15.75" x14ac:dyDescent="0.3">
      <c r="AE25583" s="70"/>
    </row>
    <row r="25584" spans="31:31" ht="15.75" x14ac:dyDescent="0.3">
      <c r="AE25584" s="70"/>
    </row>
    <row r="25585" spans="31:31" ht="15.75" x14ac:dyDescent="0.3">
      <c r="AE25585" s="70"/>
    </row>
    <row r="25586" spans="31:31" ht="15.75" x14ac:dyDescent="0.3">
      <c r="AE25586" s="70"/>
    </row>
    <row r="25587" spans="31:31" ht="15.75" x14ac:dyDescent="0.3">
      <c r="AE25587" s="70"/>
    </row>
    <row r="25588" spans="31:31" ht="15.75" x14ac:dyDescent="0.3">
      <c r="AE25588" s="70"/>
    </row>
    <row r="25589" spans="31:31" ht="15.75" x14ac:dyDescent="0.3">
      <c r="AE25589" s="70"/>
    </row>
    <row r="25590" spans="31:31" ht="15.75" x14ac:dyDescent="0.3">
      <c r="AE25590" s="70"/>
    </row>
    <row r="25591" spans="31:31" ht="15.75" x14ac:dyDescent="0.3">
      <c r="AE25591" s="70"/>
    </row>
    <row r="25592" spans="31:31" ht="15.75" x14ac:dyDescent="0.3">
      <c r="AE25592" s="70"/>
    </row>
    <row r="25593" spans="31:31" ht="15.75" x14ac:dyDescent="0.3">
      <c r="AE25593" s="70"/>
    </row>
    <row r="25594" spans="31:31" ht="15.75" x14ac:dyDescent="0.3">
      <c r="AE25594" s="70"/>
    </row>
    <row r="25595" spans="31:31" ht="15.75" x14ac:dyDescent="0.3">
      <c r="AE25595" s="70"/>
    </row>
    <row r="25596" spans="31:31" ht="15.75" x14ac:dyDescent="0.3">
      <c r="AE25596" s="70"/>
    </row>
    <row r="25597" spans="31:31" ht="15.75" x14ac:dyDescent="0.3">
      <c r="AE25597" s="70"/>
    </row>
    <row r="25598" spans="31:31" ht="15.75" x14ac:dyDescent="0.3">
      <c r="AE25598" s="70"/>
    </row>
    <row r="25599" spans="31:31" ht="15.75" x14ac:dyDescent="0.3">
      <c r="AE25599" s="70"/>
    </row>
    <row r="25600" spans="31:31" ht="15.75" x14ac:dyDescent="0.3">
      <c r="AE25600" s="70"/>
    </row>
    <row r="25601" spans="31:31" ht="15.75" x14ac:dyDescent="0.3">
      <c r="AE25601" s="70"/>
    </row>
    <row r="25602" spans="31:31" ht="15.75" x14ac:dyDescent="0.3">
      <c r="AE25602" s="70"/>
    </row>
    <row r="25603" spans="31:31" ht="15.75" x14ac:dyDescent="0.3">
      <c r="AE25603" s="70"/>
    </row>
    <row r="25604" spans="31:31" ht="15.75" x14ac:dyDescent="0.3">
      <c r="AE25604" s="70"/>
    </row>
    <row r="25605" spans="31:31" ht="15.75" x14ac:dyDescent="0.3">
      <c r="AE25605" s="70"/>
    </row>
    <row r="25606" spans="31:31" ht="15.75" x14ac:dyDescent="0.3">
      <c r="AE25606" s="70"/>
    </row>
    <row r="25607" spans="31:31" ht="15.75" x14ac:dyDescent="0.3">
      <c r="AE25607" s="70"/>
    </row>
    <row r="25608" spans="31:31" ht="15.75" x14ac:dyDescent="0.3">
      <c r="AE25608" s="70"/>
    </row>
    <row r="25609" spans="31:31" ht="15.75" x14ac:dyDescent="0.3">
      <c r="AE25609" s="70"/>
    </row>
    <row r="25610" spans="31:31" ht="15.75" x14ac:dyDescent="0.3">
      <c r="AE25610" s="70"/>
    </row>
    <row r="25611" spans="31:31" ht="15.75" x14ac:dyDescent="0.3">
      <c r="AE25611" s="70"/>
    </row>
    <row r="25612" spans="31:31" ht="15.75" x14ac:dyDescent="0.3">
      <c r="AE25612" s="70"/>
    </row>
    <row r="25613" spans="31:31" ht="15.75" x14ac:dyDescent="0.3">
      <c r="AE25613" s="70"/>
    </row>
    <row r="25614" spans="31:31" ht="15.75" x14ac:dyDescent="0.3">
      <c r="AE25614" s="70"/>
    </row>
    <row r="25615" spans="31:31" ht="15.75" x14ac:dyDescent="0.3">
      <c r="AE25615" s="70"/>
    </row>
    <row r="25616" spans="31:31" ht="15.75" x14ac:dyDescent="0.3">
      <c r="AE25616" s="70"/>
    </row>
    <row r="25617" spans="31:31" ht="15.75" x14ac:dyDescent="0.3">
      <c r="AE25617" s="70"/>
    </row>
    <row r="25618" spans="31:31" ht="15.75" x14ac:dyDescent="0.3">
      <c r="AE25618" s="70"/>
    </row>
    <row r="25619" spans="31:31" ht="15.75" x14ac:dyDescent="0.3">
      <c r="AE25619" s="70"/>
    </row>
    <row r="25620" spans="31:31" ht="15.75" x14ac:dyDescent="0.3">
      <c r="AE25620" s="70"/>
    </row>
    <row r="25621" spans="31:31" ht="15.75" x14ac:dyDescent="0.3">
      <c r="AE25621" s="70"/>
    </row>
    <row r="25622" spans="31:31" ht="15.75" x14ac:dyDescent="0.3">
      <c r="AE25622" s="70"/>
    </row>
    <row r="25623" spans="31:31" ht="15.75" x14ac:dyDescent="0.3">
      <c r="AE25623" s="70"/>
    </row>
    <row r="25624" spans="31:31" ht="15.75" x14ac:dyDescent="0.3">
      <c r="AE25624" s="70"/>
    </row>
    <row r="25625" spans="31:31" ht="15.75" x14ac:dyDescent="0.3">
      <c r="AE25625" s="70"/>
    </row>
    <row r="25626" spans="31:31" ht="15.75" x14ac:dyDescent="0.3">
      <c r="AE25626" s="70"/>
    </row>
    <row r="25627" spans="31:31" ht="15.75" x14ac:dyDescent="0.3">
      <c r="AE25627" s="70"/>
    </row>
    <row r="25628" spans="31:31" ht="15.75" x14ac:dyDescent="0.3">
      <c r="AE25628" s="70"/>
    </row>
    <row r="25629" spans="31:31" ht="15.75" x14ac:dyDescent="0.3">
      <c r="AE25629" s="70"/>
    </row>
    <row r="25630" spans="31:31" ht="15.75" x14ac:dyDescent="0.3">
      <c r="AE25630" s="70"/>
    </row>
    <row r="25631" spans="31:31" ht="15.75" x14ac:dyDescent="0.3">
      <c r="AE25631" s="70"/>
    </row>
    <row r="25632" spans="31:31" ht="15.75" x14ac:dyDescent="0.3">
      <c r="AE25632" s="70"/>
    </row>
    <row r="25633" spans="31:31" ht="15.75" x14ac:dyDescent="0.3">
      <c r="AE25633" s="70"/>
    </row>
    <row r="25634" spans="31:31" ht="15.75" x14ac:dyDescent="0.3">
      <c r="AE25634" s="70"/>
    </row>
    <row r="25635" spans="31:31" ht="15.75" x14ac:dyDescent="0.3">
      <c r="AE25635" s="70"/>
    </row>
    <row r="25636" spans="31:31" ht="15.75" x14ac:dyDescent="0.3">
      <c r="AE25636" s="70"/>
    </row>
    <row r="25637" spans="31:31" ht="15.75" x14ac:dyDescent="0.3">
      <c r="AE25637" s="70"/>
    </row>
    <row r="25638" spans="31:31" ht="15.75" x14ac:dyDescent="0.3">
      <c r="AE25638" s="70"/>
    </row>
    <row r="25639" spans="31:31" ht="15.75" x14ac:dyDescent="0.3">
      <c r="AE25639" s="70"/>
    </row>
    <row r="25640" spans="31:31" ht="15.75" x14ac:dyDescent="0.3">
      <c r="AE25640" s="70"/>
    </row>
    <row r="25641" spans="31:31" ht="15.75" x14ac:dyDescent="0.3">
      <c r="AE25641" s="70"/>
    </row>
    <row r="25642" spans="31:31" ht="15.75" x14ac:dyDescent="0.3">
      <c r="AE25642" s="70"/>
    </row>
    <row r="25643" spans="31:31" ht="15.75" x14ac:dyDescent="0.3">
      <c r="AE25643" s="70"/>
    </row>
    <row r="25644" spans="31:31" ht="15.75" x14ac:dyDescent="0.3">
      <c r="AE25644" s="70"/>
    </row>
    <row r="25645" spans="31:31" ht="15.75" x14ac:dyDescent="0.3">
      <c r="AE25645" s="70"/>
    </row>
    <row r="25646" spans="31:31" ht="15.75" x14ac:dyDescent="0.3">
      <c r="AE25646" s="70"/>
    </row>
    <row r="25647" spans="31:31" ht="15.75" x14ac:dyDescent="0.3">
      <c r="AE25647" s="70"/>
    </row>
    <row r="25648" spans="31:31" ht="15.75" x14ac:dyDescent="0.3">
      <c r="AE25648" s="70"/>
    </row>
    <row r="25649" spans="31:31" ht="15.75" x14ac:dyDescent="0.3">
      <c r="AE25649" s="70"/>
    </row>
    <row r="25650" spans="31:31" ht="15.75" x14ac:dyDescent="0.3">
      <c r="AE25650" s="70"/>
    </row>
    <row r="25651" spans="31:31" ht="15.75" x14ac:dyDescent="0.3">
      <c r="AE25651" s="70"/>
    </row>
    <row r="25652" spans="31:31" ht="15.75" x14ac:dyDescent="0.3">
      <c r="AE25652" s="70"/>
    </row>
    <row r="25653" spans="31:31" ht="15.75" x14ac:dyDescent="0.3">
      <c r="AE25653" s="70"/>
    </row>
    <row r="25654" spans="31:31" ht="15.75" x14ac:dyDescent="0.3">
      <c r="AE25654" s="70"/>
    </row>
    <row r="25655" spans="31:31" ht="15.75" x14ac:dyDescent="0.3">
      <c r="AE25655" s="70"/>
    </row>
    <row r="25656" spans="31:31" ht="15.75" x14ac:dyDescent="0.3">
      <c r="AE25656" s="70"/>
    </row>
    <row r="25657" spans="31:31" ht="15.75" x14ac:dyDescent="0.3">
      <c r="AE25657" s="70"/>
    </row>
    <row r="25658" spans="31:31" ht="15.75" x14ac:dyDescent="0.3">
      <c r="AE25658" s="70"/>
    </row>
    <row r="25659" spans="31:31" ht="15.75" x14ac:dyDescent="0.3">
      <c r="AE25659" s="70"/>
    </row>
    <row r="25660" spans="31:31" ht="15.75" x14ac:dyDescent="0.3">
      <c r="AE25660" s="70"/>
    </row>
    <row r="25661" spans="31:31" ht="15.75" x14ac:dyDescent="0.3">
      <c r="AE25661" s="70"/>
    </row>
    <row r="25662" spans="31:31" ht="15.75" x14ac:dyDescent="0.3">
      <c r="AE25662" s="70"/>
    </row>
    <row r="25663" spans="31:31" ht="15.75" x14ac:dyDescent="0.3">
      <c r="AE25663" s="70"/>
    </row>
    <row r="25664" spans="31:31" ht="15.75" x14ac:dyDescent="0.3">
      <c r="AE25664" s="70"/>
    </row>
    <row r="25665" spans="31:31" ht="15.75" x14ac:dyDescent="0.3">
      <c r="AE25665" s="70"/>
    </row>
    <row r="25666" spans="31:31" ht="15.75" x14ac:dyDescent="0.3">
      <c r="AE25666" s="70"/>
    </row>
    <row r="25667" spans="31:31" ht="15.75" x14ac:dyDescent="0.3">
      <c r="AE25667" s="70"/>
    </row>
    <row r="25668" spans="31:31" ht="15.75" x14ac:dyDescent="0.3">
      <c r="AE25668" s="70"/>
    </row>
    <row r="25669" spans="31:31" ht="15.75" x14ac:dyDescent="0.3">
      <c r="AE25669" s="70"/>
    </row>
    <row r="25670" spans="31:31" ht="15.75" x14ac:dyDescent="0.3">
      <c r="AE25670" s="70"/>
    </row>
    <row r="25671" spans="31:31" ht="15.75" x14ac:dyDescent="0.3">
      <c r="AE25671" s="70"/>
    </row>
    <row r="25672" spans="31:31" ht="15.75" x14ac:dyDescent="0.3">
      <c r="AE25672" s="70"/>
    </row>
    <row r="25673" spans="31:31" ht="15.75" x14ac:dyDescent="0.3">
      <c r="AE25673" s="70"/>
    </row>
    <row r="25674" spans="31:31" ht="15.75" x14ac:dyDescent="0.3">
      <c r="AE25674" s="70"/>
    </row>
    <row r="25675" spans="31:31" ht="15.75" x14ac:dyDescent="0.3">
      <c r="AE25675" s="70"/>
    </row>
    <row r="25676" spans="31:31" ht="15.75" x14ac:dyDescent="0.3">
      <c r="AE25676" s="70"/>
    </row>
    <row r="25677" spans="31:31" ht="15.75" x14ac:dyDescent="0.3">
      <c r="AE25677" s="70"/>
    </row>
    <row r="25678" spans="31:31" ht="15.75" x14ac:dyDescent="0.3">
      <c r="AE25678" s="70"/>
    </row>
    <row r="25679" spans="31:31" ht="15.75" x14ac:dyDescent="0.3">
      <c r="AE25679" s="70"/>
    </row>
    <row r="25680" spans="31:31" ht="15.75" x14ac:dyDescent="0.3">
      <c r="AE25680" s="70"/>
    </row>
    <row r="25681" spans="31:31" ht="15.75" x14ac:dyDescent="0.3">
      <c r="AE25681" s="70"/>
    </row>
    <row r="25682" spans="31:31" ht="15.75" x14ac:dyDescent="0.3">
      <c r="AE25682" s="70"/>
    </row>
    <row r="25683" spans="31:31" ht="15.75" x14ac:dyDescent="0.3">
      <c r="AE25683" s="70"/>
    </row>
    <row r="25684" spans="31:31" ht="15.75" x14ac:dyDescent="0.3">
      <c r="AE25684" s="70"/>
    </row>
    <row r="25685" spans="31:31" ht="15.75" x14ac:dyDescent="0.3">
      <c r="AE25685" s="70"/>
    </row>
    <row r="25686" spans="31:31" ht="15.75" x14ac:dyDescent="0.3">
      <c r="AE25686" s="70"/>
    </row>
    <row r="25687" spans="31:31" ht="15.75" x14ac:dyDescent="0.3">
      <c r="AE25687" s="70"/>
    </row>
    <row r="25688" spans="31:31" ht="15.75" x14ac:dyDescent="0.3">
      <c r="AE25688" s="70"/>
    </row>
    <row r="25689" spans="31:31" ht="15.75" x14ac:dyDescent="0.3">
      <c r="AE25689" s="70"/>
    </row>
    <row r="25690" spans="31:31" ht="15.75" x14ac:dyDescent="0.3">
      <c r="AE25690" s="70"/>
    </row>
    <row r="25691" spans="31:31" ht="15.75" x14ac:dyDescent="0.3">
      <c r="AE25691" s="70"/>
    </row>
    <row r="25692" spans="31:31" ht="15.75" x14ac:dyDescent="0.3">
      <c r="AE25692" s="70"/>
    </row>
    <row r="25693" spans="31:31" ht="15.75" x14ac:dyDescent="0.3">
      <c r="AE25693" s="70"/>
    </row>
    <row r="25694" spans="31:31" ht="15.75" x14ac:dyDescent="0.3">
      <c r="AE25694" s="70"/>
    </row>
    <row r="25695" spans="31:31" ht="15.75" x14ac:dyDescent="0.3">
      <c r="AE25695" s="70"/>
    </row>
    <row r="25696" spans="31:31" ht="15.75" x14ac:dyDescent="0.3">
      <c r="AE25696" s="70"/>
    </row>
    <row r="25697" spans="31:31" ht="15.75" x14ac:dyDescent="0.3">
      <c r="AE25697" s="70"/>
    </row>
    <row r="25698" spans="31:31" ht="15.75" x14ac:dyDescent="0.3">
      <c r="AE25698" s="70"/>
    </row>
    <row r="25699" spans="31:31" ht="15.75" x14ac:dyDescent="0.3">
      <c r="AE25699" s="70"/>
    </row>
    <row r="25700" spans="31:31" ht="15.75" x14ac:dyDescent="0.3">
      <c r="AE25700" s="70"/>
    </row>
    <row r="25701" spans="31:31" ht="15.75" x14ac:dyDescent="0.3">
      <c r="AE25701" s="70"/>
    </row>
    <row r="25702" spans="31:31" ht="15.75" x14ac:dyDescent="0.3">
      <c r="AE25702" s="70"/>
    </row>
    <row r="25703" spans="31:31" ht="15.75" x14ac:dyDescent="0.3">
      <c r="AE25703" s="70"/>
    </row>
    <row r="25704" spans="31:31" ht="15.75" x14ac:dyDescent="0.3">
      <c r="AE25704" s="70"/>
    </row>
    <row r="25705" spans="31:31" ht="15.75" x14ac:dyDescent="0.3">
      <c r="AE25705" s="70"/>
    </row>
    <row r="25706" spans="31:31" ht="15.75" x14ac:dyDescent="0.3">
      <c r="AE25706" s="70"/>
    </row>
    <row r="25707" spans="31:31" ht="15.75" x14ac:dyDescent="0.3">
      <c r="AE25707" s="70"/>
    </row>
    <row r="25708" spans="31:31" ht="15.75" x14ac:dyDescent="0.3">
      <c r="AE25708" s="70"/>
    </row>
    <row r="25709" spans="31:31" ht="15.75" x14ac:dyDescent="0.3">
      <c r="AE25709" s="70"/>
    </row>
    <row r="25710" spans="31:31" ht="15.75" x14ac:dyDescent="0.3">
      <c r="AE25710" s="70"/>
    </row>
    <row r="25711" spans="31:31" ht="15.75" x14ac:dyDescent="0.3">
      <c r="AE25711" s="70"/>
    </row>
    <row r="25712" spans="31:31" ht="15.75" x14ac:dyDescent="0.3">
      <c r="AE25712" s="70"/>
    </row>
    <row r="25713" spans="31:31" ht="15.75" x14ac:dyDescent="0.3">
      <c r="AE25713" s="70"/>
    </row>
    <row r="25714" spans="31:31" ht="15.75" x14ac:dyDescent="0.3">
      <c r="AE25714" s="70"/>
    </row>
    <row r="25715" spans="31:31" ht="15.75" x14ac:dyDescent="0.3">
      <c r="AE25715" s="70"/>
    </row>
    <row r="25716" spans="31:31" ht="15.75" x14ac:dyDescent="0.3">
      <c r="AE25716" s="70"/>
    </row>
    <row r="25717" spans="31:31" ht="15.75" x14ac:dyDescent="0.3">
      <c r="AE25717" s="70"/>
    </row>
    <row r="25718" spans="31:31" ht="15.75" x14ac:dyDescent="0.3">
      <c r="AE25718" s="70"/>
    </row>
    <row r="25719" spans="31:31" ht="15.75" x14ac:dyDescent="0.3">
      <c r="AE25719" s="70"/>
    </row>
    <row r="25720" spans="31:31" ht="15.75" x14ac:dyDescent="0.3">
      <c r="AE25720" s="70"/>
    </row>
    <row r="25721" spans="31:31" ht="15.75" x14ac:dyDescent="0.3">
      <c r="AE25721" s="70"/>
    </row>
    <row r="25722" spans="31:31" ht="15.75" x14ac:dyDescent="0.3">
      <c r="AE25722" s="70"/>
    </row>
    <row r="25723" spans="31:31" ht="15.75" x14ac:dyDescent="0.3">
      <c r="AE25723" s="70"/>
    </row>
    <row r="25724" spans="31:31" ht="15.75" x14ac:dyDescent="0.3">
      <c r="AE25724" s="70"/>
    </row>
    <row r="25725" spans="31:31" ht="15.75" x14ac:dyDescent="0.3">
      <c r="AE25725" s="70"/>
    </row>
    <row r="25726" spans="31:31" ht="15.75" x14ac:dyDescent="0.3">
      <c r="AE25726" s="70"/>
    </row>
    <row r="25727" spans="31:31" ht="15.75" x14ac:dyDescent="0.3">
      <c r="AE25727" s="70"/>
    </row>
    <row r="25728" spans="31:31" ht="15.75" x14ac:dyDescent="0.3">
      <c r="AE25728" s="70"/>
    </row>
    <row r="25729" spans="31:31" ht="15.75" x14ac:dyDescent="0.3">
      <c r="AE25729" s="70"/>
    </row>
    <row r="25730" spans="31:31" ht="15.75" x14ac:dyDescent="0.3">
      <c r="AE25730" s="70"/>
    </row>
    <row r="25731" spans="31:31" ht="15.75" x14ac:dyDescent="0.3">
      <c r="AE25731" s="70"/>
    </row>
    <row r="25732" spans="31:31" ht="15.75" x14ac:dyDescent="0.3">
      <c r="AE25732" s="70"/>
    </row>
    <row r="25733" spans="31:31" ht="15.75" x14ac:dyDescent="0.3">
      <c r="AE25733" s="70"/>
    </row>
    <row r="25734" spans="31:31" ht="15.75" x14ac:dyDescent="0.3">
      <c r="AE25734" s="70"/>
    </row>
    <row r="25735" spans="31:31" ht="15.75" x14ac:dyDescent="0.3">
      <c r="AE25735" s="70"/>
    </row>
    <row r="25736" spans="31:31" ht="15.75" x14ac:dyDescent="0.3">
      <c r="AE25736" s="70"/>
    </row>
    <row r="25737" spans="31:31" ht="15.75" x14ac:dyDescent="0.3">
      <c r="AE25737" s="70"/>
    </row>
    <row r="25738" spans="31:31" ht="15.75" x14ac:dyDescent="0.3">
      <c r="AE25738" s="70"/>
    </row>
    <row r="25739" spans="31:31" ht="15.75" x14ac:dyDescent="0.3">
      <c r="AE25739" s="70"/>
    </row>
    <row r="25740" spans="31:31" ht="15.75" x14ac:dyDescent="0.3">
      <c r="AE25740" s="70"/>
    </row>
    <row r="25741" spans="31:31" ht="15.75" x14ac:dyDescent="0.3">
      <c r="AE25741" s="70"/>
    </row>
    <row r="25742" spans="31:31" ht="15.75" x14ac:dyDescent="0.3">
      <c r="AE25742" s="70"/>
    </row>
    <row r="25743" spans="31:31" ht="15.75" x14ac:dyDescent="0.3">
      <c r="AE25743" s="70"/>
    </row>
    <row r="25744" spans="31:31" ht="15.75" x14ac:dyDescent="0.3">
      <c r="AE25744" s="70"/>
    </row>
    <row r="25745" spans="31:31" ht="15.75" x14ac:dyDescent="0.3">
      <c r="AE25745" s="70"/>
    </row>
    <row r="25746" spans="31:31" ht="15.75" x14ac:dyDescent="0.3">
      <c r="AE25746" s="70"/>
    </row>
    <row r="25747" spans="31:31" ht="15.75" x14ac:dyDescent="0.3">
      <c r="AE25747" s="70"/>
    </row>
    <row r="25748" spans="31:31" ht="15.75" x14ac:dyDescent="0.3">
      <c r="AE25748" s="70"/>
    </row>
    <row r="25749" spans="31:31" ht="15.75" x14ac:dyDescent="0.3">
      <c r="AE25749" s="70"/>
    </row>
    <row r="25750" spans="31:31" ht="15.75" x14ac:dyDescent="0.3">
      <c r="AE25750" s="70"/>
    </row>
    <row r="25751" spans="31:31" ht="15.75" x14ac:dyDescent="0.3">
      <c r="AE25751" s="70"/>
    </row>
    <row r="25752" spans="31:31" ht="15.75" x14ac:dyDescent="0.3">
      <c r="AE25752" s="70"/>
    </row>
    <row r="25753" spans="31:31" ht="15.75" x14ac:dyDescent="0.3">
      <c r="AE25753" s="70"/>
    </row>
    <row r="25754" spans="31:31" ht="15.75" x14ac:dyDescent="0.3">
      <c r="AE25754" s="70"/>
    </row>
    <row r="25755" spans="31:31" ht="15.75" x14ac:dyDescent="0.3">
      <c r="AE25755" s="70"/>
    </row>
    <row r="25756" spans="31:31" ht="15.75" x14ac:dyDescent="0.3">
      <c r="AE25756" s="70"/>
    </row>
    <row r="25757" spans="31:31" ht="15.75" x14ac:dyDescent="0.3">
      <c r="AE25757" s="70"/>
    </row>
    <row r="25758" spans="31:31" ht="15.75" x14ac:dyDescent="0.3">
      <c r="AE25758" s="70"/>
    </row>
    <row r="25759" spans="31:31" ht="15.75" x14ac:dyDescent="0.3">
      <c r="AE25759" s="70"/>
    </row>
    <row r="25760" spans="31:31" ht="15.75" x14ac:dyDescent="0.3">
      <c r="AE25760" s="70"/>
    </row>
    <row r="25761" spans="31:31" ht="15.75" x14ac:dyDescent="0.3">
      <c r="AE25761" s="70"/>
    </row>
    <row r="25762" spans="31:31" ht="15.75" x14ac:dyDescent="0.3">
      <c r="AE25762" s="70"/>
    </row>
    <row r="25763" spans="31:31" ht="15.75" x14ac:dyDescent="0.3">
      <c r="AE25763" s="70"/>
    </row>
    <row r="25764" spans="31:31" ht="15.75" x14ac:dyDescent="0.3">
      <c r="AE25764" s="70"/>
    </row>
    <row r="25765" spans="31:31" ht="15.75" x14ac:dyDescent="0.3">
      <c r="AE25765" s="70"/>
    </row>
    <row r="25766" spans="31:31" ht="15.75" x14ac:dyDescent="0.3">
      <c r="AE25766" s="70"/>
    </row>
    <row r="25767" spans="31:31" ht="15.75" x14ac:dyDescent="0.3">
      <c r="AE25767" s="70"/>
    </row>
    <row r="25768" spans="31:31" ht="15.75" x14ac:dyDescent="0.3">
      <c r="AE25768" s="70"/>
    </row>
    <row r="25769" spans="31:31" ht="15.75" x14ac:dyDescent="0.3">
      <c r="AE25769" s="70"/>
    </row>
    <row r="25770" spans="31:31" ht="15.75" x14ac:dyDescent="0.3">
      <c r="AE25770" s="70"/>
    </row>
    <row r="25771" spans="31:31" ht="15.75" x14ac:dyDescent="0.3">
      <c r="AE25771" s="70"/>
    </row>
    <row r="25772" spans="31:31" ht="15.75" x14ac:dyDescent="0.3">
      <c r="AE25772" s="70"/>
    </row>
    <row r="25773" spans="31:31" ht="15.75" x14ac:dyDescent="0.3">
      <c r="AE25773" s="70"/>
    </row>
    <row r="25774" spans="31:31" ht="15.75" x14ac:dyDescent="0.3">
      <c r="AE25774" s="70"/>
    </row>
    <row r="25775" spans="31:31" ht="15.75" x14ac:dyDescent="0.3">
      <c r="AE25775" s="70"/>
    </row>
    <row r="25776" spans="31:31" ht="15.75" x14ac:dyDescent="0.3">
      <c r="AE25776" s="70"/>
    </row>
    <row r="25777" spans="31:31" ht="15.75" x14ac:dyDescent="0.3">
      <c r="AE25777" s="70"/>
    </row>
    <row r="25778" spans="31:31" ht="15.75" x14ac:dyDescent="0.3">
      <c r="AE25778" s="70"/>
    </row>
    <row r="25779" spans="31:31" ht="15.75" x14ac:dyDescent="0.3">
      <c r="AE25779" s="70"/>
    </row>
    <row r="25780" spans="31:31" ht="15.75" x14ac:dyDescent="0.3">
      <c r="AE25780" s="70"/>
    </row>
    <row r="25781" spans="31:31" ht="15.75" x14ac:dyDescent="0.3">
      <c r="AE25781" s="70"/>
    </row>
    <row r="25782" spans="31:31" ht="15.75" x14ac:dyDescent="0.3">
      <c r="AE25782" s="70"/>
    </row>
    <row r="25783" spans="31:31" ht="15.75" x14ac:dyDescent="0.3">
      <c r="AE25783" s="70"/>
    </row>
    <row r="25784" spans="31:31" ht="15.75" x14ac:dyDescent="0.3">
      <c r="AE25784" s="70"/>
    </row>
    <row r="25785" spans="31:31" ht="15.75" x14ac:dyDescent="0.3">
      <c r="AE25785" s="70"/>
    </row>
    <row r="25786" spans="31:31" ht="15.75" x14ac:dyDescent="0.3">
      <c r="AE25786" s="70"/>
    </row>
    <row r="25787" spans="31:31" ht="15.75" x14ac:dyDescent="0.3">
      <c r="AE25787" s="70"/>
    </row>
    <row r="25788" spans="31:31" ht="15.75" x14ac:dyDescent="0.3">
      <c r="AE25788" s="70"/>
    </row>
    <row r="25789" spans="31:31" ht="15.75" x14ac:dyDescent="0.3">
      <c r="AE25789" s="70"/>
    </row>
    <row r="25790" spans="31:31" ht="15.75" x14ac:dyDescent="0.3">
      <c r="AE25790" s="70"/>
    </row>
    <row r="25791" spans="31:31" ht="15.75" x14ac:dyDescent="0.3">
      <c r="AE25791" s="70"/>
    </row>
    <row r="25792" spans="31:31" ht="15.75" x14ac:dyDescent="0.3">
      <c r="AE25792" s="70"/>
    </row>
    <row r="25793" spans="31:31" ht="15.75" x14ac:dyDescent="0.3">
      <c r="AE25793" s="70"/>
    </row>
    <row r="25794" spans="31:31" ht="15.75" x14ac:dyDescent="0.3">
      <c r="AE25794" s="70"/>
    </row>
    <row r="25795" spans="31:31" ht="15.75" x14ac:dyDescent="0.3">
      <c r="AE25795" s="70"/>
    </row>
    <row r="25796" spans="31:31" ht="15.75" x14ac:dyDescent="0.3">
      <c r="AE25796" s="70"/>
    </row>
    <row r="25797" spans="31:31" ht="15.75" x14ac:dyDescent="0.3">
      <c r="AE25797" s="70"/>
    </row>
    <row r="25798" spans="31:31" ht="15.75" x14ac:dyDescent="0.3">
      <c r="AE25798" s="70"/>
    </row>
    <row r="25799" spans="31:31" ht="15.75" x14ac:dyDescent="0.3">
      <c r="AE25799" s="70"/>
    </row>
    <row r="25800" spans="31:31" ht="15.75" x14ac:dyDescent="0.3">
      <c r="AE25800" s="70"/>
    </row>
    <row r="25801" spans="31:31" ht="15.75" x14ac:dyDescent="0.3">
      <c r="AE25801" s="70"/>
    </row>
    <row r="25802" spans="31:31" ht="15.75" x14ac:dyDescent="0.3">
      <c r="AE25802" s="70"/>
    </row>
    <row r="25803" spans="31:31" ht="15.75" x14ac:dyDescent="0.3">
      <c r="AE25803" s="70"/>
    </row>
    <row r="25804" spans="31:31" ht="15.75" x14ac:dyDescent="0.3">
      <c r="AE25804" s="70"/>
    </row>
    <row r="25805" spans="31:31" ht="15.75" x14ac:dyDescent="0.3">
      <c r="AE25805" s="70"/>
    </row>
    <row r="25806" spans="31:31" ht="15.75" x14ac:dyDescent="0.3">
      <c r="AE25806" s="70"/>
    </row>
    <row r="25807" spans="31:31" ht="15.75" x14ac:dyDescent="0.3">
      <c r="AE25807" s="70"/>
    </row>
    <row r="25808" spans="31:31" ht="15.75" x14ac:dyDescent="0.3">
      <c r="AE25808" s="70"/>
    </row>
    <row r="25809" spans="31:31" ht="15.75" x14ac:dyDescent="0.3">
      <c r="AE25809" s="70"/>
    </row>
    <row r="25810" spans="31:31" ht="15.75" x14ac:dyDescent="0.3">
      <c r="AE25810" s="70"/>
    </row>
    <row r="25811" spans="31:31" ht="15.75" x14ac:dyDescent="0.3">
      <c r="AE25811" s="70"/>
    </row>
    <row r="25812" spans="31:31" ht="15.75" x14ac:dyDescent="0.3">
      <c r="AE25812" s="70"/>
    </row>
    <row r="25813" spans="31:31" ht="15.75" x14ac:dyDescent="0.3">
      <c r="AE25813" s="70"/>
    </row>
    <row r="25814" spans="31:31" ht="15.75" x14ac:dyDescent="0.3">
      <c r="AE25814" s="70"/>
    </row>
    <row r="25815" spans="31:31" ht="15.75" x14ac:dyDescent="0.3">
      <c r="AE25815" s="70"/>
    </row>
    <row r="25816" spans="31:31" ht="15.75" x14ac:dyDescent="0.3">
      <c r="AE25816" s="70"/>
    </row>
    <row r="25817" spans="31:31" ht="15.75" x14ac:dyDescent="0.3">
      <c r="AE25817" s="70"/>
    </row>
    <row r="25818" spans="31:31" ht="15.75" x14ac:dyDescent="0.3">
      <c r="AE25818" s="70"/>
    </row>
    <row r="25819" spans="31:31" ht="15.75" x14ac:dyDescent="0.3">
      <c r="AE25819" s="70"/>
    </row>
    <row r="25820" spans="31:31" ht="15.75" x14ac:dyDescent="0.3">
      <c r="AE25820" s="70"/>
    </row>
    <row r="25821" spans="31:31" ht="15.75" x14ac:dyDescent="0.3">
      <c r="AE25821" s="70"/>
    </row>
    <row r="25822" spans="31:31" ht="15.75" x14ac:dyDescent="0.3">
      <c r="AE25822" s="70"/>
    </row>
    <row r="25823" spans="31:31" ht="15.75" x14ac:dyDescent="0.3">
      <c r="AE25823" s="70"/>
    </row>
    <row r="25824" spans="31:31" ht="15.75" x14ac:dyDescent="0.3">
      <c r="AE25824" s="70"/>
    </row>
    <row r="25825" spans="31:31" ht="15.75" x14ac:dyDescent="0.3">
      <c r="AE25825" s="70"/>
    </row>
    <row r="25826" spans="31:31" ht="15.75" x14ac:dyDescent="0.3">
      <c r="AE25826" s="70"/>
    </row>
    <row r="25827" spans="31:31" ht="15.75" x14ac:dyDescent="0.3">
      <c r="AE25827" s="70"/>
    </row>
    <row r="25828" spans="31:31" ht="15.75" x14ac:dyDescent="0.3">
      <c r="AE25828" s="70"/>
    </row>
    <row r="25829" spans="31:31" ht="15.75" x14ac:dyDescent="0.3">
      <c r="AE25829" s="70"/>
    </row>
    <row r="25830" spans="31:31" ht="15.75" x14ac:dyDescent="0.3">
      <c r="AE25830" s="70"/>
    </row>
    <row r="25831" spans="31:31" ht="15.75" x14ac:dyDescent="0.3">
      <c r="AE25831" s="70"/>
    </row>
    <row r="25832" spans="31:31" ht="15.75" x14ac:dyDescent="0.3">
      <c r="AE25832" s="70"/>
    </row>
    <row r="25833" spans="31:31" ht="15.75" x14ac:dyDescent="0.3">
      <c r="AE25833" s="70"/>
    </row>
    <row r="25834" spans="31:31" ht="15.75" x14ac:dyDescent="0.3">
      <c r="AE25834" s="70"/>
    </row>
    <row r="25835" spans="31:31" ht="15.75" x14ac:dyDescent="0.3">
      <c r="AE25835" s="70"/>
    </row>
    <row r="25836" spans="31:31" ht="15.75" x14ac:dyDescent="0.3">
      <c r="AE25836" s="70"/>
    </row>
    <row r="25837" spans="31:31" ht="15.75" x14ac:dyDescent="0.3">
      <c r="AE25837" s="70"/>
    </row>
    <row r="25838" spans="31:31" ht="15.75" x14ac:dyDescent="0.3">
      <c r="AE25838" s="70"/>
    </row>
    <row r="25839" spans="31:31" ht="15.75" x14ac:dyDescent="0.3">
      <c r="AE25839" s="70"/>
    </row>
    <row r="25840" spans="31:31" ht="15.75" x14ac:dyDescent="0.3">
      <c r="AE25840" s="70"/>
    </row>
    <row r="25841" spans="31:31" ht="15.75" x14ac:dyDescent="0.3">
      <c r="AE25841" s="70"/>
    </row>
    <row r="25842" spans="31:31" ht="15.75" x14ac:dyDescent="0.3">
      <c r="AE25842" s="70"/>
    </row>
    <row r="25843" spans="31:31" ht="15.75" x14ac:dyDescent="0.3">
      <c r="AE25843" s="70"/>
    </row>
    <row r="25844" spans="31:31" ht="15.75" x14ac:dyDescent="0.3">
      <c r="AE25844" s="70"/>
    </row>
    <row r="25845" spans="31:31" ht="15.75" x14ac:dyDescent="0.3">
      <c r="AE25845" s="70"/>
    </row>
    <row r="25846" spans="31:31" ht="15.75" x14ac:dyDescent="0.3">
      <c r="AE25846" s="70"/>
    </row>
    <row r="25847" spans="31:31" ht="15.75" x14ac:dyDescent="0.3">
      <c r="AE25847" s="70"/>
    </row>
    <row r="25848" spans="31:31" ht="15.75" x14ac:dyDescent="0.3">
      <c r="AE25848" s="70"/>
    </row>
    <row r="25849" spans="31:31" ht="15.75" x14ac:dyDescent="0.3">
      <c r="AE25849" s="70"/>
    </row>
    <row r="25850" spans="31:31" ht="15.75" x14ac:dyDescent="0.3">
      <c r="AE25850" s="70"/>
    </row>
    <row r="25851" spans="31:31" ht="15.75" x14ac:dyDescent="0.3">
      <c r="AE25851" s="70"/>
    </row>
    <row r="25852" spans="31:31" ht="15.75" x14ac:dyDescent="0.3">
      <c r="AE25852" s="70"/>
    </row>
    <row r="25853" spans="31:31" ht="15.75" x14ac:dyDescent="0.3">
      <c r="AE25853" s="70"/>
    </row>
    <row r="25854" spans="31:31" ht="15.75" x14ac:dyDescent="0.3">
      <c r="AE25854" s="70"/>
    </row>
    <row r="25855" spans="31:31" ht="15.75" x14ac:dyDescent="0.3">
      <c r="AE25855" s="70"/>
    </row>
    <row r="25856" spans="31:31" ht="15.75" x14ac:dyDescent="0.3">
      <c r="AE25856" s="70"/>
    </row>
    <row r="25857" spans="31:31" ht="15.75" x14ac:dyDescent="0.3">
      <c r="AE25857" s="70"/>
    </row>
    <row r="25858" spans="31:31" ht="15.75" x14ac:dyDescent="0.3">
      <c r="AE25858" s="70"/>
    </row>
    <row r="25859" spans="31:31" ht="15.75" x14ac:dyDescent="0.3">
      <c r="AE25859" s="70"/>
    </row>
    <row r="25860" spans="31:31" ht="15.75" x14ac:dyDescent="0.3">
      <c r="AE25860" s="70"/>
    </row>
    <row r="25861" spans="31:31" ht="15.75" x14ac:dyDescent="0.3">
      <c r="AE25861" s="70"/>
    </row>
    <row r="25862" spans="31:31" ht="15.75" x14ac:dyDescent="0.3">
      <c r="AE25862" s="70"/>
    </row>
    <row r="25863" spans="31:31" ht="15.75" x14ac:dyDescent="0.3">
      <c r="AE25863" s="70"/>
    </row>
    <row r="25864" spans="31:31" ht="15.75" x14ac:dyDescent="0.3">
      <c r="AE25864" s="70"/>
    </row>
    <row r="25865" spans="31:31" ht="15.75" x14ac:dyDescent="0.3">
      <c r="AE25865" s="70"/>
    </row>
    <row r="25866" spans="31:31" ht="15.75" x14ac:dyDescent="0.3">
      <c r="AE25866" s="70"/>
    </row>
    <row r="25867" spans="31:31" ht="15.75" x14ac:dyDescent="0.3">
      <c r="AE25867" s="70"/>
    </row>
    <row r="25868" spans="31:31" ht="15.75" x14ac:dyDescent="0.3">
      <c r="AE25868" s="70"/>
    </row>
    <row r="25869" spans="31:31" ht="15.75" x14ac:dyDescent="0.3">
      <c r="AE25869" s="70"/>
    </row>
    <row r="25870" spans="31:31" ht="15.75" x14ac:dyDescent="0.3">
      <c r="AE25870" s="70"/>
    </row>
    <row r="25871" spans="31:31" ht="15.75" x14ac:dyDescent="0.3">
      <c r="AE25871" s="70"/>
    </row>
    <row r="25872" spans="31:31" ht="15.75" x14ac:dyDescent="0.3">
      <c r="AE25872" s="70"/>
    </row>
    <row r="25873" spans="31:31" ht="15.75" x14ac:dyDescent="0.3">
      <c r="AE25873" s="70"/>
    </row>
    <row r="25874" spans="31:31" ht="15.75" x14ac:dyDescent="0.3">
      <c r="AE25874" s="70"/>
    </row>
    <row r="25875" spans="31:31" ht="15.75" x14ac:dyDescent="0.3">
      <c r="AE25875" s="70"/>
    </row>
    <row r="25876" spans="31:31" ht="15.75" x14ac:dyDescent="0.3">
      <c r="AE25876" s="70"/>
    </row>
    <row r="25877" spans="31:31" ht="15.75" x14ac:dyDescent="0.3">
      <c r="AE25877" s="70"/>
    </row>
    <row r="25878" spans="31:31" ht="15.75" x14ac:dyDescent="0.3">
      <c r="AE25878" s="70"/>
    </row>
    <row r="25879" spans="31:31" ht="15.75" x14ac:dyDescent="0.3">
      <c r="AE25879" s="70"/>
    </row>
    <row r="25880" spans="31:31" ht="15.75" x14ac:dyDescent="0.3">
      <c r="AE25880" s="70"/>
    </row>
    <row r="25881" spans="31:31" ht="15.75" x14ac:dyDescent="0.3">
      <c r="AE25881" s="70"/>
    </row>
    <row r="25882" spans="31:31" ht="15.75" x14ac:dyDescent="0.3">
      <c r="AE25882" s="70"/>
    </row>
    <row r="25883" spans="31:31" ht="15.75" x14ac:dyDescent="0.3">
      <c r="AE25883" s="70"/>
    </row>
    <row r="25884" spans="31:31" ht="15.75" x14ac:dyDescent="0.3">
      <c r="AE25884" s="70"/>
    </row>
    <row r="25885" spans="31:31" ht="15.75" x14ac:dyDescent="0.3">
      <c r="AE25885" s="70"/>
    </row>
    <row r="25886" spans="31:31" ht="15.75" x14ac:dyDescent="0.3">
      <c r="AE25886" s="70"/>
    </row>
    <row r="25887" spans="31:31" ht="15.75" x14ac:dyDescent="0.3">
      <c r="AE25887" s="70"/>
    </row>
    <row r="25888" spans="31:31" ht="15.75" x14ac:dyDescent="0.3">
      <c r="AE25888" s="70"/>
    </row>
    <row r="25889" spans="31:31" ht="15.75" x14ac:dyDescent="0.3">
      <c r="AE25889" s="70"/>
    </row>
    <row r="25890" spans="31:31" ht="15.75" x14ac:dyDescent="0.3">
      <c r="AE25890" s="70"/>
    </row>
    <row r="25891" spans="31:31" ht="15.75" x14ac:dyDescent="0.3">
      <c r="AE25891" s="70"/>
    </row>
    <row r="25892" spans="31:31" ht="15.75" x14ac:dyDescent="0.3">
      <c r="AE25892" s="70"/>
    </row>
    <row r="25893" spans="31:31" ht="15.75" x14ac:dyDescent="0.3">
      <c r="AE25893" s="70"/>
    </row>
    <row r="25894" spans="31:31" ht="15.75" x14ac:dyDescent="0.3">
      <c r="AE25894" s="70"/>
    </row>
    <row r="25895" spans="31:31" ht="15.75" x14ac:dyDescent="0.3">
      <c r="AE25895" s="70"/>
    </row>
    <row r="25896" spans="31:31" ht="15.75" x14ac:dyDescent="0.3">
      <c r="AE25896" s="70"/>
    </row>
    <row r="25897" spans="31:31" ht="15.75" x14ac:dyDescent="0.3">
      <c r="AE25897" s="70"/>
    </row>
    <row r="25898" spans="31:31" ht="15.75" x14ac:dyDescent="0.3">
      <c r="AE25898" s="70"/>
    </row>
    <row r="25899" spans="31:31" ht="15.75" x14ac:dyDescent="0.3">
      <c r="AE25899" s="70"/>
    </row>
    <row r="25900" spans="31:31" ht="15.75" x14ac:dyDescent="0.3">
      <c r="AE25900" s="70"/>
    </row>
    <row r="25901" spans="31:31" ht="15.75" x14ac:dyDescent="0.3">
      <c r="AE25901" s="70"/>
    </row>
    <row r="25902" spans="31:31" ht="15.75" x14ac:dyDescent="0.3">
      <c r="AE25902" s="70"/>
    </row>
    <row r="25903" spans="31:31" ht="15.75" x14ac:dyDescent="0.3">
      <c r="AE25903" s="70"/>
    </row>
    <row r="25904" spans="31:31" ht="15.75" x14ac:dyDescent="0.3">
      <c r="AE25904" s="70"/>
    </row>
    <row r="25905" spans="31:31" ht="15.75" x14ac:dyDescent="0.3">
      <c r="AE25905" s="70"/>
    </row>
    <row r="25906" spans="31:31" ht="15.75" x14ac:dyDescent="0.3">
      <c r="AE25906" s="70"/>
    </row>
    <row r="25907" spans="31:31" ht="15.75" x14ac:dyDescent="0.3">
      <c r="AE25907" s="70"/>
    </row>
    <row r="25908" spans="31:31" ht="15.75" x14ac:dyDescent="0.3">
      <c r="AE25908" s="70"/>
    </row>
    <row r="25909" spans="31:31" ht="15.75" x14ac:dyDescent="0.3">
      <c r="AE25909" s="70"/>
    </row>
    <row r="25910" spans="31:31" ht="15.75" x14ac:dyDescent="0.3">
      <c r="AE25910" s="70"/>
    </row>
    <row r="25911" spans="31:31" ht="15.75" x14ac:dyDescent="0.3">
      <c r="AE25911" s="70"/>
    </row>
    <row r="25912" spans="31:31" ht="15.75" x14ac:dyDescent="0.3">
      <c r="AE25912" s="70"/>
    </row>
    <row r="25913" spans="31:31" ht="15.75" x14ac:dyDescent="0.3">
      <c r="AE25913" s="70"/>
    </row>
    <row r="25914" spans="31:31" ht="15.75" x14ac:dyDescent="0.3">
      <c r="AE25914" s="70"/>
    </row>
    <row r="25915" spans="31:31" ht="15.75" x14ac:dyDescent="0.3">
      <c r="AE25915" s="70"/>
    </row>
    <row r="25916" spans="31:31" ht="15.75" x14ac:dyDescent="0.3">
      <c r="AE25916" s="70"/>
    </row>
    <row r="25917" spans="31:31" ht="15.75" x14ac:dyDescent="0.3">
      <c r="AE25917" s="70"/>
    </row>
    <row r="25918" spans="31:31" ht="15.75" x14ac:dyDescent="0.3">
      <c r="AE25918" s="70"/>
    </row>
    <row r="25919" spans="31:31" ht="15.75" x14ac:dyDescent="0.3">
      <c r="AE25919" s="70"/>
    </row>
    <row r="25920" spans="31:31" ht="15.75" x14ac:dyDescent="0.3">
      <c r="AE25920" s="70"/>
    </row>
    <row r="25921" spans="31:31" ht="15.75" x14ac:dyDescent="0.3">
      <c r="AE25921" s="70"/>
    </row>
    <row r="25922" spans="31:31" ht="15.75" x14ac:dyDescent="0.3">
      <c r="AE25922" s="70"/>
    </row>
    <row r="25923" spans="31:31" ht="15.75" x14ac:dyDescent="0.3">
      <c r="AE25923" s="70"/>
    </row>
    <row r="25924" spans="31:31" ht="15.75" x14ac:dyDescent="0.3">
      <c r="AE25924" s="70"/>
    </row>
    <row r="25925" spans="31:31" ht="15.75" x14ac:dyDescent="0.3">
      <c r="AE25925" s="70"/>
    </row>
    <row r="25926" spans="31:31" ht="15.75" x14ac:dyDescent="0.3">
      <c r="AE25926" s="70"/>
    </row>
    <row r="25927" spans="31:31" ht="15.75" x14ac:dyDescent="0.3">
      <c r="AE25927" s="70"/>
    </row>
    <row r="25928" spans="31:31" ht="15.75" x14ac:dyDescent="0.3">
      <c r="AE25928" s="70"/>
    </row>
    <row r="25929" spans="31:31" ht="15.75" x14ac:dyDescent="0.3">
      <c r="AE25929" s="70"/>
    </row>
    <row r="25930" spans="31:31" ht="15.75" x14ac:dyDescent="0.3">
      <c r="AE25930" s="70"/>
    </row>
    <row r="25931" spans="31:31" ht="15.75" x14ac:dyDescent="0.3">
      <c r="AE25931" s="70"/>
    </row>
    <row r="25932" spans="31:31" ht="15.75" x14ac:dyDescent="0.3">
      <c r="AE25932" s="70"/>
    </row>
    <row r="25933" spans="31:31" ht="15.75" x14ac:dyDescent="0.3">
      <c r="AE25933" s="70"/>
    </row>
    <row r="25934" spans="31:31" ht="15.75" x14ac:dyDescent="0.3">
      <c r="AE25934" s="70"/>
    </row>
    <row r="25935" spans="31:31" ht="15.75" x14ac:dyDescent="0.3">
      <c r="AE25935" s="70"/>
    </row>
    <row r="25936" spans="31:31" ht="15.75" x14ac:dyDescent="0.3">
      <c r="AE25936" s="70"/>
    </row>
    <row r="25937" spans="31:31" ht="15.75" x14ac:dyDescent="0.3">
      <c r="AE25937" s="70"/>
    </row>
    <row r="25938" spans="31:31" ht="15.75" x14ac:dyDescent="0.3">
      <c r="AE25938" s="70"/>
    </row>
    <row r="25939" spans="31:31" ht="15.75" x14ac:dyDescent="0.3">
      <c r="AE25939" s="70"/>
    </row>
    <row r="25940" spans="31:31" ht="15.75" x14ac:dyDescent="0.3">
      <c r="AE25940" s="70"/>
    </row>
    <row r="25941" spans="31:31" ht="15.75" x14ac:dyDescent="0.3">
      <c r="AE25941" s="70"/>
    </row>
    <row r="25942" spans="31:31" ht="15.75" x14ac:dyDescent="0.3">
      <c r="AE25942" s="70"/>
    </row>
    <row r="25943" spans="31:31" ht="15.75" x14ac:dyDescent="0.3">
      <c r="AE25943" s="70"/>
    </row>
    <row r="25944" spans="31:31" ht="15.75" x14ac:dyDescent="0.3">
      <c r="AE25944" s="70"/>
    </row>
    <row r="25945" spans="31:31" ht="15.75" x14ac:dyDescent="0.3">
      <c r="AE25945" s="70"/>
    </row>
    <row r="25946" spans="31:31" ht="15.75" x14ac:dyDescent="0.3">
      <c r="AE25946" s="70"/>
    </row>
    <row r="25947" spans="31:31" ht="15.75" x14ac:dyDescent="0.3">
      <c r="AE25947" s="70"/>
    </row>
    <row r="25948" spans="31:31" ht="15.75" x14ac:dyDescent="0.3">
      <c r="AE25948" s="70"/>
    </row>
    <row r="25949" spans="31:31" ht="15.75" x14ac:dyDescent="0.3">
      <c r="AE25949" s="70"/>
    </row>
    <row r="25950" spans="31:31" ht="15.75" x14ac:dyDescent="0.3">
      <c r="AE25950" s="70"/>
    </row>
    <row r="25951" spans="31:31" ht="15.75" x14ac:dyDescent="0.3">
      <c r="AE25951" s="70"/>
    </row>
    <row r="25952" spans="31:31" ht="15.75" x14ac:dyDescent="0.3">
      <c r="AE25952" s="70"/>
    </row>
    <row r="25953" spans="31:31" ht="15.75" x14ac:dyDescent="0.3">
      <c r="AE25953" s="70"/>
    </row>
    <row r="25954" spans="31:31" ht="15.75" x14ac:dyDescent="0.3">
      <c r="AE25954" s="70"/>
    </row>
    <row r="25955" spans="31:31" ht="15.75" x14ac:dyDescent="0.3">
      <c r="AE25955" s="70"/>
    </row>
    <row r="25956" spans="31:31" ht="15.75" x14ac:dyDescent="0.3">
      <c r="AE25956" s="70"/>
    </row>
    <row r="25957" spans="31:31" ht="15.75" x14ac:dyDescent="0.3">
      <c r="AE25957" s="70"/>
    </row>
    <row r="25958" spans="31:31" ht="15.75" x14ac:dyDescent="0.3">
      <c r="AE25958" s="70"/>
    </row>
    <row r="25959" spans="31:31" ht="15.75" x14ac:dyDescent="0.3">
      <c r="AE25959" s="70"/>
    </row>
    <row r="25960" spans="31:31" ht="15.75" x14ac:dyDescent="0.3">
      <c r="AE25960" s="70"/>
    </row>
    <row r="25961" spans="31:31" ht="15.75" x14ac:dyDescent="0.3">
      <c r="AE25961" s="70"/>
    </row>
    <row r="25962" spans="31:31" ht="15.75" x14ac:dyDescent="0.3">
      <c r="AE25962" s="70"/>
    </row>
    <row r="25963" spans="31:31" ht="15.75" x14ac:dyDescent="0.3">
      <c r="AE25963" s="70"/>
    </row>
    <row r="25964" spans="31:31" ht="15.75" x14ac:dyDescent="0.3">
      <c r="AE25964" s="70"/>
    </row>
    <row r="25965" spans="31:31" ht="15.75" x14ac:dyDescent="0.3">
      <c r="AE25965" s="70"/>
    </row>
    <row r="25966" spans="31:31" ht="15.75" x14ac:dyDescent="0.3">
      <c r="AE25966" s="70"/>
    </row>
    <row r="25967" spans="31:31" ht="15.75" x14ac:dyDescent="0.3">
      <c r="AE25967" s="70"/>
    </row>
    <row r="25968" spans="31:31" ht="15.75" x14ac:dyDescent="0.3">
      <c r="AE25968" s="70"/>
    </row>
    <row r="25969" spans="31:31" ht="15.75" x14ac:dyDescent="0.3">
      <c r="AE25969" s="70"/>
    </row>
    <row r="25970" spans="31:31" ht="15.75" x14ac:dyDescent="0.3">
      <c r="AE25970" s="70"/>
    </row>
    <row r="25971" spans="31:31" ht="15.75" x14ac:dyDescent="0.3">
      <c r="AE25971" s="70"/>
    </row>
    <row r="25972" spans="31:31" ht="15.75" x14ac:dyDescent="0.3">
      <c r="AE25972" s="70"/>
    </row>
    <row r="25973" spans="31:31" ht="15.75" x14ac:dyDescent="0.3">
      <c r="AE25973" s="70"/>
    </row>
    <row r="25974" spans="31:31" ht="15.75" x14ac:dyDescent="0.3">
      <c r="AE25974" s="70"/>
    </row>
    <row r="25975" spans="31:31" ht="15.75" x14ac:dyDescent="0.3">
      <c r="AE25975" s="70"/>
    </row>
    <row r="25976" spans="31:31" ht="15.75" x14ac:dyDescent="0.3">
      <c r="AE25976" s="70"/>
    </row>
    <row r="25977" spans="31:31" ht="15.75" x14ac:dyDescent="0.3">
      <c r="AE25977" s="70"/>
    </row>
    <row r="25978" spans="31:31" ht="15.75" x14ac:dyDescent="0.3">
      <c r="AE25978" s="70"/>
    </row>
    <row r="25979" spans="31:31" ht="15.75" x14ac:dyDescent="0.3">
      <c r="AE25979" s="70"/>
    </row>
    <row r="25980" spans="31:31" ht="15.75" x14ac:dyDescent="0.3">
      <c r="AE25980" s="70"/>
    </row>
    <row r="25981" spans="31:31" ht="15.75" x14ac:dyDescent="0.3">
      <c r="AE25981" s="70"/>
    </row>
    <row r="25982" spans="31:31" ht="15.75" x14ac:dyDescent="0.3">
      <c r="AE25982" s="70"/>
    </row>
    <row r="25983" spans="31:31" ht="15.75" x14ac:dyDescent="0.3">
      <c r="AE25983" s="70"/>
    </row>
    <row r="25984" spans="31:31" ht="15.75" x14ac:dyDescent="0.3">
      <c r="AE25984" s="70"/>
    </row>
    <row r="25985" spans="31:31" ht="15.75" x14ac:dyDescent="0.3">
      <c r="AE25985" s="70"/>
    </row>
    <row r="25986" spans="31:31" ht="15.75" x14ac:dyDescent="0.3">
      <c r="AE25986" s="70"/>
    </row>
    <row r="25987" spans="31:31" ht="15.75" x14ac:dyDescent="0.3">
      <c r="AE25987" s="70"/>
    </row>
    <row r="25988" spans="31:31" ht="15.75" x14ac:dyDescent="0.3">
      <c r="AE25988" s="70"/>
    </row>
    <row r="25989" spans="31:31" ht="15.75" x14ac:dyDescent="0.3">
      <c r="AE25989" s="70"/>
    </row>
    <row r="25990" spans="31:31" ht="15.75" x14ac:dyDescent="0.3">
      <c r="AE25990" s="70"/>
    </row>
    <row r="25991" spans="31:31" ht="15.75" x14ac:dyDescent="0.3">
      <c r="AE25991" s="70"/>
    </row>
    <row r="25992" spans="31:31" ht="15.75" x14ac:dyDescent="0.3">
      <c r="AE25992" s="70"/>
    </row>
    <row r="25993" spans="31:31" ht="15.75" x14ac:dyDescent="0.3">
      <c r="AE25993" s="70"/>
    </row>
    <row r="25994" spans="31:31" ht="15.75" x14ac:dyDescent="0.3">
      <c r="AE25994" s="70"/>
    </row>
    <row r="25995" spans="31:31" ht="15.75" x14ac:dyDescent="0.3">
      <c r="AE25995" s="70"/>
    </row>
    <row r="25996" spans="31:31" ht="15.75" x14ac:dyDescent="0.3">
      <c r="AE25996" s="70"/>
    </row>
    <row r="25997" spans="31:31" ht="15.75" x14ac:dyDescent="0.3">
      <c r="AE25997" s="70"/>
    </row>
    <row r="25998" spans="31:31" ht="15.75" x14ac:dyDescent="0.3">
      <c r="AE25998" s="70"/>
    </row>
    <row r="25999" spans="31:31" ht="15.75" x14ac:dyDescent="0.3">
      <c r="AE25999" s="70"/>
    </row>
    <row r="26000" spans="31:31" ht="15.75" x14ac:dyDescent="0.3">
      <c r="AE26000" s="70"/>
    </row>
    <row r="26001" spans="31:31" ht="15.75" x14ac:dyDescent="0.3">
      <c r="AE26001" s="70"/>
    </row>
    <row r="26002" spans="31:31" ht="15.75" x14ac:dyDescent="0.3">
      <c r="AE26002" s="70"/>
    </row>
    <row r="26003" spans="31:31" ht="15.75" x14ac:dyDescent="0.3">
      <c r="AE26003" s="70"/>
    </row>
    <row r="26004" spans="31:31" ht="15.75" x14ac:dyDescent="0.3">
      <c r="AE26004" s="70"/>
    </row>
    <row r="26005" spans="31:31" ht="15.75" x14ac:dyDescent="0.3">
      <c r="AE26005" s="70"/>
    </row>
    <row r="26006" spans="31:31" ht="15.75" x14ac:dyDescent="0.3">
      <c r="AE26006" s="70"/>
    </row>
    <row r="26007" spans="31:31" ht="15.75" x14ac:dyDescent="0.3">
      <c r="AE26007" s="70"/>
    </row>
    <row r="26008" spans="31:31" ht="15.75" x14ac:dyDescent="0.3">
      <c r="AE26008" s="70"/>
    </row>
    <row r="26009" spans="31:31" ht="15.75" x14ac:dyDescent="0.3">
      <c r="AE26009" s="70"/>
    </row>
    <row r="26010" spans="31:31" ht="15.75" x14ac:dyDescent="0.3">
      <c r="AE26010" s="70"/>
    </row>
    <row r="26011" spans="31:31" ht="15.75" x14ac:dyDescent="0.3">
      <c r="AE26011" s="70"/>
    </row>
    <row r="26012" spans="31:31" ht="15.75" x14ac:dyDescent="0.3">
      <c r="AE26012" s="70"/>
    </row>
    <row r="26013" spans="31:31" ht="15.75" x14ac:dyDescent="0.3">
      <c r="AE26013" s="70"/>
    </row>
    <row r="26014" spans="31:31" ht="15.75" x14ac:dyDescent="0.3">
      <c r="AE26014" s="70"/>
    </row>
    <row r="26015" spans="31:31" ht="15.75" x14ac:dyDescent="0.3">
      <c r="AE26015" s="70"/>
    </row>
    <row r="26016" spans="31:31" ht="15.75" x14ac:dyDescent="0.3">
      <c r="AE26016" s="70"/>
    </row>
    <row r="26017" spans="31:31" ht="15.75" x14ac:dyDescent="0.3">
      <c r="AE26017" s="70"/>
    </row>
    <row r="26018" spans="31:31" ht="15.75" x14ac:dyDescent="0.3">
      <c r="AE26018" s="70"/>
    </row>
    <row r="26019" spans="31:31" ht="15.75" x14ac:dyDescent="0.3">
      <c r="AE26019" s="70"/>
    </row>
    <row r="26020" spans="31:31" ht="15.75" x14ac:dyDescent="0.3">
      <c r="AE26020" s="70"/>
    </row>
    <row r="26021" spans="31:31" ht="15.75" x14ac:dyDescent="0.3">
      <c r="AE26021" s="70"/>
    </row>
    <row r="26022" spans="31:31" ht="15.75" x14ac:dyDescent="0.3">
      <c r="AE26022" s="70"/>
    </row>
    <row r="26023" spans="31:31" ht="15.75" x14ac:dyDescent="0.3">
      <c r="AE26023" s="70"/>
    </row>
    <row r="26024" spans="31:31" ht="15.75" x14ac:dyDescent="0.3">
      <c r="AE26024" s="70"/>
    </row>
    <row r="26025" spans="31:31" ht="15.75" x14ac:dyDescent="0.3">
      <c r="AE26025" s="70"/>
    </row>
    <row r="26026" spans="31:31" ht="15.75" x14ac:dyDescent="0.3">
      <c r="AE26026" s="70"/>
    </row>
    <row r="26027" spans="31:31" ht="15.75" x14ac:dyDescent="0.3">
      <c r="AE26027" s="70"/>
    </row>
    <row r="26028" spans="31:31" ht="15.75" x14ac:dyDescent="0.3">
      <c r="AE26028" s="70"/>
    </row>
    <row r="26029" spans="31:31" ht="15.75" x14ac:dyDescent="0.3">
      <c r="AE26029" s="70"/>
    </row>
    <row r="26030" spans="31:31" ht="15.75" x14ac:dyDescent="0.3">
      <c r="AE26030" s="70"/>
    </row>
    <row r="26031" spans="31:31" ht="15.75" x14ac:dyDescent="0.3">
      <c r="AE26031" s="70"/>
    </row>
    <row r="26032" spans="31:31" ht="15.75" x14ac:dyDescent="0.3">
      <c r="AE26032" s="70"/>
    </row>
    <row r="26033" spans="31:31" ht="15.75" x14ac:dyDescent="0.3">
      <c r="AE26033" s="70"/>
    </row>
    <row r="26034" spans="31:31" ht="15.75" x14ac:dyDescent="0.3">
      <c r="AE26034" s="70"/>
    </row>
    <row r="26035" spans="31:31" ht="15.75" x14ac:dyDescent="0.3">
      <c r="AE26035" s="70"/>
    </row>
    <row r="26036" spans="31:31" ht="15.75" x14ac:dyDescent="0.3">
      <c r="AE26036" s="70"/>
    </row>
    <row r="26037" spans="31:31" ht="15.75" x14ac:dyDescent="0.3">
      <c r="AE26037" s="70"/>
    </row>
    <row r="26038" spans="31:31" ht="15.75" x14ac:dyDescent="0.3">
      <c r="AE26038" s="70"/>
    </row>
    <row r="26039" spans="31:31" ht="15.75" x14ac:dyDescent="0.3">
      <c r="AE26039" s="70"/>
    </row>
    <row r="26040" spans="31:31" ht="15.75" x14ac:dyDescent="0.3">
      <c r="AE26040" s="70"/>
    </row>
    <row r="26041" spans="31:31" ht="15.75" x14ac:dyDescent="0.3">
      <c r="AE26041" s="70"/>
    </row>
    <row r="26042" spans="31:31" ht="15.75" x14ac:dyDescent="0.3">
      <c r="AE26042" s="70"/>
    </row>
    <row r="26043" spans="31:31" ht="15.75" x14ac:dyDescent="0.3">
      <c r="AE26043" s="70"/>
    </row>
    <row r="26044" spans="31:31" ht="15.75" x14ac:dyDescent="0.3">
      <c r="AE26044" s="70"/>
    </row>
    <row r="26045" spans="31:31" ht="15.75" x14ac:dyDescent="0.3">
      <c r="AE26045" s="70"/>
    </row>
    <row r="26046" spans="31:31" ht="15.75" x14ac:dyDescent="0.3">
      <c r="AE26046" s="70"/>
    </row>
    <row r="26047" spans="31:31" ht="15.75" x14ac:dyDescent="0.3">
      <c r="AE26047" s="70"/>
    </row>
    <row r="26048" spans="31:31" ht="15.75" x14ac:dyDescent="0.3">
      <c r="AE26048" s="70"/>
    </row>
    <row r="26049" spans="31:31" ht="15.75" x14ac:dyDescent="0.3">
      <c r="AE26049" s="70"/>
    </row>
    <row r="26050" spans="31:31" ht="15.75" x14ac:dyDescent="0.3">
      <c r="AE26050" s="70"/>
    </row>
    <row r="26051" spans="31:31" ht="15.75" x14ac:dyDescent="0.3">
      <c r="AE26051" s="70"/>
    </row>
    <row r="26052" spans="31:31" ht="15.75" x14ac:dyDescent="0.3">
      <c r="AE26052" s="70"/>
    </row>
    <row r="26053" spans="31:31" ht="15.75" x14ac:dyDescent="0.3">
      <c r="AE26053" s="70"/>
    </row>
    <row r="26054" spans="31:31" ht="15.75" x14ac:dyDescent="0.3">
      <c r="AE26054" s="70"/>
    </row>
    <row r="26055" spans="31:31" ht="15.75" x14ac:dyDescent="0.3">
      <c r="AE26055" s="70"/>
    </row>
    <row r="26056" spans="31:31" ht="15.75" x14ac:dyDescent="0.3">
      <c r="AE26056" s="70"/>
    </row>
    <row r="26057" spans="31:31" ht="15.75" x14ac:dyDescent="0.3">
      <c r="AE26057" s="70"/>
    </row>
    <row r="26058" spans="31:31" ht="15.75" x14ac:dyDescent="0.3">
      <c r="AE26058" s="70"/>
    </row>
    <row r="26059" spans="31:31" ht="15.75" x14ac:dyDescent="0.3">
      <c r="AE26059" s="70"/>
    </row>
    <row r="26060" spans="31:31" ht="15.75" x14ac:dyDescent="0.3">
      <c r="AE26060" s="70"/>
    </row>
    <row r="26061" spans="31:31" ht="15.75" x14ac:dyDescent="0.3">
      <c r="AE26061" s="70"/>
    </row>
    <row r="26062" spans="31:31" ht="15.75" x14ac:dyDescent="0.3">
      <c r="AE26062" s="70"/>
    </row>
    <row r="26063" spans="31:31" ht="15.75" x14ac:dyDescent="0.3">
      <c r="AE26063" s="70"/>
    </row>
    <row r="26064" spans="31:31" ht="15.75" x14ac:dyDescent="0.3">
      <c r="AE26064" s="70"/>
    </row>
    <row r="26065" spans="31:31" ht="15.75" x14ac:dyDescent="0.3">
      <c r="AE26065" s="70"/>
    </row>
    <row r="26066" spans="31:31" ht="15.75" x14ac:dyDescent="0.3">
      <c r="AE26066" s="70"/>
    </row>
    <row r="26067" spans="31:31" ht="15.75" x14ac:dyDescent="0.3">
      <c r="AE26067" s="70"/>
    </row>
    <row r="26068" spans="31:31" ht="15.75" x14ac:dyDescent="0.3">
      <c r="AE26068" s="70"/>
    </row>
    <row r="26069" spans="31:31" ht="15.75" x14ac:dyDescent="0.3">
      <c r="AE26069" s="70"/>
    </row>
    <row r="26070" spans="31:31" ht="15.75" x14ac:dyDescent="0.3">
      <c r="AE26070" s="70"/>
    </row>
    <row r="26071" spans="31:31" ht="15.75" x14ac:dyDescent="0.3">
      <c r="AE26071" s="70"/>
    </row>
    <row r="26072" spans="31:31" ht="15.75" x14ac:dyDescent="0.3">
      <c r="AE26072" s="70"/>
    </row>
    <row r="26073" spans="31:31" ht="15.75" x14ac:dyDescent="0.3">
      <c r="AE26073" s="70"/>
    </row>
    <row r="26074" spans="31:31" ht="15.75" x14ac:dyDescent="0.3">
      <c r="AE26074" s="70"/>
    </row>
    <row r="26075" spans="31:31" ht="15.75" x14ac:dyDescent="0.3">
      <c r="AE26075" s="70"/>
    </row>
    <row r="26076" spans="31:31" ht="15.75" x14ac:dyDescent="0.3">
      <c r="AE26076" s="70"/>
    </row>
    <row r="26077" spans="31:31" ht="15.75" x14ac:dyDescent="0.3">
      <c r="AE26077" s="70"/>
    </row>
    <row r="26078" spans="31:31" ht="15.75" x14ac:dyDescent="0.3">
      <c r="AE26078" s="70"/>
    </row>
    <row r="26079" spans="31:31" ht="15.75" x14ac:dyDescent="0.3">
      <c r="AE26079" s="70"/>
    </row>
    <row r="26080" spans="31:31" ht="15.75" x14ac:dyDescent="0.3">
      <c r="AE26080" s="70"/>
    </row>
    <row r="26081" spans="31:31" ht="15.75" x14ac:dyDescent="0.3">
      <c r="AE26081" s="70"/>
    </row>
    <row r="26082" spans="31:31" ht="15.75" x14ac:dyDescent="0.3">
      <c r="AE26082" s="70"/>
    </row>
    <row r="26083" spans="31:31" ht="15.75" x14ac:dyDescent="0.3">
      <c r="AE26083" s="70"/>
    </row>
    <row r="26084" spans="31:31" ht="15.75" x14ac:dyDescent="0.3">
      <c r="AE26084" s="70"/>
    </row>
    <row r="26085" spans="31:31" ht="15.75" x14ac:dyDescent="0.3">
      <c r="AE26085" s="70"/>
    </row>
    <row r="26086" spans="31:31" ht="15.75" x14ac:dyDescent="0.3">
      <c r="AE26086" s="70"/>
    </row>
    <row r="26087" spans="31:31" ht="15.75" x14ac:dyDescent="0.3">
      <c r="AE26087" s="70"/>
    </row>
    <row r="26088" spans="31:31" ht="15.75" x14ac:dyDescent="0.3">
      <c r="AE26088" s="70"/>
    </row>
    <row r="26089" spans="31:31" ht="15.75" x14ac:dyDescent="0.3">
      <c r="AE26089" s="70"/>
    </row>
    <row r="26090" spans="31:31" ht="15.75" x14ac:dyDescent="0.3">
      <c r="AE26090" s="70"/>
    </row>
    <row r="26091" spans="31:31" ht="15.75" x14ac:dyDescent="0.3">
      <c r="AE26091" s="70"/>
    </row>
    <row r="26092" spans="31:31" ht="15.75" x14ac:dyDescent="0.3">
      <c r="AE26092" s="70"/>
    </row>
    <row r="26093" spans="31:31" ht="15.75" x14ac:dyDescent="0.3">
      <c r="AE26093" s="70"/>
    </row>
    <row r="26094" spans="31:31" ht="15.75" x14ac:dyDescent="0.3">
      <c r="AE26094" s="70"/>
    </row>
    <row r="26095" spans="31:31" ht="15.75" x14ac:dyDescent="0.3">
      <c r="AE26095" s="70"/>
    </row>
    <row r="26096" spans="31:31" ht="15.75" x14ac:dyDescent="0.3">
      <c r="AE26096" s="70"/>
    </row>
    <row r="26097" spans="31:31" ht="15.75" x14ac:dyDescent="0.3">
      <c r="AE26097" s="70"/>
    </row>
    <row r="26098" spans="31:31" ht="15.75" x14ac:dyDescent="0.3">
      <c r="AE26098" s="70"/>
    </row>
    <row r="26099" spans="31:31" ht="15.75" x14ac:dyDescent="0.3">
      <c r="AE26099" s="70"/>
    </row>
    <row r="26100" spans="31:31" ht="15.75" x14ac:dyDescent="0.3">
      <c r="AE26100" s="70"/>
    </row>
    <row r="26101" spans="31:31" ht="15.75" x14ac:dyDescent="0.3">
      <c r="AE26101" s="70"/>
    </row>
    <row r="26102" spans="31:31" ht="15.75" x14ac:dyDescent="0.3">
      <c r="AE26102" s="70"/>
    </row>
    <row r="26103" spans="31:31" ht="15.75" x14ac:dyDescent="0.3">
      <c r="AE26103" s="70"/>
    </row>
    <row r="26104" spans="31:31" ht="15.75" x14ac:dyDescent="0.3">
      <c r="AE26104" s="70"/>
    </row>
    <row r="26105" spans="31:31" ht="15.75" x14ac:dyDescent="0.3">
      <c r="AE26105" s="70"/>
    </row>
    <row r="26106" spans="31:31" ht="15.75" x14ac:dyDescent="0.3">
      <c r="AE26106" s="70"/>
    </row>
    <row r="26107" spans="31:31" ht="15.75" x14ac:dyDescent="0.3">
      <c r="AE26107" s="70"/>
    </row>
    <row r="26108" spans="31:31" ht="15.75" x14ac:dyDescent="0.3">
      <c r="AE26108" s="70"/>
    </row>
    <row r="26109" spans="31:31" ht="15.75" x14ac:dyDescent="0.3">
      <c r="AE26109" s="70"/>
    </row>
    <row r="26110" spans="31:31" ht="15.75" x14ac:dyDescent="0.3">
      <c r="AE26110" s="70"/>
    </row>
    <row r="26111" spans="31:31" ht="15.75" x14ac:dyDescent="0.3">
      <c r="AE26111" s="70"/>
    </row>
    <row r="26112" spans="31:31" ht="15.75" x14ac:dyDescent="0.3">
      <c r="AE26112" s="70"/>
    </row>
    <row r="26113" spans="31:31" ht="15.75" x14ac:dyDescent="0.3">
      <c r="AE26113" s="70"/>
    </row>
    <row r="26114" spans="31:31" ht="15.75" x14ac:dyDescent="0.3">
      <c r="AE26114" s="70"/>
    </row>
    <row r="26115" spans="31:31" ht="15.75" x14ac:dyDescent="0.3">
      <c r="AE26115" s="70"/>
    </row>
    <row r="26116" spans="31:31" ht="15.75" x14ac:dyDescent="0.3">
      <c r="AE26116" s="70"/>
    </row>
    <row r="26117" spans="31:31" ht="15.75" x14ac:dyDescent="0.3">
      <c r="AE26117" s="70"/>
    </row>
    <row r="26118" spans="31:31" ht="15.75" x14ac:dyDescent="0.3">
      <c r="AE26118" s="70"/>
    </row>
    <row r="26119" spans="31:31" ht="15.75" x14ac:dyDescent="0.3">
      <c r="AE26119" s="70"/>
    </row>
    <row r="26120" spans="31:31" ht="15.75" x14ac:dyDescent="0.3">
      <c r="AE26120" s="70"/>
    </row>
    <row r="26121" spans="31:31" ht="15.75" x14ac:dyDescent="0.3">
      <c r="AE26121" s="70"/>
    </row>
    <row r="26122" spans="31:31" ht="15.75" x14ac:dyDescent="0.3">
      <c r="AE26122" s="70"/>
    </row>
    <row r="26123" spans="31:31" ht="15.75" x14ac:dyDescent="0.3">
      <c r="AE26123" s="70"/>
    </row>
    <row r="26124" spans="31:31" ht="15.75" x14ac:dyDescent="0.3">
      <c r="AE26124" s="70"/>
    </row>
    <row r="26125" spans="31:31" ht="15.75" x14ac:dyDescent="0.3">
      <c r="AE26125" s="70"/>
    </row>
    <row r="26126" spans="31:31" ht="15.75" x14ac:dyDescent="0.3">
      <c r="AE26126" s="70"/>
    </row>
    <row r="26127" spans="31:31" ht="15.75" x14ac:dyDescent="0.3">
      <c r="AE26127" s="70"/>
    </row>
    <row r="26128" spans="31:31" ht="15.75" x14ac:dyDescent="0.3">
      <c r="AE26128" s="70"/>
    </row>
    <row r="26129" spans="31:31" ht="15.75" x14ac:dyDescent="0.3">
      <c r="AE26129" s="70"/>
    </row>
    <row r="26130" spans="31:31" ht="15.75" x14ac:dyDescent="0.3">
      <c r="AE26130" s="70"/>
    </row>
    <row r="26131" spans="31:31" ht="15.75" x14ac:dyDescent="0.3">
      <c r="AE26131" s="70"/>
    </row>
    <row r="26132" spans="31:31" ht="15.75" x14ac:dyDescent="0.3">
      <c r="AE26132" s="70"/>
    </row>
    <row r="26133" spans="31:31" ht="15.75" x14ac:dyDescent="0.3">
      <c r="AE26133" s="70"/>
    </row>
    <row r="26134" spans="31:31" ht="15.75" x14ac:dyDescent="0.3">
      <c r="AE26134" s="70"/>
    </row>
    <row r="26135" spans="31:31" ht="15.75" x14ac:dyDescent="0.3">
      <c r="AE26135" s="70"/>
    </row>
    <row r="26136" spans="31:31" ht="15.75" x14ac:dyDescent="0.3">
      <c r="AE26136" s="70"/>
    </row>
    <row r="26137" spans="31:31" ht="15.75" x14ac:dyDescent="0.3">
      <c r="AE26137" s="70"/>
    </row>
    <row r="26138" spans="31:31" ht="15.75" x14ac:dyDescent="0.3">
      <c r="AE26138" s="70"/>
    </row>
    <row r="26139" spans="31:31" ht="15.75" x14ac:dyDescent="0.3">
      <c r="AE26139" s="70"/>
    </row>
    <row r="26140" spans="31:31" ht="15.75" x14ac:dyDescent="0.3">
      <c r="AE26140" s="70"/>
    </row>
    <row r="26141" spans="31:31" ht="15.75" x14ac:dyDescent="0.3">
      <c r="AE26141" s="70"/>
    </row>
    <row r="26142" spans="31:31" ht="15.75" x14ac:dyDescent="0.3">
      <c r="AE26142" s="70"/>
    </row>
    <row r="26143" spans="31:31" ht="15.75" x14ac:dyDescent="0.3">
      <c r="AE26143" s="70"/>
    </row>
    <row r="26144" spans="31:31" ht="15.75" x14ac:dyDescent="0.3">
      <c r="AE26144" s="70"/>
    </row>
    <row r="26145" spans="31:31" ht="15.75" x14ac:dyDescent="0.3">
      <c r="AE26145" s="70"/>
    </row>
    <row r="26146" spans="31:31" ht="15.75" x14ac:dyDescent="0.3">
      <c r="AE26146" s="70"/>
    </row>
    <row r="26147" spans="31:31" ht="15.75" x14ac:dyDescent="0.3">
      <c r="AE26147" s="70"/>
    </row>
    <row r="26148" spans="31:31" ht="15.75" x14ac:dyDescent="0.3">
      <c r="AE26148" s="70"/>
    </row>
    <row r="26149" spans="31:31" ht="15.75" x14ac:dyDescent="0.3">
      <c r="AE26149" s="70"/>
    </row>
    <row r="26150" spans="31:31" ht="15.75" x14ac:dyDescent="0.3">
      <c r="AE26150" s="70"/>
    </row>
    <row r="26151" spans="31:31" ht="15.75" x14ac:dyDescent="0.3">
      <c r="AE26151" s="70"/>
    </row>
    <row r="26152" spans="31:31" ht="15.75" x14ac:dyDescent="0.3">
      <c r="AE26152" s="70"/>
    </row>
    <row r="26153" spans="31:31" ht="15.75" x14ac:dyDescent="0.3">
      <c r="AE26153" s="70"/>
    </row>
    <row r="26154" spans="31:31" ht="15.75" x14ac:dyDescent="0.3">
      <c r="AE26154" s="70"/>
    </row>
    <row r="26155" spans="31:31" ht="15.75" x14ac:dyDescent="0.3">
      <c r="AE26155" s="70"/>
    </row>
    <row r="26156" spans="31:31" ht="15.75" x14ac:dyDescent="0.3">
      <c r="AE26156" s="70"/>
    </row>
    <row r="26157" spans="31:31" ht="15.75" x14ac:dyDescent="0.3">
      <c r="AE26157" s="70"/>
    </row>
    <row r="26158" spans="31:31" ht="15.75" x14ac:dyDescent="0.3">
      <c r="AE26158" s="70"/>
    </row>
    <row r="26159" spans="31:31" ht="15.75" x14ac:dyDescent="0.3">
      <c r="AE26159" s="70"/>
    </row>
    <row r="26160" spans="31:31" ht="15.75" x14ac:dyDescent="0.3">
      <c r="AE26160" s="70"/>
    </row>
    <row r="26161" spans="31:31" ht="15.75" x14ac:dyDescent="0.3">
      <c r="AE26161" s="70"/>
    </row>
    <row r="26162" spans="31:31" ht="15.75" x14ac:dyDescent="0.3">
      <c r="AE26162" s="70"/>
    </row>
    <row r="26163" spans="31:31" ht="15.75" x14ac:dyDescent="0.3">
      <c r="AE26163" s="70"/>
    </row>
    <row r="26164" spans="31:31" ht="15.75" x14ac:dyDescent="0.3">
      <c r="AE26164" s="70"/>
    </row>
    <row r="26165" spans="31:31" ht="15.75" x14ac:dyDescent="0.3">
      <c r="AE26165" s="70"/>
    </row>
    <row r="26166" spans="31:31" ht="15.75" x14ac:dyDescent="0.3">
      <c r="AE26166" s="70"/>
    </row>
    <row r="26167" spans="31:31" ht="15.75" x14ac:dyDescent="0.3">
      <c r="AE26167" s="70"/>
    </row>
    <row r="26168" spans="31:31" ht="15.75" x14ac:dyDescent="0.3">
      <c r="AE26168" s="70"/>
    </row>
    <row r="26169" spans="31:31" ht="15.75" x14ac:dyDescent="0.3">
      <c r="AE26169" s="70"/>
    </row>
    <row r="26170" spans="31:31" ht="15.75" x14ac:dyDescent="0.3">
      <c r="AE26170" s="70"/>
    </row>
    <row r="26171" spans="31:31" ht="15.75" x14ac:dyDescent="0.3">
      <c r="AE26171" s="70"/>
    </row>
    <row r="26172" spans="31:31" ht="15.75" x14ac:dyDescent="0.3">
      <c r="AE26172" s="70"/>
    </row>
    <row r="26173" spans="31:31" ht="15.75" x14ac:dyDescent="0.3">
      <c r="AE26173" s="70"/>
    </row>
    <row r="26174" spans="31:31" ht="15.75" x14ac:dyDescent="0.3">
      <c r="AE26174" s="70"/>
    </row>
    <row r="26175" spans="31:31" ht="15.75" x14ac:dyDescent="0.3">
      <c r="AE26175" s="70"/>
    </row>
    <row r="26176" spans="31:31" ht="15.75" x14ac:dyDescent="0.3">
      <c r="AE26176" s="70"/>
    </row>
    <row r="26177" spans="31:31" ht="15.75" x14ac:dyDescent="0.3">
      <c r="AE26177" s="70"/>
    </row>
    <row r="26178" spans="31:31" ht="15.75" x14ac:dyDescent="0.3">
      <c r="AE26178" s="70"/>
    </row>
    <row r="26179" spans="31:31" ht="15.75" x14ac:dyDescent="0.3">
      <c r="AE26179" s="70"/>
    </row>
    <row r="26180" spans="31:31" ht="15.75" x14ac:dyDescent="0.3">
      <c r="AE26180" s="70"/>
    </row>
    <row r="26181" spans="31:31" ht="15.75" x14ac:dyDescent="0.3">
      <c r="AE26181" s="70"/>
    </row>
    <row r="26182" spans="31:31" ht="15.75" x14ac:dyDescent="0.3">
      <c r="AE26182" s="70"/>
    </row>
    <row r="26183" spans="31:31" ht="15.75" x14ac:dyDescent="0.3">
      <c r="AE26183" s="70"/>
    </row>
    <row r="26184" spans="31:31" ht="15.75" x14ac:dyDescent="0.3">
      <c r="AE26184" s="70"/>
    </row>
    <row r="26185" spans="31:31" ht="15.75" x14ac:dyDescent="0.3">
      <c r="AE26185" s="70"/>
    </row>
    <row r="26186" spans="31:31" ht="15.75" x14ac:dyDescent="0.3">
      <c r="AE26186" s="70"/>
    </row>
    <row r="26187" spans="31:31" ht="15.75" x14ac:dyDescent="0.3">
      <c r="AE26187" s="70"/>
    </row>
    <row r="26188" spans="31:31" ht="15.75" x14ac:dyDescent="0.3">
      <c r="AE26188" s="70"/>
    </row>
    <row r="26189" spans="31:31" ht="15.75" x14ac:dyDescent="0.3">
      <c r="AE26189" s="70"/>
    </row>
    <row r="26190" spans="31:31" ht="15.75" x14ac:dyDescent="0.3">
      <c r="AE26190" s="70"/>
    </row>
    <row r="26191" spans="31:31" ht="15.75" x14ac:dyDescent="0.3">
      <c r="AE26191" s="70"/>
    </row>
    <row r="26192" spans="31:31" ht="15.75" x14ac:dyDescent="0.3">
      <c r="AE26192" s="70"/>
    </row>
    <row r="26193" spans="31:31" ht="15.75" x14ac:dyDescent="0.3">
      <c r="AE26193" s="70"/>
    </row>
    <row r="26194" spans="31:31" ht="15.75" x14ac:dyDescent="0.3">
      <c r="AE26194" s="70"/>
    </row>
    <row r="26195" spans="31:31" ht="15.75" x14ac:dyDescent="0.3">
      <c r="AE26195" s="70"/>
    </row>
    <row r="26196" spans="31:31" ht="15.75" x14ac:dyDescent="0.3">
      <c r="AE26196" s="70"/>
    </row>
    <row r="26197" spans="31:31" ht="15.75" x14ac:dyDescent="0.3">
      <c r="AE26197" s="70"/>
    </row>
    <row r="26198" spans="31:31" ht="15.75" x14ac:dyDescent="0.3">
      <c r="AE26198" s="70"/>
    </row>
    <row r="26199" spans="31:31" ht="15.75" x14ac:dyDescent="0.3">
      <c r="AE26199" s="70"/>
    </row>
    <row r="26200" spans="31:31" ht="15.75" x14ac:dyDescent="0.3">
      <c r="AE26200" s="70"/>
    </row>
    <row r="26201" spans="31:31" ht="15.75" x14ac:dyDescent="0.3">
      <c r="AE26201" s="70"/>
    </row>
    <row r="26202" spans="31:31" ht="15.75" x14ac:dyDescent="0.3">
      <c r="AE26202" s="70"/>
    </row>
    <row r="26203" spans="31:31" ht="15.75" x14ac:dyDescent="0.3">
      <c r="AE26203" s="70"/>
    </row>
    <row r="26204" spans="31:31" ht="15.75" x14ac:dyDescent="0.3">
      <c r="AE26204" s="70"/>
    </row>
    <row r="26205" spans="31:31" ht="15.75" x14ac:dyDescent="0.3">
      <c r="AE26205" s="70"/>
    </row>
    <row r="26206" spans="31:31" ht="15.75" x14ac:dyDescent="0.3">
      <c r="AE26206" s="70"/>
    </row>
    <row r="26207" spans="31:31" ht="15.75" x14ac:dyDescent="0.3">
      <c r="AE26207" s="70"/>
    </row>
    <row r="26208" spans="31:31" ht="15.75" x14ac:dyDescent="0.3">
      <c r="AE26208" s="70"/>
    </row>
    <row r="26209" spans="31:31" ht="15.75" x14ac:dyDescent="0.3">
      <c r="AE26209" s="70"/>
    </row>
    <row r="26210" spans="31:31" ht="15.75" x14ac:dyDescent="0.3">
      <c r="AE26210" s="70"/>
    </row>
    <row r="26211" spans="31:31" ht="15.75" x14ac:dyDescent="0.3">
      <c r="AE26211" s="70"/>
    </row>
    <row r="26212" spans="31:31" ht="15.75" x14ac:dyDescent="0.3">
      <c r="AE26212" s="70"/>
    </row>
    <row r="26213" spans="31:31" ht="15.75" x14ac:dyDescent="0.3">
      <c r="AE26213" s="70"/>
    </row>
    <row r="26214" spans="31:31" ht="15.75" x14ac:dyDescent="0.3">
      <c r="AE26214" s="70"/>
    </row>
    <row r="26215" spans="31:31" ht="15.75" x14ac:dyDescent="0.3">
      <c r="AE26215" s="70"/>
    </row>
    <row r="26216" spans="31:31" ht="15.75" x14ac:dyDescent="0.3">
      <c r="AE26216" s="70"/>
    </row>
    <row r="26217" spans="31:31" ht="15.75" x14ac:dyDescent="0.3">
      <c r="AE26217" s="70"/>
    </row>
    <row r="26218" spans="31:31" ht="15.75" x14ac:dyDescent="0.3">
      <c r="AE26218" s="70"/>
    </row>
    <row r="26219" spans="31:31" ht="15.75" x14ac:dyDescent="0.3">
      <c r="AE26219" s="70"/>
    </row>
    <row r="26220" spans="31:31" ht="15.75" x14ac:dyDescent="0.3">
      <c r="AE26220" s="70"/>
    </row>
    <row r="26221" spans="31:31" ht="15.75" x14ac:dyDescent="0.3">
      <c r="AE26221" s="70"/>
    </row>
    <row r="26222" spans="31:31" ht="15.75" x14ac:dyDescent="0.3">
      <c r="AE26222" s="70"/>
    </row>
    <row r="26223" spans="31:31" ht="15.75" x14ac:dyDescent="0.3">
      <c r="AE26223" s="70"/>
    </row>
    <row r="26224" spans="31:31" ht="15.75" x14ac:dyDescent="0.3">
      <c r="AE26224" s="70"/>
    </row>
    <row r="26225" spans="31:31" ht="15.75" x14ac:dyDescent="0.3">
      <c r="AE26225" s="70"/>
    </row>
    <row r="26226" spans="31:31" ht="15.75" x14ac:dyDescent="0.3">
      <c r="AE26226" s="70"/>
    </row>
    <row r="26227" spans="31:31" ht="15.75" x14ac:dyDescent="0.3">
      <c r="AE26227" s="70"/>
    </row>
    <row r="26228" spans="31:31" ht="15.75" x14ac:dyDescent="0.3">
      <c r="AE26228" s="70"/>
    </row>
    <row r="26229" spans="31:31" ht="15.75" x14ac:dyDescent="0.3">
      <c r="AE26229" s="70"/>
    </row>
    <row r="26230" spans="31:31" ht="15.75" x14ac:dyDescent="0.3">
      <c r="AE26230" s="70"/>
    </row>
    <row r="26231" spans="31:31" ht="15.75" x14ac:dyDescent="0.3">
      <c r="AE26231" s="70"/>
    </row>
    <row r="26232" spans="31:31" ht="15.75" x14ac:dyDescent="0.3">
      <c r="AE26232" s="70"/>
    </row>
    <row r="26233" spans="31:31" ht="15.75" x14ac:dyDescent="0.3">
      <c r="AE26233" s="70"/>
    </row>
    <row r="26234" spans="31:31" ht="15.75" x14ac:dyDescent="0.3">
      <c r="AE26234" s="70"/>
    </row>
    <row r="26235" spans="31:31" ht="15.75" x14ac:dyDescent="0.3">
      <c r="AE26235" s="70"/>
    </row>
    <row r="26236" spans="31:31" ht="15.75" x14ac:dyDescent="0.3">
      <c r="AE26236" s="70"/>
    </row>
    <row r="26237" spans="31:31" ht="15.75" x14ac:dyDescent="0.3">
      <c r="AE26237" s="70"/>
    </row>
    <row r="26238" spans="31:31" ht="15.75" x14ac:dyDescent="0.3">
      <c r="AE26238" s="70"/>
    </row>
    <row r="26239" spans="31:31" ht="15.75" x14ac:dyDescent="0.3">
      <c r="AE26239" s="70"/>
    </row>
    <row r="26240" spans="31:31" ht="15.75" x14ac:dyDescent="0.3">
      <c r="AE26240" s="70"/>
    </row>
    <row r="26241" spans="31:31" ht="15.75" x14ac:dyDescent="0.3">
      <c r="AE26241" s="70"/>
    </row>
    <row r="26242" spans="31:31" ht="15.75" x14ac:dyDescent="0.3">
      <c r="AE26242" s="70"/>
    </row>
    <row r="26243" spans="31:31" ht="15.75" x14ac:dyDescent="0.3">
      <c r="AE26243" s="70"/>
    </row>
    <row r="26244" spans="31:31" ht="15.75" x14ac:dyDescent="0.3">
      <c r="AE26244" s="70"/>
    </row>
    <row r="26245" spans="31:31" ht="15.75" x14ac:dyDescent="0.3">
      <c r="AE26245" s="70"/>
    </row>
    <row r="26246" spans="31:31" ht="15.75" x14ac:dyDescent="0.3">
      <c r="AE26246" s="70"/>
    </row>
    <row r="26247" spans="31:31" ht="15.75" x14ac:dyDescent="0.3">
      <c r="AE26247" s="70"/>
    </row>
    <row r="26248" spans="31:31" ht="15.75" x14ac:dyDescent="0.3">
      <c r="AE26248" s="70"/>
    </row>
    <row r="26249" spans="31:31" ht="15.75" x14ac:dyDescent="0.3">
      <c r="AE26249" s="70"/>
    </row>
    <row r="26250" spans="31:31" ht="15.75" x14ac:dyDescent="0.3">
      <c r="AE26250" s="70"/>
    </row>
    <row r="26251" spans="31:31" ht="15.75" x14ac:dyDescent="0.3">
      <c r="AE26251" s="70"/>
    </row>
    <row r="26252" spans="31:31" ht="15.75" x14ac:dyDescent="0.3">
      <c r="AE26252" s="70"/>
    </row>
    <row r="26253" spans="31:31" ht="15.75" x14ac:dyDescent="0.3">
      <c r="AE26253" s="70"/>
    </row>
    <row r="26254" spans="31:31" ht="15.75" x14ac:dyDescent="0.3">
      <c r="AE26254" s="70"/>
    </row>
    <row r="26255" spans="31:31" ht="15.75" x14ac:dyDescent="0.3">
      <c r="AE26255" s="70"/>
    </row>
    <row r="26256" spans="31:31" ht="15.75" x14ac:dyDescent="0.3">
      <c r="AE26256" s="70"/>
    </row>
    <row r="26257" spans="31:31" ht="15.75" x14ac:dyDescent="0.3">
      <c r="AE26257" s="70"/>
    </row>
    <row r="26258" spans="31:31" ht="15.75" x14ac:dyDescent="0.3">
      <c r="AE26258" s="70"/>
    </row>
    <row r="26259" spans="31:31" ht="15.75" x14ac:dyDescent="0.3">
      <c r="AE26259" s="70"/>
    </row>
    <row r="26260" spans="31:31" ht="15.75" x14ac:dyDescent="0.3">
      <c r="AE26260" s="70"/>
    </row>
    <row r="26261" spans="31:31" ht="15.75" x14ac:dyDescent="0.3">
      <c r="AE26261" s="70"/>
    </row>
    <row r="26262" spans="31:31" ht="15.75" x14ac:dyDescent="0.3">
      <c r="AE26262" s="70"/>
    </row>
    <row r="26263" spans="31:31" ht="15.75" x14ac:dyDescent="0.3">
      <c r="AE26263" s="70"/>
    </row>
    <row r="26264" spans="31:31" ht="15.75" x14ac:dyDescent="0.3">
      <c r="AE26264" s="70"/>
    </row>
    <row r="26265" spans="31:31" ht="15.75" x14ac:dyDescent="0.3">
      <c r="AE26265" s="70"/>
    </row>
    <row r="26266" spans="31:31" ht="15.75" x14ac:dyDescent="0.3">
      <c r="AE26266" s="70"/>
    </row>
    <row r="26267" spans="31:31" ht="15.75" x14ac:dyDescent="0.3">
      <c r="AE26267" s="70"/>
    </row>
    <row r="26268" spans="31:31" ht="15.75" x14ac:dyDescent="0.3">
      <c r="AE26268" s="70"/>
    </row>
    <row r="26269" spans="31:31" ht="15.75" x14ac:dyDescent="0.3">
      <c r="AE26269" s="70"/>
    </row>
    <row r="26270" spans="31:31" ht="15.75" x14ac:dyDescent="0.3">
      <c r="AE26270" s="70"/>
    </row>
    <row r="26271" spans="31:31" ht="15.75" x14ac:dyDescent="0.3">
      <c r="AE26271" s="70"/>
    </row>
    <row r="26272" spans="31:31" ht="15.75" x14ac:dyDescent="0.3">
      <c r="AE26272" s="70"/>
    </row>
    <row r="26273" spans="31:31" ht="15.75" x14ac:dyDescent="0.3">
      <c r="AE26273" s="70"/>
    </row>
    <row r="26274" spans="31:31" ht="15.75" x14ac:dyDescent="0.3">
      <c r="AE26274" s="70"/>
    </row>
    <row r="26275" spans="31:31" ht="15.75" x14ac:dyDescent="0.3">
      <c r="AE26275" s="70"/>
    </row>
    <row r="26276" spans="31:31" ht="15.75" x14ac:dyDescent="0.3">
      <c r="AE26276" s="70"/>
    </row>
    <row r="26277" spans="31:31" ht="15.75" x14ac:dyDescent="0.3">
      <c r="AE26277" s="70"/>
    </row>
    <row r="26278" spans="31:31" ht="15.75" x14ac:dyDescent="0.3">
      <c r="AE26278" s="70"/>
    </row>
    <row r="26279" spans="31:31" ht="15.75" x14ac:dyDescent="0.3">
      <c r="AE26279" s="70"/>
    </row>
    <row r="26280" spans="31:31" ht="15.75" x14ac:dyDescent="0.3">
      <c r="AE26280" s="70"/>
    </row>
    <row r="26281" spans="31:31" ht="15.75" x14ac:dyDescent="0.3">
      <c r="AE26281" s="70"/>
    </row>
    <row r="26282" spans="31:31" ht="15.75" x14ac:dyDescent="0.3">
      <c r="AE26282" s="70"/>
    </row>
    <row r="26283" spans="31:31" ht="15.75" x14ac:dyDescent="0.3">
      <c r="AE26283" s="70"/>
    </row>
    <row r="26284" spans="31:31" ht="15.75" x14ac:dyDescent="0.3">
      <c r="AE26284" s="70"/>
    </row>
    <row r="26285" spans="31:31" ht="15.75" x14ac:dyDescent="0.3">
      <c r="AE26285" s="70"/>
    </row>
    <row r="26286" spans="31:31" ht="15.75" x14ac:dyDescent="0.3">
      <c r="AE26286" s="70"/>
    </row>
    <row r="26287" spans="31:31" ht="15.75" x14ac:dyDescent="0.3">
      <c r="AE26287" s="70"/>
    </row>
    <row r="26288" spans="31:31" ht="15.75" x14ac:dyDescent="0.3">
      <c r="AE26288" s="70"/>
    </row>
    <row r="26289" spans="31:31" ht="15.75" x14ac:dyDescent="0.3">
      <c r="AE26289" s="70"/>
    </row>
    <row r="26290" spans="31:31" ht="15.75" x14ac:dyDescent="0.3">
      <c r="AE26290" s="70"/>
    </row>
    <row r="26291" spans="31:31" ht="15.75" x14ac:dyDescent="0.3">
      <c r="AE26291" s="70"/>
    </row>
    <row r="26292" spans="31:31" ht="15.75" x14ac:dyDescent="0.3">
      <c r="AE26292" s="70"/>
    </row>
    <row r="26293" spans="31:31" ht="15.75" x14ac:dyDescent="0.3">
      <c r="AE26293" s="70"/>
    </row>
    <row r="26294" spans="31:31" ht="15.75" x14ac:dyDescent="0.3">
      <c r="AE26294" s="70"/>
    </row>
    <row r="26295" spans="31:31" ht="15.75" x14ac:dyDescent="0.3">
      <c r="AE26295" s="70"/>
    </row>
    <row r="26296" spans="31:31" ht="15.75" x14ac:dyDescent="0.3">
      <c r="AE26296" s="70"/>
    </row>
    <row r="26297" spans="31:31" ht="15.75" x14ac:dyDescent="0.3">
      <c r="AE26297" s="70"/>
    </row>
    <row r="26298" spans="31:31" ht="15.75" x14ac:dyDescent="0.3">
      <c r="AE26298" s="70"/>
    </row>
    <row r="26299" spans="31:31" ht="15.75" x14ac:dyDescent="0.3">
      <c r="AE26299" s="70"/>
    </row>
    <row r="26300" spans="31:31" ht="15.75" x14ac:dyDescent="0.3">
      <c r="AE26300" s="70"/>
    </row>
    <row r="26301" spans="31:31" ht="15.75" x14ac:dyDescent="0.3">
      <c r="AE26301" s="70"/>
    </row>
    <row r="26302" spans="31:31" ht="15.75" x14ac:dyDescent="0.3">
      <c r="AE26302" s="70"/>
    </row>
    <row r="26303" spans="31:31" ht="15.75" x14ac:dyDescent="0.3">
      <c r="AE26303" s="70"/>
    </row>
    <row r="26304" spans="31:31" ht="15.75" x14ac:dyDescent="0.3">
      <c r="AE26304" s="70"/>
    </row>
    <row r="26305" spans="31:31" ht="15.75" x14ac:dyDescent="0.3">
      <c r="AE26305" s="70"/>
    </row>
    <row r="26306" spans="31:31" ht="15.75" x14ac:dyDescent="0.3">
      <c r="AE26306" s="70"/>
    </row>
    <row r="26307" spans="31:31" ht="15.75" x14ac:dyDescent="0.3">
      <c r="AE26307" s="70"/>
    </row>
    <row r="26308" spans="31:31" ht="15.75" x14ac:dyDescent="0.3">
      <c r="AE26308" s="70"/>
    </row>
    <row r="26309" spans="31:31" ht="15.75" x14ac:dyDescent="0.3">
      <c r="AE26309" s="70"/>
    </row>
    <row r="26310" spans="31:31" ht="15.75" x14ac:dyDescent="0.3">
      <c r="AE26310" s="70"/>
    </row>
    <row r="26311" spans="31:31" ht="15.75" x14ac:dyDescent="0.3">
      <c r="AE26311" s="70"/>
    </row>
    <row r="26312" spans="31:31" ht="15.75" x14ac:dyDescent="0.3">
      <c r="AE26312" s="70"/>
    </row>
    <row r="26313" spans="31:31" ht="15.75" x14ac:dyDescent="0.3">
      <c r="AE26313" s="70"/>
    </row>
    <row r="26314" spans="31:31" ht="15.75" x14ac:dyDescent="0.3">
      <c r="AE26314" s="70"/>
    </row>
    <row r="26315" spans="31:31" ht="15.75" x14ac:dyDescent="0.3">
      <c r="AE26315" s="70"/>
    </row>
    <row r="26316" spans="31:31" ht="15.75" x14ac:dyDescent="0.3">
      <c r="AE26316" s="70"/>
    </row>
    <row r="26317" spans="31:31" ht="15.75" x14ac:dyDescent="0.3">
      <c r="AE26317" s="70"/>
    </row>
    <row r="26318" spans="31:31" ht="15.75" x14ac:dyDescent="0.3">
      <c r="AE26318" s="70"/>
    </row>
    <row r="26319" spans="31:31" ht="15.75" x14ac:dyDescent="0.3">
      <c r="AE26319" s="70"/>
    </row>
    <row r="26320" spans="31:31" ht="15.75" x14ac:dyDescent="0.3">
      <c r="AE26320" s="70"/>
    </row>
    <row r="26321" spans="31:31" ht="15.75" x14ac:dyDescent="0.3">
      <c r="AE26321" s="70"/>
    </row>
    <row r="26322" spans="31:31" ht="15.75" x14ac:dyDescent="0.3">
      <c r="AE26322" s="70"/>
    </row>
    <row r="26323" spans="31:31" ht="15.75" x14ac:dyDescent="0.3">
      <c r="AE26323" s="70"/>
    </row>
    <row r="26324" spans="31:31" ht="15.75" x14ac:dyDescent="0.3">
      <c r="AE26324" s="70"/>
    </row>
    <row r="26325" spans="31:31" ht="15.75" x14ac:dyDescent="0.3">
      <c r="AE26325" s="70"/>
    </row>
    <row r="26326" spans="31:31" ht="15.75" x14ac:dyDescent="0.3">
      <c r="AE26326" s="70"/>
    </row>
    <row r="26327" spans="31:31" ht="15.75" x14ac:dyDescent="0.3">
      <c r="AE26327" s="70"/>
    </row>
    <row r="26328" spans="31:31" ht="15.75" x14ac:dyDescent="0.3">
      <c r="AE26328" s="70"/>
    </row>
    <row r="26329" spans="31:31" ht="15.75" x14ac:dyDescent="0.3">
      <c r="AE26329" s="70"/>
    </row>
    <row r="26330" spans="31:31" ht="15.75" x14ac:dyDescent="0.3">
      <c r="AE26330" s="70"/>
    </row>
    <row r="26331" spans="31:31" ht="15.75" x14ac:dyDescent="0.3">
      <c r="AE26331" s="70"/>
    </row>
    <row r="26332" spans="31:31" ht="15.75" x14ac:dyDescent="0.3">
      <c r="AE26332" s="70"/>
    </row>
    <row r="26333" spans="31:31" ht="15.75" x14ac:dyDescent="0.3">
      <c r="AE26333" s="70"/>
    </row>
    <row r="26334" spans="31:31" ht="15.75" x14ac:dyDescent="0.3">
      <c r="AE26334" s="70"/>
    </row>
    <row r="26335" spans="31:31" ht="15.75" x14ac:dyDescent="0.3">
      <c r="AE26335" s="70"/>
    </row>
    <row r="26336" spans="31:31" ht="15.75" x14ac:dyDescent="0.3">
      <c r="AE26336" s="70"/>
    </row>
    <row r="26337" spans="31:31" ht="15.75" x14ac:dyDescent="0.3">
      <c r="AE26337" s="70"/>
    </row>
    <row r="26338" spans="31:31" ht="15.75" x14ac:dyDescent="0.3">
      <c r="AE26338" s="70"/>
    </row>
    <row r="26339" spans="31:31" ht="15.75" x14ac:dyDescent="0.3">
      <c r="AE26339" s="70"/>
    </row>
    <row r="26340" spans="31:31" ht="15.75" x14ac:dyDescent="0.3">
      <c r="AE26340" s="70"/>
    </row>
    <row r="26341" spans="31:31" ht="15.75" x14ac:dyDescent="0.3">
      <c r="AE26341" s="70"/>
    </row>
    <row r="26342" spans="31:31" ht="15.75" x14ac:dyDescent="0.3">
      <c r="AE26342" s="70"/>
    </row>
    <row r="26343" spans="31:31" ht="15.75" x14ac:dyDescent="0.3">
      <c r="AE26343" s="70"/>
    </row>
    <row r="26344" spans="31:31" ht="15.75" x14ac:dyDescent="0.3">
      <c r="AE26344" s="70"/>
    </row>
    <row r="26345" spans="31:31" ht="15.75" x14ac:dyDescent="0.3">
      <c r="AE26345" s="70"/>
    </row>
    <row r="26346" spans="31:31" ht="15.75" x14ac:dyDescent="0.3">
      <c r="AE26346" s="70"/>
    </row>
    <row r="26347" spans="31:31" ht="15.75" x14ac:dyDescent="0.3">
      <c r="AE26347" s="70"/>
    </row>
    <row r="26348" spans="31:31" ht="15.75" x14ac:dyDescent="0.3">
      <c r="AE26348" s="70"/>
    </row>
    <row r="26349" spans="31:31" ht="15.75" x14ac:dyDescent="0.3">
      <c r="AE26349" s="70"/>
    </row>
    <row r="26350" spans="31:31" ht="15.75" x14ac:dyDescent="0.3">
      <c r="AE26350" s="70"/>
    </row>
    <row r="26351" spans="31:31" ht="15.75" x14ac:dyDescent="0.3">
      <c r="AE26351" s="70"/>
    </row>
    <row r="26352" spans="31:31" ht="15.75" x14ac:dyDescent="0.3">
      <c r="AE26352" s="70"/>
    </row>
    <row r="26353" spans="31:31" ht="15.75" x14ac:dyDescent="0.3">
      <c r="AE26353" s="70"/>
    </row>
    <row r="26354" spans="31:31" ht="15.75" x14ac:dyDescent="0.3">
      <c r="AE26354" s="70"/>
    </row>
    <row r="26355" spans="31:31" ht="15.75" x14ac:dyDescent="0.3">
      <c r="AE26355" s="70"/>
    </row>
    <row r="26356" spans="31:31" ht="15.75" x14ac:dyDescent="0.3">
      <c r="AE26356" s="70"/>
    </row>
    <row r="26357" spans="31:31" ht="15.75" x14ac:dyDescent="0.3">
      <c r="AE26357" s="70"/>
    </row>
    <row r="26358" spans="31:31" ht="15.75" x14ac:dyDescent="0.3">
      <c r="AE26358" s="70"/>
    </row>
    <row r="26359" spans="31:31" ht="15.75" x14ac:dyDescent="0.3">
      <c r="AE26359" s="70"/>
    </row>
    <row r="26360" spans="31:31" ht="15.75" x14ac:dyDescent="0.3">
      <c r="AE26360" s="70"/>
    </row>
    <row r="26361" spans="31:31" ht="15.75" x14ac:dyDescent="0.3">
      <c r="AE26361" s="70"/>
    </row>
    <row r="26362" spans="31:31" ht="15.75" x14ac:dyDescent="0.3">
      <c r="AE26362" s="70"/>
    </row>
    <row r="26363" spans="31:31" ht="15.75" x14ac:dyDescent="0.3">
      <c r="AE26363" s="70"/>
    </row>
    <row r="26364" spans="31:31" ht="15.75" x14ac:dyDescent="0.3">
      <c r="AE26364" s="70"/>
    </row>
    <row r="26365" spans="31:31" ht="15.75" x14ac:dyDescent="0.3">
      <c r="AE26365" s="70"/>
    </row>
    <row r="26366" spans="31:31" ht="15.75" x14ac:dyDescent="0.3">
      <c r="AE26366" s="70"/>
    </row>
    <row r="26367" spans="31:31" ht="15.75" x14ac:dyDescent="0.3">
      <c r="AE26367" s="70"/>
    </row>
    <row r="26368" spans="31:31" ht="15.75" x14ac:dyDescent="0.3">
      <c r="AE26368" s="70"/>
    </row>
    <row r="26369" spans="31:31" ht="15.75" x14ac:dyDescent="0.3">
      <c r="AE26369" s="70"/>
    </row>
    <row r="26370" spans="31:31" ht="15.75" x14ac:dyDescent="0.3">
      <c r="AE26370" s="70"/>
    </row>
    <row r="26371" spans="31:31" ht="15.75" x14ac:dyDescent="0.3">
      <c r="AE26371" s="70"/>
    </row>
    <row r="26372" spans="31:31" ht="15.75" x14ac:dyDescent="0.3">
      <c r="AE26372" s="70"/>
    </row>
    <row r="26373" spans="31:31" ht="15.75" x14ac:dyDescent="0.3">
      <c r="AE26373" s="70"/>
    </row>
    <row r="26374" spans="31:31" ht="15.75" x14ac:dyDescent="0.3">
      <c r="AE26374" s="70"/>
    </row>
    <row r="26375" spans="31:31" ht="15.75" x14ac:dyDescent="0.3">
      <c r="AE26375" s="70"/>
    </row>
    <row r="26376" spans="31:31" ht="15.75" x14ac:dyDescent="0.3">
      <c r="AE26376" s="70"/>
    </row>
    <row r="26377" spans="31:31" ht="15.75" x14ac:dyDescent="0.3">
      <c r="AE26377" s="70"/>
    </row>
    <row r="26378" spans="31:31" ht="15.75" x14ac:dyDescent="0.3">
      <c r="AE26378" s="70"/>
    </row>
    <row r="26379" spans="31:31" ht="15.75" x14ac:dyDescent="0.3">
      <c r="AE26379" s="70"/>
    </row>
    <row r="26380" spans="31:31" ht="15.75" x14ac:dyDescent="0.3">
      <c r="AE26380" s="70"/>
    </row>
    <row r="26381" spans="31:31" ht="15.75" x14ac:dyDescent="0.3">
      <c r="AE26381" s="70"/>
    </row>
    <row r="26382" spans="31:31" ht="15.75" x14ac:dyDescent="0.3">
      <c r="AE26382" s="70"/>
    </row>
    <row r="26383" spans="31:31" ht="15.75" x14ac:dyDescent="0.3">
      <c r="AE26383" s="70"/>
    </row>
    <row r="26384" spans="31:31" ht="15.75" x14ac:dyDescent="0.3">
      <c r="AE26384" s="70"/>
    </row>
    <row r="26385" spans="31:31" ht="15.75" x14ac:dyDescent="0.3">
      <c r="AE26385" s="70"/>
    </row>
    <row r="26386" spans="31:31" ht="15.75" x14ac:dyDescent="0.3">
      <c r="AE26386" s="70"/>
    </row>
    <row r="26387" spans="31:31" ht="15.75" x14ac:dyDescent="0.3">
      <c r="AE26387" s="70"/>
    </row>
    <row r="26388" spans="31:31" ht="15.75" x14ac:dyDescent="0.3">
      <c r="AE26388" s="70"/>
    </row>
    <row r="26389" spans="31:31" ht="15.75" x14ac:dyDescent="0.3">
      <c r="AE26389" s="70"/>
    </row>
    <row r="26390" spans="31:31" ht="15.75" x14ac:dyDescent="0.3">
      <c r="AE26390" s="70"/>
    </row>
    <row r="26391" spans="31:31" ht="15.75" x14ac:dyDescent="0.3">
      <c r="AE26391" s="70"/>
    </row>
    <row r="26392" spans="31:31" ht="15.75" x14ac:dyDescent="0.3">
      <c r="AE26392" s="70"/>
    </row>
    <row r="26393" spans="31:31" ht="15.75" x14ac:dyDescent="0.3">
      <c r="AE26393" s="70"/>
    </row>
    <row r="26394" spans="31:31" ht="15.75" x14ac:dyDescent="0.3">
      <c r="AE26394" s="70"/>
    </row>
    <row r="26395" spans="31:31" ht="15.75" x14ac:dyDescent="0.3">
      <c r="AE26395" s="70"/>
    </row>
    <row r="26396" spans="31:31" ht="15.75" x14ac:dyDescent="0.3">
      <c r="AE26396" s="70"/>
    </row>
    <row r="26397" spans="31:31" ht="15.75" x14ac:dyDescent="0.3">
      <c r="AE26397" s="70"/>
    </row>
    <row r="26398" spans="31:31" ht="15.75" x14ac:dyDescent="0.3">
      <c r="AE26398" s="70"/>
    </row>
    <row r="26399" spans="31:31" ht="15.75" x14ac:dyDescent="0.3">
      <c r="AE26399" s="70"/>
    </row>
    <row r="26400" spans="31:31" ht="15.75" x14ac:dyDescent="0.3">
      <c r="AE26400" s="70"/>
    </row>
    <row r="26401" spans="31:31" ht="15.75" x14ac:dyDescent="0.3">
      <c r="AE26401" s="70"/>
    </row>
    <row r="26402" spans="31:31" ht="15.75" x14ac:dyDescent="0.3">
      <c r="AE26402" s="70"/>
    </row>
    <row r="26403" spans="31:31" ht="15.75" x14ac:dyDescent="0.3">
      <c r="AE26403" s="70"/>
    </row>
    <row r="26404" spans="31:31" ht="15.75" x14ac:dyDescent="0.3">
      <c r="AE26404" s="70"/>
    </row>
    <row r="26405" spans="31:31" ht="15.75" x14ac:dyDescent="0.3">
      <c r="AE26405" s="70"/>
    </row>
    <row r="26406" spans="31:31" ht="15.75" x14ac:dyDescent="0.3">
      <c r="AE26406" s="70"/>
    </row>
    <row r="26407" spans="31:31" ht="15.75" x14ac:dyDescent="0.3">
      <c r="AE26407" s="70"/>
    </row>
    <row r="26408" spans="31:31" ht="15.75" x14ac:dyDescent="0.3">
      <c r="AE26408" s="70"/>
    </row>
    <row r="26409" spans="31:31" ht="15.75" x14ac:dyDescent="0.3">
      <c r="AE26409" s="70"/>
    </row>
    <row r="26410" spans="31:31" ht="15.75" x14ac:dyDescent="0.3">
      <c r="AE26410" s="70"/>
    </row>
    <row r="26411" spans="31:31" ht="15.75" x14ac:dyDescent="0.3">
      <c r="AE26411" s="70"/>
    </row>
    <row r="26412" spans="31:31" ht="15.75" x14ac:dyDescent="0.3">
      <c r="AE26412" s="70"/>
    </row>
    <row r="26413" spans="31:31" ht="15.75" x14ac:dyDescent="0.3">
      <c r="AE26413" s="70"/>
    </row>
    <row r="26414" spans="31:31" ht="15.75" x14ac:dyDescent="0.3">
      <c r="AE26414" s="70"/>
    </row>
    <row r="26415" spans="31:31" ht="15.75" x14ac:dyDescent="0.3">
      <c r="AE26415" s="70"/>
    </row>
    <row r="26416" spans="31:31" ht="15.75" x14ac:dyDescent="0.3">
      <c r="AE26416" s="70"/>
    </row>
    <row r="26417" spans="31:31" ht="15.75" x14ac:dyDescent="0.3">
      <c r="AE26417" s="70"/>
    </row>
    <row r="26418" spans="31:31" ht="15.75" x14ac:dyDescent="0.3">
      <c r="AE26418" s="70"/>
    </row>
    <row r="26419" spans="31:31" ht="15.75" x14ac:dyDescent="0.3">
      <c r="AE26419" s="70"/>
    </row>
    <row r="26420" spans="31:31" ht="15.75" x14ac:dyDescent="0.3">
      <c r="AE26420" s="70"/>
    </row>
    <row r="26421" spans="31:31" ht="15.75" x14ac:dyDescent="0.3">
      <c r="AE26421" s="70"/>
    </row>
    <row r="26422" spans="31:31" ht="15.75" x14ac:dyDescent="0.3">
      <c r="AE26422" s="70"/>
    </row>
    <row r="26423" spans="31:31" ht="15.75" x14ac:dyDescent="0.3">
      <c r="AE26423" s="70"/>
    </row>
    <row r="26424" spans="31:31" ht="15.75" x14ac:dyDescent="0.3">
      <c r="AE26424" s="70"/>
    </row>
    <row r="26425" spans="31:31" ht="15.75" x14ac:dyDescent="0.3">
      <c r="AE26425" s="70"/>
    </row>
    <row r="26426" spans="31:31" ht="15.75" x14ac:dyDescent="0.3">
      <c r="AE26426" s="70"/>
    </row>
    <row r="26427" spans="31:31" ht="15.75" x14ac:dyDescent="0.3">
      <c r="AE26427" s="70"/>
    </row>
    <row r="26428" spans="31:31" ht="15.75" x14ac:dyDescent="0.3">
      <c r="AE26428" s="70"/>
    </row>
    <row r="26429" spans="31:31" ht="15.75" x14ac:dyDescent="0.3">
      <c r="AE26429" s="70"/>
    </row>
    <row r="26430" spans="31:31" ht="15.75" x14ac:dyDescent="0.3">
      <c r="AE26430" s="70"/>
    </row>
    <row r="26431" spans="31:31" ht="15.75" x14ac:dyDescent="0.3">
      <c r="AE26431" s="70"/>
    </row>
    <row r="26432" spans="31:31" ht="15.75" x14ac:dyDescent="0.3">
      <c r="AE26432" s="70"/>
    </row>
    <row r="26433" spans="31:31" ht="15.75" x14ac:dyDescent="0.3">
      <c r="AE26433" s="70"/>
    </row>
    <row r="26434" spans="31:31" ht="15.75" x14ac:dyDescent="0.3">
      <c r="AE26434" s="70"/>
    </row>
    <row r="26435" spans="31:31" ht="15.75" x14ac:dyDescent="0.3">
      <c r="AE26435" s="70"/>
    </row>
    <row r="26436" spans="31:31" ht="15.75" x14ac:dyDescent="0.3">
      <c r="AE26436" s="70"/>
    </row>
    <row r="26437" spans="31:31" ht="15.75" x14ac:dyDescent="0.3">
      <c r="AE26437" s="70"/>
    </row>
    <row r="26438" spans="31:31" ht="15.75" x14ac:dyDescent="0.3">
      <c r="AE26438" s="70"/>
    </row>
    <row r="26439" spans="31:31" ht="15.75" x14ac:dyDescent="0.3">
      <c r="AE26439" s="70"/>
    </row>
    <row r="26440" spans="31:31" ht="15.75" x14ac:dyDescent="0.3">
      <c r="AE26440" s="70"/>
    </row>
    <row r="26441" spans="31:31" ht="15.75" x14ac:dyDescent="0.3">
      <c r="AE26441" s="70"/>
    </row>
    <row r="26442" spans="31:31" ht="15.75" x14ac:dyDescent="0.3">
      <c r="AE26442" s="70"/>
    </row>
    <row r="26443" spans="31:31" ht="15.75" x14ac:dyDescent="0.3">
      <c r="AE26443" s="70"/>
    </row>
    <row r="26444" spans="31:31" ht="15.75" x14ac:dyDescent="0.3">
      <c r="AE26444" s="70"/>
    </row>
    <row r="26445" spans="31:31" ht="15.75" x14ac:dyDescent="0.3">
      <c r="AE26445" s="70"/>
    </row>
    <row r="26446" spans="31:31" ht="15.75" x14ac:dyDescent="0.3">
      <c r="AE26446" s="70"/>
    </row>
    <row r="26447" spans="31:31" ht="15.75" x14ac:dyDescent="0.3">
      <c r="AE26447" s="70"/>
    </row>
    <row r="26448" spans="31:31" ht="15.75" x14ac:dyDescent="0.3">
      <c r="AE26448" s="70"/>
    </row>
    <row r="26449" spans="31:31" ht="15.75" x14ac:dyDescent="0.3">
      <c r="AE26449" s="70"/>
    </row>
    <row r="26450" spans="31:31" ht="15.75" x14ac:dyDescent="0.3">
      <c r="AE26450" s="70"/>
    </row>
    <row r="26451" spans="31:31" ht="15.75" x14ac:dyDescent="0.3">
      <c r="AE26451" s="70"/>
    </row>
    <row r="26452" spans="31:31" ht="15.75" x14ac:dyDescent="0.3">
      <c r="AE26452" s="70"/>
    </row>
    <row r="26453" spans="31:31" ht="15.75" x14ac:dyDescent="0.3">
      <c r="AE26453" s="70"/>
    </row>
    <row r="26454" spans="31:31" ht="15.75" x14ac:dyDescent="0.3">
      <c r="AE26454" s="70"/>
    </row>
    <row r="26455" spans="31:31" ht="15.75" x14ac:dyDescent="0.3">
      <c r="AE26455" s="70"/>
    </row>
    <row r="26456" spans="31:31" ht="15.75" x14ac:dyDescent="0.3">
      <c r="AE26456" s="70"/>
    </row>
    <row r="26457" spans="31:31" ht="15.75" x14ac:dyDescent="0.3">
      <c r="AE26457" s="70"/>
    </row>
    <row r="26458" spans="31:31" ht="15.75" x14ac:dyDescent="0.3">
      <c r="AE26458" s="70"/>
    </row>
    <row r="26459" spans="31:31" ht="15.75" x14ac:dyDescent="0.3">
      <c r="AE26459" s="70"/>
    </row>
    <row r="26460" spans="31:31" ht="15.75" x14ac:dyDescent="0.3">
      <c r="AE26460" s="70"/>
    </row>
    <row r="26461" spans="31:31" ht="15.75" x14ac:dyDescent="0.3">
      <c r="AE26461" s="70"/>
    </row>
    <row r="26462" spans="31:31" ht="15.75" x14ac:dyDescent="0.3">
      <c r="AE26462" s="70"/>
    </row>
    <row r="26463" spans="31:31" ht="15.75" x14ac:dyDescent="0.3">
      <c r="AE26463" s="70"/>
    </row>
    <row r="26464" spans="31:31" ht="15.75" x14ac:dyDescent="0.3">
      <c r="AE26464" s="70"/>
    </row>
    <row r="26465" spans="31:31" ht="15.75" x14ac:dyDescent="0.3">
      <c r="AE26465" s="70"/>
    </row>
    <row r="26466" spans="31:31" ht="15.75" x14ac:dyDescent="0.3">
      <c r="AE26466" s="70"/>
    </row>
    <row r="26467" spans="31:31" ht="15.75" x14ac:dyDescent="0.3">
      <c r="AE26467" s="70"/>
    </row>
    <row r="26468" spans="31:31" ht="15.75" x14ac:dyDescent="0.3">
      <c r="AE26468" s="70"/>
    </row>
    <row r="26469" spans="31:31" ht="15.75" x14ac:dyDescent="0.3">
      <c r="AE26469" s="70"/>
    </row>
    <row r="26470" spans="31:31" ht="15.75" x14ac:dyDescent="0.3">
      <c r="AE26470" s="70"/>
    </row>
    <row r="26471" spans="31:31" ht="15.75" x14ac:dyDescent="0.3">
      <c r="AE26471" s="70"/>
    </row>
    <row r="26472" spans="31:31" ht="15.75" x14ac:dyDescent="0.3">
      <c r="AE26472" s="70"/>
    </row>
    <row r="26473" spans="31:31" ht="15.75" x14ac:dyDescent="0.3">
      <c r="AE26473" s="70"/>
    </row>
    <row r="26474" spans="31:31" ht="15.75" x14ac:dyDescent="0.3">
      <c r="AE26474" s="70"/>
    </row>
    <row r="26475" spans="31:31" ht="15.75" x14ac:dyDescent="0.3">
      <c r="AE26475" s="70"/>
    </row>
    <row r="26476" spans="31:31" ht="15.75" x14ac:dyDescent="0.3">
      <c r="AE26476" s="70"/>
    </row>
    <row r="26477" spans="31:31" ht="15.75" x14ac:dyDescent="0.3">
      <c r="AE26477" s="70"/>
    </row>
    <row r="26478" spans="31:31" ht="15.75" x14ac:dyDescent="0.3">
      <c r="AE26478" s="70"/>
    </row>
    <row r="26479" spans="31:31" ht="15.75" x14ac:dyDescent="0.3">
      <c r="AE26479" s="70"/>
    </row>
    <row r="26480" spans="31:31" ht="15.75" x14ac:dyDescent="0.3">
      <c r="AE26480" s="70"/>
    </row>
    <row r="26481" spans="31:31" ht="15.75" x14ac:dyDescent="0.3">
      <c r="AE26481" s="70"/>
    </row>
    <row r="26482" spans="31:31" ht="15.75" x14ac:dyDescent="0.3">
      <c r="AE26482" s="70"/>
    </row>
    <row r="26483" spans="31:31" ht="15.75" x14ac:dyDescent="0.3">
      <c r="AE26483" s="70"/>
    </row>
    <row r="26484" spans="31:31" ht="15.75" x14ac:dyDescent="0.3">
      <c r="AE26484" s="70"/>
    </row>
    <row r="26485" spans="31:31" ht="15.75" x14ac:dyDescent="0.3">
      <c r="AE26485" s="70"/>
    </row>
    <row r="26486" spans="31:31" ht="15.75" x14ac:dyDescent="0.3">
      <c r="AE26486" s="70"/>
    </row>
    <row r="26487" spans="31:31" ht="15.75" x14ac:dyDescent="0.3">
      <c r="AE26487" s="70"/>
    </row>
    <row r="26488" spans="31:31" ht="15.75" x14ac:dyDescent="0.3">
      <c r="AE26488" s="70"/>
    </row>
    <row r="26489" spans="31:31" ht="15.75" x14ac:dyDescent="0.3">
      <c r="AE26489" s="70"/>
    </row>
    <row r="26490" spans="31:31" ht="15.75" x14ac:dyDescent="0.3">
      <c r="AE26490" s="70"/>
    </row>
    <row r="26491" spans="31:31" ht="15.75" x14ac:dyDescent="0.3">
      <c r="AE26491" s="70"/>
    </row>
    <row r="26492" spans="31:31" ht="15.75" x14ac:dyDescent="0.3">
      <c r="AE26492" s="70"/>
    </row>
    <row r="26493" spans="31:31" ht="15.75" x14ac:dyDescent="0.3">
      <c r="AE26493" s="70"/>
    </row>
    <row r="26494" spans="31:31" ht="15.75" x14ac:dyDescent="0.3">
      <c r="AE26494" s="70"/>
    </row>
    <row r="26495" spans="31:31" ht="15.75" x14ac:dyDescent="0.3">
      <c r="AE26495" s="70"/>
    </row>
    <row r="26496" spans="31:31" ht="15.75" x14ac:dyDescent="0.3">
      <c r="AE26496" s="70"/>
    </row>
    <row r="26497" spans="31:31" ht="15.75" x14ac:dyDescent="0.3">
      <c r="AE26497" s="70"/>
    </row>
    <row r="26498" spans="31:31" ht="15.75" x14ac:dyDescent="0.3">
      <c r="AE26498" s="70"/>
    </row>
    <row r="26499" spans="31:31" ht="15.75" x14ac:dyDescent="0.3">
      <c r="AE26499" s="70"/>
    </row>
    <row r="26500" spans="31:31" ht="15.75" x14ac:dyDescent="0.3">
      <c r="AE26500" s="70"/>
    </row>
    <row r="26501" spans="31:31" ht="15.75" x14ac:dyDescent="0.3">
      <c r="AE26501" s="70"/>
    </row>
    <row r="26502" spans="31:31" ht="15.75" x14ac:dyDescent="0.3">
      <c r="AE26502" s="70"/>
    </row>
    <row r="26503" spans="31:31" ht="15.75" x14ac:dyDescent="0.3">
      <c r="AE26503" s="70"/>
    </row>
    <row r="26504" spans="31:31" ht="15.75" x14ac:dyDescent="0.3">
      <c r="AE26504" s="70"/>
    </row>
    <row r="26505" spans="31:31" ht="15.75" x14ac:dyDescent="0.3">
      <c r="AE26505" s="70"/>
    </row>
    <row r="26506" spans="31:31" ht="15.75" x14ac:dyDescent="0.3">
      <c r="AE26506" s="70"/>
    </row>
    <row r="26507" spans="31:31" ht="15.75" x14ac:dyDescent="0.3">
      <c r="AE26507" s="70"/>
    </row>
    <row r="26508" spans="31:31" ht="15.75" x14ac:dyDescent="0.3">
      <c r="AE26508" s="70"/>
    </row>
    <row r="26509" spans="31:31" ht="15.75" x14ac:dyDescent="0.3">
      <c r="AE26509" s="70"/>
    </row>
    <row r="26510" spans="31:31" ht="15.75" x14ac:dyDescent="0.3">
      <c r="AE26510" s="70"/>
    </row>
    <row r="26511" spans="31:31" ht="15.75" x14ac:dyDescent="0.3">
      <c r="AE26511" s="70"/>
    </row>
    <row r="26512" spans="31:31" ht="15.75" x14ac:dyDescent="0.3">
      <c r="AE26512" s="70"/>
    </row>
    <row r="26513" spans="31:31" ht="15.75" x14ac:dyDescent="0.3">
      <c r="AE26513" s="70"/>
    </row>
    <row r="26514" spans="31:31" ht="15.75" x14ac:dyDescent="0.3">
      <c r="AE26514" s="70"/>
    </row>
    <row r="26515" spans="31:31" ht="15.75" x14ac:dyDescent="0.3">
      <c r="AE26515" s="70"/>
    </row>
    <row r="26516" spans="31:31" ht="15.75" x14ac:dyDescent="0.3">
      <c r="AE26516" s="70"/>
    </row>
    <row r="26517" spans="31:31" ht="15.75" x14ac:dyDescent="0.3">
      <c r="AE26517" s="70"/>
    </row>
    <row r="26518" spans="31:31" ht="15.75" x14ac:dyDescent="0.3">
      <c r="AE26518" s="70"/>
    </row>
    <row r="26519" spans="31:31" ht="15.75" x14ac:dyDescent="0.3">
      <c r="AE26519" s="70"/>
    </row>
    <row r="26520" spans="31:31" ht="15.75" x14ac:dyDescent="0.3">
      <c r="AE26520" s="70"/>
    </row>
    <row r="26521" spans="31:31" ht="15.75" x14ac:dyDescent="0.3">
      <c r="AE26521" s="70"/>
    </row>
    <row r="26522" spans="31:31" ht="15.75" x14ac:dyDescent="0.3">
      <c r="AE26522" s="70"/>
    </row>
    <row r="26523" spans="31:31" ht="15.75" x14ac:dyDescent="0.3">
      <c r="AE26523" s="70"/>
    </row>
    <row r="26524" spans="31:31" ht="15.75" x14ac:dyDescent="0.3">
      <c r="AE26524" s="70"/>
    </row>
    <row r="26525" spans="31:31" ht="15.75" x14ac:dyDescent="0.3">
      <c r="AE26525" s="70"/>
    </row>
    <row r="26526" spans="31:31" ht="15.75" x14ac:dyDescent="0.3">
      <c r="AE26526" s="70"/>
    </row>
    <row r="26527" spans="31:31" ht="15.75" x14ac:dyDescent="0.3">
      <c r="AE26527" s="70"/>
    </row>
    <row r="26528" spans="31:31" ht="15.75" x14ac:dyDescent="0.3">
      <c r="AE26528" s="70"/>
    </row>
    <row r="26529" spans="31:31" ht="15.75" x14ac:dyDescent="0.3">
      <c r="AE26529" s="70"/>
    </row>
    <row r="26530" spans="31:31" ht="15.75" x14ac:dyDescent="0.3">
      <c r="AE26530" s="70"/>
    </row>
    <row r="26531" spans="31:31" ht="15.75" x14ac:dyDescent="0.3">
      <c r="AE26531" s="70"/>
    </row>
    <row r="26532" spans="31:31" ht="15.75" x14ac:dyDescent="0.3">
      <c r="AE26532" s="70"/>
    </row>
    <row r="26533" spans="31:31" ht="15.75" x14ac:dyDescent="0.3">
      <c r="AE26533" s="70"/>
    </row>
    <row r="26534" spans="31:31" ht="15.75" x14ac:dyDescent="0.3">
      <c r="AE26534" s="70"/>
    </row>
    <row r="26535" spans="31:31" ht="15.75" x14ac:dyDescent="0.3">
      <c r="AE26535" s="70"/>
    </row>
    <row r="26536" spans="31:31" ht="15.75" x14ac:dyDescent="0.3">
      <c r="AE26536" s="70"/>
    </row>
    <row r="26537" spans="31:31" ht="15.75" x14ac:dyDescent="0.3">
      <c r="AE26537" s="70"/>
    </row>
    <row r="26538" spans="31:31" ht="15.75" x14ac:dyDescent="0.3">
      <c r="AE26538" s="70"/>
    </row>
    <row r="26539" spans="31:31" ht="15.75" x14ac:dyDescent="0.3">
      <c r="AE26539" s="70"/>
    </row>
    <row r="26540" spans="31:31" ht="15.75" x14ac:dyDescent="0.3">
      <c r="AE26540" s="70"/>
    </row>
    <row r="26541" spans="31:31" ht="15.75" x14ac:dyDescent="0.3">
      <c r="AE26541" s="70"/>
    </row>
    <row r="26542" spans="31:31" ht="15.75" x14ac:dyDescent="0.3">
      <c r="AE26542" s="70"/>
    </row>
    <row r="26543" spans="31:31" ht="15.75" x14ac:dyDescent="0.3">
      <c r="AE26543" s="70"/>
    </row>
    <row r="26544" spans="31:31" ht="15.75" x14ac:dyDescent="0.3">
      <c r="AE26544" s="70"/>
    </row>
    <row r="26545" spans="31:31" ht="15.75" x14ac:dyDescent="0.3">
      <c r="AE26545" s="70"/>
    </row>
    <row r="26546" spans="31:31" ht="15.75" x14ac:dyDescent="0.3">
      <c r="AE26546" s="70"/>
    </row>
    <row r="26547" spans="31:31" ht="15.75" x14ac:dyDescent="0.3">
      <c r="AE26547" s="70"/>
    </row>
    <row r="26548" spans="31:31" ht="15.75" x14ac:dyDescent="0.3">
      <c r="AE26548" s="70"/>
    </row>
    <row r="26549" spans="31:31" ht="15.75" x14ac:dyDescent="0.3">
      <c r="AE26549" s="70"/>
    </row>
    <row r="26550" spans="31:31" ht="15.75" x14ac:dyDescent="0.3">
      <c r="AE26550" s="70"/>
    </row>
    <row r="26551" spans="31:31" ht="15.75" x14ac:dyDescent="0.3">
      <c r="AE26551" s="70"/>
    </row>
    <row r="26552" spans="31:31" ht="15.75" x14ac:dyDescent="0.3">
      <c r="AE26552" s="70"/>
    </row>
    <row r="26553" spans="31:31" ht="15.75" x14ac:dyDescent="0.3">
      <c r="AE26553" s="70"/>
    </row>
    <row r="26554" spans="31:31" ht="15.75" x14ac:dyDescent="0.3">
      <c r="AE26554" s="70"/>
    </row>
    <row r="26555" spans="31:31" ht="15.75" x14ac:dyDescent="0.3">
      <c r="AE26555" s="70"/>
    </row>
    <row r="26556" spans="31:31" ht="15.75" x14ac:dyDescent="0.3">
      <c r="AE26556" s="70"/>
    </row>
    <row r="26557" spans="31:31" ht="15.75" x14ac:dyDescent="0.3">
      <c r="AE26557" s="70"/>
    </row>
    <row r="26558" spans="31:31" ht="15.75" x14ac:dyDescent="0.3">
      <c r="AE26558" s="70"/>
    </row>
    <row r="26559" spans="31:31" ht="15.75" x14ac:dyDescent="0.3">
      <c r="AE26559" s="70"/>
    </row>
    <row r="26560" spans="31:31" ht="15.75" x14ac:dyDescent="0.3">
      <c r="AE26560" s="70"/>
    </row>
    <row r="26561" spans="31:31" ht="15.75" x14ac:dyDescent="0.3">
      <c r="AE26561" s="70"/>
    </row>
    <row r="26562" spans="31:31" ht="15.75" x14ac:dyDescent="0.3">
      <c r="AE26562" s="70"/>
    </row>
    <row r="26563" spans="31:31" ht="15.75" x14ac:dyDescent="0.3">
      <c r="AE26563" s="70"/>
    </row>
    <row r="26564" spans="31:31" ht="15.75" x14ac:dyDescent="0.3">
      <c r="AE26564" s="70"/>
    </row>
    <row r="26565" spans="31:31" ht="15.75" x14ac:dyDescent="0.3">
      <c r="AE26565" s="70"/>
    </row>
    <row r="26566" spans="31:31" ht="15.75" x14ac:dyDescent="0.3">
      <c r="AE26566" s="70"/>
    </row>
    <row r="26567" spans="31:31" ht="15.75" x14ac:dyDescent="0.3">
      <c r="AE26567" s="70"/>
    </row>
    <row r="26568" spans="31:31" ht="15.75" x14ac:dyDescent="0.3">
      <c r="AE26568" s="70"/>
    </row>
    <row r="26569" spans="31:31" ht="15.75" x14ac:dyDescent="0.3">
      <c r="AE26569" s="70"/>
    </row>
    <row r="26570" spans="31:31" ht="15.75" x14ac:dyDescent="0.3">
      <c r="AE26570" s="70"/>
    </row>
    <row r="26571" spans="31:31" ht="15.75" x14ac:dyDescent="0.3">
      <c r="AE26571" s="70"/>
    </row>
    <row r="26572" spans="31:31" ht="15.75" x14ac:dyDescent="0.3">
      <c r="AE26572" s="70"/>
    </row>
    <row r="26573" spans="31:31" ht="15.75" x14ac:dyDescent="0.3">
      <c r="AE26573" s="70"/>
    </row>
    <row r="26574" spans="31:31" ht="15.75" x14ac:dyDescent="0.3">
      <c r="AE26574" s="70"/>
    </row>
    <row r="26575" spans="31:31" ht="15.75" x14ac:dyDescent="0.3">
      <c r="AE26575" s="70"/>
    </row>
    <row r="26576" spans="31:31" ht="15.75" x14ac:dyDescent="0.3">
      <c r="AE26576" s="70"/>
    </row>
    <row r="26577" spans="31:31" ht="15.75" x14ac:dyDescent="0.3">
      <c r="AE26577" s="70"/>
    </row>
    <row r="26578" spans="31:31" ht="15.75" x14ac:dyDescent="0.3">
      <c r="AE26578" s="70"/>
    </row>
    <row r="26579" spans="31:31" ht="15.75" x14ac:dyDescent="0.3">
      <c r="AE26579" s="70"/>
    </row>
    <row r="26580" spans="31:31" ht="15.75" x14ac:dyDescent="0.3">
      <c r="AE26580" s="70"/>
    </row>
    <row r="26581" spans="31:31" ht="15.75" x14ac:dyDescent="0.3">
      <c r="AE26581" s="70"/>
    </row>
    <row r="26582" spans="31:31" ht="15.75" x14ac:dyDescent="0.3">
      <c r="AE26582" s="70"/>
    </row>
    <row r="26583" spans="31:31" ht="15.75" x14ac:dyDescent="0.3">
      <c r="AE26583" s="70"/>
    </row>
    <row r="26584" spans="31:31" ht="15.75" x14ac:dyDescent="0.3">
      <c r="AE26584" s="70"/>
    </row>
    <row r="26585" spans="31:31" ht="15.75" x14ac:dyDescent="0.3">
      <c r="AE26585" s="70"/>
    </row>
    <row r="26586" spans="31:31" ht="15.75" x14ac:dyDescent="0.3">
      <c r="AE26586" s="70"/>
    </row>
    <row r="26587" spans="31:31" ht="15.75" x14ac:dyDescent="0.3">
      <c r="AE26587" s="70"/>
    </row>
    <row r="26588" spans="31:31" ht="15.75" x14ac:dyDescent="0.3">
      <c r="AE26588" s="70"/>
    </row>
    <row r="26589" spans="31:31" ht="15.75" x14ac:dyDescent="0.3">
      <c r="AE26589" s="70"/>
    </row>
    <row r="26590" spans="31:31" ht="15.75" x14ac:dyDescent="0.3">
      <c r="AE26590" s="70"/>
    </row>
    <row r="26591" spans="31:31" ht="15.75" x14ac:dyDescent="0.3">
      <c r="AE26591" s="70"/>
    </row>
    <row r="26592" spans="31:31" ht="15.75" x14ac:dyDescent="0.3">
      <c r="AE26592" s="70"/>
    </row>
    <row r="26593" spans="31:31" ht="15.75" x14ac:dyDescent="0.3">
      <c r="AE26593" s="70"/>
    </row>
    <row r="26594" spans="31:31" ht="15.75" x14ac:dyDescent="0.3">
      <c r="AE26594" s="70"/>
    </row>
    <row r="26595" spans="31:31" ht="15.75" x14ac:dyDescent="0.3">
      <c r="AE26595" s="70"/>
    </row>
    <row r="26596" spans="31:31" ht="15.75" x14ac:dyDescent="0.3">
      <c r="AE26596" s="70"/>
    </row>
    <row r="26597" spans="31:31" ht="15.75" x14ac:dyDescent="0.3">
      <c r="AE26597" s="70"/>
    </row>
    <row r="26598" spans="31:31" ht="15.75" x14ac:dyDescent="0.3">
      <c r="AE26598" s="70"/>
    </row>
    <row r="26599" spans="31:31" ht="15.75" x14ac:dyDescent="0.3">
      <c r="AE26599" s="70"/>
    </row>
    <row r="26600" spans="31:31" ht="15.75" x14ac:dyDescent="0.3">
      <c r="AE26600" s="70"/>
    </row>
    <row r="26601" spans="31:31" ht="15.75" x14ac:dyDescent="0.3">
      <c r="AE26601" s="70"/>
    </row>
    <row r="26602" spans="31:31" ht="15.75" x14ac:dyDescent="0.3">
      <c r="AE26602" s="70"/>
    </row>
    <row r="26603" spans="31:31" ht="15.75" x14ac:dyDescent="0.3">
      <c r="AE26603" s="70"/>
    </row>
    <row r="26604" spans="31:31" ht="15.75" x14ac:dyDescent="0.3">
      <c r="AE26604" s="70"/>
    </row>
    <row r="26605" spans="31:31" ht="15.75" x14ac:dyDescent="0.3">
      <c r="AE26605" s="70"/>
    </row>
    <row r="26606" spans="31:31" ht="15.75" x14ac:dyDescent="0.3">
      <c r="AE26606" s="70"/>
    </row>
    <row r="26607" spans="31:31" ht="15.75" x14ac:dyDescent="0.3">
      <c r="AE26607" s="70"/>
    </row>
    <row r="26608" spans="31:31" ht="15.75" x14ac:dyDescent="0.3">
      <c r="AE26608" s="70"/>
    </row>
    <row r="26609" spans="31:31" ht="15.75" x14ac:dyDescent="0.3">
      <c r="AE26609" s="70"/>
    </row>
    <row r="26610" spans="31:31" ht="15.75" x14ac:dyDescent="0.3">
      <c r="AE26610" s="70"/>
    </row>
    <row r="26611" spans="31:31" ht="15.75" x14ac:dyDescent="0.3">
      <c r="AE26611" s="70"/>
    </row>
    <row r="26612" spans="31:31" ht="15.75" x14ac:dyDescent="0.3">
      <c r="AE26612" s="70"/>
    </row>
    <row r="26613" spans="31:31" ht="15.75" x14ac:dyDescent="0.3">
      <c r="AE26613" s="70"/>
    </row>
    <row r="26614" spans="31:31" ht="15.75" x14ac:dyDescent="0.3">
      <c r="AE26614" s="70"/>
    </row>
    <row r="26615" spans="31:31" ht="15.75" x14ac:dyDescent="0.3">
      <c r="AE26615" s="70"/>
    </row>
    <row r="26616" spans="31:31" ht="15.75" x14ac:dyDescent="0.3">
      <c r="AE26616" s="70"/>
    </row>
    <row r="26617" spans="31:31" ht="15.75" x14ac:dyDescent="0.3">
      <c r="AE26617" s="70"/>
    </row>
    <row r="26618" spans="31:31" ht="15.75" x14ac:dyDescent="0.3">
      <c r="AE26618" s="70"/>
    </row>
    <row r="26619" spans="31:31" ht="15.75" x14ac:dyDescent="0.3">
      <c r="AE26619" s="70"/>
    </row>
    <row r="26620" spans="31:31" ht="15.75" x14ac:dyDescent="0.3">
      <c r="AE26620" s="70"/>
    </row>
    <row r="26621" spans="31:31" ht="15.75" x14ac:dyDescent="0.3">
      <c r="AE26621" s="70"/>
    </row>
    <row r="26622" spans="31:31" ht="15.75" x14ac:dyDescent="0.3">
      <c r="AE26622" s="70"/>
    </row>
    <row r="26623" spans="31:31" ht="15.75" x14ac:dyDescent="0.3">
      <c r="AE26623" s="70"/>
    </row>
    <row r="26624" spans="31:31" ht="15.75" x14ac:dyDescent="0.3">
      <c r="AE26624" s="70"/>
    </row>
    <row r="26625" spans="31:31" ht="15.75" x14ac:dyDescent="0.3">
      <c r="AE26625" s="70"/>
    </row>
    <row r="26626" spans="31:31" ht="15.75" x14ac:dyDescent="0.3">
      <c r="AE26626" s="70"/>
    </row>
    <row r="26627" spans="31:31" ht="15.75" x14ac:dyDescent="0.3">
      <c r="AE26627" s="70"/>
    </row>
    <row r="26628" spans="31:31" ht="15.75" x14ac:dyDescent="0.3">
      <c r="AE26628" s="70"/>
    </row>
    <row r="26629" spans="31:31" ht="15.75" x14ac:dyDescent="0.3">
      <c r="AE26629" s="70"/>
    </row>
    <row r="26630" spans="31:31" ht="15.75" x14ac:dyDescent="0.3">
      <c r="AE26630" s="70"/>
    </row>
    <row r="26631" spans="31:31" ht="15.75" x14ac:dyDescent="0.3">
      <c r="AE26631" s="70"/>
    </row>
    <row r="26632" spans="31:31" ht="15.75" x14ac:dyDescent="0.3">
      <c r="AE26632" s="70"/>
    </row>
    <row r="26633" spans="31:31" ht="15.75" x14ac:dyDescent="0.3">
      <c r="AE26633" s="70"/>
    </row>
    <row r="26634" spans="31:31" ht="15.75" x14ac:dyDescent="0.3">
      <c r="AE26634" s="70"/>
    </row>
    <row r="26635" spans="31:31" ht="15.75" x14ac:dyDescent="0.3">
      <c r="AE26635" s="70"/>
    </row>
    <row r="26636" spans="31:31" ht="15.75" x14ac:dyDescent="0.3">
      <c r="AE26636" s="70"/>
    </row>
    <row r="26637" spans="31:31" ht="15.75" x14ac:dyDescent="0.3">
      <c r="AE26637" s="70"/>
    </row>
    <row r="26638" spans="31:31" ht="15.75" x14ac:dyDescent="0.3">
      <c r="AE26638" s="70"/>
    </row>
    <row r="26639" spans="31:31" ht="15.75" x14ac:dyDescent="0.3">
      <c r="AE26639" s="70"/>
    </row>
    <row r="26640" spans="31:31" ht="15.75" x14ac:dyDescent="0.3">
      <c r="AE26640" s="70"/>
    </row>
    <row r="26641" spans="31:31" ht="15.75" x14ac:dyDescent="0.3">
      <c r="AE26641" s="70"/>
    </row>
    <row r="26642" spans="31:31" ht="15.75" x14ac:dyDescent="0.3">
      <c r="AE26642" s="70"/>
    </row>
    <row r="26643" spans="31:31" ht="15.75" x14ac:dyDescent="0.3">
      <c r="AE26643" s="70"/>
    </row>
    <row r="26644" spans="31:31" ht="15.75" x14ac:dyDescent="0.3">
      <c r="AE26644" s="70"/>
    </row>
    <row r="26645" spans="31:31" ht="15.75" x14ac:dyDescent="0.3">
      <c r="AE26645" s="70"/>
    </row>
    <row r="26646" spans="31:31" ht="15.75" x14ac:dyDescent="0.3">
      <c r="AE26646" s="70"/>
    </row>
    <row r="26647" spans="31:31" ht="15.75" x14ac:dyDescent="0.3">
      <c r="AE26647" s="70"/>
    </row>
    <row r="26648" spans="31:31" ht="15.75" x14ac:dyDescent="0.3">
      <c r="AE26648" s="70"/>
    </row>
    <row r="26649" spans="31:31" ht="15.75" x14ac:dyDescent="0.3">
      <c r="AE26649" s="70"/>
    </row>
    <row r="26650" spans="31:31" ht="15.75" x14ac:dyDescent="0.3">
      <c r="AE26650" s="70"/>
    </row>
    <row r="26651" spans="31:31" ht="15.75" x14ac:dyDescent="0.3">
      <c r="AE26651" s="70"/>
    </row>
    <row r="26652" spans="31:31" ht="15.75" x14ac:dyDescent="0.3">
      <c r="AE26652" s="70"/>
    </row>
    <row r="26653" spans="31:31" ht="15.75" x14ac:dyDescent="0.3">
      <c r="AE26653" s="70"/>
    </row>
    <row r="26654" spans="31:31" ht="15.75" x14ac:dyDescent="0.3">
      <c r="AE26654" s="70"/>
    </row>
    <row r="26655" spans="31:31" ht="15.75" x14ac:dyDescent="0.3">
      <c r="AE26655" s="70"/>
    </row>
    <row r="26656" spans="31:31" ht="15.75" x14ac:dyDescent="0.3">
      <c r="AE26656" s="70"/>
    </row>
    <row r="26657" spans="31:31" ht="15.75" x14ac:dyDescent="0.3">
      <c r="AE26657" s="70"/>
    </row>
    <row r="26658" spans="31:31" ht="15.75" x14ac:dyDescent="0.3">
      <c r="AE26658" s="70"/>
    </row>
    <row r="26659" spans="31:31" ht="15.75" x14ac:dyDescent="0.3">
      <c r="AE26659" s="70"/>
    </row>
    <row r="26660" spans="31:31" ht="15.75" x14ac:dyDescent="0.3">
      <c r="AE26660" s="70"/>
    </row>
    <row r="26661" spans="31:31" ht="15.75" x14ac:dyDescent="0.3">
      <c r="AE26661" s="70"/>
    </row>
    <row r="26662" spans="31:31" ht="15.75" x14ac:dyDescent="0.3">
      <c r="AE26662" s="70"/>
    </row>
    <row r="26663" spans="31:31" ht="15.75" x14ac:dyDescent="0.3">
      <c r="AE26663" s="70"/>
    </row>
    <row r="26664" spans="31:31" ht="15.75" x14ac:dyDescent="0.3">
      <c r="AE26664" s="70"/>
    </row>
    <row r="26665" spans="31:31" ht="15.75" x14ac:dyDescent="0.3">
      <c r="AE26665" s="70"/>
    </row>
    <row r="26666" spans="31:31" ht="15.75" x14ac:dyDescent="0.3">
      <c r="AE26666" s="70"/>
    </row>
    <row r="26667" spans="31:31" ht="15.75" x14ac:dyDescent="0.3">
      <c r="AE26667" s="70"/>
    </row>
    <row r="26668" spans="31:31" ht="15.75" x14ac:dyDescent="0.3">
      <c r="AE26668" s="70"/>
    </row>
    <row r="26669" spans="31:31" ht="15.75" x14ac:dyDescent="0.3">
      <c r="AE26669" s="70"/>
    </row>
    <row r="26670" spans="31:31" ht="15.75" x14ac:dyDescent="0.3">
      <c r="AE26670" s="70"/>
    </row>
    <row r="26671" spans="31:31" ht="15.75" x14ac:dyDescent="0.3">
      <c r="AE26671" s="70"/>
    </row>
    <row r="26672" spans="31:31" ht="15.75" x14ac:dyDescent="0.3">
      <c r="AE26672" s="70"/>
    </row>
    <row r="26673" spans="31:31" ht="15.75" x14ac:dyDescent="0.3">
      <c r="AE26673" s="70"/>
    </row>
    <row r="26674" spans="31:31" ht="15.75" x14ac:dyDescent="0.3">
      <c r="AE26674" s="70"/>
    </row>
    <row r="26675" spans="31:31" ht="15.75" x14ac:dyDescent="0.3">
      <c r="AE26675" s="70"/>
    </row>
    <row r="26676" spans="31:31" ht="15.75" x14ac:dyDescent="0.3">
      <c r="AE26676" s="70"/>
    </row>
    <row r="26677" spans="31:31" ht="15.75" x14ac:dyDescent="0.3">
      <c r="AE26677" s="70"/>
    </row>
    <row r="26678" spans="31:31" ht="15.75" x14ac:dyDescent="0.3">
      <c r="AE26678" s="70"/>
    </row>
    <row r="26679" spans="31:31" ht="15.75" x14ac:dyDescent="0.3">
      <c r="AE26679" s="70"/>
    </row>
    <row r="26680" spans="31:31" ht="15.75" x14ac:dyDescent="0.3">
      <c r="AE26680" s="70"/>
    </row>
    <row r="26681" spans="31:31" ht="15.75" x14ac:dyDescent="0.3">
      <c r="AE26681" s="70"/>
    </row>
    <row r="26682" spans="31:31" ht="15.75" x14ac:dyDescent="0.3">
      <c r="AE26682" s="70"/>
    </row>
    <row r="26683" spans="31:31" ht="15.75" x14ac:dyDescent="0.3">
      <c r="AE26683" s="70"/>
    </row>
    <row r="26684" spans="31:31" ht="15.75" x14ac:dyDescent="0.3">
      <c r="AE26684" s="70"/>
    </row>
    <row r="26685" spans="31:31" ht="15.75" x14ac:dyDescent="0.3">
      <c r="AE26685" s="70"/>
    </row>
    <row r="26686" spans="31:31" ht="15.75" x14ac:dyDescent="0.3">
      <c r="AE26686" s="70"/>
    </row>
    <row r="26687" spans="31:31" ht="15.75" x14ac:dyDescent="0.3">
      <c r="AE26687" s="70"/>
    </row>
    <row r="26688" spans="31:31" ht="15.75" x14ac:dyDescent="0.3">
      <c r="AE26688" s="70"/>
    </row>
    <row r="26689" spans="31:31" ht="15.75" x14ac:dyDescent="0.3">
      <c r="AE26689" s="70"/>
    </row>
    <row r="26690" spans="31:31" ht="15.75" x14ac:dyDescent="0.3">
      <c r="AE26690" s="70"/>
    </row>
    <row r="26691" spans="31:31" ht="15.75" x14ac:dyDescent="0.3">
      <c r="AE26691" s="70"/>
    </row>
    <row r="26692" spans="31:31" ht="15.75" x14ac:dyDescent="0.3">
      <c r="AE26692" s="70"/>
    </row>
    <row r="26693" spans="31:31" ht="15.75" x14ac:dyDescent="0.3">
      <c r="AE26693" s="70"/>
    </row>
    <row r="26694" spans="31:31" ht="15.75" x14ac:dyDescent="0.3">
      <c r="AE26694" s="70"/>
    </row>
    <row r="26695" spans="31:31" ht="15.75" x14ac:dyDescent="0.3">
      <c r="AE26695" s="70"/>
    </row>
    <row r="26696" spans="31:31" ht="15.75" x14ac:dyDescent="0.3">
      <c r="AE26696" s="70"/>
    </row>
    <row r="26697" spans="31:31" ht="15.75" x14ac:dyDescent="0.3">
      <c r="AE26697" s="70"/>
    </row>
    <row r="26698" spans="31:31" ht="15.75" x14ac:dyDescent="0.3">
      <c r="AE26698" s="70"/>
    </row>
    <row r="26699" spans="31:31" ht="15.75" x14ac:dyDescent="0.3">
      <c r="AE26699" s="70"/>
    </row>
    <row r="26700" spans="31:31" ht="15.75" x14ac:dyDescent="0.3">
      <c r="AE26700" s="70"/>
    </row>
    <row r="26701" spans="31:31" ht="15.75" x14ac:dyDescent="0.3">
      <c r="AE26701" s="70"/>
    </row>
    <row r="26702" spans="31:31" ht="15.75" x14ac:dyDescent="0.3">
      <c r="AE26702" s="70"/>
    </row>
    <row r="26703" spans="31:31" ht="15.75" x14ac:dyDescent="0.3">
      <c r="AE26703" s="70"/>
    </row>
    <row r="26704" spans="31:31" ht="15.75" x14ac:dyDescent="0.3">
      <c r="AE26704" s="70"/>
    </row>
    <row r="26705" spans="31:31" ht="15.75" x14ac:dyDescent="0.3">
      <c r="AE26705" s="70"/>
    </row>
    <row r="26706" spans="31:31" ht="15.75" x14ac:dyDescent="0.3">
      <c r="AE26706" s="70"/>
    </row>
    <row r="26707" spans="31:31" ht="15.75" x14ac:dyDescent="0.3">
      <c r="AE26707" s="70"/>
    </row>
    <row r="26708" spans="31:31" ht="15.75" x14ac:dyDescent="0.3">
      <c r="AE26708" s="70"/>
    </row>
    <row r="26709" spans="31:31" ht="15.75" x14ac:dyDescent="0.3">
      <c r="AE26709" s="70"/>
    </row>
    <row r="26710" spans="31:31" ht="15.75" x14ac:dyDescent="0.3">
      <c r="AE26710" s="70"/>
    </row>
    <row r="26711" spans="31:31" ht="15.75" x14ac:dyDescent="0.3">
      <c r="AE26711" s="70"/>
    </row>
    <row r="26712" spans="31:31" ht="15.75" x14ac:dyDescent="0.3">
      <c r="AE26712" s="70"/>
    </row>
    <row r="26713" spans="31:31" ht="15.75" x14ac:dyDescent="0.3">
      <c r="AE26713" s="70"/>
    </row>
    <row r="26714" spans="31:31" ht="15.75" x14ac:dyDescent="0.3">
      <c r="AE26714" s="70"/>
    </row>
    <row r="26715" spans="31:31" ht="15.75" x14ac:dyDescent="0.3">
      <c r="AE26715" s="70"/>
    </row>
    <row r="26716" spans="31:31" ht="15.75" x14ac:dyDescent="0.3">
      <c r="AE26716" s="70"/>
    </row>
    <row r="26717" spans="31:31" ht="15.75" x14ac:dyDescent="0.3">
      <c r="AE26717" s="70"/>
    </row>
    <row r="26718" spans="31:31" ht="15.75" x14ac:dyDescent="0.3">
      <c r="AE26718" s="70"/>
    </row>
    <row r="26719" spans="31:31" ht="15.75" x14ac:dyDescent="0.3">
      <c r="AE26719" s="70"/>
    </row>
    <row r="26720" spans="31:31" ht="15.75" x14ac:dyDescent="0.3">
      <c r="AE26720" s="70"/>
    </row>
    <row r="26721" spans="31:31" ht="15.75" x14ac:dyDescent="0.3">
      <c r="AE26721" s="70"/>
    </row>
    <row r="26722" spans="31:31" ht="15.75" x14ac:dyDescent="0.3">
      <c r="AE26722" s="70"/>
    </row>
    <row r="26723" spans="31:31" ht="15.75" x14ac:dyDescent="0.3">
      <c r="AE26723" s="70"/>
    </row>
    <row r="26724" spans="31:31" ht="15.75" x14ac:dyDescent="0.3">
      <c r="AE26724" s="70"/>
    </row>
    <row r="26725" spans="31:31" ht="15.75" x14ac:dyDescent="0.3">
      <c r="AE26725" s="70"/>
    </row>
    <row r="26726" spans="31:31" ht="15.75" x14ac:dyDescent="0.3">
      <c r="AE26726" s="70"/>
    </row>
    <row r="26727" spans="31:31" ht="15.75" x14ac:dyDescent="0.3">
      <c r="AE26727" s="70"/>
    </row>
    <row r="26728" spans="31:31" ht="15.75" x14ac:dyDescent="0.3">
      <c r="AE26728" s="70"/>
    </row>
    <row r="26729" spans="31:31" ht="15.75" x14ac:dyDescent="0.3">
      <c r="AE26729" s="70"/>
    </row>
    <row r="26730" spans="31:31" ht="15.75" x14ac:dyDescent="0.3">
      <c r="AE26730" s="70"/>
    </row>
    <row r="26731" spans="31:31" ht="15.75" x14ac:dyDescent="0.3">
      <c r="AE26731" s="70"/>
    </row>
    <row r="26732" spans="31:31" ht="15.75" x14ac:dyDescent="0.3">
      <c r="AE26732" s="70"/>
    </row>
    <row r="26733" spans="31:31" ht="15.75" x14ac:dyDescent="0.3">
      <c r="AE26733" s="70"/>
    </row>
    <row r="26734" spans="31:31" ht="15.75" x14ac:dyDescent="0.3">
      <c r="AE26734" s="70"/>
    </row>
    <row r="26735" spans="31:31" ht="15.75" x14ac:dyDescent="0.3">
      <c r="AE26735" s="70"/>
    </row>
    <row r="26736" spans="31:31" ht="15.75" x14ac:dyDescent="0.3">
      <c r="AE26736" s="70"/>
    </row>
    <row r="26737" spans="31:31" ht="15.75" x14ac:dyDescent="0.3">
      <c r="AE26737" s="70"/>
    </row>
    <row r="26738" spans="31:31" ht="15.75" x14ac:dyDescent="0.3">
      <c r="AE26738" s="70"/>
    </row>
    <row r="26739" spans="31:31" ht="15.75" x14ac:dyDescent="0.3">
      <c r="AE26739" s="70"/>
    </row>
    <row r="26740" spans="31:31" ht="15.75" x14ac:dyDescent="0.3">
      <c r="AE26740" s="70"/>
    </row>
    <row r="26741" spans="31:31" ht="15.75" x14ac:dyDescent="0.3">
      <c r="AE26741" s="70"/>
    </row>
    <row r="26742" spans="31:31" ht="15.75" x14ac:dyDescent="0.3">
      <c r="AE26742" s="70"/>
    </row>
    <row r="26743" spans="31:31" ht="15.75" x14ac:dyDescent="0.3">
      <c r="AE26743" s="70"/>
    </row>
    <row r="26744" spans="31:31" ht="15.75" x14ac:dyDescent="0.3">
      <c r="AE26744" s="70"/>
    </row>
    <row r="26745" spans="31:31" ht="15.75" x14ac:dyDescent="0.3">
      <c r="AE26745" s="70"/>
    </row>
    <row r="26746" spans="31:31" ht="15.75" x14ac:dyDescent="0.3">
      <c r="AE26746" s="70"/>
    </row>
    <row r="26747" spans="31:31" ht="15.75" x14ac:dyDescent="0.3">
      <c r="AE26747" s="70"/>
    </row>
    <row r="26748" spans="31:31" ht="15.75" x14ac:dyDescent="0.3">
      <c r="AE26748" s="70"/>
    </row>
    <row r="26749" spans="31:31" ht="15.75" x14ac:dyDescent="0.3">
      <c r="AE26749" s="70"/>
    </row>
    <row r="26750" spans="31:31" ht="15.75" x14ac:dyDescent="0.3">
      <c r="AE26750" s="70"/>
    </row>
    <row r="26751" spans="31:31" ht="15.75" x14ac:dyDescent="0.3">
      <c r="AE26751" s="70"/>
    </row>
    <row r="26752" spans="31:31" ht="15.75" x14ac:dyDescent="0.3">
      <c r="AE26752" s="70"/>
    </row>
    <row r="26753" spans="31:31" ht="15.75" x14ac:dyDescent="0.3">
      <c r="AE26753" s="70"/>
    </row>
    <row r="26754" spans="31:31" ht="15.75" x14ac:dyDescent="0.3">
      <c r="AE26754" s="70"/>
    </row>
    <row r="26755" spans="31:31" ht="15.75" x14ac:dyDescent="0.3">
      <c r="AE26755" s="70"/>
    </row>
    <row r="26756" spans="31:31" ht="15.75" x14ac:dyDescent="0.3">
      <c r="AE26756" s="70"/>
    </row>
    <row r="26757" spans="31:31" ht="15.75" x14ac:dyDescent="0.3">
      <c r="AE26757" s="70"/>
    </row>
    <row r="26758" spans="31:31" ht="15.75" x14ac:dyDescent="0.3">
      <c r="AE26758" s="70"/>
    </row>
    <row r="26759" spans="31:31" ht="15.75" x14ac:dyDescent="0.3">
      <c r="AE26759" s="70"/>
    </row>
    <row r="26760" spans="31:31" ht="15.75" x14ac:dyDescent="0.3">
      <c r="AE26760" s="70"/>
    </row>
    <row r="26761" spans="31:31" ht="15.75" x14ac:dyDescent="0.3">
      <c r="AE26761" s="70"/>
    </row>
    <row r="26762" spans="31:31" ht="15.75" x14ac:dyDescent="0.3">
      <c r="AE26762" s="70"/>
    </row>
    <row r="26763" spans="31:31" ht="15.75" x14ac:dyDescent="0.3">
      <c r="AE26763" s="70"/>
    </row>
    <row r="26764" spans="31:31" ht="15.75" x14ac:dyDescent="0.3">
      <c r="AE26764" s="70"/>
    </row>
    <row r="26765" spans="31:31" ht="15.75" x14ac:dyDescent="0.3">
      <c r="AE26765" s="70"/>
    </row>
    <row r="26766" spans="31:31" ht="15.75" x14ac:dyDescent="0.3">
      <c r="AE26766" s="70"/>
    </row>
    <row r="26767" spans="31:31" ht="15.75" x14ac:dyDescent="0.3">
      <c r="AE26767" s="70"/>
    </row>
    <row r="26768" spans="31:31" ht="15.75" x14ac:dyDescent="0.3">
      <c r="AE26768" s="70"/>
    </row>
    <row r="26769" spans="31:31" ht="15.75" x14ac:dyDescent="0.3">
      <c r="AE26769" s="70"/>
    </row>
    <row r="26770" spans="31:31" ht="15.75" x14ac:dyDescent="0.3">
      <c r="AE26770" s="70"/>
    </row>
    <row r="26771" spans="31:31" ht="15.75" x14ac:dyDescent="0.3">
      <c r="AE26771" s="70"/>
    </row>
    <row r="26772" spans="31:31" ht="15.75" x14ac:dyDescent="0.3">
      <c r="AE26772" s="70"/>
    </row>
    <row r="26773" spans="31:31" ht="15.75" x14ac:dyDescent="0.3">
      <c r="AE26773" s="70"/>
    </row>
    <row r="26774" spans="31:31" ht="15.75" x14ac:dyDescent="0.3">
      <c r="AE26774" s="70"/>
    </row>
    <row r="26775" spans="31:31" ht="15.75" x14ac:dyDescent="0.3">
      <c r="AE26775" s="70"/>
    </row>
    <row r="26776" spans="31:31" ht="15.75" x14ac:dyDescent="0.3">
      <c r="AE26776" s="70"/>
    </row>
    <row r="26777" spans="31:31" ht="15.75" x14ac:dyDescent="0.3">
      <c r="AE26777" s="70"/>
    </row>
    <row r="26778" spans="31:31" ht="15.75" x14ac:dyDescent="0.3">
      <c r="AE26778" s="70"/>
    </row>
    <row r="26779" spans="31:31" ht="15.75" x14ac:dyDescent="0.3">
      <c r="AE26779" s="70"/>
    </row>
    <row r="26780" spans="31:31" ht="15.75" x14ac:dyDescent="0.3">
      <c r="AE26780" s="70"/>
    </row>
    <row r="26781" spans="31:31" ht="15.75" x14ac:dyDescent="0.3">
      <c r="AE26781" s="70"/>
    </row>
    <row r="26782" spans="31:31" ht="15.75" x14ac:dyDescent="0.3">
      <c r="AE26782" s="70"/>
    </row>
    <row r="26783" spans="31:31" ht="15.75" x14ac:dyDescent="0.3">
      <c r="AE26783" s="70"/>
    </row>
    <row r="26784" spans="31:31" ht="15.75" x14ac:dyDescent="0.3">
      <c r="AE26784" s="70"/>
    </row>
    <row r="26785" spans="31:31" ht="15.75" x14ac:dyDescent="0.3">
      <c r="AE26785" s="70"/>
    </row>
    <row r="26786" spans="31:31" ht="15.75" x14ac:dyDescent="0.3">
      <c r="AE26786" s="70"/>
    </row>
    <row r="26787" spans="31:31" ht="15.75" x14ac:dyDescent="0.3">
      <c r="AE26787" s="70"/>
    </row>
    <row r="26788" spans="31:31" ht="15.75" x14ac:dyDescent="0.3">
      <c r="AE26788" s="70"/>
    </row>
    <row r="26789" spans="31:31" ht="15.75" x14ac:dyDescent="0.3">
      <c r="AE26789" s="70"/>
    </row>
    <row r="26790" spans="31:31" ht="15.75" x14ac:dyDescent="0.3">
      <c r="AE26790" s="70"/>
    </row>
    <row r="26791" spans="31:31" ht="15.75" x14ac:dyDescent="0.3">
      <c r="AE26791" s="70"/>
    </row>
    <row r="26792" spans="31:31" ht="15.75" x14ac:dyDescent="0.3">
      <c r="AE26792" s="70"/>
    </row>
    <row r="26793" spans="31:31" ht="15.75" x14ac:dyDescent="0.3">
      <c r="AE26793" s="70"/>
    </row>
    <row r="26794" spans="31:31" ht="15.75" x14ac:dyDescent="0.3">
      <c r="AE26794" s="70"/>
    </row>
    <row r="26795" spans="31:31" ht="15.75" x14ac:dyDescent="0.3">
      <c r="AE26795" s="70"/>
    </row>
    <row r="26796" spans="31:31" ht="15.75" x14ac:dyDescent="0.3">
      <c r="AE26796" s="70"/>
    </row>
    <row r="26797" spans="31:31" ht="15.75" x14ac:dyDescent="0.3">
      <c r="AE26797" s="70"/>
    </row>
    <row r="26798" spans="31:31" ht="15.75" x14ac:dyDescent="0.3">
      <c r="AE26798" s="70"/>
    </row>
    <row r="26799" spans="31:31" ht="15.75" x14ac:dyDescent="0.3">
      <c r="AE26799" s="70"/>
    </row>
    <row r="26800" spans="31:31" ht="15.75" x14ac:dyDescent="0.3">
      <c r="AE26800" s="70"/>
    </row>
    <row r="26801" spans="31:31" ht="15.75" x14ac:dyDescent="0.3">
      <c r="AE26801" s="70"/>
    </row>
    <row r="26802" spans="31:31" ht="15.75" x14ac:dyDescent="0.3">
      <c r="AE26802" s="70"/>
    </row>
    <row r="26803" spans="31:31" ht="15.75" x14ac:dyDescent="0.3">
      <c r="AE26803" s="70"/>
    </row>
    <row r="26804" spans="31:31" ht="15.75" x14ac:dyDescent="0.3">
      <c r="AE26804" s="70"/>
    </row>
    <row r="26805" spans="31:31" ht="15.75" x14ac:dyDescent="0.3">
      <c r="AE26805" s="70"/>
    </row>
    <row r="26806" spans="31:31" ht="15.75" x14ac:dyDescent="0.3">
      <c r="AE26806" s="70"/>
    </row>
    <row r="26807" spans="31:31" ht="15.75" x14ac:dyDescent="0.3">
      <c r="AE26807" s="70"/>
    </row>
    <row r="26808" spans="31:31" ht="15.75" x14ac:dyDescent="0.3">
      <c r="AE26808" s="70"/>
    </row>
    <row r="26809" spans="31:31" ht="15.75" x14ac:dyDescent="0.3">
      <c r="AE26809" s="70"/>
    </row>
    <row r="26810" spans="31:31" ht="15.75" x14ac:dyDescent="0.3">
      <c r="AE26810" s="70"/>
    </row>
    <row r="26811" spans="31:31" ht="15.75" x14ac:dyDescent="0.3">
      <c r="AE26811" s="70"/>
    </row>
    <row r="26812" spans="31:31" ht="15.75" x14ac:dyDescent="0.3">
      <c r="AE26812" s="70"/>
    </row>
    <row r="26813" spans="31:31" ht="15.75" x14ac:dyDescent="0.3">
      <c r="AE26813" s="70"/>
    </row>
    <row r="26814" spans="31:31" ht="15.75" x14ac:dyDescent="0.3">
      <c r="AE26814" s="70"/>
    </row>
    <row r="26815" spans="31:31" ht="15.75" x14ac:dyDescent="0.3">
      <c r="AE26815" s="70"/>
    </row>
    <row r="26816" spans="31:31" ht="15.75" x14ac:dyDescent="0.3">
      <c r="AE26816" s="70"/>
    </row>
    <row r="26817" spans="31:31" ht="15.75" x14ac:dyDescent="0.3">
      <c r="AE26817" s="70"/>
    </row>
    <row r="26818" spans="31:31" ht="15.75" x14ac:dyDescent="0.3">
      <c r="AE26818" s="70"/>
    </row>
    <row r="26819" spans="31:31" ht="15.75" x14ac:dyDescent="0.3">
      <c r="AE26819" s="70"/>
    </row>
    <row r="26820" spans="31:31" ht="15.75" x14ac:dyDescent="0.3">
      <c r="AE26820" s="70"/>
    </row>
    <row r="26821" spans="31:31" ht="15.75" x14ac:dyDescent="0.3">
      <c r="AE26821" s="70"/>
    </row>
    <row r="26822" spans="31:31" ht="15.75" x14ac:dyDescent="0.3">
      <c r="AE26822" s="70"/>
    </row>
    <row r="26823" spans="31:31" ht="15.75" x14ac:dyDescent="0.3">
      <c r="AE26823" s="70"/>
    </row>
    <row r="26824" spans="31:31" ht="15.75" x14ac:dyDescent="0.3">
      <c r="AE26824" s="70"/>
    </row>
    <row r="26825" spans="31:31" ht="15.75" x14ac:dyDescent="0.3">
      <c r="AE26825" s="70"/>
    </row>
    <row r="26826" spans="31:31" ht="15.75" x14ac:dyDescent="0.3">
      <c r="AE26826" s="70"/>
    </row>
    <row r="26827" spans="31:31" ht="15.75" x14ac:dyDescent="0.3">
      <c r="AE26827" s="70"/>
    </row>
    <row r="26828" spans="31:31" ht="15.75" x14ac:dyDescent="0.3">
      <c r="AE26828" s="70"/>
    </row>
    <row r="26829" spans="31:31" ht="15.75" x14ac:dyDescent="0.3">
      <c r="AE26829" s="70"/>
    </row>
    <row r="26830" spans="31:31" ht="15.75" x14ac:dyDescent="0.3">
      <c r="AE26830" s="70"/>
    </row>
    <row r="26831" spans="31:31" ht="15.75" x14ac:dyDescent="0.3">
      <c r="AE26831" s="70"/>
    </row>
    <row r="26832" spans="31:31" ht="15.75" x14ac:dyDescent="0.3">
      <c r="AE26832" s="70"/>
    </row>
    <row r="26833" spans="31:31" ht="15.75" x14ac:dyDescent="0.3">
      <c r="AE26833" s="70"/>
    </row>
    <row r="26834" spans="31:31" ht="15.75" x14ac:dyDescent="0.3">
      <c r="AE26834" s="70"/>
    </row>
    <row r="26835" spans="31:31" ht="15.75" x14ac:dyDescent="0.3">
      <c r="AE26835" s="70"/>
    </row>
    <row r="26836" spans="31:31" ht="15.75" x14ac:dyDescent="0.3">
      <c r="AE26836" s="70"/>
    </row>
    <row r="26837" spans="31:31" ht="15.75" x14ac:dyDescent="0.3">
      <c r="AE26837" s="70"/>
    </row>
    <row r="26838" spans="31:31" ht="15.75" x14ac:dyDescent="0.3">
      <c r="AE26838" s="70"/>
    </row>
    <row r="26839" spans="31:31" ht="15.75" x14ac:dyDescent="0.3">
      <c r="AE26839" s="70"/>
    </row>
    <row r="26840" spans="31:31" ht="15.75" x14ac:dyDescent="0.3">
      <c r="AE26840" s="70"/>
    </row>
    <row r="26841" spans="31:31" ht="15.75" x14ac:dyDescent="0.3">
      <c r="AE26841" s="70"/>
    </row>
    <row r="26842" spans="31:31" ht="15.75" x14ac:dyDescent="0.3">
      <c r="AE26842" s="70"/>
    </row>
    <row r="26843" spans="31:31" ht="15.75" x14ac:dyDescent="0.3">
      <c r="AE26843" s="70"/>
    </row>
    <row r="26844" spans="31:31" ht="15.75" x14ac:dyDescent="0.3">
      <c r="AE26844" s="70"/>
    </row>
    <row r="26845" spans="31:31" ht="15.75" x14ac:dyDescent="0.3">
      <c r="AE26845" s="70"/>
    </row>
    <row r="26846" spans="31:31" ht="15.75" x14ac:dyDescent="0.3">
      <c r="AE26846" s="70"/>
    </row>
    <row r="26847" spans="31:31" ht="15.75" x14ac:dyDescent="0.3">
      <c r="AE26847" s="70"/>
    </row>
    <row r="26848" spans="31:31" ht="15.75" x14ac:dyDescent="0.3">
      <c r="AE26848" s="70"/>
    </row>
    <row r="26849" spans="31:31" ht="15.75" x14ac:dyDescent="0.3">
      <c r="AE26849" s="70"/>
    </row>
    <row r="26850" spans="31:31" ht="15.75" x14ac:dyDescent="0.3">
      <c r="AE26850" s="70"/>
    </row>
    <row r="26851" spans="31:31" ht="15.75" x14ac:dyDescent="0.3">
      <c r="AE26851" s="70"/>
    </row>
    <row r="26852" spans="31:31" ht="15.75" x14ac:dyDescent="0.3">
      <c r="AE26852" s="70"/>
    </row>
    <row r="26853" spans="31:31" ht="15.75" x14ac:dyDescent="0.3">
      <c r="AE26853" s="70"/>
    </row>
    <row r="26854" spans="31:31" ht="15.75" x14ac:dyDescent="0.3">
      <c r="AE26854" s="70"/>
    </row>
    <row r="26855" spans="31:31" ht="15.75" x14ac:dyDescent="0.3">
      <c r="AE26855" s="70"/>
    </row>
    <row r="26856" spans="31:31" ht="15.75" x14ac:dyDescent="0.3">
      <c r="AE26856" s="70"/>
    </row>
    <row r="26857" spans="31:31" ht="15.75" x14ac:dyDescent="0.3">
      <c r="AE26857" s="70"/>
    </row>
    <row r="26858" spans="31:31" ht="15.75" x14ac:dyDescent="0.3">
      <c r="AE26858" s="70"/>
    </row>
    <row r="26859" spans="31:31" ht="15.75" x14ac:dyDescent="0.3">
      <c r="AE26859" s="70"/>
    </row>
    <row r="26860" spans="31:31" ht="15.75" x14ac:dyDescent="0.3">
      <c r="AE26860" s="70"/>
    </row>
    <row r="26861" spans="31:31" ht="15.75" x14ac:dyDescent="0.3">
      <c r="AE26861" s="70"/>
    </row>
    <row r="26862" spans="31:31" ht="15.75" x14ac:dyDescent="0.3">
      <c r="AE26862" s="70"/>
    </row>
    <row r="26863" spans="31:31" ht="15.75" x14ac:dyDescent="0.3">
      <c r="AE26863" s="70"/>
    </row>
    <row r="26864" spans="31:31" ht="15.75" x14ac:dyDescent="0.3">
      <c r="AE26864" s="70"/>
    </row>
    <row r="26865" spans="31:31" ht="15.75" x14ac:dyDescent="0.3">
      <c r="AE26865" s="70"/>
    </row>
    <row r="26866" spans="31:31" ht="15.75" x14ac:dyDescent="0.3">
      <c r="AE26866" s="70"/>
    </row>
    <row r="26867" spans="31:31" ht="15.75" x14ac:dyDescent="0.3">
      <c r="AE26867" s="70"/>
    </row>
    <row r="26868" spans="31:31" ht="15.75" x14ac:dyDescent="0.3">
      <c r="AE26868" s="70"/>
    </row>
    <row r="26869" spans="31:31" ht="15.75" x14ac:dyDescent="0.3">
      <c r="AE26869" s="70"/>
    </row>
    <row r="26870" spans="31:31" ht="15.75" x14ac:dyDescent="0.3">
      <c r="AE26870" s="70"/>
    </row>
    <row r="26871" spans="31:31" ht="15.75" x14ac:dyDescent="0.3">
      <c r="AE26871" s="70"/>
    </row>
    <row r="26872" spans="31:31" ht="15.75" x14ac:dyDescent="0.3">
      <c r="AE26872" s="70"/>
    </row>
    <row r="26873" spans="31:31" ht="15.75" x14ac:dyDescent="0.3">
      <c r="AE26873" s="70"/>
    </row>
    <row r="26874" spans="31:31" ht="15.75" x14ac:dyDescent="0.3">
      <c r="AE26874" s="70"/>
    </row>
    <row r="26875" spans="31:31" ht="15.75" x14ac:dyDescent="0.3">
      <c r="AE26875" s="70"/>
    </row>
    <row r="26876" spans="31:31" ht="15.75" x14ac:dyDescent="0.3">
      <c r="AE26876" s="70"/>
    </row>
    <row r="26877" spans="31:31" ht="15.75" x14ac:dyDescent="0.3">
      <c r="AE26877" s="70"/>
    </row>
    <row r="26878" spans="31:31" ht="15.75" x14ac:dyDescent="0.3">
      <c r="AE26878" s="70"/>
    </row>
    <row r="26879" spans="31:31" ht="15.75" x14ac:dyDescent="0.3">
      <c r="AE26879" s="70"/>
    </row>
    <row r="26880" spans="31:31" ht="15.75" x14ac:dyDescent="0.3">
      <c r="AE26880" s="70"/>
    </row>
    <row r="26881" spans="31:31" ht="15.75" x14ac:dyDescent="0.3">
      <c r="AE26881" s="70"/>
    </row>
    <row r="26882" spans="31:31" ht="15.75" x14ac:dyDescent="0.3">
      <c r="AE26882" s="70"/>
    </row>
    <row r="26883" spans="31:31" ht="15.75" x14ac:dyDescent="0.3">
      <c r="AE26883" s="70"/>
    </row>
    <row r="26884" spans="31:31" ht="15.75" x14ac:dyDescent="0.3">
      <c r="AE26884" s="70"/>
    </row>
    <row r="26885" spans="31:31" ht="15.75" x14ac:dyDescent="0.3">
      <c r="AE26885" s="70"/>
    </row>
    <row r="26886" spans="31:31" ht="15.75" x14ac:dyDescent="0.3">
      <c r="AE26886" s="70"/>
    </row>
    <row r="26887" spans="31:31" ht="15.75" x14ac:dyDescent="0.3">
      <c r="AE26887" s="70"/>
    </row>
    <row r="26888" spans="31:31" ht="15.75" x14ac:dyDescent="0.3">
      <c r="AE26888" s="70"/>
    </row>
    <row r="26889" spans="31:31" ht="15.75" x14ac:dyDescent="0.3">
      <c r="AE26889" s="70"/>
    </row>
    <row r="26890" spans="31:31" ht="15.75" x14ac:dyDescent="0.3">
      <c r="AE26890" s="70"/>
    </row>
    <row r="26891" spans="31:31" ht="15.75" x14ac:dyDescent="0.3">
      <c r="AE26891" s="70"/>
    </row>
    <row r="26892" spans="31:31" ht="15.75" x14ac:dyDescent="0.3">
      <c r="AE26892" s="70"/>
    </row>
    <row r="26893" spans="31:31" ht="15.75" x14ac:dyDescent="0.3">
      <c r="AE26893" s="70"/>
    </row>
    <row r="26894" spans="31:31" ht="15.75" x14ac:dyDescent="0.3">
      <c r="AE26894" s="70"/>
    </row>
    <row r="26895" spans="31:31" ht="15.75" x14ac:dyDescent="0.3">
      <c r="AE26895" s="70"/>
    </row>
    <row r="26896" spans="31:31" ht="15.75" x14ac:dyDescent="0.3">
      <c r="AE26896" s="70"/>
    </row>
    <row r="26897" spans="31:31" ht="15.75" x14ac:dyDescent="0.3">
      <c r="AE26897" s="70"/>
    </row>
    <row r="26898" spans="31:31" ht="15.75" x14ac:dyDescent="0.3">
      <c r="AE26898" s="70"/>
    </row>
    <row r="26899" spans="31:31" ht="15.75" x14ac:dyDescent="0.3">
      <c r="AE26899" s="70"/>
    </row>
    <row r="26900" spans="31:31" ht="15.75" x14ac:dyDescent="0.3">
      <c r="AE26900" s="70"/>
    </row>
    <row r="26901" spans="31:31" ht="15.75" x14ac:dyDescent="0.3">
      <c r="AE26901" s="70"/>
    </row>
    <row r="26902" spans="31:31" ht="15.75" x14ac:dyDescent="0.3">
      <c r="AE26902" s="70"/>
    </row>
    <row r="26903" spans="31:31" ht="15.75" x14ac:dyDescent="0.3">
      <c r="AE26903" s="70"/>
    </row>
    <row r="26904" spans="31:31" ht="15.75" x14ac:dyDescent="0.3">
      <c r="AE26904" s="70"/>
    </row>
    <row r="26905" spans="31:31" ht="15.75" x14ac:dyDescent="0.3">
      <c r="AE26905" s="70"/>
    </row>
    <row r="26906" spans="31:31" ht="15.75" x14ac:dyDescent="0.3">
      <c r="AE26906" s="70"/>
    </row>
    <row r="26907" spans="31:31" ht="15.75" x14ac:dyDescent="0.3">
      <c r="AE26907" s="70"/>
    </row>
    <row r="26908" spans="31:31" ht="15.75" x14ac:dyDescent="0.3">
      <c r="AE26908" s="70"/>
    </row>
    <row r="26909" spans="31:31" ht="15.75" x14ac:dyDescent="0.3">
      <c r="AE26909" s="70"/>
    </row>
    <row r="26910" spans="31:31" ht="15.75" x14ac:dyDescent="0.3">
      <c r="AE26910" s="70"/>
    </row>
    <row r="26911" spans="31:31" ht="15.75" x14ac:dyDescent="0.3">
      <c r="AE26911" s="70"/>
    </row>
    <row r="26912" spans="31:31" ht="15.75" x14ac:dyDescent="0.3">
      <c r="AE26912" s="70"/>
    </row>
    <row r="26913" spans="31:31" ht="15.75" x14ac:dyDescent="0.3">
      <c r="AE26913" s="70"/>
    </row>
    <row r="26914" spans="31:31" ht="15.75" x14ac:dyDescent="0.3">
      <c r="AE26914" s="70"/>
    </row>
    <row r="26915" spans="31:31" ht="15.75" x14ac:dyDescent="0.3">
      <c r="AE26915" s="70"/>
    </row>
    <row r="26916" spans="31:31" ht="15.75" x14ac:dyDescent="0.3">
      <c r="AE26916" s="70"/>
    </row>
    <row r="26917" spans="31:31" ht="15.75" x14ac:dyDescent="0.3">
      <c r="AE26917" s="70"/>
    </row>
    <row r="26918" spans="31:31" ht="15.75" x14ac:dyDescent="0.3">
      <c r="AE26918" s="70"/>
    </row>
    <row r="26919" spans="31:31" ht="15.75" x14ac:dyDescent="0.3">
      <c r="AE26919" s="70"/>
    </row>
    <row r="26920" spans="31:31" ht="15.75" x14ac:dyDescent="0.3">
      <c r="AE26920" s="70"/>
    </row>
    <row r="26921" spans="31:31" ht="15.75" x14ac:dyDescent="0.3">
      <c r="AE26921" s="70"/>
    </row>
    <row r="26922" spans="31:31" ht="15.75" x14ac:dyDescent="0.3">
      <c r="AE26922" s="70"/>
    </row>
    <row r="26923" spans="31:31" ht="15.75" x14ac:dyDescent="0.3">
      <c r="AE26923" s="70"/>
    </row>
    <row r="26924" spans="31:31" ht="15.75" x14ac:dyDescent="0.3">
      <c r="AE26924" s="70"/>
    </row>
    <row r="26925" spans="31:31" ht="15.75" x14ac:dyDescent="0.3">
      <c r="AE26925" s="70"/>
    </row>
    <row r="26926" spans="31:31" ht="15.75" x14ac:dyDescent="0.3">
      <c r="AE26926" s="70"/>
    </row>
    <row r="26927" spans="31:31" ht="15.75" x14ac:dyDescent="0.3">
      <c r="AE26927" s="70"/>
    </row>
    <row r="26928" spans="31:31" ht="15.75" x14ac:dyDescent="0.3">
      <c r="AE26928" s="70"/>
    </row>
    <row r="26929" spans="31:31" ht="15.75" x14ac:dyDescent="0.3">
      <c r="AE26929" s="70"/>
    </row>
    <row r="26930" spans="31:31" ht="15.75" x14ac:dyDescent="0.3">
      <c r="AE26930" s="70"/>
    </row>
    <row r="26931" spans="31:31" ht="15.75" x14ac:dyDescent="0.3">
      <c r="AE26931" s="70"/>
    </row>
    <row r="26932" spans="31:31" ht="15.75" x14ac:dyDescent="0.3">
      <c r="AE26932" s="70"/>
    </row>
    <row r="26933" spans="31:31" ht="15.75" x14ac:dyDescent="0.3">
      <c r="AE26933" s="70"/>
    </row>
    <row r="26934" spans="31:31" ht="15.75" x14ac:dyDescent="0.3">
      <c r="AE26934" s="70"/>
    </row>
    <row r="26935" spans="31:31" ht="15.75" x14ac:dyDescent="0.3">
      <c r="AE26935" s="70"/>
    </row>
    <row r="26936" spans="31:31" ht="15.75" x14ac:dyDescent="0.3">
      <c r="AE26936" s="70"/>
    </row>
    <row r="26937" spans="31:31" ht="15.75" x14ac:dyDescent="0.3">
      <c r="AE26937" s="70"/>
    </row>
    <row r="26938" spans="31:31" ht="15.75" x14ac:dyDescent="0.3">
      <c r="AE26938" s="70"/>
    </row>
    <row r="26939" spans="31:31" ht="15.75" x14ac:dyDescent="0.3">
      <c r="AE26939" s="70"/>
    </row>
    <row r="26940" spans="31:31" ht="15.75" x14ac:dyDescent="0.3">
      <c r="AE26940" s="70"/>
    </row>
    <row r="26941" spans="31:31" ht="15.75" x14ac:dyDescent="0.3">
      <c r="AE26941" s="70"/>
    </row>
    <row r="26942" spans="31:31" ht="15.75" x14ac:dyDescent="0.3">
      <c r="AE26942" s="70"/>
    </row>
    <row r="26943" spans="31:31" ht="15.75" x14ac:dyDescent="0.3">
      <c r="AE26943" s="70"/>
    </row>
    <row r="26944" spans="31:31" ht="15.75" x14ac:dyDescent="0.3">
      <c r="AE26944" s="70"/>
    </row>
    <row r="26945" spans="31:31" ht="15.75" x14ac:dyDescent="0.3">
      <c r="AE26945" s="70"/>
    </row>
    <row r="26946" spans="31:31" ht="15.75" x14ac:dyDescent="0.3">
      <c r="AE26946" s="70"/>
    </row>
    <row r="26947" spans="31:31" ht="15.75" x14ac:dyDescent="0.3">
      <c r="AE26947" s="70"/>
    </row>
    <row r="26948" spans="31:31" ht="15.75" x14ac:dyDescent="0.3">
      <c r="AE26948" s="70"/>
    </row>
    <row r="26949" spans="31:31" ht="15.75" x14ac:dyDescent="0.3">
      <c r="AE26949" s="70"/>
    </row>
    <row r="26950" spans="31:31" ht="15.75" x14ac:dyDescent="0.3">
      <c r="AE26950" s="70"/>
    </row>
    <row r="26951" spans="31:31" ht="15.75" x14ac:dyDescent="0.3">
      <c r="AE26951" s="70"/>
    </row>
    <row r="26952" spans="31:31" ht="15.75" x14ac:dyDescent="0.3">
      <c r="AE26952" s="70"/>
    </row>
    <row r="26953" spans="31:31" ht="15.75" x14ac:dyDescent="0.3">
      <c r="AE26953" s="70"/>
    </row>
    <row r="26954" spans="31:31" ht="15.75" x14ac:dyDescent="0.3">
      <c r="AE26954" s="70"/>
    </row>
    <row r="26955" spans="31:31" ht="15.75" x14ac:dyDescent="0.3">
      <c r="AE26955" s="70"/>
    </row>
    <row r="26956" spans="31:31" ht="15.75" x14ac:dyDescent="0.3">
      <c r="AE26956" s="70"/>
    </row>
    <row r="26957" spans="31:31" ht="15.75" x14ac:dyDescent="0.3">
      <c r="AE26957" s="70"/>
    </row>
    <row r="26958" spans="31:31" ht="15.75" x14ac:dyDescent="0.3">
      <c r="AE26958" s="70"/>
    </row>
    <row r="26959" spans="31:31" ht="15.75" x14ac:dyDescent="0.3">
      <c r="AE26959" s="70"/>
    </row>
    <row r="26960" spans="31:31" ht="15.75" x14ac:dyDescent="0.3">
      <c r="AE26960" s="70"/>
    </row>
    <row r="26961" spans="31:31" ht="15.75" x14ac:dyDescent="0.3">
      <c r="AE26961" s="70"/>
    </row>
    <row r="26962" spans="31:31" ht="15.75" x14ac:dyDescent="0.3">
      <c r="AE26962" s="70"/>
    </row>
    <row r="26963" spans="31:31" ht="15.75" x14ac:dyDescent="0.3">
      <c r="AE26963" s="70"/>
    </row>
    <row r="26964" spans="31:31" ht="15.75" x14ac:dyDescent="0.3">
      <c r="AE26964" s="70"/>
    </row>
    <row r="26965" spans="31:31" ht="15.75" x14ac:dyDescent="0.3">
      <c r="AE26965" s="70"/>
    </row>
    <row r="26966" spans="31:31" ht="15.75" x14ac:dyDescent="0.3">
      <c r="AE26966" s="70"/>
    </row>
    <row r="26967" spans="31:31" ht="15.75" x14ac:dyDescent="0.3">
      <c r="AE26967" s="70"/>
    </row>
    <row r="26968" spans="31:31" ht="15.75" x14ac:dyDescent="0.3">
      <c r="AE26968" s="70"/>
    </row>
    <row r="26969" spans="31:31" ht="15.75" x14ac:dyDescent="0.3">
      <c r="AE26969" s="70"/>
    </row>
    <row r="26970" spans="31:31" ht="15.75" x14ac:dyDescent="0.3">
      <c r="AE26970" s="70"/>
    </row>
    <row r="26971" spans="31:31" ht="15.75" x14ac:dyDescent="0.3">
      <c r="AE26971" s="70"/>
    </row>
    <row r="26972" spans="31:31" ht="15.75" x14ac:dyDescent="0.3">
      <c r="AE26972" s="70"/>
    </row>
    <row r="26973" spans="31:31" ht="15.75" x14ac:dyDescent="0.3">
      <c r="AE26973" s="70"/>
    </row>
    <row r="26974" spans="31:31" ht="15.75" x14ac:dyDescent="0.3">
      <c r="AE26974" s="70"/>
    </row>
    <row r="26975" spans="31:31" ht="15.75" x14ac:dyDescent="0.3">
      <c r="AE26975" s="70"/>
    </row>
    <row r="26976" spans="31:31" ht="15.75" x14ac:dyDescent="0.3">
      <c r="AE26976" s="70"/>
    </row>
    <row r="26977" spans="31:31" ht="15.75" x14ac:dyDescent="0.3">
      <c r="AE26977" s="70"/>
    </row>
    <row r="26978" spans="31:31" ht="15.75" x14ac:dyDescent="0.3">
      <c r="AE26978" s="70"/>
    </row>
    <row r="26979" spans="31:31" ht="15.75" x14ac:dyDescent="0.3">
      <c r="AE26979" s="70"/>
    </row>
    <row r="26980" spans="31:31" ht="15.75" x14ac:dyDescent="0.3">
      <c r="AE26980" s="70"/>
    </row>
    <row r="26981" spans="31:31" ht="15.75" x14ac:dyDescent="0.3">
      <c r="AE26981" s="70"/>
    </row>
    <row r="26982" spans="31:31" ht="15.75" x14ac:dyDescent="0.3">
      <c r="AE26982" s="70"/>
    </row>
    <row r="26983" spans="31:31" ht="15.75" x14ac:dyDescent="0.3">
      <c r="AE26983" s="70"/>
    </row>
    <row r="26984" spans="31:31" ht="15.75" x14ac:dyDescent="0.3">
      <c r="AE26984" s="70"/>
    </row>
    <row r="26985" spans="31:31" ht="15.75" x14ac:dyDescent="0.3">
      <c r="AE26985" s="70"/>
    </row>
    <row r="26986" spans="31:31" ht="15.75" x14ac:dyDescent="0.3">
      <c r="AE26986" s="70"/>
    </row>
    <row r="26987" spans="31:31" ht="15.75" x14ac:dyDescent="0.3">
      <c r="AE26987" s="70"/>
    </row>
    <row r="26988" spans="31:31" ht="15.75" x14ac:dyDescent="0.3">
      <c r="AE26988" s="70"/>
    </row>
    <row r="26989" spans="31:31" ht="15.75" x14ac:dyDescent="0.3">
      <c r="AE26989" s="70"/>
    </row>
    <row r="26990" spans="31:31" ht="15.75" x14ac:dyDescent="0.3">
      <c r="AE26990" s="70"/>
    </row>
    <row r="26991" spans="31:31" ht="15.75" x14ac:dyDescent="0.3">
      <c r="AE26991" s="70"/>
    </row>
    <row r="26992" spans="31:31" ht="15.75" x14ac:dyDescent="0.3">
      <c r="AE26992" s="70"/>
    </row>
    <row r="26993" spans="31:31" ht="15.75" x14ac:dyDescent="0.3">
      <c r="AE26993" s="70"/>
    </row>
    <row r="26994" spans="31:31" ht="15.75" x14ac:dyDescent="0.3">
      <c r="AE26994" s="70"/>
    </row>
    <row r="26995" spans="31:31" ht="15.75" x14ac:dyDescent="0.3">
      <c r="AE26995" s="70"/>
    </row>
    <row r="26996" spans="31:31" ht="15.75" x14ac:dyDescent="0.3">
      <c r="AE26996" s="70"/>
    </row>
    <row r="26997" spans="31:31" ht="15.75" x14ac:dyDescent="0.3">
      <c r="AE26997" s="70"/>
    </row>
    <row r="26998" spans="31:31" ht="15.75" x14ac:dyDescent="0.3">
      <c r="AE26998" s="70"/>
    </row>
    <row r="26999" spans="31:31" ht="15.75" x14ac:dyDescent="0.3">
      <c r="AE26999" s="70"/>
    </row>
    <row r="27000" spans="31:31" ht="15.75" x14ac:dyDescent="0.3">
      <c r="AE27000" s="70"/>
    </row>
    <row r="27001" spans="31:31" ht="15.75" x14ac:dyDescent="0.3">
      <c r="AE27001" s="70"/>
    </row>
    <row r="27002" spans="31:31" ht="15.75" x14ac:dyDescent="0.3">
      <c r="AE27002" s="70"/>
    </row>
    <row r="27003" spans="31:31" ht="15.75" x14ac:dyDescent="0.3">
      <c r="AE27003" s="70"/>
    </row>
    <row r="27004" spans="31:31" ht="15.75" x14ac:dyDescent="0.3">
      <c r="AE27004" s="70"/>
    </row>
    <row r="27005" spans="31:31" ht="15.75" x14ac:dyDescent="0.3">
      <c r="AE27005" s="70"/>
    </row>
    <row r="27006" spans="31:31" ht="15.75" x14ac:dyDescent="0.3">
      <c r="AE27006" s="70"/>
    </row>
    <row r="27007" spans="31:31" ht="15.75" x14ac:dyDescent="0.3">
      <c r="AE27007" s="70"/>
    </row>
    <row r="27008" spans="31:31" ht="15.75" x14ac:dyDescent="0.3">
      <c r="AE27008" s="70"/>
    </row>
    <row r="27009" spans="31:31" ht="15.75" x14ac:dyDescent="0.3">
      <c r="AE27009" s="70"/>
    </row>
    <row r="27010" spans="31:31" ht="15.75" x14ac:dyDescent="0.3">
      <c r="AE27010" s="70"/>
    </row>
    <row r="27011" spans="31:31" ht="15.75" x14ac:dyDescent="0.3">
      <c r="AE27011" s="70"/>
    </row>
    <row r="27012" spans="31:31" ht="15.75" x14ac:dyDescent="0.3">
      <c r="AE27012" s="70"/>
    </row>
    <row r="27013" spans="31:31" ht="15.75" x14ac:dyDescent="0.3">
      <c r="AE27013" s="70"/>
    </row>
    <row r="27014" spans="31:31" ht="15.75" x14ac:dyDescent="0.3">
      <c r="AE27014" s="70"/>
    </row>
    <row r="27015" spans="31:31" ht="15.75" x14ac:dyDescent="0.3">
      <c r="AE27015" s="70"/>
    </row>
    <row r="27016" spans="31:31" ht="15.75" x14ac:dyDescent="0.3">
      <c r="AE27016" s="70"/>
    </row>
    <row r="27017" spans="31:31" ht="15.75" x14ac:dyDescent="0.3">
      <c r="AE27017" s="70"/>
    </row>
    <row r="27018" spans="31:31" ht="15.75" x14ac:dyDescent="0.3">
      <c r="AE27018" s="70"/>
    </row>
    <row r="27019" spans="31:31" ht="15.75" x14ac:dyDescent="0.3">
      <c r="AE27019" s="70"/>
    </row>
    <row r="27020" spans="31:31" ht="15.75" x14ac:dyDescent="0.3">
      <c r="AE27020" s="70"/>
    </row>
    <row r="27021" spans="31:31" ht="15.75" x14ac:dyDescent="0.3">
      <c r="AE27021" s="70"/>
    </row>
    <row r="27022" spans="31:31" ht="15.75" x14ac:dyDescent="0.3">
      <c r="AE27022" s="70"/>
    </row>
    <row r="27023" spans="31:31" ht="15.75" x14ac:dyDescent="0.3">
      <c r="AE27023" s="70"/>
    </row>
    <row r="27024" spans="31:31" ht="15.75" x14ac:dyDescent="0.3">
      <c r="AE27024" s="70"/>
    </row>
    <row r="27025" spans="31:31" ht="15.75" x14ac:dyDescent="0.3">
      <c r="AE27025" s="70"/>
    </row>
    <row r="27026" spans="31:31" ht="15.75" x14ac:dyDescent="0.3">
      <c r="AE27026" s="70"/>
    </row>
    <row r="27027" spans="31:31" ht="15.75" x14ac:dyDescent="0.3">
      <c r="AE27027" s="70"/>
    </row>
    <row r="27028" spans="31:31" ht="15.75" x14ac:dyDescent="0.3">
      <c r="AE27028" s="70"/>
    </row>
    <row r="27029" spans="31:31" ht="15.75" x14ac:dyDescent="0.3">
      <c r="AE27029" s="70"/>
    </row>
    <row r="27030" spans="31:31" ht="15.75" x14ac:dyDescent="0.3">
      <c r="AE27030" s="70"/>
    </row>
    <row r="27031" spans="31:31" ht="15.75" x14ac:dyDescent="0.3">
      <c r="AE27031" s="70"/>
    </row>
    <row r="27032" spans="31:31" ht="15.75" x14ac:dyDescent="0.3">
      <c r="AE27032" s="70"/>
    </row>
    <row r="27033" spans="31:31" ht="15.75" x14ac:dyDescent="0.3">
      <c r="AE27033" s="70"/>
    </row>
    <row r="27034" spans="31:31" ht="15.75" x14ac:dyDescent="0.3">
      <c r="AE27034" s="70"/>
    </row>
    <row r="27035" spans="31:31" ht="15.75" x14ac:dyDescent="0.3">
      <c r="AE27035" s="70"/>
    </row>
    <row r="27036" spans="31:31" ht="15.75" x14ac:dyDescent="0.3">
      <c r="AE27036" s="70"/>
    </row>
    <row r="27037" spans="31:31" ht="15.75" x14ac:dyDescent="0.3">
      <c r="AE27037" s="70"/>
    </row>
    <row r="27038" spans="31:31" ht="15.75" x14ac:dyDescent="0.3">
      <c r="AE27038" s="70"/>
    </row>
    <row r="27039" spans="31:31" ht="15.75" x14ac:dyDescent="0.3">
      <c r="AE27039" s="70"/>
    </row>
    <row r="27040" spans="31:31" ht="15.75" x14ac:dyDescent="0.3">
      <c r="AE27040" s="70"/>
    </row>
    <row r="27041" spans="31:31" ht="15.75" x14ac:dyDescent="0.3">
      <c r="AE27041" s="70"/>
    </row>
    <row r="27042" spans="31:31" ht="15.75" x14ac:dyDescent="0.3">
      <c r="AE27042" s="70"/>
    </row>
    <row r="27043" spans="31:31" ht="15.75" x14ac:dyDescent="0.3">
      <c r="AE27043" s="70"/>
    </row>
    <row r="27044" spans="31:31" ht="15.75" x14ac:dyDescent="0.3">
      <c r="AE27044" s="70"/>
    </row>
    <row r="27045" spans="31:31" ht="15.75" x14ac:dyDescent="0.3">
      <c r="AE27045" s="70"/>
    </row>
    <row r="27046" spans="31:31" ht="15.75" x14ac:dyDescent="0.3">
      <c r="AE27046" s="70"/>
    </row>
    <row r="27047" spans="31:31" ht="15.75" x14ac:dyDescent="0.3">
      <c r="AE27047" s="70"/>
    </row>
    <row r="27048" spans="31:31" ht="15.75" x14ac:dyDescent="0.3">
      <c r="AE27048" s="70"/>
    </row>
    <row r="27049" spans="31:31" ht="15.75" x14ac:dyDescent="0.3">
      <c r="AE27049" s="70"/>
    </row>
    <row r="27050" spans="31:31" ht="15.75" x14ac:dyDescent="0.3">
      <c r="AE27050" s="70"/>
    </row>
    <row r="27051" spans="31:31" ht="15.75" x14ac:dyDescent="0.3">
      <c r="AE27051" s="70"/>
    </row>
    <row r="27052" spans="31:31" ht="15.75" x14ac:dyDescent="0.3">
      <c r="AE27052" s="70"/>
    </row>
    <row r="27053" spans="31:31" ht="15.75" x14ac:dyDescent="0.3">
      <c r="AE27053" s="70"/>
    </row>
    <row r="27054" spans="31:31" ht="15.75" x14ac:dyDescent="0.3">
      <c r="AE27054" s="70"/>
    </row>
    <row r="27055" spans="31:31" ht="15.75" x14ac:dyDescent="0.3">
      <c r="AE27055" s="70"/>
    </row>
    <row r="27056" spans="31:31" ht="15.75" x14ac:dyDescent="0.3">
      <c r="AE27056" s="70"/>
    </row>
    <row r="27057" spans="31:31" ht="15.75" x14ac:dyDescent="0.3">
      <c r="AE27057" s="70"/>
    </row>
    <row r="27058" spans="31:31" ht="15.75" x14ac:dyDescent="0.3">
      <c r="AE27058" s="70"/>
    </row>
    <row r="27059" spans="31:31" ht="15.75" x14ac:dyDescent="0.3">
      <c r="AE27059" s="70"/>
    </row>
    <row r="27060" spans="31:31" ht="15.75" x14ac:dyDescent="0.3">
      <c r="AE27060" s="70"/>
    </row>
    <row r="27061" spans="31:31" ht="15.75" x14ac:dyDescent="0.3">
      <c r="AE27061" s="70"/>
    </row>
    <row r="27062" spans="31:31" ht="15.75" x14ac:dyDescent="0.3">
      <c r="AE27062" s="70"/>
    </row>
    <row r="27063" spans="31:31" ht="15.75" x14ac:dyDescent="0.3">
      <c r="AE27063" s="70"/>
    </row>
    <row r="27064" spans="31:31" ht="15.75" x14ac:dyDescent="0.3">
      <c r="AE27064" s="70"/>
    </row>
    <row r="27065" spans="31:31" ht="15.75" x14ac:dyDescent="0.3">
      <c r="AE27065" s="70"/>
    </row>
    <row r="27066" spans="31:31" ht="15.75" x14ac:dyDescent="0.3">
      <c r="AE27066" s="70"/>
    </row>
    <row r="27067" spans="31:31" ht="15.75" x14ac:dyDescent="0.3">
      <c r="AE27067" s="70"/>
    </row>
    <row r="27068" spans="31:31" ht="15.75" x14ac:dyDescent="0.3">
      <c r="AE27068" s="70"/>
    </row>
    <row r="27069" spans="31:31" ht="15.75" x14ac:dyDescent="0.3">
      <c r="AE27069" s="70"/>
    </row>
    <row r="27070" spans="31:31" ht="15.75" x14ac:dyDescent="0.3">
      <c r="AE27070" s="70"/>
    </row>
    <row r="27071" spans="31:31" ht="15.75" x14ac:dyDescent="0.3">
      <c r="AE27071" s="70"/>
    </row>
    <row r="27072" spans="31:31" ht="15.75" x14ac:dyDescent="0.3">
      <c r="AE27072" s="70"/>
    </row>
    <row r="27073" spans="31:31" ht="15.75" x14ac:dyDescent="0.3">
      <c r="AE27073" s="70"/>
    </row>
    <row r="27074" spans="31:31" ht="15.75" x14ac:dyDescent="0.3">
      <c r="AE27074" s="70"/>
    </row>
    <row r="27075" spans="31:31" ht="15.75" x14ac:dyDescent="0.3">
      <c r="AE27075" s="70"/>
    </row>
    <row r="27076" spans="31:31" ht="15.75" x14ac:dyDescent="0.3">
      <c r="AE27076" s="70"/>
    </row>
    <row r="27077" spans="31:31" ht="15.75" x14ac:dyDescent="0.3">
      <c r="AE27077" s="70"/>
    </row>
    <row r="27078" spans="31:31" ht="15.75" x14ac:dyDescent="0.3">
      <c r="AE27078" s="70"/>
    </row>
    <row r="27079" spans="31:31" ht="15.75" x14ac:dyDescent="0.3">
      <c r="AE27079" s="70"/>
    </row>
    <row r="27080" spans="31:31" ht="15.75" x14ac:dyDescent="0.3">
      <c r="AE27080" s="70"/>
    </row>
    <row r="27081" spans="31:31" ht="15.75" x14ac:dyDescent="0.3">
      <c r="AE27081" s="70"/>
    </row>
    <row r="27082" spans="31:31" ht="15.75" x14ac:dyDescent="0.3">
      <c r="AE27082" s="70"/>
    </row>
    <row r="27083" spans="31:31" ht="15.75" x14ac:dyDescent="0.3">
      <c r="AE27083" s="70"/>
    </row>
    <row r="27084" spans="31:31" ht="15.75" x14ac:dyDescent="0.3">
      <c r="AE27084" s="70"/>
    </row>
    <row r="27085" spans="31:31" ht="15.75" x14ac:dyDescent="0.3">
      <c r="AE27085" s="70"/>
    </row>
    <row r="27086" spans="31:31" ht="15.75" x14ac:dyDescent="0.3">
      <c r="AE27086" s="70"/>
    </row>
    <row r="27087" spans="31:31" ht="15.75" x14ac:dyDescent="0.3">
      <c r="AE27087" s="70"/>
    </row>
    <row r="27088" spans="31:31" ht="15.75" x14ac:dyDescent="0.3">
      <c r="AE27088" s="70"/>
    </row>
    <row r="27089" spans="31:31" ht="15.75" x14ac:dyDescent="0.3">
      <c r="AE27089" s="70"/>
    </row>
    <row r="27090" spans="31:31" ht="15.75" x14ac:dyDescent="0.3">
      <c r="AE27090" s="70"/>
    </row>
    <row r="27091" spans="31:31" ht="15.75" x14ac:dyDescent="0.3">
      <c r="AE27091" s="70"/>
    </row>
    <row r="27092" spans="31:31" ht="15.75" x14ac:dyDescent="0.3">
      <c r="AE27092" s="70"/>
    </row>
    <row r="27093" spans="31:31" ht="15.75" x14ac:dyDescent="0.3">
      <c r="AE27093" s="70"/>
    </row>
    <row r="27094" spans="31:31" ht="15.75" x14ac:dyDescent="0.3">
      <c r="AE27094" s="70"/>
    </row>
    <row r="27095" spans="31:31" ht="15.75" x14ac:dyDescent="0.3">
      <c r="AE27095" s="70"/>
    </row>
    <row r="27096" spans="31:31" ht="15.75" x14ac:dyDescent="0.3">
      <c r="AE27096" s="70"/>
    </row>
    <row r="27097" spans="31:31" ht="15.75" x14ac:dyDescent="0.3">
      <c r="AE27097" s="70"/>
    </row>
    <row r="27098" spans="31:31" ht="15.75" x14ac:dyDescent="0.3">
      <c r="AE27098" s="70"/>
    </row>
    <row r="27099" spans="31:31" ht="15.75" x14ac:dyDescent="0.3">
      <c r="AE27099" s="70"/>
    </row>
    <row r="27100" spans="31:31" ht="15.75" x14ac:dyDescent="0.3">
      <c r="AE27100" s="70"/>
    </row>
    <row r="27101" spans="31:31" ht="15.75" x14ac:dyDescent="0.3">
      <c r="AE27101" s="70"/>
    </row>
    <row r="27102" spans="31:31" ht="15.75" x14ac:dyDescent="0.3">
      <c r="AE27102" s="70"/>
    </row>
    <row r="27103" spans="31:31" ht="15.75" x14ac:dyDescent="0.3">
      <c r="AE27103" s="70"/>
    </row>
    <row r="27104" spans="31:31" ht="15.75" x14ac:dyDescent="0.3">
      <c r="AE27104" s="70"/>
    </row>
    <row r="27105" spans="31:31" ht="15.75" x14ac:dyDescent="0.3">
      <c r="AE27105" s="70"/>
    </row>
    <row r="27106" spans="31:31" ht="15.75" x14ac:dyDescent="0.3">
      <c r="AE27106" s="70"/>
    </row>
    <row r="27107" spans="31:31" ht="15.75" x14ac:dyDescent="0.3">
      <c r="AE27107" s="70"/>
    </row>
    <row r="27108" spans="31:31" ht="15.75" x14ac:dyDescent="0.3">
      <c r="AE27108" s="70"/>
    </row>
    <row r="27109" spans="31:31" ht="15.75" x14ac:dyDescent="0.3">
      <c r="AE27109" s="70"/>
    </row>
    <row r="27110" spans="31:31" ht="15.75" x14ac:dyDescent="0.3">
      <c r="AE27110" s="70"/>
    </row>
    <row r="27111" spans="31:31" ht="15.75" x14ac:dyDescent="0.3">
      <c r="AE27111" s="70"/>
    </row>
    <row r="27112" spans="31:31" ht="15.75" x14ac:dyDescent="0.3">
      <c r="AE27112" s="70"/>
    </row>
    <row r="27113" spans="31:31" ht="15.75" x14ac:dyDescent="0.3">
      <c r="AE27113" s="70"/>
    </row>
    <row r="27114" spans="31:31" ht="15.75" x14ac:dyDescent="0.3">
      <c r="AE27114" s="70"/>
    </row>
    <row r="27115" spans="31:31" ht="15.75" x14ac:dyDescent="0.3">
      <c r="AE27115" s="70"/>
    </row>
    <row r="27116" spans="31:31" ht="15.75" x14ac:dyDescent="0.3">
      <c r="AE27116" s="70"/>
    </row>
    <row r="27117" spans="31:31" ht="15.75" x14ac:dyDescent="0.3">
      <c r="AE27117" s="70"/>
    </row>
    <row r="27118" spans="31:31" ht="15.75" x14ac:dyDescent="0.3">
      <c r="AE27118" s="70"/>
    </row>
    <row r="27119" spans="31:31" ht="15.75" x14ac:dyDescent="0.3">
      <c r="AE27119" s="70"/>
    </row>
    <row r="27120" spans="31:31" ht="15.75" x14ac:dyDescent="0.3">
      <c r="AE27120" s="70"/>
    </row>
    <row r="27121" spans="31:31" ht="15.75" x14ac:dyDescent="0.3">
      <c r="AE27121" s="70"/>
    </row>
    <row r="27122" spans="31:31" ht="15.75" x14ac:dyDescent="0.3">
      <c r="AE27122" s="70"/>
    </row>
    <row r="27123" spans="31:31" ht="15.75" x14ac:dyDescent="0.3">
      <c r="AE27123" s="70"/>
    </row>
    <row r="27124" spans="31:31" ht="15.75" x14ac:dyDescent="0.3">
      <c r="AE27124" s="70"/>
    </row>
    <row r="27125" spans="31:31" ht="15.75" x14ac:dyDescent="0.3">
      <c r="AE27125" s="70"/>
    </row>
    <row r="27126" spans="31:31" ht="15.75" x14ac:dyDescent="0.3">
      <c r="AE27126" s="70"/>
    </row>
    <row r="27127" spans="31:31" ht="15.75" x14ac:dyDescent="0.3">
      <c r="AE27127" s="70"/>
    </row>
    <row r="27128" spans="31:31" ht="15.75" x14ac:dyDescent="0.3">
      <c r="AE27128" s="70"/>
    </row>
    <row r="27129" spans="31:31" ht="15.75" x14ac:dyDescent="0.3">
      <c r="AE27129" s="70"/>
    </row>
    <row r="27130" spans="31:31" ht="15.75" x14ac:dyDescent="0.3">
      <c r="AE27130" s="70"/>
    </row>
    <row r="27131" spans="31:31" ht="15.75" x14ac:dyDescent="0.3">
      <c r="AE27131" s="70"/>
    </row>
    <row r="27132" spans="31:31" ht="15.75" x14ac:dyDescent="0.3">
      <c r="AE27132" s="70"/>
    </row>
    <row r="27133" spans="31:31" ht="15.75" x14ac:dyDescent="0.3">
      <c r="AE27133" s="70"/>
    </row>
    <row r="27134" spans="31:31" ht="15.75" x14ac:dyDescent="0.3">
      <c r="AE27134" s="70"/>
    </row>
    <row r="27135" spans="31:31" ht="15.75" x14ac:dyDescent="0.3">
      <c r="AE27135" s="70"/>
    </row>
    <row r="27136" spans="31:31" ht="15.75" x14ac:dyDescent="0.3">
      <c r="AE27136" s="70"/>
    </row>
    <row r="27137" spans="31:31" ht="15.75" x14ac:dyDescent="0.3">
      <c r="AE27137" s="70"/>
    </row>
    <row r="27138" spans="31:31" ht="15.75" x14ac:dyDescent="0.3">
      <c r="AE27138" s="70"/>
    </row>
    <row r="27139" spans="31:31" ht="15.75" x14ac:dyDescent="0.3">
      <c r="AE27139" s="70"/>
    </row>
    <row r="27140" spans="31:31" ht="15.75" x14ac:dyDescent="0.3">
      <c r="AE27140" s="70"/>
    </row>
    <row r="27141" spans="31:31" ht="15.75" x14ac:dyDescent="0.3">
      <c r="AE27141" s="70"/>
    </row>
    <row r="27142" spans="31:31" ht="15.75" x14ac:dyDescent="0.3">
      <c r="AE27142" s="70"/>
    </row>
    <row r="27143" spans="31:31" ht="15.75" x14ac:dyDescent="0.3">
      <c r="AE27143" s="70"/>
    </row>
    <row r="27144" spans="31:31" ht="15.75" x14ac:dyDescent="0.3">
      <c r="AE27144" s="70"/>
    </row>
    <row r="27145" spans="31:31" ht="15.75" x14ac:dyDescent="0.3">
      <c r="AE27145" s="70"/>
    </row>
    <row r="27146" spans="31:31" ht="15.75" x14ac:dyDescent="0.3">
      <c r="AE27146" s="70"/>
    </row>
    <row r="27147" spans="31:31" ht="15.75" x14ac:dyDescent="0.3">
      <c r="AE27147" s="70"/>
    </row>
    <row r="27148" spans="31:31" ht="15.75" x14ac:dyDescent="0.3">
      <c r="AE27148" s="70"/>
    </row>
    <row r="27149" spans="31:31" ht="15.75" x14ac:dyDescent="0.3">
      <c r="AE27149" s="70"/>
    </row>
    <row r="27150" spans="31:31" ht="15.75" x14ac:dyDescent="0.3">
      <c r="AE27150" s="70"/>
    </row>
    <row r="27151" spans="31:31" ht="15.75" x14ac:dyDescent="0.3">
      <c r="AE27151" s="70"/>
    </row>
    <row r="27152" spans="31:31" ht="15.75" x14ac:dyDescent="0.3">
      <c r="AE27152" s="70"/>
    </row>
    <row r="27153" spans="31:31" ht="15.75" x14ac:dyDescent="0.3">
      <c r="AE27153" s="70"/>
    </row>
    <row r="27154" spans="31:31" ht="15.75" x14ac:dyDescent="0.3">
      <c r="AE27154" s="70"/>
    </row>
    <row r="27155" spans="31:31" ht="15.75" x14ac:dyDescent="0.3">
      <c r="AE27155" s="70"/>
    </row>
    <row r="27156" spans="31:31" ht="15.75" x14ac:dyDescent="0.3">
      <c r="AE27156" s="70"/>
    </row>
    <row r="27157" spans="31:31" ht="15.75" x14ac:dyDescent="0.3">
      <c r="AE27157" s="70"/>
    </row>
    <row r="27158" spans="31:31" ht="15.75" x14ac:dyDescent="0.3">
      <c r="AE27158" s="70"/>
    </row>
    <row r="27159" spans="31:31" ht="15.75" x14ac:dyDescent="0.3">
      <c r="AE27159" s="70"/>
    </row>
    <row r="27160" spans="31:31" ht="15.75" x14ac:dyDescent="0.3">
      <c r="AE27160" s="70"/>
    </row>
    <row r="27161" spans="31:31" ht="15.75" x14ac:dyDescent="0.3">
      <c r="AE27161" s="70"/>
    </row>
    <row r="27162" spans="31:31" ht="15.75" x14ac:dyDescent="0.3">
      <c r="AE27162" s="70"/>
    </row>
    <row r="27163" spans="31:31" ht="15.75" x14ac:dyDescent="0.3">
      <c r="AE27163" s="70"/>
    </row>
    <row r="27164" spans="31:31" ht="15.75" x14ac:dyDescent="0.3">
      <c r="AE27164" s="70"/>
    </row>
    <row r="27165" spans="31:31" ht="15.75" x14ac:dyDescent="0.3">
      <c r="AE27165" s="70"/>
    </row>
    <row r="27166" spans="31:31" ht="15.75" x14ac:dyDescent="0.3">
      <c r="AE27166" s="70"/>
    </row>
    <row r="27167" spans="31:31" ht="15.75" x14ac:dyDescent="0.3">
      <c r="AE27167" s="70"/>
    </row>
    <row r="27168" spans="31:31" ht="15.75" x14ac:dyDescent="0.3">
      <c r="AE27168" s="70"/>
    </row>
    <row r="27169" spans="31:31" ht="15.75" x14ac:dyDescent="0.3">
      <c r="AE27169" s="70"/>
    </row>
    <row r="27170" spans="31:31" ht="15.75" x14ac:dyDescent="0.3">
      <c r="AE27170" s="70"/>
    </row>
    <row r="27171" spans="31:31" ht="15.75" x14ac:dyDescent="0.3">
      <c r="AE27171" s="70"/>
    </row>
    <row r="27172" spans="31:31" ht="15.75" x14ac:dyDescent="0.3">
      <c r="AE27172" s="70"/>
    </row>
    <row r="27173" spans="31:31" ht="15.75" x14ac:dyDescent="0.3">
      <c r="AE27173" s="70"/>
    </row>
    <row r="27174" spans="31:31" ht="15.75" x14ac:dyDescent="0.3">
      <c r="AE27174" s="70"/>
    </row>
    <row r="27175" spans="31:31" ht="15.75" x14ac:dyDescent="0.3">
      <c r="AE27175" s="70"/>
    </row>
    <row r="27176" spans="31:31" ht="15.75" x14ac:dyDescent="0.3">
      <c r="AE27176" s="70"/>
    </row>
    <row r="27177" spans="31:31" ht="15.75" x14ac:dyDescent="0.3">
      <c r="AE27177" s="70"/>
    </row>
    <row r="27178" spans="31:31" ht="15.75" x14ac:dyDescent="0.3">
      <c r="AE27178" s="70"/>
    </row>
    <row r="27179" spans="31:31" ht="15.75" x14ac:dyDescent="0.3">
      <c r="AE27179" s="70"/>
    </row>
    <row r="27180" spans="31:31" ht="15.75" x14ac:dyDescent="0.3">
      <c r="AE27180" s="70"/>
    </row>
    <row r="27181" spans="31:31" ht="15.75" x14ac:dyDescent="0.3">
      <c r="AE27181" s="70"/>
    </row>
    <row r="27182" spans="31:31" ht="15.75" x14ac:dyDescent="0.3">
      <c r="AE27182" s="70"/>
    </row>
    <row r="27183" spans="31:31" ht="15.75" x14ac:dyDescent="0.3">
      <c r="AE27183" s="70"/>
    </row>
    <row r="27184" spans="31:31" ht="15.75" x14ac:dyDescent="0.3">
      <c r="AE27184" s="70"/>
    </row>
    <row r="27185" spans="31:31" ht="15.75" x14ac:dyDescent="0.3">
      <c r="AE27185" s="70"/>
    </row>
    <row r="27186" spans="31:31" ht="15.75" x14ac:dyDescent="0.3">
      <c r="AE27186" s="70"/>
    </row>
    <row r="27187" spans="31:31" ht="15.75" x14ac:dyDescent="0.3">
      <c r="AE27187" s="70"/>
    </row>
    <row r="27188" spans="31:31" ht="15.75" x14ac:dyDescent="0.3">
      <c r="AE27188" s="70"/>
    </row>
    <row r="27189" spans="31:31" ht="15.75" x14ac:dyDescent="0.3">
      <c r="AE27189" s="70"/>
    </row>
    <row r="27190" spans="31:31" ht="15.75" x14ac:dyDescent="0.3">
      <c r="AE27190" s="70"/>
    </row>
    <row r="27191" spans="31:31" ht="15.75" x14ac:dyDescent="0.3">
      <c r="AE27191" s="70"/>
    </row>
    <row r="27192" spans="31:31" ht="15.75" x14ac:dyDescent="0.3">
      <c r="AE27192" s="70"/>
    </row>
    <row r="27193" spans="31:31" ht="15.75" x14ac:dyDescent="0.3">
      <c r="AE27193" s="70"/>
    </row>
    <row r="27194" spans="31:31" ht="15.75" x14ac:dyDescent="0.3">
      <c r="AE27194" s="70"/>
    </row>
    <row r="27195" spans="31:31" ht="15.75" x14ac:dyDescent="0.3">
      <c r="AE27195" s="70"/>
    </row>
    <row r="27196" spans="31:31" ht="15.75" x14ac:dyDescent="0.3">
      <c r="AE27196" s="70"/>
    </row>
    <row r="27197" spans="31:31" ht="15.75" x14ac:dyDescent="0.3">
      <c r="AE27197" s="70"/>
    </row>
    <row r="27198" spans="31:31" ht="15.75" x14ac:dyDescent="0.3">
      <c r="AE27198" s="70"/>
    </row>
    <row r="27199" spans="31:31" ht="15.75" x14ac:dyDescent="0.3">
      <c r="AE27199" s="70"/>
    </row>
    <row r="27200" spans="31:31" ht="15.75" x14ac:dyDescent="0.3">
      <c r="AE27200" s="70"/>
    </row>
    <row r="27201" spans="31:31" ht="15.75" x14ac:dyDescent="0.3">
      <c r="AE27201" s="70"/>
    </row>
    <row r="27202" spans="31:31" ht="15.75" x14ac:dyDescent="0.3">
      <c r="AE27202" s="70"/>
    </row>
    <row r="27203" spans="31:31" ht="15.75" x14ac:dyDescent="0.3">
      <c r="AE27203" s="70"/>
    </row>
    <row r="27204" spans="31:31" ht="15.75" x14ac:dyDescent="0.3">
      <c r="AE27204" s="70"/>
    </row>
    <row r="27205" spans="31:31" ht="15.75" x14ac:dyDescent="0.3">
      <c r="AE27205" s="70"/>
    </row>
    <row r="27206" spans="31:31" ht="15.75" x14ac:dyDescent="0.3">
      <c r="AE27206" s="70"/>
    </row>
    <row r="27207" spans="31:31" ht="15.75" x14ac:dyDescent="0.3">
      <c r="AE27207" s="70"/>
    </row>
    <row r="27208" spans="31:31" ht="15.75" x14ac:dyDescent="0.3">
      <c r="AE27208" s="70"/>
    </row>
    <row r="27209" spans="31:31" ht="15.75" x14ac:dyDescent="0.3">
      <c r="AE27209" s="70"/>
    </row>
    <row r="27210" spans="31:31" ht="15.75" x14ac:dyDescent="0.3">
      <c r="AE27210" s="70"/>
    </row>
    <row r="27211" spans="31:31" ht="15.75" x14ac:dyDescent="0.3">
      <c r="AE27211" s="70"/>
    </row>
    <row r="27212" spans="31:31" ht="15.75" x14ac:dyDescent="0.3">
      <c r="AE27212" s="70"/>
    </row>
    <row r="27213" spans="31:31" ht="15.75" x14ac:dyDescent="0.3">
      <c r="AE27213" s="70"/>
    </row>
    <row r="27214" spans="31:31" ht="15.75" x14ac:dyDescent="0.3">
      <c r="AE27214" s="70"/>
    </row>
    <row r="27215" spans="31:31" ht="15.75" x14ac:dyDescent="0.3">
      <c r="AE27215" s="70"/>
    </row>
    <row r="27216" spans="31:31" ht="15.75" x14ac:dyDescent="0.3">
      <c r="AE27216" s="70"/>
    </row>
    <row r="27217" spans="31:31" ht="15.75" x14ac:dyDescent="0.3">
      <c r="AE27217" s="70"/>
    </row>
    <row r="27218" spans="31:31" ht="15.75" x14ac:dyDescent="0.3">
      <c r="AE27218" s="70"/>
    </row>
    <row r="27219" spans="31:31" ht="15.75" x14ac:dyDescent="0.3">
      <c r="AE27219" s="70"/>
    </row>
    <row r="27220" spans="31:31" ht="15.75" x14ac:dyDescent="0.3">
      <c r="AE27220" s="70"/>
    </row>
    <row r="27221" spans="31:31" ht="15.75" x14ac:dyDescent="0.3">
      <c r="AE27221" s="70"/>
    </row>
    <row r="27222" spans="31:31" ht="15.75" x14ac:dyDescent="0.3">
      <c r="AE27222" s="70"/>
    </row>
    <row r="27223" spans="31:31" ht="15.75" x14ac:dyDescent="0.3">
      <c r="AE27223" s="70"/>
    </row>
    <row r="27224" spans="31:31" ht="15.75" x14ac:dyDescent="0.3">
      <c r="AE27224" s="70"/>
    </row>
    <row r="27225" spans="31:31" ht="15.75" x14ac:dyDescent="0.3">
      <c r="AE27225" s="70"/>
    </row>
    <row r="27226" spans="31:31" ht="15.75" x14ac:dyDescent="0.3">
      <c r="AE27226" s="70"/>
    </row>
    <row r="27227" spans="31:31" ht="15.75" x14ac:dyDescent="0.3">
      <c r="AE27227" s="70"/>
    </row>
    <row r="27228" spans="31:31" ht="15.75" x14ac:dyDescent="0.3">
      <c r="AE27228" s="70"/>
    </row>
    <row r="27229" spans="31:31" ht="15.75" x14ac:dyDescent="0.3">
      <c r="AE27229" s="70"/>
    </row>
    <row r="27230" spans="31:31" ht="15.75" x14ac:dyDescent="0.3">
      <c r="AE27230" s="70"/>
    </row>
    <row r="27231" spans="31:31" ht="15.75" x14ac:dyDescent="0.3">
      <c r="AE27231" s="70"/>
    </row>
    <row r="27232" spans="31:31" ht="15.75" x14ac:dyDescent="0.3">
      <c r="AE27232" s="70"/>
    </row>
    <row r="27233" spans="31:31" ht="15.75" x14ac:dyDescent="0.3">
      <c r="AE27233" s="70"/>
    </row>
    <row r="27234" spans="31:31" ht="15.75" x14ac:dyDescent="0.3">
      <c r="AE27234" s="70"/>
    </row>
    <row r="27235" spans="31:31" ht="15.75" x14ac:dyDescent="0.3">
      <c r="AE27235" s="70"/>
    </row>
    <row r="27236" spans="31:31" ht="15.75" x14ac:dyDescent="0.3">
      <c r="AE27236" s="70"/>
    </row>
    <row r="27237" spans="31:31" ht="15.75" x14ac:dyDescent="0.3">
      <c r="AE27237" s="70"/>
    </row>
    <row r="27238" spans="31:31" ht="15.75" x14ac:dyDescent="0.3">
      <c r="AE27238" s="70"/>
    </row>
    <row r="27239" spans="31:31" ht="15.75" x14ac:dyDescent="0.3">
      <c r="AE27239" s="70"/>
    </row>
    <row r="27240" spans="31:31" ht="15.75" x14ac:dyDescent="0.3">
      <c r="AE27240" s="70"/>
    </row>
    <row r="27241" spans="31:31" ht="15.75" x14ac:dyDescent="0.3">
      <c r="AE27241" s="70"/>
    </row>
    <row r="27242" spans="31:31" ht="15.75" x14ac:dyDescent="0.3">
      <c r="AE27242" s="70"/>
    </row>
    <row r="27243" spans="31:31" ht="15.75" x14ac:dyDescent="0.3">
      <c r="AE27243" s="70"/>
    </row>
    <row r="27244" spans="31:31" ht="15.75" x14ac:dyDescent="0.3">
      <c r="AE27244" s="70"/>
    </row>
    <row r="27245" spans="31:31" ht="15.75" x14ac:dyDescent="0.3">
      <c r="AE27245" s="70"/>
    </row>
    <row r="27246" spans="31:31" ht="15.75" x14ac:dyDescent="0.3">
      <c r="AE27246" s="70"/>
    </row>
    <row r="27247" spans="31:31" ht="15.75" x14ac:dyDescent="0.3">
      <c r="AE27247" s="70"/>
    </row>
    <row r="27248" spans="31:31" ht="15.75" x14ac:dyDescent="0.3">
      <c r="AE27248" s="70"/>
    </row>
    <row r="27249" spans="31:31" ht="15.75" x14ac:dyDescent="0.3">
      <c r="AE27249" s="70"/>
    </row>
    <row r="27250" spans="31:31" ht="15.75" x14ac:dyDescent="0.3">
      <c r="AE27250" s="70"/>
    </row>
    <row r="27251" spans="31:31" ht="15.75" x14ac:dyDescent="0.3">
      <c r="AE27251" s="70"/>
    </row>
    <row r="27252" spans="31:31" ht="15.75" x14ac:dyDescent="0.3">
      <c r="AE27252" s="70"/>
    </row>
    <row r="27253" spans="31:31" ht="15.75" x14ac:dyDescent="0.3">
      <c r="AE27253" s="70"/>
    </row>
    <row r="27254" spans="31:31" ht="15.75" x14ac:dyDescent="0.3">
      <c r="AE27254" s="70"/>
    </row>
    <row r="27255" spans="31:31" ht="15.75" x14ac:dyDescent="0.3">
      <c r="AE27255" s="70"/>
    </row>
    <row r="27256" spans="31:31" ht="15.75" x14ac:dyDescent="0.3">
      <c r="AE27256" s="70"/>
    </row>
    <row r="27257" spans="31:31" ht="15.75" x14ac:dyDescent="0.3">
      <c r="AE27257" s="70"/>
    </row>
    <row r="27258" spans="31:31" ht="15.75" x14ac:dyDescent="0.3">
      <c r="AE27258" s="70"/>
    </row>
    <row r="27259" spans="31:31" ht="15.75" x14ac:dyDescent="0.3">
      <c r="AE27259" s="70"/>
    </row>
    <row r="27260" spans="31:31" ht="15.75" x14ac:dyDescent="0.3">
      <c r="AE27260" s="70"/>
    </row>
    <row r="27261" spans="31:31" ht="15.75" x14ac:dyDescent="0.3">
      <c r="AE27261" s="70"/>
    </row>
    <row r="27262" spans="31:31" ht="15.75" x14ac:dyDescent="0.3">
      <c r="AE27262" s="70"/>
    </row>
    <row r="27263" spans="31:31" ht="15.75" x14ac:dyDescent="0.3">
      <c r="AE27263" s="70"/>
    </row>
    <row r="27264" spans="31:31" ht="15.75" x14ac:dyDescent="0.3">
      <c r="AE27264" s="70"/>
    </row>
    <row r="27265" spans="31:31" ht="15.75" x14ac:dyDescent="0.3">
      <c r="AE27265" s="70"/>
    </row>
    <row r="27266" spans="31:31" ht="15.75" x14ac:dyDescent="0.3">
      <c r="AE27266" s="70"/>
    </row>
    <row r="27267" spans="31:31" ht="15.75" x14ac:dyDescent="0.3">
      <c r="AE27267" s="70"/>
    </row>
    <row r="27268" spans="31:31" ht="15.75" x14ac:dyDescent="0.3">
      <c r="AE27268" s="70"/>
    </row>
    <row r="27269" spans="31:31" ht="15.75" x14ac:dyDescent="0.3">
      <c r="AE27269" s="70"/>
    </row>
    <row r="27270" spans="31:31" ht="15.75" x14ac:dyDescent="0.3">
      <c r="AE27270" s="70"/>
    </row>
    <row r="27271" spans="31:31" ht="15.75" x14ac:dyDescent="0.3">
      <c r="AE27271" s="70"/>
    </row>
    <row r="27272" spans="31:31" ht="15.75" x14ac:dyDescent="0.3">
      <c r="AE27272" s="70"/>
    </row>
    <row r="27273" spans="31:31" ht="15.75" x14ac:dyDescent="0.3">
      <c r="AE27273" s="70"/>
    </row>
    <row r="27274" spans="31:31" ht="15.75" x14ac:dyDescent="0.3">
      <c r="AE27274" s="70"/>
    </row>
    <row r="27275" spans="31:31" ht="15.75" x14ac:dyDescent="0.3">
      <c r="AE27275" s="70"/>
    </row>
    <row r="27276" spans="31:31" ht="15.75" x14ac:dyDescent="0.3">
      <c r="AE27276" s="70"/>
    </row>
    <row r="27277" spans="31:31" ht="15.75" x14ac:dyDescent="0.3">
      <c r="AE27277" s="70"/>
    </row>
    <row r="27278" spans="31:31" ht="15.75" x14ac:dyDescent="0.3">
      <c r="AE27278" s="70"/>
    </row>
    <row r="27279" spans="31:31" ht="15.75" x14ac:dyDescent="0.3">
      <c r="AE27279" s="70"/>
    </row>
    <row r="27280" spans="31:31" ht="15.75" x14ac:dyDescent="0.3">
      <c r="AE27280" s="70"/>
    </row>
    <row r="27281" spans="31:31" ht="15.75" x14ac:dyDescent="0.3">
      <c r="AE27281" s="70"/>
    </row>
    <row r="27282" spans="31:31" ht="15.75" x14ac:dyDescent="0.3">
      <c r="AE27282" s="70"/>
    </row>
    <row r="27283" spans="31:31" ht="15.75" x14ac:dyDescent="0.3">
      <c r="AE27283" s="70"/>
    </row>
    <row r="27284" spans="31:31" ht="15.75" x14ac:dyDescent="0.3">
      <c r="AE27284" s="70"/>
    </row>
    <row r="27285" spans="31:31" ht="15.75" x14ac:dyDescent="0.3">
      <c r="AE27285" s="70"/>
    </row>
    <row r="27286" spans="31:31" ht="15.75" x14ac:dyDescent="0.3">
      <c r="AE27286" s="70"/>
    </row>
    <row r="27287" spans="31:31" ht="15.75" x14ac:dyDescent="0.3">
      <c r="AE27287" s="70"/>
    </row>
    <row r="27288" spans="31:31" ht="15.75" x14ac:dyDescent="0.3">
      <c r="AE27288" s="70"/>
    </row>
    <row r="27289" spans="31:31" ht="15.75" x14ac:dyDescent="0.3">
      <c r="AE27289" s="70"/>
    </row>
    <row r="27290" spans="31:31" ht="15.75" x14ac:dyDescent="0.3">
      <c r="AE27290" s="70"/>
    </row>
    <row r="27291" spans="31:31" ht="15.75" x14ac:dyDescent="0.3">
      <c r="AE27291" s="70"/>
    </row>
    <row r="27292" spans="31:31" ht="15.75" x14ac:dyDescent="0.3">
      <c r="AE27292" s="70"/>
    </row>
    <row r="27293" spans="31:31" ht="15.75" x14ac:dyDescent="0.3">
      <c r="AE27293" s="70"/>
    </row>
    <row r="27294" spans="31:31" ht="15.75" x14ac:dyDescent="0.3">
      <c r="AE27294" s="70"/>
    </row>
    <row r="27295" spans="31:31" ht="15.75" x14ac:dyDescent="0.3">
      <c r="AE27295" s="70"/>
    </row>
    <row r="27296" spans="31:31" ht="15.75" x14ac:dyDescent="0.3">
      <c r="AE27296" s="70"/>
    </row>
    <row r="27297" spans="31:31" ht="15.75" x14ac:dyDescent="0.3">
      <c r="AE27297" s="70"/>
    </row>
    <row r="27298" spans="31:31" ht="15.75" x14ac:dyDescent="0.3">
      <c r="AE27298" s="70"/>
    </row>
    <row r="27299" spans="31:31" ht="15.75" x14ac:dyDescent="0.3">
      <c r="AE27299" s="70"/>
    </row>
    <row r="27300" spans="31:31" ht="15.75" x14ac:dyDescent="0.3">
      <c r="AE27300" s="70"/>
    </row>
    <row r="27301" spans="31:31" ht="15.75" x14ac:dyDescent="0.3">
      <c r="AE27301" s="70"/>
    </row>
    <row r="27302" spans="31:31" ht="15.75" x14ac:dyDescent="0.3">
      <c r="AE27302" s="70"/>
    </row>
    <row r="27303" spans="31:31" ht="15.75" x14ac:dyDescent="0.3">
      <c r="AE27303" s="70"/>
    </row>
    <row r="27304" spans="31:31" ht="15.75" x14ac:dyDescent="0.3">
      <c r="AE27304" s="70"/>
    </row>
    <row r="27305" spans="31:31" ht="15.75" x14ac:dyDescent="0.3">
      <c r="AE27305" s="70"/>
    </row>
    <row r="27306" spans="31:31" ht="15.75" x14ac:dyDescent="0.3">
      <c r="AE27306" s="70"/>
    </row>
    <row r="27307" spans="31:31" ht="15.75" x14ac:dyDescent="0.3">
      <c r="AE27307" s="70"/>
    </row>
    <row r="27308" spans="31:31" ht="15.75" x14ac:dyDescent="0.3">
      <c r="AE27308" s="70"/>
    </row>
    <row r="27309" spans="31:31" ht="15.75" x14ac:dyDescent="0.3">
      <c r="AE27309" s="70"/>
    </row>
    <row r="27310" spans="31:31" ht="15.75" x14ac:dyDescent="0.3">
      <c r="AE27310" s="70"/>
    </row>
    <row r="27311" spans="31:31" ht="15.75" x14ac:dyDescent="0.3">
      <c r="AE27311" s="70"/>
    </row>
    <row r="27312" spans="31:31" ht="15.75" x14ac:dyDescent="0.3">
      <c r="AE27312" s="70"/>
    </row>
    <row r="27313" spans="31:31" ht="15.75" x14ac:dyDescent="0.3">
      <c r="AE27313" s="70"/>
    </row>
    <row r="27314" spans="31:31" ht="15.75" x14ac:dyDescent="0.3">
      <c r="AE27314" s="70"/>
    </row>
    <row r="27315" spans="31:31" ht="15.75" x14ac:dyDescent="0.3">
      <c r="AE27315" s="70"/>
    </row>
    <row r="27316" spans="31:31" ht="15.75" x14ac:dyDescent="0.3">
      <c r="AE27316" s="70"/>
    </row>
    <row r="27317" spans="31:31" ht="15.75" x14ac:dyDescent="0.3">
      <c r="AE27317" s="70"/>
    </row>
    <row r="27318" spans="31:31" ht="15.75" x14ac:dyDescent="0.3">
      <c r="AE27318" s="70"/>
    </row>
    <row r="27319" spans="31:31" ht="15.75" x14ac:dyDescent="0.3">
      <c r="AE27319" s="70"/>
    </row>
    <row r="27320" spans="31:31" ht="15.75" x14ac:dyDescent="0.3">
      <c r="AE27320" s="70"/>
    </row>
    <row r="27321" spans="31:31" ht="15.75" x14ac:dyDescent="0.3">
      <c r="AE27321" s="70"/>
    </row>
    <row r="27322" spans="31:31" ht="15.75" x14ac:dyDescent="0.3">
      <c r="AE27322" s="70"/>
    </row>
    <row r="27323" spans="31:31" ht="15.75" x14ac:dyDescent="0.3">
      <c r="AE27323" s="70"/>
    </row>
    <row r="27324" spans="31:31" ht="15.75" x14ac:dyDescent="0.3">
      <c r="AE27324" s="70"/>
    </row>
    <row r="27325" spans="31:31" ht="15.75" x14ac:dyDescent="0.3">
      <c r="AE27325" s="70"/>
    </row>
    <row r="27326" spans="31:31" ht="15.75" x14ac:dyDescent="0.3">
      <c r="AE27326" s="70"/>
    </row>
    <row r="27327" spans="31:31" ht="15.75" x14ac:dyDescent="0.3">
      <c r="AE27327" s="70"/>
    </row>
    <row r="27328" spans="31:31" ht="15.75" x14ac:dyDescent="0.3">
      <c r="AE27328" s="70"/>
    </row>
    <row r="27329" spans="31:31" ht="15.75" x14ac:dyDescent="0.3">
      <c r="AE27329" s="70"/>
    </row>
    <row r="27330" spans="31:31" ht="15.75" x14ac:dyDescent="0.3">
      <c r="AE27330" s="70"/>
    </row>
    <row r="27331" spans="31:31" ht="15.75" x14ac:dyDescent="0.3">
      <c r="AE27331" s="70"/>
    </row>
    <row r="27332" spans="31:31" ht="15.75" x14ac:dyDescent="0.3">
      <c r="AE27332" s="70"/>
    </row>
    <row r="27333" spans="31:31" ht="15.75" x14ac:dyDescent="0.3">
      <c r="AE27333" s="70"/>
    </row>
    <row r="27334" spans="31:31" ht="15.75" x14ac:dyDescent="0.3">
      <c r="AE27334" s="70"/>
    </row>
    <row r="27335" spans="31:31" ht="15.75" x14ac:dyDescent="0.3">
      <c r="AE27335" s="70"/>
    </row>
    <row r="27336" spans="31:31" ht="15.75" x14ac:dyDescent="0.3">
      <c r="AE27336" s="70"/>
    </row>
    <row r="27337" spans="31:31" ht="15.75" x14ac:dyDescent="0.3">
      <c r="AE27337" s="70"/>
    </row>
    <row r="27338" spans="31:31" ht="15.75" x14ac:dyDescent="0.3">
      <c r="AE27338" s="70"/>
    </row>
    <row r="27339" spans="31:31" ht="15.75" x14ac:dyDescent="0.3">
      <c r="AE27339" s="70"/>
    </row>
    <row r="27340" spans="31:31" ht="15.75" x14ac:dyDescent="0.3">
      <c r="AE27340" s="70"/>
    </row>
    <row r="27341" spans="31:31" ht="15.75" x14ac:dyDescent="0.3">
      <c r="AE27341" s="70"/>
    </row>
    <row r="27342" spans="31:31" ht="15.75" x14ac:dyDescent="0.3">
      <c r="AE27342" s="70"/>
    </row>
    <row r="27343" spans="31:31" ht="15.75" x14ac:dyDescent="0.3">
      <c r="AE27343" s="70"/>
    </row>
    <row r="27344" spans="31:31" ht="15.75" x14ac:dyDescent="0.3">
      <c r="AE27344" s="70"/>
    </row>
    <row r="27345" spans="31:31" ht="15.75" x14ac:dyDescent="0.3">
      <c r="AE27345" s="70"/>
    </row>
    <row r="27346" spans="31:31" ht="15.75" x14ac:dyDescent="0.3">
      <c r="AE27346" s="70"/>
    </row>
    <row r="27347" spans="31:31" ht="15.75" x14ac:dyDescent="0.3">
      <c r="AE27347" s="70"/>
    </row>
    <row r="27348" spans="31:31" ht="15.75" x14ac:dyDescent="0.3">
      <c r="AE27348" s="70"/>
    </row>
    <row r="27349" spans="31:31" ht="15.75" x14ac:dyDescent="0.3">
      <c r="AE27349" s="70"/>
    </row>
    <row r="27350" spans="31:31" ht="15.75" x14ac:dyDescent="0.3">
      <c r="AE27350" s="70"/>
    </row>
    <row r="27351" spans="31:31" ht="15.75" x14ac:dyDescent="0.3">
      <c r="AE27351" s="70"/>
    </row>
    <row r="27352" spans="31:31" ht="15.75" x14ac:dyDescent="0.3">
      <c r="AE27352" s="70"/>
    </row>
    <row r="27353" spans="31:31" ht="15.75" x14ac:dyDescent="0.3">
      <c r="AE27353" s="70"/>
    </row>
    <row r="27354" spans="31:31" ht="15.75" x14ac:dyDescent="0.3">
      <c r="AE27354" s="70"/>
    </row>
    <row r="27355" spans="31:31" ht="15.75" x14ac:dyDescent="0.3">
      <c r="AE27355" s="70"/>
    </row>
    <row r="27356" spans="31:31" ht="15.75" x14ac:dyDescent="0.3">
      <c r="AE27356" s="70"/>
    </row>
    <row r="27357" spans="31:31" ht="15.75" x14ac:dyDescent="0.3">
      <c r="AE27357" s="70"/>
    </row>
    <row r="27358" spans="31:31" ht="15.75" x14ac:dyDescent="0.3">
      <c r="AE27358" s="70"/>
    </row>
    <row r="27359" spans="31:31" ht="15.75" x14ac:dyDescent="0.3">
      <c r="AE27359" s="70"/>
    </row>
    <row r="27360" spans="31:31" ht="15.75" x14ac:dyDescent="0.3">
      <c r="AE27360" s="70"/>
    </row>
    <row r="27361" spans="31:31" ht="15.75" x14ac:dyDescent="0.3">
      <c r="AE27361" s="70"/>
    </row>
    <row r="27362" spans="31:31" ht="15.75" x14ac:dyDescent="0.3">
      <c r="AE27362" s="70"/>
    </row>
    <row r="27363" spans="31:31" ht="15.75" x14ac:dyDescent="0.3">
      <c r="AE27363" s="70"/>
    </row>
    <row r="27364" spans="31:31" ht="15.75" x14ac:dyDescent="0.3">
      <c r="AE27364" s="70"/>
    </row>
    <row r="27365" spans="31:31" ht="15.75" x14ac:dyDescent="0.3">
      <c r="AE27365" s="70"/>
    </row>
    <row r="27366" spans="31:31" ht="15.75" x14ac:dyDescent="0.3">
      <c r="AE27366" s="70"/>
    </row>
    <row r="27367" spans="31:31" ht="15.75" x14ac:dyDescent="0.3">
      <c r="AE27367" s="70"/>
    </row>
    <row r="27368" spans="31:31" ht="15.75" x14ac:dyDescent="0.3">
      <c r="AE27368" s="70"/>
    </row>
    <row r="27369" spans="31:31" ht="15.75" x14ac:dyDescent="0.3">
      <c r="AE27369" s="70"/>
    </row>
    <row r="27370" spans="31:31" ht="15.75" x14ac:dyDescent="0.3">
      <c r="AE27370" s="70"/>
    </row>
    <row r="27371" spans="31:31" ht="15.75" x14ac:dyDescent="0.3">
      <c r="AE27371" s="70"/>
    </row>
    <row r="27372" spans="31:31" ht="15.75" x14ac:dyDescent="0.3">
      <c r="AE27372" s="70"/>
    </row>
    <row r="27373" spans="31:31" ht="15.75" x14ac:dyDescent="0.3">
      <c r="AE27373" s="70"/>
    </row>
    <row r="27374" spans="31:31" ht="15.75" x14ac:dyDescent="0.3">
      <c r="AE27374" s="70"/>
    </row>
    <row r="27375" spans="31:31" ht="15.75" x14ac:dyDescent="0.3">
      <c r="AE27375" s="70"/>
    </row>
    <row r="27376" spans="31:31" ht="15.75" x14ac:dyDescent="0.3">
      <c r="AE27376" s="70"/>
    </row>
    <row r="27377" spans="31:31" ht="15.75" x14ac:dyDescent="0.3">
      <c r="AE27377" s="70"/>
    </row>
    <row r="27378" spans="31:31" ht="15.75" x14ac:dyDescent="0.3">
      <c r="AE27378" s="70"/>
    </row>
    <row r="27379" spans="31:31" ht="15.75" x14ac:dyDescent="0.3">
      <c r="AE27379" s="70"/>
    </row>
    <row r="27380" spans="31:31" ht="15.75" x14ac:dyDescent="0.3">
      <c r="AE27380" s="70"/>
    </row>
    <row r="27381" spans="31:31" ht="15.75" x14ac:dyDescent="0.3">
      <c r="AE27381" s="70"/>
    </row>
    <row r="27382" spans="31:31" ht="15.75" x14ac:dyDescent="0.3">
      <c r="AE27382" s="70"/>
    </row>
    <row r="27383" spans="31:31" ht="15.75" x14ac:dyDescent="0.3">
      <c r="AE27383" s="70"/>
    </row>
    <row r="27384" spans="31:31" ht="15.75" x14ac:dyDescent="0.3">
      <c r="AE27384" s="70"/>
    </row>
    <row r="27385" spans="31:31" ht="15.75" x14ac:dyDescent="0.3">
      <c r="AE27385" s="70"/>
    </row>
    <row r="27386" spans="31:31" ht="15.75" x14ac:dyDescent="0.3">
      <c r="AE27386" s="70"/>
    </row>
    <row r="27387" spans="31:31" ht="15.75" x14ac:dyDescent="0.3">
      <c r="AE27387" s="70"/>
    </row>
    <row r="27388" spans="31:31" ht="15.75" x14ac:dyDescent="0.3">
      <c r="AE27388" s="70"/>
    </row>
    <row r="27389" spans="31:31" ht="15.75" x14ac:dyDescent="0.3">
      <c r="AE27389" s="70"/>
    </row>
    <row r="27390" spans="31:31" ht="15.75" x14ac:dyDescent="0.3">
      <c r="AE27390" s="70"/>
    </row>
    <row r="27391" spans="31:31" ht="15.75" x14ac:dyDescent="0.3">
      <c r="AE27391" s="70"/>
    </row>
    <row r="27392" spans="31:31" ht="15.75" x14ac:dyDescent="0.3">
      <c r="AE27392" s="70"/>
    </row>
    <row r="27393" spans="31:31" ht="15.75" x14ac:dyDescent="0.3">
      <c r="AE27393" s="70"/>
    </row>
    <row r="27394" spans="31:31" ht="15.75" x14ac:dyDescent="0.3">
      <c r="AE27394" s="70"/>
    </row>
    <row r="27395" spans="31:31" ht="15.75" x14ac:dyDescent="0.3">
      <c r="AE27395" s="70"/>
    </row>
    <row r="27396" spans="31:31" ht="15.75" x14ac:dyDescent="0.3">
      <c r="AE27396" s="70"/>
    </row>
    <row r="27397" spans="31:31" ht="15.75" x14ac:dyDescent="0.3">
      <c r="AE27397" s="70"/>
    </row>
    <row r="27398" spans="31:31" ht="15.75" x14ac:dyDescent="0.3">
      <c r="AE27398" s="70"/>
    </row>
    <row r="27399" spans="31:31" ht="15.75" x14ac:dyDescent="0.3">
      <c r="AE27399" s="70"/>
    </row>
    <row r="27400" spans="31:31" ht="15.75" x14ac:dyDescent="0.3">
      <c r="AE27400" s="70"/>
    </row>
    <row r="27401" spans="31:31" ht="15.75" x14ac:dyDescent="0.3">
      <c r="AE27401" s="70"/>
    </row>
    <row r="27402" spans="31:31" ht="15.75" x14ac:dyDescent="0.3">
      <c r="AE27402" s="70"/>
    </row>
    <row r="27403" spans="31:31" ht="15.75" x14ac:dyDescent="0.3">
      <c r="AE27403" s="70"/>
    </row>
    <row r="27404" spans="31:31" ht="15.75" x14ac:dyDescent="0.3">
      <c r="AE27404" s="70"/>
    </row>
    <row r="27405" spans="31:31" ht="15.75" x14ac:dyDescent="0.3">
      <c r="AE27405" s="70"/>
    </row>
    <row r="27406" spans="31:31" ht="15.75" x14ac:dyDescent="0.3">
      <c r="AE27406" s="70"/>
    </row>
    <row r="27407" spans="31:31" ht="15.75" x14ac:dyDescent="0.3">
      <c r="AE27407" s="70"/>
    </row>
    <row r="27408" spans="31:31" ht="15.75" x14ac:dyDescent="0.3">
      <c r="AE27408" s="70"/>
    </row>
    <row r="27409" spans="31:31" ht="15.75" x14ac:dyDescent="0.3">
      <c r="AE27409" s="70"/>
    </row>
    <row r="27410" spans="31:31" ht="15.75" x14ac:dyDescent="0.3">
      <c r="AE27410" s="70"/>
    </row>
    <row r="27411" spans="31:31" ht="15.75" x14ac:dyDescent="0.3">
      <c r="AE27411" s="70"/>
    </row>
    <row r="27412" spans="31:31" ht="15.75" x14ac:dyDescent="0.3">
      <c r="AE27412" s="70"/>
    </row>
    <row r="27413" spans="31:31" ht="15.75" x14ac:dyDescent="0.3">
      <c r="AE27413" s="70"/>
    </row>
    <row r="27414" spans="31:31" ht="15.75" x14ac:dyDescent="0.3">
      <c r="AE27414" s="70"/>
    </row>
    <row r="27415" spans="31:31" ht="15.75" x14ac:dyDescent="0.3">
      <c r="AE27415" s="70"/>
    </row>
    <row r="27416" spans="31:31" ht="15.75" x14ac:dyDescent="0.3">
      <c r="AE27416" s="70"/>
    </row>
    <row r="27417" spans="31:31" ht="15.75" x14ac:dyDescent="0.3">
      <c r="AE27417" s="70"/>
    </row>
    <row r="27418" spans="31:31" ht="15.75" x14ac:dyDescent="0.3">
      <c r="AE27418" s="70"/>
    </row>
    <row r="27419" spans="31:31" ht="15.75" x14ac:dyDescent="0.3">
      <c r="AE27419" s="70"/>
    </row>
    <row r="27420" spans="31:31" ht="15.75" x14ac:dyDescent="0.3">
      <c r="AE27420" s="70"/>
    </row>
    <row r="27421" spans="31:31" ht="15.75" x14ac:dyDescent="0.3">
      <c r="AE27421" s="70"/>
    </row>
    <row r="27422" spans="31:31" ht="15.75" x14ac:dyDescent="0.3">
      <c r="AE27422" s="70"/>
    </row>
    <row r="27423" spans="31:31" ht="15.75" x14ac:dyDescent="0.3">
      <c r="AE27423" s="70"/>
    </row>
    <row r="27424" spans="31:31" ht="15.75" x14ac:dyDescent="0.3">
      <c r="AE27424" s="70"/>
    </row>
    <row r="27425" spans="31:31" ht="15.75" x14ac:dyDescent="0.3">
      <c r="AE27425" s="70"/>
    </row>
    <row r="27426" spans="31:31" ht="15.75" x14ac:dyDescent="0.3">
      <c r="AE27426" s="70"/>
    </row>
    <row r="27427" spans="31:31" ht="15.75" x14ac:dyDescent="0.3">
      <c r="AE27427" s="70"/>
    </row>
    <row r="27428" spans="31:31" ht="15.75" x14ac:dyDescent="0.3">
      <c r="AE27428" s="70"/>
    </row>
    <row r="27429" spans="31:31" ht="15.75" x14ac:dyDescent="0.3">
      <c r="AE27429" s="70"/>
    </row>
    <row r="27430" spans="31:31" ht="15.75" x14ac:dyDescent="0.3">
      <c r="AE27430" s="70"/>
    </row>
    <row r="27431" spans="31:31" ht="15.75" x14ac:dyDescent="0.3">
      <c r="AE27431" s="70"/>
    </row>
    <row r="27432" spans="31:31" ht="15.75" x14ac:dyDescent="0.3">
      <c r="AE27432" s="70"/>
    </row>
    <row r="27433" spans="31:31" ht="15.75" x14ac:dyDescent="0.3">
      <c r="AE27433" s="70"/>
    </row>
    <row r="27434" spans="31:31" ht="15.75" x14ac:dyDescent="0.3">
      <c r="AE27434" s="70"/>
    </row>
    <row r="27435" spans="31:31" ht="15.75" x14ac:dyDescent="0.3">
      <c r="AE27435" s="70"/>
    </row>
    <row r="27436" spans="31:31" ht="15.75" x14ac:dyDescent="0.3">
      <c r="AE27436" s="70"/>
    </row>
    <row r="27437" spans="31:31" ht="15.75" x14ac:dyDescent="0.3">
      <c r="AE27437" s="70"/>
    </row>
    <row r="27438" spans="31:31" ht="15.75" x14ac:dyDescent="0.3">
      <c r="AE27438" s="70"/>
    </row>
    <row r="27439" spans="31:31" ht="15.75" x14ac:dyDescent="0.3">
      <c r="AE27439" s="70"/>
    </row>
    <row r="27440" spans="31:31" ht="15.75" x14ac:dyDescent="0.3">
      <c r="AE27440" s="70"/>
    </row>
    <row r="27441" spans="31:31" ht="15.75" x14ac:dyDescent="0.3">
      <c r="AE27441" s="70"/>
    </row>
    <row r="27442" spans="31:31" ht="15.75" x14ac:dyDescent="0.3">
      <c r="AE27442" s="70"/>
    </row>
    <row r="27443" spans="31:31" ht="15.75" x14ac:dyDescent="0.3">
      <c r="AE27443" s="70"/>
    </row>
    <row r="27444" spans="31:31" ht="15.75" x14ac:dyDescent="0.3">
      <c r="AE27444" s="70"/>
    </row>
    <row r="27445" spans="31:31" ht="15.75" x14ac:dyDescent="0.3">
      <c r="AE27445" s="70"/>
    </row>
    <row r="27446" spans="31:31" ht="15.75" x14ac:dyDescent="0.3">
      <c r="AE27446" s="70"/>
    </row>
    <row r="27447" spans="31:31" ht="15.75" x14ac:dyDescent="0.3">
      <c r="AE27447" s="70"/>
    </row>
    <row r="27448" spans="31:31" ht="15.75" x14ac:dyDescent="0.3">
      <c r="AE27448" s="70"/>
    </row>
    <row r="27449" spans="31:31" ht="15.75" x14ac:dyDescent="0.3">
      <c r="AE27449" s="70"/>
    </row>
    <row r="27450" spans="31:31" ht="15.75" x14ac:dyDescent="0.3">
      <c r="AE27450" s="70"/>
    </row>
    <row r="27451" spans="31:31" ht="15.75" x14ac:dyDescent="0.3">
      <c r="AE27451" s="70"/>
    </row>
    <row r="27452" spans="31:31" ht="15.75" x14ac:dyDescent="0.3">
      <c r="AE27452" s="70"/>
    </row>
    <row r="27453" spans="31:31" ht="15.75" x14ac:dyDescent="0.3">
      <c r="AE27453" s="70"/>
    </row>
    <row r="27454" spans="31:31" ht="15.75" x14ac:dyDescent="0.3">
      <c r="AE27454" s="70"/>
    </row>
    <row r="27455" spans="31:31" ht="15.75" x14ac:dyDescent="0.3">
      <c r="AE27455" s="70"/>
    </row>
    <row r="27456" spans="31:31" ht="15.75" x14ac:dyDescent="0.3">
      <c r="AE27456" s="70"/>
    </row>
    <row r="27457" spans="31:31" ht="15.75" x14ac:dyDescent="0.3">
      <c r="AE27457" s="70"/>
    </row>
    <row r="27458" spans="31:31" ht="15.75" x14ac:dyDescent="0.3">
      <c r="AE27458" s="70"/>
    </row>
    <row r="27459" spans="31:31" ht="15.75" x14ac:dyDescent="0.3">
      <c r="AE27459" s="70"/>
    </row>
    <row r="27460" spans="31:31" ht="15.75" x14ac:dyDescent="0.3">
      <c r="AE27460" s="70"/>
    </row>
    <row r="27461" spans="31:31" ht="15.75" x14ac:dyDescent="0.3">
      <c r="AE27461" s="70"/>
    </row>
    <row r="27462" spans="31:31" ht="15.75" x14ac:dyDescent="0.3">
      <c r="AE27462" s="70"/>
    </row>
    <row r="27463" spans="31:31" ht="15.75" x14ac:dyDescent="0.3">
      <c r="AE27463" s="70"/>
    </row>
    <row r="27464" spans="31:31" ht="15.75" x14ac:dyDescent="0.3">
      <c r="AE27464" s="70"/>
    </row>
    <row r="27465" spans="31:31" ht="15.75" x14ac:dyDescent="0.3">
      <c r="AE27465" s="70"/>
    </row>
    <row r="27466" spans="31:31" ht="15.75" x14ac:dyDescent="0.3">
      <c r="AE27466" s="70"/>
    </row>
    <row r="27467" spans="31:31" ht="15.75" x14ac:dyDescent="0.3">
      <c r="AE27467" s="70"/>
    </row>
    <row r="27468" spans="31:31" ht="15.75" x14ac:dyDescent="0.3">
      <c r="AE27468" s="70"/>
    </row>
    <row r="27469" spans="31:31" ht="15.75" x14ac:dyDescent="0.3">
      <c r="AE27469" s="70"/>
    </row>
    <row r="27470" spans="31:31" ht="15.75" x14ac:dyDescent="0.3">
      <c r="AE27470" s="70"/>
    </row>
    <row r="27471" spans="31:31" ht="15.75" x14ac:dyDescent="0.3">
      <c r="AE27471" s="70"/>
    </row>
    <row r="27472" spans="31:31" ht="15.75" x14ac:dyDescent="0.3">
      <c r="AE27472" s="70"/>
    </row>
    <row r="27473" spans="31:31" ht="15.75" x14ac:dyDescent="0.3">
      <c r="AE27473" s="70"/>
    </row>
    <row r="27474" spans="31:31" ht="15.75" x14ac:dyDescent="0.3">
      <c r="AE27474" s="70"/>
    </row>
    <row r="27475" spans="31:31" ht="15.75" x14ac:dyDescent="0.3">
      <c r="AE27475" s="70"/>
    </row>
    <row r="27476" spans="31:31" ht="15.75" x14ac:dyDescent="0.3">
      <c r="AE27476" s="70"/>
    </row>
    <row r="27477" spans="31:31" ht="15.75" x14ac:dyDescent="0.3">
      <c r="AE27477" s="70"/>
    </row>
    <row r="27478" spans="31:31" ht="15.75" x14ac:dyDescent="0.3">
      <c r="AE27478" s="70"/>
    </row>
    <row r="27479" spans="31:31" ht="15.75" x14ac:dyDescent="0.3">
      <c r="AE27479" s="70"/>
    </row>
    <row r="27480" spans="31:31" ht="15.75" x14ac:dyDescent="0.3">
      <c r="AE27480" s="70"/>
    </row>
    <row r="27481" spans="31:31" ht="15.75" x14ac:dyDescent="0.3">
      <c r="AE27481" s="70"/>
    </row>
    <row r="27482" spans="31:31" ht="15.75" x14ac:dyDescent="0.3">
      <c r="AE27482" s="70"/>
    </row>
    <row r="27483" spans="31:31" ht="15.75" x14ac:dyDescent="0.3">
      <c r="AE27483" s="70"/>
    </row>
    <row r="27484" spans="31:31" ht="15.75" x14ac:dyDescent="0.3">
      <c r="AE27484" s="70"/>
    </row>
    <row r="27485" spans="31:31" ht="15.75" x14ac:dyDescent="0.3">
      <c r="AE27485" s="70"/>
    </row>
    <row r="27486" spans="31:31" ht="15.75" x14ac:dyDescent="0.3">
      <c r="AE27486" s="70"/>
    </row>
    <row r="27487" spans="31:31" ht="15.75" x14ac:dyDescent="0.3">
      <c r="AE27487" s="70"/>
    </row>
    <row r="27488" spans="31:31" ht="15.75" x14ac:dyDescent="0.3">
      <c r="AE27488" s="70"/>
    </row>
    <row r="27489" spans="31:31" ht="15.75" x14ac:dyDescent="0.3">
      <c r="AE27489" s="70"/>
    </row>
    <row r="27490" spans="31:31" ht="15.75" x14ac:dyDescent="0.3">
      <c r="AE27490" s="70"/>
    </row>
    <row r="27491" spans="31:31" ht="15.75" x14ac:dyDescent="0.3">
      <c r="AE27491" s="70"/>
    </row>
    <row r="27492" spans="31:31" ht="15.75" x14ac:dyDescent="0.3">
      <c r="AE27492" s="70"/>
    </row>
    <row r="27493" spans="31:31" ht="15.75" x14ac:dyDescent="0.3">
      <c r="AE27493" s="70"/>
    </row>
    <row r="27494" spans="31:31" ht="15.75" x14ac:dyDescent="0.3">
      <c r="AE27494" s="70"/>
    </row>
    <row r="27495" spans="31:31" ht="15.75" x14ac:dyDescent="0.3">
      <c r="AE27495" s="70"/>
    </row>
    <row r="27496" spans="31:31" ht="15.75" x14ac:dyDescent="0.3">
      <c r="AE27496" s="70"/>
    </row>
    <row r="27497" spans="31:31" ht="15.75" x14ac:dyDescent="0.3">
      <c r="AE27497" s="70"/>
    </row>
    <row r="27498" spans="31:31" ht="15.75" x14ac:dyDescent="0.3">
      <c r="AE27498" s="70"/>
    </row>
    <row r="27499" spans="31:31" ht="15.75" x14ac:dyDescent="0.3">
      <c r="AE27499" s="70"/>
    </row>
    <row r="27500" spans="31:31" ht="15.75" x14ac:dyDescent="0.3">
      <c r="AE27500" s="70"/>
    </row>
    <row r="27501" spans="31:31" ht="15.75" x14ac:dyDescent="0.3">
      <c r="AE27501" s="70"/>
    </row>
    <row r="27502" spans="31:31" ht="15.75" x14ac:dyDescent="0.3">
      <c r="AE27502" s="70"/>
    </row>
    <row r="27503" spans="31:31" ht="15.75" x14ac:dyDescent="0.3">
      <c r="AE27503" s="70"/>
    </row>
    <row r="27504" spans="31:31" ht="15.75" x14ac:dyDescent="0.3">
      <c r="AE27504" s="70"/>
    </row>
    <row r="27505" spans="31:31" ht="15.75" x14ac:dyDescent="0.3">
      <c r="AE27505" s="70"/>
    </row>
    <row r="27506" spans="31:31" ht="15.75" x14ac:dyDescent="0.3">
      <c r="AE27506" s="70"/>
    </row>
    <row r="27507" spans="31:31" ht="15.75" x14ac:dyDescent="0.3">
      <c r="AE27507" s="70"/>
    </row>
    <row r="27508" spans="31:31" ht="15.75" x14ac:dyDescent="0.3">
      <c r="AE27508" s="70"/>
    </row>
    <row r="27509" spans="31:31" ht="15.75" x14ac:dyDescent="0.3">
      <c r="AE27509" s="70"/>
    </row>
    <row r="27510" spans="31:31" ht="15.75" x14ac:dyDescent="0.3">
      <c r="AE27510" s="70"/>
    </row>
    <row r="27511" spans="31:31" ht="15.75" x14ac:dyDescent="0.3">
      <c r="AE27511" s="70"/>
    </row>
    <row r="27512" spans="31:31" ht="15.75" x14ac:dyDescent="0.3">
      <c r="AE27512" s="70"/>
    </row>
    <row r="27513" spans="31:31" ht="15.75" x14ac:dyDescent="0.3">
      <c r="AE27513" s="70"/>
    </row>
    <row r="27514" spans="31:31" ht="15.75" x14ac:dyDescent="0.3">
      <c r="AE27514" s="70"/>
    </row>
    <row r="27515" spans="31:31" ht="15.75" x14ac:dyDescent="0.3">
      <c r="AE27515" s="70"/>
    </row>
    <row r="27516" spans="31:31" ht="15.75" x14ac:dyDescent="0.3">
      <c r="AE27516" s="70"/>
    </row>
    <row r="27517" spans="31:31" ht="15.75" x14ac:dyDescent="0.3">
      <c r="AE27517" s="70"/>
    </row>
    <row r="27518" spans="31:31" ht="15.75" x14ac:dyDescent="0.3">
      <c r="AE27518" s="70"/>
    </row>
    <row r="27519" spans="31:31" ht="15.75" x14ac:dyDescent="0.3">
      <c r="AE27519" s="70"/>
    </row>
    <row r="27520" spans="31:31" ht="15.75" x14ac:dyDescent="0.3">
      <c r="AE27520" s="70"/>
    </row>
    <row r="27521" spans="31:31" ht="15.75" x14ac:dyDescent="0.3">
      <c r="AE27521" s="70"/>
    </row>
    <row r="27522" spans="31:31" ht="15.75" x14ac:dyDescent="0.3">
      <c r="AE27522" s="70"/>
    </row>
    <row r="27523" spans="31:31" ht="15.75" x14ac:dyDescent="0.3">
      <c r="AE27523" s="70"/>
    </row>
    <row r="27524" spans="31:31" ht="15.75" x14ac:dyDescent="0.3">
      <c r="AE27524" s="70"/>
    </row>
    <row r="27525" spans="31:31" ht="15.75" x14ac:dyDescent="0.3">
      <c r="AE27525" s="70"/>
    </row>
    <row r="27526" spans="31:31" ht="15.75" x14ac:dyDescent="0.3">
      <c r="AE27526" s="70"/>
    </row>
    <row r="27527" spans="31:31" ht="15.75" x14ac:dyDescent="0.3">
      <c r="AE27527" s="70"/>
    </row>
    <row r="27528" spans="31:31" ht="15.75" x14ac:dyDescent="0.3">
      <c r="AE27528" s="70"/>
    </row>
    <row r="27529" spans="31:31" ht="15.75" x14ac:dyDescent="0.3">
      <c r="AE27529" s="70"/>
    </row>
    <row r="27530" spans="31:31" ht="15.75" x14ac:dyDescent="0.3">
      <c r="AE27530" s="70"/>
    </row>
    <row r="27531" spans="31:31" ht="15.75" x14ac:dyDescent="0.3">
      <c r="AE27531" s="70"/>
    </row>
    <row r="27532" spans="31:31" ht="15.75" x14ac:dyDescent="0.3">
      <c r="AE27532" s="70"/>
    </row>
    <row r="27533" spans="31:31" ht="15.75" x14ac:dyDescent="0.3">
      <c r="AE27533" s="70"/>
    </row>
    <row r="27534" spans="31:31" ht="15.75" x14ac:dyDescent="0.3">
      <c r="AE27534" s="70"/>
    </row>
    <row r="27535" spans="31:31" ht="15.75" x14ac:dyDescent="0.3">
      <c r="AE27535" s="70"/>
    </row>
    <row r="27536" spans="31:31" ht="15.75" x14ac:dyDescent="0.3">
      <c r="AE27536" s="70"/>
    </row>
    <row r="27537" spans="31:31" ht="15.75" x14ac:dyDescent="0.3">
      <c r="AE27537" s="70"/>
    </row>
    <row r="27538" spans="31:31" ht="15.75" x14ac:dyDescent="0.3">
      <c r="AE27538" s="70"/>
    </row>
    <row r="27539" spans="31:31" ht="15.75" x14ac:dyDescent="0.3">
      <c r="AE27539" s="70"/>
    </row>
    <row r="27540" spans="31:31" ht="15.75" x14ac:dyDescent="0.3">
      <c r="AE27540" s="70"/>
    </row>
    <row r="27541" spans="31:31" ht="15.75" x14ac:dyDescent="0.3">
      <c r="AE27541" s="70"/>
    </row>
    <row r="27542" spans="31:31" ht="15.75" x14ac:dyDescent="0.3">
      <c r="AE27542" s="70"/>
    </row>
    <row r="27543" spans="31:31" ht="15.75" x14ac:dyDescent="0.3">
      <c r="AE27543" s="70"/>
    </row>
    <row r="27544" spans="31:31" ht="15.75" x14ac:dyDescent="0.3">
      <c r="AE27544" s="70"/>
    </row>
    <row r="27545" spans="31:31" ht="15.75" x14ac:dyDescent="0.3">
      <c r="AE27545" s="70"/>
    </row>
    <row r="27546" spans="31:31" ht="15.75" x14ac:dyDescent="0.3">
      <c r="AE27546" s="70"/>
    </row>
    <row r="27547" spans="31:31" ht="15.75" x14ac:dyDescent="0.3">
      <c r="AE27547" s="70"/>
    </row>
    <row r="27548" spans="31:31" ht="15.75" x14ac:dyDescent="0.3">
      <c r="AE27548" s="70"/>
    </row>
    <row r="27549" spans="31:31" ht="15.75" x14ac:dyDescent="0.3">
      <c r="AE27549" s="70"/>
    </row>
    <row r="27550" spans="31:31" ht="15.75" x14ac:dyDescent="0.3">
      <c r="AE27550" s="70"/>
    </row>
    <row r="27551" spans="31:31" ht="15.75" x14ac:dyDescent="0.3">
      <c r="AE27551" s="70"/>
    </row>
    <row r="27552" spans="31:31" ht="15.75" x14ac:dyDescent="0.3">
      <c r="AE27552" s="70"/>
    </row>
    <row r="27553" spans="31:31" ht="15.75" x14ac:dyDescent="0.3">
      <c r="AE27553" s="70"/>
    </row>
    <row r="27554" spans="31:31" ht="15.75" x14ac:dyDescent="0.3">
      <c r="AE27554" s="70"/>
    </row>
    <row r="27555" spans="31:31" ht="15.75" x14ac:dyDescent="0.3">
      <c r="AE27555" s="70"/>
    </row>
    <row r="27556" spans="31:31" ht="15.75" x14ac:dyDescent="0.3">
      <c r="AE27556" s="70"/>
    </row>
    <row r="27557" spans="31:31" ht="15.75" x14ac:dyDescent="0.3">
      <c r="AE27557" s="70"/>
    </row>
    <row r="27558" spans="31:31" ht="15.75" x14ac:dyDescent="0.3">
      <c r="AE27558" s="70"/>
    </row>
    <row r="27559" spans="31:31" ht="15.75" x14ac:dyDescent="0.3">
      <c r="AE27559" s="70"/>
    </row>
    <row r="27560" spans="31:31" ht="15.75" x14ac:dyDescent="0.3">
      <c r="AE27560" s="70"/>
    </row>
    <row r="27561" spans="31:31" ht="15.75" x14ac:dyDescent="0.3">
      <c r="AE27561" s="70"/>
    </row>
    <row r="27562" spans="31:31" ht="15.75" x14ac:dyDescent="0.3">
      <c r="AE27562" s="70"/>
    </row>
    <row r="27563" spans="31:31" ht="15.75" x14ac:dyDescent="0.3">
      <c r="AE27563" s="70"/>
    </row>
    <row r="27564" spans="31:31" ht="15.75" x14ac:dyDescent="0.3">
      <c r="AE27564" s="70"/>
    </row>
    <row r="27565" spans="31:31" ht="15.75" x14ac:dyDescent="0.3">
      <c r="AE27565" s="70"/>
    </row>
    <row r="27566" spans="31:31" ht="15.75" x14ac:dyDescent="0.3">
      <c r="AE27566" s="70"/>
    </row>
    <row r="27567" spans="31:31" ht="15.75" x14ac:dyDescent="0.3">
      <c r="AE27567" s="70"/>
    </row>
    <row r="27568" spans="31:31" ht="15.75" x14ac:dyDescent="0.3">
      <c r="AE27568" s="70"/>
    </row>
    <row r="27569" spans="31:31" ht="15.75" x14ac:dyDescent="0.3">
      <c r="AE27569" s="70"/>
    </row>
    <row r="27570" spans="31:31" ht="15.75" x14ac:dyDescent="0.3">
      <c r="AE27570" s="70"/>
    </row>
    <row r="27571" spans="31:31" ht="15.75" x14ac:dyDescent="0.3">
      <c r="AE27571" s="70"/>
    </row>
    <row r="27572" spans="31:31" ht="15.75" x14ac:dyDescent="0.3">
      <c r="AE27572" s="70"/>
    </row>
    <row r="27573" spans="31:31" ht="15.75" x14ac:dyDescent="0.3">
      <c r="AE27573" s="70"/>
    </row>
    <row r="27574" spans="31:31" ht="15.75" x14ac:dyDescent="0.3">
      <c r="AE27574" s="70"/>
    </row>
    <row r="27575" spans="31:31" ht="15.75" x14ac:dyDescent="0.3">
      <c r="AE27575" s="70"/>
    </row>
    <row r="27576" spans="31:31" ht="15.75" x14ac:dyDescent="0.3">
      <c r="AE27576" s="70"/>
    </row>
    <row r="27577" spans="31:31" ht="15.75" x14ac:dyDescent="0.3">
      <c r="AE27577" s="70"/>
    </row>
    <row r="27578" spans="31:31" ht="15.75" x14ac:dyDescent="0.3">
      <c r="AE27578" s="70"/>
    </row>
    <row r="27579" spans="31:31" ht="15.75" x14ac:dyDescent="0.3">
      <c r="AE27579" s="70"/>
    </row>
    <row r="27580" spans="31:31" ht="15.75" x14ac:dyDescent="0.3">
      <c r="AE27580" s="70"/>
    </row>
    <row r="27581" spans="31:31" ht="15.75" x14ac:dyDescent="0.3">
      <c r="AE27581" s="70"/>
    </row>
    <row r="27582" spans="31:31" ht="15.75" x14ac:dyDescent="0.3">
      <c r="AE27582" s="70"/>
    </row>
    <row r="27583" spans="31:31" ht="15.75" x14ac:dyDescent="0.3">
      <c r="AE27583" s="70"/>
    </row>
    <row r="27584" spans="31:31" ht="15.75" x14ac:dyDescent="0.3">
      <c r="AE27584" s="70"/>
    </row>
    <row r="27585" spans="31:31" ht="15.75" x14ac:dyDescent="0.3">
      <c r="AE27585" s="70"/>
    </row>
    <row r="27586" spans="31:31" ht="15.75" x14ac:dyDescent="0.3">
      <c r="AE27586" s="70"/>
    </row>
    <row r="27587" spans="31:31" ht="15.75" x14ac:dyDescent="0.3">
      <c r="AE27587" s="70"/>
    </row>
    <row r="27588" spans="31:31" ht="15.75" x14ac:dyDescent="0.3">
      <c r="AE27588" s="70"/>
    </row>
    <row r="27589" spans="31:31" ht="15.75" x14ac:dyDescent="0.3">
      <c r="AE27589" s="70"/>
    </row>
    <row r="27590" spans="31:31" ht="15.75" x14ac:dyDescent="0.3">
      <c r="AE27590" s="70"/>
    </row>
    <row r="27591" spans="31:31" ht="15.75" x14ac:dyDescent="0.3">
      <c r="AE27591" s="70"/>
    </row>
    <row r="27592" spans="31:31" ht="15.75" x14ac:dyDescent="0.3">
      <c r="AE27592" s="70"/>
    </row>
    <row r="27593" spans="31:31" ht="15.75" x14ac:dyDescent="0.3">
      <c r="AE27593" s="70"/>
    </row>
    <row r="27594" spans="31:31" ht="15.75" x14ac:dyDescent="0.3">
      <c r="AE27594" s="70"/>
    </row>
    <row r="27595" spans="31:31" ht="15.75" x14ac:dyDescent="0.3">
      <c r="AE27595" s="70"/>
    </row>
    <row r="27596" spans="31:31" ht="15.75" x14ac:dyDescent="0.3">
      <c r="AE27596" s="70"/>
    </row>
    <row r="27597" spans="31:31" ht="15.75" x14ac:dyDescent="0.3">
      <c r="AE27597" s="70"/>
    </row>
    <row r="27598" spans="31:31" ht="15.75" x14ac:dyDescent="0.3">
      <c r="AE27598" s="70"/>
    </row>
    <row r="27599" spans="31:31" ht="15.75" x14ac:dyDescent="0.3">
      <c r="AE27599" s="70"/>
    </row>
    <row r="27600" spans="31:31" ht="15.75" x14ac:dyDescent="0.3">
      <c r="AE27600" s="70"/>
    </row>
    <row r="27601" spans="31:31" ht="15.75" x14ac:dyDescent="0.3">
      <c r="AE27601" s="70"/>
    </row>
    <row r="27602" spans="31:31" ht="15.75" x14ac:dyDescent="0.3">
      <c r="AE27602" s="70"/>
    </row>
    <row r="27603" spans="31:31" ht="15.75" x14ac:dyDescent="0.3">
      <c r="AE27603" s="70"/>
    </row>
    <row r="27604" spans="31:31" ht="15.75" x14ac:dyDescent="0.3">
      <c r="AE27604" s="70"/>
    </row>
    <row r="27605" spans="31:31" ht="15.75" x14ac:dyDescent="0.3">
      <c r="AE27605" s="70"/>
    </row>
    <row r="27606" spans="31:31" ht="15.75" x14ac:dyDescent="0.3">
      <c r="AE27606" s="70"/>
    </row>
    <row r="27607" spans="31:31" ht="15.75" x14ac:dyDescent="0.3">
      <c r="AE27607" s="70"/>
    </row>
    <row r="27608" spans="31:31" ht="15.75" x14ac:dyDescent="0.3">
      <c r="AE27608" s="70"/>
    </row>
    <row r="27609" spans="31:31" ht="15.75" x14ac:dyDescent="0.3">
      <c r="AE27609" s="70"/>
    </row>
    <row r="27610" spans="31:31" ht="15.75" x14ac:dyDescent="0.3">
      <c r="AE27610" s="70"/>
    </row>
    <row r="27611" spans="31:31" ht="15.75" x14ac:dyDescent="0.3">
      <c r="AE27611" s="70"/>
    </row>
    <row r="27612" spans="31:31" ht="15.75" x14ac:dyDescent="0.3">
      <c r="AE27612" s="70"/>
    </row>
    <row r="27613" spans="31:31" ht="15.75" x14ac:dyDescent="0.3">
      <c r="AE27613" s="70"/>
    </row>
    <row r="27614" spans="31:31" ht="15.75" x14ac:dyDescent="0.3">
      <c r="AE27614" s="70"/>
    </row>
    <row r="27615" spans="31:31" ht="15.75" x14ac:dyDescent="0.3">
      <c r="AE27615" s="70"/>
    </row>
    <row r="27616" spans="31:31" ht="15.75" x14ac:dyDescent="0.3">
      <c r="AE27616" s="70"/>
    </row>
    <row r="27617" spans="31:31" ht="15.75" x14ac:dyDescent="0.3">
      <c r="AE27617" s="70"/>
    </row>
    <row r="27618" spans="31:31" ht="15.75" x14ac:dyDescent="0.3">
      <c r="AE27618" s="70"/>
    </row>
    <row r="27619" spans="31:31" ht="15.75" x14ac:dyDescent="0.3">
      <c r="AE27619" s="70"/>
    </row>
    <row r="27620" spans="31:31" ht="15.75" x14ac:dyDescent="0.3">
      <c r="AE27620" s="70"/>
    </row>
    <row r="27621" spans="31:31" ht="15.75" x14ac:dyDescent="0.3">
      <c r="AE27621" s="70"/>
    </row>
    <row r="27622" spans="31:31" ht="15.75" x14ac:dyDescent="0.3">
      <c r="AE27622" s="70"/>
    </row>
    <row r="27623" spans="31:31" ht="15.75" x14ac:dyDescent="0.3">
      <c r="AE27623" s="70"/>
    </row>
    <row r="27624" spans="31:31" ht="15.75" x14ac:dyDescent="0.3">
      <c r="AE27624" s="70"/>
    </row>
    <row r="27625" spans="31:31" ht="15.75" x14ac:dyDescent="0.3">
      <c r="AE27625" s="70"/>
    </row>
    <row r="27626" spans="31:31" ht="15.75" x14ac:dyDescent="0.3">
      <c r="AE27626" s="70"/>
    </row>
    <row r="27627" spans="31:31" ht="15.75" x14ac:dyDescent="0.3">
      <c r="AE27627" s="70"/>
    </row>
    <row r="27628" spans="31:31" ht="15.75" x14ac:dyDescent="0.3">
      <c r="AE27628" s="70"/>
    </row>
    <row r="27629" spans="31:31" ht="15.75" x14ac:dyDescent="0.3">
      <c r="AE27629" s="70"/>
    </row>
    <row r="27630" spans="31:31" ht="15.75" x14ac:dyDescent="0.3">
      <c r="AE27630" s="70"/>
    </row>
    <row r="27631" spans="31:31" ht="15.75" x14ac:dyDescent="0.3">
      <c r="AE27631" s="70"/>
    </row>
    <row r="27632" spans="31:31" ht="15.75" x14ac:dyDescent="0.3">
      <c r="AE27632" s="70"/>
    </row>
    <row r="27633" spans="31:31" ht="15.75" x14ac:dyDescent="0.3">
      <c r="AE27633" s="70"/>
    </row>
    <row r="27634" spans="31:31" ht="15.75" x14ac:dyDescent="0.3">
      <c r="AE27634" s="70"/>
    </row>
    <row r="27635" spans="31:31" ht="15.75" x14ac:dyDescent="0.3">
      <c r="AE27635" s="70"/>
    </row>
    <row r="27636" spans="31:31" ht="15.75" x14ac:dyDescent="0.3">
      <c r="AE27636" s="70"/>
    </row>
    <row r="27637" spans="31:31" ht="15.75" x14ac:dyDescent="0.3">
      <c r="AE27637" s="70"/>
    </row>
    <row r="27638" spans="31:31" ht="15.75" x14ac:dyDescent="0.3">
      <c r="AE27638" s="70"/>
    </row>
    <row r="27639" spans="31:31" ht="15.75" x14ac:dyDescent="0.3">
      <c r="AE27639" s="70"/>
    </row>
    <row r="27640" spans="31:31" ht="15.75" x14ac:dyDescent="0.3">
      <c r="AE27640" s="70"/>
    </row>
    <row r="27641" spans="31:31" ht="15.75" x14ac:dyDescent="0.3">
      <c r="AE27641" s="70"/>
    </row>
    <row r="27642" spans="31:31" ht="15.75" x14ac:dyDescent="0.3">
      <c r="AE27642" s="70"/>
    </row>
    <row r="27643" spans="31:31" ht="15.75" x14ac:dyDescent="0.3">
      <c r="AE27643" s="70"/>
    </row>
    <row r="27644" spans="31:31" ht="15.75" x14ac:dyDescent="0.3">
      <c r="AE27644" s="70"/>
    </row>
    <row r="27645" spans="31:31" ht="15.75" x14ac:dyDescent="0.3">
      <c r="AE27645" s="70"/>
    </row>
    <row r="27646" spans="31:31" ht="15.75" x14ac:dyDescent="0.3">
      <c r="AE27646" s="70"/>
    </row>
    <row r="27647" spans="31:31" ht="15.75" x14ac:dyDescent="0.3">
      <c r="AE27647" s="70"/>
    </row>
    <row r="27648" spans="31:31" ht="15.75" x14ac:dyDescent="0.3">
      <c r="AE27648" s="70"/>
    </row>
    <row r="27649" spans="31:31" ht="15.75" x14ac:dyDescent="0.3">
      <c r="AE27649" s="70"/>
    </row>
    <row r="27650" spans="31:31" ht="15.75" x14ac:dyDescent="0.3">
      <c r="AE27650" s="70"/>
    </row>
    <row r="27651" spans="31:31" ht="15.75" x14ac:dyDescent="0.3">
      <c r="AE27651" s="70"/>
    </row>
    <row r="27652" spans="31:31" ht="15.75" x14ac:dyDescent="0.3">
      <c r="AE27652" s="70"/>
    </row>
    <row r="27653" spans="31:31" ht="15.75" x14ac:dyDescent="0.3">
      <c r="AE27653" s="70"/>
    </row>
    <row r="27654" spans="31:31" ht="15.75" x14ac:dyDescent="0.3">
      <c r="AE27654" s="70"/>
    </row>
    <row r="27655" spans="31:31" ht="15.75" x14ac:dyDescent="0.3">
      <c r="AE27655" s="70"/>
    </row>
    <row r="27656" spans="31:31" ht="15.75" x14ac:dyDescent="0.3">
      <c r="AE27656" s="70"/>
    </row>
    <row r="27657" spans="31:31" ht="15.75" x14ac:dyDescent="0.3">
      <c r="AE27657" s="70"/>
    </row>
    <row r="27658" spans="31:31" ht="15.75" x14ac:dyDescent="0.3">
      <c r="AE27658" s="70"/>
    </row>
    <row r="27659" spans="31:31" ht="15.75" x14ac:dyDescent="0.3">
      <c r="AE27659" s="70"/>
    </row>
    <row r="27660" spans="31:31" ht="15.75" x14ac:dyDescent="0.3">
      <c r="AE27660" s="70"/>
    </row>
    <row r="27661" spans="31:31" ht="15.75" x14ac:dyDescent="0.3">
      <c r="AE27661" s="70"/>
    </row>
    <row r="27662" spans="31:31" ht="15.75" x14ac:dyDescent="0.3">
      <c r="AE27662" s="70"/>
    </row>
    <row r="27663" spans="31:31" ht="15.75" x14ac:dyDescent="0.3">
      <c r="AE27663" s="70"/>
    </row>
    <row r="27664" spans="31:31" ht="15.75" x14ac:dyDescent="0.3">
      <c r="AE27664" s="70"/>
    </row>
    <row r="27665" spans="31:31" ht="15.75" x14ac:dyDescent="0.3">
      <c r="AE27665" s="70"/>
    </row>
    <row r="27666" spans="31:31" ht="15.75" x14ac:dyDescent="0.3">
      <c r="AE27666" s="70"/>
    </row>
    <row r="27667" spans="31:31" ht="15.75" x14ac:dyDescent="0.3">
      <c r="AE27667" s="70"/>
    </row>
    <row r="27668" spans="31:31" ht="15.75" x14ac:dyDescent="0.3">
      <c r="AE27668" s="70"/>
    </row>
    <row r="27669" spans="31:31" ht="15.75" x14ac:dyDescent="0.3">
      <c r="AE27669" s="70"/>
    </row>
    <row r="27670" spans="31:31" ht="15.75" x14ac:dyDescent="0.3">
      <c r="AE27670" s="70"/>
    </row>
    <row r="27671" spans="31:31" ht="15.75" x14ac:dyDescent="0.3">
      <c r="AE27671" s="70"/>
    </row>
    <row r="27672" spans="31:31" ht="15.75" x14ac:dyDescent="0.3">
      <c r="AE27672" s="70"/>
    </row>
    <row r="27673" spans="31:31" ht="15.75" x14ac:dyDescent="0.3">
      <c r="AE27673" s="70"/>
    </row>
    <row r="27674" spans="31:31" ht="15.75" x14ac:dyDescent="0.3">
      <c r="AE27674" s="70"/>
    </row>
    <row r="27675" spans="31:31" ht="15.75" x14ac:dyDescent="0.3">
      <c r="AE27675" s="70"/>
    </row>
    <row r="27676" spans="31:31" ht="15.75" x14ac:dyDescent="0.3">
      <c r="AE27676" s="70"/>
    </row>
    <row r="27677" spans="31:31" ht="15.75" x14ac:dyDescent="0.3">
      <c r="AE27677" s="70"/>
    </row>
    <row r="27678" spans="31:31" ht="15.75" x14ac:dyDescent="0.3">
      <c r="AE27678" s="70"/>
    </row>
    <row r="27679" spans="31:31" ht="15.75" x14ac:dyDescent="0.3">
      <c r="AE27679" s="70"/>
    </row>
    <row r="27680" spans="31:31" ht="15.75" x14ac:dyDescent="0.3">
      <c r="AE27680" s="70"/>
    </row>
    <row r="27681" spans="31:31" ht="15.75" x14ac:dyDescent="0.3">
      <c r="AE27681" s="70"/>
    </row>
    <row r="27682" spans="31:31" ht="15.75" x14ac:dyDescent="0.3">
      <c r="AE27682" s="70"/>
    </row>
    <row r="27683" spans="31:31" ht="15.75" x14ac:dyDescent="0.3">
      <c r="AE27683" s="70"/>
    </row>
    <row r="27684" spans="31:31" ht="15.75" x14ac:dyDescent="0.3">
      <c r="AE27684" s="70"/>
    </row>
    <row r="27685" spans="31:31" ht="15.75" x14ac:dyDescent="0.3">
      <c r="AE27685" s="70"/>
    </row>
    <row r="27686" spans="31:31" ht="15.75" x14ac:dyDescent="0.3">
      <c r="AE27686" s="70"/>
    </row>
    <row r="27687" spans="31:31" ht="15.75" x14ac:dyDescent="0.3">
      <c r="AE27687" s="70"/>
    </row>
    <row r="27688" spans="31:31" ht="15.75" x14ac:dyDescent="0.3">
      <c r="AE27688" s="70"/>
    </row>
    <row r="27689" spans="31:31" ht="15.75" x14ac:dyDescent="0.3">
      <c r="AE27689" s="70"/>
    </row>
    <row r="27690" spans="31:31" ht="15.75" x14ac:dyDescent="0.3">
      <c r="AE27690" s="70"/>
    </row>
    <row r="27691" spans="31:31" ht="15.75" x14ac:dyDescent="0.3">
      <c r="AE27691" s="70"/>
    </row>
    <row r="27692" spans="31:31" ht="15.75" x14ac:dyDescent="0.3">
      <c r="AE27692" s="70"/>
    </row>
    <row r="27693" spans="31:31" ht="15.75" x14ac:dyDescent="0.3">
      <c r="AE27693" s="70"/>
    </row>
    <row r="27694" spans="31:31" ht="15.75" x14ac:dyDescent="0.3">
      <c r="AE27694" s="70"/>
    </row>
    <row r="27695" spans="31:31" ht="15.75" x14ac:dyDescent="0.3">
      <c r="AE27695" s="70"/>
    </row>
    <row r="27696" spans="31:31" ht="15.75" x14ac:dyDescent="0.3">
      <c r="AE27696" s="70"/>
    </row>
    <row r="27697" spans="31:31" ht="15.75" x14ac:dyDescent="0.3">
      <c r="AE27697" s="70"/>
    </row>
    <row r="27698" spans="31:31" ht="15.75" x14ac:dyDescent="0.3">
      <c r="AE27698" s="70"/>
    </row>
    <row r="27699" spans="31:31" ht="15.75" x14ac:dyDescent="0.3">
      <c r="AE27699" s="70"/>
    </row>
    <row r="27700" spans="31:31" ht="15.75" x14ac:dyDescent="0.3">
      <c r="AE27700" s="70"/>
    </row>
    <row r="27701" spans="31:31" ht="15.75" x14ac:dyDescent="0.3">
      <c r="AE27701" s="70"/>
    </row>
    <row r="27702" spans="31:31" ht="15.75" x14ac:dyDescent="0.3">
      <c r="AE27702" s="70"/>
    </row>
    <row r="27703" spans="31:31" ht="15.75" x14ac:dyDescent="0.3">
      <c r="AE27703" s="70"/>
    </row>
    <row r="27704" spans="31:31" ht="15.75" x14ac:dyDescent="0.3">
      <c r="AE27704" s="70"/>
    </row>
    <row r="27705" spans="31:31" ht="15.75" x14ac:dyDescent="0.3">
      <c r="AE27705" s="70"/>
    </row>
    <row r="27706" spans="31:31" ht="15.75" x14ac:dyDescent="0.3">
      <c r="AE27706" s="70"/>
    </row>
    <row r="27707" spans="31:31" ht="15.75" x14ac:dyDescent="0.3">
      <c r="AE27707" s="70"/>
    </row>
    <row r="27708" spans="31:31" ht="15.75" x14ac:dyDescent="0.3">
      <c r="AE27708" s="70"/>
    </row>
    <row r="27709" spans="31:31" ht="15.75" x14ac:dyDescent="0.3">
      <c r="AE27709" s="70"/>
    </row>
    <row r="27710" spans="31:31" ht="15.75" x14ac:dyDescent="0.3">
      <c r="AE27710" s="70"/>
    </row>
    <row r="27711" spans="31:31" ht="15.75" x14ac:dyDescent="0.3">
      <c r="AE27711" s="70"/>
    </row>
    <row r="27712" spans="31:31" ht="15.75" x14ac:dyDescent="0.3">
      <c r="AE27712" s="70"/>
    </row>
    <row r="27713" spans="31:31" ht="15.75" x14ac:dyDescent="0.3">
      <c r="AE27713" s="70"/>
    </row>
    <row r="27714" spans="31:31" ht="15.75" x14ac:dyDescent="0.3">
      <c r="AE27714" s="70"/>
    </row>
    <row r="27715" spans="31:31" ht="15.75" x14ac:dyDescent="0.3">
      <c r="AE27715" s="70"/>
    </row>
    <row r="27716" spans="31:31" ht="15.75" x14ac:dyDescent="0.3">
      <c r="AE27716" s="70"/>
    </row>
    <row r="27717" spans="31:31" ht="15.75" x14ac:dyDescent="0.3">
      <c r="AE27717" s="70"/>
    </row>
    <row r="27718" spans="31:31" ht="15.75" x14ac:dyDescent="0.3">
      <c r="AE27718" s="70"/>
    </row>
    <row r="27719" spans="31:31" ht="15.75" x14ac:dyDescent="0.3">
      <c r="AE27719" s="70"/>
    </row>
    <row r="27720" spans="31:31" ht="15.75" x14ac:dyDescent="0.3">
      <c r="AE27720" s="70"/>
    </row>
    <row r="27721" spans="31:31" ht="15.75" x14ac:dyDescent="0.3">
      <c r="AE27721" s="70"/>
    </row>
    <row r="27722" spans="31:31" ht="15.75" x14ac:dyDescent="0.3">
      <c r="AE27722" s="70"/>
    </row>
    <row r="27723" spans="31:31" ht="15.75" x14ac:dyDescent="0.3">
      <c r="AE27723" s="70"/>
    </row>
    <row r="27724" spans="31:31" ht="15.75" x14ac:dyDescent="0.3">
      <c r="AE27724" s="70"/>
    </row>
    <row r="27725" spans="31:31" ht="15.75" x14ac:dyDescent="0.3">
      <c r="AE27725" s="70"/>
    </row>
    <row r="27726" spans="31:31" ht="15.75" x14ac:dyDescent="0.3">
      <c r="AE27726" s="70"/>
    </row>
    <row r="27727" spans="31:31" ht="15.75" x14ac:dyDescent="0.3">
      <c r="AE27727" s="70"/>
    </row>
    <row r="27728" spans="31:31" ht="15.75" x14ac:dyDescent="0.3">
      <c r="AE27728" s="70"/>
    </row>
    <row r="27729" spans="31:31" ht="15.75" x14ac:dyDescent="0.3">
      <c r="AE27729" s="70"/>
    </row>
    <row r="27730" spans="31:31" ht="15.75" x14ac:dyDescent="0.3">
      <c r="AE27730" s="70"/>
    </row>
    <row r="27731" spans="31:31" ht="15.75" x14ac:dyDescent="0.3">
      <c r="AE27731" s="70"/>
    </row>
    <row r="27732" spans="31:31" ht="15.75" x14ac:dyDescent="0.3">
      <c r="AE27732" s="70"/>
    </row>
    <row r="27733" spans="31:31" ht="15.75" x14ac:dyDescent="0.3">
      <c r="AE27733" s="70"/>
    </row>
    <row r="27734" spans="31:31" ht="15.75" x14ac:dyDescent="0.3">
      <c r="AE27734" s="70"/>
    </row>
    <row r="27735" spans="31:31" ht="15.75" x14ac:dyDescent="0.3">
      <c r="AE27735" s="70"/>
    </row>
    <row r="27736" spans="31:31" ht="15.75" x14ac:dyDescent="0.3">
      <c r="AE27736" s="70"/>
    </row>
    <row r="27737" spans="31:31" ht="15.75" x14ac:dyDescent="0.3">
      <c r="AE27737" s="70"/>
    </row>
    <row r="27738" spans="31:31" ht="15.75" x14ac:dyDescent="0.3">
      <c r="AE27738" s="70"/>
    </row>
    <row r="27739" spans="31:31" ht="15.75" x14ac:dyDescent="0.3">
      <c r="AE27739" s="70"/>
    </row>
    <row r="27740" spans="31:31" ht="15.75" x14ac:dyDescent="0.3">
      <c r="AE27740" s="70"/>
    </row>
    <row r="27741" spans="31:31" ht="15.75" x14ac:dyDescent="0.3">
      <c r="AE27741" s="70"/>
    </row>
    <row r="27742" spans="31:31" ht="15.75" x14ac:dyDescent="0.3">
      <c r="AE27742" s="70"/>
    </row>
    <row r="27743" spans="31:31" ht="15.75" x14ac:dyDescent="0.3">
      <c r="AE27743" s="70"/>
    </row>
    <row r="27744" spans="31:31" ht="15.75" x14ac:dyDescent="0.3">
      <c r="AE27744" s="70"/>
    </row>
    <row r="27745" spans="31:31" ht="15.75" x14ac:dyDescent="0.3">
      <c r="AE27745" s="70"/>
    </row>
    <row r="27746" spans="31:31" ht="15.75" x14ac:dyDescent="0.3">
      <c r="AE27746" s="70"/>
    </row>
    <row r="27747" spans="31:31" ht="15.75" x14ac:dyDescent="0.3">
      <c r="AE27747" s="70"/>
    </row>
    <row r="27748" spans="31:31" ht="15.75" x14ac:dyDescent="0.3">
      <c r="AE27748" s="70"/>
    </row>
    <row r="27749" spans="31:31" ht="15.75" x14ac:dyDescent="0.3">
      <c r="AE27749" s="70"/>
    </row>
    <row r="27750" spans="31:31" ht="15.75" x14ac:dyDescent="0.3">
      <c r="AE27750" s="70"/>
    </row>
    <row r="27751" spans="31:31" ht="15.75" x14ac:dyDescent="0.3">
      <c r="AE27751" s="70"/>
    </row>
    <row r="27752" spans="31:31" ht="15.75" x14ac:dyDescent="0.3">
      <c r="AE27752" s="70"/>
    </row>
    <row r="27753" spans="31:31" ht="15.75" x14ac:dyDescent="0.3">
      <c r="AE27753" s="70"/>
    </row>
    <row r="27754" spans="31:31" ht="15.75" x14ac:dyDescent="0.3">
      <c r="AE27754" s="70"/>
    </row>
    <row r="27755" spans="31:31" ht="15.75" x14ac:dyDescent="0.3">
      <c r="AE27755" s="70"/>
    </row>
    <row r="27756" spans="31:31" ht="15.75" x14ac:dyDescent="0.3">
      <c r="AE27756" s="70"/>
    </row>
    <row r="27757" spans="31:31" ht="15.75" x14ac:dyDescent="0.3">
      <c r="AE27757" s="70"/>
    </row>
    <row r="27758" spans="31:31" ht="15.75" x14ac:dyDescent="0.3">
      <c r="AE27758" s="70"/>
    </row>
    <row r="27759" spans="31:31" ht="15.75" x14ac:dyDescent="0.3">
      <c r="AE27759" s="70"/>
    </row>
    <row r="27760" spans="31:31" ht="15.75" x14ac:dyDescent="0.3">
      <c r="AE27760" s="70"/>
    </row>
    <row r="27761" spans="31:31" ht="15.75" x14ac:dyDescent="0.3">
      <c r="AE27761" s="70"/>
    </row>
    <row r="27762" spans="31:31" ht="15.75" x14ac:dyDescent="0.3">
      <c r="AE27762" s="70"/>
    </row>
    <row r="27763" spans="31:31" ht="15.75" x14ac:dyDescent="0.3">
      <c r="AE27763" s="70"/>
    </row>
    <row r="27764" spans="31:31" ht="15.75" x14ac:dyDescent="0.3">
      <c r="AE27764" s="70"/>
    </row>
    <row r="27765" spans="31:31" ht="15.75" x14ac:dyDescent="0.3">
      <c r="AE27765" s="70"/>
    </row>
    <row r="27766" spans="31:31" ht="15.75" x14ac:dyDescent="0.3">
      <c r="AE27766" s="70"/>
    </row>
    <row r="27767" spans="31:31" ht="15.75" x14ac:dyDescent="0.3">
      <c r="AE27767" s="70"/>
    </row>
    <row r="27768" spans="31:31" ht="15.75" x14ac:dyDescent="0.3">
      <c r="AE27768" s="70"/>
    </row>
    <row r="27769" spans="31:31" ht="15.75" x14ac:dyDescent="0.3">
      <c r="AE27769" s="70"/>
    </row>
    <row r="27770" spans="31:31" ht="15.75" x14ac:dyDescent="0.3">
      <c r="AE27770" s="70"/>
    </row>
    <row r="27771" spans="31:31" ht="15.75" x14ac:dyDescent="0.3">
      <c r="AE27771" s="70"/>
    </row>
    <row r="27772" spans="31:31" ht="15.75" x14ac:dyDescent="0.3">
      <c r="AE27772" s="70"/>
    </row>
    <row r="27773" spans="31:31" ht="15.75" x14ac:dyDescent="0.3">
      <c r="AE27773" s="70"/>
    </row>
    <row r="27774" spans="31:31" ht="15.75" x14ac:dyDescent="0.3">
      <c r="AE27774" s="70"/>
    </row>
    <row r="27775" spans="31:31" ht="15.75" x14ac:dyDescent="0.3">
      <c r="AE27775" s="70"/>
    </row>
    <row r="27776" spans="31:31" ht="15.75" x14ac:dyDescent="0.3">
      <c r="AE27776" s="70"/>
    </row>
    <row r="27777" spans="31:31" ht="15.75" x14ac:dyDescent="0.3">
      <c r="AE27777" s="70"/>
    </row>
    <row r="27778" spans="31:31" ht="15.75" x14ac:dyDescent="0.3">
      <c r="AE27778" s="70"/>
    </row>
    <row r="27779" spans="31:31" ht="15.75" x14ac:dyDescent="0.3">
      <c r="AE27779" s="70"/>
    </row>
    <row r="27780" spans="31:31" ht="15.75" x14ac:dyDescent="0.3">
      <c r="AE27780" s="70"/>
    </row>
    <row r="27781" spans="31:31" ht="15.75" x14ac:dyDescent="0.3">
      <c r="AE27781" s="70"/>
    </row>
    <row r="27782" spans="31:31" ht="15.75" x14ac:dyDescent="0.3">
      <c r="AE27782" s="70"/>
    </row>
    <row r="27783" spans="31:31" ht="15.75" x14ac:dyDescent="0.3">
      <c r="AE27783" s="70"/>
    </row>
    <row r="27784" spans="31:31" ht="15.75" x14ac:dyDescent="0.3">
      <c r="AE27784" s="70"/>
    </row>
    <row r="27785" spans="31:31" ht="15.75" x14ac:dyDescent="0.3">
      <c r="AE27785" s="70"/>
    </row>
    <row r="27786" spans="31:31" ht="15.75" x14ac:dyDescent="0.3">
      <c r="AE27786" s="70"/>
    </row>
    <row r="27787" spans="31:31" ht="15.75" x14ac:dyDescent="0.3">
      <c r="AE27787" s="70"/>
    </row>
    <row r="27788" spans="31:31" ht="15.75" x14ac:dyDescent="0.3">
      <c r="AE27788" s="70"/>
    </row>
    <row r="27789" spans="31:31" ht="15.75" x14ac:dyDescent="0.3">
      <c r="AE27789" s="70"/>
    </row>
    <row r="27790" spans="31:31" ht="15.75" x14ac:dyDescent="0.3">
      <c r="AE27790" s="70"/>
    </row>
    <row r="27791" spans="31:31" ht="15.75" x14ac:dyDescent="0.3">
      <c r="AE27791" s="70"/>
    </row>
    <row r="27792" spans="31:31" ht="15.75" x14ac:dyDescent="0.3">
      <c r="AE27792" s="70"/>
    </row>
    <row r="27793" spans="31:31" ht="15.75" x14ac:dyDescent="0.3">
      <c r="AE27793" s="70"/>
    </row>
    <row r="27794" spans="31:31" ht="15.75" x14ac:dyDescent="0.3">
      <c r="AE27794" s="70"/>
    </row>
    <row r="27795" spans="31:31" ht="15.75" x14ac:dyDescent="0.3">
      <c r="AE27795" s="70"/>
    </row>
    <row r="27796" spans="31:31" ht="15.75" x14ac:dyDescent="0.3">
      <c r="AE27796" s="70"/>
    </row>
    <row r="27797" spans="31:31" ht="15.75" x14ac:dyDescent="0.3">
      <c r="AE27797" s="70"/>
    </row>
    <row r="27798" spans="31:31" ht="15.75" x14ac:dyDescent="0.3">
      <c r="AE27798" s="70"/>
    </row>
    <row r="27799" spans="31:31" ht="15.75" x14ac:dyDescent="0.3">
      <c r="AE27799" s="70"/>
    </row>
    <row r="27800" spans="31:31" ht="15.75" x14ac:dyDescent="0.3">
      <c r="AE27800" s="70"/>
    </row>
    <row r="27801" spans="31:31" ht="15.75" x14ac:dyDescent="0.3">
      <c r="AE27801" s="70"/>
    </row>
    <row r="27802" spans="31:31" ht="15.75" x14ac:dyDescent="0.3">
      <c r="AE27802" s="70"/>
    </row>
    <row r="27803" spans="31:31" ht="15.75" x14ac:dyDescent="0.3">
      <c r="AE27803" s="70"/>
    </row>
    <row r="27804" spans="31:31" ht="15.75" x14ac:dyDescent="0.3">
      <c r="AE27804" s="70"/>
    </row>
    <row r="27805" spans="31:31" ht="15.75" x14ac:dyDescent="0.3">
      <c r="AE27805" s="70"/>
    </row>
    <row r="27806" spans="31:31" ht="15.75" x14ac:dyDescent="0.3">
      <c r="AE27806" s="70"/>
    </row>
    <row r="27807" spans="31:31" ht="15.75" x14ac:dyDescent="0.3">
      <c r="AE27807" s="70"/>
    </row>
    <row r="27808" spans="31:31" ht="15.75" x14ac:dyDescent="0.3">
      <c r="AE27808" s="70"/>
    </row>
    <row r="27809" spans="31:31" ht="15.75" x14ac:dyDescent="0.3">
      <c r="AE27809" s="70"/>
    </row>
    <row r="27810" spans="31:31" ht="15.75" x14ac:dyDescent="0.3">
      <c r="AE27810" s="70"/>
    </row>
    <row r="27811" spans="31:31" ht="15.75" x14ac:dyDescent="0.3">
      <c r="AE27811" s="70"/>
    </row>
    <row r="27812" spans="31:31" ht="15.75" x14ac:dyDescent="0.3">
      <c r="AE27812" s="70"/>
    </row>
    <row r="27813" spans="31:31" ht="15.75" x14ac:dyDescent="0.3">
      <c r="AE27813" s="70"/>
    </row>
    <row r="27814" spans="31:31" ht="15.75" x14ac:dyDescent="0.3">
      <c r="AE27814" s="70"/>
    </row>
    <row r="27815" spans="31:31" ht="15.75" x14ac:dyDescent="0.3">
      <c r="AE27815" s="70"/>
    </row>
    <row r="27816" spans="31:31" ht="15.75" x14ac:dyDescent="0.3">
      <c r="AE27816" s="70"/>
    </row>
    <row r="27817" spans="31:31" ht="15.75" x14ac:dyDescent="0.3">
      <c r="AE27817" s="70"/>
    </row>
    <row r="27818" spans="31:31" ht="15.75" x14ac:dyDescent="0.3">
      <c r="AE27818" s="70"/>
    </row>
    <row r="27819" spans="31:31" ht="15.75" x14ac:dyDescent="0.3">
      <c r="AE27819" s="70"/>
    </row>
    <row r="27820" spans="31:31" ht="15.75" x14ac:dyDescent="0.3">
      <c r="AE27820" s="70"/>
    </row>
    <row r="27821" spans="31:31" ht="15.75" x14ac:dyDescent="0.3">
      <c r="AE27821" s="70"/>
    </row>
    <row r="27822" spans="31:31" ht="15.75" x14ac:dyDescent="0.3">
      <c r="AE27822" s="70"/>
    </row>
    <row r="27823" spans="31:31" ht="15.75" x14ac:dyDescent="0.3">
      <c r="AE27823" s="70"/>
    </row>
    <row r="27824" spans="31:31" ht="15.75" x14ac:dyDescent="0.3">
      <c r="AE27824" s="70"/>
    </row>
    <row r="27825" spans="31:31" ht="15.75" x14ac:dyDescent="0.3">
      <c r="AE27825" s="70"/>
    </row>
    <row r="27826" spans="31:31" ht="15.75" x14ac:dyDescent="0.3">
      <c r="AE27826" s="70"/>
    </row>
    <row r="27827" spans="31:31" ht="15.75" x14ac:dyDescent="0.3">
      <c r="AE27827" s="70"/>
    </row>
    <row r="27828" spans="31:31" ht="15.75" x14ac:dyDescent="0.3">
      <c r="AE27828" s="70"/>
    </row>
    <row r="27829" spans="31:31" ht="15.75" x14ac:dyDescent="0.3">
      <c r="AE27829" s="70"/>
    </row>
    <row r="27830" spans="31:31" ht="15.75" x14ac:dyDescent="0.3">
      <c r="AE27830" s="70"/>
    </row>
    <row r="27831" spans="31:31" ht="15.75" x14ac:dyDescent="0.3">
      <c r="AE27831" s="70"/>
    </row>
    <row r="27832" spans="31:31" ht="15.75" x14ac:dyDescent="0.3">
      <c r="AE27832" s="70"/>
    </row>
    <row r="27833" spans="31:31" ht="15.75" x14ac:dyDescent="0.3">
      <c r="AE27833" s="70"/>
    </row>
    <row r="27834" spans="31:31" ht="15.75" x14ac:dyDescent="0.3">
      <c r="AE27834" s="70"/>
    </row>
    <row r="27835" spans="31:31" ht="15.75" x14ac:dyDescent="0.3">
      <c r="AE27835" s="70"/>
    </row>
    <row r="27836" spans="31:31" ht="15.75" x14ac:dyDescent="0.3">
      <c r="AE27836" s="70"/>
    </row>
    <row r="27837" spans="31:31" ht="15.75" x14ac:dyDescent="0.3">
      <c r="AE27837" s="70"/>
    </row>
    <row r="27838" spans="31:31" ht="15.75" x14ac:dyDescent="0.3">
      <c r="AE27838" s="70"/>
    </row>
    <row r="27839" spans="31:31" ht="15.75" x14ac:dyDescent="0.3">
      <c r="AE27839" s="70"/>
    </row>
    <row r="27840" spans="31:31" ht="15.75" x14ac:dyDescent="0.3">
      <c r="AE27840" s="70"/>
    </row>
    <row r="27841" spans="31:31" ht="15.75" x14ac:dyDescent="0.3">
      <c r="AE27841" s="70"/>
    </row>
    <row r="27842" spans="31:31" ht="15.75" x14ac:dyDescent="0.3">
      <c r="AE27842" s="70"/>
    </row>
    <row r="27843" spans="31:31" ht="15.75" x14ac:dyDescent="0.3">
      <c r="AE27843" s="70"/>
    </row>
    <row r="27844" spans="31:31" ht="15.75" x14ac:dyDescent="0.3">
      <c r="AE27844" s="70"/>
    </row>
    <row r="27845" spans="31:31" ht="15.75" x14ac:dyDescent="0.3">
      <c r="AE27845" s="70"/>
    </row>
    <row r="27846" spans="31:31" ht="15.75" x14ac:dyDescent="0.3">
      <c r="AE27846" s="70"/>
    </row>
    <row r="27847" spans="31:31" ht="15.75" x14ac:dyDescent="0.3">
      <c r="AE27847" s="70"/>
    </row>
    <row r="27848" spans="31:31" ht="15.75" x14ac:dyDescent="0.3">
      <c r="AE27848" s="70"/>
    </row>
    <row r="27849" spans="31:31" ht="15.75" x14ac:dyDescent="0.3">
      <c r="AE27849" s="70"/>
    </row>
    <row r="27850" spans="31:31" ht="15.75" x14ac:dyDescent="0.3">
      <c r="AE27850" s="70"/>
    </row>
    <row r="27851" spans="31:31" ht="15.75" x14ac:dyDescent="0.3">
      <c r="AE27851" s="70"/>
    </row>
    <row r="27852" spans="31:31" ht="15.75" x14ac:dyDescent="0.3">
      <c r="AE27852" s="70"/>
    </row>
    <row r="27853" spans="31:31" ht="15.75" x14ac:dyDescent="0.3">
      <c r="AE27853" s="70"/>
    </row>
    <row r="27854" spans="31:31" ht="15.75" x14ac:dyDescent="0.3">
      <c r="AE27854" s="70"/>
    </row>
    <row r="27855" spans="31:31" ht="15.75" x14ac:dyDescent="0.3">
      <c r="AE27855" s="70"/>
    </row>
    <row r="27856" spans="31:31" ht="15.75" x14ac:dyDescent="0.3">
      <c r="AE27856" s="70"/>
    </row>
    <row r="27857" spans="31:31" ht="15.75" x14ac:dyDescent="0.3">
      <c r="AE27857" s="70"/>
    </row>
    <row r="27858" spans="31:31" ht="15.75" x14ac:dyDescent="0.3">
      <c r="AE27858" s="70"/>
    </row>
    <row r="27859" spans="31:31" ht="15.75" x14ac:dyDescent="0.3">
      <c r="AE27859" s="70"/>
    </row>
    <row r="27860" spans="31:31" ht="15.75" x14ac:dyDescent="0.3">
      <c r="AE27860" s="70"/>
    </row>
    <row r="27861" spans="31:31" ht="15.75" x14ac:dyDescent="0.3">
      <c r="AE27861" s="70"/>
    </row>
    <row r="27862" spans="31:31" ht="15.75" x14ac:dyDescent="0.3">
      <c r="AE27862" s="70"/>
    </row>
    <row r="27863" spans="31:31" ht="15.75" x14ac:dyDescent="0.3">
      <c r="AE27863" s="70"/>
    </row>
    <row r="27864" spans="31:31" ht="15.75" x14ac:dyDescent="0.3">
      <c r="AE27864" s="70"/>
    </row>
    <row r="27865" spans="31:31" ht="15.75" x14ac:dyDescent="0.3">
      <c r="AE27865" s="70"/>
    </row>
    <row r="27866" spans="31:31" ht="15.75" x14ac:dyDescent="0.3">
      <c r="AE27866" s="70"/>
    </row>
    <row r="27867" spans="31:31" ht="15.75" x14ac:dyDescent="0.3">
      <c r="AE27867" s="70"/>
    </row>
    <row r="27868" spans="31:31" ht="15.75" x14ac:dyDescent="0.3">
      <c r="AE27868" s="70"/>
    </row>
    <row r="27869" spans="31:31" ht="15.75" x14ac:dyDescent="0.3">
      <c r="AE27869" s="70"/>
    </row>
    <row r="27870" spans="31:31" ht="15.75" x14ac:dyDescent="0.3">
      <c r="AE27870" s="70"/>
    </row>
    <row r="27871" spans="31:31" ht="15.75" x14ac:dyDescent="0.3">
      <c r="AE27871" s="70"/>
    </row>
    <row r="27872" spans="31:31" ht="15.75" x14ac:dyDescent="0.3">
      <c r="AE27872" s="70"/>
    </row>
    <row r="27873" spans="31:31" ht="15.75" x14ac:dyDescent="0.3">
      <c r="AE27873" s="70"/>
    </row>
    <row r="27874" spans="31:31" ht="15.75" x14ac:dyDescent="0.3">
      <c r="AE27874" s="70"/>
    </row>
    <row r="27875" spans="31:31" ht="15.75" x14ac:dyDescent="0.3">
      <c r="AE27875" s="70"/>
    </row>
    <row r="27876" spans="31:31" ht="15.75" x14ac:dyDescent="0.3">
      <c r="AE27876" s="70"/>
    </row>
    <row r="27877" spans="31:31" ht="15.75" x14ac:dyDescent="0.3">
      <c r="AE27877" s="70"/>
    </row>
    <row r="27878" spans="31:31" ht="15.75" x14ac:dyDescent="0.3">
      <c r="AE27878" s="70"/>
    </row>
    <row r="27879" spans="31:31" ht="15.75" x14ac:dyDescent="0.3">
      <c r="AE27879" s="70"/>
    </row>
    <row r="27880" spans="31:31" ht="15.75" x14ac:dyDescent="0.3">
      <c r="AE27880" s="70"/>
    </row>
    <row r="27881" spans="31:31" ht="15.75" x14ac:dyDescent="0.3">
      <c r="AE27881" s="70"/>
    </row>
    <row r="27882" spans="31:31" ht="15.75" x14ac:dyDescent="0.3">
      <c r="AE27882" s="70"/>
    </row>
    <row r="27883" spans="31:31" ht="15.75" x14ac:dyDescent="0.3">
      <c r="AE27883" s="70"/>
    </row>
    <row r="27884" spans="31:31" ht="15.75" x14ac:dyDescent="0.3">
      <c r="AE27884" s="70"/>
    </row>
    <row r="27885" spans="31:31" ht="15.75" x14ac:dyDescent="0.3">
      <c r="AE27885" s="70"/>
    </row>
    <row r="27886" spans="31:31" ht="15.75" x14ac:dyDescent="0.3">
      <c r="AE27886" s="70"/>
    </row>
    <row r="27887" spans="31:31" ht="15.75" x14ac:dyDescent="0.3">
      <c r="AE27887" s="70"/>
    </row>
    <row r="27888" spans="31:31" ht="15.75" x14ac:dyDescent="0.3">
      <c r="AE27888" s="70"/>
    </row>
    <row r="27889" spans="31:31" ht="15.75" x14ac:dyDescent="0.3">
      <c r="AE27889" s="70"/>
    </row>
    <row r="27890" spans="31:31" ht="15.75" x14ac:dyDescent="0.3">
      <c r="AE27890" s="70"/>
    </row>
    <row r="27891" spans="31:31" ht="15.75" x14ac:dyDescent="0.3">
      <c r="AE27891" s="70"/>
    </row>
    <row r="27892" spans="31:31" ht="15.75" x14ac:dyDescent="0.3">
      <c r="AE27892" s="70"/>
    </row>
    <row r="27893" spans="31:31" ht="15.75" x14ac:dyDescent="0.3">
      <c r="AE27893" s="70"/>
    </row>
    <row r="27894" spans="31:31" ht="15.75" x14ac:dyDescent="0.3">
      <c r="AE27894" s="70"/>
    </row>
    <row r="27895" spans="31:31" ht="15.75" x14ac:dyDescent="0.3">
      <c r="AE27895" s="70"/>
    </row>
    <row r="27896" spans="31:31" ht="15.75" x14ac:dyDescent="0.3">
      <c r="AE27896" s="70"/>
    </row>
    <row r="27897" spans="31:31" ht="15.75" x14ac:dyDescent="0.3">
      <c r="AE27897" s="70"/>
    </row>
    <row r="27898" spans="31:31" ht="15.75" x14ac:dyDescent="0.3">
      <c r="AE27898" s="70"/>
    </row>
    <row r="27899" spans="31:31" ht="15.75" x14ac:dyDescent="0.3">
      <c r="AE27899" s="70"/>
    </row>
    <row r="27900" spans="31:31" ht="15.75" x14ac:dyDescent="0.3">
      <c r="AE27900" s="70"/>
    </row>
    <row r="27901" spans="31:31" ht="15.75" x14ac:dyDescent="0.3">
      <c r="AE27901" s="70"/>
    </row>
    <row r="27902" spans="31:31" ht="15.75" x14ac:dyDescent="0.3">
      <c r="AE27902" s="70"/>
    </row>
    <row r="27903" spans="31:31" ht="15.75" x14ac:dyDescent="0.3">
      <c r="AE27903" s="70"/>
    </row>
    <row r="27904" spans="31:31" ht="15.75" x14ac:dyDescent="0.3">
      <c r="AE27904" s="70"/>
    </row>
    <row r="27905" spans="31:31" ht="15.75" x14ac:dyDescent="0.3">
      <c r="AE27905" s="70"/>
    </row>
    <row r="27906" spans="31:31" ht="15.75" x14ac:dyDescent="0.3">
      <c r="AE27906" s="70"/>
    </row>
    <row r="27907" spans="31:31" ht="15.75" x14ac:dyDescent="0.3">
      <c r="AE27907" s="70"/>
    </row>
    <row r="27908" spans="31:31" ht="15.75" x14ac:dyDescent="0.3">
      <c r="AE27908" s="70"/>
    </row>
    <row r="27909" spans="31:31" ht="15.75" x14ac:dyDescent="0.3">
      <c r="AE27909" s="70"/>
    </row>
    <row r="27910" spans="31:31" ht="15.75" x14ac:dyDescent="0.3">
      <c r="AE27910" s="70"/>
    </row>
    <row r="27911" spans="31:31" ht="15.75" x14ac:dyDescent="0.3">
      <c r="AE27911" s="70"/>
    </row>
    <row r="27912" spans="31:31" ht="15.75" x14ac:dyDescent="0.3">
      <c r="AE27912" s="70"/>
    </row>
    <row r="27913" spans="31:31" ht="15.75" x14ac:dyDescent="0.3">
      <c r="AE27913" s="70"/>
    </row>
    <row r="27914" spans="31:31" ht="15.75" x14ac:dyDescent="0.3">
      <c r="AE27914" s="70"/>
    </row>
    <row r="27915" spans="31:31" ht="15.75" x14ac:dyDescent="0.3">
      <c r="AE27915" s="70"/>
    </row>
    <row r="27916" spans="31:31" ht="15.75" x14ac:dyDescent="0.3">
      <c r="AE27916" s="70"/>
    </row>
    <row r="27917" spans="31:31" ht="15.75" x14ac:dyDescent="0.3">
      <c r="AE27917" s="70"/>
    </row>
    <row r="27918" spans="31:31" ht="15.75" x14ac:dyDescent="0.3">
      <c r="AE27918" s="70"/>
    </row>
    <row r="27919" spans="31:31" ht="15.75" x14ac:dyDescent="0.3">
      <c r="AE27919" s="70"/>
    </row>
    <row r="27920" spans="31:31" ht="15.75" x14ac:dyDescent="0.3">
      <c r="AE27920" s="70"/>
    </row>
    <row r="27921" spans="31:31" ht="15.75" x14ac:dyDescent="0.3">
      <c r="AE27921" s="70"/>
    </row>
    <row r="27922" spans="31:31" ht="15.75" x14ac:dyDescent="0.3">
      <c r="AE27922" s="70"/>
    </row>
    <row r="27923" spans="31:31" ht="15.75" x14ac:dyDescent="0.3">
      <c r="AE27923" s="70"/>
    </row>
    <row r="27924" spans="31:31" ht="15.75" x14ac:dyDescent="0.3">
      <c r="AE27924" s="70"/>
    </row>
    <row r="27925" spans="31:31" ht="15.75" x14ac:dyDescent="0.3">
      <c r="AE27925" s="70"/>
    </row>
    <row r="27926" spans="31:31" ht="15.75" x14ac:dyDescent="0.3">
      <c r="AE27926" s="70"/>
    </row>
    <row r="27927" spans="31:31" ht="15.75" x14ac:dyDescent="0.3">
      <c r="AE27927" s="70"/>
    </row>
    <row r="27928" spans="31:31" ht="15.75" x14ac:dyDescent="0.3">
      <c r="AE27928" s="70"/>
    </row>
    <row r="27929" spans="31:31" ht="15.75" x14ac:dyDescent="0.3">
      <c r="AE27929" s="70"/>
    </row>
    <row r="27930" spans="31:31" ht="15.75" x14ac:dyDescent="0.3">
      <c r="AE27930" s="70"/>
    </row>
    <row r="27931" spans="31:31" ht="15.75" x14ac:dyDescent="0.3">
      <c r="AE27931" s="70"/>
    </row>
    <row r="27932" spans="31:31" ht="15.75" x14ac:dyDescent="0.3">
      <c r="AE27932" s="70"/>
    </row>
    <row r="27933" spans="31:31" ht="15.75" x14ac:dyDescent="0.3">
      <c r="AE27933" s="70"/>
    </row>
    <row r="27934" spans="31:31" ht="15.75" x14ac:dyDescent="0.3">
      <c r="AE27934" s="70"/>
    </row>
    <row r="27935" spans="31:31" ht="15.75" x14ac:dyDescent="0.3">
      <c r="AE27935" s="70"/>
    </row>
    <row r="27936" spans="31:31" ht="15.75" x14ac:dyDescent="0.3">
      <c r="AE27936" s="70"/>
    </row>
    <row r="27937" spans="31:31" ht="15.75" x14ac:dyDescent="0.3">
      <c r="AE27937" s="70"/>
    </row>
    <row r="27938" spans="31:31" ht="15.75" x14ac:dyDescent="0.3">
      <c r="AE27938" s="70"/>
    </row>
    <row r="27939" spans="31:31" ht="15.75" x14ac:dyDescent="0.3">
      <c r="AE27939" s="70"/>
    </row>
    <row r="27940" spans="31:31" ht="15.75" x14ac:dyDescent="0.3">
      <c r="AE27940" s="70"/>
    </row>
    <row r="27941" spans="31:31" ht="15.75" x14ac:dyDescent="0.3">
      <c r="AE27941" s="70"/>
    </row>
    <row r="27942" spans="31:31" ht="15.75" x14ac:dyDescent="0.3">
      <c r="AE27942" s="70"/>
    </row>
    <row r="27943" spans="31:31" ht="15.75" x14ac:dyDescent="0.3">
      <c r="AE27943" s="70"/>
    </row>
    <row r="27944" spans="31:31" ht="15.75" x14ac:dyDescent="0.3">
      <c r="AE27944" s="70"/>
    </row>
    <row r="27945" spans="31:31" ht="15.75" x14ac:dyDescent="0.3">
      <c r="AE27945" s="70"/>
    </row>
    <row r="27946" spans="31:31" ht="15.75" x14ac:dyDescent="0.3">
      <c r="AE27946" s="70"/>
    </row>
    <row r="27947" spans="31:31" ht="15.75" x14ac:dyDescent="0.3">
      <c r="AE27947" s="70"/>
    </row>
    <row r="27948" spans="31:31" ht="15.75" x14ac:dyDescent="0.3">
      <c r="AE27948" s="70"/>
    </row>
    <row r="27949" spans="31:31" ht="15.75" x14ac:dyDescent="0.3">
      <c r="AE27949" s="70"/>
    </row>
    <row r="27950" spans="31:31" ht="15.75" x14ac:dyDescent="0.3">
      <c r="AE27950" s="70"/>
    </row>
    <row r="27951" spans="31:31" ht="15.75" x14ac:dyDescent="0.3">
      <c r="AE27951" s="70"/>
    </row>
    <row r="27952" spans="31:31" ht="15.75" x14ac:dyDescent="0.3">
      <c r="AE27952" s="70"/>
    </row>
    <row r="27953" spans="31:31" ht="15.75" x14ac:dyDescent="0.3">
      <c r="AE27953" s="70"/>
    </row>
    <row r="27954" spans="31:31" ht="15.75" x14ac:dyDescent="0.3">
      <c r="AE27954" s="70"/>
    </row>
    <row r="27955" spans="31:31" ht="15.75" x14ac:dyDescent="0.3">
      <c r="AE27955" s="70"/>
    </row>
    <row r="27956" spans="31:31" ht="15.75" x14ac:dyDescent="0.3">
      <c r="AE27956" s="70"/>
    </row>
    <row r="27957" spans="31:31" ht="15.75" x14ac:dyDescent="0.3">
      <c r="AE27957" s="70"/>
    </row>
    <row r="27958" spans="31:31" ht="15.75" x14ac:dyDescent="0.3">
      <c r="AE27958" s="70"/>
    </row>
    <row r="27959" spans="31:31" ht="15.75" x14ac:dyDescent="0.3">
      <c r="AE27959" s="70"/>
    </row>
    <row r="27960" spans="31:31" ht="15.75" x14ac:dyDescent="0.3">
      <c r="AE27960" s="70"/>
    </row>
    <row r="27961" spans="31:31" ht="15.75" x14ac:dyDescent="0.3">
      <c r="AE27961" s="70"/>
    </row>
    <row r="27962" spans="31:31" ht="15.75" x14ac:dyDescent="0.3">
      <c r="AE27962" s="70"/>
    </row>
    <row r="27963" spans="31:31" ht="15.75" x14ac:dyDescent="0.3">
      <c r="AE27963" s="70"/>
    </row>
    <row r="27964" spans="31:31" ht="15.75" x14ac:dyDescent="0.3">
      <c r="AE27964" s="70"/>
    </row>
    <row r="27965" spans="31:31" ht="15.75" x14ac:dyDescent="0.3">
      <c r="AE27965" s="70"/>
    </row>
    <row r="27966" spans="31:31" ht="15.75" x14ac:dyDescent="0.3">
      <c r="AE27966" s="70"/>
    </row>
    <row r="27967" spans="31:31" ht="15.75" x14ac:dyDescent="0.3">
      <c r="AE27967" s="70"/>
    </row>
    <row r="27968" spans="31:31" ht="15.75" x14ac:dyDescent="0.3">
      <c r="AE27968" s="70"/>
    </row>
    <row r="27969" spans="31:31" ht="15.75" x14ac:dyDescent="0.3">
      <c r="AE27969" s="70"/>
    </row>
    <row r="27970" spans="31:31" ht="15.75" x14ac:dyDescent="0.3">
      <c r="AE27970" s="70"/>
    </row>
    <row r="27971" spans="31:31" ht="15.75" x14ac:dyDescent="0.3">
      <c r="AE27971" s="70"/>
    </row>
    <row r="27972" spans="31:31" ht="15.75" x14ac:dyDescent="0.3">
      <c r="AE27972" s="70"/>
    </row>
    <row r="27973" spans="31:31" ht="15.75" x14ac:dyDescent="0.3">
      <c r="AE27973" s="70"/>
    </row>
    <row r="27974" spans="31:31" ht="15.75" x14ac:dyDescent="0.3">
      <c r="AE27974" s="70"/>
    </row>
    <row r="27975" spans="31:31" ht="15.75" x14ac:dyDescent="0.3">
      <c r="AE27975" s="70"/>
    </row>
    <row r="27976" spans="31:31" ht="15.75" x14ac:dyDescent="0.3">
      <c r="AE27976" s="70"/>
    </row>
    <row r="27977" spans="31:31" ht="15.75" x14ac:dyDescent="0.3">
      <c r="AE27977" s="70"/>
    </row>
    <row r="27978" spans="31:31" ht="15.75" x14ac:dyDescent="0.3">
      <c r="AE27978" s="70"/>
    </row>
    <row r="27979" spans="31:31" ht="15.75" x14ac:dyDescent="0.3">
      <c r="AE27979" s="70"/>
    </row>
    <row r="27980" spans="31:31" ht="15.75" x14ac:dyDescent="0.3">
      <c r="AE27980" s="70"/>
    </row>
    <row r="27981" spans="31:31" ht="15.75" x14ac:dyDescent="0.3">
      <c r="AE27981" s="70"/>
    </row>
    <row r="27982" spans="31:31" ht="15.75" x14ac:dyDescent="0.3">
      <c r="AE27982" s="70"/>
    </row>
    <row r="27983" spans="31:31" ht="15.75" x14ac:dyDescent="0.3">
      <c r="AE27983" s="70"/>
    </row>
    <row r="27984" spans="31:31" ht="15.75" x14ac:dyDescent="0.3">
      <c r="AE27984" s="70"/>
    </row>
    <row r="27985" spans="31:31" ht="15.75" x14ac:dyDescent="0.3">
      <c r="AE27985" s="70"/>
    </row>
    <row r="27986" spans="31:31" ht="15.75" x14ac:dyDescent="0.3">
      <c r="AE27986" s="70"/>
    </row>
    <row r="27987" spans="31:31" ht="15.75" x14ac:dyDescent="0.3">
      <c r="AE27987" s="70"/>
    </row>
    <row r="27988" spans="31:31" ht="15.75" x14ac:dyDescent="0.3">
      <c r="AE27988" s="70"/>
    </row>
    <row r="27989" spans="31:31" ht="15.75" x14ac:dyDescent="0.3">
      <c r="AE27989" s="70"/>
    </row>
    <row r="27990" spans="31:31" ht="15.75" x14ac:dyDescent="0.3">
      <c r="AE27990" s="70"/>
    </row>
    <row r="27991" spans="31:31" ht="15.75" x14ac:dyDescent="0.3">
      <c r="AE27991" s="70"/>
    </row>
    <row r="27992" spans="31:31" ht="15.75" x14ac:dyDescent="0.3">
      <c r="AE27992" s="70"/>
    </row>
    <row r="27993" spans="31:31" ht="15.75" x14ac:dyDescent="0.3">
      <c r="AE27993" s="70"/>
    </row>
    <row r="27994" spans="31:31" ht="15.75" x14ac:dyDescent="0.3">
      <c r="AE27994" s="70"/>
    </row>
    <row r="27995" spans="31:31" ht="15.75" x14ac:dyDescent="0.3">
      <c r="AE27995" s="70"/>
    </row>
    <row r="27996" spans="31:31" ht="15.75" x14ac:dyDescent="0.3">
      <c r="AE27996" s="70"/>
    </row>
    <row r="27997" spans="31:31" ht="15.75" x14ac:dyDescent="0.3">
      <c r="AE27997" s="70"/>
    </row>
    <row r="27998" spans="31:31" ht="15.75" x14ac:dyDescent="0.3">
      <c r="AE27998" s="70"/>
    </row>
    <row r="27999" spans="31:31" ht="15.75" x14ac:dyDescent="0.3">
      <c r="AE27999" s="70"/>
    </row>
    <row r="28000" spans="31:31" ht="15.75" x14ac:dyDescent="0.3">
      <c r="AE28000" s="70"/>
    </row>
    <row r="28001" spans="31:31" ht="15.75" x14ac:dyDescent="0.3">
      <c r="AE28001" s="70"/>
    </row>
    <row r="28002" spans="31:31" ht="15.75" x14ac:dyDescent="0.3">
      <c r="AE28002" s="70"/>
    </row>
    <row r="28003" spans="31:31" ht="15.75" x14ac:dyDescent="0.3">
      <c r="AE28003" s="70"/>
    </row>
    <row r="28004" spans="31:31" ht="15.75" x14ac:dyDescent="0.3">
      <c r="AE28004" s="70"/>
    </row>
    <row r="28005" spans="31:31" ht="15.75" x14ac:dyDescent="0.3">
      <c r="AE28005" s="70"/>
    </row>
    <row r="28006" spans="31:31" ht="15.75" x14ac:dyDescent="0.3">
      <c r="AE28006" s="70"/>
    </row>
    <row r="28007" spans="31:31" ht="15.75" x14ac:dyDescent="0.3">
      <c r="AE28007" s="70"/>
    </row>
    <row r="28008" spans="31:31" ht="15.75" x14ac:dyDescent="0.3">
      <c r="AE28008" s="70"/>
    </row>
    <row r="28009" spans="31:31" ht="15.75" x14ac:dyDescent="0.3">
      <c r="AE28009" s="70"/>
    </row>
    <row r="28010" spans="31:31" ht="15.75" x14ac:dyDescent="0.3">
      <c r="AE28010" s="70"/>
    </row>
    <row r="28011" spans="31:31" ht="15.75" x14ac:dyDescent="0.3">
      <c r="AE28011" s="70"/>
    </row>
    <row r="28012" spans="31:31" ht="15.75" x14ac:dyDescent="0.3">
      <c r="AE28012" s="70"/>
    </row>
    <row r="28013" spans="31:31" ht="15.75" x14ac:dyDescent="0.3">
      <c r="AE28013" s="70"/>
    </row>
    <row r="28014" spans="31:31" ht="15.75" x14ac:dyDescent="0.3">
      <c r="AE28014" s="70"/>
    </row>
    <row r="28015" spans="31:31" ht="15.75" x14ac:dyDescent="0.3">
      <c r="AE28015" s="70"/>
    </row>
    <row r="28016" spans="31:31" ht="15.75" x14ac:dyDescent="0.3">
      <c r="AE28016" s="70"/>
    </row>
    <row r="28017" spans="31:31" ht="15.75" x14ac:dyDescent="0.3">
      <c r="AE28017" s="70"/>
    </row>
    <row r="28018" spans="31:31" ht="15.75" x14ac:dyDescent="0.3">
      <c r="AE28018" s="70"/>
    </row>
    <row r="28019" spans="31:31" ht="15.75" x14ac:dyDescent="0.3">
      <c r="AE28019" s="70"/>
    </row>
    <row r="28020" spans="31:31" ht="15.75" x14ac:dyDescent="0.3">
      <c r="AE28020" s="70"/>
    </row>
    <row r="28021" spans="31:31" ht="15.75" x14ac:dyDescent="0.3">
      <c r="AE28021" s="70"/>
    </row>
    <row r="28022" spans="31:31" ht="15.75" x14ac:dyDescent="0.3">
      <c r="AE28022" s="70"/>
    </row>
    <row r="28023" spans="31:31" ht="15.75" x14ac:dyDescent="0.3">
      <c r="AE28023" s="70"/>
    </row>
    <row r="28024" spans="31:31" ht="15.75" x14ac:dyDescent="0.3">
      <c r="AE28024" s="70"/>
    </row>
    <row r="28025" spans="31:31" ht="15.75" x14ac:dyDescent="0.3">
      <c r="AE28025" s="70"/>
    </row>
    <row r="28026" spans="31:31" ht="15.75" x14ac:dyDescent="0.3">
      <c r="AE28026" s="70"/>
    </row>
    <row r="28027" spans="31:31" ht="15.75" x14ac:dyDescent="0.3">
      <c r="AE28027" s="70"/>
    </row>
    <row r="28028" spans="31:31" ht="15.75" x14ac:dyDescent="0.3">
      <c r="AE28028" s="70"/>
    </row>
    <row r="28029" spans="31:31" ht="15.75" x14ac:dyDescent="0.3">
      <c r="AE28029" s="70"/>
    </row>
    <row r="28030" spans="31:31" ht="15.75" x14ac:dyDescent="0.3">
      <c r="AE28030" s="70"/>
    </row>
    <row r="28031" spans="31:31" ht="15.75" x14ac:dyDescent="0.3">
      <c r="AE28031" s="70"/>
    </row>
    <row r="28032" spans="31:31" ht="15.75" x14ac:dyDescent="0.3">
      <c r="AE28032" s="70"/>
    </row>
    <row r="28033" spans="31:31" ht="15.75" x14ac:dyDescent="0.3">
      <c r="AE28033" s="70"/>
    </row>
    <row r="28034" spans="31:31" ht="15.75" x14ac:dyDescent="0.3">
      <c r="AE28034" s="70"/>
    </row>
    <row r="28035" spans="31:31" ht="15.75" x14ac:dyDescent="0.3">
      <c r="AE28035" s="70"/>
    </row>
    <row r="28036" spans="31:31" ht="15.75" x14ac:dyDescent="0.3">
      <c r="AE28036" s="70"/>
    </row>
    <row r="28037" spans="31:31" ht="15.75" x14ac:dyDescent="0.3">
      <c r="AE28037" s="70"/>
    </row>
    <row r="28038" spans="31:31" ht="15.75" x14ac:dyDescent="0.3">
      <c r="AE28038" s="70"/>
    </row>
    <row r="28039" spans="31:31" ht="15.75" x14ac:dyDescent="0.3">
      <c r="AE28039" s="70"/>
    </row>
    <row r="28040" spans="31:31" ht="15.75" x14ac:dyDescent="0.3">
      <c r="AE28040" s="70"/>
    </row>
    <row r="28041" spans="31:31" ht="15.75" x14ac:dyDescent="0.3">
      <c r="AE28041" s="70"/>
    </row>
    <row r="28042" spans="31:31" ht="15.75" x14ac:dyDescent="0.3">
      <c r="AE28042" s="70"/>
    </row>
    <row r="28043" spans="31:31" ht="15.75" x14ac:dyDescent="0.3">
      <c r="AE28043" s="70"/>
    </row>
    <row r="28044" spans="31:31" ht="15.75" x14ac:dyDescent="0.3">
      <c r="AE28044" s="70"/>
    </row>
    <row r="28045" spans="31:31" ht="15.75" x14ac:dyDescent="0.3">
      <c r="AE28045" s="70"/>
    </row>
    <row r="28046" spans="31:31" ht="15.75" x14ac:dyDescent="0.3">
      <c r="AE28046" s="70"/>
    </row>
    <row r="28047" spans="31:31" ht="15.75" x14ac:dyDescent="0.3">
      <c r="AE28047" s="70"/>
    </row>
    <row r="28048" spans="31:31" ht="15.75" x14ac:dyDescent="0.3">
      <c r="AE28048" s="70"/>
    </row>
    <row r="28049" spans="31:31" ht="15.75" x14ac:dyDescent="0.3">
      <c r="AE28049" s="70"/>
    </row>
    <row r="28050" spans="31:31" ht="15.75" x14ac:dyDescent="0.3">
      <c r="AE28050" s="70"/>
    </row>
    <row r="28051" spans="31:31" ht="15.75" x14ac:dyDescent="0.3">
      <c r="AE28051" s="70"/>
    </row>
    <row r="28052" spans="31:31" ht="15.75" x14ac:dyDescent="0.3">
      <c r="AE28052" s="70"/>
    </row>
    <row r="28053" spans="31:31" ht="15.75" x14ac:dyDescent="0.3">
      <c r="AE28053" s="70"/>
    </row>
    <row r="28054" spans="31:31" ht="15.75" x14ac:dyDescent="0.3">
      <c r="AE28054" s="70"/>
    </row>
    <row r="28055" spans="31:31" ht="15.75" x14ac:dyDescent="0.3">
      <c r="AE28055" s="70"/>
    </row>
    <row r="28056" spans="31:31" ht="15.75" x14ac:dyDescent="0.3">
      <c r="AE28056" s="70"/>
    </row>
    <row r="28057" spans="31:31" ht="15.75" x14ac:dyDescent="0.3">
      <c r="AE28057" s="70"/>
    </row>
    <row r="28058" spans="31:31" ht="15.75" x14ac:dyDescent="0.3">
      <c r="AE28058" s="70"/>
    </row>
    <row r="28059" spans="31:31" ht="15.75" x14ac:dyDescent="0.3">
      <c r="AE28059" s="70"/>
    </row>
    <row r="28060" spans="31:31" ht="15.75" x14ac:dyDescent="0.3">
      <c r="AE28060" s="70"/>
    </row>
    <row r="28061" spans="31:31" ht="15.75" x14ac:dyDescent="0.3">
      <c r="AE28061" s="70"/>
    </row>
    <row r="28062" spans="31:31" ht="15.75" x14ac:dyDescent="0.3">
      <c r="AE28062" s="70"/>
    </row>
    <row r="28063" spans="31:31" ht="15.75" x14ac:dyDescent="0.3">
      <c r="AE28063" s="70"/>
    </row>
    <row r="28064" spans="31:31" ht="15.75" x14ac:dyDescent="0.3">
      <c r="AE28064" s="70"/>
    </row>
    <row r="28065" spans="31:31" ht="15.75" x14ac:dyDescent="0.3">
      <c r="AE28065" s="70"/>
    </row>
    <row r="28066" spans="31:31" ht="15.75" x14ac:dyDescent="0.3">
      <c r="AE28066" s="70"/>
    </row>
    <row r="28067" spans="31:31" ht="15.75" x14ac:dyDescent="0.3">
      <c r="AE28067" s="70"/>
    </row>
    <row r="28068" spans="31:31" ht="15.75" x14ac:dyDescent="0.3">
      <c r="AE28068" s="70"/>
    </row>
    <row r="28069" spans="31:31" ht="15.75" x14ac:dyDescent="0.3">
      <c r="AE28069" s="70"/>
    </row>
    <row r="28070" spans="31:31" ht="15.75" x14ac:dyDescent="0.3">
      <c r="AE28070" s="70"/>
    </row>
    <row r="28071" spans="31:31" ht="15.75" x14ac:dyDescent="0.3">
      <c r="AE28071" s="70"/>
    </row>
    <row r="28072" spans="31:31" ht="15.75" x14ac:dyDescent="0.3">
      <c r="AE28072" s="70"/>
    </row>
    <row r="28073" spans="31:31" ht="15.75" x14ac:dyDescent="0.3">
      <c r="AE28073" s="70"/>
    </row>
    <row r="28074" spans="31:31" ht="15.75" x14ac:dyDescent="0.3">
      <c r="AE28074" s="70"/>
    </row>
    <row r="28075" spans="31:31" ht="15.75" x14ac:dyDescent="0.3">
      <c r="AE28075" s="70"/>
    </row>
    <row r="28076" spans="31:31" ht="15.75" x14ac:dyDescent="0.3">
      <c r="AE28076" s="70"/>
    </row>
    <row r="28077" spans="31:31" ht="15.75" x14ac:dyDescent="0.3">
      <c r="AE28077" s="70"/>
    </row>
    <row r="28078" spans="31:31" ht="15.75" x14ac:dyDescent="0.3">
      <c r="AE28078" s="70"/>
    </row>
    <row r="28079" spans="31:31" ht="15.75" x14ac:dyDescent="0.3">
      <c r="AE28079" s="70"/>
    </row>
    <row r="28080" spans="31:31" ht="15.75" x14ac:dyDescent="0.3">
      <c r="AE28080" s="70"/>
    </row>
    <row r="28081" spans="31:31" ht="15.75" x14ac:dyDescent="0.3">
      <c r="AE28081" s="70"/>
    </row>
    <row r="28082" spans="31:31" ht="15.75" x14ac:dyDescent="0.3">
      <c r="AE28082" s="70"/>
    </row>
    <row r="28083" spans="31:31" ht="15.75" x14ac:dyDescent="0.3">
      <c r="AE28083" s="70"/>
    </row>
    <row r="28084" spans="31:31" ht="15.75" x14ac:dyDescent="0.3">
      <c r="AE28084" s="70"/>
    </row>
    <row r="28085" spans="31:31" ht="15.75" x14ac:dyDescent="0.3">
      <c r="AE28085" s="70"/>
    </row>
    <row r="28086" spans="31:31" ht="15.75" x14ac:dyDescent="0.3">
      <c r="AE28086" s="70"/>
    </row>
    <row r="28087" spans="31:31" ht="15.75" x14ac:dyDescent="0.3">
      <c r="AE28087" s="70"/>
    </row>
    <row r="28088" spans="31:31" ht="15.75" x14ac:dyDescent="0.3">
      <c r="AE28088" s="70"/>
    </row>
    <row r="28089" spans="31:31" ht="15.75" x14ac:dyDescent="0.3">
      <c r="AE28089" s="70"/>
    </row>
    <row r="28090" spans="31:31" ht="15.75" x14ac:dyDescent="0.3">
      <c r="AE28090" s="70"/>
    </row>
    <row r="28091" spans="31:31" ht="15.75" x14ac:dyDescent="0.3">
      <c r="AE28091" s="70"/>
    </row>
    <row r="28092" spans="31:31" ht="15.75" x14ac:dyDescent="0.3">
      <c r="AE28092" s="70"/>
    </row>
    <row r="28093" spans="31:31" ht="15.75" x14ac:dyDescent="0.3">
      <c r="AE28093" s="70"/>
    </row>
    <row r="28094" spans="31:31" ht="15.75" x14ac:dyDescent="0.3">
      <c r="AE28094" s="70"/>
    </row>
    <row r="28095" spans="31:31" ht="15.75" x14ac:dyDescent="0.3">
      <c r="AE28095" s="70"/>
    </row>
    <row r="28096" spans="31:31" ht="15.75" x14ac:dyDescent="0.3">
      <c r="AE28096" s="70"/>
    </row>
    <row r="28097" spans="31:31" ht="15.75" x14ac:dyDescent="0.3">
      <c r="AE28097" s="70"/>
    </row>
    <row r="28098" spans="31:31" ht="15.75" x14ac:dyDescent="0.3">
      <c r="AE28098" s="70"/>
    </row>
    <row r="28099" spans="31:31" ht="15.75" x14ac:dyDescent="0.3">
      <c r="AE28099" s="70"/>
    </row>
    <row r="28100" spans="31:31" ht="15.75" x14ac:dyDescent="0.3">
      <c r="AE28100" s="70"/>
    </row>
    <row r="28101" spans="31:31" ht="15.75" x14ac:dyDescent="0.3">
      <c r="AE28101" s="70"/>
    </row>
    <row r="28102" spans="31:31" ht="15.75" x14ac:dyDescent="0.3">
      <c r="AE28102" s="70"/>
    </row>
    <row r="28103" spans="31:31" ht="15.75" x14ac:dyDescent="0.3">
      <c r="AE28103" s="70"/>
    </row>
    <row r="28104" spans="31:31" ht="15.75" x14ac:dyDescent="0.3">
      <c r="AE28104" s="70"/>
    </row>
    <row r="28105" spans="31:31" ht="15.75" x14ac:dyDescent="0.3">
      <c r="AE28105" s="70"/>
    </row>
    <row r="28106" spans="31:31" ht="15.75" x14ac:dyDescent="0.3">
      <c r="AE28106" s="70"/>
    </row>
    <row r="28107" spans="31:31" ht="15.75" x14ac:dyDescent="0.3">
      <c r="AE28107" s="70"/>
    </row>
    <row r="28108" spans="31:31" ht="15.75" x14ac:dyDescent="0.3">
      <c r="AE28108" s="70"/>
    </row>
    <row r="28109" spans="31:31" ht="15.75" x14ac:dyDescent="0.3">
      <c r="AE28109" s="70"/>
    </row>
    <row r="28110" spans="31:31" ht="15.75" x14ac:dyDescent="0.3">
      <c r="AE28110" s="70"/>
    </row>
    <row r="28111" spans="31:31" ht="15.75" x14ac:dyDescent="0.3">
      <c r="AE28111" s="70"/>
    </row>
    <row r="28112" spans="31:31" ht="15.75" x14ac:dyDescent="0.3">
      <c r="AE28112" s="70"/>
    </row>
    <row r="28113" spans="31:31" ht="15.75" x14ac:dyDescent="0.3">
      <c r="AE28113" s="70"/>
    </row>
    <row r="28114" spans="31:31" ht="15.75" x14ac:dyDescent="0.3">
      <c r="AE28114" s="70"/>
    </row>
    <row r="28115" spans="31:31" ht="15.75" x14ac:dyDescent="0.3">
      <c r="AE28115" s="70"/>
    </row>
    <row r="28116" spans="31:31" ht="15.75" x14ac:dyDescent="0.3">
      <c r="AE28116" s="70"/>
    </row>
    <row r="28117" spans="31:31" ht="15.75" x14ac:dyDescent="0.3">
      <c r="AE28117" s="70"/>
    </row>
    <row r="28118" spans="31:31" ht="15.75" x14ac:dyDescent="0.3">
      <c r="AE28118" s="70"/>
    </row>
    <row r="28119" spans="31:31" ht="15.75" x14ac:dyDescent="0.3">
      <c r="AE28119" s="70"/>
    </row>
    <row r="28120" spans="31:31" ht="15.75" x14ac:dyDescent="0.3">
      <c r="AE28120" s="70"/>
    </row>
    <row r="28121" spans="31:31" ht="15.75" x14ac:dyDescent="0.3">
      <c r="AE28121" s="70"/>
    </row>
    <row r="28122" spans="31:31" ht="15.75" x14ac:dyDescent="0.3">
      <c r="AE28122" s="70"/>
    </row>
    <row r="28123" spans="31:31" ht="15.75" x14ac:dyDescent="0.3">
      <c r="AE28123" s="70"/>
    </row>
    <row r="28124" spans="31:31" ht="15.75" x14ac:dyDescent="0.3">
      <c r="AE28124" s="70"/>
    </row>
    <row r="28125" spans="31:31" ht="15.75" x14ac:dyDescent="0.3">
      <c r="AE28125" s="70"/>
    </row>
    <row r="28126" spans="31:31" ht="15.75" x14ac:dyDescent="0.3">
      <c r="AE28126" s="70"/>
    </row>
    <row r="28127" spans="31:31" ht="15.75" x14ac:dyDescent="0.3">
      <c r="AE28127" s="70"/>
    </row>
    <row r="28128" spans="31:31" ht="15.75" x14ac:dyDescent="0.3">
      <c r="AE28128" s="70"/>
    </row>
    <row r="28129" spans="31:31" ht="15.75" x14ac:dyDescent="0.3">
      <c r="AE28129" s="70"/>
    </row>
    <row r="28130" spans="31:31" ht="15.75" x14ac:dyDescent="0.3">
      <c r="AE28130" s="70"/>
    </row>
    <row r="28131" spans="31:31" ht="15.75" x14ac:dyDescent="0.3">
      <c r="AE28131" s="70"/>
    </row>
    <row r="28132" spans="31:31" ht="15.75" x14ac:dyDescent="0.3">
      <c r="AE28132" s="70"/>
    </row>
    <row r="28133" spans="31:31" ht="15.75" x14ac:dyDescent="0.3">
      <c r="AE28133" s="70"/>
    </row>
    <row r="28134" spans="31:31" ht="15.75" x14ac:dyDescent="0.3">
      <c r="AE28134" s="70"/>
    </row>
    <row r="28135" spans="31:31" ht="15.75" x14ac:dyDescent="0.3">
      <c r="AE28135" s="70"/>
    </row>
    <row r="28136" spans="31:31" ht="15.75" x14ac:dyDescent="0.3">
      <c r="AE28136" s="70"/>
    </row>
    <row r="28137" spans="31:31" ht="15.75" x14ac:dyDescent="0.3">
      <c r="AE28137" s="70"/>
    </row>
    <row r="28138" spans="31:31" ht="15.75" x14ac:dyDescent="0.3">
      <c r="AE28138" s="70"/>
    </row>
    <row r="28139" spans="31:31" ht="15.75" x14ac:dyDescent="0.3">
      <c r="AE28139" s="70"/>
    </row>
    <row r="28140" spans="31:31" ht="15.75" x14ac:dyDescent="0.3">
      <c r="AE28140" s="70"/>
    </row>
    <row r="28141" spans="31:31" ht="15.75" x14ac:dyDescent="0.3">
      <c r="AE28141" s="70"/>
    </row>
    <row r="28142" spans="31:31" ht="15.75" x14ac:dyDescent="0.3">
      <c r="AE28142" s="70"/>
    </row>
    <row r="28143" spans="31:31" ht="15.75" x14ac:dyDescent="0.3">
      <c r="AE28143" s="70"/>
    </row>
    <row r="28144" spans="31:31" ht="15.75" x14ac:dyDescent="0.3">
      <c r="AE28144" s="70"/>
    </row>
    <row r="28145" spans="31:31" ht="15.75" x14ac:dyDescent="0.3">
      <c r="AE28145" s="70"/>
    </row>
    <row r="28146" spans="31:31" ht="15.75" x14ac:dyDescent="0.3">
      <c r="AE28146" s="70"/>
    </row>
    <row r="28147" spans="31:31" ht="15.75" x14ac:dyDescent="0.3">
      <c r="AE28147" s="70"/>
    </row>
    <row r="28148" spans="31:31" ht="15.75" x14ac:dyDescent="0.3">
      <c r="AE28148" s="70"/>
    </row>
    <row r="28149" spans="31:31" ht="15.75" x14ac:dyDescent="0.3">
      <c r="AE28149" s="70"/>
    </row>
    <row r="28150" spans="31:31" ht="15.75" x14ac:dyDescent="0.3">
      <c r="AE28150" s="70"/>
    </row>
    <row r="28151" spans="31:31" ht="15.75" x14ac:dyDescent="0.3">
      <c r="AE28151" s="70"/>
    </row>
    <row r="28152" spans="31:31" ht="15.75" x14ac:dyDescent="0.3">
      <c r="AE28152" s="70"/>
    </row>
    <row r="28153" spans="31:31" ht="15.75" x14ac:dyDescent="0.3">
      <c r="AE28153" s="70"/>
    </row>
    <row r="28154" spans="31:31" ht="15.75" x14ac:dyDescent="0.3">
      <c r="AE28154" s="70"/>
    </row>
    <row r="28155" spans="31:31" ht="15.75" x14ac:dyDescent="0.3">
      <c r="AE28155" s="70"/>
    </row>
    <row r="28156" spans="31:31" ht="15.75" x14ac:dyDescent="0.3">
      <c r="AE28156" s="70"/>
    </row>
    <row r="28157" spans="31:31" ht="15.75" x14ac:dyDescent="0.3">
      <c r="AE28157" s="70"/>
    </row>
    <row r="28158" spans="31:31" ht="15.75" x14ac:dyDescent="0.3">
      <c r="AE28158" s="70"/>
    </row>
    <row r="28159" spans="31:31" ht="15.75" x14ac:dyDescent="0.3">
      <c r="AE28159" s="70"/>
    </row>
    <row r="28160" spans="31:31" ht="15.75" x14ac:dyDescent="0.3">
      <c r="AE28160" s="70"/>
    </row>
    <row r="28161" spans="31:31" ht="15.75" x14ac:dyDescent="0.3">
      <c r="AE28161" s="70"/>
    </row>
    <row r="28162" spans="31:31" ht="15.75" x14ac:dyDescent="0.3">
      <c r="AE28162" s="70"/>
    </row>
    <row r="28163" spans="31:31" ht="15.75" x14ac:dyDescent="0.3">
      <c r="AE28163" s="70"/>
    </row>
    <row r="28164" spans="31:31" ht="15.75" x14ac:dyDescent="0.3">
      <c r="AE28164" s="70"/>
    </row>
    <row r="28165" spans="31:31" ht="15.75" x14ac:dyDescent="0.3">
      <c r="AE28165" s="70"/>
    </row>
    <row r="28166" spans="31:31" ht="15.75" x14ac:dyDescent="0.3">
      <c r="AE28166" s="70"/>
    </row>
    <row r="28167" spans="31:31" ht="15.75" x14ac:dyDescent="0.3">
      <c r="AE28167" s="70"/>
    </row>
    <row r="28168" spans="31:31" ht="15.75" x14ac:dyDescent="0.3">
      <c r="AE28168" s="70"/>
    </row>
    <row r="28169" spans="31:31" ht="15.75" x14ac:dyDescent="0.3">
      <c r="AE28169" s="70"/>
    </row>
    <row r="28170" spans="31:31" ht="15.75" x14ac:dyDescent="0.3">
      <c r="AE28170" s="70"/>
    </row>
    <row r="28171" spans="31:31" ht="15.75" x14ac:dyDescent="0.3">
      <c r="AE28171" s="70"/>
    </row>
    <row r="28172" spans="31:31" ht="15.75" x14ac:dyDescent="0.3">
      <c r="AE28172" s="70"/>
    </row>
    <row r="28173" spans="31:31" ht="15.75" x14ac:dyDescent="0.3">
      <c r="AE28173" s="70"/>
    </row>
    <row r="28174" spans="31:31" ht="15.75" x14ac:dyDescent="0.3">
      <c r="AE28174" s="70"/>
    </row>
    <row r="28175" spans="31:31" ht="15.75" x14ac:dyDescent="0.3">
      <c r="AE28175" s="70"/>
    </row>
    <row r="28176" spans="31:31" ht="15.75" x14ac:dyDescent="0.3">
      <c r="AE28176" s="70"/>
    </row>
    <row r="28177" spans="31:31" ht="15.75" x14ac:dyDescent="0.3">
      <c r="AE28177" s="70"/>
    </row>
    <row r="28178" spans="31:31" ht="15.75" x14ac:dyDescent="0.3">
      <c r="AE28178" s="70"/>
    </row>
    <row r="28179" spans="31:31" ht="15.75" x14ac:dyDescent="0.3">
      <c r="AE28179" s="70"/>
    </row>
    <row r="28180" spans="31:31" ht="15.75" x14ac:dyDescent="0.3">
      <c r="AE28180" s="70"/>
    </row>
    <row r="28181" spans="31:31" ht="15.75" x14ac:dyDescent="0.3">
      <c r="AE28181" s="70"/>
    </row>
    <row r="28182" spans="31:31" ht="15.75" x14ac:dyDescent="0.3">
      <c r="AE28182" s="70"/>
    </row>
    <row r="28183" spans="31:31" ht="15.75" x14ac:dyDescent="0.3">
      <c r="AE28183" s="70"/>
    </row>
    <row r="28184" spans="31:31" ht="15.75" x14ac:dyDescent="0.3">
      <c r="AE28184" s="70"/>
    </row>
    <row r="28185" spans="31:31" ht="15.75" x14ac:dyDescent="0.3">
      <c r="AE28185" s="70"/>
    </row>
    <row r="28186" spans="31:31" ht="15.75" x14ac:dyDescent="0.3">
      <c r="AE28186" s="70"/>
    </row>
    <row r="28187" spans="31:31" ht="15.75" x14ac:dyDescent="0.3">
      <c r="AE28187" s="70"/>
    </row>
    <row r="28188" spans="31:31" ht="15.75" x14ac:dyDescent="0.3">
      <c r="AE28188" s="70"/>
    </row>
    <row r="28189" spans="31:31" ht="15.75" x14ac:dyDescent="0.3">
      <c r="AE28189" s="70"/>
    </row>
    <row r="28190" spans="31:31" ht="15.75" x14ac:dyDescent="0.3">
      <c r="AE28190" s="70"/>
    </row>
    <row r="28191" spans="31:31" ht="15.75" x14ac:dyDescent="0.3">
      <c r="AE28191" s="70"/>
    </row>
    <row r="28192" spans="31:31" ht="15.75" x14ac:dyDescent="0.3">
      <c r="AE28192" s="70"/>
    </row>
    <row r="28193" spans="31:31" ht="15.75" x14ac:dyDescent="0.3">
      <c r="AE28193" s="70"/>
    </row>
    <row r="28194" spans="31:31" ht="15.75" x14ac:dyDescent="0.3">
      <c r="AE28194" s="70"/>
    </row>
    <row r="28195" spans="31:31" ht="15.75" x14ac:dyDescent="0.3">
      <c r="AE28195" s="70"/>
    </row>
    <row r="28196" spans="31:31" ht="15.75" x14ac:dyDescent="0.3">
      <c r="AE28196" s="70"/>
    </row>
    <row r="28197" spans="31:31" ht="15.75" x14ac:dyDescent="0.3">
      <c r="AE28197" s="70"/>
    </row>
    <row r="28198" spans="31:31" ht="15.75" x14ac:dyDescent="0.3">
      <c r="AE28198" s="70"/>
    </row>
    <row r="28199" spans="31:31" ht="15.75" x14ac:dyDescent="0.3">
      <c r="AE28199" s="70"/>
    </row>
    <row r="28200" spans="31:31" ht="15.75" x14ac:dyDescent="0.3">
      <c r="AE28200" s="70"/>
    </row>
    <row r="28201" spans="31:31" ht="15.75" x14ac:dyDescent="0.3">
      <c r="AE28201" s="70"/>
    </row>
    <row r="28202" spans="31:31" ht="15.75" x14ac:dyDescent="0.3">
      <c r="AE28202" s="70"/>
    </row>
    <row r="28203" spans="31:31" ht="15.75" x14ac:dyDescent="0.3">
      <c r="AE28203" s="70"/>
    </row>
    <row r="28204" spans="31:31" ht="15.75" x14ac:dyDescent="0.3">
      <c r="AE28204" s="70"/>
    </row>
    <row r="28205" spans="31:31" ht="15.75" x14ac:dyDescent="0.3">
      <c r="AE28205" s="70"/>
    </row>
    <row r="28206" spans="31:31" ht="15.75" x14ac:dyDescent="0.3">
      <c r="AE28206" s="70"/>
    </row>
    <row r="28207" spans="31:31" ht="15.75" x14ac:dyDescent="0.3">
      <c r="AE28207" s="70"/>
    </row>
    <row r="28208" spans="31:31" ht="15.75" x14ac:dyDescent="0.3">
      <c r="AE28208" s="70"/>
    </row>
    <row r="28209" spans="31:31" ht="15.75" x14ac:dyDescent="0.3">
      <c r="AE28209" s="70"/>
    </row>
    <row r="28210" spans="31:31" ht="15.75" x14ac:dyDescent="0.3">
      <c r="AE28210" s="70"/>
    </row>
    <row r="28211" spans="31:31" ht="15.75" x14ac:dyDescent="0.3">
      <c r="AE28211" s="70"/>
    </row>
    <row r="28212" spans="31:31" ht="15.75" x14ac:dyDescent="0.3">
      <c r="AE28212" s="70"/>
    </row>
    <row r="28213" spans="31:31" ht="15.75" x14ac:dyDescent="0.3">
      <c r="AE28213" s="70"/>
    </row>
    <row r="28214" spans="31:31" ht="15.75" x14ac:dyDescent="0.3">
      <c r="AE28214" s="70"/>
    </row>
    <row r="28215" spans="31:31" ht="15.75" x14ac:dyDescent="0.3">
      <c r="AE28215" s="70"/>
    </row>
    <row r="28216" spans="31:31" ht="15.75" x14ac:dyDescent="0.3">
      <c r="AE28216" s="70"/>
    </row>
    <row r="28217" spans="31:31" ht="15.75" x14ac:dyDescent="0.3">
      <c r="AE28217" s="70"/>
    </row>
    <row r="28218" spans="31:31" ht="15.75" x14ac:dyDescent="0.3">
      <c r="AE28218" s="70"/>
    </row>
    <row r="28219" spans="31:31" ht="15.75" x14ac:dyDescent="0.3">
      <c r="AE28219" s="70"/>
    </row>
    <row r="28220" spans="31:31" ht="15.75" x14ac:dyDescent="0.3">
      <c r="AE28220" s="70"/>
    </row>
    <row r="28221" spans="31:31" ht="15.75" x14ac:dyDescent="0.3">
      <c r="AE28221" s="70"/>
    </row>
    <row r="28222" spans="31:31" ht="15.75" x14ac:dyDescent="0.3">
      <c r="AE28222" s="70"/>
    </row>
    <row r="28223" spans="31:31" ht="15.75" x14ac:dyDescent="0.3">
      <c r="AE28223" s="70"/>
    </row>
    <row r="28224" spans="31:31" ht="15.75" x14ac:dyDescent="0.3">
      <c r="AE28224" s="70"/>
    </row>
    <row r="28225" spans="31:31" ht="15.75" x14ac:dyDescent="0.3">
      <c r="AE28225" s="70"/>
    </row>
    <row r="28226" spans="31:31" ht="15.75" x14ac:dyDescent="0.3">
      <c r="AE28226" s="70"/>
    </row>
    <row r="28227" spans="31:31" ht="15.75" x14ac:dyDescent="0.3">
      <c r="AE28227" s="70"/>
    </row>
    <row r="28228" spans="31:31" ht="15.75" x14ac:dyDescent="0.3">
      <c r="AE28228" s="70"/>
    </row>
    <row r="28229" spans="31:31" ht="15.75" x14ac:dyDescent="0.3">
      <c r="AE28229" s="70"/>
    </row>
    <row r="28230" spans="31:31" ht="15.75" x14ac:dyDescent="0.3">
      <c r="AE28230" s="70"/>
    </row>
    <row r="28231" spans="31:31" ht="15.75" x14ac:dyDescent="0.3">
      <c r="AE28231" s="70"/>
    </row>
    <row r="28232" spans="31:31" ht="15.75" x14ac:dyDescent="0.3">
      <c r="AE28232" s="70"/>
    </row>
    <row r="28233" spans="31:31" ht="15.75" x14ac:dyDescent="0.3">
      <c r="AE28233" s="70"/>
    </row>
    <row r="28234" spans="31:31" ht="15.75" x14ac:dyDescent="0.3">
      <c r="AE28234" s="70"/>
    </row>
    <row r="28235" spans="31:31" ht="15.75" x14ac:dyDescent="0.3">
      <c r="AE28235" s="70"/>
    </row>
    <row r="28236" spans="31:31" ht="15.75" x14ac:dyDescent="0.3">
      <c r="AE28236" s="70"/>
    </row>
    <row r="28237" spans="31:31" ht="15.75" x14ac:dyDescent="0.3">
      <c r="AE28237" s="70"/>
    </row>
    <row r="28238" spans="31:31" ht="15.75" x14ac:dyDescent="0.3">
      <c r="AE28238" s="70"/>
    </row>
    <row r="28239" spans="31:31" ht="15.75" x14ac:dyDescent="0.3">
      <c r="AE28239" s="70"/>
    </row>
    <row r="28240" spans="31:31" ht="15.75" x14ac:dyDescent="0.3">
      <c r="AE28240" s="70"/>
    </row>
    <row r="28241" spans="31:31" ht="15.75" x14ac:dyDescent="0.3">
      <c r="AE28241" s="70"/>
    </row>
    <row r="28242" spans="31:31" ht="15.75" x14ac:dyDescent="0.3">
      <c r="AE28242" s="70"/>
    </row>
    <row r="28243" spans="31:31" ht="15.75" x14ac:dyDescent="0.3">
      <c r="AE28243" s="70"/>
    </row>
    <row r="28244" spans="31:31" ht="15.75" x14ac:dyDescent="0.3">
      <c r="AE28244" s="70"/>
    </row>
    <row r="28245" spans="31:31" ht="15.75" x14ac:dyDescent="0.3">
      <c r="AE28245" s="70"/>
    </row>
    <row r="28246" spans="31:31" ht="15.75" x14ac:dyDescent="0.3">
      <c r="AE28246" s="70"/>
    </row>
    <row r="28247" spans="31:31" ht="15.75" x14ac:dyDescent="0.3">
      <c r="AE28247" s="70"/>
    </row>
    <row r="28248" spans="31:31" ht="15.75" x14ac:dyDescent="0.3">
      <c r="AE28248" s="70"/>
    </row>
    <row r="28249" spans="31:31" ht="15.75" x14ac:dyDescent="0.3">
      <c r="AE28249" s="70"/>
    </row>
    <row r="28250" spans="31:31" ht="15.75" x14ac:dyDescent="0.3">
      <c r="AE28250" s="70"/>
    </row>
    <row r="28251" spans="31:31" ht="15.75" x14ac:dyDescent="0.3">
      <c r="AE28251" s="70"/>
    </row>
    <row r="28252" spans="31:31" ht="15.75" x14ac:dyDescent="0.3">
      <c r="AE28252" s="70"/>
    </row>
    <row r="28253" spans="31:31" ht="15.75" x14ac:dyDescent="0.3">
      <c r="AE28253" s="70"/>
    </row>
    <row r="28254" spans="31:31" ht="15.75" x14ac:dyDescent="0.3">
      <c r="AE28254" s="70"/>
    </row>
    <row r="28255" spans="31:31" ht="15.75" x14ac:dyDescent="0.3">
      <c r="AE28255" s="70"/>
    </row>
    <row r="28256" spans="31:31" ht="15.75" x14ac:dyDescent="0.3">
      <c r="AE28256" s="70"/>
    </row>
    <row r="28257" spans="31:31" ht="15.75" x14ac:dyDescent="0.3">
      <c r="AE28257" s="70"/>
    </row>
    <row r="28258" spans="31:31" ht="15.75" x14ac:dyDescent="0.3">
      <c r="AE28258" s="70"/>
    </row>
    <row r="28259" spans="31:31" ht="15.75" x14ac:dyDescent="0.3">
      <c r="AE28259" s="70"/>
    </row>
    <row r="28260" spans="31:31" ht="15.75" x14ac:dyDescent="0.3">
      <c r="AE28260" s="70"/>
    </row>
    <row r="28261" spans="31:31" ht="15.75" x14ac:dyDescent="0.3">
      <c r="AE28261" s="70"/>
    </row>
    <row r="28262" spans="31:31" ht="15.75" x14ac:dyDescent="0.3">
      <c r="AE28262" s="70"/>
    </row>
    <row r="28263" spans="31:31" ht="15.75" x14ac:dyDescent="0.3">
      <c r="AE28263" s="70"/>
    </row>
    <row r="28264" spans="31:31" ht="15.75" x14ac:dyDescent="0.3">
      <c r="AE28264" s="70"/>
    </row>
    <row r="28265" spans="31:31" ht="15.75" x14ac:dyDescent="0.3">
      <c r="AE28265" s="70"/>
    </row>
    <row r="28266" spans="31:31" ht="15.75" x14ac:dyDescent="0.3">
      <c r="AE28266" s="70"/>
    </row>
    <row r="28267" spans="31:31" ht="15.75" x14ac:dyDescent="0.3">
      <c r="AE28267" s="70"/>
    </row>
    <row r="28268" spans="31:31" ht="15.75" x14ac:dyDescent="0.3">
      <c r="AE28268" s="70"/>
    </row>
    <row r="28269" spans="31:31" ht="15.75" x14ac:dyDescent="0.3">
      <c r="AE28269" s="70"/>
    </row>
    <row r="28270" spans="31:31" ht="15.75" x14ac:dyDescent="0.3">
      <c r="AE28270" s="70"/>
    </row>
    <row r="28271" spans="31:31" ht="15.75" x14ac:dyDescent="0.3">
      <c r="AE28271" s="70"/>
    </row>
    <row r="28272" spans="31:31" ht="15.75" x14ac:dyDescent="0.3">
      <c r="AE28272" s="70"/>
    </row>
    <row r="28273" spans="31:31" ht="15.75" x14ac:dyDescent="0.3">
      <c r="AE28273" s="70"/>
    </row>
    <row r="28274" spans="31:31" ht="15.75" x14ac:dyDescent="0.3">
      <c r="AE28274" s="70"/>
    </row>
    <row r="28275" spans="31:31" ht="15.75" x14ac:dyDescent="0.3">
      <c r="AE28275" s="70"/>
    </row>
    <row r="28276" spans="31:31" ht="15.75" x14ac:dyDescent="0.3">
      <c r="AE28276" s="70"/>
    </row>
    <row r="28277" spans="31:31" ht="15.75" x14ac:dyDescent="0.3">
      <c r="AE28277" s="70"/>
    </row>
    <row r="28278" spans="31:31" ht="15.75" x14ac:dyDescent="0.3">
      <c r="AE28278" s="70"/>
    </row>
    <row r="28279" spans="31:31" ht="15.75" x14ac:dyDescent="0.3">
      <c r="AE28279" s="70"/>
    </row>
    <row r="28280" spans="31:31" ht="15.75" x14ac:dyDescent="0.3">
      <c r="AE28280" s="70"/>
    </row>
    <row r="28281" spans="31:31" ht="15.75" x14ac:dyDescent="0.3">
      <c r="AE28281" s="70"/>
    </row>
    <row r="28282" spans="31:31" ht="15.75" x14ac:dyDescent="0.3">
      <c r="AE28282" s="70"/>
    </row>
    <row r="28283" spans="31:31" ht="15.75" x14ac:dyDescent="0.3">
      <c r="AE28283" s="70"/>
    </row>
    <row r="28284" spans="31:31" ht="15.75" x14ac:dyDescent="0.3">
      <c r="AE28284" s="70"/>
    </row>
    <row r="28285" spans="31:31" ht="15.75" x14ac:dyDescent="0.3">
      <c r="AE28285" s="70"/>
    </row>
    <row r="28286" spans="31:31" ht="15.75" x14ac:dyDescent="0.3">
      <c r="AE28286" s="70"/>
    </row>
    <row r="28287" spans="31:31" ht="15.75" x14ac:dyDescent="0.3">
      <c r="AE28287" s="70"/>
    </row>
    <row r="28288" spans="31:31" ht="15.75" x14ac:dyDescent="0.3">
      <c r="AE28288" s="70"/>
    </row>
    <row r="28289" spans="31:31" ht="15.75" x14ac:dyDescent="0.3">
      <c r="AE28289" s="70"/>
    </row>
    <row r="28290" spans="31:31" ht="15.75" x14ac:dyDescent="0.3">
      <c r="AE28290" s="70"/>
    </row>
    <row r="28291" spans="31:31" ht="15.75" x14ac:dyDescent="0.3">
      <c r="AE28291" s="70"/>
    </row>
    <row r="28292" spans="31:31" ht="15.75" x14ac:dyDescent="0.3">
      <c r="AE28292" s="70"/>
    </row>
    <row r="28293" spans="31:31" ht="15.75" x14ac:dyDescent="0.3">
      <c r="AE28293" s="70"/>
    </row>
    <row r="28294" spans="31:31" ht="15.75" x14ac:dyDescent="0.3">
      <c r="AE28294" s="70"/>
    </row>
    <row r="28295" spans="31:31" ht="15.75" x14ac:dyDescent="0.3">
      <c r="AE28295" s="70"/>
    </row>
    <row r="28296" spans="31:31" ht="15.75" x14ac:dyDescent="0.3">
      <c r="AE28296" s="70"/>
    </row>
    <row r="28297" spans="31:31" ht="15.75" x14ac:dyDescent="0.3">
      <c r="AE28297" s="70"/>
    </row>
    <row r="28298" spans="31:31" ht="15.75" x14ac:dyDescent="0.3">
      <c r="AE28298" s="70"/>
    </row>
    <row r="28299" spans="31:31" ht="15.75" x14ac:dyDescent="0.3">
      <c r="AE28299" s="70"/>
    </row>
    <row r="28300" spans="31:31" ht="15.75" x14ac:dyDescent="0.3">
      <c r="AE28300" s="70"/>
    </row>
    <row r="28301" spans="31:31" ht="15.75" x14ac:dyDescent="0.3">
      <c r="AE28301" s="70"/>
    </row>
    <row r="28302" spans="31:31" ht="15.75" x14ac:dyDescent="0.3">
      <c r="AE28302" s="70"/>
    </row>
    <row r="28303" spans="31:31" ht="15.75" x14ac:dyDescent="0.3">
      <c r="AE28303" s="70"/>
    </row>
    <row r="28304" spans="31:31" ht="15.75" x14ac:dyDescent="0.3">
      <c r="AE28304" s="70"/>
    </row>
    <row r="28305" spans="31:31" ht="15.75" x14ac:dyDescent="0.3">
      <c r="AE28305" s="70"/>
    </row>
    <row r="28306" spans="31:31" ht="15.75" x14ac:dyDescent="0.3">
      <c r="AE28306" s="70"/>
    </row>
    <row r="28307" spans="31:31" ht="15.75" x14ac:dyDescent="0.3">
      <c r="AE28307" s="70"/>
    </row>
    <row r="28308" spans="31:31" ht="15.75" x14ac:dyDescent="0.3">
      <c r="AE28308" s="70"/>
    </row>
    <row r="28309" spans="31:31" ht="15.75" x14ac:dyDescent="0.3">
      <c r="AE28309" s="70"/>
    </row>
    <row r="28310" spans="31:31" ht="15.75" x14ac:dyDescent="0.3">
      <c r="AE28310" s="70"/>
    </row>
    <row r="28311" spans="31:31" ht="15.75" x14ac:dyDescent="0.3">
      <c r="AE28311" s="70"/>
    </row>
    <row r="28312" spans="31:31" ht="15.75" x14ac:dyDescent="0.3">
      <c r="AE28312" s="70"/>
    </row>
    <row r="28313" spans="31:31" ht="15.75" x14ac:dyDescent="0.3">
      <c r="AE28313" s="70"/>
    </row>
    <row r="28314" spans="31:31" ht="15.75" x14ac:dyDescent="0.3">
      <c r="AE28314" s="70"/>
    </row>
    <row r="28315" spans="31:31" ht="15.75" x14ac:dyDescent="0.3">
      <c r="AE28315" s="70"/>
    </row>
    <row r="28316" spans="31:31" ht="15.75" x14ac:dyDescent="0.3">
      <c r="AE28316" s="70"/>
    </row>
    <row r="28317" spans="31:31" ht="15.75" x14ac:dyDescent="0.3">
      <c r="AE28317" s="70"/>
    </row>
    <row r="28318" spans="31:31" ht="15.75" x14ac:dyDescent="0.3">
      <c r="AE28318" s="70"/>
    </row>
    <row r="28319" spans="31:31" ht="15.75" x14ac:dyDescent="0.3">
      <c r="AE28319" s="70"/>
    </row>
    <row r="28320" spans="31:31" ht="15.75" x14ac:dyDescent="0.3">
      <c r="AE28320" s="70"/>
    </row>
    <row r="28321" spans="31:31" ht="15.75" x14ac:dyDescent="0.3">
      <c r="AE28321" s="70"/>
    </row>
    <row r="28322" spans="31:31" ht="15.75" x14ac:dyDescent="0.3">
      <c r="AE28322" s="70"/>
    </row>
    <row r="28323" spans="31:31" ht="15.75" x14ac:dyDescent="0.3">
      <c r="AE28323" s="70"/>
    </row>
    <row r="28324" spans="31:31" ht="15.75" x14ac:dyDescent="0.3">
      <c r="AE28324" s="70"/>
    </row>
    <row r="28325" spans="31:31" ht="15.75" x14ac:dyDescent="0.3">
      <c r="AE28325" s="70"/>
    </row>
    <row r="28326" spans="31:31" ht="15.75" x14ac:dyDescent="0.3">
      <c r="AE28326" s="70"/>
    </row>
    <row r="28327" spans="31:31" ht="15.75" x14ac:dyDescent="0.3">
      <c r="AE28327" s="70"/>
    </row>
    <row r="28328" spans="31:31" ht="15.75" x14ac:dyDescent="0.3">
      <c r="AE28328" s="70"/>
    </row>
    <row r="28329" spans="31:31" ht="15.75" x14ac:dyDescent="0.3">
      <c r="AE28329" s="70"/>
    </row>
    <row r="28330" spans="31:31" ht="15.75" x14ac:dyDescent="0.3">
      <c r="AE28330" s="70"/>
    </row>
    <row r="28331" spans="31:31" ht="15.75" x14ac:dyDescent="0.3">
      <c r="AE28331" s="70"/>
    </row>
    <row r="28332" spans="31:31" ht="15.75" x14ac:dyDescent="0.3">
      <c r="AE28332" s="70"/>
    </row>
    <row r="28333" spans="31:31" ht="15.75" x14ac:dyDescent="0.3">
      <c r="AE28333" s="70"/>
    </row>
    <row r="28334" spans="31:31" ht="15.75" x14ac:dyDescent="0.3">
      <c r="AE28334" s="70"/>
    </row>
    <row r="28335" spans="31:31" ht="15.75" x14ac:dyDescent="0.3">
      <c r="AE28335" s="70"/>
    </row>
    <row r="28336" spans="31:31" ht="15.75" x14ac:dyDescent="0.3">
      <c r="AE28336" s="70"/>
    </row>
    <row r="28337" spans="31:31" ht="15.75" x14ac:dyDescent="0.3">
      <c r="AE28337" s="70"/>
    </row>
    <row r="28338" spans="31:31" ht="15.75" x14ac:dyDescent="0.3">
      <c r="AE28338" s="70"/>
    </row>
    <row r="28339" spans="31:31" ht="15.75" x14ac:dyDescent="0.3">
      <c r="AE28339" s="70"/>
    </row>
    <row r="28340" spans="31:31" ht="15.75" x14ac:dyDescent="0.3">
      <c r="AE28340" s="70"/>
    </row>
    <row r="28341" spans="31:31" ht="15.75" x14ac:dyDescent="0.3">
      <c r="AE28341" s="70"/>
    </row>
    <row r="28342" spans="31:31" ht="15.75" x14ac:dyDescent="0.3">
      <c r="AE28342" s="70"/>
    </row>
    <row r="28343" spans="31:31" ht="15.75" x14ac:dyDescent="0.3">
      <c r="AE28343" s="70"/>
    </row>
    <row r="28344" spans="31:31" ht="15.75" x14ac:dyDescent="0.3">
      <c r="AE28344" s="70"/>
    </row>
    <row r="28345" spans="31:31" ht="15.75" x14ac:dyDescent="0.3">
      <c r="AE28345" s="70"/>
    </row>
    <row r="28346" spans="31:31" ht="15.75" x14ac:dyDescent="0.3">
      <c r="AE28346" s="70"/>
    </row>
    <row r="28347" spans="31:31" ht="15.75" x14ac:dyDescent="0.3">
      <c r="AE28347" s="70"/>
    </row>
    <row r="28348" spans="31:31" ht="15.75" x14ac:dyDescent="0.3">
      <c r="AE28348" s="70"/>
    </row>
    <row r="28349" spans="31:31" ht="15.75" x14ac:dyDescent="0.3">
      <c r="AE28349" s="70"/>
    </row>
    <row r="28350" spans="31:31" ht="15.75" x14ac:dyDescent="0.3">
      <c r="AE28350" s="70"/>
    </row>
    <row r="28351" spans="31:31" ht="15.75" x14ac:dyDescent="0.3">
      <c r="AE28351" s="70"/>
    </row>
    <row r="28352" spans="31:31" ht="15.75" x14ac:dyDescent="0.3">
      <c r="AE28352" s="70"/>
    </row>
    <row r="28353" spans="31:31" ht="15.75" x14ac:dyDescent="0.3">
      <c r="AE28353" s="70"/>
    </row>
    <row r="28354" spans="31:31" ht="15.75" x14ac:dyDescent="0.3">
      <c r="AE28354" s="70"/>
    </row>
    <row r="28355" spans="31:31" ht="15.75" x14ac:dyDescent="0.3">
      <c r="AE28355" s="70"/>
    </row>
    <row r="28356" spans="31:31" ht="15.75" x14ac:dyDescent="0.3">
      <c r="AE28356" s="70"/>
    </row>
    <row r="28357" spans="31:31" ht="15.75" x14ac:dyDescent="0.3">
      <c r="AE28357" s="70"/>
    </row>
    <row r="28358" spans="31:31" ht="15.75" x14ac:dyDescent="0.3">
      <c r="AE28358" s="70"/>
    </row>
    <row r="28359" spans="31:31" ht="15.75" x14ac:dyDescent="0.3">
      <c r="AE28359" s="70"/>
    </row>
    <row r="28360" spans="31:31" ht="15.75" x14ac:dyDescent="0.3">
      <c r="AE28360" s="70"/>
    </row>
    <row r="28361" spans="31:31" ht="15.75" x14ac:dyDescent="0.3">
      <c r="AE28361" s="70"/>
    </row>
    <row r="28362" spans="31:31" ht="15.75" x14ac:dyDescent="0.3">
      <c r="AE28362" s="70"/>
    </row>
    <row r="28363" spans="31:31" ht="15.75" x14ac:dyDescent="0.3">
      <c r="AE28363" s="70"/>
    </row>
    <row r="28364" spans="31:31" ht="15.75" x14ac:dyDescent="0.3">
      <c r="AE28364" s="70"/>
    </row>
    <row r="28365" spans="31:31" ht="15.75" x14ac:dyDescent="0.3">
      <c r="AE28365" s="70"/>
    </row>
    <row r="28366" spans="31:31" ht="15.75" x14ac:dyDescent="0.3">
      <c r="AE28366" s="70"/>
    </row>
    <row r="28367" spans="31:31" ht="15.75" x14ac:dyDescent="0.3">
      <c r="AE28367" s="70"/>
    </row>
    <row r="28368" spans="31:31" ht="15.75" x14ac:dyDescent="0.3">
      <c r="AE28368" s="70"/>
    </row>
    <row r="28369" spans="31:31" ht="15.75" x14ac:dyDescent="0.3">
      <c r="AE28369" s="70"/>
    </row>
    <row r="28370" spans="31:31" ht="15.75" x14ac:dyDescent="0.3">
      <c r="AE28370" s="70"/>
    </row>
    <row r="28371" spans="31:31" ht="15.75" x14ac:dyDescent="0.3">
      <c r="AE28371" s="70"/>
    </row>
    <row r="28372" spans="31:31" ht="15.75" x14ac:dyDescent="0.3">
      <c r="AE28372" s="70"/>
    </row>
    <row r="28373" spans="31:31" ht="15.75" x14ac:dyDescent="0.3">
      <c r="AE28373" s="70"/>
    </row>
    <row r="28374" spans="31:31" ht="15.75" x14ac:dyDescent="0.3">
      <c r="AE28374" s="70"/>
    </row>
    <row r="28375" spans="31:31" ht="15.75" x14ac:dyDescent="0.3">
      <c r="AE28375" s="70"/>
    </row>
    <row r="28376" spans="31:31" ht="15.75" x14ac:dyDescent="0.3">
      <c r="AE28376" s="70"/>
    </row>
    <row r="28377" spans="31:31" ht="15.75" x14ac:dyDescent="0.3">
      <c r="AE28377" s="70"/>
    </row>
    <row r="28378" spans="31:31" ht="15.75" x14ac:dyDescent="0.3">
      <c r="AE28378" s="70"/>
    </row>
    <row r="28379" spans="31:31" ht="15.75" x14ac:dyDescent="0.3">
      <c r="AE28379" s="70"/>
    </row>
    <row r="28380" spans="31:31" ht="15.75" x14ac:dyDescent="0.3">
      <c r="AE28380" s="70"/>
    </row>
    <row r="28381" spans="31:31" ht="15.75" x14ac:dyDescent="0.3">
      <c r="AE28381" s="70"/>
    </row>
    <row r="28382" spans="31:31" ht="15.75" x14ac:dyDescent="0.3">
      <c r="AE28382" s="70"/>
    </row>
    <row r="28383" spans="31:31" ht="15.75" x14ac:dyDescent="0.3">
      <c r="AE28383" s="70"/>
    </row>
    <row r="28384" spans="31:31" ht="15.75" x14ac:dyDescent="0.3">
      <c r="AE28384" s="70"/>
    </row>
    <row r="28385" spans="31:31" ht="15.75" x14ac:dyDescent="0.3">
      <c r="AE28385" s="70"/>
    </row>
    <row r="28386" spans="31:31" ht="15.75" x14ac:dyDescent="0.3">
      <c r="AE28386" s="70"/>
    </row>
    <row r="28387" spans="31:31" ht="15.75" x14ac:dyDescent="0.3">
      <c r="AE28387" s="70"/>
    </row>
    <row r="28388" spans="31:31" ht="15.75" x14ac:dyDescent="0.3">
      <c r="AE28388" s="70"/>
    </row>
    <row r="28389" spans="31:31" ht="15.75" x14ac:dyDescent="0.3">
      <c r="AE28389" s="70"/>
    </row>
    <row r="28390" spans="31:31" ht="15.75" x14ac:dyDescent="0.3">
      <c r="AE28390" s="70"/>
    </row>
    <row r="28391" spans="31:31" ht="15.75" x14ac:dyDescent="0.3">
      <c r="AE28391" s="70"/>
    </row>
    <row r="28392" spans="31:31" ht="15.75" x14ac:dyDescent="0.3">
      <c r="AE28392" s="70"/>
    </row>
    <row r="28393" spans="31:31" ht="15.75" x14ac:dyDescent="0.3">
      <c r="AE28393" s="70"/>
    </row>
    <row r="28394" spans="31:31" ht="15.75" x14ac:dyDescent="0.3">
      <c r="AE28394" s="70"/>
    </row>
    <row r="28395" spans="31:31" ht="15.75" x14ac:dyDescent="0.3">
      <c r="AE28395" s="70"/>
    </row>
    <row r="28396" spans="31:31" ht="15.75" x14ac:dyDescent="0.3">
      <c r="AE28396" s="70"/>
    </row>
    <row r="28397" spans="31:31" ht="15.75" x14ac:dyDescent="0.3">
      <c r="AE28397" s="70"/>
    </row>
    <row r="28398" spans="31:31" ht="15.75" x14ac:dyDescent="0.3">
      <c r="AE28398" s="70"/>
    </row>
    <row r="28399" spans="31:31" ht="15.75" x14ac:dyDescent="0.3">
      <c r="AE28399" s="70"/>
    </row>
    <row r="28400" spans="31:31" ht="15.75" x14ac:dyDescent="0.3">
      <c r="AE28400" s="70"/>
    </row>
    <row r="28401" spans="31:31" ht="15.75" x14ac:dyDescent="0.3">
      <c r="AE28401" s="70"/>
    </row>
    <row r="28402" spans="31:31" ht="15.75" x14ac:dyDescent="0.3">
      <c r="AE28402" s="70"/>
    </row>
    <row r="28403" spans="31:31" ht="15.75" x14ac:dyDescent="0.3">
      <c r="AE28403" s="70"/>
    </row>
    <row r="28404" spans="31:31" ht="15.75" x14ac:dyDescent="0.3">
      <c r="AE28404" s="70"/>
    </row>
    <row r="28405" spans="31:31" ht="15.75" x14ac:dyDescent="0.3">
      <c r="AE28405" s="70"/>
    </row>
    <row r="28406" spans="31:31" ht="15.75" x14ac:dyDescent="0.3">
      <c r="AE28406" s="70"/>
    </row>
    <row r="28407" spans="31:31" ht="15.75" x14ac:dyDescent="0.3">
      <c r="AE28407" s="70"/>
    </row>
    <row r="28408" spans="31:31" ht="15.75" x14ac:dyDescent="0.3">
      <c r="AE28408" s="70"/>
    </row>
    <row r="28409" spans="31:31" ht="15.75" x14ac:dyDescent="0.3">
      <c r="AE28409" s="70"/>
    </row>
    <row r="28410" spans="31:31" ht="15.75" x14ac:dyDescent="0.3">
      <c r="AE28410" s="70"/>
    </row>
    <row r="28411" spans="31:31" ht="15.75" x14ac:dyDescent="0.3">
      <c r="AE28411" s="70"/>
    </row>
    <row r="28412" spans="31:31" ht="15.75" x14ac:dyDescent="0.3">
      <c r="AE28412" s="70"/>
    </row>
    <row r="28413" spans="31:31" ht="15.75" x14ac:dyDescent="0.3">
      <c r="AE28413" s="70"/>
    </row>
    <row r="28414" spans="31:31" ht="15.75" x14ac:dyDescent="0.3">
      <c r="AE28414" s="70"/>
    </row>
    <row r="28415" spans="31:31" ht="15.75" x14ac:dyDescent="0.3">
      <c r="AE28415" s="70"/>
    </row>
    <row r="28416" spans="31:31" ht="15.75" x14ac:dyDescent="0.3">
      <c r="AE28416" s="70"/>
    </row>
    <row r="28417" spans="31:31" ht="15.75" x14ac:dyDescent="0.3">
      <c r="AE28417" s="70"/>
    </row>
    <row r="28418" spans="31:31" ht="15.75" x14ac:dyDescent="0.3">
      <c r="AE28418" s="70"/>
    </row>
    <row r="28419" spans="31:31" ht="15.75" x14ac:dyDescent="0.3">
      <c r="AE28419" s="70"/>
    </row>
    <row r="28420" spans="31:31" ht="15.75" x14ac:dyDescent="0.3">
      <c r="AE28420" s="70"/>
    </row>
    <row r="28421" spans="31:31" ht="15.75" x14ac:dyDescent="0.3">
      <c r="AE28421" s="70"/>
    </row>
    <row r="28422" spans="31:31" ht="15.75" x14ac:dyDescent="0.3">
      <c r="AE28422" s="70"/>
    </row>
    <row r="28423" spans="31:31" ht="15.75" x14ac:dyDescent="0.3">
      <c r="AE28423" s="70"/>
    </row>
    <row r="28424" spans="31:31" ht="15.75" x14ac:dyDescent="0.3">
      <c r="AE28424" s="70"/>
    </row>
    <row r="28425" spans="31:31" ht="15.75" x14ac:dyDescent="0.3">
      <c r="AE28425" s="70"/>
    </row>
    <row r="28426" spans="31:31" ht="15.75" x14ac:dyDescent="0.3">
      <c r="AE28426" s="70"/>
    </row>
    <row r="28427" spans="31:31" ht="15.75" x14ac:dyDescent="0.3">
      <c r="AE28427" s="70"/>
    </row>
    <row r="28428" spans="31:31" ht="15.75" x14ac:dyDescent="0.3">
      <c r="AE28428" s="70"/>
    </row>
    <row r="28429" spans="31:31" ht="15.75" x14ac:dyDescent="0.3">
      <c r="AE28429" s="70"/>
    </row>
    <row r="28430" spans="31:31" ht="15.75" x14ac:dyDescent="0.3">
      <c r="AE28430" s="70"/>
    </row>
    <row r="28431" spans="31:31" ht="15.75" x14ac:dyDescent="0.3">
      <c r="AE28431" s="70"/>
    </row>
    <row r="28432" spans="31:31" ht="15.75" x14ac:dyDescent="0.3">
      <c r="AE28432" s="70"/>
    </row>
    <row r="28433" spans="31:31" ht="15.75" x14ac:dyDescent="0.3">
      <c r="AE28433" s="70"/>
    </row>
    <row r="28434" spans="31:31" ht="15.75" x14ac:dyDescent="0.3">
      <c r="AE28434" s="70"/>
    </row>
    <row r="28435" spans="31:31" ht="15.75" x14ac:dyDescent="0.3">
      <c r="AE28435" s="70"/>
    </row>
    <row r="28436" spans="31:31" ht="15.75" x14ac:dyDescent="0.3">
      <c r="AE28436" s="70"/>
    </row>
    <row r="28437" spans="31:31" ht="15.75" x14ac:dyDescent="0.3">
      <c r="AE28437" s="70"/>
    </row>
    <row r="28438" spans="31:31" ht="15.75" x14ac:dyDescent="0.3">
      <c r="AE28438" s="70"/>
    </row>
    <row r="28439" spans="31:31" ht="15.75" x14ac:dyDescent="0.3">
      <c r="AE28439" s="70"/>
    </row>
    <row r="28440" spans="31:31" ht="15.75" x14ac:dyDescent="0.3">
      <c r="AE28440" s="70"/>
    </row>
    <row r="28441" spans="31:31" ht="15.75" x14ac:dyDescent="0.3">
      <c r="AE28441" s="70"/>
    </row>
    <row r="28442" spans="31:31" ht="15.75" x14ac:dyDescent="0.3">
      <c r="AE28442" s="70"/>
    </row>
    <row r="28443" spans="31:31" ht="15.75" x14ac:dyDescent="0.3">
      <c r="AE28443" s="70"/>
    </row>
    <row r="28444" spans="31:31" ht="15.75" x14ac:dyDescent="0.3">
      <c r="AE28444" s="70"/>
    </row>
    <row r="28445" spans="31:31" ht="15.75" x14ac:dyDescent="0.3">
      <c r="AE28445" s="70"/>
    </row>
    <row r="28446" spans="31:31" ht="15.75" x14ac:dyDescent="0.3">
      <c r="AE28446" s="70"/>
    </row>
    <row r="28447" spans="31:31" ht="15.75" x14ac:dyDescent="0.3">
      <c r="AE28447" s="70"/>
    </row>
    <row r="28448" spans="31:31" ht="15.75" x14ac:dyDescent="0.3">
      <c r="AE28448" s="70"/>
    </row>
    <row r="28449" spans="31:31" ht="15.75" x14ac:dyDescent="0.3">
      <c r="AE28449" s="70"/>
    </row>
    <row r="28450" spans="31:31" ht="15.75" x14ac:dyDescent="0.3">
      <c r="AE28450" s="70"/>
    </row>
    <row r="28451" spans="31:31" ht="15.75" x14ac:dyDescent="0.3">
      <c r="AE28451" s="70"/>
    </row>
    <row r="28452" spans="31:31" ht="15.75" x14ac:dyDescent="0.3">
      <c r="AE28452" s="70"/>
    </row>
    <row r="28453" spans="31:31" ht="15.75" x14ac:dyDescent="0.3">
      <c r="AE28453" s="70"/>
    </row>
    <row r="28454" spans="31:31" ht="15.75" x14ac:dyDescent="0.3">
      <c r="AE28454" s="70"/>
    </row>
    <row r="28455" spans="31:31" ht="15.75" x14ac:dyDescent="0.3">
      <c r="AE28455" s="70"/>
    </row>
    <row r="28456" spans="31:31" ht="15.75" x14ac:dyDescent="0.3">
      <c r="AE28456" s="70"/>
    </row>
    <row r="28457" spans="31:31" ht="15.75" x14ac:dyDescent="0.3">
      <c r="AE28457" s="70"/>
    </row>
    <row r="28458" spans="31:31" ht="15.75" x14ac:dyDescent="0.3">
      <c r="AE28458" s="70"/>
    </row>
    <row r="28459" spans="31:31" ht="15.75" x14ac:dyDescent="0.3">
      <c r="AE28459" s="70"/>
    </row>
    <row r="28460" spans="31:31" ht="15.75" x14ac:dyDescent="0.3">
      <c r="AE28460" s="70"/>
    </row>
    <row r="28461" spans="31:31" ht="15.75" x14ac:dyDescent="0.3">
      <c r="AE28461" s="70"/>
    </row>
    <row r="28462" spans="31:31" ht="15.75" x14ac:dyDescent="0.3">
      <c r="AE28462" s="70"/>
    </row>
    <row r="28463" spans="31:31" ht="15.75" x14ac:dyDescent="0.3">
      <c r="AE28463" s="70"/>
    </row>
    <row r="28464" spans="31:31" ht="15.75" x14ac:dyDescent="0.3">
      <c r="AE28464" s="70"/>
    </row>
    <row r="28465" spans="31:31" ht="15.75" x14ac:dyDescent="0.3">
      <c r="AE28465" s="70"/>
    </row>
    <row r="28466" spans="31:31" ht="15.75" x14ac:dyDescent="0.3">
      <c r="AE28466" s="70"/>
    </row>
    <row r="28467" spans="31:31" ht="15.75" x14ac:dyDescent="0.3">
      <c r="AE28467" s="70"/>
    </row>
    <row r="28468" spans="31:31" ht="15.75" x14ac:dyDescent="0.3">
      <c r="AE28468" s="70"/>
    </row>
    <row r="28469" spans="31:31" ht="15.75" x14ac:dyDescent="0.3">
      <c r="AE28469" s="70"/>
    </row>
    <row r="28470" spans="31:31" ht="15.75" x14ac:dyDescent="0.3">
      <c r="AE28470" s="70"/>
    </row>
    <row r="28471" spans="31:31" ht="15.75" x14ac:dyDescent="0.3">
      <c r="AE28471" s="70"/>
    </row>
    <row r="28472" spans="31:31" ht="15.75" x14ac:dyDescent="0.3">
      <c r="AE28472" s="70"/>
    </row>
    <row r="28473" spans="31:31" ht="15.75" x14ac:dyDescent="0.3">
      <c r="AE28473" s="70"/>
    </row>
    <row r="28474" spans="31:31" ht="15.75" x14ac:dyDescent="0.3">
      <c r="AE28474" s="70"/>
    </row>
    <row r="28475" spans="31:31" ht="15.75" x14ac:dyDescent="0.3">
      <c r="AE28475" s="70"/>
    </row>
    <row r="28476" spans="31:31" ht="15.75" x14ac:dyDescent="0.3">
      <c r="AE28476" s="70"/>
    </row>
    <row r="28477" spans="31:31" ht="15.75" x14ac:dyDescent="0.3">
      <c r="AE28477" s="70"/>
    </row>
    <row r="28478" spans="31:31" ht="15.75" x14ac:dyDescent="0.3">
      <c r="AE28478" s="70"/>
    </row>
    <row r="28479" spans="31:31" ht="15.75" x14ac:dyDescent="0.3">
      <c r="AE28479" s="70"/>
    </row>
    <row r="28480" spans="31:31" ht="15.75" x14ac:dyDescent="0.3">
      <c r="AE28480" s="70"/>
    </row>
    <row r="28481" spans="31:31" ht="15.75" x14ac:dyDescent="0.3">
      <c r="AE28481" s="70"/>
    </row>
    <row r="28482" spans="31:31" ht="15.75" x14ac:dyDescent="0.3">
      <c r="AE28482" s="70"/>
    </row>
    <row r="28483" spans="31:31" ht="15.75" x14ac:dyDescent="0.3">
      <c r="AE28483" s="70"/>
    </row>
    <row r="28484" spans="31:31" ht="15.75" x14ac:dyDescent="0.3">
      <c r="AE28484" s="70"/>
    </row>
    <row r="28485" spans="31:31" ht="15.75" x14ac:dyDescent="0.3">
      <c r="AE28485" s="70"/>
    </row>
    <row r="28486" spans="31:31" ht="15.75" x14ac:dyDescent="0.3">
      <c r="AE28486" s="70"/>
    </row>
    <row r="28487" spans="31:31" ht="15.75" x14ac:dyDescent="0.3">
      <c r="AE28487" s="70"/>
    </row>
    <row r="28488" spans="31:31" ht="15.75" x14ac:dyDescent="0.3">
      <c r="AE28488" s="70"/>
    </row>
    <row r="28489" spans="31:31" ht="15.75" x14ac:dyDescent="0.3">
      <c r="AE28489" s="70"/>
    </row>
    <row r="28490" spans="31:31" ht="15.75" x14ac:dyDescent="0.3">
      <c r="AE28490" s="70"/>
    </row>
    <row r="28491" spans="31:31" ht="15.75" x14ac:dyDescent="0.3">
      <c r="AE28491" s="70"/>
    </row>
    <row r="28492" spans="31:31" ht="15.75" x14ac:dyDescent="0.3">
      <c r="AE28492" s="70"/>
    </row>
    <row r="28493" spans="31:31" ht="15.75" x14ac:dyDescent="0.3">
      <c r="AE28493" s="70"/>
    </row>
    <row r="28494" spans="31:31" ht="15.75" x14ac:dyDescent="0.3">
      <c r="AE28494" s="70"/>
    </row>
    <row r="28495" spans="31:31" ht="15.75" x14ac:dyDescent="0.3">
      <c r="AE28495" s="70"/>
    </row>
    <row r="28496" spans="31:31" ht="15.75" x14ac:dyDescent="0.3">
      <c r="AE28496" s="70"/>
    </row>
    <row r="28497" spans="31:31" ht="15.75" x14ac:dyDescent="0.3">
      <c r="AE28497" s="70"/>
    </row>
    <row r="28498" spans="31:31" ht="15.75" x14ac:dyDescent="0.3">
      <c r="AE28498" s="70"/>
    </row>
    <row r="28499" spans="31:31" ht="15.75" x14ac:dyDescent="0.3">
      <c r="AE28499" s="70"/>
    </row>
    <row r="28500" spans="31:31" ht="15.75" x14ac:dyDescent="0.3">
      <c r="AE28500" s="70"/>
    </row>
    <row r="28501" spans="31:31" ht="15.75" x14ac:dyDescent="0.3">
      <c r="AE28501" s="70"/>
    </row>
    <row r="28502" spans="31:31" ht="15.75" x14ac:dyDescent="0.3">
      <c r="AE28502" s="70"/>
    </row>
    <row r="28503" spans="31:31" ht="15.75" x14ac:dyDescent="0.3">
      <c r="AE28503" s="70"/>
    </row>
    <row r="28504" spans="31:31" ht="15.75" x14ac:dyDescent="0.3">
      <c r="AE28504" s="70"/>
    </row>
    <row r="28505" spans="31:31" ht="15.75" x14ac:dyDescent="0.3">
      <c r="AE28505" s="70"/>
    </row>
    <row r="28506" spans="31:31" ht="15.75" x14ac:dyDescent="0.3">
      <c r="AE28506" s="70"/>
    </row>
    <row r="28507" spans="31:31" ht="15.75" x14ac:dyDescent="0.3">
      <c r="AE28507" s="70"/>
    </row>
    <row r="28508" spans="31:31" ht="15.75" x14ac:dyDescent="0.3">
      <c r="AE28508" s="70"/>
    </row>
    <row r="28509" spans="31:31" ht="15.75" x14ac:dyDescent="0.3">
      <c r="AE28509" s="70"/>
    </row>
    <row r="28510" spans="31:31" ht="15.75" x14ac:dyDescent="0.3">
      <c r="AE28510" s="70"/>
    </row>
    <row r="28511" spans="31:31" ht="15.75" x14ac:dyDescent="0.3">
      <c r="AE28511" s="70"/>
    </row>
    <row r="28512" spans="31:31" ht="15.75" x14ac:dyDescent="0.3">
      <c r="AE28512" s="70"/>
    </row>
    <row r="28513" spans="31:31" ht="15.75" x14ac:dyDescent="0.3">
      <c r="AE28513" s="70"/>
    </row>
    <row r="28514" spans="31:31" ht="15.75" x14ac:dyDescent="0.3">
      <c r="AE28514" s="70"/>
    </row>
    <row r="28515" spans="31:31" ht="15.75" x14ac:dyDescent="0.3">
      <c r="AE28515" s="70"/>
    </row>
    <row r="28516" spans="31:31" ht="15.75" x14ac:dyDescent="0.3">
      <c r="AE28516" s="70"/>
    </row>
    <row r="28517" spans="31:31" ht="15.75" x14ac:dyDescent="0.3">
      <c r="AE28517" s="70"/>
    </row>
    <row r="28518" spans="31:31" ht="15.75" x14ac:dyDescent="0.3">
      <c r="AE28518" s="70"/>
    </row>
    <row r="28519" spans="31:31" ht="15.75" x14ac:dyDescent="0.3">
      <c r="AE28519" s="70"/>
    </row>
    <row r="28520" spans="31:31" ht="15.75" x14ac:dyDescent="0.3">
      <c r="AE28520" s="70"/>
    </row>
    <row r="28521" spans="31:31" ht="15.75" x14ac:dyDescent="0.3">
      <c r="AE28521" s="70"/>
    </row>
    <row r="28522" spans="31:31" ht="15.75" x14ac:dyDescent="0.3">
      <c r="AE28522" s="70"/>
    </row>
    <row r="28523" spans="31:31" ht="15.75" x14ac:dyDescent="0.3">
      <c r="AE28523" s="70"/>
    </row>
    <row r="28524" spans="31:31" ht="15.75" x14ac:dyDescent="0.3">
      <c r="AE28524" s="70"/>
    </row>
    <row r="28525" spans="31:31" ht="15.75" x14ac:dyDescent="0.3">
      <c r="AE28525" s="70"/>
    </row>
    <row r="28526" spans="31:31" ht="15.75" x14ac:dyDescent="0.3">
      <c r="AE28526" s="70"/>
    </row>
    <row r="28527" spans="31:31" ht="15.75" x14ac:dyDescent="0.3">
      <c r="AE28527" s="70"/>
    </row>
    <row r="28528" spans="31:31" ht="15.75" x14ac:dyDescent="0.3">
      <c r="AE28528" s="70"/>
    </row>
    <row r="28529" spans="31:31" ht="15.75" x14ac:dyDescent="0.3">
      <c r="AE28529" s="70"/>
    </row>
    <row r="28530" spans="31:31" ht="15.75" x14ac:dyDescent="0.3">
      <c r="AE28530" s="70"/>
    </row>
    <row r="28531" spans="31:31" ht="15.75" x14ac:dyDescent="0.3">
      <c r="AE28531" s="70"/>
    </row>
    <row r="28532" spans="31:31" ht="15.75" x14ac:dyDescent="0.3">
      <c r="AE28532" s="70"/>
    </row>
    <row r="28533" spans="31:31" ht="15.75" x14ac:dyDescent="0.3">
      <c r="AE28533" s="70"/>
    </row>
    <row r="28534" spans="31:31" ht="15.75" x14ac:dyDescent="0.3">
      <c r="AE28534" s="70"/>
    </row>
    <row r="28535" spans="31:31" ht="15.75" x14ac:dyDescent="0.3">
      <c r="AE28535" s="70"/>
    </row>
    <row r="28536" spans="31:31" ht="15.75" x14ac:dyDescent="0.3">
      <c r="AE28536" s="70"/>
    </row>
    <row r="28537" spans="31:31" ht="15.75" x14ac:dyDescent="0.3">
      <c r="AE28537" s="70"/>
    </row>
    <row r="28538" spans="31:31" ht="15.75" x14ac:dyDescent="0.3">
      <c r="AE28538" s="70"/>
    </row>
    <row r="28539" spans="31:31" ht="15.75" x14ac:dyDescent="0.3">
      <c r="AE28539" s="70"/>
    </row>
    <row r="28540" spans="31:31" ht="15.75" x14ac:dyDescent="0.3">
      <c r="AE28540" s="70"/>
    </row>
    <row r="28541" spans="31:31" ht="15.75" x14ac:dyDescent="0.3">
      <c r="AE28541" s="70"/>
    </row>
    <row r="28542" spans="31:31" ht="15.75" x14ac:dyDescent="0.3">
      <c r="AE28542" s="70"/>
    </row>
    <row r="28543" spans="31:31" ht="15.75" x14ac:dyDescent="0.3">
      <c r="AE28543" s="70"/>
    </row>
    <row r="28544" spans="31:31" ht="15.75" x14ac:dyDescent="0.3">
      <c r="AE28544" s="70"/>
    </row>
    <row r="28545" spans="31:31" ht="15.75" x14ac:dyDescent="0.3">
      <c r="AE28545" s="70"/>
    </row>
    <row r="28546" spans="31:31" ht="15.75" x14ac:dyDescent="0.3">
      <c r="AE28546" s="70"/>
    </row>
    <row r="28547" spans="31:31" ht="15.75" x14ac:dyDescent="0.3">
      <c r="AE28547" s="70"/>
    </row>
    <row r="28548" spans="31:31" ht="15.75" x14ac:dyDescent="0.3">
      <c r="AE28548" s="70"/>
    </row>
    <row r="28549" spans="31:31" ht="15.75" x14ac:dyDescent="0.3">
      <c r="AE28549" s="70"/>
    </row>
    <row r="28550" spans="31:31" ht="15.75" x14ac:dyDescent="0.3">
      <c r="AE28550" s="70"/>
    </row>
    <row r="28551" spans="31:31" ht="15.75" x14ac:dyDescent="0.3">
      <c r="AE28551" s="70"/>
    </row>
    <row r="28552" spans="31:31" ht="15.75" x14ac:dyDescent="0.3">
      <c r="AE28552" s="70"/>
    </row>
    <row r="28553" spans="31:31" ht="15.75" x14ac:dyDescent="0.3">
      <c r="AE28553" s="70"/>
    </row>
    <row r="28554" spans="31:31" ht="15.75" x14ac:dyDescent="0.3">
      <c r="AE28554" s="70"/>
    </row>
    <row r="28555" spans="31:31" ht="15.75" x14ac:dyDescent="0.3">
      <c r="AE28555" s="70"/>
    </row>
    <row r="28556" spans="31:31" ht="15.75" x14ac:dyDescent="0.3">
      <c r="AE28556" s="70"/>
    </row>
    <row r="28557" spans="31:31" ht="15.75" x14ac:dyDescent="0.3">
      <c r="AE28557" s="70"/>
    </row>
    <row r="28558" spans="31:31" ht="15.75" x14ac:dyDescent="0.3">
      <c r="AE28558" s="70"/>
    </row>
    <row r="28559" spans="31:31" ht="15.75" x14ac:dyDescent="0.3">
      <c r="AE28559" s="70"/>
    </row>
    <row r="28560" spans="31:31" ht="15.75" x14ac:dyDescent="0.3">
      <c r="AE28560" s="70"/>
    </row>
    <row r="28561" spans="31:31" ht="15.75" x14ac:dyDescent="0.3">
      <c r="AE28561" s="70"/>
    </row>
    <row r="28562" spans="31:31" ht="15.75" x14ac:dyDescent="0.3">
      <c r="AE28562" s="70"/>
    </row>
    <row r="28563" spans="31:31" ht="15.75" x14ac:dyDescent="0.3">
      <c r="AE28563" s="70"/>
    </row>
    <row r="28564" spans="31:31" ht="15.75" x14ac:dyDescent="0.3">
      <c r="AE28564" s="70"/>
    </row>
    <row r="28565" spans="31:31" ht="15.75" x14ac:dyDescent="0.3">
      <c r="AE28565" s="70"/>
    </row>
    <row r="28566" spans="31:31" ht="15.75" x14ac:dyDescent="0.3">
      <c r="AE28566" s="70"/>
    </row>
    <row r="28567" spans="31:31" ht="15.75" x14ac:dyDescent="0.3">
      <c r="AE28567" s="70"/>
    </row>
    <row r="28568" spans="31:31" ht="15.75" x14ac:dyDescent="0.3">
      <c r="AE28568" s="70"/>
    </row>
    <row r="28569" spans="31:31" ht="15.75" x14ac:dyDescent="0.3">
      <c r="AE28569" s="70"/>
    </row>
    <row r="28570" spans="31:31" ht="15.75" x14ac:dyDescent="0.3">
      <c r="AE28570" s="70"/>
    </row>
    <row r="28571" spans="31:31" ht="15.75" x14ac:dyDescent="0.3">
      <c r="AE28571" s="70"/>
    </row>
    <row r="28572" spans="31:31" ht="15.75" x14ac:dyDescent="0.3">
      <c r="AE28572" s="70"/>
    </row>
    <row r="28573" spans="31:31" ht="15.75" x14ac:dyDescent="0.3">
      <c r="AE28573" s="70"/>
    </row>
    <row r="28574" spans="31:31" ht="15.75" x14ac:dyDescent="0.3">
      <c r="AE28574" s="70"/>
    </row>
    <row r="28575" spans="31:31" ht="15.75" x14ac:dyDescent="0.3">
      <c r="AE28575" s="70"/>
    </row>
    <row r="28576" spans="31:31" ht="15.75" x14ac:dyDescent="0.3">
      <c r="AE28576" s="70"/>
    </row>
    <row r="28577" spans="31:31" ht="15.75" x14ac:dyDescent="0.3">
      <c r="AE28577" s="70"/>
    </row>
    <row r="28578" spans="31:31" ht="15.75" x14ac:dyDescent="0.3">
      <c r="AE28578" s="70"/>
    </row>
    <row r="28579" spans="31:31" ht="15.75" x14ac:dyDescent="0.3">
      <c r="AE28579" s="70"/>
    </row>
    <row r="28580" spans="31:31" ht="15.75" x14ac:dyDescent="0.3">
      <c r="AE28580" s="70"/>
    </row>
    <row r="28581" spans="31:31" ht="15.75" x14ac:dyDescent="0.3">
      <c r="AE28581" s="70"/>
    </row>
    <row r="28582" spans="31:31" ht="15.75" x14ac:dyDescent="0.3">
      <c r="AE28582" s="70"/>
    </row>
    <row r="28583" spans="31:31" ht="15.75" x14ac:dyDescent="0.3">
      <c r="AE28583" s="70"/>
    </row>
    <row r="28584" spans="31:31" ht="15.75" x14ac:dyDescent="0.3">
      <c r="AE28584" s="70"/>
    </row>
    <row r="28585" spans="31:31" ht="15.75" x14ac:dyDescent="0.3">
      <c r="AE28585" s="70"/>
    </row>
    <row r="28586" spans="31:31" ht="15.75" x14ac:dyDescent="0.3">
      <c r="AE28586" s="70"/>
    </row>
    <row r="28587" spans="31:31" ht="15.75" x14ac:dyDescent="0.3">
      <c r="AE28587" s="70"/>
    </row>
    <row r="28588" spans="31:31" ht="15.75" x14ac:dyDescent="0.3">
      <c r="AE28588" s="70"/>
    </row>
    <row r="28589" spans="31:31" ht="15.75" x14ac:dyDescent="0.3">
      <c r="AE28589" s="70"/>
    </row>
    <row r="28590" spans="31:31" ht="15.75" x14ac:dyDescent="0.3">
      <c r="AE28590" s="70"/>
    </row>
    <row r="28591" spans="31:31" ht="15.75" x14ac:dyDescent="0.3">
      <c r="AE28591" s="70"/>
    </row>
    <row r="28592" spans="31:31" ht="15.75" x14ac:dyDescent="0.3">
      <c r="AE28592" s="70"/>
    </row>
    <row r="28593" spans="31:31" ht="15.75" x14ac:dyDescent="0.3">
      <c r="AE28593" s="70"/>
    </row>
    <row r="28594" spans="31:31" ht="15.75" x14ac:dyDescent="0.3">
      <c r="AE28594" s="70"/>
    </row>
    <row r="28595" spans="31:31" ht="15.75" x14ac:dyDescent="0.3">
      <c r="AE28595" s="70"/>
    </row>
    <row r="28596" spans="31:31" ht="15.75" x14ac:dyDescent="0.3">
      <c r="AE28596" s="70"/>
    </row>
    <row r="28597" spans="31:31" ht="15.75" x14ac:dyDescent="0.3">
      <c r="AE28597" s="70"/>
    </row>
    <row r="28598" spans="31:31" ht="15.75" x14ac:dyDescent="0.3">
      <c r="AE28598" s="70"/>
    </row>
    <row r="28599" spans="31:31" ht="15.75" x14ac:dyDescent="0.3">
      <c r="AE28599" s="70"/>
    </row>
    <row r="28600" spans="31:31" ht="15.75" x14ac:dyDescent="0.3">
      <c r="AE28600" s="70"/>
    </row>
    <row r="28601" spans="31:31" ht="15.75" x14ac:dyDescent="0.3">
      <c r="AE28601" s="70"/>
    </row>
    <row r="28602" spans="31:31" ht="15.75" x14ac:dyDescent="0.3">
      <c r="AE28602" s="70"/>
    </row>
    <row r="28603" spans="31:31" ht="15.75" x14ac:dyDescent="0.3">
      <c r="AE28603" s="70"/>
    </row>
    <row r="28604" spans="31:31" ht="15.75" x14ac:dyDescent="0.3">
      <c r="AE28604" s="70"/>
    </row>
    <row r="28605" spans="31:31" ht="15.75" x14ac:dyDescent="0.3">
      <c r="AE28605" s="70"/>
    </row>
    <row r="28606" spans="31:31" ht="15.75" x14ac:dyDescent="0.3">
      <c r="AE28606" s="70"/>
    </row>
    <row r="28607" spans="31:31" ht="15.75" x14ac:dyDescent="0.3">
      <c r="AE28607" s="70"/>
    </row>
    <row r="28608" spans="31:31" ht="15.75" x14ac:dyDescent="0.3">
      <c r="AE28608" s="70"/>
    </row>
    <row r="28609" spans="31:31" ht="15.75" x14ac:dyDescent="0.3">
      <c r="AE28609" s="70"/>
    </row>
    <row r="28610" spans="31:31" ht="15.75" x14ac:dyDescent="0.3">
      <c r="AE28610" s="70"/>
    </row>
    <row r="28611" spans="31:31" ht="15.75" x14ac:dyDescent="0.3">
      <c r="AE28611" s="70"/>
    </row>
    <row r="28612" spans="31:31" ht="15.75" x14ac:dyDescent="0.3">
      <c r="AE28612" s="70"/>
    </row>
    <row r="28613" spans="31:31" ht="15.75" x14ac:dyDescent="0.3">
      <c r="AE28613" s="70"/>
    </row>
    <row r="28614" spans="31:31" ht="15.75" x14ac:dyDescent="0.3">
      <c r="AE28614" s="70"/>
    </row>
    <row r="28615" spans="31:31" ht="15.75" x14ac:dyDescent="0.3">
      <c r="AE28615" s="70"/>
    </row>
    <row r="28616" spans="31:31" ht="15.75" x14ac:dyDescent="0.3">
      <c r="AE28616" s="70"/>
    </row>
    <row r="28617" spans="31:31" ht="15.75" x14ac:dyDescent="0.3">
      <c r="AE28617" s="70"/>
    </row>
    <row r="28618" spans="31:31" ht="15.75" x14ac:dyDescent="0.3">
      <c r="AE28618" s="70"/>
    </row>
    <row r="28619" spans="31:31" ht="15.75" x14ac:dyDescent="0.3">
      <c r="AE28619" s="70"/>
    </row>
    <row r="28620" spans="31:31" ht="15.75" x14ac:dyDescent="0.3">
      <c r="AE28620" s="70"/>
    </row>
    <row r="28621" spans="31:31" ht="15.75" x14ac:dyDescent="0.3">
      <c r="AE28621" s="70"/>
    </row>
    <row r="28622" spans="31:31" ht="15.75" x14ac:dyDescent="0.3">
      <c r="AE28622" s="70"/>
    </row>
    <row r="28623" spans="31:31" ht="15.75" x14ac:dyDescent="0.3">
      <c r="AE28623" s="70"/>
    </row>
    <row r="28624" spans="31:31" ht="15.75" x14ac:dyDescent="0.3">
      <c r="AE28624" s="70"/>
    </row>
    <row r="28625" spans="31:31" ht="15.75" x14ac:dyDescent="0.3">
      <c r="AE28625" s="70"/>
    </row>
    <row r="28626" spans="31:31" ht="15.75" x14ac:dyDescent="0.3">
      <c r="AE28626" s="70"/>
    </row>
    <row r="28627" spans="31:31" ht="15.75" x14ac:dyDescent="0.3">
      <c r="AE28627" s="70"/>
    </row>
    <row r="28628" spans="31:31" ht="15.75" x14ac:dyDescent="0.3">
      <c r="AE28628" s="70"/>
    </row>
    <row r="28629" spans="31:31" ht="15.75" x14ac:dyDescent="0.3">
      <c r="AE28629" s="70"/>
    </row>
    <row r="28630" spans="31:31" ht="15.75" x14ac:dyDescent="0.3">
      <c r="AE28630" s="70"/>
    </row>
    <row r="28631" spans="31:31" ht="15.75" x14ac:dyDescent="0.3">
      <c r="AE28631" s="70"/>
    </row>
    <row r="28632" spans="31:31" ht="15.75" x14ac:dyDescent="0.3">
      <c r="AE28632" s="70"/>
    </row>
    <row r="28633" spans="31:31" ht="15.75" x14ac:dyDescent="0.3">
      <c r="AE28633" s="70"/>
    </row>
    <row r="28634" spans="31:31" ht="15.75" x14ac:dyDescent="0.3">
      <c r="AE28634" s="70"/>
    </row>
    <row r="28635" spans="31:31" ht="15.75" x14ac:dyDescent="0.3">
      <c r="AE28635" s="70"/>
    </row>
    <row r="28636" spans="31:31" ht="15.75" x14ac:dyDescent="0.3">
      <c r="AE28636" s="70"/>
    </row>
    <row r="28637" spans="31:31" ht="15.75" x14ac:dyDescent="0.3">
      <c r="AE28637" s="70"/>
    </row>
    <row r="28638" spans="31:31" ht="15.75" x14ac:dyDescent="0.3">
      <c r="AE28638" s="70"/>
    </row>
    <row r="28639" spans="31:31" ht="15.75" x14ac:dyDescent="0.3">
      <c r="AE28639" s="70"/>
    </row>
    <row r="28640" spans="31:31" ht="15.75" x14ac:dyDescent="0.3">
      <c r="AE28640" s="70"/>
    </row>
    <row r="28641" spans="31:31" ht="15.75" x14ac:dyDescent="0.3">
      <c r="AE28641" s="70"/>
    </row>
    <row r="28642" spans="31:31" ht="15.75" x14ac:dyDescent="0.3">
      <c r="AE28642" s="70"/>
    </row>
    <row r="28643" spans="31:31" ht="15.75" x14ac:dyDescent="0.3">
      <c r="AE28643" s="70"/>
    </row>
    <row r="28644" spans="31:31" ht="15.75" x14ac:dyDescent="0.3">
      <c r="AE28644" s="70"/>
    </row>
    <row r="28645" spans="31:31" ht="15.75" x14ac:dyDescent="0.3">
      <c r="AE28645" s="70"/>
    </row>
    <row r="28646" spans="31:31" ht="15.75" x14ac:dyDescent="0.3">
      <c r="AE28646" s="70"/>
    </row>
    <row r="28647" spans="31:31" ht="15.75" x14ac:dyDescent="0.3">
      <c r="AE28647" s="70"/>
    </row>
    <row r="28648" spans="31:31" ht="15.75" x14ac:dyDescent="0.3">
      <c r="AE28648" s="70"/>
    </row>
    <row r="28649" spans="31:31" ht="15.75" x14ac:dyDescent="0.3">
      <c r="AE28649" s="70"/>
    </row>
    <row r="28650" spans="31:31" ht="15.75" x14ac:dyDescent="0.3">
      <c r="AE28650" s="70"/>
    </row>
    <row r="28651" spans="31:31" ht="15.75" x14ac:dyDescent="0.3">
      <c r="AE28651" s="70"/>
    </row>
    <row r="28652" spans="31:31" ht="15.75" x14ac:dyDescent="0.3">
      <c r="AE28652" s="70"/>
    </row>
    <row r="28653" spans="31:31" ht="15.75" x14ac:dyDescent="0.3">
      <c r="AE28653" s="70"/>
    </row>
    <row r="28654" spans="31:31" ht="15.75" x14ac:dyDescent="0.3">
      <c r="AE28654" s="70"/>
    </row>
    <row r="28655" spans="31:31" ht="15.75" x14ac:dyDescent="0.3">
      <c r="AE28655" s="70"/>
    </row>
    <row r="28656" spans="31:31" ht="15.75" x14ac:dyDescent="0.3">
      <c r="AE28656" s="70"/>
    </row>
    <row r="28657" spans="31:31" ht="15.75" x14ac:dyDescent="0.3">
      <c r="AE28657" s="70"/>
    </row>
    <row r="28658" spans="31:31" ht="15.75" x14ac:dyDescent="0.3">
      <c r="AE28658" s="70"/>
    </row>
    <row r="28659" spans="31:31" ht="15.75" x14ac:dyDescent="0.3">
      <c r="AE28659" s="70"/>
    </row>
    <row r="28660" spans="31:31" ht="15.75" x14ac:dyDescent="0.3">
      <c r="AE28660" s="70"/>
    </row>
    <row r="28661" spans="31:31" ht="15.75" x14ac:dyDescent="0.3">
      <c r="AE28661" s="70"/>
    </row>
    <row r="28662" spans="31:31" ht="15.75" x14ac:dyDescent="0.3">
      <c r="AE28662" s="70"/>
    </row>
    <row r="28663" spans="31:31" ht="15.75" x14ac:dyDescent="0.3">
      <c r="AE28663" s="70"/>
    </row>
    <row r="28664" spans="31:31" ht="15.75" x14ac:dyDescent="0.3">
      <c r="AE28664" s="70"/>
    </row>
    <row r="28665" spans="31:31" ht="15.75" x14ac:dyDescent="0.3">
      <c r="AE28665" s="70"/>
    </row>
    <row r="28666" spans="31:31" ht="15.75" x14ac:dyDescent="0.3">
      <c r="AE28666" s="70"/>
    </row>
    <row r="28667" spans="31:31" ht="15.75" x14ac:dyDescent="0.3">
      <c r="AE28667" s="70"/>
    </row>
    <row r="28668" spans="31:31" ht="15.75" x14ac:dyDescent="0.3">
      <c r="AE28668" s="70"/>
    </row>
    <row r="28669" spans="31:31" ht="15.75" x14ac:dyDescent="0.3">
      <c r="AE28669" s="70"/>
    </row>
    <row r="28670" spans="31:31" ht="15.75" x14ac:dyDescent="0.3">
      <c r="AE28670" s="70"/>
    </row>
    <row r="28671" spans="31:31" ht="15.75" x14ac:dyDescent="0.3">
      <c r="AE28671" s="70"/>
    </row>
    <row r="28672" spans="31:31" ht="15.75" x14ac:dyDescent="0.3">
      <c r="AE28672" s="70"/>
    </row>
    <row r="28673" spans="31:31" ht="15.75" x14ac:dyDescent="0.3">
      <c r="AE28673" s="70"/>
    </row>
    <row r="28674" spans="31:31" ht="15.75" x14ac:dyDescent="0.3">
      <c r="AE28674" s="70"/>
    </row>
    <row r="28675" spans="31:31" ht="15.75" x14ac:dyDescent="0.3">
      <c r="AE28675" s="70"/>
    </row>
    <row r="28676" spans="31:31" ht="15.75" x14ac:dyDescent="0.3">
      <c r="AE28676" s="70"/>
    </row>
    <row r="28677" spans="31:31" ht="15.75" x14ac:dyDescent="0.3">
      <c r="AE28677" s="70"/>
    </row>
    <row r="28678" spans="31:31" ht="15.75" x14ac:dyDescent="0.3">
      <c r="AE28678" s="70"/>
    </row>
    <row r="28679" spans="31:31" ht="15.75" x14ac:dyDescent="0.3">
      <c r="AE28679" s="70"/>
    </row>
    <row r="28680" spans="31:31" ht="15.75" x14ac:dyDescent="0.3">
      <c r="AE28680" s="70"/>
    </row>
    <row r="28681" spans="31:31" ht="15.75" x14ac:dyDescent="0.3">
      <c r="AE28681" s="70"/>
    </row>
    <row r="28682" spans="31:31" ht="15.75" x14ac:dyDescent="0.3">
      <c r="AE28682" s="70"/>
    </row>
    <row r="28683" spans="31:31" ht="15.75" x14ac:dyDescent="0.3">
      <c r="AE28683" s="70"/>
    </row>
    <row r="28684" spans="31:31" ht="15.75" x14ac:dyDescent="0.3">
      <c r="AE28684" s="70"/>
    </row>
    <row r="28685" spans="31:31" ht="15.75" x14ac:dyDescent="0.3">
      <c r="AE28685" s="70"/>
    </row>
    <row r="28686" spans="31:31" ht="15.75" x14ac:dyDescent="0.3">
      <c r="AE28686" s="70"/>
    </row>
    <row r="28687" spans="31:31" ht="15.75" x14ac:dyDescent="0.3">
      <c r="AE28687" s="70"/>
    </row>
    <row r="28688" spans="31:31" ht="15.75" x14ac:dyDescent="0.3">
      <c r="AE28688" s="70"/>
    </row>
    <row r="28689" spans="31:31" ht="15.75" x14ac:dyDescent="0.3">
      <c r="AE28689" s="70"/>
    </row>
    <row r="28690" spans="31:31" ht="15.75" x14ac:dyDescent="0.3">
      <c r="AE28690" s="70"/>
    </row>
    <row r="28691" spans="31:31" ht="15.75" x14ac:dyDescent="0.3">
      <c r="AE28691" s="70"/>
    </row>
    <row r="28692" spans="31:31" ht="15.75" x14ac:dyDescent="0.3">
      <c r="AE28692" s="70"/>
    </row>
    <row r="28693" spans="31:31" ht="15.75" x14ac:dyDescent="0.3">
      <c r="AE28693" s="70"/>
    </row>
    <row r="28694" spans="31:31" ht="15.75" x14ac:dyDescent="0.3">
      <c r="AE28694" s="70"/>
    </row>
    <row r="28695" spans="31:31" ht="15.75" x14ac:dyDescent="0.3">
      <c r="AE28695" s="70"/>
    </row>
    <row r="28696" spans="31:31" ht="15.75" x14ac:dyDescent="0.3">
      <c r="AE28696" s="70"/>
    </row>
    <row r="28697" spans="31:31" ht="15.75" x14ac:dyDescent="0.3">
      <c r="AE28697" s="70"/>
    </row>
    <row r="28698" spans="31:31" ht="15.75" x14ac:dyDescent="0.3">
      <c r="AE28698" s="70"/>
    </row>
    <row r="28699" spans="31:31" ht="15.75" x14ac:dyDescent="0.3">
      <c r="AE28699" s="70"/>
    </row>
    <row r="28700" spans="31:31" ht="15.75" x14ac:dyDescent="0.3">
      <c r="AE28700" s="70"/>
    </row>
    <row r="28701" spans="31:31" ht="15.75" x14ac:dyDescent="0.3">
      <c r="AE28701" s="70"/>
    </row>
    <row r="28702" spans="31:31" ht="15.75" x14ac:dyDescent="0.3">
      <c r="AE28702" s="70"/>
    </row>
    <row r="28703" spans="31:31" ht="15.75" x14ac:dyDescent="0.3">
      <c r="AE28703" s="70"/>
    </row>
    <row r="28704" spans="31:31" ht="15.75" x14ac:dyDescent="0.3">
      <c r="AE28704" s="70"/>
    </row>
    <row r="28705" spans="31:31" ht="15.75" x14ac:dyDescent="0.3">
      <c r="AE28705" s="70"/>
    </row>
    <row r="28706" spans="31:31" ht="15.75" x14ac:dyDescent="0.3">
      <c r="AE28706" s="70"/>
    </row>
    <row r="28707" spans="31:31" ht="15.75" x14ac:dyDescent="0.3">
      <c r="AE28707" s="70"/>
    </row>
    <row r="28708" spans="31:31" ht="15.75" x14ac:dyDescent="0.3">
      <c r="AE28708" s="70"/>
    </row>
    <row r="28709" spans="31:31" ht="15.75" x14ac:dyDescent="0.3">
      <c r="AE28709" s="70"/>
    </row>
    <row r="28710" spans="31:31" ht="15.75" x14ac:dyDescent="0.3">
      <c r="AE28710" s="70"/>
    </row>
    <row r="28711" spans="31:31" ht="15.75" x14ac:dyDescent="0.3">
      <c r="AE28711" s="70"/>
    </row>
    <row r="28712" spans="31:31" ht="15.75" x14ac:dyDescent="0.3">
      <c r="AE28712" s="70"/>
    </row>
    <row r="28713" spans="31:31" ht="15.75" x14ac:dyDescent="0.3">
      <c r="AE28713" s="70"/>
    </row>
    <row r="28714" spans="31:31" ht="15.75" x14ac:dyDescent="0.3">
      <c r="AE28714" s="70"/>
    </row>
    <row r="28715" spans="31:31" ht="15.75" x14ac:dyDescent="0.3">
      <c r="AE28715" s="70"/>
    </row>
    <row r="28716" spans="31:31" ht="15.75" x14ac:dyDescent="0.3">
      <c r="AE28716" s="70"/>
    </row>
    <row r="28717" spans="31:31" ht="15.75" x14ac:dyDescent="0.3">
      <c r="AE28717" s="70"/>
    </row>
    <row r="28718" spans="31:31" ht="15.75" x14ac:dyDescent="0.3">
      <c r="AE28718" s="70"/>
    </row>
    <row r="28719" spans="31:31" ht="15.75" x14ac:dyDescent="0.3">
      <c r="AE28719" s="70"/>
    </row>
    <row r="28720" spans="31:31" ht="15.75" x14ac:dyDescent="0.3">
      <c r="AE28720" s="70"/>
    </row>
    <row r="28721" spans="31:31" ht="15.75" x14ac:dyDescent="0.3">
      <c r="AE28721" s="70"/>
    </row>
    <row r="28722" spans="31:31" ht="15.75" x14ac:dyDescent="0.3">
      <c r="AE28722" s="70"/>
    </row>
    <row r="28723" spans="31:31" ht="15.75" x14ac:dyDescent="0.3">
      <c r="AE28723" s="70"/>
    </row>
    <row r="28724" spans="31:31" ht="15.75" x14ac:dyDescent="0.3">
      <c r="AE28724" s="70"/>
    </row>
    <row r="28725" spans="31:31" ht="15.75" x14ac:dyDescent="0.3">
      <c r="AE28725" s="70"/>
    </row>
    <row r="28726" spans="31:31" ht="15.75" x14ac:dyDescent="0.3">
      <c r="AE28726" s="70"/>
    </row>
    <row r="28727" spans="31:31" ht="15.75" x14ac:dyDescent="0.3">
      <c r="AE28727" s="70"/>
    </row>
    <row r="28728" spans="31:31" ht="15.75" x14ac:dyDescent="0.3">
      <c r="AE28728" s="70"/>
    </row>
    <row r="28729" spans="31:31" ht="15.75" x14ac:dyDescent="0.3">
      <c r="AE28729" s="70"/>
    </row>
    <row r="28730" spans="31:31" ht="15.75" x14ac:dyDescent="0.3">
      <c r="AE28730" s="70"/>
    </row>
    <row r="28731" spans="31:31" ht="15.75" x14ac:dyDescent="0.3">
      <c r="AE28731" s="70"/>
    </row>
    <row r="28732" spans="31:31" ht="15.75" x14ac:dyDescent="0.3">
      <c r="AE28732" s="70"/>
    </row>
    <row r="28733" spans="31:31" ht="15.75" x14ac:dyDescent="0.3">
      <c r="AE28733" s="70"/>
    </row>
    <row r="28734" spans="31:31" ht="15.75" x14ac:dyDescent="0.3">
      <c r="AE28734" s="70"/>
    </row>
    <row r="28735" spans="31:31" ht="15.75" x14ac:dyDescent="0.3">
      <c r="AE28735" s="70"/>
    </row>
    <row r="28736" spans="31:31" ht="15.75" x14ac:dyDescent="0.3">
      <c r="AE28736" s="70"/>
    </row>
    <row r="28737" spans="31:31" ht="15.75" x14ac:dyDescent="0.3">
      <c r="AE28737" s="70"/>
    </row>
    <row r="28738" spans="31:31" ht="15.75" x14ac:dyDescent="0.3">
      <c r="AE28738" s="70"/>
    </row>
    <row r="28739" spans="31:31" ht="15.75" x14ac:dyDescent="0.3">
      <c r="AE28739" s="70"/>
    </row>
    <row r="28740" spans="31:31" ht="15.75" x14ac:dyDescent="0.3">
      <c r="AE28740" s="70"/>
    </row>
    <row r="28741" spans="31:31" ht="15.75" x14ac:dyDescent="0.3">
      <c r="AE28741" s="70"/>
    </row>
    <row r="28742" spans="31:31" ht="15.75" x14ac:dyDescent="0.3">
      <c r="AE28742" s="70"/>
    </row>
    <row r="28743" spans="31:31" ht="15.75" x14ac:dyDescent="0.3">
      <c r="AE28743" s="70"/>
    </row>
    <row r="28744" spans="31:31" ht="15.75" x14ac:dyDescent="0.3">
      <c r="AE28744" s="70"/>
    </row>
    <row r="28745" spans="31:31" ht="15.75" x14ac:dyDescent="0.3">
      <c r="AE28745" s="70"/>
    </row>
    <row r="28746" spans="31:31" ht="15.75" x14ac:dyDescent="0.3">
      <c r="AE28746" s="70"/>
    </row>
    <row r="28747" spans="31:31" ht="15.75" x14ac:dyDescent="0.3">
      <c r="AE28747" s="70"/>
    </row>
    <row r="28748" spans="31:31" ht="15.75" x14ac:dyDescent="0.3">
      <c r="AE28748" s="70"/>
    </row>
    <row r="28749" spans="31:31" ht="15.75" x14ac:dyDescent="0.3">
      <c r="AE28749" s="70"/>
    </row>
    <row r="28750" spans="31:31" ht="15.75" x14ac:dyDescent="0.3">
      <c r="AE28750" s="70"/>
    </row>
    <row r="28751" spans="31:31" ht="15.75" x14ac:dyDescent="0.3">
      <c r="AE28751" s="70"/>
    </row>
    <row r="28752" spans="31:31" ht="15.75" x14ac:dyDescent="0.3">
      <c r="AE28752" s="70"/>
    </row>
    <row r="28753" spans="31:31" ht="15.75" x14ac:dyDescent="0.3">
      <c r="AE28753" s="70"/>
    </row>
    <row r="28754" spans="31:31" ht="15.75" x14ac:dyDescent="0.3">
      <c r="AE28754" s="70"/>
    </row>
    <row r="28755" spans="31:31" ht="15.75" x14ac:dyDescent="0.3">
      <c r="AE28755" s="70"/>
    </row>
    <row r="28756" spans="31:31" ht="15.75" x14ac:dyDescent="0.3">
      <c r="AE28756" s="70"/>
    </row>
    <row r="28757" spans="31:31" ht="15.75" x14ac:dyDescent="0.3">
      <c r="AE28757" s="70"/>
    </row>
    <row r="28758" spans="31:31" ht="15.75" x14ac:dyDescent="0.3">
      <c r="AE28758" s="70"/>
    </row>
    <row r="28759" spans="31:31" ht="15.75" x14ac:dyDescent="0.3">
      <c r="AE28759" s="70"/>
    </row>
    <row r="28760" spans="31:31" ht="15.75" x14ac:dyDescent="0.3">
      <c r="AE28760" s="70"/>
    </row>
    <row r="28761" spans="31:31" ht="15.75" x14ac:dyDescent="0.3">
      <c r="AE28761" s="70"/>
    </row>
    <row r="28762" spans="31:31" ht="15.75" x14ac:dyDescent="0.3">
      <c r="AE28762" s="70"/>
    </row>
    <row r="28763" spans="31:31" ht="15.75" x14ac:dyDescent="0.3">
      <c r="AE28763" s="70"/>
    </row>
    <row r="28764" spans="31:31" ht="15.75" x14ac:dyDescent="0.3">
      <c r="AE28764" s="70"/>
    </row>
    <row r="28765" spans="31:31" ht="15.75" x14ac:dyDescent="0.3">
      <c r="AE28765" s="70"/>
    </row>
    <row r="28766" spans="31:31" ht="15.75" x14ac:dyDescent="0.3">
      <c r="AE28766" s="70"/>
    </row>
    <row r="28767" spans="31:31" ht="15.75" x14ac:dyDescent="0.3">
      <c r="AE28767" s="70"/>
    </row>
    <row r="28768" spans="31:31" ht="15.75" x14ac:dyDescent="0.3">
      <c r="AE28768" s="70"/>
    </row>
    <row r="28769" spans="31:31" ht="15.75" x14ac:dyDescent="0.3">
      <c r="AE28769" s="70"/>
    </row>
    <row r="28770" spans="31:31" ht="15.75" x14ac:dyDescent="0.3">
      <c r="AE28770" s="70"/>
    </row>
    <row r="28771" spans="31:31" ht="15.75" x14ac:dyDescent="0.3">
      <c r="AE28771" s="70"/>
    </row>
    <row r="28772" spans="31:31" ht="15.75" x14ac:dyDescent="0.3">
      <c r="AE28772" s="70"/>
    </row>
    <row r="28773" spans="31:31" ht="15.75" x14ac:dyDescent="0.3">
      <c r="AE28773" s="70"/>
    </row>
    <row r="28774" spans="31:31" ht="15.75" x14ac:dyDescent="0.3">
      <c r="AE28774" s="70"/>
    </row>
    <row r="28775" spans="31:31" ht="15.75" x14ac:dyDescent="0.3">
      <c r="AE28775" s="70"/>
    </row>
    <row r="28776" spans="31:31" ht="15.75" x14ac:dyDescent="0.3">
      <c r="AE28776" s="70"/>
    </row>
    <row r="28777" spans="31:31" ht="15.75" x14ac:dyDescent="0.3">
      <c r="AE28777" s="70"/>
    </row>
    <row r="28778" spans="31:31" ht="15.75" x14ac:dyDescent="0.3">
      <c r="AE28778" s="70"/>
    </row>
    <row r="28779" spans="31:31" ht="15.75" x14ac:dyDescent="0.3">
      <c r="AE28779" s="70"/>
    </row>
    <row r="28780" spans="31:31" ht="15.75" x14ac:dyDescent="0.3">
      <c r="AE28780" s="70"/>
    </row>
    <row r="28781" spans="31:31" ht="15.75" x14ac:dyDescent="0.3">
      <c r="AE28781" s="70"/>
    </row>
    <row r="28782" spans="31:31" ht="15.75" x14ac:dyDescent="0.3">
      <c r="AE28782" s="70"/>
    </row>
    <row r="28783" spans="31:31" ht="15.75" x14ac:dyDescent="0.3">
      <c r="AE28783" s="70"/>
    </row>
    <row r="28784" spans="31:31" ht="15.75" x14ac:dyDescent="0.3">
      <c r="AE28784" s="70"/>
    </row>
    <row r="28785" spans="31:31" ht="15.75" x14ac:dyDescent="0.3">
      <c r="AE28785" s="70"/>
    </row>
    <row r="28786" spans="31:31" ht="15.75" x14ac:dyDescent="0.3">
      <c r="AE28786" s="70"/>
    </row>
    <row r="28787" spans="31:31" ht="15.75" x14ac:dyDescent="0.3">
      <c r="AE28787" s="70"/>
    </row>
    <row r="28788" spans="31:31" ht="15.75" x14ac:dyDescent="0.3">
      <c r="AE28788" s="70"/>
    </row>
    <row r="28789" spans="31:31" ht="15.75" x14ac:dyDescent="0.3">
      <c r="AE28789" s="70"/>
    </row>
    <row r="28790" spans="31:31" ht="15.75" x14ac:dyDescent="0.3">
      <c r="AE28790" s="70"/>
    </row>
    <row r="28791" spans="31:31" ht="15.75" x14ac:dyDescent="0.3">
      <c r="AE28791" s="70"/>
    </row>
    <row r="28792" spans="31:31" ht="15.75" x14ac:dyDescent="0.3">
      <c r="AE28792" s="70"/>
    </row>
    <row r="28793" spans="31:31" ht="15.75" x14ac:dyDescent="0.3">
      <c r="AE28793" s="70"/>
    </row>
    <row r="28794" spans="31:31" ht="15.75" x14ac:dyDescent="0.3">
      <c r="AE28794" s="70"/>
    </row>
    <row r="28795" spans="31:31" ht="15.75" x14ac:dyDescent="0.3">
      <c r="AE28795" s="70"/>
    </row>
    <row r="28796" spans="31:31" ht="15.75" x14ac:dyDescent="0.3">
      <c r="AE28796" s="70"/>
    </row>
    <row r="28797" spans="31:31" ht="15.75" x14ac:dyDescent="0.3">
      <c r="AE28797" s="70"/>
    </row>
    <row r="28798" spans="31:31" ht="15.75" x14ac:dyDescent="0.3">
      <c r="AE28798" s="70"/>
    </row>
    <row r="28799" spans="31:31" ht="15.75" x14ac:dyDescent="0.3">
      <c r="AE28799" s="70"/>
    </row>
    <row r="28800" spans="31:31" ht="15.75" x14ac:dyDescent="0.3">
      <c r="AE28800" s="70"/>
    </row>
    <row r="28801" spans="31:31" ht="15.75" x14ac:dyDescent="0.3">
      <c r="AE28801" s="70"/>
    </row>
    <row r="28802" spans="31:31" ht="15.75" x14ac:dyDescent="0.3">
      <c r="AE28802" s="70"/>
    </row>
    <row r="28803" spans="31:31" ht="15.75" x14ac:dyDescent="0.3">
      <c r="AE28803" s="70"/>
    </row>
    <row r="28804" spans="31:31" ht="15.75" x14ac:dyDescent="0.3">
      <c r="AE28804" s="70"/>
    </row>
    <row r="28805" spans="31:31" ht="15.75" x14ac:dyDescent="0.3">
      <c r="AE28805" s="70"/>
    </row>
    <row r="28806" spans="31:31" ht="15.75" x14ac:dyDescent="0.3">
      <c r="AE28806" s="70"/>
    </row>
    <row r="28807" spans="31:31" ht="15.75" x14ac:dyDescent="0.3">
      <c r="AE28807" s="70"/>
    </row>
    <row r="28808" spans="31:31" ht="15.75" x14ac:dyDescent="0.3">
      <c r="AE28808" s="70"/>
    </row>
    <row r="28809" spans="31:31" ht="15.75" x14ac:dyDescent="0.3">
      <c r="AE28809" s="70"/>
    </row>
    <row r="28810" spans="31:31" ht="15.75" x14ac:dyDescent="0.3">
      <c r="AE28810" s="70"/>
    </row>
    <row r="28811" spans="31:31" ht="15.75" x14ac:dyDescent="0.3">
      <c r="AE28811" s="70"/>
    </row>
    <row r="28812" spans="31:31" ht="15.75" x14ac:dyDescent="0.3">
      <c r="AE28812" s="70"/>
    </row>
    <row r="28813" spans="31:31" ht="15.75" x14ac:dyDescent="0.3">
      <c r="AE28813" s="70"/>
    </row>
    <row r="28814" spans="31:31" ht="15.75" x14ac:dyDescent="0.3">
      <c r="AE28814" s="70"/>
    </row>
    <row r="28815" spans="31:31" ht="15.75" x14ac:dyDescent="0.3">
      <c r="AE28815" s="70"/>
    </row>
    <row r="28816" spans="31:31" ht="15.75" x14ac:dyDescent="0.3">
      <c r="AE28816" s="70"/>
    </row>
    <row r="28817" spans="31:31" ht="15.75" x14ac:dyDescent="0.3">
      <c r="AE28817" s="70"/>
    </row>
    <row r="28818" spans="31:31" ht="15.75" x14ac:dyDescent="0.3">
      <c r="AE28818" s="70"/>
    </row>
    <row r="28819" spans="31:31" ht="15.75" x14ac:dyDescent="0.3">
      <c r="AE28819" s="70"/>
    </row>
    <row r="28820" spans="31:31" ht="15.75" x14ac:dyDescent="0.3">
      <c r="AE28820" s="70"/>
    </row>
    <row r="28821" spans="31:31" ht="15.75" x14ac:dyDescent="0.3">
      <c r="AE28821" s="70"/>
    </row>
    <row r="28822" spans="31:31" ht="15.75" x14ac:dyDescent="0.3">
      <c r="AE28822" s="70"/>
    </row>
    <row r="28823" spans="31:31" ht="15.75" x14ac:dyDescent="0.3">
      <c r="AE28823" s="70"/>
    </row>
    <row r="28824" spans="31:31" ht="15.75" x14ac:dyDescent="0.3">
      <c r="AE28824" s="70"/>
    </row>
    <row r="28825" spans="31:31" ht="15.75" x14ac:dyDescent="0.3">
      <c r="AE28825" s="70"/>
    </row>
    <row r="28826" spans="31:31" ht="15.75" x14ac:dyDescent="0.3">
      <c r="AE28826" s="70"/>
    </row>
    <row r="28827" spans="31:31" ht="15.75" x14ac:dyDescent="0.3">
      <c r="AE28827" s="70"/>
    </row>
    <row r="28828" spans="31:31" ht="15.75" x14ac:dyDescent="0.3">
      <c r="AE28828" s="70"/>
    </row>
    <row r="28829" spans="31:31" ht="15.75" x14ac:dyDescent="0.3">
      <c r="AE28829" s="70"/>
    </row>
    <row r="28830" spans="31:31" ht="15.75" x14ac:dyDescent="0.3">
      <c r="AE28830" s="70"/>
    </row>
    <row r="28831" spans="31:31" ht="15.75" x14ac:dyDescent="0.3">
      <c r="AE28831" s="70"/>
    </row>
    <row r="28832" spans="31:31" ht="15.75" x14ac:dyDescent="0.3">
      <c r="AE28832" s="70"/>
    </row>
    <row r="28833" spans="31:31" ht="15.75" x14ac:dyDescent="0.3">
      <c r="AE28833" s="70"/>
    </row>
    <row r="28834" spans="31:31" ht="15.75" x14ac:dyDescent="0.3">
      <c r="AE28834" s="70"/>
    </row>
    <row r="28835" spans="31:31" ht="15.75" x14ac:dyDescent="0.3">
      <c r="AE28835" s="70"/>
    </row>
    <row r="28836" spans="31:31" ht="15.75" x14ac:dyDescent="0.3">
      <c r="AE28836" s="70"/>
    </row>
    <row r="28837" spans="31:31" ht="15.75" x14ac:dyDescent="0.3">
      <c r="AE28837" s="70"/>
    </row>
    <row r="28838" spans="31:31" ht="15.75" x14ac:dyDescent="0.3">
      <c r="AE28838" s="70"/>
    </row>
    <row r="28839" spans="31:31" ht="15.75" x14ac:dyDescent="0.3">
      <c r="AE28839" s="70"/>
    </row>
    <row r="28840" spans="31:31" ht="15.75" x14ac:dyDescent="0.3">
      <c r="AE28840" s="70"/>
    </row>
    <row r="28841" spans="31:31" ht="15.75" x14ac:dyDescent="0.3">
      <c r="AE28841" s="70"/>
    </row>
    <row r="28842" spans="31:31" ht="15.75" x14ac:dyDescent="0.3">
      <c r="AE28842" s="70"/>
    </row>
    <row r="28843" spans="31:31" ht="15.75" x14ac:dyDescent="0.3">
      <c r="AE28843" s="70"/>
    </row>
    <row r="28844" spans="31:31" ht="15.75" x14ac:dyDescent="0.3">
      <c r="AE28844" s="70"/>
    </row>
    <row r="28845" spans="31:31" ht="15.75" x14ac:dyDescent="0.3">
      <c r="AE28845" s="70"/>
    </row>
    <row r="28846" spans="31:31" ht="15.75" x14ac:dyDescent="0.3">
      <c r="AE28846" s="70"/>
    </row>
    <row r="28847" spans="31:31" ht="15.75" x14ac:dyDescent="0.3">
      <c r="AE28847" s="70"/>
    </row>
    <row r="28848" spans="31:31" ht="15.75" x14ac:dyDescent="0.3">
      <c r="AE28848" s="70"/>
    </row>
    <row r="28849" spans="31:31" ht="15.75" x14ac:dyDescent="0.3">
      <c r="AE28849" s="70"/>
    </row>
    <row r="28850" spans="31:31" ht="15.75" x14ac:dyDescent="0.3">
      <c r="AE28850" s="70"/>
    </row>
    <row r="28851" spans="31:31" ht="15.75" x14ac:dyDescent="0.3">
      <c r="AE28851" s="70"/>
    </row>
    <row r="28852" spans="31:31" ht="15.75" x14ac:dyDescent="0.3">
      <c r="AE28852" s="70"/>
    </row>
    <row r="28853" spans="31:31" ht="15.75" x14ac:dyDescent="0.3">
      <c r="AE28853" s="70"/>
    </row>
    <row r="28854" spans="31:31" ht="15.75" x14ac:dyDescent="0.3">
      <c r="AE28854" s="70"/>
    </row>
    <row r="28855" spans="31:31" ht="15.75" x14ac:dyDescent="0.3">
      <c r="AE28855" s="70"/>
    </row>
    <row r="28856" spans="31:31" ht="15.75" x14ac:dyDescent="0.3">
      <c r="AE28856" s="70"/>
    </row>
    <row r="28857" spans="31:31" ht="15.75" x14ac:dyDescent="0.3">
      <c r="AE28857" s="70"/>
    </row>
    <row r="28858" spans="31:31" ht="15.75" x14ac:dyDescent="0.3">
      <c r="AE28858" s="70"/>
    </row>
    <row r="28859" spans="31:31" ht="15.75" x14ac:dyDescent="0.3">
      <c r="AE28859" s="70"/>
    </row>
    <row r="28860" spans="31:31" ht="15.75" x14ac:dyDescent="0.3">
      <c r="AE28860" s="70"/>
    </row>
    <row r="28861" spans="31:31" ht="15.75" x14ac:dyDescent="0.3">
      <c r="AE28861" s="70"/>
    </row>
    <row r="28862" spans="31:31" ht="15.75" x14ac:dyDescent="0.3">
      <c r="AE28862" s="70"/>
    </row>
    <row r="28863" spans="31:31" ht="15.75" x14ac:dyDescent="0.3">
      <c r="AE28863" s="70"/>
    </row>
    <row r="28864" spans="31:31" ht="15.75" x14ac:dyDescent="0.3">
      <c r="AE28864" s="70"/>
    </row>
    <row r="28865" spans="31:31" ht="15.75" x14ac:dyDescent="0.3">
      <c r="AE28865" s="70"/>
    </row>
    <row r="28866" spans="31:31" ht="15.75" x14ac:dyDescent="0.3">
      <c r="AE28866" s="70"/>
    </row>
    <row r="28867" spans="31:31" ht="15.75" x14ac:dyDescent="0.3">
      <c r="AE28867" s="70"/>
    </row>
    <row r="28868" spans="31:31" ht="15.75" x14ac:dyDescent="0.3">
      <c r="AE28868" s="70"/>
    </row>
    <row r="28869" spans="31:31" ht="15.75" x14ac:dyDescent="0.3">
      <c r="AE28869" s="70"/>
    </row>
    <row r="28870" spans="31:31" ht="15.75" x14ac:dyDescent="0.3">
      <c r="AE28870" s="70"/>
    </row>
    <row r="28871" spans="31:31" ht="15.75" x14ac:dyDescent="0.3">
      <c r="AE28871" s="70"/>
    </row>
    <row r="28872" spans="31:31" ht="15.75" x14ac:dyDescent="0.3">
      <c r="AE28872" s="70"/>
    </row>
    <row r="28873" spans="31:31" ht="15.75" x14ac:dyDescent="0.3">
      <c r="AE28873" s="70"/>
    </row>
    <row r="28874" spans="31:31" ht="15.75" x14ac:dyDescent="0.3">
      <c r="AE28874" s="70"/>
    </row>
    <row r="28875" spans="31:31" ht="15.75" x14ac:dyDescent="0.3">
      <c r="AE28875" s="70"/>
    </row>
    <row r="28876" spans="31:31" ht="15.75" x14ac:dyDescent="0.3">
      <c r="AE28876" s="70"/>
    </row>
    <row r="28877" spans="31:31" ht="15.75" x14ac:dyDescent="0.3">
      <c r="AE28877" s="70"/>
    </row>
    <row r="28878" spans="31:31" ht="15.75" x14ac:dyDescent="0.3">
      <c r="AE28878" s="70"/>
    </row>
    <row r="28879" spans="31:31" ht="15.75" x14ac:dyDescent="0.3">
      <c r="AE28879" s="70"/>
    </row>
    <row r="28880" spans="31:31" ht="15.75" x14ac:dyDescent="0.3">
      <c r="AE28880" s="70"/>
    </row>
    <row r="28881" spans="31:31" ht="15.75" x14ac:dyDescent="0.3">
      <c r="AE28881" s="70"/>
    </row>
    <row r="28882" spans="31:31" ht="15.75" x14ac:dyDescent="0.3">
      <c r="AE28882" s="70"/>
    </row>
    <row r="28883" spans="31:31" ht="15.75" x14ac:dyDescent="0.3">
      <c r="AE28883" s="70"/>
    </row>
    <row r="28884" spans="31:31" ht="15.75" x14ac:dyDescent="0.3">
      <c r="AE28884" s="70"/>
    </row>
    <row r="28885" spans="31:31" ht="15.75" x14ac:dyDescent="0.3">
      <c r="AE28885" s="70"/>
    </row>
    <row r="28886" spans="31:31" ht="15.75" x14ac:dyDescent="0.3">
      <c r="AE28886" s="70"/>
    </row>
    <row r="28887" spans="31:31" ht="15.75" x14ac:dyDescent="0.3">
      <c r="AE28887" s="70"/>
    </row>
    <row r="28888" spans="31:31" ht="15.75" x14ac:dyDescent="0.3">
      <c r="AE28888" s="70"/>
    </row>
    <row r="28889" spans="31:31" ht="15.75" x14ac:dyDescent="0.3">
      <c r="AE28889" s="70"/>
    </row>
    <row r="28890" spans="31:31" ht="15.75" x14ac:dyDescent="0.3">
      <c r="AE28890" s="70"/>
    </row>
    <row r="28891" spans="31:31" ht="15.75" x14ac:dyDescent="0.3">
      <c r="AE28891" s="70"/>
    </row>
    <row r="28892" spans="31:31" ht="15.75" x14ac:dyDescent="0.3">
      <c r="AE28892" s="70"/>
    </row>
    <row r="28893" spans="31:31" ht="15.75" x14ac:dyDescent="0.3">
      <c r="AE28893" s="70"/>
    </row>
    <row r="28894" spans="31:31" ht="15.75" x14ac:dyDescent="0.3">
      <c r="AE28894" s="70"/>
    </row>
    <row r="28895" spans="31:31" ht="15.75" x14ac:dyDescent="0.3">
      <c r="AE28895" s="70"/>
    </row>
    <row r="28896" spans="31:31" ht="15.75" x14ac:dyDescent="0.3">
      <c r="AE28896" s="70"/>
    </row>
    <row r="28897" spans="31:31" ht="15.75" x14ac:dyDescent="0.3">
      <c r="AE28897" s="70"/>
    </row>
    <row r="28898" spans="31:31" ht="15.75" x14ac:dyDescent="0.3">
      <c r="AE28898" s="70"/>
    </row>
    <row r="28899" spans="31:31" ht="15.75" x14ac:dyDescent="0.3">
      <c r="AE28899" s="70"/>
    </row>
    <row r="28900" spans="31:31" ht="15.75" x14ac:dyDescent="0.3">
      <c r="AE28900" s="70"/>
    </row>
    <row r="28901" spans="31:31" ht="15.75" x14ac:dyDescent="0.3">
      <c r="AE28901" s="70"/>
    </row>
    <row r="28902" spans="31:31" ht="15.75" x14ac:dyDescent="0.3">
      <c r="AE28902" s="70"/>
    </row>
    <row r="28903" spans="31:31" ht="15.75" x14ac:dyDescent="0.3">
      <c r="AE28903" s="70"/>
    </row>
    <row r="28904" spans="31:31" ht="15.75" x14ac:dyDescent="0.3">
      <c r="AE28904" s="70"/>
    </row>
    <row r="28905" spans="31:31" ht="15.75" x14ac:dyDescent="0.3">
      <c r="AE28905" s="70"/>
    </row>
    <row r="28906" spans="31:31" ht="15.75" x14ac:dyDescent="0.3">
      <c r="AE28906" s="70"/>
    </row>
    <row r="28907" spans="31:31" ht="15.75" x14ac:dyDescent="0.3">
      <c r="AE28907" s="70"/>
    </row>
    <row r="28908" spans="31:31" ht="15.75" x14ac:dyDescent="0.3">
      <c r="AE28908" s="70"/>
    </row>
    <row r="28909" spans="31:31" ht="15.75" x14ac:dyDescent="0.3">
      <c r="AE28909" s="70"/>
    </row>
    <row r="28910" spans="31:31" ht="15.75" x14ac:dyDescent="0.3">
      <c r="AE28910" s="70"/>
    </row>
    <row r="28911" spans="31:31" ht="15.75" x14ac:dyDescent="0.3">
      <c r="AE28911" s="70"/>
    </row>
    <row r="28912" spans="31:31" ht="15.75" x14ac:dyDescent="0.3">
      <c r="AE28912" s="70"/>
    </row>
    <row r="28913" spans="31:31" ht="15.75" x14ac:dyDescent="0.3">
      <c r="AE28913" s="70"/>
    </row>
    <row r="28914" spans="31:31" ht="15.75" x14ac:dyDescent="0.3">
      <c r="AE28914" s="70"/>
    </row>
    <row r="28915" spans="31:31" ht="15.75" x14ac:dyDescent="0.3">
      <c r="AE28915" s="70"/>
    </row>
    <row r="28916" spans="31:31" ht="15.75" x14ac:dyDescent="0.3">
      <c r="AE28916" s="70"/>
    </row>
    <row r="28917" spans="31:31" ht="15.75" x14ac:dyDescent="0.3">
      <c r="AE28917" s="70"/>
    </row>
    <row r="28918" spans="31:31" ht="15.75" x14ac:dyDescent="0.3">
      <c r="AE28918" s="70"/>
    </row>
    <row r="28919" spans="31:31" ht="15.75" x14ac:dyDescent="0.3">
      <c r="AE28919" s="70"/>
    </row>
    <row r="28920" spans="31:31" ht="15.75" x14ac:dyDescent="0.3">
      <c r="AE28920" s="70"/>
    </row>
    <row r="28921" spans="31:31" ht="15.75" x14ac:dyDescent="0.3">
      <c r="AE28921" s="70"/>
    </row>
    <row r="28922" spans="31:31" ht="15.75" x14ac:dyDescent="0.3">
      <c r="AE28922" s="70"/>
    </row>
    <row r="28923" spans="31:31" ht="15.75" x14ac:dyDescent="0.3">
      <c r="AE28923" s="70"/>
    </row>
    <row r="28924" spans="31:31" ht="15.75" x14ac:dyDescent="0.3">
      <c r="AE28924" s="70"/>
    </row>
    <row r="28925" spans="31:31" ht="15.75" x14ac:dyDescent="0.3">
      <c r="AE28925" s="70"/>
    </row>
    <row r="28926" spans="31:31" ht="15.75" x14ac:dyDescent="0.3">
      <c r="AE28926" s="70"/>
    </row>
    <row r="28927" spans="31:31" ht="15.75" x14ac:dyDescent="0.3">
      <c r="AE28927" s="70"/>
    </row>
    <row r="28928" spans="31:31" ht="15.75" x14ac:dyDescent="0.3">
      <c r="AE28928" s="70"/>
    </row>
    <row r="28929" spans="31:31" ht="15.75" x14ac:dyDescent="0.3">
      <c r="AE28929" s="70"/>
    </row>
    <row r="28930" spans="31:31" ht="15.75" x14ac:dyDescent="0.3">
      <c r="AE28930" s="70"/>
    </row>
    <row r="28931" spans="31:31" ht="15.75" x14ac:dyDescent="0.3">
      <c r="AE28931" s="70"/>
    </row>
    <row r="28932" spans="31:31" ht="15.75" x14ac:dyDescent="0.3">
      <c r="AE28932" s="70"/>
    </row>
    <row r="28933" spans="31:31" ht="15.75" x14ac:dyDescent="0.3">
      <c r="AE28933" s="70"/>
    </row>
    <row r="28934" spans="31:31" ht="15.75" x14ac:dyDescent="0.3">
      <c r="AE28934" s="70"/>
    </row>
    <row r="28935" spans="31:31" ht="15.75" x14ac:dyDescent="0.3">
      <c r="AE28935" s="70"/>
    </row>
    <row r="28936" spans="31:31" ht="15.75" x14ac:dyDescent="0.3">
      <c r="AE28936" s="70"/>
    </row>
    <row r="28937" spans="31:31" ht="15.75" x14ac:dyDescent="0.3">
      <c r="AE28937" s="70"/>
    </row>
    <row r="28938" spans="31:31" ht="15.75" x14ac:dyDescent="0.3">
      <c r="AE28938" s="70"/>
    </row>
    <row r="28939" spans="31:31" ht="15.75" x14ac:dyDescent="0.3">
      <c r="AE28939" s="70"/>
    </row>
    <row r="28940" spans="31:31" ht="15.75" x14ac:dyDescent="0.3">
      <c r="AE28940" s="70"/>
    </row>
    <row r="28941" spans="31:31" ht="15.75" x14ac:dyDescent="0.3">
      <c r="AE28941" s="70"/>
    </row>
    <row r="28942" spans="31:31" ht="15.75" x14ac:dyDescent="0.3">
      <c r="AE28942" s="70"/>
    </row>
    <row r="28943" spans="31:31" ht="15.75" x14ac:dyDescent="0.3">
      <c r="AE28943" s="70"/>
    </row>
    <row r="28944" spans="31:31" ht="15.75" x14ac:dyDescent="0.3">
      <c r="AE28944" s="70"/>
    </row>
    <row r="28945" spans="31:31" ht="15.75" x14ac:dyDescent="0.3">
      <c r="AE28945" s="70"/>
    </row>
    <row r="28946" spans="31:31" ht="15.75" x14ac:dyDescent="0.3">
      <c r="AE28946" s="70"/>
    </row>
    <row r="28947" spans="31:31" ht="15.75" x14ac:dyDescent="0.3">
      <c r="AE28947" s="70"/>
    </row>
    <row r="28948" spans="31:31" ht="15.75" x14ac:dyDescent="0.3">
      <c r="AE28948" s="70"/>
    </row>
    <row r="28949" spans="31:31" ht="15.75" x14ac:dyDescent="0.3">
      <c r="AE28949" s="70"/>
    </row>
    <row r="28950" spans="31:31" ht="15.75" x14ac:dyDescent="0.3">
      <c r="AE28950" s="70"/>
    </row>
    <row r="28951" spans="31:31" ht="15.75" x14ac:dyDescent="0.3">
      <c r="AE28951" s="70"/>
    </row>
    <row r="28952" spans="31:31" ht="15.75" x14ac:dyDescent="0.3">
      <c r="AE28952" s="70"/>
    </row>
    <row r="28953" spans="31:31" ht="15.75" x14ac:dyDescent="0.3">
      <c r="AE28953" s="70"/>
    </row>
    <row r="28954" spans="31:31" ht="15.75" x14ac:dyDescent="0.3">
      <c r="AE28954" s="70"/>
    </row>
    <row r="28955" spans="31:31" ht="15.75" x14ac:dyDescent="0.3">
      <c r="AE28955" s="70"/>
    </row>
    <row r="28956" spans="31:31" ht="15.75" x14ac:dyDescent="0.3">
      <c r="AE28956" s="70"/>
    </row>
    <row r="28957" spans="31:31" ht="15.75" x14ac:dyDescent="0.3">
      <c r="AE28957" s="70"/>
    </row>
    <row r="28958" spans="31:31" ht="15.75" x14ac:dyDescent="0.3">
      <c r="AE28958" s="70"/>
    </row>
    <row r="28959" spans="31:31" ht="15.75" x14ac:dyDescent="0.3">
      <c r="AE28959" s="70"/>
    </row>
    <row r="28960" spans="31:31" ht="15.75" x14ac:dyDescent="0.3">
      <c r="AE28960" s="70"/>
    </row>
    <row r="28961" spans="31:31" ht="15.75" x14ac:dyDescent="0.3">
      <c r="AE28961" s="70"/>
    </row>
    <row r="28962" spans="31:31" ht="15.75" x14ac:dyDescent="0.3">
      <c r="AE28962" s="70"/>
    </row>
    <row r="28963" spans="31:31" ht="15.75" x14ac:dyDescent="0.3">
      <c r="AE28963" s="70"/>
    </row>
    <row r="28964" spans="31:31" ht="15.75" x14ac:dyDescent="0.3">
      <c r="AE28964" s="70"/>
    </row>
    <row r="28965" spans="31:31" ht="15.75" x14ac:dyDescent="0.3">
      <c r="AE28965" s="70"/>
    </row>
    <row r="28966" spans="31:31" ht="15.75" x14ac:dyDescent="0.3">
      <c r="AE28966" s="70"/>
    </row>
    <row r="28967" spans="31:31" ht="15.75" x14ac:dyDescent="0.3">
      <c r="AE28967" s="70"/>
    </row>
    <row r="28968" spans="31:31" ht="15.75" x14ac:dyDescent="0.3">
      <c r="AE28968" s="70"/>
    </row>
    <row r="28969" spans="31:31" ht="15.75" x14ac:dyDescent="0.3">
      <c r="AE28969" s="70"/>
    </row>
    <row r="28970" spans="31:31" ht="15.75" x14ac:dyDescent="0.3">
      <c r="AE28970" s="70"/>
    </row>
    <row r="28971" spans="31:31" ht="15.75" x14ac:dyDescent="0.3">
      <c r="AE28971" s="70"/>
    </row>
    <row r="28972" spans="31:31" ht="15.75" x14ac:dyDescent="0.3">
      <c r="AE28972" s="70"/>
    </row>
    <row r="28973" spans="31:31" ht="15.75" x14ac:dyDescent="0.3">
      <c r="AE28973" s="70"/>
    </row>
    <row r="28974" spans="31:31" ht="15.75" x14ac:dyDescent="0.3">
      <c r="AE28974" s="70"/>
    </row>
    <row r="28975" spans="31:31" ht="15.75" x14ac:dyDescent="0.3">
      <c r="AE28975" s="70"/>
    </row>
    <row r="28976" spans="31:31" ht="15.75" x14ac:dyDescent="0.3">
      <c r="AE28976" s="70"/>
    </row>
    <row r="28977" spans="31:31" ht="15.75" x14ac:dyDescent="0.3">
      <c r="AE28977" s="70"/>
    </row>
    <row r="28978" spans="31:31" ht="15.75" x14ac:dyDescent="0.3">
      <c r="AE28978" s="70"/>
    </row>
    <row r="28979" spans="31:31" ht="15.75" x14ac:dyDescent="0.3">
      <c r="AE28979" s="70"/>
    </row>
    <row r="28980" spans="31:31" ht="15.75" x14ac:dyDescent="0.3">
      <c r="AE28980" s="70"/>
    </row>
    <row r="28981" spans="31:31" ht="15.75" x14ac:dyDescent="0.3">
      <c r="AE28981" s="70"/>
    </row>
    <row r="28982" spans="31:31" ht="15.75" x14ac:dyDescent="0.3">
      <c r="AE28982" s="70"/>
    </row>
    <row r="28983" spans="31:31" ht="15.75" x14ac:dyDescent="0.3">
      <c r="AE28983" s="70"/>
    </row>
    <row r="28984" spans="31:31" ht="15.75" x14ac:dyDescent="0.3">
      <c r="AE28984" s="70"/>
    </row>
    <row r="28985" spans="31:31" ht="15.75" x14ac:dyDescent="0.3">
      <c r="AE28985" s="70"/>
    </row>
    <row r="28986" spans="31:31" ht="15.75" x14ac:dyDescent="0.3">
      <c r="AE28986" s="70"/>
    </row>
    <row r="28987" spans="31:31" ht="15.75" x14ac:dyDescent="0.3">
      <c r="AE28987" s="70"/>
    </row>
    <row r="28988" spans="31:31" ht="15.75" x14ac:dyDescent="0.3">
      <c r="AE28988" s="70"/>
    </row>
    <row r="28989" spans="31:31" ht="15.75" x14ac:dyDescent="0.3">
      <c r="AE28989" s="70"/>
    </row>
    <row r="28990" spans="31:31" ht="15.75" x14ac:dyDescent="0.3">
      <c r="AE28990" s="70"/>
    </row>
    <row r="28991" spans="31:31" ht="15.75" x14ac:dyDescent="0.3">
      <c r="AE28991" s="70"/>
    </row>
    <row r="28992" spans="31:31" ht="15.75" x14ac:dyDescent="0.3">
      <c r="AE28992" s="70"/>
    </row>
    <row r="28993" spans="31:31" ht="15.75" x14ac:dyDescent="0.3">
      <c r="AE28993" s="70"/>
    </row>
    <row r="28994" spans="31:31" ht="15.75" x14ac:dyDescent="0.3">
      <c r="AE28994" s="70"/>
    </row>
    <row r="28995" spans="31:31" ht="15.75" x14ac:dyDescent="0.3">
      <c r="AE28995" s="70"/>
    </row>
    <row r="28996" spans="31:31" ht="15.75" x14ac:dyDescent="0.3">
      <c r="AE28996" s="70"/>
    </row>
    <row r="28997" spans="31:31" ht="15.75" x14ac:dyDescent="0.3">
      <c r="AE28997" s="70"/>
    </row>
    <row r="28998" spans="31:31" ht="15.75" x14ac:dyDescent="0.3">
      <c r="AE28998" s="70"/>
    </row>
    <row r="28999" spans="31:31" ht="15.75" x14ac:dyDescent="0.3">
      <c r="AE28999" s="70"/>
    </row>
    <row r="29000" spans="31:31" ht="15.75" x14ac:dyDescent="0.3">
      <c r="AE29000" s="70"/>
    </row>
    <row r="29001" spans="31:31" ht="15.75" x14ac:dyDescent="0.3">
      <c r="AE29001" s="70"/>
    </row>
    <row r="29002" spans="31:31" ht="15.75" x14ac:dyDescent="0.3">
      <c r="AE29002" s="70"/>
    </row>
    <row r="29003" spans="31:31" ht="15.75" x14ac:dyDescent="0.3">
      <c r="AE29003" s="70"/>
    </row>
    <row r="29004" spans="31:31" ht="15.75" x14ac:dyDescent="0.3">
      <c r="AE29004" s="70"/>
    </row>
    <row r="29005" spans="31:31" ht="15.75" x14ac:dyDescent="0.3">
      <c r="AE29005" s="70"/>
    </row>
    <row r="29006" spans="31:31" ht="15.75" x14ac:dyDescent="0.3">
      <c r="AE29006" s="70"/>
    </row>
    <row r="29007" spans="31:31" ht="15.75" x14ac:dyDescent="0.3">
      <c r="AE29007" s="70"/>
    </row>
    <row r="29008" spans="31:31" ht="15.75" x14ac:dyDescent="0.3">
      <c r="AE29008" s="70"/>
    </row>
    <row r="29009" spans="31:31" ht="15.75" x14ac:dyDescent="0.3">
      <c r="AE29009" s="70"/>
    </row>
    <row r="29010" spans="31:31" ht="15.75" x14ac:dyDescent="0.3">
      <c r="AE29010" s="70"/>
    </row>
    <row r="29011" spans="31:31" ht="15.75" x14ac:dyDescent="0.3">
      <c r="AE29011" s="70"/>
    </row>
    <row r="29012" spans="31:31" ht="15.75" x14ac:dyDescent="0.3">
      <c r="AE29012" s="70"/>
    </row>
    <row r="29013" spans="31:31" ht="15.75" x14ac:dyDescent="0.3">
      <c r="AE29013" s="70"/>
    </row>
    <row r="29014" spans="31:31" ht="15.75" x14ac:dyDescent="0.3">
      <c r="AE29014" s="70"/>
    </row>
    <row r="29015" spans="31:31" ht="15.75" x14ac:dyDescent="0.3">
      <c r="AE29015" s="70"/>
    </row>
    <row r="29016" spans="31:31" ht="15.75" x14ac:dyDescent="0.3">
      <c r="AE29016" s="70"/>
    </row>
    <row r="29017" spans="31:31" ht="15.75" x14ac:dyDescent="0.3">
      <c r="AE29017" s="70"/>
    </row>
    <row r="29018" spans="31:31" ht="15.75" x14ac:dyDescent="0.3">
      <c r="AE29018" s="70"/>
    </row>
    <row r="29019" spans="31:31" ht="15.75" x14ac:dyDescent="0.3">
      <c r="AE29019" s="70"/>
    </row>
    <row r="29020" spans="31:31" ht="15.75" x14ac:dyDescent="0.3">
      <c r="AE29020" s="70"/>
    </row>
    <row r="29021" spans="31:31" ht="15.75" x14ac:dyDescent="0.3">
      <c r="AE29021" s="70"/>
    </row>
    <row r="29022" spans="31:31" ht="15.75" x14ac:dyDescent="0.3">
      <c r="AE29022" s="70"/>
    </row>
    <row r="29023" spans="31:31" ht="15.75" x14ac:dyDescent="0.3">
      <c r="AE29023" s="70"/>
    </row>
    <row r="29024" spans="31:31" ht="15.75" x14ac:dyDescent="0.3">
      <c r="AE29024" s="70"/>
    </row>
    <row r="29025" spans="31:31" ht="15.75" x14ac:dyDescent="0.3">
      <c r="AE29025" s="70"/>
    </row>
    <row r="29026" spans="31:31" ht="15.75" x14ac:dyDescent="0.3">
      <c r="AE29026" s="70"/>
    </row>
    <row r="29027" spans="31:31" ht="15.75" x14ac:dyDescent="0.3">
      <c r="AE29027" s="70"/>
    </row>
    <row r="29028" spans="31:31" ht="15.75" x14ac:dyDescent="0.3">
      <c r="AE29028" s="70"/>
    </row>
    <row r="29029" spans="31:31" ht="15.75" x14ac:dyDescent="0.3">
      <c r="AE29029" s="70"/>
    </row>
    <row r="29030" spans="31:31" ht="15.75" x14ac:dyDescent="0.3">
      <c r="AE29030" s="70"/>
    </row>
    <row r="29031" spans="31:31" ht="15.75" x14ac:dyDescent="0.3">
      <c r="AE29031" s="70"/>
    </row>
    <row r="29032" spans="31:31" ht="15.75" x14ac:dyDescent="0.3">
      <c r="AE29032" s="70"/>
    </row>
    <row r="29033" spans="31:31" ht="15.75" x14ac:dyDescent="0.3">
      <c r="AE29033" s="70"/>
    </row>
    <row r="29034" spans="31:31" ht="15.75" x14ac:dyDescent="0.3">
      <c r="AE29034" s="70"/>
    </row>
    <row r="29035" spans="31:31" ht="15.75" x14ac:dyDescent="0.3">
      <c r="AE29035" s="70"/>
    </row>
    <row r="29036" spans="31:31" ht="15.75" x14ac:dyDescent="0.3">
      <c r="AE29036" s="70"/>
    </row>
    <row r="29037" spans="31:31" ht="15.75" x14ac:dyDescent="0.3">
      <c r="AE29037" s="70"/>
    </row>
    <row r="29038" spans="31:31" ht="15.75" x14ac:dyDescent="0.3">
      <c r="AE29038" s="70"/>
    </row>
    <row r="29039" spans="31:31" ht="15.75" x14ac:dyDescent="0.3">
      <c r="AE29039" s="70"/>
    </row>
    <row r="29040" spans="31:31" ht="15.75" x14ac:dyDescent="0.3">
      <c r="AE29040" s="70"/>
    </row>
    <row r="29041" spans="31:31" ht="15.75" x14ac:dyDescent="0.3">
      <c r="AE29041" s="70"/>
    </row>
    <row r="29042" spans="31:31" ht="15.75" x14ac:dyDescent="0.3">
      <c r="AE29042" s="70"/>
    </row>
    <row r="29043" spans="31:31" ht="15.75" x14ac:dyDescent="0.3">
      <c r="AE29043" s="70"/>
    </row>
    <row r="29044" spans="31:31" ht="15.75" x14ac:dyDescent="0.3">
      <c r="AE29044" s="70"/>
    </row>
    <row r="29045" spans="31:31" ht="15.75" x14ac:dyDescent="0.3">
      <c r="AE29045" s="70"/>
    </row>
    <row r="29046" spans="31:31" ht="15.75" x14ac:dyDescent="0.3">
      <c r="AE29046" s="70"/>
    </row>
    <row r="29047" spans="31:31" ht="15.75" x14ac:dyDescent="0.3">
      <c r="AE29047" s="70"/>
    </row>
    <row r="29048" spans="31:31" ht="15.75" x14ac:dyDescent="0.3">
      <c r="AE29048" s="70"/>
    </row>
    <row r="29049" spans="31:31" ht="15.75" x14ac:dyDescent="0.3">
      <c r="AE29049" s="70"/>
    </row>
    <row r="29050" spans="31:31" ht="15.75" x14ac:dyDescent="0.3">
      <c r="AE29050" s="70"/>
    </row>
    <row r="29051" spans="31:31" ht="15.75" x14ac:dyDescent="0.3">
      <c r="AE29051" s="70"/>
    </row>
    <row r="29052" spans="31:31" ht="15.75" x14ac:dyDescent="0.3">
      <c r="AE29052" s="70"/>
    </row>
    <row r="29053" spans="31:31" ht="15.75" x14ac:dyDescent="0.3">
      <c r="AE29053" s="70"/>
    </row>
    <row r="29054" spans="31:31" ht="15.75" x14ac:dyDescent="0.3">
      <c r="AE29054" s="70"/>
    </row>
    <row r="29055" spans="31:31" ht="15.75" x14ac:dyDescent="0.3">
      <c r="AE29055" s="70"/>
    </row>
    <row r="29056" spans="31:31" ht="15.75" x14ac:dyDescent="0.3">
      <c r="AE29056" s="70"/>
    </row>
    <row r="29057" spans="31:31" ht="15.75" x14ac:dyDescent="0.3">
      <c r="AE29057" s="70"/>
    </row>
    <row r="29058" spans="31:31" ht="15.75" x14ac:dyDescent="0.3">
      <c r="AE29058" s="70"/>
    </row>
    <row r="29059" spans="31:31" ht="15.75" x14ac:dyDescent="0.3">
      <c r="AE29059" s="70"/>
    </row>
    <row r="29060" spans="31:31" ht="15.75" x14ac:dyDescent="0.3">
      <c r="AE29060" s="70"/>
    </row>
    <row r="29061" spans="31:31" ht="15.75" x14ac:dyDescent="0.3">
      <c r="AE29061" s="70"/>
    </row>
    <row r="29062" spans="31:31" ht="15.75" x14ac:dyDescent="0.3">
      <c r="AE29062" s="70"/>
    </row>
    <row r="29063" spans="31:31" ht="15.75" x14ac:dyDescent="0.3">
      <c r="AE29063" s="70"/>
    </row>
    <row r="29064" spans="31:31" ht="15.75" x14ac:dyDescent="0.3">
      <c r="AE29064" s="70"/>
    </row>
    <row r="29065" spans="31:31" ht="15.75" x14ac:dyDescent="0.3">
      <c r="AE29065" s="70"/>
    </row>
    <row r="29066" spans="31:31" ht="15.75" x14ac:dyDescent="0.3">
      <c r="AE29066" s="70"/>
    </row>
    <row r="29067" spans="31:31" ht="15.75" x14ac:dyDescent="0.3">
      <c r="AE29067" s="70"/>
    </row>
    <row r="29068" spans="31:31" ht="15.75" x14ac:dyDescent="0.3">
      <c r="AE29068" s="70"/>
    </row>
    <row r="29069" spans="31:31" ht="15.75" x14ac:dyDescent="0.3">
      <c r="AE29069" s="70"/>
    </row>
    <row r="29070" spans="31:31" ht="15.75" x14ac:dyDescent="0.3">
      <c r="AE29070" s="70"/>
    </row>
    <row r="29071" spans="31:31" ht="15.75" x14ac:dyDescent="0.3">
      <c r="AE29071" s="70"/>
    </row>
    <row r="29072" spans="31:31" ht="15.75" x14ac:dyDescent="0.3">
      <c r="AE29072" s="70"/>
    </row>
    <row r="29073" spans="31:31" ht="15.75" x14ac:dyDescent="0.3">
      <c r="AE29073" s="70"/>
    </row>
    <row r="29074" spans="31:31" ht="15.75" x14ac:dyDescent="0.3">
      <c r="AE29074" s="70"/>
    </row>
    <row r="29075" spans="31:31" ht="15.75" x14ac:dyDescent="0.3">
      <c r="AE29075" s="70"/>
    </row>
    <row r="29076" spans="31:31" ht="15.75" x14ac:dyDescent="0.3">
      <c r="AE29076" s="70"/>
    </row>
    <row r="29077" spans="31:31" ht="15.75" x14ac:dyDescent="0.3">
      <c r="AE29077" s="70"/>
    </row>
    <row r="29078" spans="31:31" ht="15.75" x14ac:dyDescent="0.3">
      <c r="AE29078" s="70"/>
    </row>
    <row r="29079" spans="31:31" ht="15.75" x14ac:dyDescent="0.3">
      <c r="AE29079" s="70"/>
    </row>
    <row r="29080" spans="31:31" ht="15.75" x14ac:dyDescent="0.3">
      <c r="AE29080" s="70"/>
    </row>
    <row r="29081" spans="31:31" ht="15.75" x14ac:dyDescent="0.3">
      <c r="AE29081" s="70"/>
    </row>
    <row r="29082" spans="31:31" ht="15.75" x14ac:dyDescent="0.3">
      <c r="AE29082" s="70"/>
    </row>
    <row r="29083" spans="31:31" ht="15.75" x14ac:dyDescent="0.3">
      <c r="AE29083" s="70"/>
    </row>
    <row r="29084" spans="31:31" ht="15.75" x14ac:dyDescent="0.3">
      <c r="AE29084" s="70"/>
    </row>
    <row r="29085" spans="31:31" ht="15.75" x14ac:dyDescent="0.3">
      <c r="AE29085" s="70"/>
    </row>
    <row r="29086" spans="31:31" ht="15.75" x14ac:dyDescent="0.3">
      <c r="AE29086" s="70"/>
    </row>
    <row r="29087" spans="31:31" ht="15.75" x14ac:dyDescent="0.3">
      <c r="AE29087" s="70"/>
    </row>
    <row r="29088" spans="31:31" ht="15.75" x14ac:dyDescent="0.3">
      <c r="AE29088" s="70"/>
    </row>
    <row r="29089" spans="31:31" ht="15.75" x14ac:dyDescent="0.3">
      <c r="AE29089" s="70"/>
    </row>
    <row r="29090" spans="31:31" ht="15.75" x14ac:dyDescent="0.3">
      <c r="AE29090" s="70"/>
    </row>
    <row r="29091" spans="31:31" ht="15.75" x14ac:dyDescent="0.3">
      <c r="AE29091" s="70"/>
    </row>
    <row r="29092" spans="31:31" ht="15.75" x14ac:dyDescent="0.3">
      <c r="AE29092" s="70"/>
    </row>
    <row r="29093" spans="31:31" ht="15.75" x14ac:dyDescent="0.3">
      <c r="AE29093" s="70"/>
    </row>
    <row r="29094" spans="31:31" ht="15.75" x14ac:dyDescent="0.3">
      <c r="AE29094" s="70"/>
    </row>
    <row r="29095" spans="31:31" ht="15.75" x14ac:dyDescent="0.3">
      <c r="AE29095" s="70"/>
    </row>
    <row r="29096" spans="31:31" ht="15.75" x14ac:dyDescent="0.3">
      <c r="AE29096" s="70"/>
    </row>
    <row r="29097" spans="31:31" ht="15.75" x14ac:dyDescent="0.3">
      <c r="AE29097" s="70"/>
    </row>
    <row r="29098" spans="31:31" ht="15.75" x14ac:dyDescent="0.3">
      <c r="AE29098" s="70"/>
    </row>
    <row r="29099" spans="31:31" ht="15.75" x14ac:dyDescent="0.3">
      <c r="AE29099" s="70"/>
    </row>
    <row r="29100" spans="31:31" ht="15.75" x14ac:dyDescent="0.3">
      <c r="AE29100" s="70"/>
    </row>
    <row r="29101" spans="31:31" ht="15.75" x14ac:dyDescent="0.3">
      <c r="AE29101" s="70"/>
    </row>
    <row r="29102" spans="31:31" ht="15.75" x14ac:dyDescent="0.3">
      <c r="AE29102" s="70"/>
    </row>
    <row r="29103" spans="31:31" ht="15.75" x14ac:dyDescent="0.3">
      <c r="AE29103" s="70"/>
    </row>
    <row r="29104" spans="31:31" ht="15.75" x14ac:dyDescent="0.3">
      <c r="AE29104" s="70"/>
    </row>
    <row r="29105" spans="31:31" ht="15.75" x14ac:dyDescent="0.3">
      <c r="AE29105" s="70"/>
    </row>
    <row r="29106" spans="31:31" ht="15.75" x14ac:dyDescent="0.3">
      <c r="AE29106" s="70"/>
    </row>
    <row r="29107" spans="31:31" ht="15.75" x14ac:dyDescent="0.3">
      <c r="AE29107" s="70"/>
    </row>
    <row r="29108" spans="31:31" ht="15.75" x14ac:dyDescent="0.3">
      <c r="AE29108" s="70"/>
    </row>
    <row r="29109" spans="31:31" ht="15.75" x14ac:dyDescent="0.3">
      <c r="AE29109" s="70"/>
    </row>
    <row r="29110" spans="31:31" ht="15.75" x14ac:dyDescent="0.3">
      <c r="AE29110" s="70"/>
    </row>
    <row r="29111" spans="31:31" ht="15.75" x14ac:dyDescent="0.3">
      <c r="AE29111" s="70"/>
    </row>
    <row r="29112" spans="31:31" ht="15.75" x14ac:dyDescent="0.3">
      <c r="AE29112" s="70"/>
    </row>
    <row r="29113" spans="31:31" ht="15.75" x14ac:dyDescent="0.3">
      <c r="AE29113" s="70"/>
    </row>
    <row r="29114" spans="31:31" ht="15.75" x14ac:dyDescent="0.3">
      <c r="AE29114" s="70"/>
    </row>
    <row r="29115" spans="31:31" ht="15.75" x14ac:dyDescent="0.3">
      <c r="AE29115" s="70"/>
    </row>
    <row r="29116" spans="31:31" ht="15.75" x14ac:dyDescent="0.3">
      <c r="AE29116" s="70"/>
    </row>
    <row r="29117" spans="31:31" ht="15.75" x14ac:dyDescent="0.3">
      <c r="AE29117" s="70"/>
    </row>
    <row r="29118" spans="31:31" ht="15.75" x14ac:dyDescent="0.3">
      <c r="AE29118" s="70"/>
    </row>
    <row r="29119" spans="31:31" ht="15.75" x14ac:dyDescent="0.3">
      <c r="AE29119" s="70"/>
    </row>
    <row r="29120" spans="31:31" ht="15.75" x14ac:dyDescent="0.3">
      <c r="AE29120" s="70"/>
    </row>
    <row r="29121" spans="31:31" ht="15.75" x14ac:dyDescent="0.3">
      <c r="AE29121" s="70"/>
    </row>
    <row r="29122" spans="31:31" ht="15.75" x14ac:dyDescent="0.3">
      <c r="AE29122" s="70"/>
    </row>
    <row r="29123" spans="31:31" ht="15.75" x14ac:dyDescent="0.3">
      <c r="AE29123" s="70"/>
    </row>
    <row r="29124" spans="31:31" ht="15.75" x14ac:dyDescent="0.3">
      <c r="AE29124" s="70"/>
    </row>
    <row r="29125" spans="31:31" ht="15.75" x14ac:dyDescent="0.3">
      <c r="AE29125" s="70"/>
    </row>
    <row r="29126" spans="31:31" ht="15.75" x14ac:dyDescent="0.3">
      <c r="AE29126" s="70"/>
    </row>
    <row r="29127" spans="31:31" ht="15.75" x14ac:dyDescent="0.3">
      <c r="AE29127" s="70"/>
    </row>
    <row r="29128" spans="31:31" ht="15.75" x14ac:dyDescent="0.3">
      <c r="AE29128" s="70"/>
    </row>
    <row r="29129" spans="31:31" ht="15.75" x14ac:dyDescent="0.3">
      <c r="AE29129" s="70"/>
    </row>
    <row r="29130" spans="31:31" ht="15.75" x14ac:dyDescent="0.3">
      <c r="AE29130" s="70"/>
    </row>
    <row r="29131" spans="31:31" ht="15.75" x14ac:dyDescent="0.3">
      <c r="AE29131" s="70"/>
    </row>
    <row r="29132" spans="31:31" ht="15.75" x14ac:dyDescent="0.3">
      <c r="AE29132" s="70"/>
    </row>
    <row r="29133" spans="31:31" ht="15.75" x14ac:dyDescent="0.3">
      <c r="AE29133" s="70"/>
    </row>
    <row r="29134" spans="31:31" ht="15.75" x14ac:dyDescent="0.3">
      <c r="AE29134" s="70"/>
    </row>
    <row r="29135" spans="31:31" ht="15.75" x14ac:dyDescent="0.3">
      <c r="AE29135" s="70"/>
    </row>
    <row r="29136" spans="31:31" ht="15.75" x14ac:dyDescent="0.3">
      <c r="AE29136" s="70"/>
    </row>
    <row r="29137" spans="31:31" ht="15.75" x14ac:dyDescent="0.3">
      <c r="AE29137" s="70"/>
    </row>
    <row r="29138" spans="31:31" ht="15.75" x14ac:dyDescent="0.3">
      <c r="AE29138" s="70"/>
    </row>
    <row r="29139" spans="31:31" ht="15.75" x14ac:dyDescent="0.3">
      <c r="AE29139" s="70"/>
    </row>
    <row r="29140" spans="31:31" ht="15.75" x14ac:dyDescent="0.3">
      <c r="AE29140" s="70"/>
    </row>
    <row r="29141" spans="31:31" ht="15.75" x14ac:dyDescent="0.3">
      <c r="AE29141" s="70"/>
    </row>
    <row r="29142" spans="31:31" ht="15.75" x14ac:dyDescent="0.3">
      <c r="AE29142" s="70"/>
    </row>
    <row r="29143" spans="31:31" ht="15.75" x14ac:dyDescent="0.3">
      <c r="AE29143" s="70"/>
    </row>
    <row r="29144" spans="31:31" ht="15.75" x14ac:dyDescent="0.3">
      <c r="AE29144" s="70"/>
    </row>
    <row r="29145" spans="31:31" ht="15.75" x14ac:dyDescent="0.3">
      <c r="AE29145" s="70"/>
    </row>
    <row r="29146" spans="31:31" ht="15.75" x14ac:dyDescent="0.3">
      <c r="AE29146" s="70"/>
    </row>
    <row r="29147" spans="31:31" ht="15.75" x14ac:dyDescent="0.3">
      <c r="AE29147" s="70"/>
    </row>
    <row r="29148" spans="31:31" ht="15.75" x14ac:dyDescent="0.3">
      <c r="AE29148" s="70"/>
    </row>
    <row r="29149" spans="31:31" ht="15.75" x14ac:dyDescent="0.3">
      <c r="AE29149" s="70"/>
    </row>
    <row r="29150" spans="31:31" ht="15.75" x14ac:dyDescent="0.3">
      <c r="AE29150" s="70"/>
    </row>
    <row r="29151" spans="31:31" ht="15.75" x14ac:dyDescent="0.3">
      <c r="AE29151" s="70"/>
    </row>
    <row r="29152" spans="31:31" ht="15.75" x14ac:dyDescent="0.3">
      <c r="AE29152" s="70"/>
    </row>
    <row r="29153" spans="31:31" ht="15.75" x14ac:dyDescent="0.3">
      <c r="AE29153" s="70"/>
    </row>
    <row r="29154" spans="31:31" ht="15.75" x14ac:dyDescent="0.3">
      <c r="AE29154" s="70"/>
    </row>
    <row r="29155" spans="31:31" ht="15.75" x14ac:dyDescent="0.3">
      <c r="AE29155" s="70"/>
    </row>
    <row r="29156" spans="31:31" ht="15.75" x14ac:dyDescent="0.3">
      <c r="AE29156" s="70"/>
    </row>
    <row r="29157" spans="31:31" ht="15.75" x14ac:dyDescent="0.3">
      <c r="AE29157" s="70"/>
    </row>
    <row r="29158" spans="31:31" ht="15.75" x14ac:dyDescent="0.3">
      <c r="AE29158" s="70"/>
    </row>
    <row r="29159" spans="31:31" ht="15.75" x14ac:dyDescent="0.3">
      <c r="AE29159" s="70"/>
    </row>
    <row r="29160" spans="31:31" ht="15.75" x14ac:dyDescent="0.3">
      <c r="AE29160" s="70"/>
    </row>
    <row r="29161" spans="31:31" ht="15.75" x14ac:dyDescent="0.3">
      <c r="AE29161" s="70"/>
    </row>
    <row r="29162" spans="31:31" ht="15.75" x14ac:dyDescent="0.3">
      <c r="AE29162" s="70"/>
    </row>
    <row r="29163" spans="31:31" ht="15.75" x14ac:dyDescent="0.3">
      <c r="AE29163" s="70"/>
    </row>
    <row r="29164" spans="31:31" ht="15.75" x14ac:dyDescent="0.3">
      <c r="AE29164" s="70"/>
    </row>
    <row r="29165" spans="31:31" ht="15.75" x14ac:dyDescent="0.3">
      <c r="AE29165" s="70"/>
    </row>
    <row r="29166" spans="31:31" ht="15.75" x14ac:dyDescent="0.3">
      <c r="AE29166" s="70"/>
    </row>
    <row r="29167" spans="31:31" ht="15.75" x14ac:dyDescent="0.3">
      <c r="AE29167" s="70"/>
    </row>
    <row r="29168" spans="31:31" ht="15.75" x14ac:dyDescent="0.3">
      <c r="AE29168" s="70"/>
    </row>
    <row r="29169" spans="31:31" ht="15.75" x14ac:dyDescent="0.3">
      <c r="AE29169" s="70"/>
    </row>
    <row r="29170" spans="31:31" ht="15.75" x14ac:dyDescent="0.3">
      <c r="AE29170" s="70"/>
    </row>
    <row r="29171" spans="31:31" ht="15.75" x14ac:dyDescent="0.3">
      <c r="AE29171" s="70"/>
    </row>
    <row r="29172" spans="31:31" ht="15.75" x14ac:dyDescent="0.3">
      <c r="AE29172" s="70"/>
    </row>
    <row r="29173" spans="31:31" ht="15.75" x14ac:dyDescent="0.3">
      <c r="AE29173" s="70"/>
    </row>
    <row r="29174" spans="31:31" ht="15.75" x14ac:dyDescent="0.3">
      <c r="AE29174" s="70"/>
    </row>
    <row r="29175" spans="31:31" ht="15.75" x14ac:dyDescent="0.3">
      <c r="AE29175" s="70"/>
    </row>
    <row r="29176" spans="31:31" ht="15.75" x14ac:dyDescent="0.3">
      <c r="AE29176" s="70"/>
    </row>
    <row r="29177" spans="31:31" ht="15.75" x14ac:dyDescent="0.3">
      <c r="AE29177" s="70"/>
    </row>
    <row r="29178" spans="31:31" ht="15.75" x14ac:dyDescent="0.3">
      <c r="AE29178" s="70"/>
    </row>
    <row r="29179" spans="31:31" ht="15.75" x14ac:dyDescent="0.3">
      <c r="AE29179" s="70"/>
    </row>
    <row r="29180" spans="31:31" ht="15.75" x14ac:dyDescent="0.3">
      <c r="AE29180" s="70"/>
    </row>
    <row r="29181" spans="31:31" ht="15.75" x14ac:dyDescent="0.3">
      <c r="AE29181" s="70"/>
    </row>
    <row r="29182" spans="31:31" ht="15.75" x14ac:dyDescent="0.3">
      <c r="AE29182" s="70"/>
    </row>
    <row r="29183" spans="31:31" ht="15.75" x14ac:dyDescent="0.3">
      <c r="AE29183" s="70"/>
    </row>
    <row r="29184" spans="31:31" ht="15.75" x14ac:dyDescent="0.3">
      <c r="AE29184" s="70"/>
    </row>
    <row r="29185" spans="31:31" ht="15.75" x14ac:dyDescent="0.3">
      <c r="AE29185" s="70"/>
    </row>
    <row r="29186" spans="31:31" ht="15.75" x14ac:dyDescent="0.3">
      <c r="AE29186" s="70"/>
    </row>
    <row r="29187" spans="31:31" ht="15.75" x14ac:dyDescent="0.3">
      <c r="AE29187" s="70"/>
    </row>
    <row r="29188" spans="31:31" ht="15.75" x14ac:dyDescent="0.3">
      <c r="AE29188" s="70"/>
    </row>
    <row r="29189" spans="31:31" ht="15.75" x14ac:dyDescent="0.3">
      <c r="AE29189" s="70"/>
    </row>
    <row r="29190" spans="31:31" ht="15.75" x14ac:dyDescent="0.3">
      <c r="AE29190" s="70"/>
    </row>
    <row r="29191" spans="31:31" ht="15.75" x14ac:dyDescent="0.3">
      <c r="AE29191" s="70"/>
    </row>
    <row r="29192" spans="31:31" ht="15.75" x14ac:dyDescent="0.3">
      <c r="AE29192" s="70"/>
    </row>
    <row r="29193" spans="31:31" ht="15.75" x14ac:dyDescent="0.3">
      <c r="AE29193" s="70"/>
    </row>
    <row r="29194" spans="31:31" ht="15.75" x14ac:dyDescent="0.3">
      <c r="AE29194" s="70"/>
    </row>
    <row r="29195" spans="31:31" ht="15.75" x14ac:dyDescent="0.3">
      <c r="AE29195" s="70"/>
    </row>
    <row r="29196" spans="31:31" ht="15.75" x14ac:dyDescent="0.3">
      <c r="AE29196" s="70"/>
    </row>
    <row r="29197" spans="31:31" ht="15.75" x14ac:dyDescent="0.3">
      <c r="AE29197" s="70"/>
    </row>
    <row r="29198" spans="31:31" ht="15.75" x14ac:dyDescent="0.3">
      <c r="AE29198" s="70"/>
    </row>
    <row r="29199" spans="31:31" ht="15.75" x14ac:dyDescent="0.3">
      <c r="AE29199" s="70"/>
    </row>
    <row r="29200" spans="31:31" ht="15.75" x14ac:dyDescent="0.3">
      <c r="AE29200" s="70"/>
    </row>
    <row r="29201" spans="31:31" ht="15.75" x14ac:dyDescent="0.3">
      <c r="AE29201" s="70"/>
    </row>
    <row r="29202" spans="31:31" ht="15.75" x14ac:dyDescent="0.3">
      <c r="AE29202" s="70"/>
    </row>
    <row r="29203" spans="31:31" ht="15.75" x14ac:dyDescent="0.3">
      <c r="AE29203" s="70"/>
    </row>
    <row r="29204" spans="31:31" ht="15.75" x14ac:dyDescent="0.3">
      <c r="AE29204" s="70"/>
    </row>
    <row r="29205" spans="31:31" ht="15.75" x14ac:dyDescent="0.3">
      <c r="AE29205" s="70"/>
    </row>
    <row r="29206" spans="31:31" ht="15.75" x14ac:dyDescent="0.3">
      <c r="AE29206" s="70"/>
    </row>
    <row r="29207" spans="31:31" ht="15.75" x14ac:dyDescent="0.3">
      <c r="AE29207" s="70"/>
    </row>
    <row r="29208" spans="31:31" ht="15.75" x14ac:dyDescent="0.3">
      <c r="AE29208" s="70"/>
    </row>
    <row r="29209" spans="31:31" ht="15.75" x14ac:dyDescent="0.3">
      <c r="AE29209" s="70"/>
    </row>
    <row r="29210" spans="31:31" ht="15.75" x14ac:dyDescent="0.3">
      <c r="AE29210" s="70"/>
    </row>
    <row r="29211" spans="31:31" ht="15.75" x14ac:dyDescent="0.3">
      <c r="AE29211" s="70"/>
    </row>
    <row r="29212" spans="31:31" ht="15.75" x14ac:dyDescent="0.3">
      <c r="AE29212" s="70"/>
    </row>
    <row r="29213" spans="31:31" ht="15.75" x14ac:dyDescent="0.3">
      <c r="AE29213" s="70"/>
    </row>
    <row r="29214" spans="31:31" ht="15.75" x14ac:dyDescent="0.3">
      <c r="AE29214" s="70"/>
    </row>
    <row r="29215" spans="31:31" ht="15.75" x14ac:dyDescent="0.3">
      <c r="AE29215" s="70"/>
    </row>
    <row r="29216" spans="31:31" ht="15.75" x14ac:dyDescent="0.3">
      <c r="AE29216" s="70"/>
    </row>
    <row r="29217" spans="31:31" ht="15.75" x14ac:dyDescent="0.3">
      <c r="AE29217" s="70"/>
    </row>
    <row r="29218" spans="31:31" ht="15.75" x14ac:dyDescent="0.3">
      <c r="AE29218" s="70"/>
    </row>
    <row r="29219" spans="31:31" ht="15.75" x14ac:dyDescent="0.3">
      <c r="AE29219" s="70"/>
    </row>
    <row r="29220" spans="31:31" ht="15.75" x14ac:dyDescent="0.3">
      <c r="AE29220" s="70"/>
    </row>
    <row r="29221" spans="31:31" ht="15.75" x14ac:dyDescent="0.3">
      <c r="AE29221" s="70"/>
    </row>
    <row r="29222" spans="31:31" ht="15.75" x14ac:dyDescent="0.3">
      <c r="AE29222" s="70"/>
    </row>
    <row r="29223" spans="31:31" ht="15.75" x14ac:dyDescent="0.3">
      <c r="AE29223" s="70"/>
    </row>
    <row r="29224" spans="31:31" ht="15.75" x14ac:dyDescent="0.3">
      <c r="AE29224" s="70"/>
    </row>
    <row r="29225" spans="31:31" ht="15.75" x14ac:dyDescent="0.3">
      <c r="AE29225" s="70"/>
    </row>
    <row r="29226" spans="31:31" ht="15.75" x14ac:dyDescent="0.3">
      <c r="AE29226" s="70"/>
    </row>
    <row r="29227" spans="31:31" ht="15.75" x14ac:dyDescent="0.3">
      <c r="AE29227" s="70"/>
    </row>
    <row r="29228" spans="31:31" ht="15.75" x14ac:dyDescent="0.3">
      <c r="AE29228" s="70"/>
    </row>
    <row r="29229" spans="31:31" ht="15.75" x14ac:dyDescent="0.3">
      <c r="AE29229" s="70"/>
    </row>
    <row r="29230" spans="31:31" ht="15.75" x14ac:dyDescent="0.3">
      <c r="AE29230" s="70"/>
    </row>
    <row r="29231" spans="31:31" ht="15.75" x14ac:dyDescent="0.3">
      <c r="AE29231" s="70"/>
    </row>
    <row r="29232" spans="31:31" ht="15.75" x14ac:dyDescent="0.3">
      <c r="AE29232" s="70"/>
    </row>
    <row r="29233" spans="31:31" ht="15.75" x14ac:dyDescent="0.3">
      <c r="AE29233" s="70"/>
    </row>
    <row r="29234" spans="31:31" ht="15.75" x14ac:dyDescent="0.3">
      <c r="AE29234" s="70"/>
    </row>
    <row r="29235" spans="31:31" ht="15.75" x14ac:dyDescent="0.3">
      <c r="AE29235" s="70"/>
    </row>
    <row r="29236" spans="31:31" ht="15.75" x14ac:dyDescent="0.3">
      <c r="AE29236" s="70"/>
    </row>
    <row r="29237" spans="31:31" ht="15.75" x14ac:dyDescent="0.3">
      <c r="AE29237" s="70"/>
    </row>
    <row r="29238" spans="31:31" ht="15.75" x14ac:dyDescent="0.3">
      <c r="AE29238" s="70"/>
    </row>
    <row r="29239" spans="31:31" ht="15.75" x14ac:dyDescent="0.3">
      <c r="AE29239" s="70"/>
    </row>
    <row r="29240" spans="31:31" ht="15.75" x14ac:dyDescent="0.3">
      <c r="AE29240" s="70"/>
    </row>
    <row r="29241" spans="31:31" ht="15.75" x14ac:dyDescent="0.3">
      <c r="AE29241" s="70"/>
    </row>
    <row r="29242" spans="31:31" ht="15.75" x14ac:dyDescent="0.3">
      <c r="AE29242" s="70"/>
    </row>
    <row r="29243" spans="31:31" ht="15.75" x14ac:dyDescent="0.3">
      <c r="AE29243" s="70"/>
    </row>
    <row r="29244" spans="31:31" ht="15.75" x14ac:dyDescent="0.3">
      <c r="AE29244" s="70"/>
    </row>
    <row r="29245" spans="31:31" ht="15.75" x14ac:dyDescent="0.3">
      <c r="AE29245" s="70"/>
    </row>
    <row r="29246" spans="31:31" ht="15.75" x14ac:dyDescent="0.3">
      <c r="AE29246" s="70"/>
    </row>
    <row r="29247" spans="31:31" ht="15.75" x14ac:dyDescent="0.3">
      <c r="AE29247" s="70"/>
    </row>
    <row r="29248" spans="31:31" ht="15.75" x14ac:dyDescent="0.3">
      <c r="AE29248" s="70"/>
    </row>
    <row r="29249" spans="31:31" ht="15.75" x14ac:dyDescent="0.3">
      <c r="AE29249" s="70"/>
    </row>
    <row r="29250" spans="31:31" ht="15.75" x14ac:dyDescent="0.3">
      <c r="AE29250" s="70"/>
    </row>
    <row r="29251" spans="31:31" ht="15.75" x14ac:dyDescent="0.3">
      <c r="AE29251" s="70"/>
    </row>
    <row r="29252" spans="31:31" ht="15.75" x14ac:dyDescent="0.3">
      <c r="AE29252" s="70"/>
    </row>
    <row r="29253" spans="31:31" ht="15.75" x14ac:dyDescent="0.3">
      <c r="AE29253" s="70"/>
    </row>
    <row r="29254" spans="31:31" ht="15.75" x14ac:dyDescent="0.3">
      <c r="AE29254" s="70"/>
    </row>
    <row r="29255" spans="31:31" ht="15.75" x14ac:dyDescent="0.3">
      <c r="AE29255" s="70"/>
    </row>
    <row r="29256" spans="31:31" ht="15.75" x14ac:dyDescent="0.3">
      <c r="AE29256" s="70"/>
    </row>
    <row r="29257" spans="31:31" ht="15.75" x14ac:dyDescent="0.3">
      <c r="AE29257" s="70"/>
    </row>
    <row r="29258" spans="31:31" ht="15.75" x14ac:dyDescent="0.3">
      <c r="AE29258" s="70"/>
    </row>
    <row r="29259" spans="31:31" ht="15.75" x14ac:dyDescent="0.3">
      <c r="AE29259" s="70"/>
    </row>
    <row r="29260" spans="31:31" ht="15.75" x14ac:dyDescent="0.3">
      <c r="AE29260" s="70"/>
    </row>
    <row r="29261" spans="31:31" ht="15.75" x14ac:dyDescent="0.3">
      <c r="AE29261" s="70"/>
    </row>
    <row r="29262" spans="31:31" ht="15.75" x14ac:dyDescent="0.3">
      <c r="AE29262" s="70"/>
    </row>
    <row r="29263" spans="31:31" ht="15.75" x14ac:dyDescent="0.3">
      <c r="AE29263" s="70"/>
    </row>
    <row r="29264" spans="31:31" ht="15.75" x14ac:dyDescent="0.3">
      <c r="AE29264" s="70"/>
    </row>
    <row r="29265" spans="31:31" ht="15.75" x14ac:dyDescent="0.3">
      <c r="AE29265" s="70"/>
    </row>
    <row r="29266" spans="31:31" ht="15.75" x14ac:dyDescent="0.3">
      <c r="AE29266" s="70"/>
    </row>
    <row r="29267" spans="31:31" ht="15.75" x14ac:dyDescent="0.3">
      <c r="AE29267" s="70"/>
    </row>
    <row r="29268" spans="31:31" ht="15.75" x14ac:dyDescent="0.3">
      <c r="AE29268" s="70"/>
    </row>
    <row r="29269" spans="31:31" ht="15.75" x14ac:dyDescent="0.3">
      <c r="AE29269" s="70"/>
    </row>
    <row r="29270" spans="31:31" ht="15.75" x14ac:dyDescent="0.3">
      <c r="AE29270" s="70"/>
    </row>
    <row r="29271" spans="31:31" ht="15.75" x14ac:dyDescent="0.3">
      <c r="AE29271" s="70"/>
    </row>
    <row r="29272" spans="31:31" ht="15.75" x14ac:dyDescent="0.3">
      <c r="AE29272" s="70"/>
    </row>
    <row r="29273" spans="31:31" ht="15.75" x14ac:dyDescent="0.3">
      <c r="AE29273" s="70"/>
    </row>
    <row r="29274" spans="31:31" ht="15.75" x14ac:dyDescent="0.3">
      <c r="AE29274" s="70"/>
    </row>
    <row r="29275" spans="31:31" ht="15.75" x14ac:dyDescent="0.3">
      <c r="AE29275" s="70"/>
    </row>
    <row r="29276" spans="31:31" ht="15.75" x14ac:dyDescent="0.3">
      <c r="AE29276" s="70"/>
    </row>
    <row r="29277" spans="31:31" ht="15.75" x14ac:dyDescent="0.3">
      <c r="AE29277" s="70"/>
    </row>
    <row r="29278" spans="31:31" ht="15.75" x14ac:dyDescent="0.3">
      <c r="AE29278" s="70"/>
    </row>
    <row r="29279" spans="31:31" ht="15.75" x14ac:dyDescent="0.3">
      <c r="AE29279" s="70"/>
    </row>
    <row r="29280" spans="31:31" ht="15.75" x14ac:dyDescent="0.3">
      <c r="AE29280" s="70"/>
    </row>
    <row r="29281" spans="31:31" ht="15.75" x14ac:dyDescent="0.3">
      <c r="AE29281" s="70"/>
    </row>
    <row r="29282" spans="31:31" ht="15.75" x14ac:dyDescent="0.3">
      <c r="AE29282" s="70"/>
    </row>
    <row r="29283" spans="31:31" ht="15.75" x14ac:dyDescent="0.3">
      <c r="AE29283" s="70"/>
    </row>
    <row r="29284" spans="31:31" ht="15.75" x14ac:dyDescent="0.3">
      <c r="AE29284" s="70"/>
    </row>
    <row r="29285" spans="31:31" ht="15.75" x14ac:dyDescent="0.3">
      <c r="AE29285" s="70"/>
    </row>
    <row r="29286" spans="31:31" ht="15.75" x14ac:dyDescent="0.3">
      <c r="AE29286" s="70"/>
    </row>
    <row r="29287" spans="31:31" ht="15.75" x14ac:dyDescent="0.3">
      <c r="AE29287" s="70"/>
    </row>
    <row r="29288" spans="31:31" ht="15.75" x14ac:dyDescent="0.3">
      <c r="AE29288" s="70"/>
    </row>
    <row r="29289" spans="31:31" ht="15.75" x14ac:dyDescent="0.3">
      <c r="AE29289" s="70"/>
    </row>
    <row r="29290" spans="31:31" ht="15.75" x14ac:dyDescent="0.3">
      <c r="AE29290" s="70"/>
    </row>
    <row r="29291" spans="31:31" ht="15.75" x14ac:dyDescent="0.3">
      <c r="AE29291" s="70"/>
    </row>
    <row r="29292" spans="31:31" ht="15.75" x14ac:dyDescent="0.3">
      <c r="AE29292" s="70"/>
    </row>
    <row r="29293" spans="31:31" ht="15.75" x14ac:dyDescent="0.3">
      <c r="AE29293" s="70"/>
    </row>
    <row r="29294" spans="31:31" ht="15.75" x14ac:dyDescent="0.3">
      <c r="AE29294" s="70"/>
    </row>
    <row r="29295" spans="31:31" ht="15.75" x14ac:dyDescent="0.3">
      <c r="AE29295" s="70"/>
    </row>
    <row r="29296" spans="31:31" ht="15.75" x14ac:dyDescent="0.3">
      <c r="AE29296" s="70"/>
    </row>
    <row r="29297" spans="31:31" ht="15.75" x14ac:dyDescent="0.3">
      <c r="AE29297" s="70"/>
    </row>
    <row r="29298" spans="31:31" ht="15.75" x14ac:dyDescent="0.3">
      <c r="AE29298" s="70"/>
    </row>
    <row r="29299" spans="31:31" ht="15.75" x14ac:dyDescent="0.3">
      <c r="AE29299" s="70"/>
    </row>
    <row r="29300" spans="31:31" ht="15.75" x14ac:dyDescent="0.3">
      <c r="AE29300" s="70"/>
    </row>
    <row r="29301" spans="31:31" ht="15.75" x14ac:dyDescent="0.3">
      <c r="AE29301" s="70"/>
    </row>
    <row r="29302" spans="31:31" ht="15.75" x14ac:dyDescent="0.3">
      <c r="AE29302" s="70"/>
    </row>
    <row r="29303" spans="31:31" ht="15.75" x14ac:dyDescent="0.3">
      <c r="AE29303" s="70"/>
    </row>
    <row r="29304" spans="31:31" ht="15.75" x14ac:dyDescent="0.3">
      <c r="AE29304" s="70"/>
    </row>
    <row r="29305" spans="31:31" ht="15.75" x14ac:dyDescent="0.3">
      <c r="AE29305" s="70"/>
    </row>
    <row r="29306" spans="31:31" ht="15.75" x14ac:dyDescent="0.3">
      <c r="AE29306" s="70"/>
    </row>
    <row r="29307" spans="31:31" ht="15.75" x14ac:dyDescent="0.3">
      <c r="AE29307" s="70"/>
    </row>
    <row r="29308" spans="31:31" ht="15.75" x14ac:dyDescent="0.3">
      <c r="AE29308" s="70"/>
    </row>
    <row r="29309" spans="31:31" ht="15.75" x14ac:dyDescent="0.3">
      <c r="AE29309" s="70"/>
    </row>
    <row r="29310" spans="31:31" ht="15.75" x14ac:dyDescent="0.3">
      <c r="AE29310" s="70"/>
    </row>
    <row r="29311" spans="31:31" ht="15.75" x14ac:dyDescent="0.3">
      <c r="AE29311" s="70"/>
    </row>
    <row r="29312" spans="31:31" ht="15.75" x14ac:dyDescent="0.3">
      <c r="AE29312" s="70"/>
    </row>
    <row r="29313" spans="31:31" ht="15.75" x14ac:dyDescent="0.3">
      <c r="AE29313" s="70"/>
    </row>
    <row r="29314" spans="31:31" ht="15.75" x14ac:dyDescent="0.3">
      <c r="AE29314" s="70"/>
    </row>
    <row r="29315" spans="31:31" ht="15.75" x14ac:dyDescent="0.3">
      <c r="AE29315" s="70"/>
    </row>
    <row r="29316" spans="31:31" ht="15.75" x14ac:dyDescent="0.3">
      <c r="AE29316" s="70"/>
    </row>
    <row r="29317" spans="31:31" ht="15.75" x14ac:dyDescent="0.3">
      <c r="AE29317" s="70"/>
    </row>
    <row r="29318" spans="31:31" ht="15.75" x14ac:dyDescent="0.3">
      <c r="AE29318" s="70"/>
    </row>
    <row r="29319" spans="31:31" ht="15.75" x14ac:dyDescent="0.3">
      <c r="AE29319" s="70"/>
    </row>
    <row r="29320" spans="31:31" ht="15.75" x14ac:dyDescent="0.3">
      <c r="AE29320" s="70"/>
    </row>
    <row r="29321" spans="31:31" ht="15.75" x14ac:dyDescent="0.3">
      <c r="AE29321" s="70"/>
    </row>
    <row r="29322" spans="31:31" ht="15.75" x14ac:dyDescent="0.3">
      <c r="AE29322" s="70"/>
    </row>
    <row r="29323" spans="31:31" ht="15.75" x14ac:dyDescent="0.3">
      <c r="AE29323" s="70"/>
    </row>
    <row r="29324" spans="31:31" ht="15.75" x14ac:dyDescent="0.3">
      <c r="AE29324" s="70"/>
    </row>
    <row r="29325" spans="31:31" ht="15.75" x14ac:dyDescent="0.3">
      <c r="AE29325" s="70"/>
    </row>
    <row r="29326" spans="31:31" ht="15.75" x14ac:dyDescent="0.3">
      <c r="AE29326" s="70"/>
    </row>
    <row r="29327" spans="31:31" ht="15.75" x14ac:dyDescent="0.3">
      <c r="AE29327" s="70"/>
    </row>
    <row r="29328" spans="31:31" ht="15.75" x14ac:dyDescent="0.3">
      <c r="AE29328" s="70"/>
    </row>
    <row r="29329" spans="31:31" ht="15.75" x14ac:dyDescent="0.3">
      <c r="AE29329" s="70"/>
    </row>
    <row r="29330" spans="31:31" ht="15.75" x14ac:dyDescent="0.3">
      <c r="AE29330" s="70"/>
    </row>
    <row r="29331" spans="31:31" ht="15.75" x14ac:dyDescent="0.3">
      <c r="AE29331" s="70"/>
    </row>
    <row r="29332" spans="31:31" ht="15.75" x14ac:dyDescent="0.3">
      <c r="AE29332" s="70"/>
    </row>
    <row r="29333" spans="31:31" ht="15.75" x14ac:dyDescent="0.3">
      <c r="AE29333" s="70"/>
    </row>
    <row r="29334" spans="31:31" ht="15.75" x14ac:dyDescent="0.3">
      <c r="AE29334" s="70"/>
    </row>
    <row r="29335" spans="31:31" ht="15.75" x14ac:dyDescent="0.3">
      <c r="AE29335" s="70"/>
    </row>
    <row r="29336" spans="31:31" ht="15.75" x14ac:dyDescent="0.3">
      <c r="AE29336" s="70"/>
    </row>
    <row r="29337" spans="31:31" ht="15.75" x14ac:dyDescent="0.3">
      <c r="AE29337" s="70"/>
    </row>
    <row r="29338" spans="31:31" ht="15.75" x14ac:dyDescent="0.3">
      <c r="AE29338" s="70"/>
    </row>
    <row r="29339" spans="31:31" ht="15.75" x14ac:dyDescent="0.3">
      <c r="AE29339" s="70"/>
    </row>
    <row r="29340" spans="31:31" ht="15.75" x14ac:dyDescent="0.3">
      <c r="AE29340" s="70"/>
    </row>
    <row r="29341" spans="31:31" ht="15.75" x14ac:dyDescent="0.3">
      <c r="AE29341" s="70"/>
    </row>
    <row r="29342" spans="31:31" ht="15.75" x14ac:dyDescent="0.3">
      <c r="AE29342" s="70"/>
    </row>
    <row r="29343" spans="31:31" ht="15.75" x14ac:dyDescent="0.3">
      <c r="AE29343" s="70"/>
    </row>
    <row r="29344" spans="31:31" ht="15.75" x14ac:dyDescent="0.3">
      <c r="AE29344" s="70"/>
    </row>
    <row r="29345" spans="31:31" ht="15.75" x14ac:dyDescent="0.3">
      <c r="AE29345" s="70"/>
    </row>
    <row r="29346" spans="31:31" ht="15.75" x14ac:dyDescent="0.3">
      <c r="AE29346" s="70"/>
    </row>
    <row r="29347" spans="31:31" ht="15.75" x14ac:dyDescent="0.3">
      <c r="AE29347" s="70"/>
    </row>
    <row r="29348" spans="31:31" ht="15.75" x14ac:dyDescent="0.3">
      <c r="AE29348" s="70"/>
    </row>
    <row r="29349" spans="31:31" ht="15.75" x14ac:dyDescent="0.3">
      <c r="AE29349" s="70"/>
    </row>
    <row r="29350" spans="31:31" ht="15.75" x14ac:dyDescent="0.3">
      <c r="AE29350" s="70"/>
    </row>
    <row r="29351" spans="31:31" ht="15.75" x14ac:dyDescent="0.3">
      <c r="AE29351" s="70"/>
    </row>
    <row r="29352" spans="31:31" ht="15.75" x14ac:dyDescent="0.3">
      <c r="AE29352" s="70"/>
    </row>
    <row r="29353" spans="31:31" ht="15.75" x14ac:dyDescent="0.3">
      <c r="AE29353" s="70"/>
    </row>
    <row r="29354" spans="31:31" ht="15.75" x14ac:dyDescent="0.3">
      <c r="AE29354" s="70"/>
    </row>
    <row r="29355" spans="31:31" ht="15.75" x14ac:dyDescent="0.3">
      <c r="AE29355" s="70"/>
    </row>
    <row r="29356" spans="31:31" ht="15.75" x14ac:dyDescent="0.3">
      <c r="AE29356" s="70"/>
    </row>
    <row r="29357" spans="31:31" ht="15.75" x14ac:dyDescent="0.3">
      <c r="AE29357" s="70"/>
    </row>
    <row r="29358" spans="31:31" ht="15.75" x14ac:dyDescent="0.3">
      <c r="AE29358" s="70"/>
    </row>
    <row r="29359" spans="31:31" ht="15.75" x14ac:dyDescent="0.3">
      <c r="AE29359" s="70"/>
    </row>
    <row r="29360" spans="31:31" ht="15.75" x14ac:dyDescent="0.3">
      <c r="AE29360" s="70"/>
    </row>
    <row r="29361" spans="31:31" ht="15.75" x14ac:dyDescent="0.3">
      <c r="AE29361" s="70"/>
    </row>
    <row r="29362" spans="31:31" ht="15.75" x14ac:dyDescent="0.3">
      <c r="AE29362" s="70"/>
    </row>
    <row r="29363" spans="31:31" ht="15.75" x14ac:dyDescent="0.3">
      <c r="AE29363" s="70"/>
    </row>
    <row r="29364" spans="31:31" ht="15.75" x14ac:dyDescent="0.3">
      <c r="AE29364" s="70"/>
    </row>
    <row r="29365" spans="31:31" ht="15.75" x14ac:dyDescent="0.3">
      <c r="AE29365" s="70"/>
    </row>
    <row r="29366" spans="31:31" ht="15.75" x14ac:dyDescent="0.3">
      <c r="AE29366" s="70"/>
    </row>
    <row r="29367" spans="31:31" ht="15.75" x14ac:dyDescent="0.3">
      <c r="AE29367" s="70"/>
    </row>
    <row r="29368" spans="31:31" ht="15.75" x14ac:dyDescent="0.3">
      <c r="AE29368" s="70"/>
    </row>
    <row r="29369" spans="31:31" ht="15.75" x14ac:dyDescent="0.3">
      <c r="AE29369" s="70"/>
    </row>
    <row r="29370" spans="31:31" ht="15.75" x14ac:dyDescent="0.3">
      <c r="AE29370" s="70"/>
    </row>
    <row r="29371" spans="31:31" ht="15.75" x14ac:dyDescent="0.3">
      <c r="AE29371" s="70"/>
    </row>
    <row r="29372" spans="31:31" ht="15.75" x14ac:dyDescent="0.3">
      <c r="AE29372" s="70"/>
    </row>
    <row r="29373" spans="31:31" ht="15.75" x14ac:dyDescent="0.3">
      <c r="AE29373" s="70"/>
    </row>
    <row r="29374" spans="31:31" ht="15.75" x14ac:dyDescent="0.3">
      <c r="AE29374" s="70"/>
    </row>
    <row r="29375" spans="31:31" ht="15.75" x14ac:dyDescent="0.3">
      <c r="AE29375" s="70"/>
    </row>
    <row r="29376" spans="31:31" ht="15.75" x14ac:dyDescent="0.3">
      <c r="AE29376" s="70"/>
    </row>
    <row r="29377" spans="31:31" ht="15.75" x14ac:dyDescent="0.3">
      <c r="AE29377" s="70"/>
    </row>
    <row r="29378" spans="31:31" ht="15.75" x14ac:dyDescent="0.3">
      <c r="AE29378" s="70"/>
    </row>
    <row r="29379" spans="31:31" ht="15.75" x14ac:dyDescent="0.3">
      <c r="AE29379" s="70"/>
    </row>
    <row r="29380" spans="31:31" ht="15.75" x14ac:dyDescent="0.3">
      <c r="AE29380" s="70"/>
    </row>
    <row r="29381" spans="31:31" ht="15.75" x14ac:dyDescent="0.3">
      <c r="AE29381" s="70"/>
    </row>
    <row r="29382" spans="31:31" ht="15.75" x14ac:dyDescent="0.3">
      <c r="AE29382" s="70"/>
    </row>
    <row r="29383" spans="31:31" ht="15.75" x14ac:dyDescent="0.3">
      <c r="AE29383" s="70"/>
    </row>
    <row r="29384" spans="31:31" ht="15.75" x14ac:dyDescent="0.3">
      <c r="AE29384" s="70"/>
    </row>
    <row r="29385" spans="31:31" ht="15.75" x14ac:dyDescent="0.3">
      <c r="AE29385" s="70"/>
    </row>
    <row r="29386" spans="31:31" ht="15.75" x14ac:dyDescent="0.3">
      <c r="AE29386" s="70"/>
    </row>
    <row r="29387" spans="31:31" ht="15.75" x14ac:dyDescent="0.3">
      <c r="AE29387" s="70"/>
    </row>
    <row r="29388" spans="31:31" ht="15.75" x14ac:dyDescent="0.3">
      <c r="AE29388" s="70"/>
    </row>
    <row r="29389" spans="31:31" ht="15.75" x14ac:dyDescent="0.3">
      <c r="AE29389" s="70"/>
    </row>
    <row r="29390" spans="31:31" ht="15.75" x14ac:dyDescent="0.3">
      <c r="AE29390" s="70"/>
    </row>
    <row r="29391" spans="31:31" ht="15.75" x14ac:dyDescent="0.3">
      <c r="AE29391" s="70"/>
    </row>
    <row r="29392" spans="31:31" ht="15.75" x14ac:dyDescent="0.3">
      <c r="AE29392" s="70"/>
    </row>
    <row r="29393" spans="31:31" ht="15.75" x14ac:dyDescent="0.3">
      <c r="AE29393" s="70"/>
    </row>
    <row r="29394" spans="31:31" ht="15.75" x14ac:dyDescent="0.3">
      <c r="AE29394" s="70"/>
    </row>
    <row r="29395" spans="31:31" ht="15.75" x14ac:dyDescent="0.3">
      <c r="AE29395" s="70"/>
    </row>
    <row r="29396" spans="31:31" ht="15.75" x14ac:dyDescent="0.3">
      <c r="AE29396" s="70"/>
    </row>
    <row r="29397" spans="31:31" ht="15.75" x14ac:dyDescent="0.3">
      <c r="AE29397" s="70"/>
    </row>
    <row r="29398" spans="31:31" ht="15.75" x14ac:dyDescent="0.3">
      <c r="AE29398" s="70"/>
    </row>
    <row r="29399" spans="31:31" ht="15.75" x14ac:dyDescent="0.3">
      <c r="AE29399" s="70"/>
    </row>
    <row r="29400" spans="31:31" ht="15.75" x14ac:dyDescent="0.3">
      <c r="AE29400" s="70"/>
    </row>
    <row r="29401" spans="31:31" ht="15.75" x14ac:dyDescent="0.3">
      <c r="AE29401" s="70"/>
    </row>
    <row r="29402" spans="31:31" ht="15.75" x14ac:dyDescent="0.3">
      <c r="AE29402" s="70"/>
    </row>
    <row r="29403" spans="31:31" ht="15.75" x14ac:dyDescent="0.3">
      <c r="AE29403" s="70"/>
    </row>
    <row r="29404" spans="31:31" ht="15.75" x14ac:dyDescent="0.3">
      <c r="AE29404" s="70"/>
    </row>
    <row r="29405" spans="31:31" ht="15.75" x14ac:dyDescent="0.3">
      <c r="AE29405" s="70"/>
    </row>
    <row r="29406" spans="31:31" ht="15.75" x14ac:dyDescent="0.3">
      <c r="AE29406" s="70"/>
    </row>
    <row r="29407" spans="31:31" ht="15.75" x14ac:dyDescent="0.3">
      <c r="AE29407" s="70"/>
    </row>
    <row r="29408" spans="31:31" ht="15.75" x14ac:dyDescent="0.3">
      <c r="AE29408" s="70"/>
    </row>
    <row r="29409" spans="31:31" ht="15.75" x14ac:dyDescent="0.3">
      <c r="AE29409" s="70"/>
    </row>
    <row r="29410" spans="31:31" ht="15.75" x14ac:dyDescent="0.3">
      <c r="AE29410" s="70"/>
    </row>
    <row r="29411" spans="31:31" ht="15.75" x14ac:dyDescent="0.3">
      <c r="AE29411" s="70"/>
    </row>
    <row r="29412" spans="31:31" ht="15.75" x14ac:dyDescent="0.3">
      <c r="AE29412" s="70"/>
    </row>
    <row r="29413" spans="31:31" ht="15.75" x14ac:dyDescent="0.3">
      <c r="AE29413" s="70"/>
    </row>
    <row r="29414" spans="31:31" ht="15.75" x14ac:dyDescent="0.3">
      <c r="AE29414" s="70"/>
    </row>
    <row r="29415" spans="31:31" ht="15.75" x14ac:dyDescent="0.3">
      <c r="AE29415" s="70"/>
    </row>
    <row r="29416" spans="31:31" ht="15.75" x14ac:dyDescent="0.3">
      <c r="AE29416" s="70"/>
    </row>
    <row r="29417" spans="31:31" ht="15.75" x14ac:dyDescent="0.3">
      <c r="AE29417" s="70"/>
    </row>
    <row r="29418" spans="31:31" ht="15.75" x14ac:dyDescent="0.3">
      <c r="AE29418" s="70"/>
    </row>
    <row r="29419" spans="31:31" ht="15.75" x14ac:dyDescent="0.3">
      <c r="AE29419" s="70"/>
    </row>
    <row r="29420" spans="31:31" ht="15.75" x14ac:dyDescent="0.3">
      <c r="AE29420" s="70"/>
    </row>
    <row r="29421" spans="31:31" ht="15.75" x14ac:dyDescent="0.3">
      <c r="AE29421" s="70"/>
    </row>
    <row r="29422" spans="31:31" ht="15.75" x14ac:dyDescent="0.3">
      <c r="AE29422" s="70"/>
    </row>
    <row r="29423" spans="31:31" ht="15.75" x14ac:dyDescent="0.3">
      <c r="AE29423" s="70"/>
    </row>
    <row r="29424" spans="31:31" ht="15.75" x14ac:dyDescent="0.3">
      <c r="AE29424" s="70"/>
    </row>
    <row r="29425" spans="31:31" ht="15.75" x14ac:dyDescent="0.3">
      <c r="AE29425" s="70"/>
    </row>
    <row r="29426" spans="31:31" ht="15.75" x14ac:dyDescent="0.3">
      <c r="AE29426" s="70"/>
    </row>
    <row r="29427" spans="31:31" ht="15.75" x14ac:dyDescent="0.3">
      <c r="AE29427" s="70"/>
    </row>
    <row r="29428" spans="31:31" ht="15.75" x14ac:dyDescent="0.3">
      <c r="AE29428" s="70"/>
    </row>
    <row r="29429" spans="31:31" ht="15.75" x14ac:dyDescent="0.3">
      <c r="AE29429" s="70"/>
    </row>
    <row r="29430" spans="31:31" ht="15.75" x14ac:dyDescent="0.3">
      <c r="AE29430" s="70"/>
    </row>
    <row r="29431" spans="31:31" ht="15.75" x14ac:dyDescent="0.3">
      <c r="AE29431" s="70"/>
    </row>
    <row r="29432" spans="31:31" ht="15.75" x14ac:dyDescent="0.3">
      <c r="AE29432" s="70"/>
    </row>
    <row r="29433" spans="31:31" ht="15.75" x14ac:dyDescent="0.3">
      <c r="AE29433" s="70"/>
    </row>
    <row r="29434" spans="31:31" ht="15.75" x14ac:dyDescent="0.3">
      <c r="AE29434" s="70"/>
    </row>
    <row r="29435" spans="31:31" ht="15.75" x14ac:dyDescent="0.3">
      <c r="AE29435" s="70"/>
    </row>
    <row r="29436" spans="31:31" ht="15.75" x14ac:dyDescent="0.3">
      <c r="AE29436" s="70"/>
    </row>
    <row r="29437" spans="31:31" ht="15.75" x14ac:dyDescent="0.3">
      <c r="AE29437" s="70"/>
    </row>
    <row r="29438" spans="31:31" ht="15.75" x14ac:dyDescent="0.3">
      <c r="AE29438" s="70"/>
    </row>
    <row r="29439" spans="31:31" ht="15.75" x14ac:dyDescent="0.3">
      <c r="AE29439" s="70"/>
    </row>
    <row r="29440" spans="31:31" ht="15.75" x14ac:dyDescent="0.3">
      <c r="AE29440" s="70"/>
    </row>
    <row r="29441" spans="31:31" ht="15.75" x14ac:dyDescent="0.3">
      <c r="AE29441" s="70"/>
    </row>
    <row r="29442" spans="31:31" ht="15.75" x14ac:dyDescent="0.3">
      <c r="AE29442" s="70"/>
    </row>
    <row r="29443" spans="31:31" ht="15.75" x14ac:dyDescent="0.3">
      <c r="AE29443" s="70"/>
    </row>
    <row r="29444" spans="31:31" ht="15.75" x14ac:dyDescent="0.3">
      <c r="AE29444" s="70"/>
    </row>
    <row r="29445" spans="31:31" ht="15.75" x14ac:dyDescent="0.3">
      <c r="AE29445" s="70"/>
    </row>
    <row r="29446" spans="31:31" ht="15.75" x14ac:dyDescent="0.3">
      <c r="AE29446" s="70"/>
    </row>
    <row r="29447" spans="31:31" ht="15.75" x14ac:dyDescent="0.3">
      <c r="AE29447" s="70"/>
    </row>
    <row r="29448" spans="31:31" ht="15.75" x14ac:dyDescent="0.3">
      <c r="AE29448" s="70"/>
    </row>
    <row r="29449" spans="31:31" ht="15.75" x14ac:dyDescent="0.3">
      <c r="AE29449" s="70"/>
    </row>
    <row r="29450" spans="31:31" ht="15.75" x14ac:dyDescent="0.3">
      <c r="AE29450" s="70"/>
    </row>
    <row r="29451" spans="31:31" ht="15.75" x14ac:dyDescent="0.3">
      <c r="AE29451" s="70"/>
    </row>
    <row r="29452" spans="31:31" ht="15.75" x14ac:dyDescent="0.3">
      <c r="AE29452" s="70"/>
    </row>
    <row r="29453" spans="31:31" ht="15.75" x14ac:dyDescent="0.3">
      <c r="AE29453" s="70"/>
    </row>
    <row r="29454" spans="31:31" ht="15.75" x14ac:dyDescent="0.3">
      <c r="AE29454" s="70"/>
    </row>
    <row r="29455" spans="31:31" ht="15.75" x14ac:dyDescent="0.3">
      <c r="AE29455" s="70"/>
    </row>
    <row r="29456" spans="31:31" ht="15.75" x14ac:dyDescent="0.3">
      <c r="AE29456" s="70"/>
    </row>
    <row r="29457" spans="31:31" ht="15.75" x14ac:dyDescent="0.3">
      <c r="AE29457" s="70"/>
    </row>
    <row r="29458" spans="31:31" ht="15.75" x14ac:dyDescent="0.3">
      <c r="AE29458" s="70"/>
    </row>
    <row r="29459" spans="31:31" ht="15.75" x14ac:dyDescent="0.3">
      <c r="AE29459" s="70"/>
    </row>
    <row r="29460" spans="31:31" ht="15.75" x14ac:dyDescent="0.3">
      <c r="AE29460" s="70"/>
    </row>
    <row r="29461" spans="31:31" ht="15.75" x14ac:dyDescent="0.3">
      <c r="AE29461" s="70"/>
    </row>
    <row r="29462" spans="31:31" ht="15.75" x14ac:dyDescent="0.3">
      <c r="AE29462" s="70"/>
    </row>
    <row r="29463" spans="31:31" ht="15.75" x14ac:dyDescent="0.3">
      <c r="AE29463" s="70"/>
    </row>
    <row r="29464" spans="31:31" ht="15.75" x14ac:dyDescent="0.3">
      <c r="AE29464" s="70"/>
    </row>
    <row r="29465" spans="31:31" ht="15.75" x14ac:dyDescent="0.3">
      <c r="AE29465" s="70"/>
    </row>
    <row r="29466" spans="31:31" ht="15.75" x14ac:dyDescent="0.3">
      <c r="AE29466" s="70"/>
    </row>
    <row r="29467" spans="31:31" ht="15.75" x14ac:dyDescent="0.3">
      <c r="AE29467" s="70"/>
    </row>
    <row r="29468" spans="31:31" ht="15.75" x14ac:dyDescent="0.3">
      <c r="AE29468" s="70"/>
    </row>
    <row r="29469" spans="31:31" ht="15.75" x14ac:dyDescent="0.3">
      <c r="AE29469" s="70"/>
    </row>
    <row r="29470" spans="31:31" ht="15.75" x14ac:dyDescent="0.3">
      <c r="AE29470" s="70"/>
    </row>
    <row r="29471" spans="31:31" ht="15.75" x14ac:dyDescent="0.3">
      <c r="AE29471" s="70"/>
    </row>
    <row r="29472" spans="31:31" ht="15.75" x14ac:dyDescent="0.3">
      <c r="AE29472" s="70"/>
    </row>
    <row r="29473" spans="31:31" ht="15.75" x14ac:dyDescent="0.3">
      <c r="AE29473" s="70"/>
    </row>
    <row r="29474" spans="31:31" ht="15.75" x14ac:dyDescent="0.3">
      <c r="AE29474" s="70"/>
    </row>
    <row r="29475" spans="31:31" ht="15.75" x14ac:dyDescent="0.3">
      <c r="AE29475" s="70"/>
    </row>
    <row r="29476" spans="31:31" ht="15.75" x14ac:dyDescent="0.3">
      <c r="AE29476" s="70"/>
    </row>
    <row r="29477" spans="31:31" ht="15.75" x14ac:dyDescent="0.3">
      <c r="AE29477" s="70"/>
    </row>
    <row r="29478" spans="31:31" ht="15.75" x14ac:dyDescent="0.3">
      <c r="AE29478" s="70"/>
    </row>
    <row r="29479" spans="31:31" ht="15.75" x14ac:dyDescent="0.3">
      <c r="AE29479" s="70"/>
    </row>
    <row r="29480" spans="31:31" ht="15.75" x14ac:dyDescent="0.3">
      <c r="AE29480" s="70"/>
    </row>
    <row r="29481" spans="31:31" ht="15.75" x14ac:dyDescent="0.3">
      <c r="AE29481" s="70"/>
    </row>
    <row r="29482" spans="31:31" ht="15.75" x14ac:dyDescent="0.3">
      <c r="AE29482" s="70"/>
    </row>
    <row r="29483" spans="31:31" ht="15.75" x14ac:dyDescent="0.3">
      <c r="AE29483" s="70"/>
    </row>
    <row r="29484" spans="31:31" ht="15.75" x14ac:dyDescent="0.3">
      <c r="AE29484" s="70"/>
    </row>
    <row r="29485" spans="31:31" ht="15.75" x14ac:dyDescent="0.3">
      <c r="AE29485" s="70"/>
    </row>
    <row r="29486" spans="31:31" ht="15.75" x14ac:dyDescent="0.3">
      <c r="AE29486" s="70"/>
    </row>
    <row r="29487" spans="31:31" ht="15.75" x14ac:dyDescent="0.3">
      <c r="AE29487" s="70"/>
    </row>
    <row r="29488" spans="31:31" ht="15.75" x14ac:dyDescent="0.3">
      <c r="AE29488" s="70"/>
    </row>
    <row r="29489" spans="31:31" ht="15.75" x14ac:dyDescent="0.3">
      <c r="AE29489" s="70"/>
    </row>
    <row r="29490" spans="31:31" ht="15.75" x14ac:dyDescent="0.3">
      <c r="AE29490" s="70"/>
    </row>
    <row r="29491" spans="31:31" ht="15.75" x14ac:dyDescent="0.3">
      <c r="AE29491" s="70"/>
    </row>
    <row r="29492" spans="31:31" ht="15.75" x14ac:dyDescent="0.3">
      <c r="AE29492" s="70"/>
    </row>
    <row r="29493" spans="31:31" ht="15.75" x14ac:dyDescent="0.3">
      <c r="AE29493" s="70"/>
    </row>
    <row r="29494" spans="31:31" ht="15.75" x14ac:dyDescent="0.3">
      <c r="AE29494" s="70"/>
    </row>
    <row r="29495" spans="31:31" ht="15.75" x14ac:dyDescent="0.3">
      <c r="AE29495" s="70"/>
    </row>
    <row r="29496" spans="31:31" ht="15.75" x14ac:dyDescent="0.3">
      <c r="AE29496" s="70"/>
    </row>
    <row r="29497" spans="31:31" ht="15.75" x14ac:dyDescent="0.3">
      <c r="AE29497" s="70"/>
    </row>
    <row r="29498" spans="31:31" ht="15.75" x14ac:dyDescent="0.3">
      <c r="AE29498" s="70"/>
    </row>
    <row r="29499" spans="31:31" ht="15.75" x14ac:dyDescent="0.3">
      <c r="AE29499" s="70"/>
    </row>
    <row r="29500" spans="31:31" ht="15.75" x14ac:dyDescent="0.3">
      <c r="AE29500" s="70"/>
    </row>
    <row r="29501" spans="31:31" ht="15.75" x14ac:dyDescent="0.3">
      <c r="AE29501" s="70"/>
    </row>
    <row r="29502" spans="31:31" ht="15.75" x14ac:dyDescent="0.3">
      <c r="AE29502" s="70"/>
    </row>
    <row r="29503" spans="31:31" ht="15.75" x14ac:dyDescent="0.3">
      <c r="AE29503" s="70"/>
    </row>
    <row r="29504" spans="31:31" ht="15.75" x14ac:dyDescent="0.3">
      <c r="AE29504" s="70"/>
    </row>
    <row r="29505" spans="31:31" ht="15.75" x14ac:dyDescent="0.3">
      <c r="AE29505" s="70"/>
    </row>
    <row r="29506" spans="31:31" ht="15.75" x14ac:dyDescent="0.3">
      <c r="AE29506" s="70"/>
    </row>
    <row r="29507" spans="31:31" ht="15.75" x14ac:dyDescent="0.3">
      <c r="AE29507" s="70"/>
    </row>
    <row r="29508" spans="31:31" ht="15.75" x14ac:dyDescent="0.3">
      <c r="AE29508" s="70"/>
    </row>
    <row r="29509" spans="31:31" ht="15.75" x14ac:dyDescent="0.3">
      <c r="AE29509" s="70"/>
    </row>
    <row r="29510" spans="31:31" ht="15.75" x14ac:dyDescent="0.3">
      <c r="AE29510" s="70"/>
    </row>
    <row r="29511" spans="31:31" ht="15.75" x14ac:dyDescent="0.3">
      <c r="AE29511" s="70"/>
    </row>
    <row r="29512" spans="31:31" ht="15.75" x14ac:dyDescent="0.3">
      <c r="AE29512" s="70"/>
    </row>
    <row r="29513" spans="31:31" ht="15.75" x14ac:dyDescent="0.3">
      <c r="AE29513" s="70"/>
    </row>
    <row r="29514" spans="31:31" ht="15.75" x14ac:dyDescent="0.3">
      <c r="AE29514" s="70"/>
    </row>
    <row r="29515" spans="31:31" ht="15.75" x14ac:dyDescent="0.3">
      <c r="AE29515" s="70"/>
    </row>
    <row r="29516" spans="31:31" ht="15.75" x14ac:dyDescent="0.3">
      <c r="AE29516" s="70"/>
    </row>
    <row r="29517" spans="31:31" ht="15.75" x14ac:dyDescent="0.3">
      <c r="AE29517" s="70"/>
    </row>
    <row r="29518" spans="31:31" ht="15.75" x14ac:dyDescent="0.3">
      <c r="AE29518" s="70"/>
    </row>
    <row r="29519" spans="31:31" ht="15.75" x14ac:dyDescent="0.3">
      <c r="AE29519" s="70"/>
    </row>
    <row r="29520" spans="31:31" ht="15.75" x14ac:dyDescent="0.3">
      <c r="AE29520" s="70"/>
    </row>
    <row r="29521" spans="31:31" ht="15.75" x14ac:dyDescent="0.3">
      <c r="AE29521" s="70"/>
    </row>
    <row r="29522" spans="31:31" ht="15.75" x14ac:dyDescent="0.3">
      <c r="AE29522" s="70"/>
    </row>
    <row r="29523" spans="31:31" ht="15.75" x14ac:dyDescent="0.3">
      <c r="AE29523" s="70"/>
    </row>
    <row r="29524" spans="31:31" ht="15.75" x14ac:dyDescent="0.3">
      <c r="AE29524" s="70"/>
    </row>
    <row r="29525" spans="31:31" ht="15.75" x14ac:dyDescent="0.3">
      <c r="AE29525" s="70"/>
    </row>
    <row r="29526" spans="31:31" ht="15.75" x14ac:dyDescent="0.3">
      <c r="AE29526" s="70"/>
    </row>
    <row r="29527" spans="31:31" ht="15.75" x14ac:dyDescent="0.3">
      <c r="AE29527" s="70"/>
    </row>
    <row r="29528" spans="31:31" ht="15.75" x14ac:dyDescent="0.3">
      <c r="AE29528" s="70"/>
    </row>
    <row r="29529" spans="31:31" ht="15.75" x14ac:dyDescent="0.3">
      <c r="AE29529" s="70"/>
    </row>
    <row r="29530" spans="31:31" ht="15.75" x14ac:dyDescent="0.3">
      <c r="AE29530" s="70"/>
    </row>
    <row r="29531" spans="31:31" ht="15.75" x14ac:dyDescent="0.3">
      <c r="AE29531" s="70"/>
    </row>
    <row r="29532" spans="31:31" ht="15.75" x14ac:dyDescent="0.3">
      <c r="AE29532" s="70"/>
    </row>
    <row r="29533" spans="31:31" ht="15.75" x14ac:dyDescent="0.3">
      <c r="AE29533" s="70"/>
    </row>
    <row r="29534" spans="31:31" ht="15.75" x14ac:dyDescent="0.3">
      <c r="AE29534" s="70"/>
    </row>
    <row r="29535" spans="31:31" ht="15.75" x14ac:dyDescent="0.3">
      <c r="AE29535" s="70"/>
    </row>
    <row r="29536" spans="31:31" ht="15.75" x14ac:dyDescent="0.3">
      <c r="AE29536" s="70"/>
    </row>
    <row r="29537" spans="31:31" ht="15.75" x14ac:dyDescent="0.3">
      <c r="AE29537" s="70"/>
    </row>
    <row r="29538" spans="31:31" ht="15.75" x14ac:dyDescent="0.3">
      <c r="AE29538" s="70"/>
    </row>
    <row r="29539" spans="31:31" ht="15.75" x14ac:dyDescent="0.3">
      <c r="AE29539" s="70"/>
    </row>
    <row r="29540" spans="31:31" ht="15.75" x14ac:dyDescent="0.3">
      <c r="AE29540" s="70"/>
    </row>
    <row r="29541" spans="31:31" ht="15.75" x14ac:dyDescent="0.3">
      <c r="AE29541" s="70"/>
    </row>
    <row r="29542" spans="31:31" ht="15.75" x14ac:dyDescent="0.3">
      <c r="AE29542" s="70"/>
    </row>
    <row r="29543" spans="31:31" ht="15.75" x14ac:dyDescent="0.3">
      <c r="AE29543" s="70"/>
    </row>
    <row r="29544" spans="31:31" ht="15.75" x14ac:dyDescent="0.3">
      <c r="AE29544" s="70"/>
    </row>
    <row r="29545" spans="31:31" ht="15.75" x14ac:dyDescent="0.3">
      <c r="AE29545" s="70"/>
    </row>
    <row r="29546" spans="31:31" ht="15.75" x14ac:dyDescent="0.3">
      <c r="AE29546" s="70"/>
    </row>
    <row r="29547" spans="31:31" ht="15.75" x14ac:dyDescent="0.3">
      <c r="AE29547" s="70"/>
    </row>
    <row r="29548" spans="31:31" ht="15.75" x14ac:dyDescent="0.3">
      <c r="AE29548" s="70"/>
    </row>
    <row r="29549" spans="31:31" ht="15.75" x14ac:dyDescent="0.3">
      <c r="AE29549" s="70"/>
    </row>
    <row r="29550" spans="31:31" ht="15.75" x14ac:dyDescent="0.3">
      <c r="AE29550" s="70"/>
    </row>
    <row r="29551" spans="31:31" ht="15.75" x14ac:dyDescent="0.3">
      <c r="AE29551" s="70"/>
    </row>
    <row r="29552" spans="31:31" ht="15.75" x14ac:dyDescent="0.3">
      <c r="AE29552" s="70"/>
    </row>
    <row r="29553" spans="31:31" ht="15.75" x14ac:dyDescent="0.3">
      <c r="AE29553" s="70"/>
    </row>
    <row r="29554" spans="31:31" ht="15.75" x14ac:dyDescent="0.3">
      <c r="AE29554" s="70"/>
    </row>
    <row r="29555" spans="31:31" ht="15.75" x14ac:dyDescent="0.3">
      <c r="AE29555" s="70"/>
    </row>
    <row r="29556" spans="31:31" ht="15.75" x14ac:dyDescent="0.3">
      <c r="AE29556" s="70"/>
    </row>
    <row r="29557" spans="31:31" ht="15.75" x14ac:dyDescent="0.3">
      <c r="AE29557" s="70"/>
    </row>
    <row r="29558" spans="31:31" ht="15.75" x14ac:dyDescent="0.3">
      <c r="AE29558" s="70"/>
    </row>
    <row r="29559" spans="31:31" ht="15.75" x14ac:dyDescent="0.3">
      <c r="AE29559" s="70"/>
    </row>
    <row r="29560" spans="31:31" ht="15.75" x14ac:dyDescent="0.3">
      <c r="AE29560" s="70"/>
    </row>
    <row r="29561" spans="31:31" ht="15.75" x14ac:dyDescent="0.3">
      <c r="AE29561" s="70"/>
    </row>
    <row r="29562" spans="31:31" ht="15.75" x14ac:dyDescent="0.3">
      <c r="AE29562" s="70"/>
    </row>
    <row r="29563" spans="31:31" ht="15.75" x14ac:dyDescent="0.3">
      <c r="AE29563" s="70"/>
    </row>
    <row r="29564" spans="31:31" ht="15.75" x14ac:dyDescent="0.3">
      <c r="AE29564" s="70"/>
    </row>
    <row r="29565" spans="31:31" ht="15.75" x14ac:dyDescent="0.3">
      <c r="AE29565" s="70"/>
    </row>
    <row r="29566" spans="31:31" ht="15.75" x14ac:dyDescent="0.3">
      <c r="AE29566" s="70"/>
    </row>
    <row r="29567" spans="31:31" ht="15.75" x14ac:dyDescent="0.3">
      <c r="AE29567" s="70"/>
    </row>
    <row r="29568" spans="31:31" ht="15.75" x14ac:dyDescent="0.3">
      <c r="AE29568" s="70"/>
    </row>
    <row r="29569" spans="31:31" ht="15.75" x14ac:dyDescent="0.3">
      <c r="AE29569" s="70"/>
    </row>
    <row r="29570" spans="31:31" ht="15.75" x14ac:dyDescent="0.3">
      <c r="AE29570" s="70"/>
    </row>
    <row r="29571" spans="31:31" ht="15.75" x14ac:dyDescent="0.3">
      <c r="AE29571" s="70"/>
    </row>
    <row r="29572" spans="31:31" ht="15.75" x14ac:dyDescent="0.3">
      <c r="AE29572" s="70"/>
    </row>
    <row r="29573" spans="31:31" ht="15.75" x14ac:dyDescent="0.3">
      <c r="AE29573" s="70"/>
    </row>
    <row r="29574" spans="31:31" ht="15.75" x14ac:dyDescent="0.3">
      <c r="AE29574" s="70"/>
    </row>
    <row r="29575" spans="31:31" ht="15.75" x14ac:dyDescent="0.3">
      <c r="AE29575" s="70"/>
    </row>
    <row r="29576" spans="31:31" ht="15.75" x14ac:dyDescent="0.3">
      <c r="AE29576" s="70"/>
    </row>
    <row r="29577" spans="31:31" ht="15.75" x14ac:dyDescent="0.3">
      <c r="AE29577" s="70"/>
    </row>
    <row r="29578" spans="31:31" ht="15.75" x14ac:dyDescent="0.3">
      <c r="AE29578" s="70"/>
    </row>
    <row r="29579" spans="31:31" ht="15.75" x14ac:dyDescent="0.3">
      <c r="AE29579" s="70"/>
    </row>
    <row r="29580" spans="31:31" ht="15.75" x14ac:dyDescent="0.3">
      <c r="AE29580" s="70"/>
    </row>
    <row r="29581" spans="31:31" ht="15.75" x14ac:dyDescent="0.3">
      <c r="AE29581" s="70"/>
    </row>
    <row r="29582" spans="31:31" ht="15.75" x14ac:dyDescent="0.3">
      <c r="AE29582" s="70"/>
    </row>
    <row r="29583" spans="31:31" ht="15.75" x14ac:dyDescent="0.3">
      <c r="AE29583" s="70"/>
    </row>
    <row r="29584" spans="31:31" ht="15.75" x14ac:dyDescent="0.3">
      <c r="AE29584" s="70"/>
    </row>
    <row r="29585" spans="31:31" ht="15.75" x14ac:dyDescent="0.3">
      <c r="AE29585" s="70"/>
    </row>
    <row r="29586" spans="31:31" ht="15.75" x14ac:dyDescent="0.3">
      <c r="AE29586" s="70"/>
    </row>
    <row r="29587" spans="31:31" ht="15.75" x14ac:dyDescent="0.3">
      <c r="AE29587" s="70"/>
    </row>
    <row r="29588" spans="31:31" ht="15.75" x14ac:dyDescent="0.3">
      <c r="AE29588" s="70"/>
    </row>
    <row r="29589" spans="31:31" ht="15.75" x14ac:dyDescent="0.3">
      <c r="AE29589" s="70"/>
    </row>
    <row r="29590" spans="31:31" ht="15.75" x14ac:dyDescent="0.3">
      <c r="AE29590" s="70"/>
    </row>
    <row r="29591" spans="31:31" ht="15.75" x14ac:dyDescent="0.3">
      <c r="AE29591" s="70"/>
    </row>
    <row r="29592" spans="31:31" ht="15.75" x14ac:dyDescent="0.3">
      <c r="AE29592" s="70"/>
    </row>
    <row r="29593" spans="31:31" ht="15.75" x14ac:dyDescent="0.3">
      <c r="AE29593" s="70"/>
    </row>
    <row r="29594" spans="31:31" ht="15.75" x14ac:dyDescent="0.3">
      <c r="AE29594" s="70"/>
    </row>
    <row r="29595" spans="31:31" ht="15.75" x14ac:dyDescent="0.3">
      <c r="AE29595" s="70"/>
    </row>
    <row r="29596" spans="31:31" ht="15.75" x14ac:dyDescent="0.3">
      <c r="AE29596" s="70"/>
    </row>
    <row r="29597" spans="31:31" ht="15.75" x14ac:dyDescent="0.3">
      <c r="AE29597" s="70"/>
    </row>
    <row r="29598" spans="31:31" ht="15.75" x14ac:dyDescent="0.3">
      <c r="AE29598" s="70"/>
    </row>
    <row r="29599" spans="31:31" ht="15.75" x14ac:dyDescent="0.3">
      <c r="AE29599" s="70"/>
    </row>
    <row r="29600" spans="31:31" ht="15.75" x14ac:dyDescent="0.3">
      <c r="AE29600" s="70"/>
    </row>
    <row r="29601" spans="31:31" ht="15.75" x14ac:dyDescent="0.3">
      <c r="AE29601" s="70"/>
    </row>
    <row r="29602" spans="31:31" ht="15.75" x14ac:dyDescent="0.3">
      <c r="AE29602" s="70"/>
    </row>
    <row r="29603" spans="31:31" ht="15.75" x14ac:dyDescent="0.3">
      <c r="AE29603" s="70"/>
    </row>
    <row r="29604" spans="31:31" ht="15.75" x14ac:dyDescent="0.3">
      <c r="AE29604" s="70"/>
    </row>
    <row r="29605" spans="31:31" ht="15.75" x14ac:dyDescent="0.3">
      <c r="AE29605" s="70"/>
    </row>
    <row r="29606" spans="31:31" ht="15.75" x14ac:dyDescent="0.3">
      <c r="AE29606" s="70"/>
    </row>
    <row r="29607" spans="31:31" ht="15.75" x14ac:dyDescent="0.3">
      <c r="AE29607" s="70"/>
    </row>
    <row r="29608" spans="31:31" ht="15.75" x14ac:dyDescent="0.3">
      <c r="AE29608" s="70"/>
    </row>
    <row r="29609" spans="31:31" ht="15.75" x14ac:dyDescent="0.3">
      <c r="AE29609" s="70"/>
    </row>
    <row r="29610" spans="31:31" ht="15.75" x14ac:dyDescent="0.3">
      <c r="AE29610" s="70"/>
    </row>
    <row r="29611" spans="31:31" ht="15.75" x14ac:dyDescent="0.3">
      <c r="AE29611" s="70"/>
    </row>
    <row r="29612" spans="31:31" ht="15.75" x14ac:dyDescent="0.3">
      <c r="AE29612" s="70"/>
    </row>
    <row r="29613" spans="31:31" ht="15.75" x14ac:dyDescent="0.3">
      <c r="AE29613" s="70"/>
    </row>
    <row r="29614" spans="31:31" ht="15.75" x14ac:dyDescent="0.3">
      <c r="AE29614" s="70"/>
    </row>
    <row r="29615" spans="31:31" ht="15.75" x14ac:dyDescent="0.3">
      <c r="AE29615" s="70"/>
    </row>
    <row r="29616" spans="31:31" ht="15.75" x14ac:dyDescent="0.3">
      <c r="AE29616" s="70"/>
    </row>
    <row r="29617" spans="31:31" ht="15.75" x14ac:dyDescent="0.3">
      <c r="AE29617" s="70"/>
    </row>
    <row r="29618" spans="31:31" ht="15.75" x14ac:dyDescent="0.3">
      <c r="AE29618" s="70"/>
    </row>
    <row r="29619" spans="31:31" ht="15.75" x14ac:dyDescent="0.3">
      <c r="AE29619" s="70"/>
    </row>
    <row r="29620" spans="31:31" ht="15.75" x14ac:dyDescent="0.3">
      <c r="AE29620" s="70"/>
    </row>
    <row r="29621" spans="31:31" ht="15.75" x14ac:dyDescent="0.3">
      <c r="AE29621" s="70"/>
    </row>
    <row r="29622" spans="31:31" ht="15.75" x14ac:dyDescent="0.3">
      <c r="AE29622" s="70"/>
    </row>
    <row r="29623" spans="31:31" ht="15.75" x14ac:dyDescent="0.3">
      <c r="AE29623" s="70"/>
    </row>
    <row r="29624" spans="31:31" ht="15.75" x14ac:dyDescent="0.3">
      <c r="AE29624" s="70"/>
    </row>
    <row r="29625" spans="31:31" ht="15.75" x14ac:dyDescent="0.3">
      <c r="AE29625" s="70"/>
    </row>
    <row r="29626" spans="31:31" ht="15.75" x14ac:dyDescent="0.3">
      <c r="AE29626" s="70"/>
    </row>
    <row r="29627" spans="31:31" ht="15.75" x14ac:dyDescent="0.3">
      <c r="AE29627" s="70"/>
    </row>
    <row r="29628" spans="31:31" ht="15.75" x14ac:dyDescent="0.3">
      <c r="AE29628" s="70"/>
    </row>
    <row r="29629" spans="31:31" ht="15.75" x14ac:dyDescent="0.3">
      <c r="AE29629" s="70"/>
    </row>
    <row r="29630" spans="31:31" ht="15.75" x14ac:dyDescent="0.3">
      <c r="AE29630" s="70"/>
    </row>
    <row r="29631" spans="31:31" ht="15.75" x14ac:dyDescent="0.3">
      <c r="AE29631" s="70"/>
    </row>
    <row r="29632" spans="31:31" ht="15.75" x14ac:dyDescent="0.3">
      <c r="AE29632" s="70"/>
    </row>
    <row r="29633" spans="31:31" ht="15.75" x14ac:dyDescent="0.3">
      <c r="AE29633" s="70"/>
    </row>
    <row r="29634" spans="31:31" ht="15.75" x14ac:dyDescent="0.3">
      <c r="AE29634" s="70"/>
    </row>
    <row r="29635" spans="31:31" ht="15.75" x14ac:dyDescent="0.3">
      <c r="AE29635" s="70"/>
    </row>
    <row r="29636" spans="31:31" ht="15.75" x14ac:dyDescent="0.3">
      <c r="AE29636" s="70"/>
    </row>
    <row r="29637" spans="31:31" ht="15.75" x14ac:dyDescent="0.3">
      <c r="AE29637" s="70"/>
    </row>
    <row r="29638" spans="31:31" ht="15.75" x14ac:dyDescent="0.3">
      <c r="AE29638" s="70"/>
    </row>
    <row r="29639" spans="31:31" ht="15.75" x14ac:dyDescent="0.3">
      <c r="AE29639" s="70"/>
    </row>
    <row r="29640" spans="31:31" ht="15.75" x14ac:dyDescent="0.3">
      <c r="AE29640" s="70"/>
    </row>
    <row r="29641" spans="31:31" ht="15.75" x14ac:dyDescent="0.3">
      <c r="AE29641" s="70"/>
    </row>
    <row r="29642" spans="31:31" ht="15.75" x14ac:dyDescent="0.3">
      <c r="AE29642" s="70"/>
    </row>
    <row r="29643" spans="31:31" ht="15.75" x14ac:dyDescent="0.3">
      <c r="AE29643" s="70"/>
    </row>
    <row r="29644" spans="31:31" ht="15.75" x14ac:dyDescent="0.3">
      <c r="AE29644" s="70"/>
    </row>
    <row r="29645" spans="31:31" ht="15.75" x14ac:dyDescent="0.3">
      <c r="AE29645" s="70"/>
    </row>
    <row r="29646" spans="31:31" ht="15.75" x14ac:dyDescent="0.3">
      <c r="AE29646" s="70"/>
    </row>
    <row r="29647" spans="31:31" ht="15.75" x14ac:dyDescent="0.3">
      <c r="AE29647" s="70"/>
    </row>
    <row r="29648" spans="31:31" ht="15.75" x14ac:dyDescent="0.3">
      <c r="AE29648" s="70"/>
    </row>
    <row r="29649" spans="31:31" ht="15.75" x14ac:dyDescent="0.3">
      <c r="AE29649" s="70"/>
    </row>
    <row r="29650" spans="31:31" ht="15.75" x14ac:dyDescent="0.3">
      <c r="AE29650" s="70"/>
    </row>
    <row r="29651" spans="31:31" ht="15.75" x14ac:dyDescent="0.3">
      <c r="AE29651" s="70"/>
    </row>
    <row r="29652" spans="31:31" ht="15.75" x14ac:dyDescent="0.3">
      <c r="AE29652" s="70"/>
    </row>
    <row r="29653" spans="31:31" ht="15.75" x14ac:dyDescent="0.3">
      <c r="AE29653" s="70"/>
    </row>
    <row r="29654" spans="31:31" ht="15.75" x14ac:dyDescent="0.3">
      <c r="AE29654" s="70"/>
    </row>
    <row r="29655" spans="31:31" ht="15.75" x14ac:dyDescent="0.3">
      <c r="AE29655" s="70"/>
    </row>
    <row r="29656" spans="31:31" ht="15.75" x14ac:dyDescent="0.3">
      <c r="AE29656" s="70"/>
    </row>
    <row r="29657" spans="31:31" ht="15.75" x14ac:dyDescent="0.3">
      <c r="AE29657" s="70"/>
    </row>
    <row r="29658" spans="31:31" ht="15.75" x14ac:dyDescent="0.3">
      <c r="AE29658" s="70"/>
    </row>
    <row r="29659" spans="31:31" ht="15.75" x14ac:dyDescent="0.3">
      <c r="AE29659" s="70"/>
    </row>
    <row r="29660" spans="31:31" ht="15.75" x14ac:dyDescent="0.3">
      <c r="AE29660" s="70"/>
    </row>
    <row r="29661" spans="31:31" ht="15.75" x14ac:dyDescent="0.3">
      <c r="AE29661" s="70"/>
    </row>
    <row r="29662" spans="31:31" ht="15.75" x14ac:dyDescent="0.3">
      <c r="AE29662" s="70"/>
    </row>
    <row r="29663" spans="31:31" ht="15.75" x14ac:dyDescent="0.3">
      <c r="AE29663" s="70"/>
    </row>
    <row r="29664" spans="31:31" ht="15.75" x14ac:dyDescent="0.3">
      <c r="AE29664" s="70"/>
    </row>
    <row r="29665" spans="31:31" ht="15.75" x14ac:dyDescent="0.3">
      <c r="AE29665" s="70"/>
    </row>
    <row r="29666" spans="31:31" ht="15.75" x14ac:dyDescent="0.3">
      <c r="AE29666" s="70"/>
    </row>
    <row r="29667" spans="31:31" ht="15.75" x14ac:dyDescent="0.3">
      <c r="AE29667" s="70"/>
    </row>
    <row r="29668" spans="31:31" ht="15.75" x14ac:dyDescent="0.3">
      <c r="AE29668" s="70"/>
    </row>
    <row r="29669" spans="31:31" ht="15.75" x14ac:dyDescent="0.3">
      <c r="AE29669" s="70"/>
    </row>
    <row r="29670" spans="31:31" ht="15.75" x14ac:dyDescent="0.3">
      <c r="AE29670" s="70"/>
    </row>
    <row r="29671" spans="31:31" ht="15.75" x14ac:dyDescent="0.3">
      <c r="AE29671" s="70"/>
    </row>
    <row r="29672" spans="31:31" ht="15.75" x14ac:dyDescent="0.3">
      <c r="AE29672" s="70"/>
    </row>
    <row r="29673" spans="31:31" ht="15.75" x14ac:dyDescent="0.3">
      <c r="AE29673" s="70"/>
    </row>
    <row r="29674" spans="31:31" ht="15.75" x14ac:dyDescent="0.3">
      <c r="AE29674" s="70"/>
    </row>
    <row r="29675" spans="31:31" ht="15.75" x14ac:dyDescent="0.3">
      <c r="AE29675" s="70"/>
    </row>
    <row r="29676" spans="31:31" ht="15.75" x14ac:dyDescent="0.3">
      <c r="AE29676" s="70"/>
    </row>
    <row r="29677" spans="31:31" ht="15.75" x14ac:dyDescent="0.3">
      <c r="AE29677" s="70"/>
    </row>
    <row r="29678" spans="31:31" ht="15.75" x14ac:dyDescent="0.3">
      <c r="AE29678" s="70"/>
    </row>
    <row r="29679" spans="31:31" ht="15.75" x14ac:dyDescent="0.3">
      <c r="AE29679" s="70"/>
    </row>
    <row r="29680" spans="31:31" ht="15.75" x14ac:dyDescent="0.3">
      <c r="AE29680" s="70"/>
    </row>
    <row r="29681" spans="31:31" ht="15.75" x14ac:dyDescent="0.3">
      <c r="AE29681" s="70"/>
    </row>
    <row r="29682" spans="31:31" ht="15.75" x14ac:dyDescent="0.3">
      <c r="AE29682" s="70"/>
    </row>
    <row r="29683" spans="31:31" ht="15.75" x14ac:dyDescent="0.3">
      <c r="AE29683" s="70"/>
    </row>
    <row r="29684" spans="31:31" ht="15.75" x14ac:dyDescent="0.3">
      <c r="AE29684" s="70"/>
    </row>
    <row r="29685" spans="31:31" ht="15.75" x14ac:dyDescent="0.3">
      <c r="AE29685" s="70"/>
    </row>
    <row r="29686" spans="31:31" ht="15.75" x14ac:dyDescent="0.3">
      <c r="AE29686" s="70"/>
    </row>
    <row r="29687" spans="31:31" ht="15.75" x14ac:dyDescent="0.3">
      <c r="AE29687" s="70"/>
    </row>
    <row r="29688" spans="31:31" ht="15.75" x14ac:dyDescent="0.3">
      <c r="AE29688" s="70"/>
    </row>
    <row r="29689" spans="31:31" ht="15.75" x14ac:dyDescent="0.3">
      <c r="AE29689" s="70"/>
    </row>
    <row r="29690" spans="31:31" ht="15.75" x14ac:dyDescent="0.3">
      <c r="AE29690" s="70"/>
    </row>
    <row r="29691" spans="31:31" ht="15.75" x14ac:dyDescent="0.3">
      <c r="AE29691" s="70"/>
    </row>
    <row r="29692" spans="31:31" ht="15.75" x14ac:dyDescent="0.3">
      <c r="AE29692" s="70"/>
    </row>
    <row r="29693" spans="31:31" ht="15.75" x14ac:dyDescent="0.3">
      <c r="AE29693" s="70"/>
    </row>
    <row r="29694" spans="31:31" ht="15.75" x14ac:dyDescent="0.3">
      <c r="AE29694" s="70"/>
    </row>
    <row r="29695" spans="31:31" ht="15.75" x14ac:dyDescent="0.3">
      <c r="AE29695" s="70"/>
    </row>
    <row r="29696" spans="31:31" ht="15.75" x14ac:dyDescent="0.3">
      <c r="AE29696" s="70"/>
    </row>
    <row r="29697" spans="31:31" ht="15.75" x14ac:dyDescent="0.3">
      <c r="AE29697" s="70"/>
    </row>
    <row r="29698" spans="31:31" ht="15.75" x14ac:dyDescent="0.3">
      <c r="AE29698" s="70"/>
    </row>
    <row r="29699" spans="31:31" ht="15.75" x14ac:dyDescent="0.3">
      <c r="AE29699" s="70"/>
    </row>
    <row r="29700" spans="31:31" ht="15.75" x14ac:dyDescent="0.3">
      <c r="AE29700" s="70"/>
    </row>
    <row r="29701" spans="31:31" ht="15.75" x14ac:dyDescent="0.3">
      <c r="AE29701" s="70"/>
    </row>
    <row r="29702" spans="31:31" ht="15.75" x14ac:dyDescent="0.3">
      <c r="AE29702" s="70"/>
    </row>
    <row r="29703" spans="31:31" ht="15.75" x14ac:dyDescent="0.3">
      <c r="AE29703" s="70"/>
    </row>
    <row r="29704" spans="31:31" ht="15.75" x14ac:dyDescent="0.3">
      <c r="AE29704" s="70"/>
    </row>
    <row r="29705" spans="31:31" ht="15.75" x14ac:dyDescent="0.3">
      <c r="AE29705" s="70"/>
    </row>
    <row r="29706" spans="31:31" ht="15.75" x14ac:dyDescent="0.3">
      <c r="AE29706" s="70"/>
    </row>
    <row r="29707" spans="31:31" ht="15.75" x14ac:dyDescent="0.3">
      <c r="AE29707" s="70"/>
    </row>
    <row r="29708" spans="31:31" ht="15.75" x14ac:dyDescent="0.3">
      <c r="AE29708" s="70"/>
    </row>
    <row r="29709" spans="31:31" ht="15.75" x14ac:dyDescent="0.3">
      <c r="AE29709" s="70"/>
    </row>
    <row r="29710" spans="31:31" ht="15.75" x14ac:dyDescent="0.3">
      <c r="AE29710" s="70"/>
    </row>
    <row r="29711" spans="31:31" ht="15.75" x14ac:dyDescent="0.3">
      <c r="AE29711" s="70"/>
    </row>
    <row r="29712" spans="31:31" ht="15.75" x14ac:dyDescent="0.3">
      <c r="AE29712" s="70"/>
    </row>
    <row r="29713" spans="31:31" ht="15.75" x14ac:dyDescent="0.3">
      <c r="AE29713" s="70"/>
    </row>
    <row r="29714" spans="31:31" ht="15.75" x14ac:dyDescent="0.3">
      <c r="AE29714" s="70"/>
    </row>
    <row r="29715" spans="31:31" ht="15.75" x14ac:dyDescent="0.3">
      <c r="AE29715" s="70"/>
    </row>
    <row r="29716" spans="31:31" ht="15.75" x14ac:dyDescent="0.3">
      <c r="AE29716" s="70"/>
    </row>
    <row r="29717" spans="31:31" ht="15.75" x14ac:dyDescent="0.3">
      <c r="AE29717" s="70"/>
    </row>
    <row r="29718" spans="31:31" ht="15.75" x14ac:dyDescent="0.3">
      <c r="AE29718" s="70"/>
    </row>
    <row r="29719" spans="31:31" ht="15.75" x14ac:dyDescent="0.3">
      <c r="AE29719" s="70"/>
    </row>
    <row r="29720" spans="31:31" ht="15.75" x14ac:dyDescent="0.3">
      <c r="AE29720" s="70"/>
    </row>
    <row r="29721" spans="31:31" ht="15.75" x14ac:dyDescent="0.3">
      <c r="AE29721" s="70"/>
    </row>
    <row r="29722" spans="31:31" ht="15.75" x14ac:dyDescent="0.3">
      <c r="AE29722" s="70"/>
    </row>
    <row r="29723" spans="31:31" ht="15.75" x14ac:dyDescent="0.3">
      <c r="AE29723" s="70"/>
    </row>
    <row r="29724" spans="31:31" ht="15.75" x14ac:dyDescent="0.3">
      <c r="AE29724" s="70"/>
    </row>
    <row r="29725" spans="31:31" ht="15.75" x14ac:dyDescent="0.3">
      <c r="AE29725" s="70"/>
    </row>
    <row r="29726" spans="31:31" ht="15.75" x14ac:dyDescent="0.3">
      <c r="AE29726" s="70"/>
    </row>
    <row r="29727" spans="31:31" ht="15.75" x14ac:dyDescent="0.3">
      <c r="AE29727" s="70"/>
    </row>
    <row r="29728" spans="31:31" ht="15.75" x14ac:dyDescent="0.3">
      <c r="AE29728" s="70"/>
    </row>
    <row r="29729" spans="31:31" ht="15.75" x14ac:dyDescent="0.3">
      <c r="AE29729" s="70"/>
    </row>
    <row r="29730" spans="31:31" ht="15.75" x14ac:dyDescent="0.3">
      <c r="AE29730" s="70"/>
    </row>
    <row r="29731" spans="31:31" ht="15.75" x14ac:dyDescent="0.3">
      <c r="AE29731" s="70"/>
    </row>
    <row r="29732" spans="31:31" ht="15.75" x14ac:dyDescent="0.3">
      <c r="AE29732" s="70"/>
    </row>
    <row r="29733" spans="31:31" ht="15.75" x14ac:dyDescent="0.3">
      <c r="AE29733" s="70"/>
    </row>
    <row r="29734" spans="31:31" ht="15.75" x14ac:dyDescent="0.3">
      <c r="AE29734" s="70"/>
    </row>
    <row r="29735" spans="31:31" ht="15.75" x14ac:dyDescent="0.3">
      <c r="AE29735" s="70"/>
    </row>
    <row r="29736" spans="31:31" ht="15.75" x14ac:dyDescent="0.3">
      <c r="AE29736" s="70"/>
    </row>
    <row r="29737" spans="31:31" ht="15.75" x14ac:dyDescent="0.3">
      <c r="AE29737" s="70"/>
    </row>
    <row r="29738" spans="31:31" ht="15.75" x14ac:dyDescent="0.3">
      <c r="AE29738" s="70"/>
    </row>
    <row r="29739" spans="31:31" ht="15.75" x14ac:dyDescent="0.3">
      <c r="AE29739" s="70"/>
    </row>
    <row r="29740" spans="31:31" ht="15.75" x14ac:dyDescent="0.3">
      <c r="AE29740" s="70"/>
    </row>
    <row r="29741" spans="31:31" ht="15.75" x14ac:dyDescent="0.3">
      <c r="AE29741" s="70"/>
    </row>
    <row r="29742" spans="31:31" ht="15.75" x14ac:dyDescent="0.3">
      <c r="AE29742" s="70"/>
    </row>
    <row r="29743" spans="31:31" ht="15.75" x14ac:dyDescent="0.3">
      <c r="AE29743" s="70"/>
    </row>
    <row r="29744" spans="31:31" ht="15.75" x14ac:dyDescent="0.3">
      <c r="AE29744" s="70"/>
    </row>
    <row r="29745" spans="31:31" ht="15.75" x14ac:dyDescent="0.3">
      <c r="AE29745" s="70"/>
    </row>
    <row r="29746" spans="31:31" ht="15.75" x14ac:dyDescent="0.3">
      <c r="AE29746" s="70"/>
    </row>
    <row r="29747" spans="31:31" ht="15.75" x14ac:dyDescent="0.3">
      <c r="AE29747" s="70"/>
    </row>
    <row r="29748" spans="31:31" ht="15.75" x14ac:dyDescent="0.3">
      <c r="AE29748" s="70"/>
    </row>
    <row r="29749" spans="31:31" ht="15.75" x14ac:dyDescent="0.3">
      <c r="AE29749" s="70"/>
    </row>
    <row r="29750" spans="31:31" ht="15.75" x14ac:dyDescent="0.3">
      <c r="AE29750" s="70"/>
    </row>
    <row r="29751" spans="31:31" ht="15.75" x14ac:dyDescent="0.3">
      <c r="AE29751" s="70"/>
    </row>
    <row r="29752" spans="31:31" ht="15.75" x14ac:dyDescent="0.3">
      <c r="AE29752" s="70"/>
    </row>
    <row r="29753" spans="31:31" ht="15.75" x14ac:dyDescent="0.3">
      <c r="AE29753" s="70"/>
    </row>
    <row r="29754" spans="31:31" ht="15.75" x14ac:dyDescent="0.3">
      <c r="AE29754" s="70"/>
    </row>
    <row r="29755" spans="31:31" ht="15.75" x14ac:dyDescent="0.3">
      <c r="AE29755" s="70"/>
    </row>
    <row r="29756" spans="31:31" ht="15.75" x14ac:dyDescent="0.3">
      <c r="AE29756" s="70"/>
    </row>
    <row r="29757" spans="31:31" ht="15.75" x14ac:dyDescent="0.3">
      <c r="AE29757" s="70"/>
    </row>
    <row r="29758" spans="31:31" ht="15.75" x14ac:dyDescent="0.3">
      <c r="AE29758" s="70"/>
    </row>
    <row r="29759" spans="31:31" ht="15.75" x14ac:dyDescent="0.3">
      <c r="AE29759" s="70"/>
    </row>
    <row r="29760" spans="31:31" ht="15.75" x14ac:dyDescent="0.3">
      <c r="AE29760" s="70"/>
    </row>
    <row r="29761" spans="31:31" ht="15.75" x14ac:dyDescent="0.3">
      <c r="AE29761" s="70"/>
    </row>
    <row r="29762" spans="31:31" ht="15.75" x14ac:dyDescent="0.3">
      <c r="AE29762" s="70"/>
    </row>
    <row r="29763" spans="31:31" ht="15.75" x14ac:dyDescent="0.3">
      <c r="AE29763" s="70"/>
    </row>
    <row r="29764" spans="31:31" ht="15.75" x14ac:dyDescent="0.3">
      <c r="AE29764" s="70"/>
    </row>
    <row r="29765" spans="31:31" ht="15.75" x14ac:dyDescent="0.3">
      <c r="AE29765" s="70"/>
    </row>
    <row r="29766" spans="31:31" ht="15.75" x14ac:dyDescent="0.3">
      <c r="AE29766" s="70"/>
    </row>
    <row r="29767" spans="31:31" ht="15.75" x14ac:dyDescent="0.3">
      <c r="AE29767" s="70"/>
    </row>
    <row r="29768" spans="31:31" ht="15.75" x14ac:dyDescent="0.3">
      <c r="AE29768" s="70"/>
    </row>
    <row r="29769" spans="31:31" ht="15.75" x14ac:dyDescent="0.3">
      <c r="AE29769" s="70"/>
    </row>
    <row r="29770" spans="31:31" ht="15.75" x14ac:dyDescent="0.3">
      <c r="AE29770" s="70"/>
    </row>
    <row r="29771" spans="31:31" ht="15.75" x14ac:dyDescent="0.3">
      <c r="AE29771" s="70"/>
    </row>
    <row r="29772" spans="31:31" ht="15.75" x14ac:dyDescent="0.3">
      <c r="AE29772" s="70"/>
    </row>
    <row r="29773" spans="31:31" ht="15.75" x14ac:dyDescent="0.3">
      <c r="AE29773" s="70"/>
    </row>
    <row r="29774" spans="31:31" ht="15.75" x14ac:dyDescent="0.3">
      <c r="AE29774" s="70"/>
    </row>
    <row r="29775" spans="31:31" ht="15.75" x14ac:dyDescent="0.3">
      <c r="AE29775" s="70"/>
    </row>
    <row r="29776" spans="31:31" ht="15.75" x14ac:dyDescent="0.3">
      <c r="AE29776" s="70"/>
    </row>
    <row r="29777" spans="31:31" ht="15.75" x14ac:dyDescent="0.3">
      <c r="AE29777" s="70"/>
    </row>
    <row r="29778" spans="31:31" ht="15.75" x14ac:dyDescent="0.3">
      <c r="AE29778" s="70"/>
    </row>
    <row r="29779" spans="31:31" ht="15.75" x14ac:dyDescent="0.3">
      <c r="AE29779" s="70"/>
    </row>
    <row r="29780" spans="31:31" ht="15.75" x14ac:dyDescent="0.3">
      <c r="AE29780" s="70"/>
    </row>
    <row r="29781" spans="31:31" ht="15.75" x14ac:dyDescent="0.3">
      <c r="AE29781" s="70"/>
    </row>
    <row r="29782" spans="31:31" ht="15.75" x14ac:dyDescent="0.3">
      <c r="AE29782" s="70"/>
    </row>
    <row r="29783" spans="31:31" ht="15.75" x14ac:dyDescent="0.3">
      <c r="AE29783" s="70"/>
    </row>
    <row r="29784" spans="31:31" ht="15.75" x14ac:dyDescent="0.3">
      <c r="AE29784" s="70"/>
    </row>
    <row r="29785" spans="31:31" ht="15.75" x14ac:dyDescent="0.3">
      <c r="AE29785" s="70"/>
    </row>
    <row r="29786" spans="31:31" ht="15.75" x14ac:dyDescent="0.3">
      <c r="AE29786" s="70"/>
    </row>
    <row r="29787" spans="31:31" ht="15.75" x14ac:dyDescent="0.3">
      <c r="AE29787" s="70"/>
    </row>
    <row r="29788" spans="31:31" ht="15.75" x14ac:dyDescent="0.3">
      <c r="AE29788" s="70"/>
    </row>
    <row r="29789" spans="31:31" ht="15.75" x14ac:dyDescent="0.3">
      <c r="AE29789" s="70"/>
    </row>
    <row r="29790" spans="31:31" ht="15.75" x14ac:dyDescent="0.3">
      <c r="AE29790" s="70"/>
    </row>
    <row r="29791" spans="31:31" ht="15.75" x14ac:dyDescent="0.3">
      <c r="AE29791" s="70"/>
    </row>
    <row r="29792" spans="31:31" ht="15.75" x14ac:dyDescent="0.3">
      <c r="AE29792" s="70"/>
    </row>
    <row r="29793" spans="31:31" ht="15.75" x14ac:dyDescent="0.3">
      <c r="AE29793" s="70"/>
    </row>
    <row r="29794" spans="31:31" ht="15.75" x14ac:dyDescent="0.3">
      <c r="AE29794" s="70"/>
    </row>
    <row r="29795" spans="31:31" ht="15.75" x14ac:dyDescent="0.3">
      <c r="AE29795" s="70"/>
    </row>
    <row r="29796" spans="31:31" ht="15.75" x14ac:dyDescent="0.3">
      <c r="AE29796" s="70"/>
    </row>
    <row r="29797" spans="31:31" ht="15.75" x14ac:dyDescent="0.3">
      <c r="AE29797" s="70"/>
    </row>
    <row r="29798" spans="31:31" ht="15.75" x14ac:dyDescent="0.3">
      <c r="AE29798" s="70"/>
    </row>
    <row r="29799" spans="31:31" ht="15.75" x14ac:dyDescent="0.3">
      <c r="AE29799" s="70"/>
    </row>
    <row r="29800" spans="31:31" ht="15.75" x14ac:dyDescent="0.3">
      <c r="AE29800" s="70"/>
    </row>
    <row r="29801" spans="31:31" ht="15.75" x14ac:dyDescent="0.3">
      <c r="AE29801" s="70"/>
    </row>
    <row r="29802" spans="31:31" ht="15.75" x14ac:dyDescent="0.3">
      <c r="AE29802" s="70"/>
    </row>
    <row r="29803" spans="31:31" ht="15.75" x14ac:dyDescent="0.3">
      <c r="AE29803" s="70"/>
    </row>
    <row r="29804" spans="31:31" ht="15.75" x14ac:dyDescent="0.3">
      <c r="AE29804" s="70"/>
    </row>
    <row r="29805" spans="31:31" ht="15.75" x14ac:dyDescent="0.3">
      <c r="AE29805" s="70"/>
    </row>
    <row r="29806" spans="31:31" ht="15.75" x14ac:dyDescent="0.3">
      <c r="AE29806" s="70"/>
    </row>
    <row r="29807" spans="31:31" ht="15.75" x14ac:dyDescent="0.3">
      <c r="AE29807" s="70"/>
    </row>
    <row r="29808" spans="31:31" ht="15.75" x14ac:dyDescent="0.3">
      <c r="AE29808" s="70"/>
    </row>
    <row r="29809" spans="31:31" ht="15.75" x14ac:dyDescent="0.3">
      <c r="AE29809" s="70"/>
    </row>
    <row r="29810" spans="31:31" ht="15.75" x14ac:dyDescent="0.3">
      <c r="AE29810" s="70"/>
    </row>
    <row r="29811" spans="31:31" ht="15.75" x14ac:dyDescent="0.3">
      <c r="AE29811" s="70"/>
    </row>
    <row r="29812" spans="31:31" ht="15.75" x14ac:dyDescent="0.3">
      <c r="AE29812" s="70"/>
    </row>
    <row r="29813" spans="31:31" ht="15.75" x14ac:dyDescent="0.3">
      <c r="AE29813" s="70"/>
    </row>
    <row r="29814" spans="31:31" ht="15.75" x14ac:dyDescent="0.3">
      <c r="AE29814" s="70"/>
    </row>
    <row r="29815" spans="31:31" ht="15.75" x14ac:dyDescent="0.3">
      <c r="AE29815" s="70"/>
    </row>
    <row r="29816" spans="31:31" ht="15.75" x14ac:dyDescent="0.3">
      <c r="AE29816" s="70"/>
    </row>
    <row r="29817" spans="31:31" ht="15.75" x14ac:dyDescent="0.3">
      <c r="AE29817" s="70"/>
    </row>
    <row r="29818" spans="31:31" ht="15.75" x14ac:dyDescent="0.3">
      <c r="AE29818" s="70"/>
    </row>
    <row r="29819" spans="31:31" ht="15.75" x14ac:dyDescent="0.3">
      <c r="AE29819" s="70"/>
    </row>
    <row r="29820" spans="31:31" ht="15.75" x14ac:dyDescent="0.3">
      <c r="AE29820" s="70"/>
    </row>
    <row r="29821" spans="31:31" ht="15.75" x14ac:dyDescent="0.3">
      <c r="AE29821" s="70"/>
    </row>
    <row r="29822" spans="31:31" ht="15.75" x14ac:dyDescent="0.3">
      <c r="AE29822" s="70"/>
    </row>
    <row r="29823" spans="31:31" ht="15.75" x14ac:dyDescent="0.3">
      <c r="AE29823" s="70"/>
    </row>
    <row r="29824" spans="31:31" ht="15.75" x14ac:dyDescent="0.3">
      <c r="AE29824" s="70"/>
    </row>
    <row r="29825" spans="31:31" ht="15.75" x14ac:dyDescent="0.3">
      <c r="AE29825" s="70"/>
    </row>
    <row r="29826" spans="31:31" ht="15.75" x14ac:dyDescent="0.3">
      <c r="AE29826" s="70"/>
    </row>
    <row r="29827" spans="31:31" ht="15.75" x14ac:dyDescent="0.3">
      <c r="AE29827" s="70"/>
    </row>
    <row r="29828" spans="31:31" ht="15.75" x14ac:dyDescent="0.3">
      <c r="AE29828" s="70"/>
    </row>
    <row r="29829" spans="31:31" ht="15.75" x14ac:dyDescent="0.3">
      <c r="AE29829" s="70"/>
    </row>
    <row r="29830" spans="31:31" ht="15.75" x14ac:dyDescent="0.3">
      <c r="AE29830" s="70"/>
    </row>
    <row r="29831" spans="31:31" ht="15.75" x14ac:dyDescent="0.3">
      <c r="AE29831" s="70"/>
    </row>
    <row r="29832" spans="31:31" ht="15.75" x14ac:dyDescent="0.3">
      <c r="AE29832" s="70"/>
    </row>
    <row r="29833" spans="31:31" ht="15.75" x14ac:dyDescent="0.3">
      <c r="AE29833" s="70"/>
    </row>
    <row r="29834" spans="31:31" ht="15.75" x14ac:dyDescent="0.3">
      <c r="AE29834" s="70"/>
    </row>
    <row r="29835" spans="31:31" ht="15.75" x14ac:dyDescent="0.3">
      <c r="AE29835" s="70"/>
    </row>
    <row r="29836" spans="31:31" ht="15.75" x14ac:dyDescent="0.3">
      <c r="AE29836" s="70"/>
    </row>
    <row r="29837" spans="31:31" ht="15.75" x14ac:dyDescent="0.3">
      <c r="AE29837" s="70"/>
    </row>
    <row r="29838" spans="31:31" ht="15.75" x14ac:dyDescent="0.3">
      <c r="AE29838" s="70"/>
    </row>
    <row r="29839" spans="31:31" ht="15.75" x14ac:dyDescent="0.3">
      <c r="AE29839" s="70"/>
    </row>
    <row r="29840" spans="31:31" ht="15.75" x14ac:dyDescent="0.3">
      <c r="AE29840" s="70"/>
    </row>
    <row r="29841" spans="31:31" ht="15.75" x14ac:dyDescent="0.3">
      <c r="AE29841" s="70"/>
    </row>
    <row r="29842" spans="31:31" ht="15.75" x14ac:dyDescent="0.3">
      <c r="AE29842" s="70"/>
    </row>
    <row r="29843" spans="31:31" ht="15.75" x14ac:dyDescent="0.3">
      <c r="AE29843" s="70"/>
    </row>
    <row r="29844" spans="31:31" ht="15.75" x14ac:dyDescent="0.3">
      <c r="AE29844" s="70"/>
    </row>
    <row r="29845" spans="31:31" ht="15.75" x14ac:dyDescent="0.3">
      <c r="AE29845" s="70"/>
    </row>
    <row r="29846" spans="31:31" ht="15.75" x14ac:dyDescent="0.3">
      <c r="AE29846" s="70"/>
    </row>
    <row r="29847" spans="31:31" ht="15.75" x14ac:dyDescent="0.3">
      <c r="AE29847" s="70"/>
    </row>
    <row r="29848" spans="31:31" ht="15.75" x14ac:dyDescent="0.3">
      <c r="AE29848" s="70"/>
    </row>
    <row r="29849" spans="31:31" ht="15.75" x14ac:dyDescent="0.3">
      <c r="AE29849" s="70"/>
    </row>
    <row r="29850" spans="31:31" ht="15.75" x14ac:dyDescent="0.3">
      <c r="AE29850" s="70"/>
    </row>
    <row r="29851" spans="31:31" ht="15.75" x14ac:dyDescent="0.3">
      <c r="AE29851" s="70"/>
    </row>
    <row r="29852" spans="31:31" ht="15.75" x14ac:dyDescent="0.3">
      <c r="AE29852" s="70"/>
    </row>
    <row r="29853" spans="31:31" ht="15.75" x14ac:dyDescent="0.3">
      <c r="AE29853" s="70"/>
    </row>
    <row r="29854" spans="31:31" ht="15.75" x14ac:dyDescent="0.3">
      <c r="AE29854" s="70"/>
    </row>
    <row r="29855" spans="31:31" ht="15.75" x14ac:dyDescent="0.3">
      <c r="AE29855" s="70"/>
    </row>
    <row r="29856" spans="31:31" ht="15.75" x14ac:dyDescent="0.3">
      <c r="AE29856" s="70"/>
    </row>
    <row r="29857" spans="31:31" ht="15.75" x14ac:dyDescent="0.3">
      <c r="AE29857" s="70"/>
    </row>
    <row r="29858" spans="31:31" ht="15.75" x14ac:dyDescent="0.3">
      <c r="AE29858" s="70"/>
    </row>
    <row r="29859" spans="31:31" ht="15.75" x14ac:dyDescent="0.3">
      <c r="AE29859" s="70"/>
    </row>
    <row r="29860" spans="31:31" ht="15.75" x14ac:dyDescent="0.3">
      <c r="AE29860" s="70"/>
    </row>
    <row r="29861" spans="31:31" ht="15.75" x14ac:dyDescent="0.3">
      <c r="AE29861" s="70"/>
    </row>
    <row r="29862" spans="31:31" ht="15.75" x14ac:dyDescent="0.3">
      <c r="AE29862" s="70"/>
    </row>
    <row r="29863" spans="31:31" ht="15.75" x14ac:dyDescent="0.3">
      <c r="AE29863" s="70"/>
    </row>
    <row r="29864" spans="31:31" ht="15.75" x14ac:dyDescent="0.3">
      <c r="AE29864" s="70"/>
    </row>
    <row r="29865" spans="31:31" ht="15.75" x14ac:dyDescent="0.3">
      <c r="AE29865" s="70"/>
    </row>
    <row r="29866" spans="31:31" ht="15.75" x14ac:dyDescent="0.3">
      <c r="AE29866" s="70"/>
    </row>
    <row r="29867" spans="31:31" ht="15.75" x14ac:dyDescent="0.3">
      <c r="AE29867" s="70"/>
    </row>
    <row r="29868" spans="31:31" ht="15.75" x14ac:dyDescent="0.3">
      <c r="AE29868" s="70"/>
    </row>
    <row r="29869" spans="31:31" ht="15.75" x14ac:dyDescent="0.3">
      <c r="AE29869" s="70"/>
    </row>
    <row r="29870" spans="31:31" ht="15.75" x14ac:dyDescent="0.3">
      <c r="AE29870" s="70"/>
    </row>
    <row r="29871" spans="31:31" ht="15.75" x14ac:dyDescent="0.3">
      <c r="AE29871" s="70"/>
    </row>
    <row r="29872" spans="31:31" ht="15.75" x14ac:dyDescent="0.3">
      <c r="AE29872" s="70"/>
    </row>
    <row r="29873" spans="31:31" ht="15.75" x14ac:dyDescent="0.3">
      <c r="AE29873" s="70"/>
    </row>
    <row r="29874" spans="31:31" ht="15.75" x14ac:dyDescent="0.3">
      <c r="AE29874" s="70"/>
    </row>
    <row r="29875" spans="31:31" ht="15.75" x14ac:dyDescent="0.3">
      <c r="AE29875" s="70"/>
    </row>
    <row r="29876" spans="31:31" ht="15.75" x14ac:dyDescent="0.3">
      <c r="AE29876" s="70"/>
    </row>
    <row r="29877" spans="31:31" ht="15.75" x14ac:dyDescent="0.3">
      <c r="AE29877" s="70"/>
    </row>
    <row r="29878" spans="31:31" ht="15.75" x14ac:dyDescent="0.3">
      <c r="AE29878" s="70"/>
    </row>
    <row r="29879" spans="31:31" ht="15.75" x14ac:dyDescent="0.3">
      <c r="AE29879" s="70"/>
    </row>
    <row r="29880" spans="31:31" ht="15.75" x14ac:dyDescent="0.3">
      <c r="AE29880" s="70"/>
    </row>
    <row r="29881" spans="31:31" ht="15.75" x14ac:dyDescent="0.3">
      <c r="AE29881" s="70"/>
    </row>
    <row r="29882" spans="31:31" ht="15.75" x14ac:dyDescent="0.3">
      <c r="AE29882" s="70"/>
    </row>
    <row r="29883" spans="31:31" ht="15.75" x14ac:dyDescent="0.3">
      <c r="AE29883" s="70"/>
    </row>
    <row r="29884" spans="31:31" ht="15.75" x14ac:dyDescent="0.3">
      <c r="AE29884" s="70"/>
    </row>
    <row r="29885" spans="31:31" ht="15.75" x14ac:dyDescent="0.3">
      <c r="AE29885" s="70"/>
    </row>
    <row r="29886" spans="31:31" ht="15.75" x14ac:dyDescent="0.3">
      <c r="AE29886" s="70"/>
    </row>
    <row r="29887" spans="31:31" ht="15.75" x14ac:dyDescent="0.3">
      <c r="AE29887" s="70"/>
    </row>
    <row r="29888" spans="31:31" ht="15.75" x14ac:dyDescent="0.3">
      <c r="AE29888" s="70"/>
    </row>
    <row r="29889" spans="31:31" ht="15.75" x14ac:dyDescent="0.3">
      <c r="AE29889" s="70"/>
    </row>
    <row r="29890" spans="31:31" ht="15.75" x14ac:dyDescent="0.3">
      <c r="AE29890" s="70"/>
    </row>
    <row r="29891" spans="31:31" ht="15.75" x14ac:dyDescent="0.3">
      <c r="AE29891" s="70"/>
    </row>
    <row r="29892" spans="31:31" ht="15.75" x14ac:dyDescent="0.3">
      <c r="AE29892" s="70"/>
    </row>
    <row r="29893" spans="31:31" ht="15.75" x14ac:dyDescent="0.3">
      <c r="AE29893" s="70"/>
    </row>
    <row r="29894" spans="31:31" ht="15.75" x14ac:dyDescent="0.3">
      <c r="AE29894" s="70"/>
    </row>
    <row r="29895" spans="31:31" ht="15.75" x14ac:dyDescent="0.3">
      <c r="AE29895" s="70"/>
    </row>
    <row r="29896" spans="31:31" ht="15.75" x14ac:dyDescent="0.3">
      <c r="AE29896" s="70"/>
    </row>
    <row r="29897" spans="31:31" ht="15.75" x14ac:dyDescent="0.3">
      <c r="AE29897" s="70"/>
    </row>
    <row r="29898" spans="31:31" ht="15.75" x14ac:dyDescent="0.3">
      <c r="AE29898" s="70"/>
    </row>
    <row r="29899" spans="31:31" ht="15.75" x14ac:dyDescent="0.3">
      <c r="AE29899" s="70"/>
    </row>
    <row r="29900" spans="31:31" ht="15.75" x14ac:dyDescent="0.3">
      <c r="AE29900" s="70"/>
    </row>
    <row r="29901" spans="31:31" ht="15.75" x14ac:dyDescent="0.3">
      <c r="AE29901" s="70"/>
    </row>
    <row r="29902" spans="31:31" ht="15.75" x14ac:dyDescent="0.3">
      <c r="AE29902" s="70"/>
    </row>
    <row r="29903" spans="31:31" ht="15.75" x14ac:dyDescent="0.3">
      <c r="AE29903" s="70"/>
    </row>
    <row r="29904" spans="31:31" ht="15.75" x14ac:dyDescent="0.3">
      <c r="AE29904" s="70"/>
    </row>
    <row r="29905" spans="31:31" ht="15.75" x14ac:dyDescent="0.3">
      <c r="AE29905" s="70"/>
    </row>
    <row r="29906" spans="31:31" ht="15.75" x14ac:dyDescent="0.3">
      <c r="AE29906" s="70"/>
    </row>
    <row r="29907" spans="31:31" ht="15.75" x14ac:dyDescent="0.3">
      <c r="AE29907" s="70"/>
    </row>
    <row r="29908" spans="31:31" ht="15.75" x14ac:dyDescent="0.3">
      <c r="AE29908" s="70"/>
    </row>
    <row r="29909" spans="31:31" ht="15.75" x14ac:dyDescent="0.3">
      <c r="AE29909" s="70"/>
    </row>
    <row r="29910" spans="31:31" ht="15.75" x14ac:dyDescent="0.3">
      <c r="AE29910" s="70"/>
    </row>
    <row r="29911" spans="31:31" ht="15.75" x14ac:dyDescent="0.3">
      <c r="AE29911" s="70"/>
    </row>
    <row r="29912" spans="31:31" ht="15.75" x14ac:dyDescent="0.3">
      <c r="AE29912" s="70"/>
    </row>
    <row r="29913" spans="31:31" ht="15.75" x14ac:dyDescent="0.3">
      <c r="AE29913" s="70"/>
    </row>
    <row r="29914" spans="31:31" ht="15.75" x14ac:dyDescent="0.3">
      <c r="AE29914" s="70"/>
    </row>
    <row r="29915" spans="31:31" ht="15.75" x14ac:dyDescent="0.3">
      <c r="AE29915" s="70"/>
    </row>
    <row r="29916" spans="31:31" ht="15.75" x14ac:dyDescent="0.3">
      <c r="AE29916" s="70"/>
    </row>
    <row r="29917" spans="31:31" ht="15.75" x14ac:dyDescent="0.3">
      <c r="AE29917" s="70"/>
    </row>
    <row r="29918" spans="31:31" ht="15.75" x14ac:dyDescent="0.3">
      <c r="AE29918" s="70"/>
    </row>
    <row r="29919" spans="31:31" ht="15.75" x14ac:dyDescent="0.3">
      <c r="AE29919" s="70"/>
    </row>
    <row r="29920" spans="31:31" ht="15.75" x14ac:dyDescent="0.3">
      <c r="AE29920" s="70"/>
    </row>
    <row r="29921" spans="31:31" ht="15.75" x14ac:dyDescent="0.3">
      <c r="AE29921" s="70"/>
    </row>
    <row r="29922" spans="31:31" ht="15.75" x14ac:dyDescent="0.3">
      <c r="AE29922" s="70"/>
    </row>
    <row r="29923" spans="31:31" ht="15.75" x14ac:dyDescent="0.3">
      <c r="AE29923" s="70"/>
    </row>
    <row r="29924" spans="31:31" ht="15.75" x14ac:dyDescent="0.3">
      <c r="AE29924" s="70"/>
    </row>
    <row r="29925" spans="31:31" ht="15.75" x14ac:dyDescent="0.3">
      <c r="AE29925" s="70"/>
    </row>
    <row r="29926" spans="31:31" ht="15.75" x14ac:dyDescent="0.3">
      <c r="AE29926" s="70"/>
    </row>
    <row r="29927" spans="31:31" ht="15.75" x14ac:dyDescent="0.3">
      <c r="AE29927" s="70"/>
    </row>
    <row r="29928" spans="31:31" ht="15.75" x14ac:dyDescent="0.3">
      <c r="AE29928" s="70"/>
    </row>
    <row r="29929" spans="31:31" ht="15.75" x14ac:dyDescent="0.3">
      <c r="AE29929" s="70"/>
    </row>
    <row r="29930" spans="31:31" ht="15.75" x14ac:dyDescent="0.3">
      <c r="AE29930" s="70"/>
    </row>
    <row r="29931" spans="31:31" ht="15.75" x14ac:dyDescent="0.3">
      <c r="AE29931" s="70"/>
    </row>
    <row r="29932" spans="31:31" ht="15.75" x14ac:dyDescent="0.3">
      <c r="AE29932" s="70"/>
    </row>
    <row r="29933" spans="31:31" ht="15.75" x14ac:dyDescent="0.3">
      <c r="AE29933" s="70"/>
    </row>
    <row r="29934" spans="31:31" ht="15.75" x14ac:dyDescent="0.3">
      <c r="AE29934" s="70"/>
    </row>
    <row r="29935" spans="31:31" ht="15.75" x14ac:dyDescent="0.3">
      <c r="AE29935" s="70"/>
    </row>
    <row r="29936" spans="31:31" ht="15.75" x14ac:dyDescent="0.3">
      <c r="AE29936" s="70"/>
    </row>
    <row r="29937" spans="31:31" ht="15.75" x14ac:dyDescent="0.3">
      <c r="AE29937" s="70"/>
    </row>
    <row r="29938" spans="31:31" ht="15.75" x14ac:dyDescent="0.3">
      <c r="AE29938" s="70"/>
    </row>
    <row r="29939" spans="31:31" ht="15.75" x14ac:dyDescent="0.3">
      <c r="AE29939" s="70"/>
    </row>
    <row r="29940" spans="31:31" ht="15.75" x14ac:dyDescent="0.3">
      <c r="AE29940" s="70"/>
    </row>
    <row r="29941" spans="31:31" ht="15.75" x14ac:dyDescent="0.3">
      <c r="AE29941" s="70"/>
    </row>
    <row r="29942" spans="31:31" ht="15.75" x14ac:dyDescent="0.3">
      <c r="AE29942" s="70"/>
    </row>
    <row r="29943" spans="31:31" ht="15.75" x14ac:dyDescent="0.3">
      <c r="AE29943" s="70"/>
    </row>
    <row r="29944" spans="31:31" ht="15.75" x14ac:dyDescent="0.3">
      <c r="AE29944" s="70"/>
    </row>
    <row r="29945" spans="31:31" ht="15.75" x14ac:dyDescent="0.3">
      <c r="AE29945" s="70"/>
    </row>
    <row r="29946" spans="31:31" ht="15.75" x14ac:dyDescent="0.3">
      <c r="AE29946" s="70"/>
    </row>
    <row r="29947" spans="31:31" ht="15.75" x14ac:dyDescent="0.3">
      <c r="AE29947" s="70"/>
    </row>
    <row r="29948" spans="31:31" ht="15.75" x14ac:dyDescent="0.3">
      <c r="AE29948" s="70"/>
    </row>
    <row r="29949" spans="31:31" ht="15.75" x14ac:dyDescent="0.3">
      <c r="AE29949" s="70"/>
    </row>
    <row r="29950" spans="31:31" ht="15.75" x14ac:dyDescent="0.3">
      <c r="AE29950" s="70"/>
    </row>
    <row r="29951" spans="31:31" ht="15.75" x14ac:dyDescent="0.3">
      <c r="AE29951" s="70"/>
    </row>
    <row r="29952" spans="31:31" ht="15.75" x14ac:dyDescent="0.3">
      <c r="AE29952" s="70"/>
    </row>
    <row r="29953" spans="31:31" ht="15.75" x14ac:dyDescent="0.3">
      <c r="AE29953" s="70"/>
    </row>
    <row r="29954" spans="31:31" ht="15.75" x14ac:dyDescent="0.3">
      <c r="AE29954" s="70"/>
    </row>
    <row r="29955" spans="31:31" ht="15.75" x14ac:dyDescent="0.3">
      <c r="AE29955" s="70"/>
    </row>
    <row r="29956" spans="31:31" ht="15.75" x14ac:dyDescent="0.3">
      <c r="AE29956" s="70"/>
    </row>
    <row r="29957" spans="31:31" ht="15.75" x14ac:dyDescent="0.3">
      <c r="AE29957" s="70"/>
    </row>
    <row r="29958" spans="31:31" ht="15.75" x14ac:dyDescent="0.3">
      <c r="AE29958" s="70"/>
    </row>
    <row r="29959" spans="31:31" ht="15.75" x14ac:dyDescent="0.3">
      <c r="AE29959" s="70"/>
    </row>
    <row r="29960" spans="31:31" ht="15.75" x14ac:dyDescent="0.3">
      <c r="AE29960" s="70"/>
    </row>
    <row r="29961" spans="31:31" ht="15.75" x14ac:dyDescent="0.3">
      <c r="AE29961" s="70"/>
    </row>
    <row r="29962" spans="31:31" ht="15.75" x14ac:dyDescent="0.3">
      <c r="AE29962" s="70"/>
    </row>
    <row r="29963" spans="31:31" ht="15.75" x14ac:dyDescent="0.3">
      <c r="AE29963" s="70"/>
    </row>
    <row r="29964" spans="31:31" ht="15.75" x14ac:dyDescent="0.3">
      <c r="AE29964" s="70"/>
    </row>
    <row r="29965" spans="31:31" ht="15.75" x14ac:dyDescent="0.3">
      <c r="AE29965" s="70"/>
    </row>
    <row r="29966" spans="31:31" ht="15.75" x14ac:dyDescent="0.3">
      <c r="AE29966" s="70"/>
    </row>
    <row r="29967" spans="31:31" ht="15.75" x14ac:dyDescent="0.3">
      <c r="AE29967" s="70"/>
    </row>
    <row r="29968" spans="31:31" ht="15.75" x14ac:dyDescent="0.3">
      <c r="AE29968" s="70"/>
    </row>
    <row r="29969" spans="31:31" ht="15.75" x14ac:dyDescent="0.3">
      <c r="AE29969" s="70"/>
    </row>
    <row r="29970" spans="31:31" ht="15.75" x14ac:dyDescent="0.3">
      <c r="AE29970" s="70"/>
    </row>
    <row r="29971" spans="31:31" ht="15.75" x14ac:dyDescent="0.3">
      <c r="AE29971" s="70"/>
    </row>
    <row r="29972" spans="31:31" ht="15.75" x14ac:dyDescent="0.3">
      <c r="AE29972" s="70"/>
    </row>
    <row r="29973" spans="31:31" ht="15.75" x14ac:dyDescent="0.3">
      <c r="AE29973" s="70"/>
    </row>
    <row r="29974" spans="31:31" ht="15.75" x14ac:dyDescent="0.3">
      <c r="AE29974" s="70"/>
    </row>
    <row r="29975" spans="31:31" ht="15.75" x14ac:dyDescent="0.3">
      <c r="AE29975" s="70"/>
    </row>
    <row r="29976" spans="31:31" ht="15.75" x14ac:dyDescent="0.3">
      <c r="AE29976" s="70"/>
    </row>
    <row r="29977" spans="31:31" ht="15.75" x14ac:dyDescent="0.3">
      <c r="AE29977" s="70"/>
    </row>
    <row r="29978" spans="31:31" ht="15.75" x14ac:dyDescent="0.3">
      <c r="AE29978" s="70"/>
    </row>
    <row r="29979" spans="31:31" ht="15.75" x14ac:dyDescent="0.3">
      <c r="AE29979" s="70"/>
    </row>
    <row r="29980" spans="31:31" ht="15.75" x14ac:dyDescent="0.3">
      <c r="AE29980" s="70"/>
    </row>
    <row r="29981" spans="31:31" ht="15.75" x14ac:dyDescent="0.3">
      <c r="AE29981" s="70"/>
    </row>
    <row r="29982" spans="31:31" ht="15.75" x14ac:dyDescent="0.3">
      <c r="AE29982" s="70"/>
    </row>
    <row r="29983" spans="31:31" ht="15.75" x14ac:dyDescent="0.3">
      <c r="AE29983" s="70"/>
    </row>
    <row r="29984" spans="31:31" ht="15.75" x14ac:dyDescent="0.3">
      <c r="AE29984" s="70"/>
    </row>
    <row r="29985" spans="31:31" ht="15.75" x14ac:dyDescent="0.3">
      <c r="AE29985" s="70"/>
    </row>
    <row r="29986" spans="31:31" ht="15.75" x14ac:dyDescent="0.3">
      <c r="AE29986" s="70"/>
    </row>
    <row r="29987" spans="31:31" ht="15.75" x14ac:dyDescent="0.3">
      <c r="AE29987" s="70"/>
    </row>
    <row r="29988" spans="31:31" ht="15.75" x14ac:dyDescent="0.3">
      <c r="AE29988" s="70"/>
    </row>
    <row r="29989" spans="31:31" ht="15.75" x14ac:dyDescent="0.3">
      <c r="AE29989" s="70"/>
    </row>
    <row r="29990" spans="31:31" ht="15.75" x14ac:dyDescent="0.3">
      <c r="AE29990" s="70"/>
    </row>
    <row r="29991" spans="31:31" ht="15.75" x14ac:dyDescent="0.3">
      <c r="AE29991" s="70"/>
    </row>
    <row r="29992" spans="31:31" ht="15.75" x14ac:dyDescent="0.3">
      <c r="AE29992" s="70"/>
    </row>
    <row r="29993" spans="31:31" ht="15.75" x14ac:dyDescent="0.3">
      <c r="AE29993" s="70"/>
    </row>
    <row r="29994" spans="31:31" ht="15.75" x14ac:dyDescent="0.3">
      <c r="AE29994" s="70"/>
    </row>
    <row r="29995" spans="31:31" ht="15.75" x14ac:dyDescent="0.3">
      <c r="AE29995" s="70"/>
    </row>
    <row r="29996" spans="31:31" ht="15.75" x14ac:dyDescent="0.3">
      <c r="AE29996" s="70"/>
    </row>
    <row r="29997" spans="31:31" ht="15.75" x14ac:dyDescent="0.3">
      <c r="AE29997" s="70"/>
    </row>
    <row r="29998" spans="31:31" ht="15.75" x14ac:dyDescent="0.3">
      <c r="AE29998" s="70"/>
    </row>
    <row r="29999" spans="31:31" ht="15.75" x14ac:dyDescent="0.3">
      <c r="AE29999" s="70"/>
    </row>
    <row r="30000" spans="31:31" ht="15.75" x14ac:dyDescent="0.3">
      <c r="AE30000" s="70"/>
    </row>
    <row r="30001" spans="31:31" ht="15.75" x14ac:dyDescent="0.3">
      <c r="AE30001" s="70"/>
    </row>
    <row r="30002" spans="31:31" ht="15.75" x14ac:dyDescent="0.3">
      <c r="AE30002" s="70"/>
    </row>
    <row r="30003" spans="31:31" ht="15.75" x14ac:dyDescent="0.3">
      <c r="AE30003" s="70"/>
    </row>
    <row r="30004" spans="31:31" ht="15.75" x14ac:dyDescent="0.3">
      <c r="AE30004" s="70"/>
    </row>
    <row r="30005" spans="31:31" ht="15.75" x14ac:dyDescent="0.3">
      <c r="AE30005" s="70"/>
    </row>
    <row r="30006" spans="31:31" ht="15.75" x14ac:dyDescent="0.3">
      <c r="AE30006" s="70"/>
    </row>
    <row r="30007" spans="31:31" ht="15.75" x14ac:dyDescent="0.3">
      <c r="AE30007" s="70"/>
    </row>
    <row r="30008" spans="31:31" ht="15.75" x14ac:dyDescent="0.3">
      <c r="AE30008" s="70"/>
    </row>
    <row r="30009" spans="31:31" ht="15.75" x14ac:dyDescent="0.3">
      <c r="AE30009" s="70"/>
    </row>
    <row r="30010" spans="31:31" ht="15.75" x14ac:dyDescent="0.3">
      <c r="AE30010" s="70"/>
    </row>
    <row r="30011" spans="31:31" ht="15.75" x14ac:dyDescent="0.3">
      <c r="AE30011" s="70"/>
    </row>
    <row r="30012" spans="31:31" ht="15.75" x14ac:dyDescent="0.3">
      <c r="AE30012" s="70"/>
    </row>
    <row r="30013" spans="31:31" ht="15.75" x14ac:dyDescent="0.3">
      <c r="AE30013" s="70"/>
    </row>
    <row r="30014" spans="31:31" ht="15.75" x14ac:dyDescent="0.3">
      <c r="AE30014" s="70"/>
    </row>
    <row r="30015" spans="31:31" ht="15.75" x14ac:dyDescent="0.3">
      <c r="AE30015" s="70"/>
    </row>
    <row r="30016" spans="31:31" ht="15.75" x14ac:dyDescent="0.3">
      <c r="AE30016" s="70"/>
    </row>
    <row r="30017" spans="31:31" ht="15.75" x14ac:dyDescent="0.3">
      <c r="AE30017" s="70"/>
    </row>
    <row r="30018" spans="31:31" ht="15.75" x14ac:dyDescent="0.3">
      <c r="AE30018" s="70"/>
    </row>
    <row r="30019" spans="31:31" ht="15.75" x14ac:dyDescent="0.3">
      <c r="AE30019" s="70"/>
    </row>
    <row r="30020" spans="31:31" ht="15.75" x14ac:dyDescent="0.3">
      <c r="AE30020" s="70"/>
    </row>
    <row r="30021" spans="31:31" ht="15.75" x14ac:dyDescent="0.3">
      <c r="AE30021" s="70"/>
    </row>
    <row r="30022" spans="31:31" ht="15.75" x14ac:dyDescent="0.3">
      <c r="AE30022" s="70"/>
    </row>
    <row r="30023" spans="31:31" ht="15.75" x14ac:dyDescent="0.3">
      <c r="AE30023" s="70"/>
    </row>
    <row r="30024" spans="31:31" ht="15.75" x14ac:dyDescent="0.3">
      <c r="AE30024" s="70"/>
    </row>
    <row r="30025" spans="31:31" ht="15.75" x14ac:dyDescent="0.3">
      <c r="AE30025" s="70"/>
    </row>
    <row r="30026" spans="31:31" ht="15.75" x14ac:dyDescent="0.3">
      <c r="AE30026" s="70"/>
    </row>
    <row r="30027" spans="31:31" ht="15.75" x14ac:dyDescent="0.3">
      <c r="AE30027" s="70"/>
    </row>
    <row r="30028" spans="31:31" ht="15.75" x14ac:dyDescent="0.3">
      <c r="AE30028" s="70"/>
    </row>
    <row r="30029" spans="31:31" ht="15.75" x14ac:dyDescent="0.3">
      <c r="AE30029" s="70"/>
    </row>
    <row r="30030" spans="31:31" ht="15.75" x14ac:dyDescent="0.3">
      <c r="AE30030" s="70"/>
    </row>
    <row r="30031" spans="31:31" ht="15.75" x14ac:dyDescent="0.3">
      <c r="AE30031" s="70"/>
    </row>
    <row r="30032" spans="31:31" ht="15.75" x14ac:dyDescent="0.3">
      <c r="AE30032" s="70"/>
    </row>
    <row r="30033" spans="31:31" ht="15.75" x14ac:dyDescent="0.3">
      <c r="AE30033" s="70"/>
    </row>
    <row r="30034" spans="31:31" ht="15.75" x14ac:dyDescent="0.3">
      <c r="AE30034" s="70"/>
    </row>
    <row r="30035" spans="31:31" ht="15.75" x14ac:dyDescent="0.3">
      <c r="AE30035" s="70"/>
    </row>
    <row r="30036" spans="31:31" ht="15.75" x14ac:dyDescent="0.3">
      <c r="AE30036" s="70"/>
    </row>
    <row r="30037" spans="31:31" ht="15.75" x14ac:dyDescent="0.3">
      <c r="AE30037" s="70"/>
    </row>
    <row r="30038" spans="31:31" ht="15.75" x14ac:dyDescent="0.3">
      <c r="AE30038" s="70"/>
    </row>
    <row r="30039" spans="31:31" ht="15.75" x14ac:dyDescent="0.3">
      <c r="AE30039" s="70"/>
    </row>
    <row r="30040" spans="31:31" ht="15.75" x14ac:dyDescent="0.3">
      <c r="AE30040" s="70"/>
    </row>
    <row r="30041" spans="31:31" ht="15.75" x14ac:dyDescent="0.3">
      <c r="AE30041" s="70"/>
    </row>
    <row r="30042" spans="31:31" ht="15.75" x14ac:dyDescent="0.3">
      <c r="AE30042" s="70"/>
    </row>
    <row r="30043" spans="31:31" ht="15.75" x14ac:dyDescent="0.3">
      <c r="AE30043" s="70"/>
    </row>
    <row r="30044" spans="31:31" ht="15.75" x14ac:dyDescent="0.3">
      <c r="AE30044" s="70"/>
    </row>
    <row r="30045" spans="31:31" ht="15.75" x14ac:dyDescent="0.3">
      <c r="AE30045" s="70"/>
    </row>
    <row r="30046" spans="31:31" ht="15.75" x14ac:dyDescent="0.3">
      <c r="AE30046" s="70"/>
    </row>
    <row r="30047" spans="31:31" ht="15.75" x14ac:dyDescent="0.3">
      <c r="AE30047" s="70"/>
    </row>
    <row r="30048" spans="31:31" ht="15.75" x14ac:dyDescent="0.3">
      <c r="AE30048" s="70"/>
    </row>
    <row r="30049" spans="31:31" ht="15.75" x14ac:dyDescent="0.3">
      <c r="AE30049" s="70"/>
    </row>
    <row r="30050" spans="31:31" ht="15.75" x14ac:dyDescent="0.3">
      <c r="AE30050" s="70"/>
    </row>
    <row r="30051" spans="31:31" ht="15.75" x14ac:dyDescent="0.3">
      <c r="AE30051" s="70"/>
    </row>
    <row r="30052" spans="31:31" ht="15.75" x14ac:dyDescent="0.3">
      <c r="AE30052" s="70"/>
    </row>
    <row r="30053" spans="31:31" ht="15.75" x14ac:dyDescent="0.3">
      <c r="AE30053" s="70"/>
    </row>
    <row r="30054" spans="31:31" ht="15.75" x14ac:dyDescent="0.3">
      <c r="AE30054" s="70"/>
    </row>
    <row r="30055" spans="31:31" ht="15.75" x14ac:dyDescent="0.3">
      <c r="AE30055" s="70"/>
    </row>
    <row r="30056" spans="31:31" ht="15.75" x14ac:dyDescent="0.3">
      <c r="AE30056" s="70"/>
    </row>
    <row r="30057" spans="31:31" ht="15.75" x14ac:dyDescent="0.3">
      <c r="AE30057" s="70"/>
    </row>
    <row r="30058" spans="31:31" ht="15.75" x14ac:dyDescent="0.3">
      <c r="AE30058" s="70"/>
    </row>
    <row r="30059" spans="31:31" ht="15.75" x14ac:dyDescent="0.3">
      <c r="AE30059" s="70"/>
    </row>
    <row r="30060" spans="31:31" ht="15.75" x14ac:dyDescent="0.3">
      <c r="AE30060" s="70"/>
    </row>
    <row r="30061" spans="31:31" ht="15.75" x14ac:dyDescent="0.3">
      <c r="AE30061" s="70"/>
    </row>
    <row r="30062" spans="31:31" ht="15.75" x14ac:dyDescent="0.3">
      <c r="AE30062" s="70"/>
    </row>
    <row r="30063" spans="31:31" ht="15.75" x14ac:dyDescent="0.3">
      <c r="AE30063" s="70"/>
    </row>
    <row r="30064" spans="31:31" ht="15.75" x14ac:dyDescent="0.3">
      <c r="AE30064" s="70"/>
    </row>
    <row r="30065" spans="31:31" ht="15.75" x14ac:dyDescent="0.3">
      <c r="AE30065" s="70"/>
    </row>
    <row r="30066" spans="31:31" ht="15.75" x14ac:dyDescent="0.3">
      <c r="AE30066" s="70"/>
    </row>
    <row r="30067" spans="31:31" ht="15.75" x14ac:dyDescent="0.3">
      <c r="AE30067" s="70"/>
    </row>
    <row r="30068" spans="31:31" ht="15.75" x14ac:dyDescent="0.3">
      <c r="AE30068" s="70"/>
    </row>
    <row r="30069" spans="31:31" ht="15.75" x14ac:dyDescent="0.3">
      <c r="AE30069" s="70"/>
    </row>
    <row r="30070" spans="31:31" ht="15.75" x14ac:dyDescent="0.3">
      <c r="AE30070" s="70"/>
    </row>
    <row r="30071" spans="31:31" ht="15.75" x14ac:dyDescent="0.3">
      <c r="AE30071" s="70"/>
    </row>
    <row r="30072" spans="31:31" ht="15.75" x14ac:dyDescent="0.3">
      <c r="AE30072" s="70"/>
    </row>
    <row r="30073" spans="31:31" ht="15.75" x14ac:dyDescent="0.3">
      <c r="AE30073" s="70"/>
    </row>
    <row r="30074" spans="31:31" ht="15.75" x14ac:dyDescent="0.3">
      <c r="AE30074" s="70"/>
    </row>
    <row r="30075" spans="31:31" ht="15.75" x14ac:dyDescent="0.3">
      <c r="AE30075" s="70"/>
    </row>
    <row r="30076" spans="31:31" ht="15.75" x14ac:dyDescent="0.3">
      <c r="AE30076" s="70"/>
    </row>
    <row r="30077" spans="31:31" ht="15.75" x14ac:dyDescent="0.3">
      <c r="AE30077" s="70"/>
    </row>
    <row r="30078" spans="31:31" ht="15.75" x14ac:dyDescent="0.3">
      <c r="AE30078" s="70"/>
    </row>
    <row r="30079" spans="31:31" ht="15.75" x14ac:dyDescent="0.3">
      <c r="AE30079" s="70"/>
    </row>
    <row r="30080" spans="31:31" ht="15.75" x14ac:dyDescent="0.3">
      <c r="AE30080" s="70"/>
    </row>
    <row r="30081" spans="31:31" ht="15.75" x14ac:dyDescent="0.3">
      <c r="AE30081" s="70"/>
    </row>
    <row r="30082" spans="31:31" ht="15.75" x14ac:dyDescent="0.3">
      <c r="AE30082" s="70"/>
    </row>
    <row r="30083" spans="31:31" ht="15.75" x14ac:dyDescent="0.3">
      <c r="AE30083" s="70"/>
    </row>
    <row r="30084" spans="31:31" ht="15.75" x14ac:dyDescent="0.3">
      <c r="AE30084" s="70"/>
    </row>
    <row r="30085" spans="31:31" ht="15.75" x14ac:dyDescent="0.3">
      <c r="AE30085" s="70"/>
    </row>
    <row r="30086" spans="31:31" ht="15.75" x14ac:dyDescent="0.3">
      <c r="AE30086" s="70"/>
    </row>
    <row r="30087" spans="31:31" ht="15.75" x14ac:dyDescent="0.3">
      <c r="AE30087" s="70"/>
    </row>
    <row r="30088" spans="31:31" ht="15.75" x14ac:dyDescent="0.3">
      <c r="AE30088" s="70"/>
    </row>
    <row r="30089" spans="31:31" ht="15.75" x14ac:dyDescent="0.3">
      <c r="AE30089" s="70"/>
    </row>
    <row r="30090" spans="31:31" ht="15.75" x14ac:dyDescent="0.3">
      <c r="AE30090" s="70"/>
    </row>
    <row r="30091" spans="31:31" ht="15.75" x14ac:dyDescent="0.3">
      <c r="AE30091" s="70"/>
    </row>
    <row r="30092" spans="31:31" ht="15.75" x14ac:dyDescent="0.3">
      <c r="AE30092" s="70"/>
    </row>
    <row r="30093" spans="31:31" ht="15.75" x14ac:dyDescent="0.3">
      <c r="AE30093" s="70"/>
    </row>
    <row r="30094" spans="31:31" ht="15.75" x14ac:dyDescent="0.3">
      <c r="AE30094" s="70"/>
    </row>
    <row r="30095" spans="31:31" ht="15.75" x14ac:dyDescent="0.3">
      <c r="AE30095" s="70"/>
    </row>
    <row r="30096" spans="31:31" ht="15.75" x14ac:dyDescent="0.3">
      <c r="AE30096" s="70"/>
    </row>
    <row r="30097" spans="31:31" ht="15.75" x14ac:dyDescent="0.3">
      <c r="AE30097" s="70"/>
    </row>
    <row r="30098" spans="31:31" ht="15.75" x14ac:dyDescent="0.3">
      <c r="AE30098" s="70"/>
    </row>
    <row r="30099" spans="31:31" ht="15.75" x14ac:dyDescent="0.3">
      <c r="AE30099" s="70"/>
    </row>
    <row r="30100" spans="31:31" ht="15.75" x14ac:dyDescent="0.3">
      <c r="AE30100" s="70"/>
    </row>
    <row r="30101" spans="31:31" ht="15.75" x14ac:dyDescent="0.3">
      <c r="AE30101" s="70"/>
    </row>
    <row r="30102" spans="31:31" ht="15.75" x14ac:dyDescent="0.3">
      <c r="AE30102" s="70"/>
    </row>
    <row r="30103" spans="31:31" ht="15.75" x14ac:dyDescent="0.3">
      <c r="AE30103" s="70"/>
    </row>
    <row r="30104" spans="31:31" ht="15.75" x14ac:dyDescent="0.3">
      <c r="AE30104" s="70"/>
    </row>
    <row r="30105" spans="31:31" ht="15.75" x14ac:dyDescent="0.3">
      <c r="AE30105" s="70"/>
    </row>
    <row r="30106" spans="31:31" ht="15.75" x14ac:dyDescent="0.3">
      <c r="AE30106" s="70"/>
    </row>
    <row r="30107" spans="31:31" ht="15.75" x14ac:dyDescent="0.3">
      <c r="AE30107" s="70"/>
    </row>
    <row r="30108" spans="31:31" ht="15.75" x14ac:dyDescent="0.3">
      <c r="AE30108" s="70"/>
    </row>
    <row r="30109" spans="31:31" ht="15.75" x14ac:dyDescent="0.3">
      <c r="AE30109" s="70"/>
    </row>
    <row r="30110" spans="31:31" ht="15.75" x14ac:dyDescent="0.3">
      <c r="AE30110" s="70"/>
    </row>
    <row r="30111" spans="31:31" ht="15.75" x14ac:dyDescent="0.3">
      <c r="AE30111" s="70"/>
    </row>
    <row r="30112" spans="31:31" ht="15.75" x14ac:dyDescent="0.3">
      <c r="AE30112" s="70"/>
    </row>
    <row r="30113" spans="31:31" ht="15.75" x14ac:dyDescent="0.3">
      <c r="AE30113" s="70"/>
    </row>
    <row r="30114" spans="31:31" ht="15.75" x14ac:dyDescent="0.3">
      <c r="AE30114" s="70"/>
    </row>
    <row r="30115" spans="31:31" ht="15.75" x14ac:dyDescent="0.3">
      <c r="AE30115" s="70"/>
    </row>
    <row r="30116" spans="31:31" ht="15.75" x14ac:dyDescent="0.3">
      <c r="AE30116" s="70"/>
    </row>
    <row r="30117" spans="31:31" ht="15.75" x14ac:dyDescent="0.3">
      <c r="AE30117" s="70"/>
    </row>
    <row r="30118" spans="31:31" ht="15.75" x14ac:dyDescent="0.3">
      <c r="AE30118" s="70"/>
    </row>
    <row r="30119" spans="31:31" ht="15.75" x14ac:dyDescent="0.3">
      <c r="AE30119" s="70"/>
    </row>
    <row r="30120" spans="31:31" ht="15.75" x14ac:dyDescent="0.3">
      <c r="AE30120" s="70"/>
    </row>
    <row r="30121" spans="31:31" ht="15.75" x14ac:dyDescent="0.3">
      <c r="AE30121" s="70"/>
    </row>
    <row r="30122" spans="31:31" ht="15.75" x14ac:dyDescent="0.3">
      <c r="AE30122" s="70"/>
    </row>
    <row r="30123" spans="31:31" ht="15.75" x14ac:dyDescent="0.3">
      <c r="AE30123" s="70"/>
    </row>
    <row r="30124" spans="31:31" ht="15.75" x14ac:dyDescent="0.3">
      <c r="AE30124" s="70"/>
    </row>
    <row r="30125" spans="31:31" ht="15.75" x14ac:dyDescent="0.3">
      <c r="AE30125" s="70"/>
    </row>
    <row r="30126" spans="31:31" ht="15.75" x14ac:dyDescent="0.3">
      <c r="AE30126" s="70"/>
    </row>
    <row r="30127" spans="31:31" ht="15.75" x14ac:dyDescent="0.3">
      <c r="AE30127" s="70"/>
    </row>
    <row r="30128" spans="31:31" ht="15.75" x14ac:dyDescent="0.3">
      <c r="AE30128" s="70"/>
    </row>
    <row r="30129" spans="31:31" ht="15.75" x14ac:dyDescent="0.3">
      <c r="AE30129" s="70"/>
    </row>
    <row r="30130" spans="31:31" ht="15.75" x14ac:dyDescent="0.3">
      <c r="AE30130" s="70"/>
    </row>
    <row r="30131" spans="31:31" ht="15.75" x14ac:dyDescent="0.3">
      <c r="AE30131" s="70"/>
    </row>
    <row r="30132" spans="31:31" ht="15.75" x14ac:dyDescent="0.3">
      <c r="AE30132" s="70"/>
    </row>
    <row r="30133" spans="31:31" ht="15.75" x14ac:dyDescent="0.3">
      <c r="AE30133" s="70"/>
    </row>
    <row r="30134" spans="31:31" ht="15.75" x14ac:dyDescent="0.3">
      <c r="AE30134" s="70"/>
    </row>
    <row r="30135" spans="31:31" ht="15.75" x14ac:dyDescent="0.3">
      <c r="AE30135" s="70"/>
    </row>
    <row r="30136" spans="31:31" ht="15.75" x14ac:dyDescent="0.3">
      <c r="AE30136" s="70"/>
    </row>
    <row r="30137" spans="31:31" ht="15.75" x14ac:dyDescent="0.3">
      <c r="AE30137" s="70"/>
    </row>
    <row r="30138" spans="31:31" ht="15.75" x14ac:dyDescent="0.3">
      <c r="AE30138" s="70"/>
    </row>
    <row r="30139" spans="31:31" ht="15.75" x14ac:dyDescent="0.3">
      <c r="AE30139" s="70"/>
    </row>
    <row r="30140" spans="31:31" ht="15.75" x14ac:dyDescent="0.3">
      <c r="AE30140" s="70"/>
    </row>
    <row r="30141" spans="31:31" ht="15.75" x14ac:dyDescent="0.3">
      <c r="AE30141" s="70"/>
    </row>
    <row r="30142" spans="31:31" ht="15.75" x14ac:dyDescent="0.3">
      <c r="AE30142" s="70"/>
    </row>
    <row r="30143" spans="31:31" ht="15.75" x14ac:dyDescent="0.3">
      <c r="AE30143" s="70"/>
    </row>
    <row r="30144" spans="31:31" ht="15.75" x14ac:dyDescent="0.3">
      <c r="AE30144" s="70"/>
    </row>
    <row r="30145" spans="31:31" ht="15.75" x14ac:dyDescent="0.3">
      <c r="AE30145" s="70"/>
    </row>
    <row r="30146" spans="31:31" ht="15.75" x14ac:dyDescent="0.3">
      <c r="AE30146" s="70"/>
    </row>
    <row r="30147" spans="31:31" ht="15.75" x14ac:dyDescent="0.3">
      <c r="AE30147" s="70"/>
    </row>
    <row r="30148" spans="31:31" ht="15.75" x14ac:dyDescent="0.3">
      <c r="AE30148" s="70"/>
    </row>
    <row r="30149" spans="31:31" ht="15.75" x14ac:dyDescent="0.3">
      <c r="AE30149" s="70"/>
    </row>
    <row r="30150" spans="31:31" ht="15.75" x14ac:dyDescent="0.3">
      <c r="AE30150" s="70"/>
    </row>
    <row r="30151" spans="31:31" ht="15.75" x14ac:dyDescent="0.3">
      <c r="AE30151" s="70"/>
    </row>
    <row r="30152" spans="31:31" ht="15.75" x14ac:dyDescent="0.3">
      <c r="AE30152" s="70"/>
    </row>
    <row r="30153" spans="31:31" ht="15.75" x14ac:dyDescent="0.3">
      <c r="AE30153" s="70"/>
    </row>
    <row r="30154" spans="31:31" ht="15.75" x14ac:dyDescent="0.3">
      <c r="AE30154" s="70"/>
    </row>
    <row r="30155" spans="31:31" ht="15.75" x14ac:dyDescent="0.3">
      <c r="AE30155" s="70"/>
    </row>
    <row r="30156" spans="31:31" ht="15.75" x14ac:dyDescent="0.3">
      <c r="AE30156" s="70"/>
    </row>
    <row r="30157" spans="31:31" ht="15.75" x14ac:dyDescent="0.3">
      <c r="AE30157" s="70"/>
    </row>
    <row r="30158" spans="31:31" ht="15.75" x14ac:dyDescent="0.3">
      <c r="AE30158" s="70"/>
    </row>
    <row r="30159" spans="31:31" ht="15.75" x14ac:dyDescent="0.3">
      <c r="AE30159" s="70"/>
    </row>
    <row r="30160" spans="31:31" ht="15.75" x14ac:dyDescent="0.3">
      <c r="AE30160" s="70"/>
    </row>
    <row r="30161" spans="31:31" ht="15.75" x14ac:dyDescent="0.3">
      <c r="AE30161" s="70"/>
    </row>
    <row r="30162" spans="31:31" ht="15.75" x14ac:dyDescent="0.3">
      <c r="AE30162" s="70"/>
    </row>
    <row r="30163" spans="31:31" ht="15.75" x14ac:dyDescent="0.3">
      <c r="AE30163" s="70"/>
    </row>
    <row r="30164" spans="31:31" ht="15.75" x14ac:dyDescent="0.3">
      <c r="AE30164" s="70"/>
    </row>
    <row r="30165" spans="31:31" ht="15.75" x14ac:dyDescent="0.3">
      <c r="AE30165" s="70"/>
    </row>
    <row r="30166" spans="31:31" ht="15.75" x14ac:dyDescent="0.3">
      <c r="AE30166" s="70"/>
    </row>
    <row r="30167" spans="31:31" ht="15.75" x14ac:dyDescent="0.3">
      <c r="AE30167" s="70"/>
    </row>
    <row r="30168" spans="31:31" ht="15.75" x14ac:dyDescent="0.3">
      <c r="AE30168" s="70"/>
    </row>
    <row r="30169" spans="31:31" ht="15.75" x14ac:dyDescent="0.3">
      <c r="AE30169" s="70"/>
    </row>
    <row r="30170" spans="31:31" ht="15.75" x14ac:dyDescent="0.3">
      <c r="AE30170" s="70"/>
    </row>
    <row r="30171" spans="31:31" ht="15.75" x14ac:dyDescent="0.3">
      <c r="AE30171" s="70"/>
    </row>
    <row r="30172" spans="31:31" ht="15.75" x14ac:dyDescent="0.3">
      <c r="AE30172" s="70"/>
    </row>
    <row r="30173" spans="31:31" ht="15.75" x14ac:dyDescent="0.3">
      <c r="AE30173" s="70"/>
    </row>
    <row r="30174" spans="31:31" ht="15.75" x14ac:dyDescent="0.3">
      <c r="AE30174" s="70"/>
    </row>
    <row r="30175" spans="31:31" ht="15.75" x14ac:dyDescent="0.3">
      <c r="AE30175" s="70"/>
    </row>
    <row r="30176" spans="31:31" ht="15.75" x14ac:dyDescent="0.3">
      <c r="AE30176" s="70"/>
    </row>
    <row r="30177" spans="31:31" ht="15.75" x14ac:dyDescent="0.3">
      <c r="AE30177" s="70"/>
    </row>
    <row r="30178" spans="31:31" ht="15.75" x14ac:dyDescent="0.3">
      <c r="AE30178" s="70"/>
    </row>
    <row r="30179" spans="31:31" ht="15.75" x14ac:dyDescent="0.3">
      <c r="AE30179" s="70"/>
    </row>
    <row r="30180" spans="31:31" ht="15.75" x14ac:dyDescent="0.3">
      <c r="AE30180" s="70"/>
    </row>
    <row r="30181" spans="31:31" ht="15.75" x14ac:dyDescent="0.3">
      <c r="AE30181" s="70"/>
    </row>
    <row r="30182" spans="31:31" ht="15.75" x14ac:dyDescent="0.3">
      <c r="AE30182" s="70"/>
    </row>
    <row r="30183" spans="31:31" ht="15.75" x14ac:dyDescent="0.3">
      <c r="AE30183" s="70"/>
    </row>
    <row r="30184" spans="31:31" ht="15.75" x14ac:dyDescent="0.3">
      <c r="AE30184" s="70"/>
    </row>
    <row r="30185" spans="31:31" ht="15.75" x14ac:dyDescent="0.3">
      <c r="AE30185" s="70"/>
    </row>
    <row r="30186" spans="31:31" ht="15.75" x14ac:dyDescent="0.3">
      <c r="AE30186" s="70"/>
    </row>
    <row r="30187" spans="31:31" ht="15.75" x14ac:dyDescent="0.3">
      <c r="AE30187" s="70"/>
    </row>
    <row r="30188" spans="31:31" ht="15.75" x14ac:dyDescent="0.3">
      <c r="AE30188" s="70"/>
    </row>
    <row r="30189" spans="31:31" ht="15.75" x14ac:dyDescent="0.3">
      <c r="AE30189" s="70"/>
    </row>
    <row r="30190" spans="31:31" ht="15.75" x14ac:dyDescent="0.3">
      <c r="AE30190" s="70"/>
    </row>
    <row r="30191" spans="31:31" ht="15.75" x14ac:dyDescent="0.3">
      <c r="AE30191" s="70"/>
    </row>
    <row r="30192" spans="31:31" ht="15.75" x14ac:dyDescent="0.3">
      <c r="AE30192" s="70"/>
    </row>
    <row r="30193" spans="31:31" ht="15.75" x14ac:dyDescent="0.3">
      <c r="AE30193" s="70"/>
    </row>
    <row r="30194" spans="31:31" ht="15.75" x14ac:dyDescent="0.3">
      <c r="AE30194" s="70"/>
    </row>
    <row r="30195" spans="31:31" ht="15.75" x14ac:dyDescent="0.3">
      <c r="AE30195" s="70"/>
    </row>
    <row r="30196" spans="31:31" ht="15.75" x14ac:dyDescent="0.3">
      <c r="AE30196" s="70"/>
    </row>
    <row r="30197" spans="31:31" ht="15.75" x14ac:dyDescent="0.3">
      <c r="AE30197" s="70"/>
    </row>
    <row r="30198" spans="31:31" ht="15.75" x14ac:dyDescent="0.3">
      <c r="AE30198" s="70"/>
    </row>
    <row r="30199" spans="31:31" ht="15.75" x14ac:dyDescent="0.3">
      <c r="AE30199" s="70"/>
    </row>
    <row r="30200" spans="31:31" ht="15.75" x14ac:dyDescent="0.3">
      <c r="AE30200" s="70"/>
    </row>
    <row r="30201" spans="31:31" ht="15.75" x14ac:dyDescent="0.3">
      <c r="AE30201" s="70"/>
    </row>
    <row r="30202" spans="31:31" ht="15.75" x14ac:dyDescent="0.3">
      <c r="AE30202" s="70"/>
    </row>
    <row r="30203" spans="31:31" ht="15.75" x14ac:dyDescent="0.3">
      <c r="AE30203" s="70"/>
    </row>
    <row r="30204" spans="31:31" ht="15.75" x14ac:dyDescent="0.3">
      <c r="AE30204" s="70"/>
    </row>
    <row r="30205" spans="31:31" ht="15.75" x14ac:dyDescent="0.3">
      <c r="AE30205" s="70"/>
    </row>
    <row r="30206" spans="31:31" ht="15.75" x14ac:dyDescent="0.3">
      <c r="AE30206" s="70"/>
    </row>
    <row r="30207" spans="31:31" ht="15.75" x14ac:dyDescent="0.3">
      <c r="AE30207" s="70"/>
    </row>
    <row r="30208" spans="31:31" ht="15.75" x14ac:dyDescent="0.3">
      <c r="AE30208" s="70"/>
    </row>
    <row r="30209" spans="31:31" ht="15.75" x14ac:dyDescent="0.3">
      <c r="AE30209" s="70"/>
    </row>
    <row r="30210" spans="31:31" ht="15.75" x14ac:dyDescent="0.3">
      <c r="AE30210" s="70"/>
    </row>
    <row r="30211" spans="31:31" ht="15.75" x14ac:dyDescent="0.3">
      <c r="AE30211" s="70"/>
    </row>
    <row r="30212" spans="31:31" ht="15.75" x14ac:dyDescent="0.3">
      <c r="AE30212" s="70"/>
    </row>
    <row r="30213" spans="31:31" ht="15.75" x14ac:dyDescent="0.3">
      <c r="AE30213" s="70"/>
    </row>
    <row r="30214" spans="31:31" ht="15.75" x14ac:dyDescent="0.3">
      <c r="AE30214" s="70"/>
    </row>
    <row r="30215" spans="31:31" ht="15.75" x14ac:dyDescent="0.3">
      <c r="AE30215" s="70"/>
    </row>
    <row r="30216" spans="31:31" ht="15.75" x14ac:dyDescent="0.3">
      <c r="AE30216" s="70"/>
    </row>
    <row r="30217" spans="31:31" ht="15.75" x14ac:dyDescent="0.3">
      <c r="AE30217" s="70"/>
    </row>
    <row r="30218" spans="31:31" ht="15.75" x14ac:dyDescent="0.3">
      <c r="AE30218" s="70"/>
    </row>
    <row r="30219" spans="31:31" ht="15.75" x14ac:dyDescent="0.3">
      <c r="AE30219" s="70"/>
    </row>
    <row r="30220" spans="31:31" ht="15.75" x14ac:dyDescent="0.3">
      <c r="AE30220" s="70"/>
    </row>
    <row r="30221" spans="31:31" ht="15.75" x14ac:dyDescent="0.3">
      <c r="AE30221" s="70"/>
    </row>
    <row r="30222" spans="31:31" ht="15.75" x14ac:dyDescent="0.3">
      <c r="AE30222" s="70"/>
    </row>
    <row r="30223" spans="31:31" ht="15.75" x14ac:dyDescent="0.3">
      <c r="AE30223" s="70"/>
    </row>
    <row r="30224" spans="31:31" ht="15.75" x14ac:dyDescent="0.3">
      <c r="AE30224" s="70"/>
    </row>
    <row r="30225" spans="31:31" ht="15.75" x14ac:dyDescent="0.3">
      <c r="AE30225" s="70"/>
    </row>
    <row r="30226" spans="31:31" ht="15.75" x14ac:dyDescent="0.3">
      <c r="AE30226" s="70"/>
    </row>
    <row r="30227" spans="31:31" ht="15.75" x14ac:dyDescent="0.3">
      <c r="AE30227" s="70"/>
    </row>
    <row r="30228" spans="31:31" ht="15.75" x14ac:dyDescent="0.3">
      <c r="AE30228" s="70"/>
    </row>
    <row r="30229" spans="31:31" ht="15.75" x14ac:dyDescent="0.3">
      <c r="AE30229" s="70"/>
    </row>
    <row r="30230" spans="31:31" ht="15.75" x14ac:dyDescent="0.3">
      <c r="AE30230" s="70"/>
    </row>
    <row r="30231" spans="31:31" ht="15.75" x14ac:dyDescent="0.3">
      <c r="AE30231" s="70"/>
    </row>
    <row r="30232" spans="31:31" ht="15.75" x14ac:dyDescent="0.3">
      <c r="AE30232" s="70"/>
    </row>
    <row r="30233" spans="31:31" ht="15.75" x14ac:dyDescent="0.3">
      <c r="AE30233" s="70"/>
    </row>
    <row r="30234" spans="31:31" ht="15.75" x14ac:dyDescent="0.3">
      <c r="AE30234" s="70"/>
    </row>
    <row r="30235" spans="31:31" ht="15.75" x14ac:dyDescent="0.3">
      <c r="AE30235" s="70"/>
    </row>
    <row r="30236" spans="31:31" ht="15.75" x14ac:dyDescent="0.3">
      <c r="AE30236" s="70"/>
    </row>
    <row r="30237" spans="31:31" ht="15.75" x14ac:dyDescent="0.3">
      <c r="AE30237" s="70"/>
    </row>
    <row r="30238" spans="31:31" ht="15.75" x14ac:dyDescent="0.3">
      <c r="AE30238" s="70"/>
    </row>
    <row r="30239" spans="31:31" ht="15.75" x14ac:dyDescent="0.3">
      <c r="AE30239" s="70"/>
    </row>
    <row r="30240" spans="31:31" ht="15.75" x14ac:dyDescent="0.3">
      <c r="AE30240" s="70"/>
    </row>
    <row r="30241" spans="31:31" ht="15.75" x14ac:dyDescent="0.3">
      <c r="AE30241" s="70"/>
    </row>
    <row r="30242" spans="31:31" ht="15.75" x14ac:dyDescent="0.3">
      <c r="AE30242" s="70"/>
    </row>
    <row r="30243" spans="31:31" ht="15.75" x14ac:dyDescent="0.3">
      <c r="AE30243" s="70"/>
    </row>
    <row r="30244" spans="31:31" ht="15.75" x14ac:dyDescent="0.3">
      <c r="AE30244" s="70"/>
    </row>
    <row r="30245" spans="31:31" ht="15.75" x14ac:dyDescent="0.3">
      <c r="AE30245" s="70"/>
    </row>
    <row r="30246" spans="31:31" ht="15.75" x14ac:dyDescent="0.3">
      <c r="AE30246" s="70"/>
    </row>
    <row r="30247" spans="31:31" ht="15.75" x14ac:dyDescent="0.3">
      <c r="AE30247" s="70"/>
    </row>
    <row r="30248" spans="31:31" ht="15.75" x14ac:dyDescent="0.3">
      <c r="AE30248" s="70"/>
    </row>
    <row r="30249" spans="31:31" ht="15.75" x14ac:dyDescent="0.3">
      <c r="AE30249" s="70"/>
    </row>
    <row r="30250" spans="31:31" ht="15.75" x14ac:dyDescent="0.3">
      <c r="AE30250" s="70"/>
    </row>
    <row r="30251" spans="31:31" ht="15.75" x14ac:dyDescent="0.3">
      <c r="AE30251" s="70"/>
    </row>
    <row r="30252" spans="31:31" ht="15.75" x14ac:dyDescent="0.3">
      <c r="AE30252" s="70"/>
    </row>
    <row r="30253" spans="31:31" ht="15.75" x14ac:dyDescent="0.3">
      <c r="AE30253" s="70"/>
    </row>
    <row r="30254" spans="31:31" ht="15.75" x14ac:dyDescent="0.3">
      <c r="AE30254" s="70"/>
    </row>
    <row r="30255" spans="31:31" ht="15.75" x14ac:dyDescent="0.3">
      <c r="AE30255" s="70"/>
    </row>
    <row r="30256" spans="31:31" ht="15.75" x14ac:dyDescent="0.3">
      <c r="AE30256" s="70"/>
    </row>
    <row r="30257" spans="31:31" ht="15.75" x14ac:dyDescent="0.3">
      <c r="AE30257" s="70"/>
    </row>
    <row r="30258" spans="31:31" ht="15.75" x14ac:dyDescent="0.3">
      <c r="AE30258" s="70"/>
    </row>
    <row r="30259" spans="31:31" ht="15.75" x14ac:dyDescent="0.3">
      <c r="AE30259" s="70"/>
    </row>
    <row r="30260" spans="31:31" ht="15.75" x14ac:dyDescent="0.3">
      <c r="AE30260" s="70"/>
    </row>
    <row r="30261" spans="31:31" ht="15.75" x14ac:dyDescent="0.3">
      <c r="AE30261" s="70"/>
    </row>
    <row r="30262" spans="31:31" ht="15.75" x14ac:dyDescent="0.3">
      <c r="AE30262" s="70"/>
    </row>
    <row r="30263" spans="31:31" ht="15.75" x14ac:dyDescent="0.3">
      <c r="AE30263" s="70"/>
    </row>
    <row r="30264" spans="31:31" ht="15.75" x14ac:dyDescent="0.3">
      <c r="AE30264" s="70"/>
    </row>
    <row r="30265" spans="31:31" ht="15.75" x14ac:dyDescent="0.3">
      <c r="AE30265" s="70"/>
    </row>
    <row r="30266" spans="31:31" ht="15.75" x14ac:dyDescent="0.3">
      <c r="AE30266" s="70"/>
    </row>
    <row r="30267" spans="31:31" ht="15.75" x14ac:dyDescent="0.3">
      <c r="AE30267" s="70"/>
    </row>
    <row r="30268" spans="31:31" ht="15.75" x14ac:dyDescent="0.3">
      <c r="AE30268" s="70"/>
    </row>
    <row r="30269" spans="31:31" ht="15.75" x14ac:dyDescent="0.3">
      <c r="AE30269" s="70"/>
    </row>
    <row r="30270" spans="31:31" ht="15.75" x14ac:dyDescent="0.3">
      <c r="AE30270" s="70"/>
    </row>
    <row r="30271" spans="31:31" ht="15.75" x14ac:dyDescent="0.3">
      <c r="AE30271" s="70"/>
    </row>
    <row r="30272" spans="31:31" ht="15.75" x14ac:dyDescent="0.3">
      <c r="AE30272" s="70"/>
    </row>
    <row r="30273" spans="31:31" ht="15.75" x14ac:dyDescent="0.3">
      <c r="AE30273" s="70"/>
    </row>
    <row r="30274" spans="31:31" ht="15.75" x14ac:dyDescent="0.3">
      <c r="AE30274" s="70"/>
    </row>
    <row r="30275" spans="31:31" ht="15.75" x14ac:dyDescent="0.3">
      <c r="AE30275" s="70"/>
    </row>
    <row r="30276" spans="31:31" ht="15.75" x14ac:dyDescent="0.3">
      <c r="AE30276" s="70"/>
    </row>
    <row r="30277" spans="31:31" ht="15.75" x14ac:dyDescent="0.3">
      <c r="AE30277" s="70"/>
    </row>
    <row r="30278" spans="31:31" ht="15.75" x14ac:dyDescent="0.3">
      <c r="AE30278" s="70"/>
    </row>
    <row r="30279" spans="31:31" ht="15.75" x14ac:dyDescent="0.3">
      <c r="AE30279" s="70"/>
    </row>
    <row r="30280" spans="31:31" ht="15.75" x14ac:dyDescent="0.3">
      <c r="AE30280" s="70"/>
    </row>
    <row r="30281" spans="31:31" ht="15.75" x14ac:dyDescent="0.3">
      <c r="AE30281" s="70"/>
    </row>
    <row r="30282" spans="31:31" ht="15.75" x14ac:dyDescent="0.3">
      <c r="AE30282" s="70"/>
    </row>
    <row r="30283" spans="31:31" ht="15.75" x14ac:dyDescent="0.3">
      <c r="AE30283" s="70"/>
    </row>
    <row r="30284" spans="31:31" ht="15.75" x14ac:dyDescent="0.3">
      <c r="AE30284" s="70"/>
    </row>
    <row r="30285" spans="31:31" ht="15.75" x14ac:dyDescent="0.3">
      <c r="AE30285" s="70"/>
    </row>
    <row r="30286" spans="31:31" ht="15.75" x14ac:dyDescent="0.3">
      <c r="AE30286" s="70"/>
    </row>
    <row r="30287" spans="31:31" ht="15.75" x14ac:dyDescent="0.3">
      <c r="AE30287" s="70"/>
    </row>
    <row r="30288" spans="31:31" ht="15.75" x14ac:dyDescent="0.3">
      <c r="AE30288" s="70"/>
    </row>
    <row r="30289" spans="31:31" ht="15.75" x14ac:dyDescent="0.3">
      <c r="AE30289" s="70"/>
    </row>
    <row r="30290" spans="31:31" ht="15.75" x14ac:dyDescent="0.3">
      <c r="AE30290" s="70"/>
    </row>
    <row r="30291" spans="31:31" ht="15.75" x14ac:dyDescent="0.3">
      <c r="AE30291" s="70"/>
    </row>
    <row r="30292" spans="31:31" ht="15.75" x14ac:dyDescent="0.3">
      <c r="AE30292" s="70"/>
    </row>
    <row r="30293" spans="31:31" ht="15.75" x14ac:dyDescent="0.3">
      <c r="AE30293" s="70"/>
    </row>
    <row r="30294" spans="31:31" ht="15.75" x14ac:dyDescent="0.3">
      <c r="AE30294" s="70"/>
    </row>
    <row r="30295" spans="31:31" ht="15.75" x14ac:dyDescent="0.3">
      <c r="AE30295" s="70"/>
    </row>
    <row r="30296" spans="31:31" ht="15.75" x14ac:dyDescent="0.3">
      <c r="AE30296" s="70"/>
    </row>
    <row r="30297" spans="31:31" ht="15.75" x14ac:dyDescent="0.3">
      <c r="AE30297" s="70"/>
    </row>
    <row r="30298" spans="31:31" ht="15.75" x14ac:dyDescent="0.3">
      <c r="AE30298" s="70"/>
    </row>
    <row r="30299" spans="31:31" ht="15.75" x14ac:dyDescent="0.3">
      <c r="AE30299" s="70"/>
    </row>
    <row r="30300" spans="31:31" ht="15.75" x14ac:dyDescent="0.3">
      <c r="AE30300" s="70"/>
    </row>
    <row r="30301" spans="31:31" ht="15.75" x14ac:dyDescent="0.3">
      <c r="AE30301" s="70"/>
    </row>
    <row r="30302" spans="31:31" ht="15.75" x14ac:dyDescent="0.3">
      <c r="AE30302" s="70"/>
    </row>
    <row r="30303" spans="31:31" ht="15.75" x14ac:dyDescent="0.3">
      <c r="AE30303" s="70"/>
    </row>
    <row r="30304" spans="31:31" ht="15.75" x14ac:dyDescent="0.3">
      <c r="AE30304" s="70"/>
    </row>
    <row r="30305" spans="31:31" ht="15.75" x14ac:dyDescent="0.3">
      <c r="AE30305" s="70"/>
    </row>
    <row r="30306" spans="31:31" ht="15.75" x14ac:dyDescent="0.3">
      <c r="AE30306" s="70"/>
    </row>
    <row r="30307" spans="31:31" ht="15.75" x14ac:dyDescent="0.3">
      <c r="AE30307" s="70"/>
    </row>
    <row r="30308" spans="31:31" ht="15.75" x14ac:dyDescent="0.3">
      <c r="AE30308" s="70"/>
    </row>
    <row r="30309" spans="31:31" ht="15.75" x14ac:dyDescent="0.3">
      <c r="AE30309" s="70"/>
    </row>
    <row r="30310" spans="31:31" ht="15.75" x14ac:dyDescent="0.3">
      <c r="AE30310" s="70"/>
    </row>
    <row r="30311" spans="31:31" ht="15.75" x14ac:dyDescent="0.3">
      <c r="AE30311" s="70"/>
    </row>
    <row r="30312" spans="31:31" ht="15.75" x14ac:dyDescent="0.3">
      <c r="AE30312" s="70"/>
    </row>
    <row r="30313" spans="31:31" ht="15.75" x14ac:dyDescent="0.3">
      <c r="AE30313" s="70"/>
    </row>
    <row r="30314" spans="31:31" ht="15.75" x14ac:dyDescent="0.3">
      <c r="AE30314" s="70"/>
    </row>
    <row r="30315" spans="31:31" ht="15.75" x14ac:dyDescent="0.3">
      <c r="AE30315" s="70"/>
    </row>
    <row r="30316" spans="31:31" ht="15.75" x14ac:dyDescent="0.3">
      <c r="AE30316" s="70"/>
    </row>
    <row r="30317" spans="31:31" ht="15.75" x14ac:dyDescent="0.3">
      <c r="AE30317" s="70"/>
    </row>
    <row r="30318" spans="31:31" ht="15.75" x14ac:dyDescent="0.3">
      <c r="AE30318" s="70"/>
    </row>
    <row r="30319" spans="31:31" ht="15.75" x14ac:dyDescent="0.3">
      <c r="AE30319" s="70"/>
    </row>
    <row r="30320" spans="31:31" ht="15.75" x14ac:dyDescent="0.3">
      <c r="AE30320" s="70"/>
    </row>
    <row r="30321" spans="31:31" ht="15.75" x14ac:dyDescent="0.3">
      <c r="AE30321" s="70"/>
    </row>
    <row r="30322" spans="31:31" ht="15.75" x14ac:dyDescent="0.3">
      <c r="AE30322" s="70"/>
    </row>
    <row r="30323" spans="31:31" ht="15.75" x14ac:dyDescent="0.3">
      <c r="AE30323" s="70"/>
    </row>
    <row r="30324" spans="31:31" ht="15.75" x14ac:dyDescent="0.3">
      <c r="AE30324" s="70"/>
    </row>
    <row r="30325" spans="31:31" ht="15.75" x14ac:dyDescent="0.3">
      <c r="AE30325" s="70"/>
    </row>
    <row r="30326" spans="31:31" ht="15.75" x14ac:dyDescent="0.3">
      <c r="AE30326" s="70"/>
    </row>
    <row r="30327" spans="31:31" ht="15.75" x14ac:dyDescent="0.3">
      <c r="AE30327" s="70"/>
    </row>
    <row r="30328" spans="31:31" ht="15.75" x14ac:dyDescent="0.3">
      <c r="AE30328" s="70"/>
    </row>
    <row r="30329" spans="31:31" ht="15.75" x14ac:dyDescent="0.3">
      <c r="AE30329" s="70"/>
    </row>
    <row r="30330" spans="31:31" ht="15.75" x14ac:dyDescent="0.3">
      <c r="AE30330" s="70"/>
    </row>
    <row r="30331" spans="31:31" ht="15.75" x14ac:dyDescent="0.3">
      <c r="AE30331" s="70"/>
    </row>
    <row r="30332" spans="31:31" ht="15.75" x14ac:dyDescent="0.3">
      <c r="AE30332" s="70"/>
    </row>
    <row r="30333" spans="31:31" ht="15.75" x14ac:dyDescent="0.3">
      <c r="AE30333" s="70"/>
    </row>
    <row r="30334" spans="31:31" ht="15.75" x14ac:dyDescent="0.3">
      <c r="AE30334" s="70"/>
    </row>
    <row r="30335" spans="31:31" ht="15.75" x14ac:dyDescent="0.3">
      <c r="AE30335" s="70"/>
    </row>
    <row r="30336" spans="31:31" ht="15.75" x14ac:dyDescent="0.3">
      <c r="AE30336" s="70"/>
    </row>
    <row r="30337" spans="31:31" ht="15.75" x14ac:dyDescent="0.3">
      <c r="AE30337" s="70"/>
    </row>
    <row r="30338" spans="31:31" ht="15.75" x14ac:dyDescent="0.3">
      <c r="AE30338" s="70"/>
    </row>
    <row r="30339" spans="31:31" ht="15.75" x14ac:dyDescent="0.3">
      <c r="AE30339" s="70"/>
    </row>
    <row r="30340" spans="31:31" ht="15.75" x14ac:dyDescent="0.3">
      <c r="AE30340" s="70"/>
    </row>
    <row r="30341" spans="31:31" ht="15.75" x14ac:dyDescent="0.3">
      <c r="AE30341" s="70"/>
    </row>
    <row r="30342" spans="31:31" ht="15.75" x14ac:dyDescent="0.3">
      <c r="AE30342" s="70"/>
    </row>
    <row r="30343" spans="31:31" ht="15.75" x14ac:dyDescent="0.3">
      <c r="AE30343" s="70"/>
    </row>
    <row r="30344" spans="31:31" ht="15.75" x14ac:dyDescent="0.3">
      <c r="AE30344" s="70"/>
    </row>
    <row r="30345" spans="31:31" ht="15.75" x14ac:dyDescent="0.3">
      <c r="AE30345" s="70"/>
    </row>
    <row r="30346" spans="31:31" ht="15.75" x14ac:dyDescent="0.3">
      <c r="AE30346" s="70"/>
    </row>
    <row r="30347" spans="31:31" ht="15.75" x14ac:dyDescent="0.3">
      <c r="AE30347" s="70"/>
    </row>
    <row r="30348" spans="31:31" ht="15.75" x14ac:dyDescent="0.3">
      <c r="AE30348" s="70"/>
    </row>
    <row r="30349" spans="31:31" ht="15.75" x14ac:dyDescent="0.3">
      <c r="AE30349" s="70"/>
    </row>
    <row r="30350" spans="31:31" ht="15.75" x14ac:dyDescent="0.3">
      <c r="AE30350" s="70"/>
    </row>
    <row r="30351" spans="31:31" ht="15.75" x14ac:dyDescent="0.3">
      <c r="AE30351" s="70"/>
    </row>
    <row r="30352" spans="31:31" ht="15.75" x14ac:dyDescent="0.3">
      <c r="AE30352" s="70"/>
    </row>
    <row r="30353" spans="31:31" ht="15.75" x14ac:dyDescent="0.3">
      <c r="AE30353" s="70"/>
    </row>
    <row r="30354" spans="31:31" ht="15.75" x14ac:dyDescent="0.3">
      <c r="AE30354" s="70"/>
    </row>
    <row r="30355" spans="31:31" ht="15.75" x14ac:dyDescent="0.3">
      <c r="AE30355" s="70"/>
    </row>
    <row r="30356" spans="31:31" ht="15.75" x14ac:dyDescent="0.3">
      <c r="AE30356" s="70"/>
    </row>
    <row r="30357" spans="31:31" ht="15.75" x14ac:dyDescent="0.3">
      <c r="AE30357" s="70"/>
    </row>
    <row r="30358" spans="31:31" ht="15.75" x14ac:dyDescent="0.3">
      <c r="AE30358" s="70"/>
    </row>
    <row r="30359" spans="31:31" ht="15.75" x14ac:dyDescent="0.3">
      <c r="AE30359" s="70"/>
    </row>
    <row r="30360" spans="31:31" ht="15.75" x14ac:dyDescent="0.3">
      <c r="AE30360" s="70"/>
    </row>
    <row r="30361" spans="31:31" ht="15.75" x14ac:dyDescent="0.3">
      <c r="AE30361" s="70"/>
    </row>
    <row r="30362" spans="31:31" ht="15.75" x14ac:dyDescent="0.3">
      <c r="AE30362" s="70"/>
    </row>
    <row r="30363" spans="31:31" ht="15.75" x14ac:dyDescent="0.3">
      <c r="AE30363" s="70"/>
    </row>
    <row r="30364" spans="31:31" ht="15.75" x14ac:dyDescent="0.3">
      <c r="AE30364" s="70"/>
    </row>
    <row r="30365" spans="31:31" ht="15.75" x14ac:dyDescent="0.3">
      <c r="AE30365" s="70"/>
    </row>
    <row r="30366" spans="31:31" ht="15.75" x14ac:dyDescent="0.3">
      <c r="AE30366" s="70"/>
    </row>
    <row r="30367" spans="31:31" ht="15.75" x14ac:dyDescent="0.3">
      <c r="AE30367" s="70"/>
    </row>
    <row r="30368" spans="31:31" ht="15.75" x14ac:dyDescent="0.3">
      <c r="AE30368" s="70"/>
    </row>
    <row r="30369" spans="31:31" ht="15.75" x14ac:dyDescent="0.3">
      <c r="AE30369" s="70"/>
    </row>
    <row r="30370" spans="31:31" ht="15.75" x14ac:dyDescent="0.3">
      <c r="AE30370" s="70"/>
    </row>
    <row r="30371" spans="31:31" ht="15.75" x14ac:dyDescent="0.3">
      <c r="AE30371" s="70"/>
    </row>
    <row r="30372" spans="31:31" ht="15.75" x14ac:dyDescent="0.3">
      <c r="AE30372" s="70"/>
    </row>
    <row r="30373" spans="31:31" ht="15.75" x14ac:dyDescent="0.3">
      <c r="AE30373" s="70"/>
    </row>
    <row r="30374" spans="31:31" ht="15.75" x14ac:dyDescent="0.3">
      <c r="AE30374" s="70"/>
    </row>
    <row r="30375" spans="31:31" ht="15.75" x14ac:dyDescent="0.3">
      <c r="AE30375" s="70"/>
    </row>
    <row r="30376" spans="31:31" ht="15.75" x14ac:dyDescent="0.3">
      <c r="AE30376" s="70"/>
    </row>
    <row r="30377" spans="31:31" ht="15.75" x14ac:dyDescent="0.3">
      <c r="AE30377" s="70"/>
    </row>
    <row r="30378" spans="31:31" ht="15.75" x14ac:dyDescent="0.3">
      <c r="AE30378" s="70"/>
    </row>
    <row r="30379" spans="31:31" ht="15.75" x14ac:dyDescent="0.3">
      <c r="AE30379" s="70"/>
    </row>
    <row r="30380" spans="31:31" ht="15.75" x14ac:dyDescent="0.3">
      <c r="AE30380" s="70"/>
    </row>
    <row r="30381" spans="31:31" ht="15.75" x14ac:dyDescent="0.3">
      <c r="AE30381" s="70"/>
    </row>
    <row r="30382" spans="31:31" ht="15.75" x14ac:dyDescent="0.3">
      <c r="AE30382" s="70"/>
    </row>
    <row r="30383" spans="31:31" ht="15.75" x14ac:dyDescent="0.3">
      <c r="AE30383" s="70"/>
    </row>
    <row r="30384" spans="31:31" ht="15.75" x14ac:dyDescent="0.3">
      <c r="AE30384" s="70"/>
    </row>
    <row r="30385" spans="31:31" ht="15.75" x14ac:dyDescent="0.3">
      <c r="AE30385" s="70"/>
    </row>
    <row r="30386" spans="31:31" ht="15.75" x14ac:dyDescent="0.3">
      <c r="AE30386" s="70"/>
    </row>
    <row r="30387" spans="31:31" ht="15.75" x14ac:dyDescent="0.3">
      <c r="AE30387" s="70"/>
    </row>
    <row r="30388" spans="31:31" ht="15.75" x14ac:dyDescent="0.3">
      <c r="AE30388" s="70"/>
    </row>
    <row r="30389" spans="31:31" ht="15.75" x14ac:dyDescent="0.3">
      <c r="AE30389" s="70"/>
    </row>
    <row r="30390" spans="31:31" ht="15.75" x14ac:dyDescent="0.3">
      <c r="AE30390" s="70"/>
    </row>
    <row r="30391" spans="31:31" ht="15.75" x14ac:dyDescent="0.3">
      <c r="AE30391" s="70"/>
    </row>
    <row r="30392" spans="31:31" ht="15.75" x14ac:dyDescent="0.3">
      <c r="AE30392" s="70"/>
    </row>
    <row r="30393" spans="31:31" ht="15.75" x14ac:dyDescent="0.3">
      <c r="AE30393" s="70"/>
    </row>
    <row r="30394" spans="31:31" ht="15.75" x14ac:dyDescent="0.3">
      <c r="AE30394" s="70"/>
    </row>
    <row r="30395" spans="31:31" ht="15.75" x14ac:dyDescent="0.3">
      <c r="AE30395" s="70"/>
    </row>
    <row r="30396" spans="31:31" ht="15.75" x14ac:dyDescent="0.3">
      <c r="AE30396" s="70"/>
    </row>
    <row r="30397" spans="31:31" ht="15.75" x14ac:dyDescent="0.3">
      <c r="AE30397" s="70"/>
    </row>
    <row r="30398" spans="31:31" ht="15.75" x14ac:dyDescent="0.3">
      <c r="AE30398" s="70"/>
    </row>
    <row r="30399" spans="31:31" ht="15.75" x14ac:dyDescent="0.3">
      <c r="AE30399" s="70"/>
    </row>
    <row r="30400" spans="31:31" ht="15.75" x14ac:dyDescent="0.3">
      <c r="AE30400" s="70"/>
    </row>
    <row r="30401" spans="31:31" ht="15.75" x14ac:dyDescent="0.3">
      <c r="AE30401" s="70"/>
    </row>
    <row r="30402" spans="31:31" ht="15.75" x14ac:dyDescent="0.3">
      <c r="AE30402" s="70"/>
    </row>
    <row r="30403" spans="31:31" ht="15.75" x14ac:dyDescent="0.3">
      <c r="AE30403" s="70"/>
    </row>
    <row r="30404" spans="31:31" ht="15.75" x14ac:dyDescent="0.3">
      <c r="AE30404" s="70"/>
    </row>
    <row r="30405" spans="31:31" ht="15.75" x14ac:dyDescent="0.3">
      <c r="AE30405" s="70"/>
    </row>
    <row r="30406" spans="31:31" ht="15.75" x14ac:dyDescent="0.3">
      <c r="AE30406" s="70"/>
    </row>
    <row r="30407" spans="31:31" ht="15.75" x14ac:dyDescent="0.3">
      <c r="AE30407" s="70"/>
    </row>
    <row r="30408" spans="31:31" ht="15.75" x14ac:dyDescent="0.3">
      <c r="AE30408" s="70"/>
    </row>
    <row r="30409" spans="31:31" ht="15.75" x14ac:dyDescent="0.3">
      <c r="AE30409" s="70"/>
    </row>
    <row r="30410" spans="31:31" ht="15.75" x14ac:dyDescent="0.3">
      <c r="AE30410" s="70"/>
    </row>
    <row r="30411" spans="31:31" ht="15.75" x14ac:dyDescent="0.3">
      <c r="AE30411" s="70"/>
    </row>
    <row r="30412" spans="31:31" ht="15.75" x14ac:dyDescent="0.3">
      <c r="AE30412" s="70"/>
    </row>
    <row r="30413" spans="31:31" ht="15.75" x14ac:dyDescent="0.3">
      <c r="AE30413" s="70"/>
    </row>
    <row r="30414" spans="31:31" ht="15.75" x14ac:dyDescent="0.3">
      <c r="AE30414" s="70"/>
    </row>
    <row r="30415" spans="31:31" ht="15.75" x14ac:dyDescent="0.3">
      <c r="AE30415" s="70"/>
    </row>
    <row r="30416" spans="31:31" ht="15.75" x14ac:dyDescent="0.3">
      <c r="AE30416" s="70"/>
    </row>
    <row r="30417" spans="31:31" ht="15.75" x14ac:dyDescent="0.3">
      <c r="AE30417" s="70"/>
    </row>
    <row r="30418" spans="31:31" ht="15.75" x14ac:dyDescent="0.3">
      <c r="AE30418" s="70"/>
    </row>
    <row r="30419" spans="31:31" ht="15.75" x14ac:dyDescent="0.3">
      <c r="AE30419" s="70"/>
    </row>
    <row r="30420" spans="31:31" ht="15.75" x14ac:dyDescent="0.3">
      <c r="AE30420" s="70"/>
    </row>
    <row r="30421" spans="31:31" ht="15.75" x14ac:dyDescent="0.3">
      <c r="AE30421" s="70"/>
    </row>
    <row r="30422" spans="31:31" ht="15.75" x14ac:dyDescent="0.3">
      <c r="AE30422" s="70"/>
    </row>
    <row r="30423" spans="31:31" ht="15.75" x14ac:dyDescent="0.3">
      <c r="AE30423" s="70"/>
    </row>
    <row r="30424" spans="31:31" ht="15.75" x14ac:dyDescent="0.3">
      <c r="AE30424" s="70"/>
    </row>
    <row r="30425" spans="31:31" ht="15.75" x14ac:dyDescent="0.3">
      <c r="AE30425" s="70"/>
    </row>
    <row r="30426" spans="31:31" ht="15.75" x14ac:dyDescent="0.3">
      <c r="AE30426" s="70"/>
    </row>
    <row r="30427" spans="31:31" ht="15.75" x14ac:dyDescent="0.3">
      <c r="AE30427" s="70"/>
    </row>
    <row r="30428" spans="31:31" ht="15.75" x14ac:dyDescent="0.3">
      <c r="AE30428" s="70"/>
    </row>
    <row r="30429" spans="31:31" ht="15.75" x14ac:dyDescent="0.3">
      <c r="AE30429" s="70"/>
    </row>
    <row r="30430" spans="31:31" ht="15.75" x14ac:dyDescent="0.3">
      <c r="AE30430" s="70"/>
    </row>
    <row r="30431" spans="31:31" ht="15.75" x14ac:dyDescent="0.3">
      <c r="AE30431" s="70"/>
    </row>
    <row r="30432" spans="31:31" ht="15.75" x14ac:dyDescent="0.3">
      <c r="AE30432" s="70"/>
    </row>
    <row r="30433" spans="31:31" ht="15.75" x14ac:dyDescent="0.3">
      <c r="AE30433" s="70"/>
    </row>
    <row r="30434" spans="31:31" ht="15.75" x14ac:dyDescent="0.3">
      <c r="AE30434" s="70"/>
    </row>
    <row r="30435" spans="31:31" ht="15.75" x14ac:dyDescent="0.3">
      <c r="AE30435" s="70"/>
    </row>
    <row r="30436" spans="31:31" ht="15.75" x14ac:dyDescent="0.3">
      <c r="AE30436" s="70"/>
    </row>
    <row r="30437" spans="31:31" ht="15.75" x14ac:dyDescent="0.3">
      <c r="AE30437" s="70"/>
    </row>
    <row r="30438" spans="31:31" ht="15.75" x14ac:dyDescent="0.3">
      <c r="AE30438" s="70"/>
    </row>
    <row r="30439" spans="31:31" ht="15.75" x14ac:dyDescent="0.3">
      <c r="AE30439" s="70"/>
    </row>
    <row r="30440" spans="31:31" ht="15.75" x14ac:dyDescent="0.3">
      <c r="AE30440" s="70"/>
    </row>
    <row r="30441" spans="31:31" ht="15.75" x14ac:dyDescent="0.3">
      <c r="AE30441" s="70"/>
    </row>
    <row r="30442" spans="31:31" ht="15.75" x14ac:dyDescent="0.3">
      <c r="AE30442" s="70"/>
    </row>
    <row r="30443" spans="31:31" ht="15.75" x14ac:dyDescent="0.3">
      <c r="AE30443" s="70"/>
    </row>
    <row r="30444" spans="31:31" ht="15.75" x14ac:dyDescent="0.3">
      <c r="AE30444" s="70"/>
    </row>
    <row r="30445" spans="31:31" ht="15.75" x14ac:dyDescent="0.3">
      <c r="AE30445" s="70"/>
    </row>
    <row r="30446" spans="31:31" ht="15.75" x14ac:dyDescent="0.3">
      <c r="AE30446" s="70"/>
    </row>
    <row r="30447" spans="31:31" ht="15.75" x14ac:dyDescent="0.3">
      <c r="AE30447" s="70"/>
    </row>
    <row r="30448" spans="31:31" ht="15.75" x14ac:dyDescent="0.3">
      <c r="AE30448" s="70"/>
    </row>
    <row r="30449" spans="31:31" ht="15.75" x14ac:dyDescent="0.3">
      <c r="AE30449" s="70"/>
    </row>
    <row r="30450" spans="31:31" ht="15.75" x14ac:dyDescent="0.3">
      <c r="AE30450" s="70"/>
    </row>
    <row r="30451" spans="31:31" ht="15.75" x14ac:dyDescent="0.3">
      <c r="AE30451" s="70"/>
    </row>
    <row r="30452" spans="31:31" ht="15.75" x14ac:dyDescent="0.3">
      <c r="AE30452" s="70"/>
    </row>
    <row r="30453" spans="31:31" ht="15.75" x14ac:dyDescent="0.3">
      <c r="AE30453" s="70"/>
    </row>
    <row r="30454" spans="31:31" ht="15.75" x14ac:dyDescent="0.3">
      <c r="AE30454" s="70"/>
    </row>
    <row r="30455" spans="31:31" ht="15.75" x14ac:dyDescent="0.3">
      <c r="AE30455" s="70"/>
    </row>
    <row r="30456" spans="31:31" ht="15.75" x14ac:dyDescent="0.3">
      <c r="AE30456" s="70"/>
    </row>
    <row r="30457" spans="31:31" ht="15.75" x14ac:dyDescent="0.3">
      <c r="AE30457" s="70"/>
    </row>
    <row r="30458" spans="31:31" ht="15.75" x14ac:dyDescent="0.3">
      <c r="AE30458" s="70"/>
    </row>
    <row r="30459" spans="31:31" ht="15.75" x14ac:dyDescent="0.3">
      <c r="AE30459" s="70"/>
    </row>
    <row r="30460" spans="31:31" ht="15.75" x14ac:dyDescent="0.3">
      <c r="AE30460" s="70"/>
    </row>
    <row r="30461" spans="31:31" ht="15.75" x14ac:dyDescent="0.3">
      <c r="AE30461" s="70"/>
    </row>
    <row r="30462" spans="31:31" ht="15.75" x14ac:dyDescent="0.3">
      <c r="AE30462" s="70"/>
    </row>
    <row r="30463" spans="31:31" ht="15.75" x14ac:dyDescent="0.3">
      <c r="AE30463" s="70"/>
    </row>
    <row r="30464" spans="31:31" ht="15.75" x14ac:dyDescent="0.3">
      <c r="AE30464" s="70"/>
    </row>
    <row r="30465" spans="31:31" ht="15.75" x14ac:dyDescent="0.3">
      <c r="AE30465" s="70"/>
    </row>
    <row r="30466" spans="31:31" ht="15.75" x14ac:dyDescent="0.3">
      <c r="AE30466" s="70"/>
    </row>
    <row r="30467" spans="31:31" ht="15.75" x14ac:dyDescent="0.3">
      <c r="AE30467" s="70"/>
    </row>
    <row r="30468" spans="31:31" ht="15.75" x14ac:dyDescent="0.3">
      <c r="AE30468" s="70"/>
    </row>
    <row r="30469" spans="31:31" ht="15.75" x14ac:dyDescent="0.3">
      <c r="AE30469" s="70"/>
    </row>
    <row r="30470" spans="31:31" ht="15.75" x14ac:dyDescent="0.3">
      <c r="AE30470" s="70"/>
    </row>
    <row r="30471" spans="31:31" ht="15.75" x14ac:dyDescent="0.3">
      <c r="AE30471" s="70"/>
    </row>
    <row r="30472" spans="31:31" ht="15.75" x14ac:dyDescent="0.3">
      <c r="AE30472" s="70"/>
    </row>
    <row r="30473" spans="31:31" ht="15.75" x14ac:dyDescent="0.3">
      <c r="AE30473" s="70"/>
    </row>
    <row r="30474" spans="31:31" ht="15.75" x14ac:dyDescent="0.3">
      <c r="AE30474" s="70"/>
    </row>
    <row r="30475" spans="31:31" ht="15.75" x14ac:dyDescent="0.3">
      <c r="AE30475" s="70"/>
    </row>
    <row r="30476" spans="31:31" ht="15.75" x14ac:dyDescent="0.3">
      <c r="AE30476" s="70"/>
    </row>
    <row r="30477" spans="31:31" ht="15.75" x14ac:dyDescent="0.3">
      <c r="AE30477" s="70"/>
    </row>
    <row r="30478" spans="31:31" ht="15.75" x14ac:dyDescent="0.3">
      <c r="AE30478" s="70"/>
    </row>
    <row r="30479" spans="31:31" ht="15.75" x14ac:dyDescent="0.3">
      <c r="AE30479" s="70"/>
    </row>
    <row r="30480" spans="31:31" ht="15.75" x14ac:dyDescent="0.3">
      <c r="AE30480" s="70"/>
    </row>
    <row r="30481" spans="31:31" ht="15.75" x14ac:dyDescent="0.3">
      <c r="AE30481" s="70"/>
    </row>
    <row r="30482" spans="31:31" ht="15.75" x14ac:dyDescent="0.3">
      <c r="AE30482" s="70"/>
    </row>
    <row r="30483" spans="31:31" ht="15.75" x14ac:dyDescent="0.3">
      <c r="AE30483" s="70"/>
    </row>
    <row r="30484" spans="31:31" ht="15.75" x14ac:dyDescent="0.3">
      <c r="AE30484" s="70"/>
    </row>
    <row r="30485" spans="31:31" ht="15.75" x14ac:dyDescent="0.3">
      <c r="AE30485" s="70"/>
    </row>
    <row r="30486" spans="31:31" ht="15.75" x14ac:dyDescent="0.3">
      <c r="AE30486" s="70"/>
    </row>
    <row r="30487" spans="31:31" ht="15.75" x14ac:dyDescent="0.3">
      <c r="AE30487" s="70"/>
    </row>
    <row r="30488" spans="31:31" ht="15.75" x14ac:dyDescent="0.3">
      <c r="AE30488" s="70"/>
    </row>
    <row r="30489" spans="31:31" ht="15.75" x14ac:dyDescent="0.3">
      <c r="AE30489" s="70"/>
    </row>
    <row r="30490" spans="31:31" ht="15.75" x14ac:dyDescent="0.3">
      <c r="AE30490" s="70"/>
    </row>
    <row r="30491" spans="31:31" ht="15.75" x14ac:dyDescent="0.3">
      <c r="AE30491" s="70"/>
    </row>
    <row r="30492" spans="31:31" ht="15.75" x14ac:dyDescent="0.3">
      <c r="AE30492" s="70"/>
    </row>
    <row r="30493" spans="31:31" ht="15.75" x14ac:dyDescent="0.3">
      <c r="AE30493" s="70"/>
    </row>
    <row r="30494" spans="31:31" ht="15.75" x14ac:dyDescent="0.3">
      <c r="AE30494" s="70"/>
    </row>
    <row r="30495" spans="31:31" ht="15.75" x14ac:dyDescent="0.3">
      <c r="AE30495" s="70"/>
    </row>
    <row r="30496" spans="31:31" ht="15.75" x14ac:dyDescent="0.3">
      <c r="AE30496" s="70"/>
    </row>
    <row r="30497" spans="31:31" ht="15.75" x14ac:dyDescent="0.3">
      <c r="AE30497" s="70"/>
    </row>
    <row r="30498" spans="31:31" ht="15.75" x14ac:dyDescent="0.3">
      <c r="AE30498" s="70"/>
    </row>
    <row r="30499" spans="31:31" ht="15.75" x14ac:dyDescent="0.3">
      <c r="AE30499" s="70"/>
    </row>
    <row r="30500" spans="31:31" ht="15.75" x14ac:dyDescent="0.3">
      <c r="AE30500" s="70"/>
    </row>
    <row r="30501" spans="31:31" ht="15.75" x14ac:dyDescent="0.3">
      <c r="AE30501" s="70"/>
    </row>
    <row r="30502" spans="31:31" ht="15.75" x14ac:dyDescent="0.3">
      <c r="AE30502" s="70"/>
    </row>
    <row r="30503" spans="31:31" ht="15.75" x14ac:dyDescent="0.3">
      <c r="AE30503" s="70"/>
    </row>
    <row r="30504" spans="31:31" ht="15.75" x14ac:dyDescent="0.3">
      <c r="AE30504" s="70"/>
    </row>
    <row r="30505" spans="31:31" ht="15.75" x14ac:dyDescent="0.3">
      <c r="AE30505" s="70"/>
    </row>
    <row r="30506" spans="31:31" ht="15.75" x14ac:dyDescent="0.3">
      <c r="AE30506" s="70"/>
    </row>
    <row r="30507" spans="31:31" ht="15.75" x14ac:dyDescent="0.3">
      <c r="AE30507" s="70"/>
    </row>
    <row r="30508" spans="31:31" ht="15.75" x14ac:dyDescent="0.3">
      <c r="AE30508" s="70"/>
    </row>
    <row r="30509" spans="31:31" ht="15.75" x14ac:dyDescent="0.3">
      <c r="AE30509" s="70"/>
    </row>
    <row r="30510" spans="31:31" ht="15.75" x14ac:dyDescent="0.3">
      <c r="AE30510" s="70"/>
    </row>
    <row r="30511" spans="31:31" ht="15.75" x14ac:dyDescent="0.3">
      <c r="AE30511" s="70"/>
    </row>
    <row r="30512" spans="31:31" ht="15.75" x14ac:dyDescent="0.3">
      <c r="AE30512" s="70"/>
    </row>
    <row r="30513" spans="31:31" ht="15.75" x14ac:dyDescent="0.3">
      <c r="AE30513" s="70"/>
    </row>
    <row r="30514" spans="31:31" ht="15.75" x14ac:dyDescent="0.3">
      <c r="AE30514" s="70"/>
    </row>
    <row r="30515" spans="31:31" ht="15.75" x14ac:dyDescent="0.3">
      <c r="AE30515" s="70"/>
    </row>
    <row r="30516" spans="31:31" ht="15.75" x14ac:dyDescent="0.3">
      <c r="AE30516" s="70"/>
    </row>
    <row r="30517" spans="31:31" ht="15.75" x14ac:dyDescent="0.3">
      <c r="AE30517" s="70"/>
    </row>
    <row r="30518" spans="31:31" ht="15.75" x14ac:dyDescent="0.3">
      <c r="AE30518" s="70"/>
    </row>
    <row r="30519" spans="31:31" ht="15.75" x14ac:dyDescent="0.3">
      <c r="AE30519" s="70"/>
    </row>
    <row r="30520" spans="31:31" ht="15.75" x14ac:dyDescent="0.3">
      <c r="AE30520" s="70"/>
    </row>
    <row r="30521" spans="31:31" ht="15.75" x14ac:dyDescent="0.3">
      <c r="AE30521" s="70"/>
    </row>
    <row r="30522" spans="31:31" ht="15.75" x14ac:dyDescent="0.3">
      <c r="AE30522" s="70"/>
    </row>
    <row r="30523" spans="31:31" ht="15.75" x14ac:dyDescent="0.3">
      <c r="AE30523" s="70"/>
    </row>
    <row r="30524" spans="31:31" ht="15.75" x14ac:dyDescent="0.3">
      <c r="AE30524" s="70"/>
    </row>
    <row r="30525" spans="31:31" ht="15.75" x14ac:dyDescent="0.3">
      <c r="AE30525" s="70"/>
    </row>
    <row r="30526" spans="31:31" ht="15.75" x14ac:dyDescent="0.3">
      <c r="AE30526" s="70"/>
    </row>
    <row r="30527" spans="31:31" ht="15.75" x14ac:dyDescent="0.3">
      <c r="AE30527" s="70"/>
    </row>
    <row r="30528" spans="31:31" ht="15.75" x14ac:dyDescent="0.3">
      <c r="AE30528" s="70"/>
    </row>
    <row r="30529" spans="31:31" ht="15.75" x14ac:dyDescent="0.3">
      <c r="AE30529" s="70"/>
    </row>
    <row r="30530" spans="31:31" ht="15.75" x14ac:dyDescent="0.3">
      <c r="AE30530" s="70"/>
    </row>
    <row r="30531" spans="31:31" ht="15.75" x14ac:dyDescent="0.3">
      <c r="AE30531" s="70"/>
    </row>
    <row r="30532" spans="31:31" ht="15.75" x14ac:dyDescent="0.3">
      <c r="AE30532" s="70"/>
    </row>
    <row r="30533" spans="31:31" ht="15.75" x14ac:dyDescent="0.3">
      <c r="AE30533" s="70"/>
    </row>
    <row r="30534" spans="31:31" ht="15.75" x14ac:dyDescent="0.3">
      <c r="AE30534" s="70"/>
    </row>
    <row r="30535" spans="31:31" ht="15.75" x14ac:dyDescent="0.3">
      <c r="AE30535" s="70"/>
    </row>
    <row r="30536" spans="31:31" ht="15.75" x14ac:dyDescent="0.3">
      <c r="AE30536" s="70"/>
    </row>
    <row r="30537" spans="31:31" ht="15.75" x14ac:dyDescent="0.3">
      <c r="AE30537" s="70"/>
    </row>
    <row r="30538" spans="31:31" ht="15.75" x14ac:dyDescent="0.3">
      <c r="AE30538" s="70"/>
    </row>
    <row r="30539" spans="31:31" ht="15.75" x14ac:dyDescent="0.3">
      <c r="AE30539" s="70"/>
    </row>
    <row r="30540" spans="31:31" ht="15.75" x14ac:dyDescent="0.3">
      <c r="AE30540" s="70"/>
    </row>
    <row r="30541" spans="31:31" ht="15.75" x14ac:dyDescent="0.3">
      <c r="AE30541" s="70"/>
    </row>
    <row r="30542" spans="31:31" ht="15.75" x14ac:dyDescent="0.3">
      <c r="AE30542" s="70"/>
    </row>
    <row r="30543" spans="31:31" ht="15.75" x14ac:dyDescent="0.3">
      <c r="AE30543" s="70"/>
    </row>
    <row r="30544" spans="31:31" ht="15.75" x14ac:dyDescent="0.3">
      <c r="AE30544" s="70"/>
    </row>
    <row r="30545" spans="31:31" ht="15.75" x14ac:dyDescent="0.3">
      <c r="AE30545" s="70"/>
    </row>
    <row r="30546" spans="31:31" ht="15.75" x14ac:dyDescent="0.3">
      <c r="AE30546" s="70"/>
    </row>
    <row r="30547" spans="31:31" ht="15.75" x14ac:dyDescent="0.3">
      <c r="AE30547" s="70"/>
    </row>
    <row r="30548" spans="31:31" ht="15.75" x14ac:dyDescent="0.3">
      <c r="AE30548" s="70"/>
    </row>
    <row r="30549" spans="31:31" ht="15.75" x14ac:dyDescent="0.3">
      <c r="AE30549" s="70"/>
    </row>
    <row r="30550" spans="31:31" ht="15.75" x14ac:dyDescent="0.3">
      <c r="AE30550" s="70"/>
    </row>
    <row r="30551" spans="31:31" ht="15.75" x14ac:dyDescent="0.3">
      <c r="AE30551" s="70"/>
    </row>
    <row r="30552" spans="31:31" ht="15.75" x14ac:dyDescent="0.3">
      <c r="AE30552" s="70"/>
    </row>
    <row r="30553" spans="31:31" ht="15.75" x14ac:dyDescent="0.3">
      <c r="AE30553" s="70"/>
    </row>
    <row r="30554" spans="31:31" ht="15.75" x14ac:dyDescent="0.3">
      <c r="AE30554" s="70"/>
    </row>
    <row r="30555" spans="31:31" ht="15.75" x14ac:dyDescent="0.3">
      <c r="AE30555" s="70"/>
    </row>
    <row r="30556" spans="31:31" ht="15.75" x14ac:dyDescent="0.3">
      <c r="AE30556" s="70"/>
    </row>
    <row r="30557" spans="31:31" ht="15.75" x14ac:dyDescent="0.3">
      <c r="AE30557" s="70"/>
    </row>
    <row r="30558" spans="31:31" ht="15.75" x14ac:dyDescent="0.3">
      <c r="AE30558" s="70"/>
    </row>
    <row r="30559" spans="31:31" ht="15.75" x14ac:dyDescent="0.3">
      <c r="AE30559" s="70"/>
    </row>
    <row r="30560" spans="31:31" ht="15.75" x14ac:dyDescent="0.3">
      <c r="AE30560" s="70"/>
    </row>
    <row r="30561" spans="31:31" ht="15.75" x14ac:dyDescent="0.3">
      <c r="AE30561" s="70"/>
    </row>
    <row r="30562" spans="31:31" ht="15.75" x14ac:dyDescent="0.3">
      <c r="AE30562" s="70"/>
    </row>
    <row r="30563" spans="31:31" ht="15.75" x14ac:dyDescent="0.3">
      <c r="AE30563" s="70"/>
    </row>
    <row r="30564" spans="31:31" ht="15.75" x14ac:dyDescent="0.3">
      <c r="AE30564" s="70"/>
    </row>
    <row r="30565" spans="31:31" ht="15.75" x14ac:dyDescent="0.3">
      <c r="AE30565" s="70"/>
    </row>
    <row r="30566" spans="31:31" ht="15.75" x14ac:dyDescent="0.3">
      <c r="AE30566" s="70"/>
    </row>
    <row r="30567" spans="31:31" ht="15.75" x14ac:dyDescent="0.3">
      <c r="AE30567" s="70"/>
    </row>
    <row r="30568" spans="31:31" ht="15.75" x14ac:dyDescent="0.3">
      <c r="AE30568" s="70"/>
    </row>
    <row r="30569" spans="31:31" ht="15.75" x14ac:dyDescent="0.3">
      <c r="AE30569" s="70"/>
    </row>
    <row r="30570" spans="31:31" ht="15.75" x14ac:dyDescent="0.3">
      <c r="AE30570" s="70"/>
    </row>
    <row r="30571" spans="31:31" ht="15.75" x14ac:dyDescent="0.3">
      <c r="AE30571" s="70"/>
    </row>
    <row r="30572" spans="31:31" ht="15.75" x14ac:dyDescent="0.3">
      <c r="AE30572" s="70"/>
    </row>
    <row r="30573" spans="31:31" ht="15.75" x14ac:dyDescent="0.3">
      <c r="AE30573" s="70"/>
    </row>
    <row r="30574" spans="31:31" ht="15.75" x14ac:dyDescent="0.3">
      <c r="AE30574" s="70"/>
    </row>
    <row r="30575" spans="31:31" ht="15.75" x14ac:dyDescent="0.3">
      <c r="AE30575" s="70"/>
    </row>
    <row r="30576" spans="31:31" ht="15.75" x14ac:dyDescent="0.3">
      <c r="AE30576" s="70"/>
    </row>
    <row r="30577" spans="31:31" ht="15.75" x14ac:dyDescent="0.3">
      <c r="AE30577" s="70"/>
    </row>
    <row r="30578" spans="31:31" ht="15.75" x14ac:dyDescent="0.3">
      <c r="AE30578" s="70"/>
    </row>
    <row r="30579" spans="31:31" ht="15.75" x14ac:dyDescent="0.3">
      <c r="AE30579" s="70"/>
    </row>
    <row r="30580" spans="31:31" ht="15.75" x14ac:dyDescent="0.3">
      <c r="AE30580" s="70"/>
    </row>
    <row r="30581" spans="31:31" ht="15.75" x14ac:dyDescent="0.3">
      <c r="AE30581" s="70"/>
    </row>
    <row r="30582" spans="31:31" ht="15.75" x14ac:dyDescent="0.3">
      <c r="AE30582" s="70"/>
    </row>
    <row r="30583" spans="31:31" ht="15.75" x14ac:dyDescent="0.3">
      <c r="AE30583" s="70"/>
    </row>
    <row r="30584" spans="31:31" ht="15.75" x14ac:dyDescent="0.3">
      <c r="AE30584" s="70"/>
    </row>
    <row r="30585" spans="31:31" ht="15.75" x14ac:dyDescent="0.3">
      <c r="AE30585" s="70"/>
    </row>
    <row r="30586" spans="31:31" ht="15.75" x14ac:dyDescent="0.3">
      <c r="AE30586" s="70"/>
    </row>
    <row r="30587" spans="31:31" ht="15.75" x14ac:dyDescent="0.3">
      <c r="AE30587" s="70"/>
    </row>
    <row r="30588" spans="31:31" ht="15.75" x14ac:dyDescent="0.3">
      <c r="AE30588" s="70"/>
    </row>
    <row r="30589" spans="31:31" ht="15.75" x14ac:dyDescent="0.3">
      <c r="AE30589" s="70"/>
    </row>
    <row r="30590" spans="31:31" ht="15.75" x14ac:dyDescent="0.3">
      <c r="AE30590" s="70"/>
    </row>
    <row r="30591" spans="31:31" ht="15.75" x14ac:dyDescent="0.3">
      <c r="AE30591" s="70"/>
    </row>
    <row r="30592" spans="31:31" ht="15.75" x14ac:dyDescent="0.3">
      <c r="AE30592" s="70"/>
    </row>
    <row r="30593" spans="31:31" ht="15.75" x14ac:dyDescent="0.3">
      <c r="AE30593" s="70"/>
    </row>
    <row r="30594" spans="31:31" ht="15.75" x14ac:dyDescent="0.3">
      <c r="AE30594" s="70"/>
    </row>
    <row r="30595" spans="31:31" ht="15.75" x14ac:dyDescent="0.3">
      <c r="AE30595" s="70"/>
    </row>
    <row r="30596" spans="31:31" ht="15.75" x14ac:dyDescent="0.3">
      <c r="AE30596" s="70"/>
    </row>
    <row r="30597" spans="31:31" ht="15.75" x14ac:dyDescent="0.3">
      <c r="AE30597" s="70"/>
    </row>
    <row r="30598" spans="31:31" ht="15.75" x14ac:dyDescent="0.3">
      <c r="AE30598" s="70"/>
    </row>
    <row r="30599" spans="31:31" ht="15.75" x14ac:dyDescent="0.3">
      <c r="AE30599" s="70"/>
    </row>
    <row r="30600" spans="31:31" ht="15.75" x14ac:dyDescent="0.3">
      <c r="AE30600" s="70"/>
    </row>
    <row r="30601" spans="31:31" ht="15.75" x14ac:dyDescent="0.3">
      <c r="AE30601" s="70"/>
    </row>
    <row r="30602" spans="31:31" ht="15.75" x14ac:dyDescent="0.3">
      <c r="AE30602" s="70"/>
    </row>
    <row r="30603" spans="31:31" ht="15.75" x14ac:dyDescent="0.3">
      <c r="AE30603" s="70"/>
    </row>
    <row r="30604" spans="31:31" ht="15.75" x14ac:dyDescent="0.3">
      <c r="AE30604" s="70"/>
    </row>
    <row r="30605" spans="31:31" ht="15.75" x14ac:dyDescent="0.3">
      <c r="AE30605" s="70"/>
    </row>
    <row r="30606" spans="31:31" ht="15.75" x14ac:dyDescent="0.3">
      <c r="AE30606" s="70"/>
    </row>
    <row r="30607" spans="31:31" ht="15.75" x14ac:dyDescent="0.3">
      <c r="AE30607" s="70"/>
    </row>
    <row r="30608" spans="31:31" ht="15.75" x14ac:dyDescent="0.3">
      <c r="AE30608" s="70"/>
    </row>
    <row r="30609" spans="31:31" ht="15.75" x14ac:dyDescent="0.3">
      <c r="AE30609" s="70"/>
    </row>
    <row r="30610" spans="31:31" ht="15.75" x14ac:dyDescent="0.3">
      <c r="AE30610" s="70"/>
    </row>
    <row r="30611" spans="31:31" ht="15.75" x14ac:dyDescent="0.3">
      <c r="AE30611" s="70"/>
    </row>
    <row r="30612" spans="31:31" ht="15.75" x14ac:dyDescent="0.3">
      <c r="AE30612" s="70"/>
    </row>
    <row r="30613" spans="31:31" ht="15.75" x14ac:dyDescent="0.3">
      <c r="AE30613" s="70"/>
    </row>
    <row r="30614" spans="31:31" ht="15.75" x14ac:dyDescent="0.3">
      <c r="AE30614" s="70"/>
    </row>
    <row r="30615" spans="31:31" ht="15.75" x14ac:dyDescent="0.3">
      <c r="AE30615" s="70"/>
    </row>
    <row r="30616" spans="31:31" ht="15.75" x14ac:dyDescent="0.3">
      <c r="AE30616" s="70"/>
    </row>
    <row r="30617" spans="31:31" ht="15.75" x14ac:dyDescent="0.3">
      <c r="AE30617" s="70"/>
    </row>
    <row r="30618" spans="31:31" ht="15.75" x14ac:dyDescent="0.3">
      <c r="AE30618" s="70"/>
    </row>
    <row r="30619" spans="31:31" ht="15.75" x14ac:dyDescent="0.3">
      <c r="AE30619" s="70"/>
    </row>
    <row r="30620" spans="31:31" ht="15.75" x14ac:dyDescent="0.3">
      <c r="AE30620" s="70"/>
    </row>
    <row r="30621" spans="31:31" ht="15.75" x14ac:dyDescent="0.3">
      <c r="AE30621" s="70"/>
    </row>
    <row r="30622" spans="31:31" ht="15.75" x14ac:dyDescent="0.3">
      <c r="AE30622" s="70"/>
    </row>
    <row r="30623" spans="31:31" ht="15.75" x14ac:dyDescent="0.3">
      <c r="AE30623" s="70"/>
    </row>
    <row r="30624" spans="31:31" ht="15.75" x14ac:dyDescent="0.3">
      <c r="AE30624" s="70"/>
    </row>
    <row r="30625" spans="31:31" ht="15.75" x14ac:dyDescent="0.3">
      <c r="AE30625" s="70"/>
    </row>
    <row r="30626" spans="31:31" ht="15.75" x14ac:dyDescent="0.3">
      <c r="AE30626" s="70"/>
    </row>
    <row r="30627" spans="31:31" ht="15.75" x14ac:dyDescent="0.3">
      <c r="AE30627" s="70"/>
    </row>
    <row r="30628" spans="31:31" ht="15.75" x14ac:dyDescent="0.3">
      <c r="AE30628" s="70"/>
    </row>
    <row r="30629" spans="31:31" ht="15.75" x14ac:dyDescent="0.3">
      <c r="AE30629" s="70"/>
    </row>
    <row r="30630" spans="31:31" ht="15.75" x14ac:dyDescent="0.3">
      <c r="AE30630" s="70"/>
    </row>
    <row r="30631" spans="31:31" ht="15.75" x14ac:dyDescent="0.3">
      <c r="AE30631" s="70"/>
    </row>
    <row r="30632" spans="31:31" ht="15.75" x14ac:dyDescent="0.3">
      <c r="AE30632" s="70"/>
    </row>
    <row r="30633" spans="31:31" ht="15.75" x14ac:dyDescent="0.3">
      <c r="AE30633" s="70"/>
    </row>
    <row r="30634" spans="31:31" ht="15.75" x14ac:dyDescent="0.3">
      <c r="AE30634" s="70"/>
    </row>
    <row r="30635" spans="31:31" ht="15.75" x14ac:dyDescent="0.3">
      <c r="AE30635" s="70"/>
    </row>
    <row r="30636" spans="31:31" ht="15.75" x14ac:dyDescent="0.3">
      <c r="AE30636" s="70"/>
    </row>
    <row r="30637" spans="31:31" ht="15.75" x14ac:dyDescent="0.3">
      <c r="AE30637" s="70"/>
    </row>
    <row r="30638" spans="31:31" ht="15.75" x14ac:dyDescent="0.3">
      <c r="AE30638" s="70"/>
    </row>
    <row r="30639" spans="31:31" ht="15.75" x14ac:dyDescent="0.3">
      <c r="AE30639" s="70"/>
    </row>
    <row r="30640" spans="31:31" ht="15.75" x14ac:dyDescent="0.3">
      <c r="AE30640" s="70"/>
    </row>
    <row r="30641" spans="31:31" ht="15.75" x14ac:dyDescent="0.3">
      <c r="AE30641" s="70"/>
    </row>
    <row r="30642" spans="31:31" ht="15.75" x14ac:dyDescent="0.3">
      <c r="AE30642" s="70"/>
    </row>
    <row r="30643" spans="31:31" ht="15.75" x14ac:dyDescent="0.3">
      <c r="AE30643" s="70"/>
    </row>
    <row r="30644" spans="31:31" ht="15.75" x14ac:dyDescent="0.3">
      <c r="AE30644" s="70"/>
    </row>
    <row r="30645" spans="31:31" ht="15.75" x14ac:dyDescent="0.3">
      <c r="AE30645" s="70"/>
    </row>
    <row r="30646" spans="31:31" ht="15.75" x14ac:dyDescent="0.3">
      <c r="AE30646" s="70"/>
    </row>
    <row r="30647" spans="31:31" ht="15.75" x14ac:dyDescent="0.3">
      <c r="AE30647" s="70"/>
    </row>
    <row r="30648" spans="31:31" ht="15.75" x14ac:dyDescent="0.3">
      <c r="AE30648" s="70"/>
    </row>
    <row r="30649" spans="31:31" ht="15.75" x14ac:dyDescent="0.3">
      <c r="AE30649" s="70"/>
    </row>
    <row r="30650" spans="31:31" ht="15.75" x14ac:dyDescent="0.3">
      <c r="AE30650" s="70"/>
    </row>
    <row r="30651" spans="31:31" ht="15.75" x14ac:dyDescent="0.3">
      <c r="AE30651" s="70"/>
    </row>
    <row r="30652" spans="31:31" ht="15.75" x14ac:dyDescent="0.3">
      <c r="AE30652" s="70"/>
    </row>
    <row r="30653" spans="31:31" ht="15.75" x14ac:dyDescent="0.3">
      <c r="AE30653" s="70"/>
    </row>
    <row r="30654" spans="31:31" ht="15.75" x14ac:dyDescent="0.3">
      <c r="AE30654" s="70"/>
    </row>
    <row r="30655" spans="31:31" ht="15.75" x14ac:dyDescent="0.3">
      <c r="AE30655" s="70"/>
    </row>
    <row r="30656" spans="31:31" ht="15.75" x14ac:dyDescent="0.3">
      <c r="AE30656" s="70"/>
    </row>
    <row r="30657" spans="31:31" ht="15.75" x14ac:dyDescent="0.3">
      <c r="AE30657" s="70"/>
    </row>
    <row r="30658" spans="31:31" ht="15.75" x14ac:dyDescent="0.3">
      <c r="AE30658" s="70"/>
    </row>
    <row r="30659" spans="31:31" ht="15.75" x14ac:dyDescent="0.3">
      <c r="AE30659" s="70"/>
    </row>
    <row r="30660" spans="31:31" ht="15.75" x14ac:dyDescent="0.3">
      <c r="AE30660" s="70"/>
    </row>
    <row r="30661" spans="31:31" ht="15.75" x14ac:dyDescent="0.3">
      <c r="AE30661" s="70"/>
    </row>
    <row r="30662" spans="31:31" ht="15.75" x14ac:dyDescent="0.3">
      <c r="AE30662" s="70"/>
    </row>
    <row r="30663" spans="31:31" ht="15.75" x14ac:dyDescent="0.3">
      <c r="AE30663" s="70"/>
    </row>
    <row r="30664" spans="31:31" ht="15.75" x14ac:dyDescent="0.3">
      <c r="AE30664" s="70"/>
    </row>
    <row r="30665" spans="31:31" ht="15.75" x14ac:dyDescent="0.3">
      <c r="AE30665" s="70"/>
    </row>
    <row r="30666" spans="31:31" ht="15.75" x14ac:dyDescent="0.3">
      <c r="AE30666" s="70"/>
    </row>
    <row r="30667" spans="31:31" ht="15.75" x14ac:dyDescent="0.3">
      <c r="AE30667" s="70"/>
    </row>
    <row r="30668" spans="31:31" ht="15.75" x14ac:dyDescent="0.3">
      <c r="AE30668" s="70"/>
    </row>
    <row r="30669" spans="31:31" ht="15.75" x14ac:dyDescent="0.3">
      <c r="AE30669" s="70"/>
    </row>
    <row r="30670" spans="31:31" ht="15.75" x14ac:dyDescent="0.3">
      <c r="AE30670" s="70"/>
    </row>
    <row r="30671" spans="31:31" ht="15.75" x14ac:dyDescent="0.3">
      <c r="AE30671" s="70"/>
    </row>
    <row r="30672" spans="31:31" ht="15.75" x14ac:dyDescent="0.3">
      <c r="AE30672" s="70"/>
    </row>
    <row r="30673" spans="31:31" ht="15.75" x14ac:dyDescent="0.3">
      <c r="AE30673" s="70"/>
    </row>
    <row r="30674" spans="31:31" ht="15.75" x14ac:dyDescent="0.3">
      <c r="AE30674" s="70"/>
    </row>
    <row r="30675" spans="31:31" ht="15.75" x14ac:dyDescent="0.3">
      <c r="AE30675" s="70"/>
    </row>
    <row r="30676" spans="31:31" ht="15.75" x14ac:dyDescent="0.3">
      <c r="AE30676" s="70"/>
    </row>
    <row r="30677" spans="31:31" ht="15.75" x14ac:dyDescent="0.3">
      <c r="AE30677" s="70"/>
    </row>
    <row r="30678" spans="31:31" ht="15.75" x14ac:dyDescent="0.3">
      <c r="AE30678" s="70"/>
    </row>
    <row r="30679" spans="31:31" ht="15.75" x14ac:dyDescent="0.3">
      <c r="AE30679" s="70"/>
    </row>
    <row r="30680" spans="31:31" ht="15.75" x14ac:dyDescent="0.3">
      <c r="AE30680" s="70"/>
    </row>
    <row r="30681" spans="31:31" ht="15.75" x14ac:dyDescent="0.3">
      <c r="AE30681" s="70"/>
    </row>
    <row r="30682" spans="31:31" ht="15.75" x14ac:dyDescent="0.3">
      <c r="AE30682" s="70"/>
    </row>
    <row r="30683" spans="31:31" ht="15.75" x14ac:dyDescent="0.3">
      <c r="AE30683" s="70"/>
    </row>
    <row r="30684" spans="31:31" ht="15.75" x14ac:dyDescent="0.3">
      <c r="AE30684" s="70"/>
    </row>
    <row r="30685" spans="31:31" ht="15.75" x14ac:dyDescent="0.3">
      <c r="AE30685" s="70"/>
    </row>
    <row r="30686" spans="31:31" ht="15.75" x14ac:dyDescent="0.3">
      <c r="AE30686" s="70"/>
    </row>
    <row r="30687" spans="31:31" ht="15.75" x14ac:dyDescent="0.3">
      <c r="AE30687" s="70"/>
    </row>
    <row r="30688" spans="31:31" ht="15.75" x14ac:dyDescent="0.3">
      <c r="AE30688" s="70"/>
    </row>
    <row r="30689" spans="31:31" ht="15.75" x14ac:dyDescent="0.3">
      <c r="AE30689" s="70"/>
    </row>
    <row r="30690" spans="31:31" ht="15.75" x14ac:dyDescent="0.3">
      <c r="AE30690" s="70"/>
    </row>
    <row r="30691" spans="31:31" ht="15.75" x14ac:dyDescent="0.3">
      <c r="AE30691" s="70"/>
    </row>
    <row r="30692" spans="31:31" ht="15.75" x14ac:dyDescent="0.3">
      <c r="AE30692" s="70"/>
    </row>
    <row r="30693" spans="31:31" ht="15.75" x14ac:dyDescent="0.3">
      <c r="AE30693" s="70"/>
    </row>
    <row r="30694" spans="31:31" ht="15.75" x14ac:dyDescent="0.3">
      <c r="AE30694" s="70"/>
    </row>
    <row r="30695" spans="31:31" ht="15.75" x14ac:dyDescent="0.3">
      <c r="AE30695" s="70"/>
    </row>
    <row r="30696" spans="31:31" ht="15.75" x14ac:dyDescent="0.3">
      <c r="AE30696" s="70"/>
    </row>
    <row r="30697" spans="31:31" ht="15.75" x14ac:dyDescent="0.3">
      <c r="AE30697" s="70"/>
    </row>
    <row r="30698" spans="31:31" ht="15.75" x14ac:dyDescent="0.3">
      <c r="AE30698" s="70"/>
    </row>
    <row r="30699" spans="31:31" ht="15.75" x14ac:dyDescent="0.3">
      <c r="AE30699" s="70"/>
    </row>
    <row r="30700" spans="31:31" ht="15.75" x14ac:dyDescent="0.3">
      <c r="AE30700" s="70"/>
    </row>
    <row r="30701" spans="31:31" ht="15.75" x14ac:dyDescent="0.3">
      <c r="AE30701" s="70"/>
    </row>
    <row r="30702" spans="31:31" ht="15.75" x14ac:dyDescent="0.3">
      <c r="AE30702" s="70"/>
    </row>
    <row r="30703" spans="31:31" ht="15.75" x14ac:dyDescent="0.3">
      <c r="AE30703" s="70"/>
    </row>
    <row r="30704" spans="31:31" ht="15.75" x14ac:dyDescent="0.3">
      <c r="AE30704" s="70"/>
    </row>
    <row r="30705" spans="31:31" ht="15.75" x14ac:dyDescent="0.3">
      <c r="AE30705" s="70"/>
    </row>
    <row r="30706" spans="31:31" ht="15.75" x14ac:dyDescent="0.3">
      <c r="AE30706" s="70"/>
    </row>
    <row r="30707" spans="31:31" ht="15.75" x14ac:dyDescent="0.3">
      <c r="AE30707" s="70"/>
    </row>
    <row r="30708" spans="31:31" ht="15.75" x14ac:dyDescent="0.3">
      <c r="AE30708" s="70"/>
    </row>
    <row r="30709" spans="31:31" ht="15.75" x14ac:dyDescent="0.3">
      <c r="AE30709" s="70"/>
    </row>
    <row r="30710" spans="31:31" ht="15.75" x14ac:dyDescent="0.3">
      <c r="AE30710" s="70"/>
    </row>
    <row r="30711" spans="31:31" ht="15.75" x14ac:dyDescent="0.3">
      <c r="AE30711" s="70"/>
    </row>
    <row r="30712" spans="31:31" ht="15.75" x14ac:dyDescent="0.3">
      <c r="AE30712" s="70"/>
    </row>
    <row r="30713" spans="31:31" ht="15.75" x14ac:dyDescent="0.3">
      <c r="AE30713" s="70"/>
    </row>
    <row r="30714" spans="31:31" ht="15.75" x14ac:dyDescent="0.3">
      <c r="AE30714" s="70"/>
    </row>
    <row r="30715" spans="31:31" ht="15.75" x14ac:dyDescent="0.3">
      <c r="AE30715" s="70"/>
    </row>
    <row r="30716" spans="31:31" ht="15.75" x14ac:dyDescent="0.3">
      <c r="AE30716" s="70"/>
    </row>
    <row r="30717" spans="31:31" ht="15.75" x14ac:dyDescent="0.3">
      <c r="AE30717" s="70"/>
    </row>
    <row r="30718" spans="31:31" ht="15.75" x14ac:dyDescent="0.3">
      <c r="AE30718" s="70"/>
    </row>
    <row r="30719" spans="31:31" ht="15.75" x14ac:dyDescent="0.3">
      <c r="AE30719" s="70"/>
    </row>
    <row r="30720" spans="31:31" ht="15.75" x14ac:dyDescent="0.3">
      <c r="AE30720" s="70"/>
    </row>
    <row r="30721" spans="31:31" ht="15.75" x14ac:dyDescent="0.3">
      <c r="AE30721" s="70"/>
    </row>
    <row r="30722" spans="31:31" ht="15.75" x14ac:dyDescent="0.3">
      <c r="AE30722" s="70"/>
    </row>
    <row r="30723" spans="31:31" ht="15.75" x14ac:dyDescent="0.3">
      <c r="AE30723" s="70"/>
    </row>
    <row r="30724" spans="31:31" ht="15.75" x14ac:dyDescent="0.3">
      <c r="AE30724" s="70"/>
    </row>
    <row r="30725" spans="31:31" ht="15.75" x14ac:dyDescent="0.3">
      <c r="AE30725" s="70"/>
    </row>
    <row r="30726" spans="31:31" ht="15.75" x14ac:dyDescent="0.3">
      <c r="AE30726" s="70"/>
    </row>
    <row r="30727" spans="31:31" ht="15.75" x14ac:dyDescent="0.3">
      <c r="AE30727" s="70"/>
    </row>
    <row r="30728" spans="31:31" ht="15.75" x14ac:dyDescent="0.3">
      <c r="AE30728" s="70"/>
    </row>
    <row r="30729" spans="31:31" ht="15.75" x14ac:dyDescent="0.3">
      <c r="AE30729" s="70"/>
    </row>
    <row r="30730" spans="31:31" ht="15.75" x14ac:dyDescent="0.3">
      <c r="AE30730" s="70"/>
    </row>
    <row r="30731" spans="31:31" ht="15.75" x14ac:dyDescent="0.3">
      <c r="AE30731" s="70"/>
    </row>
    <row r="30732" spans="31:31" ht="15.75" x14ac:dyDescent="0.3">
      <c r="AE30732" s="70"/>
    </row>
    <row r="30733" spans="31:31" ht="15.75" x14ac:dyDescent="0.3">
      <c r="AE30733" s="70"/>
    </row>
    <row r="30734" spans="31:31" ht="15.75" x14ac:dyDescent="0.3">
      <c r="AE30734" s="70"/>
    </row>
    <row r="30735" spans="31:31" ht="15.75" x14ac:dyDescent="0.3">
      <c r="AE30735" s="70"/>
    </row>
    <row r="30736" spans="31:31" ht="15.75" x14ac:dyDescent="0.3">
      <c r="AE30736" s="70"/>
    </row>
    <row r="30737" spans="31:31" ht="15.75" x14ac:dyDescent="0.3">
      <c r="AE30737" s="70"/>
    </row>
    <row r="30738" spans="31:31" ht="15.75" x14ac:dyDescent="0.3">
      <c r="AE30738" s="70"/>
    </row>
    <row r="30739" spans="31:31" ht="15.75" x14ac:dyDescent="0.3">
      <c r="AE30739" s="70"/>
    </row>
    <row r="30740" spans="31:31" ht="15.75" x14ac:dyDescent="0.3">
      <c r="AE30740" s="70"/>
    </row>
    <row r="30741" spans="31:31" ht="15.75" x14ac:dyDescent="0.3">
      <c r="AE30741" s="70"/>
    </row>
    <row r="30742" spans="31:31" ht="15.75" x14ac:dyDescent="0.3">
      <c r="AE30742" s="70"/>
    </row>
    <row r="30743" spans="31:31" ht="15.75" x14ac:dyDescent="0.3">
      <c r="AE30743" s="70"/>
    </row>
    <row r="30744" spans="31:31" ht="15.75" x14ac:dyDescent="0.3">
      <c r="AE30744" s="70"/>
    </row>
    <row r="30745" spans="31:31" ht="15.75" x14ac:dyDescent="0.3">
      <c r="AE30745" s="70"/>
    </row>
    <row r="30746" spans="31:31" ht="15.75" x14ac:dyDescent="0.3">
      <c r="AE30746" s="70"/>
    </row>
    <row r="30747" spans="31:31" ht="15.75" x14ac:dyDescent="0.3">
      <c r="AE30747" s="70"/>
    </row>
    <row r="30748" spans="31:31" ht="15.75" x14ac:dyDescent="0.3">
      <c r="AE30748" s="70"/>
    </row>
    <row r="30749" spans="31:31" ht="15.75" x14ac:dyDescent="0.3">
      <c r="AE30749" s="70"/>
    </row>
    <row r="30750" spans="31:31" ht="15.75" x14ac:dyDescent="0.3">
      <c r="AE30750" s="70"/>
    </row>
    <row r="30751" spans="31:31" ht="15.75" x14ac:dyDescent="0.3">
      <c r="AE30751" s="70"/>
    </row>
    <row r="30752" spans="31:31" ht="15.75" x14ac:dyDescent="0.3">
      <c r="AE30752" s="70"/>
    </row>
    <row r="30753" spans="31:31" ht="15.75" x14ac:dyDescent="0.3">
      <c r="AE30753" s="70"/>
    </row>
    <row r="30754" spans="31:31" ht="15.75" x14ac:dyDescent="0.3">
      <c r="AE30754" s="70"/>
    </row>
    <row r="30755" spans="31:31" ht="15.75" x14ac:dyDescent="0.3">
      <c r="AE30755" s="70"/>
    </row>
    <row r="30756" spans="31:31" ht="15.75" x14ac:dyDescent="0.3">
      <c r="AE30756" s="70"/>
    </row>
    <row r="30757" spans="31:31" ht="15.75" x14ac:dyDescent="0.3">
      <c r="AE30757" s="70"/>
    </row>
    <row r="30758" spans="31:31" ht="15.75" x14ac:dyDescent="0.3">
      <c r="AE30758" s="70"/>
    </row>
    <row r="30759" spans="31:31" ht="15.75" x14ac:dyDescent="0.3">
      <c r="AE30759" s="70"/>
    </row>
    <row r="30760" spans="31:31" ht="15.75" x14ac:dyDescent="0.3">
      <c r="AE30760" s="70"/>
    </row>
    <row r="30761" spans="31:31" ht="15.75" x14ac:dyDescent="0.3">
      <c r="AE30761" s="70"/>
    </row>
    <row r="30762" spans="31:31" ht="15.75" x14ac:dyDescent="0.3">
      <c r="AE30762" s="70"/>
    </row>
    <row r="30763" spans="31:31" ht="15.75" x14ac:dyDescent="0.3">
      <c r="AE30763" s="70"/>
    </row>
    <row r="30764" spans="31:31" ht="15.75" x14ac:dyDescent="0.3">
      <c r="AE30764" s="70"/>
    </row>
    <row r="30765" spans="31:31" ht="15.75" x14ac:dyDescent="0.3">
      <c r="AE30765" s="70"/>
    </row>
    <row r="30766" spans="31:31" ht="15.75" x14ac:dyDescent="0.3">
      <c r="AE30766" s="70"/>
    </row>
    <row r="30767" spans="31:31" ht="15.75" x14ac:dyDescent="0.3">
      <c r="AE30767" s="70"/>
    </row>
    <row r="30768" spans="31:31" ht="15.75" x14ac:dyDescent="0.3">
      <c r="AE30768" s="70"/>
    </row>
    <row r="30769" spans="31:31" ht="15.75" x14ac:dyDescent="0.3">
      <c r="AE30769" s="70"/>
    </row>
    <row r="30770" spans="31:31" ht="15.75" x14ac:dyDescent="0.3">
      <c r="AE30770" s="70"/>
    </row>
    <row r="30771" spans="31:31" ht="15.75" x14ac:dyDescent="0.3">
      <c r="AE30771" s="70"/>
    </row>
    <row r="30772" spans="31:31" ht="15.75" x14ac:dyDescent="0.3">
      <c r="AE30772" s="70"/>
    </row>
    <row r="30773" spans="31:31" ht="15.75" x14ac:dyDescent="0.3">
      <c r="AE30773" s="70"/>
    </row>
    <row r="30774" spans="31:31" ht="15.75" x14ac:dyDescent="0.3">
      <c r="AE30774" s="70"/>
    </row>
    <row r="30775" spans="31:31" ht="15.75" x14ac:dyDescent="0.3">
      <c r="AE30775" s="70"/>
    </row>
    <row r="30776" spans="31:31" ht="15.75" x14ac:dyDescent="0.3">
      <c r="AE30776" s="70"/>
    </row>
    <row r="30777" spans="31:31" ht="15.75" x14ac:dyDescent="0.3">
      <c r="AE30777" s="70"/>
    </row>
    <row r="30778" spans="31:31" ht="15.75" x14ac:dyDescent="0.3">
      <c r="AE30778" s="70"/>
    </row>
    <row r="30779" spans="31:31" ht="15.75" x14ac:dyDescent="0.3">
      <c r="AE30779" s="70"/>
    </row>
    <row r="30780" spans="31:31" ht="15.75" x14ac:dyDescent="0.3">
      <c r="AE30780" s="70"/>
    </row>
    <row r="30781" spans="31:31" ht="15.75" x14ac:dyDescent="0.3">
      <c r="AE30781" s="70"/>
    </row>
    <row r="30782" spans="31:31" ht="15.75" x14ac:dyDescent="0.3">
      <c r="AE30782" s="70"/>
    </row>
    <row r="30783" spans="31:31" ht="15.75" x14ac:dyDescent="0.3">
      <c r="AE30783" s="70"/>
    </row>
    <row r="30784" spans="31:31" ht="15.75" x14ac:dyDescent="0.3">
      <c r="AE30784" s="70"/>
    </row>
    <row r="30785" spans="31:31" ht="15.75" x14ac:dyDescent="0.3">
      <c r="AE30785" s="70"/>
    </row>
    <row r="30786" spans="31:31" ht="15.75" x14ac:dyDescent="0.3">
      <c r="AE30786" s="70"/>
    </row>
    <row r="30787" spans="31:31" ht="15.75" x14ac:dyDescent="0.3">
      <c r="AE30787" s="70"/>
    </row>
    <row r="30788" spans="31:31" ht="15.75" x14ac:dyDescent="0.3">
      <c r="AE30788" s="70"/>
    </row>
    <row r="30789" spans="31:31" ht="15.75" x14ac:dyDescent="0.3">
      <c r="AE30789" s="70"/>
    </row>
    <row r="30790" spans="31:31" ht="15.75" x14ac:dyDescent="0.3">
      <c r="AE30790" s="70"/>
    </row>
    <row r="30791" spans="31:31" ht="15.75" x14ac:dyDescent="0.3">
      <c r="AE30791" s="70"/>
    </row>
    <row r="30792" spans="31:31" ht="15.75" x14ac:dyDescent="0.3">
      <c r="AE30792" s="70"/>
    </row>
    <row r="30793" spans="31:31" ht="15.75" x14ac:dyDescent="0.3">
      <c r="AE30793" s="70"/>
    </row>
    <row r="30794" spans="31:31" ht="15.75" x14ac:dyDescent="0.3">
      <c r="AE30794" s="70"/>
    </row>
    <row r="30795" spans="31:31" ht="15.75" x14ac:dyDescent="0.3">
      <c r="AE30795" s="70"/>
    </row>
    <row r="30796" spans="31:31" ht="15.75" x14ac:dyDescent="0.3">
      <c r="AE30796" s="70"/>
    </row>
    <row r="30797" spans="31:31" ht="15.75" x14ac:dyDescent="0.3">
      <c r="AE30797" s="70"/>
    </row>
    <row r="30798" spans="31:31" ht="15.75" x14ac:dyDescent="0.3">
      <c r="AE30798" s="70"/>
    </row>
    <row r="30799" spans="31:31" ht="15.75" x14ac:dyDescent="0.3">
      <c r="AE30799" s="70"/>
    </row>
    <row r="30800" spans="31:31" ht="15.75" x14ac:dyDescent="0.3">
      <c r="AE30800" s="70"/>
    </row>
    <row r="30801" spans="31:31" ht="15.75" x14ac:dyDescent="0.3">
      <c r="AE30801" s="70"/>
    </row>
    <row r="30802" spans="31:31" ht="15.75" x14ac:dyDescent="0.3">
      <c r="AE30802" s="70"/>
    </row>
    <row r="30803" spans="31:31" ht="15.75" x14ac:dyDescent="0.3">
      <c r="AE30803" s="70"/>
    </row>
    <row r="30804" spans="31:31" ht="15.75" x14ac:dyDescent="0.3">
      <c r="AE30804" s="70"/>
    </row>
    <row r="30805" spans="31:31" ht="15.75" x14ac:dyDescent="0.3">
      <c r="AE30805" s="70"/>
    </row>
    <row r="30806" spans="31:31" ht="15.75" x14ac:dyDescent="0.3">
      <c r="AE30806" s="70"/>
    </row>
    <row r="30807" spans="31:31" ht="15.75" x14ac:dyDescent="0.3">
      <c r="AE30807" s="70"/>
    </row>
    <row r="30808" spans="31:31" ht="15.75" x14ac:dyDescent="0.3">
      <c r="AE30808" s="70"/>
    </row>
    <row r="30809" spans="31:31" ht="15.75" x14ac:dyDescent="0.3">
      <c r="AE30809" s="70"/>
    </row>
    <row r="30810" spans="31:31" ht="15.75" x14ac:dyDescent="0.3">
      <c r="AE30810" s="70"/>
    </row>
    <row r="30811" spans="31:31" ht="15.75" x14ac:dyDescent="0.3">
      <c r="AE30811" s="70"/>
    </row>
    <row r="30812" spans="31:31" ht="15.75" x14ac:dyDescent="0.3">
      <c r="AE30812" s="70"/>
    </row>
    <row r="30813" spans="31:31" ht="15.75" x14ac:dyDescent="0.3">
      <c r="AE30813" s="70"/>
    </row>
    <row r="30814" spans="31:31" ht="15.75" x14ac:dyDescent="0.3">
      <c r="AE30814" s="70"/>
    </row>
    <row r="30815" spans="31:31" ht="15.75" x14ac:dyDescent="0.3">
      <c r="AE30815" s="70"/>
    </row>
    <row r="30816" spans="31:31" ht="15.75" x14ac:dyDescent="0.3">
      <c r="AE30816" s="70"/>
    </row>
    <row r="30817" spans="31:31" ht="15.75" x14ac:dyDescent="0.3">
      <c r="AE30817" s="70"/>
    </row>
    <row r="30818" spans="31:31" ht="15.75" x14ac:dyDescent="0.3">
      <c r="AE30818" s="70"/>
    </row>
    <row r="30819" spans="31:31" ht="15.75" x14ac:dyDescent="0.3">
      <c r="AE30819" s="70"/>
    </row>
    <row r="30820" spans="31:31" ht="15.75" x14ac:dyDescent="0.3">
      <c r="AE30820" s="70"/>
    </row>
    <row r="30821" spans="31:31" ht="15.75" x14ac:dyDescent="0.3">
      <c r="AE30821" s="70"/>
    </row>
    <row r="30822" spans="31:31" ht="15.75" x14ac:dyDescent="0.3">
      <c r="AE30822" s="70"/>
    </row>
    <row r="30823" spans="31:31" ht="15.75" x14ac:dyDescent="0.3">
      <c r="AE30823" s="70"/>
    </row>
    <row r="30824" spans="31:31" ht="15.75" x14ac:dyDescent="0.3">
      <c r="AE30824" s="70"/>
    </row>
    <row r="30825" spans="31:31" ht="15.75" x14ac:dyDescent="0.3">
      <c r="AE30825" s="70"/>
    </row>
    <row r="30826" spans="31:31" ht="15.75" x14ac:dyDescent="0.3">
      <c r="AE30826" s="70"/>
    </row>
    <row r="30827" spans="31:31" ht="15.75" x14ac:dyDescent="0.3">
      <c r="AE30827" s="70"/>
    </row>
    <row r="30828" spans="31:31" ht="15.75" x14ac:dyDescent="0.3">
      <c r="AE30828" s="70"/>
    </row>
    <row r="30829" spans="31:31" ht="15.75" x14ac:dyDescent="0.3">
      <c r="AE30829" s="70"/>
    </row>
    <row r="30830" spans="31:31" ht="15.75" x14ac:dyDescent="0.3">
      <c r="AE30830" s="70"/>
    </row>
    <row r="30831" spans="31:31" ht="15.75" x14ac:dyDescent="0.3">
      <c r="AE30831" s="70"/>
    </row>
    <row r="30832" spans="31:31" ht="15.75" x14ac:dyDescent="0.3">
      <c r="AE30832" s="70"/>
    </row>
    <row r="30833" spans="31:31" ht="15.75" x14ac:dyDescent="0.3">
      <c r="AE30833" s="70"/>
    </row>
    <row r="30834" spans="31:31" ht="15.75" x14ac:dyDescent="0.3">
      <c r="AE30834" s="70"/>
    </row>
    <row r="30835" spans="31:31" ht="15.75" x14ac:dyDescent="0.3">
      <c r="AE30835" s="70"/>
    </row>
    <row r="30836" spans="31:31" ht="15.75" x14ac:dyDescent="0.3">
      <c r="AE30836" s="70"/>
    </row>
    <row r="30837" spans="31:31" ht="15.75" x14ac:dyDescent="0.3">
      <c r="AE30837" s="70"/>
    </row>
    <row r="30838" spans="31:31" ht="15.75" x14ac:dyDescent="0.3">
      <c r="AE30838" s="70"/>
    </row>
    <row r="30839" spans="31:31" ht="15.75" x14ac:dyDescent="0.3">
      <c r="AE30839" s="70"/>
    </row>
    <row r="30840" spans="31:31" ht="15.75" x14ac:dyDescent="0.3">
      <c r="AE30840" s="70"/>
    </row>
    <row r="30841" spans="31:31" ht="15.75" x14ac:dyDescent="0.3">
      <c r="AE30841" s="70"/>
    </row>
    <row r="30842" spans="31:31" ht="15.75" x14ac:dyDescent="0.3">
      <c r="AE30842" s="70"/>
    </row>
    <row r="30843" spans="31:31" ht="15.75" x14ac:dyDescent="0.3">
      <c r="AE30843" s="70"/>
    </row>
    <row r="30844" spans="31:31" ht="15.75" x14ac:dyDescent="0.3">
      <c r="AE30844" s="70"/>
    </row>
    <row r="30845" spans="31:31" ht="15.75" x14ac:dyDescent="0.3">
      <c r="AE30845" s="70"/>
    </row>
    <row r="30846" spans="31:31" ht="15.75" x14ac:dyDescent="0.3">
      <c r="AE30846" s="70"/>
    </row>
    <row r="30847" spans="31:31" ht="15.75" x14ac:dyDescent="0.3">
      <c r="AE30847" s="70"/>
    </row>
    <row r="30848" spans="31:31" ht="15.75" x14ac:dyDescent="0.3">
      <c r="AE30848" s="70"/>
    </row>
    <row r="30849" spans="31:31" ht="15.75" x14ac:dyDescent="0.3">
      <c r="AE30849" s="70"/>
    </row>
    <row r="30850" spans="31:31" ht="15.75" x14ac:dyDescent="0.3">
      <c r="AE30850" s="70"/>
    </row>
    <row r="30851" spans="31:31" ht="15.75" x14ac:dyDescent="0.3">
      <c r="AE30851" s="70"/>
    </row>
    <row r="30852" spans="31:31" ht="15.75" x14ac:dyDescent="0.3">
      <c r="AE30852" s="70"/>
    </row>
    <row r="30853" spans="31:31" ht="15.75" x14ac:dyDescent="0.3">
      <c r="AE30853" s="70"/>
    </row>
    <row r="30854" spans="31:31" ht="15.75" x14ac:dyDescent="0.3">
      <c r="AE30854" s="70"/>
    </row>
    <row r="30855" spans="31:31" ht="15.75" x14ac:dyDescent="0.3">
      <c r="AE30855" s="70"/>
    </row>
    <row r="30856" spans="31:31" ht="15.75" x14ac:dyDescent="0.3">
      <c r="AE30856" s="70"/>
    </row>
    <row r="30857" spans="31:31" ht="15.75" x14ac:dyDescent="0.3">
      <c r="AE30857" s="70"/>
    </row>
    <row r="30858" spans="31:31" ht="15.75" x14ac:dyDescent="0.3">
      <c r="AE30858" s="70"/>
    </row>
    <row r="30859" spans="31:31" ht="15.75" x14ac:dyDescent="0.3">
      <c r="AE30859" s="70"/>
    </row>
    <row r="30860" spans="31:31" ht="15.75" x14ac:dyDescent="0.3">
      <c r="AE30860" s="70"/>
    </row>
    <row r="30861" spans="31:31" ht="15.75" x14ac:dyDescent="0.3">
      <c r="AE30861" s="70"/>
    </row>
    <row r="30862" spans="31:31" ht="15.75" x14ac:dyDescent="0.3">
      <c r="AE30862" s="70"/>
    </row>
    <row r="30863" spans="31:31" ht="15.75" x14ac:dyDescent="0.3">
      <c r="AE30863" s="70"/>
    </row>
    <row r="30864" spans="31:31" ht="15.75" x14ac:dyDescent="0.3">
      <c r="AE30864" s="70"/>
    </row>
    <row r="30865" spans="31:31" ht="15.75" x14ac:dyDescent="0.3">
      <c r="AE30865" s="70"/>
    </row>
    <row r="30866" spans="31:31" ht="15.75" x14ac:dyDescent="0.3">
      <c r="AE30866" s="70"/>
    </row>
    <row r="30867" spans="31:31" ht="15.75" x14ac:dyDescent="0.3">
      <c r="AE30867" s="70"/>
    </row>
    <row r="30868" spans="31:31" ht="15.75" x14ac:dyDescent="0.3">
      <c r="AE30868" s="70"/>
    </row>
    <row r="30869" spans="31:31" ht="15.75" x14ac:dyDescent="0.3">
      <c r="AE30869" s="70"/>
    </row>
    <row r="30870" spans="31:31" ht="15.75" x14ac:dyDescent="0.3">
      <c r="AE30870" s="70"/>
    </row>
    <row r="30871" spans="31:31" ht="15.75" x14ac:dyDescent="0.3">
      <c r="AE30871" s="70"/>
    </row>
    <row r="30872" spans="31:31" ht="15.75" x14ac:dyDescent="0.3">
      <c r="AE30872" s="70"/>
    </row>
    <row r="30873" spans="31:31" ht="15.75" x14ac:dyDescent="0.3">
      <c r="AE30873" s="70"/>
    </row>
    <row r="30874" spans="31:31" ht="15.75" x14ac:dyDescent="0.3">
      <c r="AE30874" s="70"/>
    </row>
    <row r="30875" spans="31:31" ht="15.75" x14ac:dyDescent="0.3">
      <c r="AE30875" s="70"/>
    </row>
    <row r="30876" spans="31:31" ht="15.75" x14ac:dyDescent="0.3">
      <c r="AE30876" s="70"/>
    </row>
    <row r="30877" spans="31:31" ht="15.75" x14ac:dyDescent="0.3">
      <c r="AE30877" s="70"/>
    </row>
    <row r="30878" spans="31:31" ht="15.75" x14ac:dyDescent="0.3">
      <c r="AE30878" s="70"/>
    </row>
    <row r="30879" spans="31:31" ht="15.75" x14ac:dyDescent="0.3">
      <c r="AE30879" s="70"/>
    </row>
    <row r="30880" spans="31:31" ht="15.75" x14ac:dyDescent="0.3">
      <c r="AE30880" s="70"/>
    </row>
    <row r="30881" spans="31:31" ht="15.75" x14ac:dyDescent="0.3">
      <c r="AE30881" s="70"/>
    </row>
    <row r="30882" spans="31:31" ht="15.75" x14ac:dyDescent="0.3">
      <c r="AE30882" s="70"/>
    </row>
    <row r="30883" spans="31:31" ht="15.75" x14ac:dyDescent="0.3">
      <c r="AE30883" s="70"/>
    </row>
    <row r="30884" spans="31:31" ht="15.75" x14ac:dyDescent="0.3">
      <c r="AE30884" s="70"/>
    </row>
    <row r="30885" spans="31:31" ht="15.75" x14ac:dyDescent="0.3">
      <c r="AE30885" s="70"/>
    </row>
    <row r="30886" spans="31:31" ht="15.75" x14ac:dyDescent="0.3">
      <c r="AE30886" s="70"/>
    </row>
    <row r="30887" spans="31:31" ht="15.75" x14ac:dyDescent="0.3">
      <c r="AE30887" s="70"/>
    </row>
    <row r="30888" spans="31:31" ht="15.75" x14ac:dyDescent="0.3">
      <c r="AE30888" s="70"/>
    </row>
    <row r="30889" spans="31:31" ht="15.75" x14ac:dyDescent="0.3">
      <c r="AE30889" s="70"/>
    </row>
    <row r="30890" spans="31:31" ht="15.75" x14ac:dyDescent="0.3">
      <c r="AE30890" s="70"/>
    </row>
    <row r="30891" spans="31:31" ht="15.75" x14ac:dyDescent="0.3">
      <c r="AE30891" s="70"/>
    </row>
    <row r="30892" spans="31:31" ht="15.75" x14ac:dyDescent="0.3">
      <c r="AE30892" s="70"/>
    </row>
    <row r="30893" spans="31:31" ht="15.75" x14ac:dyDescent="0.3">
      <c r="AE30893" s="70"/>
    </row>
    <row r="30894" spans="31:31" ht="15.75" x14ac:dyDescent="0.3">
      <c r="AE30894" s="70"/>
    </row>
    <row r="30895" spans="31:31" ht="15.75" x14ac:dyDescent="0.3">
      <c r="AE30895" s="70"/>
    </row>
    <row r="30896" spans="31:31" ht="15.75" x14ac:dyDescent="0.3">
      <c r="AE30896" s="70"/>
    </row>
    <row r="30897" spans="31:31" ht="15.75" x14ac:dyDescent="0.3">
      <c r="AE30897" s="70"/>
    </row>
    <row r="30898" spans="31:31" ht="15.75" x14ac:dyDescent="0.3">
      <c r="AE30898" s="70"/>
    </row>
    <row r="30899" spans="31:31" ht="15.75" x14ac:dyDescent="0.3">
      <c r="AE30899" s="70"/>
    </row>
    <row r="30900" spans="31:31" ht="15.75" x14ac:dyDescent="0.3">
      <c r="AE30900" s="70"/>
    </row>
    <row r="30901" spans="31:31" ht="15.75" x14ac:dyDescent="0.3">
      <c r="AE30901" s="70"/>
    </row>
    <row r="30902" spans="31:31" ht="15.75" x14ac:dyDescent="0.3">
      <c r="AE30902" s="70"/>
    </row>
    <row r="30903" spans="31:31" ht="15.75" x14ac:dyDescent="0.3">
      <c r="AE30903" s="70"/>
    </row>
    <row r="30904" spans="31:31" ht="15.75" x14ac:dyDescent="0.3">
      <c r="AE30904" s="70"/>
    </row>
    <row r="30905" spans="31:31" ht="15.75" x14ac:dyDescent="0.3">
      <c r="AE30905" s="70"/>
    </row>
    <row r="30906" spans="31:31" ht="15.75" x14ac:dyDescent="0.3">
      <c r="AE30906" s="70"/>
    </row>
    <row r="30907" spans="31:31" ht="15.75" x14ac:dyDescent="0.3">
      <c r="AE30907" s="70"/>
    </row>
    <row r="30908" spans="31:31" ht="15.75" x14ac:dyDescent="0.3">
      <c r="AE30908" s="70"/>
    </row>
    <row r="30909" spans="31:31" ht="15.75" x14ac:dyDescent="0.3">
      <c r="AE30909" s="70"/>
    </row>
    <row r="30910" spans="31:31" ht="15.75" x14ac:dyDescent="0.3">
      <c r="AE30910" s="70"/>
    </row>
    <row r="30911" spans="31:31" ht="15.75" x14ac:dyDescent="0.3">
      <c r="AE30911" s="70"/>
    </row>
    <row r="30912" spans="31:31" ht="15.75" x14ac:dyDescent="0.3">
      <c r="AE30912" s="70"/>
    </row>
    <row r="30913" spans="31:31" ht="15.75" x14ac:dyDescent="0.3">
      <c r="AE30913" s="70"/>
    </row>
    <row r="30914" spans="31:31" ht="15.75" x14ac:dyDescent="0.3">
      <c r="AE30914" s="70"/>
    </row>
    <row r="30915" spans="31:31" ht="15.75" x14ac:dyDescent="0.3">
      <c r="AE30915" s="70"/>
    </row>
    <row r="30916" spans="31:31" ht="15.75" x14ac:dyDescent="0.3">
      <c r="AE30916" s="70"/>
    </row>
    <row r="30917" spans="31:31" ht="15.75" x14ac:dyDescent="0.3">
      <c r="AE30917" s="70"/>
    </row>
    <row r="30918" spans="31:31" ht="15.75" x14ac:dyDescent="0.3">
      <c r="AE30918" s="70"/>
    </row>
    <row r="30919" spans="31:31" ht="15.75" x14ac:dyDescent="0.3">
      <c r="AE30919" s="70"/>
    </row>
    <row r="30920" spans="31:31" ht="15.75" x14ac:dyDescent="0.3">
      <c r="AE30920" s="70"/>
    </row>
    <row r="30921" spans="31:31" ht="15.75" x14ac:dyDescent="0.3">
      <c r="AE30921" s="70"/>
    </row>
    <row r="30922" spans="31:31" ht="15.75" x14ac:dyDescent="0.3">
      <c r="AE30922" s="70"/>
    </row>
    <row r="30923" spans="31:31" ht="15.75" x14ac:dyDescent="0.3">
      <c r="AE30923" s="70"/>
    </row>
    <row r="30924" spans="31:31" ht="15.75" x14ac:dyDescent="0.3">
      <c r="AE30924" s="70"/>
    </row>
    <row r="30925" spans="31:31" ht="15.75" x14ac:dyDescent="0.3">
      <c r="AE30925" s="70"/>
    </row>
    <row r="30926" spans="31:31" ht="15.75" x14ac:dyDescent="0.3">
      <c r="AE30926" s="70"/>
    </row>
    <row r="30927" spans="31:31" ht="15.75" x14ac:dyDescent="0.3">
      <c r="AE30927" s="70"/>
    </row>
    <row r="30928" spans="31:31" ht="15.75" x14ac:dyDescent="0.3">
      <c r="AE30928" s="70"/>
    </row>
    <row r="30929" spans="31:31" ht="15.75" x14ac:dyDescent="0.3">
      <c r="AE30929" s="70"/>
    </row>
    <row r="30930" spans="31:31" ht="15.75" x14ac:dyDescent="0.3">
      <c r="AE30930" s="70"/>
    </row>
    <row r="30931" spans="31:31" ht="15.75" x14ac:dyDescent="0.3">
      <c r="AE30931" s="70"/>
    </row>
    <row r="30932" spans="31:31" ht="15.75" x14ac:dyDescent="0.3">
      <c r="AE30932" s="70"/>
    </row>
    <row r="30933" spans="31:31" ht="15.75" x14ac:dyDescent="0.3">
      <c r="AE30933" s="70"/>
    </row>
    <row r="30934" spans="31:31" ht="15.75" x14ac:dyDescent="0.3">
      <c r="AE30934" s="70"/>
    </row>
    <row r="30935" spans="31:31" ht="15.75" x14ac:dyDescent="0.3">
      <c r="AE30935" s="70"/>
    </row>
    <row r="30936" spans="31:31" ht="15.75" x14ac:dyDescent="0.3">
      <c r="AE30936" s="70"/>
    </row>
    <row r="30937" spans="31:31" ht="15.75" x14ac:dyDescent="0.3">
      <c r="AE30937" s="70"/>
    </row>
    <row r="30938" spans="31:31" ht="15.75" x14ac:dyDescent="0.3">
      <c r="AE30938" s="70"/>
    </row>
    <row r="30939" spans="31:31" ht="15.75" x14ac:dyDescent="0.3">
      <c r="AE30939" s="70"/>
    </row>
    <row r="30940" spans="31:31" ht="15.75" x14ac:dyDescent="0.3">
      <c r="AE30940" s="70"/>
    </row>
    <row r="30941" spans="31:31" ht="15.75" x14ac:dyDescent="0.3">
      <c r="AE30941" s="70"/>
    </row>
    <row r="30942" spans="31:31" ht="15.75" x14ac:dyDescent="0.3">
      <c r="AE30942" s="70"/>
    </row>
    <row r="30943" spans="31:31" ht="15.75" x14ac:dyDescent="0.3">
      <c r="AE30943" s="70"/>
    </row>
    <row r="30944" spans="31:31" ht="15.75" x14ac:dyDescent="0.3">
      <c r="AE30944" s="70"/>
    </row>
    <row r="30945" spans="31:31" ht="15.75" x14ac:dyDescent="0.3">
      <c r="AE30945" s="70"/>
    </row>
    <row r="30946" spans="31:31" ht="15.75" x14ac:dyDescent="0.3">
      <c r="AE30946" s="70"/>
    </row>
    <row r="30947" spans="31:31" ht="15.75" x14ac:dyDescent="0.3">
      <c r="AE30947" s="70"/>
    </row>
    <row r="30948" spans="31:31" ht="15.75" x14ac:dyDescent="0.3">
      <c r="AE30948" s="70"/>
    </row>
    <row r="30949" spans="31:31" ht="15.75" x14ac:dyDescent="0.3">
      <c r="AE30949" s="70"/>
    </row>
    <row r="30950" spans="31:31" ht="15.75" x14ac:dyDescent="0.3">
      <c r="AE30950" s="70"/>
    </row>
    <row r="30951" spans="31:31" ht="15.75" x14ac:dyDescent="0.3">
      <c r="AE30951" s="70"/>
    </row>
    <row r="30952" spans="31:31" ht="15.75" x14ac:dyDescent="0.3">
      <c r="AE30952" s="70"/>
    </row>
    <row r="30953" spans="31:31" ht="15.75" x14ac:dyDescent="0.3">
      <c r="AE30953" s="70"/>
    </row>
    <row r="30954" spans="31:31" ht="15.75" x14ac:dyDescent="0.3">
      <c r="AE30954" s="70"/>
    </row>
    <row r="30955" spans="31:31" ht="15.75" x14ac:dyDescent="0.3">
      <c r="AE30955" s="70"/>
    </row>
    <row r="30956" spans="31:31" ht="15.75" x14ac:dyDescent="0.3">
      <c r="AE30956" s="70"/>
    </row>
    <row r="30957" spans="31:31" ht="15.75" x14ac:dyDescent="0.3">
      <c r="AE30957" s="70"/>
    </row>
    <row r="30958" spans="31:31" ht="15.75" x14ac:dyDescent="0.3">
      <c r="AE30958" s="70"/>
    </row>
    <row r="30959" spans="31:31" ht="15.75" x14ac:dyDescent="0.3">
      <c r="AE30959" s="70"/>
    </row>
    <row r="30960" spans="31:31" ht="15.75" x14ac:dyDescent="0.3">
      <c r="AE30960" s="70"/>
    </row>
    <row r="30961" spans="31:31" ht="15.75" x14ac:dyDescent="0.3">
      <c r="AE30961" s="70"/>
    </row>
    <row r="30962" spans="31:31" ht="15.75" x14ac:dyDescent="0.3">
      <c r="AE30962" s="70"/>
    </row>
    <row r="30963" spans="31:31" ht="15.75" x14ac:dyDescent="0.3">
      <c r="AE30963" s="70"/>
    </row>
    <row r="30964" spans="31:31" ht="15.75" x14ac:dyDescent="0.3">
      <c r="AE30964" s="70"/>
    </row>
    <row r="30965" spans="31:31" ht="15.75" x14ac:dyDescent="0.3">
      <c r="AE30965" s="70"/>
    </row>
    <row r="30966" spans="31:31" ht="15.75" x14ac:dyDescent="0.3">
      <c r="AE30966" s="70"/>
    </row>
    <row r="30967" spans="31:31" ht="15.75" x14ac:dyDescent="0.3">
      <c r="AE30967" s="70"/>
    </row>
    <row r="30968" spans="31:31" ht="15.75" x14ac:dyDescent="0.3">
      <c r="AE30968" s="70"/>
    </row>
    <row r="30969" spans="31:31" ht="15.75" x14ac:dyDescent="0.3">
      <c r="AE30969" s="70"/>
    </row>
    <row r="30970" spans="31:31" ht="15.75" x14ac:dyDescent="0.3">
      <c r="AE30970" s="70"/>
    </row>
    <row r="30971" spans="31:31" ht="15.75" x14ac:dyDescent="0.3">
      <c r="AE30971" s="70"/>
    </row>
    <row r="30972" spans="31:31" ht="15.75" x14ac:dyDescent="0.3">
      <c r="AE30972" s="70"/>
    </row>
    <row r="30973" spans="31:31" ht="15.75" x14ac:dyDescent="0.3">
      <c r="AE30973" s="70"/>
    </row>
    <row r="30974" spans="31:31" ht="15.75" x14ac:dyDescent="0.3">
      <c r="AE30974" s="70"/>
    </row>
    <row r="30975" spans="31:31" ht="15.75" x14ac:dyDescent="0.3">
      <c r="AE30975" s="70"/>
    </row>
    <row r="30976" spans="31:31" ht="15.75" x14ac:dyDescent="0.3">
      <c r="AE30976" s="70"/>
    </row>
    <row r="30977" spans="31:31" ht="15.75" x14ac:dyDescent="0.3">
      <c r="AE30977" s="70"/>
    </row>
    <row r="30978" spans="31:31" ht="15.75" x14ac:dyDescent="0.3">
      <c r="AE30978" s="70"/>
    </row>
    <row r="30979" spans="31:31" ht="15.75" x14ac:dyDescent="0.3">
      <c r="AE30979" s="70"/>
    </row>
    <row r="30980" spans="31:31" ht="15.75" x14ac:dyDescent="0.3">
      <c r="AE30980" s="70"/>
    </row>
    <row r="30981" spans="31:31" ht="15.75" x14ac:dyDescent="0.3">
      <c r="AE30981" s="70"/>
    </row>
    <row r="30982" spans="31:31" ht="15.75" x14ac:dyDescent="0.3">
      <c r="AE30982" s="70"/>
    </row>
    <row r="30983" spans="31:31" ht="15.75" x14ac:dyDescent="0.3">
      <c r="AE30983" s="70"/>
    </row>
    <row r="30984" spans="31:31" ht="15.75" x14ac:dyDescent="0.3">
      <c r="AE30984" s="70"/>
    </row>
    <row r="30985" spans="31:31" ht="15.75" x14ac:dyDescent="0.3">
      <c r="AE30985" s="70"/>
    </row>
    <row r="30986" spans="31:31" ht="15.75" x14ac:dyDescent="0.3">
      <c r="AE30986" s="70"/>
    </row>
    <row r="30987" spans="31:31" ht="15.75" x14ac:dyDescent="0.3">
      <c r="AE30987" s="70"/>
    </row>
    <row r="30988" spans="31:31" ht="15.75" x14ac:dyDescent="0.3">
      <c r="AE30988" s="70"/>
    </row>
    <row r="30989" spans="31:31" ht="15.75" x14ac:dyDescent="0.3">
      <c r="AE30989" s="70"/>
    </row>
    <row r="30990" spans="31:31" ht="15.75" x14ac:dyDescent="0.3">
      <c r="AE30990" s="70"/>
    </row>
    <row r="30991" spans="31:31" ht="15.75" x14ac:dyDescent="0.3">
      <c r="AE30991" s="70"/>
    </row>
    <row r="30992" spans="31:31" ht="15.75" x14ac:dyDescent="0.3">
      <c r="AE30992" s="70"/>
    </row>
    <row r="30993" spans="31:31" ht="15.75" x14ac:dyDescent="0.3">
      <c r="AE30993" s="70"/>
    </row>
    <row r="30994" spans="31:31" ht="15.75" x14ac:dyDescent="0.3">
      <c r="AE30994" s="70"/>
    </row>
    <row r="30995" spans="31:31" ht="15.75" x14ac:dyDescent="0.3">
      <c r="AE30995" s="70"/>
    </row>
    <row r="30996" spans="31:31" ht="15.75" x14ac:dyDescent="0.3">
      <c r="AE30996" s="70"/>
    </row>
    <row r="30997" spans="31:31" ht="15.75" x14ac:dyDescent="0.3">
      <c r="AE30997" s="70"/>
    </row>
    <row r="30998" spans="31:31" ht="15.75" x14ac:dyDescent="0.3">
      <c r="AE30998" s="70"/>
    </row>
    <row r="30999" spans="31:31" ht="15.75" x14ac:dyDescent="0.3">
      <c r="AE30999" s="70"/>
    </row>
    <row r="31000" spans="31:31" ht="15.75" x14ac:dyDescent="0.3">
      <c r="AE31000" s="70"/>
    </row>
    <row r="31001" spans="31:31" ht="15.75" x14ac:dyDescent="0.3">
      <c r="AE31001" s="70"/>
    </row>
    <row r="31002" spans="31:31" ht="15.75" x14ac:dyDescent="0.3">
      <c r="AE31002" s="70"/>
    </row>
    <row r="31003" spans="31:31" ht="15.75" x14ac:dyDescent="0.3">
      <c r="AE31003" s="70"/>
    </row>
    <row r="31004" spans="31:31" ht="15.75" x14ac:dyDescent="0.3">
      <c r="AE31004" s="70"/>
    </row>
    <row r="31005" spans="31:31" ht="15.75" x14ac:dyDescent="0.3">
      <c r="AE31005" s="70"/>
    </row>
    <row r="31006" spans="31:31" ht="15.75" x14ac:dyDescent="0.3">
      <c r="AE31006" s="70"/>
    </row>
    <row r="31007" spans="31:31" ht="15.75" x14ac:dyDescent="0.3">
      <c r="AE31007" s="70"/>
    </row>
    <row r="31008" spans="31:31" ht="15.75" x14ac:dyDescent="0.3">
      <c r="AE31008" s="70"/>
    </row>
    <row r="31009" spans="31:31" ht="15.75" x14ac:dyDescent="0.3">
      <c r="AE31009" s="70"/>
    </row>
    <row r="31010" spans="31:31" ht="15.75" x14ac:dyDescent="0.3">
      <c r="AE31010" s="70"/>
    </row>
    <row r="31011" spans="31:31" ht="15.75" x14ac:dyDescent="0.3">
      <c r="AE31011" s="70"/>
    </row>
    <row r="31012" spans="31:31" ht="15.75" x14ac:dyDescent="0.3">
      <c r="AE31012" s="70"/>
    </row>
    <row r="31013" spans="31:31" ht="15.75" x14ac:dyDescent="0.3">
      <c r="AE31013" s="70"/>
    </row>
    <row r="31014" spans="31:31" ht="15.75" x14ac:dyDescent="0.3">
      <c r="AE31014" s="70"/>
    </row>
    <row r="31015" spans="31:31" ht="15.75" x14ac:dyDescent="0.3">
      <c r="AE31015" s="70"/>
    </row>
    <row r="31016" spans="31:31" ht="15.75" x14ac:dyDescent="0.3">
      <c r="AE31016" s="70"/>
    </row>
    <row r="31017" spans="31:31" ht="15.75" x14ac:dyDescent="0.3">
      <c r="AE31017" s="70"/>
    </row>
    <row r="31018" spans="31:31" ht="15.75" x14ac:dyDescent="0.3">
      <c r="AE31018" s="70"/>
    </row>
    <row r="31019" spans="31:31" ht="15.75" x14ac:dyDescent="0.3">
      <c r="AE31019" s="70"/>
    </row>
    <row r="31020" spans="31:31" ht="15.75" x14ac:dyDescent="0.3">
      <c r="AE31020" s="70"/>
    </row>
    <row r="31021" spans="31:31" ht="15.75" x14ac:dyDescent="0.3">
      <c r="AE31021" s="70"/>
    </row>
    <row r="31022" spans="31:31" ht="15.75" x14ac:dyDescent="0.3">
      <c r="AE31022" s="70"/>
    </row>
    <row r="31023" spans="31:31" ht="15.75" x14ac:dyDescent="0.3">
      <c r="AE31023" s="70"/>
    </row>
    <row r="31024" spans="31:31" ht="15.75" x14ac:dyDescent="0.3">
      <c r="AE31024" s="70"/>
    </row>
    <row r="31025" spans="31:31" ht="15.75" x14ac:dyDescent="0.3">
      <c r="AE31025" s="70"/>
    </row>
    <row r="31026" spans="31:31" ht="15.75" x14ac:dyDescent="0.3">
      <c r="AE31026" s="70"/>
    </row>
    <row r="31027" spans="31:31" ht="15.75" x14ac:dyDescent="0.3">
      <c r="AE31027" s="70"/>
    </row>
    <row r="31028" spans="31:31" ht="15.75" x14ac:dyDescent="0.3">
      <c r="AE31028" s="70"/>
    </row>
    <row r="31029" spans="31:31" ht="15.75" x14ac:dyDescent="0.3">
      <c r="AE31029" s="70"/>
    </row>
    <row r="31030" spans="31:31" ht="15.75" x14ac:dyDescent="0.3">
      <c r="AE31030" s="70"/>
    </row>
    <row r="31031" spans="31:31" ht="15.75" x14ac:dyDescent="0.3">
      <c r="AE31031" s="70"/>
    </row>
    <row r="31032" spans="31:31" ht="15.75" x14ac:dyDescent="0.3">
      <c r="AE31032" s="70"/>
    </row>
    <row r="31033" spans="31:31" ht="15.75" x14ac:dyDescent="0.3">
      <c r="AE31033" s="70"/>
    </row>
    <row r="31034" spans="31:31" ht="15.75" x14ac:dyDescent="0.3">
      <c r="AE31034" s="70"/>
    </row>
    <row r="31035" spans="31:31" ht="15.75" x14ac:dyDescent="0.3">
      <c r="AE31035" s="70"/>
    </row>
    <row r="31036" spans="31:31" ht="15.75" x14ac:dyDescent="0.3">
      <c r="AE31036" s="70"/>
    </row>
    <row r="31037" spans="31:31" ht="15.75" x14ac:dyDescent="0.3">
      <c r="AE31037" s="70"/>
    </row>
    <row r="31038" spans="31:31" ht="15.75" x14ac:dyDescent="0.3">
      <c r="AE31038" s="70"/>
    </row>
    <row r="31039" spans="31:31" ht="15.75" x14ac:dyDescent="0.3">
      <c r="AE31039" s="70"/>
    </row>
    <row r="31040" spans="31:31" ht="15.75" x14ac:dyDescent="0.3">
      <c r="AE31040" s="70"/>
    </row>
    <row r="31041" spans="31:31" ht="15.75" x14ac:dyDescent="0.3">
      <c r="AE31041" s="70"/>
    </row>
    <row r="31042" spans="31:31" ht="15.75" x14ac:dyDescent="0.3">
      <c r="AE31042" s="70"/>
    </row>
    <row r="31043" spans="31:31" ht="15.75" x14ac:dyDescent="0.3">
      <c r="AE31043" s="70"/>
    </row>
    <row r="31044" spans="31:31" ht="15.75" x14ac:dyDescent="0.3">
      <c r="AE31044" s="70"/>
    </row>
    <row r="31045" spans="31:31" ht="15.75" x14ac:dyDescent="0.3">
      <c r="AE31045" s="70"/>
    </row>
    <row r="31046" spans="31:31" ht="15.75" x14ac:dyDescent="0.3">
      <c r="AE31046" s="70"/>
    </row>
    <row r="31047" spans="31:31" ht="15.75" x14ac:dyDescent="0.3">
      <c r="AE31047" s="70"/>
    </row>
    <row r="31048" spans="31:31" ht="15.75" x14ac:dyDescent="0.3">
      <c r="AE31048" s="70"/>
    </row>
    <row r="31049" spans="31:31" ht="15.75" x14ac:dyDescent="0.3">
      <c r="AE31049" s="70"/>
    </row>
    <row r="31050" spans="31:31" ht="15.75" x14ac:dyDescent="0.3">
      <c r="AE31050" s="70"/>
    </row>
    <row r="31051" spans="31:31" ht="15.75" x14ac:dyDescent="0.3">
      <c r="AE31051" s="70"/>
    </row>
    <row r="31052" spans="31:31" ht="15.75" x14ac:dyDescent="0.3">
      <c r="AE31052" s="70"/>
    </row>
    <row r="31053" spans="31:31" ht="15.75" x14ac:dyDescent="0.3">
      <c r="AE31053" s="70"/>
    </row>
    <row r="31054" spans="31:31" ht="15.75" x14ac:dyDescent="0.3">
      <c r="AE31054" s="70"/>
    </row>
    <row r="31055" spans="31:31" ht="15.75" x14ac:dyDescent="0.3">
      <c r="AE31055" s="70"/>
    </row>
    <row r="31056" spans="31:31" ht="15.75" x14ac:dyDescent="0.3">
      <c r="AE31056" s="70"/>
    </row>
    <row r="31057" spans="31:31" ht="15.75" x14ac:dyDescent="0.3">
      <c r="AE31057" s="70"/>
    </row>
    <row r="31058" spans="31:31" ht="15.75" x14ac:dyDescent="0.3">
      <c r="AE31058" s="70"/>
    </row>
    <row r="31059" spans="31:31" ht="15.75" x14ac:dyDescent="0.3">
      <c r="AE31059" s="70"/>
    </row>
    <row r="31060" spans="31:31" ht="15.75" x14ac:dyDescent="0.3">
      <c r="AE31060" s="70"/>
    </row>
    <row r="31061" spans="31:31" ht="15.75" x14ac:dyDescent="0.3">
      <c r="AE31061" s="70"/>
    </row>
    <row r="31062" spans="31:31" ht="15.75" x14ac:dyDescent="0.3">
      <c r="AE31062" s="70"/>
    </row>
    <row r="31063" spans="31:31" ht="15.75" x14ac:dyDescent="0.3">
      <c r="AE31063" s="70"/>
    </row>
    <row r="31064" spans="31:31" ht="15.75" x14ac:dyDescent="0.3">
      <c r="AE31064" s="70"/>
    </row>
    <row r="31065" spans="31:31" ht="15.75" x14ac:dyDescent="0.3">
      <c r="AE31065" s="70"/>
    </row>
    <row r="31066" spans="31:31" ht="15.75" x14ac:dyDescent="0.3">
      <c r="AE31066" s="70"/>
    </row>
    <row r="31067" spans="31:31" ht="15.75" x14ac:dyDescent="0.3">
      <c r="AE31067" s="70"/>
    </row>
    <row r="31068" spans="31:31" ht="15.75" x14ac:dyDescent="0.3">
      <c r="AE31068" s="70"/>
    </row>
    <row r="31069" spans="31:31" ht="15.75" x14ac:dyDescent="0.3">
      <c r="AE31069" s="70"/>
    </row>
    <row r="31070" spans="31:31" ht="15.75" x14ac:dyDescent="0.3">
      <c r="AE31070" s="70"/>
    </row>
    <row r="31071" spans="31:31" ht="15.75" x14ac:dyDescent="0.3">
      <c r="AE31071" s="70"/>
    </row>
    <row r="31072" spans="31:31" ht="15.75" x14ac:dyDescent="0.3">
      <c r="AE31072" s="70"/>
    </row>
    <row r="31073" spans="31:31" ht="15.75" x14ac:dyDescent="0.3">
      <c r="AE31073" s="70"/>
    </row>
    <row r="31074" spans="31:31" ht="15.75" x14ac:dyDescent="0.3">
      <c r="AE31074" s="70"/>
    </row>
    <row r="31075" spans="31:31" ht="15.75" x14ac:dyDescent="0.3">
      <c r="AE31075" s="70"/>
    </row>
    <row r="31076" spans="31:31" ht="15.75" x14ac:dyDescent="0.3">
      <c r="AE31076" s="70"/>
    </row>
    <row r="31077" spans="31:31" ht="15.75" x14ac:dyDescent="0.3">
      <c r="AE31077" s="70"/>
    </row>
    <row r="31078" spans="31:31" ht="15.75" x14ac:dyDescent="0.3">
      <c r="AE31078" s="70"/>
    </row>
    <row r="31079" spans="31:31" ht="15.75" x14ac:dyDescent="0.3">
      <c r="AE31079" s="70"/>
    </row>
    <row r="31080" spans="31:31" ht="15.75" x14ac:dyDescent="0.3">
      <c r="AE31080" s="70"/>
    </row>
    <row r="31081" spans="31:31" ht="15.75" x14ac:dyDescent="0.3">
      <c r="AE31081" s="70"/>
    </row>
    <row r="31082" spans="31:31" ht="15.75" x14ac:dyDescent="0.3">
      <c r="AE31082" s="70"/>
    </row>
    <row r="31083" spans="31:31" ht="15.75" x14ac:dyDescent="0.3">
      <c r="AE31083" s="70"/>
    </row>
    <row r="31084" spans="31:31" ht="15.75" x14ac:dyDescent="0.3">
      <c r="AE31084" s="70"/>
    </row>
    <row r="31085" spans="31:31" ht="15.75" x14ac:dyDescent="0.3">
      <c r="AE31085" s="70"/>
    </row>
    <row r="31086" spans="31:31" ht="15.75" x14ac:dyDescent="0.3">
      <c r="AE31086" s="70"/>
    </row>
    <row r="31087" spans="31:31" ht="15.75" x14ac:dyDescent="0.3">
      <c r="AE31087" s="70"/>
    </row>
    <row r="31088" spans="31:31" ht="15.75" x14ac:dyDescent="0.3">
      <c r="AE31088" s="70"/>
    </row>
    <row r="31089" spans="31:31" ht="15.75" x14ac:dyDescent="0.3">
      <c r="AE31089" s="70"/>
    </row>
    <row r="31090" spans="31:31" ht="15.75" x14ac:dyDescent="0.3">
      <c r="AE31090" s="70"/>
    </row>
    <row r="31091" spans="31:31" ht="15.75" x14ac:dyDescent="0.3">
      <c r="AE31091" s="70"/>
    </row>
    <row r="31092" spans="31:31" ht="15.75" x14ac:dyDescent="0.3">
      <c r="AE31092" s="70"/>
    </row>
    <row r="31093" spans="31:31" ht="15.75" x14ac:dyDescent="0.3">
      <c r="AE31093" s="70"/>
    </row>
    <row r="31094" spans="31:31" ht="15.75" x14ac:dyDescent="0.3">
      <c r="AE31094" s="70"/>
    </row>
    <row r="31095" spans="31:31" ht="15.75" x14ac:dyDescent="0.3">
      <c r="AE31095" s="70"/>
    </row>
    <row r="31096" spans="31:31" ht="15.75" x14ac:dyDescent="0.3">
      <c r="AE31096" s="70"/>
    </row>
    <row r="31097" spans="31:31" ht="15.75" x14ac:dyDescent="0.3">
      <c r="AE31097" s="70"/>
    </row>
    <row r="31098" spans="31:31" ht="15.75" x14ac:dyDescent="0.3">
      <c r="AE31098" s="70"/>
    </row>
    <row r="31099" spans="31:31" ht="15.75" x14ac:dyDescent="0.3">
      <c r="AE31099" s="70"/>
    </row>
    <row r="31100" spans="31:31" ht="15.75" x14ac:dyDescent="0.3">
      <c r="AE31100" s="70"/>
    </row>
    <row r="31101" spans="31:31" ht="15.75" x14ac:dyDescent="0.3">
      <c r="AE31101" s="70"/>
    </row>
    <row r="31102" spans="31:31" ht="15.75" x14ac:dyDescent="0.3">
      <c r="AE31102" s="70"/>
    </row>
    <row r="31103" spans="31:31" ht="15.75" x14ac:dyDescent="0.3">
      <c r="AE31103" s="70"/>
    </row>
    <row r="31104" spans="31:31" ht="15.75" x14ac:dyDescent="0.3">
      <c r="AE31104" s="70"/>
    </row>
    <row r="31105" spans="31:31" ht="15.75" x14ac:dyDescent="0.3">
      <c r="AE31105" s="70"/>
    </row>
    <row r="31106" spans="31:31" ht="15.75" x14ac:dyDescent="0.3">
      <c r="AE31106" s="70"/>
    </row>
    <row r="31107" spans="31:31" ht="15.75" x14ac:dyDescent="0.3">
      <c r="AE31107" s="70"/>
    </row>
    <row r="31108" spans="31:31" ht="15.75" x14ac:dyDescent="0.3">
      <c r="AE31108" s="70"/>
    </row>
    <row r="31109" spans="31:31" ht="15.75" x14ac:dyDescent="0.3">
      <c r="AE31109" s="70"/>
    </row>
    <row r="31110" spans="31:31" ht="15.75" x14ac:dyDescent="0.3">
      <c r="AE31110" s="70"/>
    </row>
    <row r="31111" spans="31:31" ht="15.75" x14ac:dyDescent="0.3">
      <c r="AE31111" s="70"/>
    </row>
    <row r="31112" spans="31:31" ht="15.75" x14ac:dyDescent="0.3">
      <c r="AE31112" s="70"/>
    </row>
    <row r="31113" spans="31:31" ht="15.75" x14ac:dyDescent="0.3">
      <c r="AE31113" s="70"/>
    </row>
    <row r="31114" spans="31:31" ht="15.75" x14ac:dyDescent="0.3">
      <c r="AE31114" s="70"/>
    </row>
    <row r="31115" spans="31:31" ht="15.75" x14ac:dyDescent="0.3">
      <c r="AE31115" s="70"/>
    </row>
    <row r="31116" spans="31:31" ht="15.75" x14ac:dyDescent="0.3">
      <c r="AE31116" s="70"/>
    </row>
    <row r="31117" spans="31:31" ht="15.75" x14ac:dyDescent="0.3">
      <c r="AE31117" s="70"/>
    </row>
    <row r="31118" spans="31:31" ht="15.75" x14ac:dyDescent="0.3">
      <c r="AE31118" s="70"/>
    </row>
    <row r="31119" spans="31:31" ht="15.75" x14ac:dyDescent="0.3">
      <c r="AE31119" s="70"/>
    </row>
    <row r="31120" spans="31:31" ht="15.75" x14ac:dyDescent="0.3">
      <c r="AE31120" s="70"/>
    </row>
    <row r="31121" spans="31:31" ht="15.75" x14ac:dyDescent="0.3">
      <c r="AE31121" s="70"/>
    </row>
    <row r="31122" spans="31:31" ht="15.75" x14ac:dyDescent="0.3">
      <c r="AE31122" s="70"/>
    </row>
    <row r="31123" spans="31:31" ht="15.75" x14ac:dyDescent="0.3">
      <c r="AE31123" s="70"/>
    </row>
    <row r="31124" spans="31:31" ht="15.75" x14ac:dyDescent="0.3">
      <c r="AE31124" s="70"/>
    </row>
    <row r="31125" spans="31:31" ht="15.75" x14ac:dyDescent="0.3">
      <c r="AE31125" s="70"/>
    </row>
    <row r="31126" spans="31:31" ht="15.75" x14ac:dyDescent="0.3">
      <c r="AE31126" s="70"/>
    </row>
    <row r="31127" spans="31:31" ht="15.75" x14ac:dyDescent="0.3">
      <c r="AE31127" s="70"/>
    </row>
    <row r="31128" spans="31:31" ht="15.75" x14ac:dyDescent="0.3">
      <c r="AE31128" s="70"/>
    </row>
    <row r="31129" spans="31:31" ht="15.75" x14ac:dyDescent="0.3">
      <c r="AE31129" s="70"/>
    </row>
    <row r="31130" spans="31:31" ht="15.75" x14ac:dyDescent="0.3">
      <c r="AE31130" s="70"/>
    </row>
    <row r="31131" spans="31:31" ht="15.75" x14ac:dyDescent="0.3">
      <c r="AE31131" s="70"/>
    </row>
    <row r="31132" spans="31:31" ht="15.75" x14ac:dyDescent="0.3">
      <c r="AE31132" s="70"/>
    </row>
    <row r="31133" spans="31:31" ht="15.75" x14ac:dyDescent="0.3">
      <c r="AE31133" s="70"/>
    </row>
    <row r="31134" spans="31:31" ht="15.75" x14ac:dyDescent="0.3">
      <c r="AE31134" s="70"/>
    </row>
    <row r="31135" spans="31:31" ht="15.75" x14ac:dyDescent="0.3">
      <c r="AE31135" s="70"/>
    </row>
    <row r="31136" spans="31:31" ht="15.75" x14ac:dyDescent="0.3">
      <c r="AE31136" s="70"/>
    </row>
    <row r="31137" spans="31:31" ht="15.75" x14ac:dyDescent="0.3">
      <c r="AE31137" s="70"/>
    </row>
    <row r="31138" spans="31:31" ht="15.75" x14ac:dyDescent="0.3">
      <c r="AE31138" s="70"/>
    </row>
    <row r="31139" spans="31:31" ht="15.75" x14ac:dyDescent="0.3">
      <c r="AE31139" s="70"/>
    </row>
    <row r="31140" spans="31:31" ht="15.75" x14ac:dyDescent="0.3">
      <c r="AE31140" s="70"/>
    </row>
    <row r="31141" spans="31:31" ht="15.75" x14ac:dyDescent="0.3">
      <c r="AE31141" s="70"/>
    </row>
    <row r="31142" spans="31:31" ht="15.75" x14ac:dyDescent="0.3">
      <c r="AE31142" s="70"/>
    </row>
    <row r="31143" spans="31:31" ht="15.75" x14ac:dyDescent="0.3">
      <c r="AE31143" s="70"/>
    </row>
    <row r="31144" spans="31:31" ht="15.75" x14ac:dyDescent="0.3">
      <c r="AE31144" s="70"/>
    </row>
    <row r="31145" spans="31:31" ht="15.75" x14ac:dyDescent="0.3">
      <c r="AE31145" s="70"/>
    </row>
    <row r="31146" spans="31:31" ht="15.75" x14ac:dyDescent="0.3">
      <c r="AE31146" s="70"/>
    </row>
    <row r="31147" spans="31:31" ht="15.75" x14ac:dyDescent="0.3">
      <c r="AE31147" s="70"/>
    </row>
    <row r="31148" spans="31:31" ht="15.75" x14ac:dyDescent="0.3">
      <c r="AE31148" s="70"/>
    </row>
    <row r="31149" spans="31:31" ht="15.75" x14ac:dyDescent="0.3">
      <c r="AE31149" s="70"/>
    </row>
    <row r="31150" spans="31:31" ht="15.75" x14ac:dyDescent="0.3">
      <c r="AE31150" s="70"/>
    </row>
    <row r="31151" spans="31:31" ht="15.75" x14ac:dyDescent="0.3">
      <c r="AE31151" s="70"/>
    </row>
    <row r="31152" spans="31:31" ht="15.75" x14ac:dyDescent="0.3">
      <c r="AE31152" s="70"/>
    </row>
    <row r="31153" spans="31:31" ht="15.75" x14ac:dyDescent="0.3">
      <c r="AE31153" s="70"/>
    </row>
    <row r="31154" spans="31:31" ht="15.75" x14ac:dyDescent="0.3">
      <c r="AE31154" s="70"/>
    </row>
    <row r="31155" spans="31:31" ht="15.75" x14ac:dyDescent="0.3">
      <c r="AE31155" s="70"/>
    </row>
    <row r="31156" spans="31:31" ht="15.75" x14ac:dyDescent="0.3">
      <c r="AE31156" s="70"/>
    </row>
    <row r="31157" spans="31:31" ht="15.75" x14ac:dyDescent="0.3">
      <c r="AE31157" s="70"/>
    </row>
    <row r="31158" spans="31:31" ht="15.75" x14ac:dyDescent="0.3">
      <c r="AE31158" s="70"/>
    </row>
    <row r="31159" spans="31:31" ht="15.75" x14ac:dyDescent="0.3">
      <c r="AE31159" s="70"/>
    </row>
    <row r="31160" spans="31:31" ht="15.75" x14ac:dyDescent="0.3">
      <c r="AE31160" s="70"/>
    </row>
    <row r="31161" spans="31:31" ht="15.75" x14ac:dyDescent="0.3">
      <c r="AE31161" s="70"/>
    </row>
    <row r="31162" spans="31:31" ht="15.75" x14ac:dyDescent="0.3">
      <c r="AE31162" s="70"/>
    </row>
    <row r="31163" spans="31:31" ht="15.75" x14ac:dyDescent="0.3">
      <c r="AE31163" s="70"/>
    </row>
    <row r="31164" spans="31:31" ht="15.75" x14ac:dyDescent="0.3">
      <c r="AE31164" s="70"/>
    </row>
    <row r="31165" spans="31:31" ht="15.75" x14ac:dyDescent="0.3">
      <c r="AE31165" s="70"/>
    </row>
    <row r="31166" spans="31:31" ht="15.75" x14ac:dyDescent="0.3">
      <c r="AE31166" s="70"/>
    </row>
    <row r="31167" spans="31:31" ht="15.75" x14ac:dyDescent="0.3">
      <c r="AE31167" s="70"/>
    </row>
    <row r="31168" spans="31:31" ht="15.75" x14ac:dyDescent="0.3">
      <c r="AE31168" s="70"/>
    </row>
    <row r="31169" spans="31:31" ht="15.75" x14ac:dyDescent="0.3">
      <c r="AE31169" s="70"/>
    </row>
    <row r="31170" spans="31:31" ht="15.75" x14ac:dyDescent="0.3">
      <c r="AE31170" s="70"/>
    </row>
    <row r="31171" spans="31:31" ht="15.75" x14ac:dyDescent="0.3">
      <c r="AE31171" s="70"/>
    </row>
    <row r="31172" spans="31:31" ht="15.75" x14ac:dyDescent="0.3">
      <c r="AE31172" s="70"/>
    </row>
    <row r="31173" spans="31:31" ht="15.75" x14ac:dyDescent="0.3">
      <c r="AE31173" s="70"/>
    </row>
    <row r="31174" spans="31:31" ht="15.75" x14ac:dyDescent="0.3">
      <c r="AE31174" s="70"/>
    </row>
    <row r="31175" spans="31:31" ht="15.75" x14ac:dyDescent="0.3">
      <c r="AE31175" s="70"/>
    </row>
    <row r="31176" spans="31:31" ht="15.75" x14ac:dyDescent="0.3">
      <c r="AE31176" s="70"/>
    </row>
    <row r="31177" spans="31:31" ht="15.75" x14ac:dyDescent="0.3">
      <c r="AE31177" s="70"/>
    </row>
    <row r="31178" spans="31:31" ht="15.75" x14ac:dyDescent="0.3">
      <c r="AE31178" s="70"/>
    </row>
    <row r="31179" spans="31:31" ht="15.75" x14ac:dyDescent="0.3">
      <c r="AE31179" s="70"/>
    </row>
    <row r="31180" spans="31:31" ht="15.75" x14ac:dyDescent="0.3">
      <c r="AE31180" s="70"/>
    </row>
    <row r="31181" spans="31:31" ht="15.75" x14ac:dyDescent="0.3">
      <c r="AE31181" s="70"/>
    </row>
    <row r="31182" spans="31:31" ht="15.75" x14ac:dyDescent="0.3">
      <c r="AE31182" s="70"/>
    </row>
    <row r="31183" spans="31:31" ht="15.75" x14ac:dyDescent="0.3">
      <c r="AE31183" s="70"/>
    </row>
    <row r="31184" spans="31:31" ht="15.75" x14ac:dyDescent="0.3">
      <c r="AE31184" s="70"/>
    </row>
    <row r="31185" spans="31:31" ht="15.75" x14ac:dyDescent="0.3">
      <c r="AE31185" s="70"/>
    </row>
    <row r="31186" spans="31:31" ht="15.75" x14ac:dyDescent="0.3">
      <c r="AE31186" s="70"/>
    </row>
    <row r="31187" spans="31:31" ht="15.75" x14ac:dyDescent="0.3">
      <c r="AE31187" s="70"/>
    </row>
    <row r="31188" spans="31:31" ht="15.75" x14ac:dyDescent="0.3">
      <c r="AE31188" s="70"/>
    </row>
    <row r="31189" spans="31:31" ht="15.75" x14ac:dyDescent="0.3">
      <c r="AE31189" s="70"/>
    </row>
    <row r="31190" spans="31:31" ht="15.75" x14ac:dyDescent="0.3">
      <c r="AE31190" s="70"/>
    </row>
    <row r="31191" spans="31:31" ht="15.75" x14ac:dyDescent="0.3">
      <c r="AE31191" s="70"/>
    </row>
    <row r="31192" spans="31:31" ht="15.75" x14ac:dyDescent="0.3">
      <c r="AE31192" s="70"/>
    </row>
    <row r="31193" spans="31:31" ht="15.75" x14ac:dyDescent="0.3">
      <c r="AE31193" s="70"/>
    </row>
    <row r="31194" spans="31:31" ht="15.75" x14ac:dyDescent="0.3">
      <c r="AE31194" s="70"/>
    </row>
    <row r="31195" spans="31:31" ht="15.75" x14ac:dyDescent="0.3">
      <c r="AE31195" s="70"/>
    </row>
    <row r="31196" spans="31:31" ht="15.75" x14ac:dyDescent="0.3">
      <c r="AE31196" s="70"/>
    </row>
    <row r="31197" spans="31:31" ht="15.75" x14ac:dyDescent="0.3">
      <c r="AE31197" s="70"/>
    </row>
    <row r="31198" spans="31:31" ht="15.75" x14ac:dyDescent="0.3">
      <c r="AE31198" s="70"/>
    </row>
    <row r="31199" spans="31:31" ht="15.75" x14ac:dyDescent="0.3">
      <c r="AE31199" s="70"/>
    </row>
    <row r="31200" spans="31:31" ht="15.75" x14ac:dyDescent="0.3">
      <c r="AE31200" s="70"/>
    </row>
    <row r="31201" spans="31:31" ht="15.75" x14ac:dyDescent="0.3">
      <c r="AE31201" s="70"/>
    </row>
    <row r="31202" spans="31:31" ht="15.75" x14ac:dyDescent="0.3">
      <c r="AE31202" s="70"/>
    </row>
    <row r="31203" spans="31:31" ht="15.75" x14ac:dyDescent="0.3">
      <c r="AE31203" s="70"/>
    </row>
    <row r="31204" spans="31:31" ht="15.75" x14ac:dyDescent="0.3">
      <c r="AE31204" s="70"/>
    </row>
    <row r="31205" spans="31:31" ht="15.75" x14ac:dyDescent="0.3">
      <c r="AE31205" s="70"/>
    </row>
    <row r="31206" spans="31:31" ht="15.75" x14ac:dyDescent="0.3">
      <c r="AE31206" s="70"/>
    </row>
    <row r="31207" spans="31:31" ht="15.75" x14ac:dyDescent="0.3">
      <c r="AE31207" s="70"/>
    </row>
    <row r="31208" spans="31:31" ht="15.75" x14ac:dyDescent="0.3">
      <c r="AE31208" s="70"/>
    </row>
    <row r="31209" spans="31:31" ht="15.75" x14ac:dyDescent="0.3">
      <c r="AE31209" s="70"/>
    </row>
    <row r="31210" spans="31:31" ht="15.75" x14ac:dyDescent="0.3">
      <c r="AE31210" s="70"/>
    </row>
    <row r="31211" spans="31:31" ht="15.75" x14ac:dyDescent="0.3">
      <c r="AE31211" s="70"/>
    </row>
    <row r="31212" spans="31:31" ht="15.75" x14ac:dyDescent="0.3">
      <c r="AE31212" s="70"/>
    </row>
    <row r="31213" spans="31:31" ht="15.75" x14ac:dyDescent="0.3">
      <c r="AE31213" s="70"/>
    </row>
    <row r="31214" spans="31:31" ht="15.75" x14ac:dyDescent="0.3">
      <c r="AE31214" s="70"/>
    </row>
    <row r="31215" spans="31:31" ht="15.75" x14ac:dyDescent="0.3">
      <c r="AE31215" s="70"/>
    </row>
    <row r="31216" spans="31:31" ht="15.75" x14ac:dyDescent="0.3">
      <c r="AE31216" s="70"/>
    </row>
    <row r="31217" spans="31:31" ht="15.75" x14ac:dyDescent="0.3">
      <c r="AE31217" s="70"/>
    </row>
    <row r="31218" spans="31:31" ht="15.75" x14ac:dyDescent="0.3">
      <c r="AE31218" s="70"/>
    </row>
    <row r="31219" spans="31:31" ht="15.75" x14ac:dyDescent="0.3">
      <c r="AE31219" s="70"/>
    </row>
    <row r="31220" spans="31:31" ht="15.75" x14ac:dyDescent="0.3">
      <c r="AE31220" s="70"/>
    </row>
    <row r="31221" spans="31:31" ht="15.75" x14ac:dyDescent="0.3">
      <c r="AE31221" s="70"/>
    </row>
    <row r="31222" spans="31:31" ht="15.75" x14ac:dyDescent="0.3">
      <c r="AE31222" s="70"/>
    </row>
    <row r="31223" spans="31:31" ht="15.75" x14ac:dyDescent="0.3">
      <c r="AE31223" s="70"/>
    </row>
    <row r="31224" spans="31:31" ht="15.75" x14ac:dyDescent="0.3">
      <c r="AE31224" s="70"/>
    </row>
    <row r="31225" spans="31:31" ht="15.75" x14ac:dyDescent="0.3">
      <c r="AE31225" s="70"/>
    </row>
    <row r="31226" spans="31:31" ht="15.75" x14ac:dyDescent="0.3">
      <c r="AE31226" s="70"/>
    </row>
    <row r="31227" spans="31:31" ht="15.75" x14ac:dyDescent="0.3">
      <c r="AE31227" s="70"/>
    </row>
    <row r="31228" spans="31:31" ht="15.75" x14ac:dyDescent="0.3">
      <c r="AE31228" s="70"/>
    </row>
    <row r="31229" spans="31:31" ht="15.75" x14ac:dyDescent="0.3">
      <c r="AE31229" s="70"/>
    </row>
    <row r="31230" spans="31:31" ht="15.75" x14ac:dyDescent="0.3">
      <c r="AE31230" s="70"/>
    </row>
    <row r="31231" spans="31:31" ht="15.75" x14ac:dyDescent="0.3">
      <c r="AE31231" s="70"/>
    </row>
    <row r="31232" spans="31:31" ht="15.75" x14ac:dyDescent="0.3">
      <c r="AE31232" s="70"/>
    </row>
    <row r="31233" spans="31:31" ht="15.75" x14ac:dyDescent="0.3">
      <c r="AE31233" s="70"/>
    </row>
    <row r="31234" spans="31:31" ht="15.75" x14ac:dyDescent="0.3">
      <c r="AE31234" s="70"/>
    </row>
    <row r="31235" spans="31:31" ht="15.75" x14ac:dyDescent="0.3">
      <c r="AE31235" s="70"/>
    </row>
    <row r="31236" spans="31:31" ht="15.75" x14ac:dyDescent="0.3">
      <c r="AE31236" s="70"/>
    </row>
    <row r="31237" spans="31:31" ht="15.75" x14ac:dyDescent="0.3">
      <c r="AE31237" s="70"/>
    </row>
    <row r="31238" spans="31:31" ht="15.75" x14ac:dyDescent="0.3">
      <c r="AE31238" s="70"/>
    </row>
    <row r="31239" spans="31:31" ht="15.75" x14ac:dyDescent="0.3">
      <c r="AE31239" s="70"/>
    </row>
    <row r="31240" spans="31:31" ht="15.75" x14ac:dyDescent="0.3">
      <c r="AE31240" s="70"/>
    </row>
    <row r="31241" spans="31:31" ht="15.75" x14ac:dyDescent="0.3">
      <c r="AE31241" s="70"/>
    </row>
    <row r="31242" spans="31:31" ht="15.75" x14ac:dyDescent="0.3">
      <c r="AE31242" s="70"/>
    </row>
    <row r="31243" spans="31:31" ht="15.75" x14ac:dyDescent="0.3">
      <c r="AE31243" s="70"/>
    </row>
    <row r="31244" spans="31:31" ht="15.75" x14ac:dyDescent="0.3">
      <c r="AE31244" s="70"/>
    </row>
    <row r="31245" spans="31:31" ht="15.75" x14ac:dyDescent="0.3">
      <c r="AE31245" s="70"/>
    </row>
    <row r="31246" spans="31:31" ht="15.75" x14ac:dyDescent="0.3">
      <c r="AE31246" s="70"/>
    </row>
    <row r="31247" spans="31:31" ht="15.75" x14ac:dyDescent="0.3">
      <c r="AE31247" s="70"/>
    </row>
    <row r="31248" spans="31:31" ht="15.75" x14ac:dyDescent="0.3">
      <c r="AE31248" s="70"/>
    </row>
    <row r="31249" spans="31:31" ht="15.75" x14ac:dyDescent="0.3">
      <c r="AE31249" s="70"/>
    </row>
    <row r="31250" spans="31:31" ht="15.75" x14ac:dyDescent="0.3">
      <c r="AE31250" s="70"/>
    </row>
    <row r="31251" spans="31:31" ht="15.75" x14ac:dyDescent="0.3">
      <c r="AE31251" s="70"/>
    </row>
    <row r="31252" spans="31:31" ht="15.75" x14ac:dyDescent="0.3">
      <c r="AE31252" s="70"/>
    </row>
    <row r="31253" spans="31:31" ht="15.75" x14ac:dyDescent="0.3">
      <c r="AE31253" s="70"/>
    </row>
    <row r="31254" spans="31:31" ht="15.75" x14ac:dyDescent="0.3">
      <c r="AE31254" s="70"/>
    </row>
    <row r="31255" spans="31:31" ht="15.75" x14ac:dyDescent="0.3">
      <c r="AE31255" s="70"/>
    </row>
    <row r="31256" spans="31:31" ht="15.75" x14ac:dyDescent="0.3">
      <c r="AE31256" s="70"/>
    </row>
    <row r="31257" spans="31:31" ht="15.75" x14ac:dyDescent="0.3">
      <c r="AE31257" s="70"/>
    </row>
    <row r="31258" spans="31:31" ht="15.75" x14ac:dyDescent="0.3">
      <c r="AE31258" s="70"/>
    </row>
    <row r="31259" spans="31:31" ht="15.75" x14ac:dyDescent="0.3">
      <c r="AE31259" s="70"/>
    </row>
    <row r="31260" spans="31:31" ht="15.75" x14ac:dyDescent="0.3">
      <c r="AE31260" s="70"/>
    </row>
    <row r="31261" spans="31:31" ht="15.75" x14ac:dyDescent="0.3">
      <c r="AE31261" s="70"/>
    </row>
    <row r="31262" spans="31:31" ht="15.75" x14ac:dyDescent="0.3">
      <c r="AE31262" s="70"/>
    </row>
    <row r="31263" spans="31:31" ht="15.75" x14ac:dyDescent="0.3">
      <c r="AE31263" s="70"/>
    </row>
    <row r="31264" spans="31:31" ht="15.75" x14ac:dyDescent="0.3">
      <c r="AE31264" s="70"/>
    </row>
    <row r="31265" spans="31:31" ht="15.75" x14ac:dyDescent="0.3">
      <c r="AE31265" s="70"/>
    </row>
    <row r="31266" spans="31:31" ht="15.75" x14ac:dyDescent="0.3">
      <c r="AE31266" s="70"/>
    </row>
    <row r="31267" spans="31:31" ht="15.75" x14ac:dyDescent="0.3">
      <c r="AE31267" s="70"/>
    </row>
    <row r="31268" spans="31:31" ht="15.75" x14ac:dyDescent="0.3">
      <c r="AE31268" s="70"/>
    </row>
    <row r="31269" spans="31:31" ht="15.75" x14ac:dyDescent="0.3">
      <c r="AE31269" s="70"/>
    </row>
    <row r="31270" spans="31:31" ht="15.75" x14ac:dyDescent="0.3">
      <c r="AE31270" s="70"/>
    </row>
    <row r="31271" spans="31:31" ht="15.75" x14ac:dyDescent="0.3">
      <c r="AE31271" s="70"/>
    </row>
    <row r="31272" spans="31:31" ht="15.75" x14ac:dyDescent="0.3">
      <c r="AE31272" s="70"/>
    </row>
    <row r="31273" spans="31:31" ht="15.75" x14ac:dyDescent="0.3">
      <c r="AE31273" s="70"/>
    </row>
    <row r="31274" spans="31:31" ht="15.75" x14ac:dyDescent="0.3">
      <c r="AE31274" s="70"/>
    </row>
    <row r="31275" spans="31:31" ht="15.75" x14ac:dyDescent="0.3">
      <c r="AE31275" s="70"/>
    </row>
    <row r="31276" spans="31:31" ht="15.75" x14ac:dyDescent="0.3">
      <c r="AE31276" s="70"/>
    </row>
    <row r="31277" spans="31:31" ht="15.75" x14ac:dyDescent="0.3">
      <c r="AE31277" s="70"/>
    </row>
    <row r="31278" spans="31:31" ht="15.75" x14ac:dyDescent="0.3">
      <c r="AE31278" s="70"/>
    </row>
    <row r="31279" spans="31:31" ht="15.75" x14ac:dyDescent="0.3">
      <c r="AE31279" s="70"/>
    </row>
    <row r="31280" spans="31:31" ht="15.75" x14ac:dyDescent="0.3">
      <c r="AE31280" s="70"/>
    </row>
    <row r="31281" spans="31:31" ht="15.75" x14ac:dyDescent="0.3">
      <c r="AE31281" s="70"/>
    </row>
    <row r="31282" spans="31:31" ht="15.75" x14ac:dyDescent="0.3">
      <c r="AE31282" s="70"/>
    </row>
    <row r="31283" spans="31:31" ht="15.75" x14ac:dyDescent="0.3">
      <c r="AE31283" s="70"/>
    </row>
    <row r="31284" spans="31:31" ht="15.75" x14ac:dyDescent="0.3">
      <c r="AE31284" s="70"/>
    </row>
    <row r="31285" spans="31:31" ht="15.75" x14ac:dyDescent="0.3">
      <c r="AE31285" s="70"/>
    </row>
    <row r="31286" spans="31:31" ht="15.75" x14ac:dyDescent="0.3">
      <c r="AE31286" s="70"/>
    </row>
    <row r="31287" spans="31:31" ht="15.75" x14ac:dyDescent="0.3">
      <c r="AE31287" s="70"/>
    </row>
    <row r="31288" spans="31:31" ht="15.75" x14ac:dyDescent="0.3">
      <c r="AE31288" s="70"/>
    </row>
    <row r="31289" spans="31:31" ht="15.75" x14ac:dyDescent="0.3">
      <c r="AE31289" s="70"/>
    </row>
    <row r="31290" spans="31:31" ht="15.75" x14ac:dyDescent="0.3">
      <c r="AE31290" s="70"/>
    </row>
    <row r="31291" spans="31:31" ht="15.75" x14ac:dyDescent="0.3">
      <c r="AE31291" s="70"/>
    </row>
    <row r="31292" spans="31:31" ht="15.75" x14ac:dyDescent="0.3">
      <c r="AE31292" s="70"/>
    </row>
    <row r="31293" spans="31:31" ht="15.75" x14ac:dyDescent="0.3">
      <c r="AE31293" s="70"/>
    </row>
    <row r="31294" spans="31:31" ht="15.75" x14ac:dyDescent="0.3">
      <c r="AE31294" s="70"/>
    </row>
    <row r="31295" spans="31:31" ht="15.75" x14ac:dyDescent="0.3">
      <c r="AE31295" s="70"/>
    </row>
    <row r="31296" spans="31:31" ht="15.75" x14ac:dyDescent="0.3">
      <c r="AE31296" s="70"/>
    </row>
    <row r="31297" spans="31:31" ht="15.75" x14ac:dyDescent="0.3">
      <c r="AE31297" s="70"/>
    </row>
    <row r="31298" spans="31:31" ht="15.75" x14ac:dyDescent="0.3">
      <c r="AE31298" s="70"/>
    </row>
    <row r="31299" spans="31:31" ht="15.75" x14ac:dyDescent="0.3">
      <c r="AE31299" s="70"/>
    </row>
    <row r="31300" spans="31:31" ht="15.75" x14ac:dyDescent="0.3">
      <c r="AE31300" s="70"/>
    </row>
    <row r="31301" spans="31:31" ht="15.75" x14ac:dyDescent="0.3">
      <c r="AE31301" s="70"/>
    </row>
    <row r="31302" spans="31:31" ht="15.75" x14ac:dyDescent="0.3">
      <c r="AE31302" s="70"/>
    </row>
    <row r="31303" spans="31:31" ht="15.75" x14ac:dyDescent="0.3">
      <c r="AE31303" s="70"/>
    </row>
    <row r="31304" spans="31:31" ht="15.75" x14ac:dyDescent="0.3">
      <c r="AE31304" s="70"/>
    </row>
    <row r="31305" spans="31:31" ht="15.75" x14ac:dyDescent="0.3">
      <c r="AE31305" s="70"/>
    </row>
    <row r="31306" spans="31:31" ht="15.75" x14ac:dyDescent="0.3">
      <c r="AE31306" s="70"/>
    </row>
    <row r="31307" spans="31:31" ht="15.75" x14ac:dyDescent="0.3">
      <c r="AE31307" s="70"/>
    </row>
    <row r="31308" spans="31:31" ht="15.75" x14ac:dyDescent="0.3">
      <c r="AE31308" s="70"/>
    </row>
    <row r="31309" spans="31:31" ht="15.75" x14ac:dyDescent="0.3">
      <c r="AE31309" s="70"/>
    </row>
    <row r="31310" spans="31:31" ht="15.75" x14ac:dyDescent="0.3">
      <c r="AE31310" s="70"/>
    </row>
    <row r="31311" spans="31:31" ht="15.75" x14ac:dyDescent="0.3">
      <c r="AE31311" s="70"/>
    </row>
    <row r="31312" spans="31:31" ht="15.75" x14ac:dyDescent="0.3">
      <c r="AE31312" s="70"/>
    </row>
    <row r="31313" spans="31:31" ht="15.75" x14ac:dyDescent="0.3">
      <c r="AE31313" s="70"/>
    </row>
    <row r="31314" spans="31:31" ht="15.75" x14ac:dyDescent="0.3">
      <c r="AE31314" s="70"/>
    </row>
    <row r="31315" spans="31:31" ht="15.75" x14ac:dyDescent="0.3">
      <c r="AE31315" s="70"/>
    </row>
    <row r="31316" spans="31:31" ht="15.75" x14ac:dyDescent="0.3">
      <c r="AE31316" s="70"/>
    </row>
    <row r="31317" spans="31:31" ht="15.75" x14ac:dyDescent="0.3">
      <c r="AE31317" s="70"/>
    </row>
    <row r="31318" spans="31:31" ht="15.75" x14ac:dyDescent="0.3">
      <c r="AE31318" s="70"/>
    </row>
    <row r="31319" spans="31:31" ht="15.75" x14ac:dyDescent="0.3">
      <c r="AE31319" s="70"/>
    </row>
    <row r="31320" spans="31:31" ht="15.75" x14ac:dyDescent="0.3">
      <c r="AE31320" s="70"/>
    </row>
    <row r="31321" spans="31:31" ht="15.75" x14ac:dyDescent="0.3">
      <c r="AE31321" s="70"/>
    </row>
    <row r="31322" spans="31:31" ht="15.75" x14ac:dyDescent="0.3">
      <c r="AE31322" s="70"/>
    </row>
    <row r="31323" spans="31:31" ht="15.75" x14ac:dyDescent="0.3">
      <c r="AE31323" s="70"/>
    </row>
    <row r="31324" spans="31:31" ht="15.75" x14ac:dyDescent="0.3">
      <c r="AE31324" s="70"/>
    </row>
    <row r="31325" spans="31:31" ht="15.75" x14ac:dyDescent="0.3">
      <c r="AE31325" s="70"/>
    </row>
    <row r="31326" spans="31:31" ht="15.75" x14ac:dyDescent="0.3">
      <c r="AE31326" s="70"/>
    </row>
    <row r="31327" spans="31:31" ht="15.75" x14ac:dyDescent="0.3">
      <c r="AE31327" s="70"/>
    </row>
    <row r="31328" spans="31:31" ht="15.75" x14ac:dyDescent="0.3">
      <c r="AE31328" s="70"/>
    </row>
    <row r="31329" spans="31:31" ht="15.75" x14ac:dyDescent="0.3">
      <c r="AE31329" s="70"/>
    </row>
    <row r="31330" spans="31:31" ht="15.75" x14ac:dyDescent="0.3">
      <c r="AE31330" s="70"/>
    </row>
    <row r="31331" spans="31:31" ht="15.75" x14ac:dyDescent="0.3">
      <c r="AE31331" s="70"/>
    </row>
    <row r="31332" spans="31:31" ht="15.75" x14ac:dyDescent="0.3">
      <c r="AE31332" s="70"/>
    </row>
    <row r="31333" spans="31:31" ht="15.75" x14ac:dyDescent="0.3">
      <c r="AE31333" s="70"/>
    </row>
    <row r="31334" spans="31:31" ht="15.75" x14ac:dyDescent="0.3">
      <c r="AE31334" s="70"/>
    </row>
    <row r="31335" spans="31:31" ht="15.75" x14ac:dyDescent="0.3">
      <c r="AE31335" s="70"/>
    </row>
    <row r="31336" spans="31:31" ht="15.75" x14ac:dyDescent="0.3">
      <c r="AE31336" s="70"/>
    </row>
    <row r="31337" spans="31:31" ht="15.75" x14ac:dyDescent="0.3">
      <c r="AE31337" s="70"/>
    </row>
    <row r="31338" spans="31:31" ht="15.75" x14ac:dyDescent="0.3">
      <c r="AE31338" s="70"/>
    </row>
    <row r="31339" spans="31:31" ht="15.75" x14ac:dyDescent="0.3">
      <c r="AE31339" s="70"/>
    </row>
    <row r="31340" spans="31:31" ht="15.75" x14ac:dyDescent="0.3">
      <c r="AE31340" s="70"/>
    </row>
    <row r="31341" spans="31:31" ht="15.75" x14ac:dyDescent="0.3">
      <c r="AE31341" s="70"/>
    </row>
    <row r="31342" spans="31:31" ht="15.75" x14ac:dyDescent="0.3">
      <c r="AE31342" s="70"/>
    </row>
    <row r="31343" spans="31:31" ht="15.75" x14ac:dyDescent="0.3">
      <c r="AE31343" s="70"/>
    </row>
    <row r="31344" spans="31:31" ht="15.75" x14ac:dyDescent="0.3">
      <c r="AE31344" s="70"/>
    </row>
    <row r="31345" spans="31:31" ht="15.75" x14ac:dyDescent="0.3">
      <c r="AE31345" s="70"/>
    </row>
    <row r="31346" spans="31:31" ht="15.75" x14ac:dyDescent="0.3">
      <c r="AE31346" s="70"/>
    </row>
    <row r="31347" spans="31:31" ht="15.75" x14ac:dyDescent="0.3">
      <c r="AE31347" s="70"/>
    </row>
    <row r="31348" spans="31:31" ht="15.75" x14ac:dyDescent="0.3">
      <c r="AE31348" s="70"/>
    </row>
    <row r="31349" spans="31:31" ht="15.75" x14ac:dyDescent="0.3">
      <c r="AE31349" s="70"/>
    </row>
    <row r="31350" spans="31:31" ht="15.75" x14ac:dyDescent="0.3">
      <c r="AE31350" s="70"/>
    </row>
    <row r="31351" spans="31:31" ht="15.75" x14ac:dyDescent="0.3">
      <c r="AE31351" s="70"/>
    </row>
    <row r="31352" spans="31:31" ht="15.75" x14ac:dyDescent="0.3">
      <c r="AE31352" s="70"/>
    </row>
    <row r="31353" spans="31:31" ht="15.75" x14ac:dyDescent="0.3">
      <c r="AE31353" s="70"/>
    </row>
    <row r="31354" spans="31:31" ht="15.75" x14ac:dyDescent="0.3">
      <c r="AE31354" s="70"/>
    </row>
    <row r="31355" spans="31:31" ht="15.75" x14ac:dyDescent="0.3">
      <c r="AE31355" s="70"/>
    </row>
    <row r="31356" spans="31:31" ht="15.75" x14ac:dyDescent="0.3">
      <c r="AE31356" s="70"/>
    </row>
    <row r="31357" spans="31:31" ht="15.75" x14ac:dyDescent="0.3">
      <c r="AE31357" s="70"/>
    </row>
    <row r="31358" spans="31:31" ht="15.75" x14ac:dyDescent="0.3">
      <c r="AE31358" s="70"/>
    </row>
    <row r="31359" spans="31:31" ht="15.75" x14ac:dyDescent="0.3">
      <c r="AE31359" s="70"/>
    </row>
    <row r="31360" spans="31:31" ht="15.75" x14ac:dyDescent="0.3">
      <c r="AE31360" s="70"/>
    </row>
    <row r="31361" spans="31:31" ht="15.75" x14ac:dyDescent="0.3">
      <c r="AE31361" s="70"/>
    </row>
    <row r="31362" spans="31:31" ht="15.75" x14ac:dyDescent="0.3">
      <c r="AE31362" s="70"/>
    </row>
    <row r="31363" spans="31:31" ht="15.75" x14ac:dyDescent="0.3">
      <c r="AE31363" s="70"/>
    </row>
    <row r="31364" spans="31:31" ht="15.75" x14ac:dyDescent="0.3">
      <c r="AE31364" s="70"/>
    </row>
    <row r="31365" spans="31:31" ht="15.75" x14ac:dyDescent="0.3">
      <c r="AE31365" s="70"/>
    </row>
    <row r="31366" spans="31:31" ht="15.75" x14ac:dyDescent="0.3">
      <c r="AE31366" s="70"/>
    </row>
    <row r="31367" spans="31:31" ht="15.75" x14ac:dyDescent="0.3">
      <c r="AE31367" s="70"/>
    </row>
    <row r="31368" spans="31:31" ht="15.75" x14ac:dyDescent="0.3">
      <c r="AE31368" s="70"/>
    </row>
    <row r="31369" spans="31:31" ht="15.75" x14ac:dyDescent="0.3">
      <c r="AE31369" s="70"/>
    </row>
    <row r="31370" spans="31:31" ht="15.75" x14ac:dyDescent="0.3">
      <c r="AE31370" s="70"/>
    </row>
    <row r="31371" spans="31:31" ht="15.75" x14ac:dyDescent="0.3">
      <c r="AE31371" s="70"/>
    </row>
    <row r="31372" spans="31:31" ht="15.75" x14ac:dyDescent="0.3">
      <c r="AE31372" s="70"/>
    </row>
    <row r="31373" spans="31:31" ht="15.75" x14ac:dyDescent="0.3">
      <c r="AE31373" s="70"/>
    </row>
    <row r="31374" spans="31:31" ht="15.75" x14ac:dyDescent="0.3">
      <c r="AE31374" s="70"/>
    </row>
    <row r="31375" spans="31:31" ht="15.75" x14ac:dyDescent="0.3">
      <c r="AE31375" s="70"/>
    </row>
    <row r="31376" spans="31:31" ht="15.75" x14ac:dyDescent="0.3">
      <c r="AE31376" s="70"/>
    </row>
    <row r="31377" spans="31:31" ht="15.75" x14ac:dyDescent="0.3">
      <c r="AE31377" s="70"/>
    </row>
    <row r="31378" spans="31:31" ht="15.75" x14ac:dyDescent="0.3">
      <c r="AE31378" s="70"/>
    </row>
    <row r="31379" spans="31:31" ht="15.75" x14ac:dyDescent="0.3">
      <c r="AE31379" s="70"/>
    </row>
    <row r="31380" spans="31:31" ht="15.75" x14ac:dyDescent="0.3">
      <c r="AE31380" s="70"/>
    </row>
    <row r="31381" spans="31:31" ht="15.75" x14ac:dyDescent="0.3">
      <c r="AE31381" s="70"/>
    </row>
    <row r="31382" spans="31:31" ht="15.75" x14ac:dyDescent="0.3">
      <c r="AE31382" s="70"/>
    </row>
    <row r="31383" spans="31:31" ht="15.75" x14ac:dyDescent="0.3">
      <c r="AE31383" s="70"/>
    </row>
    <row r="31384" spans="31:31" ht="15.75" x14ac:dyDescent="0.3">
      <c r="AE31384" s="70"/>
    </row>
    <row r="31385" spans="31:31" ht="15.75" x14ac:dyDescent="0.3">
      <c r="AE31385" s="70"/>
    </row>
    <row r="31386" spans="31:31" ht="15.75" x14ac:dyDescent="0.3">
      <c r="AE31386" s="70"/>
    </row>
    <row r="31387" spans="31:31" ht="15.75" x14ac:dyDescent="0.3">
      <c r="AE31387" s="70"/>
    </row>
    <row r="31388" spans="31:31" ht="15.75" x14ac:dyDescent="0.3">
      <c r="AE31388" s="70"/>
    </row>
    <row r="31389" spans="31:31" ht="15.75" x14ac:dyDescent="0.3">
      <c r="AE31389" s="70"/>
    </row>
    <row r="31390" spans="31:31" ht="15.75" x14ac:dyDescent="0.3">
      <c r="AE31390" s="70"/>
    </row>
    <row r="31391" spans="31:31" ht="15.75" x14ac:dyDescent="0.3">
      <c r="AE31391" s="70"/>
    </row>
    <row r="31392" spans="31:31" ht="15.75" x14ac:dyDescent="0.3">
      <c r="AE31392" s="70"/>
    </row>
    <row r="31393" spans="31:31" ht="15.75" x14ac:dyDescent="0.3">
      <c r="AE31393" s="70"/>
    </row>
    <row r="31394" spans="31:31" ht="15.75" x14ac:dyDescent="0.3">
      <c r="AE31394" s="70"/>
    </row>
    <row r="31395" spans="31:31" ht="15.75" x14ac:dyDescent="0.3">
      <c r="AE31395" s="70"/>
    </row>
    <row r="31396" spans="31:31" ht="15.75" x14ac:dyDescent="0.3">
      <c r="AE31396" s="70"/>
    </row>
    <row r="31397" spans="31:31" ht="15.75" x14ac:dyDescent="0.3">
      <c r="AE31397" s="70"/>
    </row>
    <row r="31398" spans="31:31" ht="15.75" x14ac:dyDescent="0.3">
      <c r="AE31398" s="70"/>
    </row>
    <row r="31399" spans="31:31" ht="15.75" x14ac:dyDescent="0.3">
      <c r="AE31399" s="70"/>
    </row>
    <row r="31400" spans="31:31" ht="15.75" x14ac:dyDescent="0.3">
      <c r="AE31400" s="70"/>
    </row>
    <row r="31401" spans="31:31" ht="15.75" x14ac:dyDescent="0.3">
      <c r="AE31401" s="70"/>
    </row>
    <row r="31402" spans="31:31" ht="15.75" x14ac:dyDescent="0.3">
      <c r="AE31402" s="70"/>
    </row>
    <row r="31403" spans="31:31" ht="15.75" x14ac:dyDescent="0.3">
      <c r="AE31403" s="70"/>
    </row>
    <row r="31404" spans="31:31" ht="15.75" x14ac:dyDescent="0.3">
      <c r="AE31404" s="70"/>
    </row>
    <row r="31405" spans="31:31" ht="15.75" x14ac:dyDescent="0.3">
      <c r="AE31405" s="70"/>
    </row>
    <row r="31406" spans="31:31" ht="15.75" x14ac:dyDescent="0.3">
      <c r="AE31406" s="70"/>
    </row>
    <row r="31407" spans="31:31" ht="15.75" x14ac:dyDescent="0.3">
      <c r="AE31407" s="70"/>
    </row>
    <row r="31408" spans="31:31" ht="15.75" x14ac:dyDescent="0.3">
      <c r="AE31408" s="70"/>
    </row>
    <row r="31409" spans="31:31" ht="15.75" x14ac:dyDescent="0.3">
      <c r="AE31409" s="70"/>
    </row>
    <row r="31410" spans="31:31" ht="15.75" x14ac:dyDescent="0.3">
      <c r="AE31410" s="70"/>
    </row>
    <row r="31411" spans="31:31" ht="15.75" x14ac:dyDescent="0.3">
      <c r="AE31411" s="70"/>
    </row>
    <row r="31412" spans="31:31" ht="15.75" x14ac:dyDescent="0.3">
      <c r="AE31412" s="70"/>
    </row>
    <row r="31413" spans="31:31" ht="15.75" x14ac:dyDescent="0.3">
      <c r="AE31413" s="70"/>
    </row>
    <row r="31414" spans="31:31" ht="15.75" x14ac:dyDescent="0.3">
      <c r="AE31414" s="70"/>
    </row>
    <row r="31415" spans="31:31" ht="15.75" x14ac:dyDescent="0.3">
      <c r="AE31415" s="70"/>
    </row>
    <row r="31416" spans="31:31" ht="15.75" x14ac:dyDescent="0.3">
      <c r="AE31416" s="70"/>
    </row>
    <row r="31417" spans="31:31" ht="15.75" x14ac:dyDescent="0.3">
      <c r="AE31417" s="70"/>
    </row>
    <row r="31418" spans="31:31" ht="15.75" x14ac:dyDescent="0.3">
      <c r="AE31418" s="70"/>
    </row>
    <row r="31419" spans="31:31" ht="15.75" x14ac:dyDescent="0.3">
      <c r="AE31419" s="70"/>
    </row>
    <row r="31420" spans="31:31" ht="15.75" x14ac:dyDescent="0.3">
      <c r="AE31420" s="70"/>
    </row>
    <row r="31421" spans="31:31" ht="15.75" x14ac:dyDescent="0.3">
      <c r="AE31421" s="70"/>
    </row>
    <row r="31422" spans="31:31" ht="15.75" x14ac:dyDescent="0.3">
      <c r="AE31422" s="70"/>
    </row>
    <row r="31423" spans="31:31" ht="15.75" x14ac:dyDescent="0.3">
      <c r="AE31423" s="70"/>
    </row>
    <row r="31424" spans="31:31" ht="15.75" x14ac:dyDescent="0.3">
      <c r="AE31424" s="70"/>
    </row>
    <row r="31425" spans="31:31" ht="15.75" x14ac:dyDescent="0.3">
      <c r="AE31425" s="70"/>
    </row>
    <row r="31426" spans="31:31" ht="15.75" x14ac:dyDescent="0.3">
      <c r="AE31426" s="70"/>
    </row>
    <row r="31427" spans="31:31" ht="15.75" x14ac:dyDescent="0.3">
      <c r="AE31427" s="70"/>
    </row>
    <row r="31428" spans="31:31" ht="15.75" x14ac:dyDescent="0.3">
      <c r="AE31428" s="70"/>
    </row>
    <row r="31429" spans="31:31" ht="15.75" x14ac:dyDescent="0.3">
      <c r="AE31429" s="70"/>
    </row>
    <row r="31430" spans="31:31" ht="15.75" x14ac:dyDescent="0.3">
      <c r="AE31430" s="70"/>
    </row>
    <row r="31431" spans="31:31" ht="15.75" x14ac:dyDescent="0.3">
      <c r="AE31431" s="70"/>
    </row>
    <row r="31432" spans="31:31" ht="15.75" x14ac:dyDescent="0.3">
      <c r="AE31432" s="70"/>
    </row>
    <row r="31433" spans="31:31" ht="15.75" x14ac:dyDescent="0.3">
      <c r="AE31433" s="70"/>
    </row>
    <row r="31434" spans="31:31" ht="15.75" x14ac:dyDescent="0.3">
      <c r="AE31434" s="70"/>
    </row>
    <row r="31435" spans="31:31" ht="15.75" x14ac:dyDescent="0.3">
      <c r="AE31435" s="70"/>
    </row>
    <row r="31436" spans="31:31" ht="15.75" x14ac:dyDescent="0.3">
      <c r="AE31436" s="70"/>
    </row>
    <row r="31437" spans="31:31" ht="15.75" x14ac:dyDescent="0.3">
      <c r="AE31437" s="70"/>
    </row>
    <row r="31438" spans="31:31" ht="15.75" x14ac:dyDescent="0.3">
      <c r="AE31438" s="70"/>
    </row>
    <row r="31439" spans="31:31" ht="15.75" x14ac:dyDescent="0.3">
      <c r="AE31439" s="70"/>
    </row>
    <row r="31440" spans="31:31" ht="15.75" x14ac:dyDescent="0.3">
      <c r="AE31440" s="70"/>
    </row>
    <row r="31441" spans="31:31" ht="15.75" x14ac:dyDescent="0.3">
      <c r="AE31441" s="70"/>
    </row>
    <row r="31442" spans="31:31" ht="15.75" x14ac:dyDescent="0.3">
      <c r="AE31442" s="70"/>
    </row>
    <row r="31443" spans="31:31" ht="15.75" x14ac:dyDescent="0.3">
      <c r="AE31443" s="70"/>
    </row>
    <row r="31444" spans="31:31" ht="15.75" x14ac:dyDescent="0.3">
      <c r="AE31444" s="70"/>
    </row>
    <row r="31445" spans="31:31" ht="15.75" x14ac:dyDescent="0.3">
      <c r="AE31445" s="70"/>
    </row>
    <row r="31446" spans="31:31" ht="15.75" x14ac:dyDescent="0.3">
      <c r="AE31446" s="70"/>
    </row>
    <row r="31447" spans="31:31" ht="15.75" x14ac:dyDescent="0.3">
      <c r="AE31447" s="70"/>
    </row>
    <row r="31448" spans="31:31" ht="15.75" x14ac:dyDescent="0.3">
      <c r="AE31448" s="70"/>
    </row>
    <row r="31449" spans="31:31" ht="15.75" x14ac:dyDescent="0.3">
      <c r="AE31449" s="70"/>
    </row>
    <row r="31450" spans="31:31" ht="15.75" x14ac:dyDescent="0.3">
      <c r="AE31450" s="70"/>
    </row>
    <row r="31451" spans="31:31" ht="15.75" x14ac:dyDescent="0.3">
      <c r="AE31451" s="70"/>
    </row>
    <row r="31452" spans="31:31" ht="15.75" x14ac:dyDescent="0.3">
      <c r="AE31452" s="70"/>
    </row>
    <row r="31453" spans="31:31" ht="15.75" x14ac:dyDescent="0.3">
      <c r="AE31453" s="70"/>
    </row>
    <row r="31454" spans="31:31" ht="15.75" x14ac:dyDescent="0.3">
      <c r="AE31454" s="70"/>
    </row>
    <row r="31455" spans="31:31" ht="15.75" x14ac:dyDescent="0.3">
      <c r="AE31455" s="70"/>
    </row>
    <row r="31456" spans="31:31" ht="15.75" x14ac:dyDescent="0.3">
      <c r="AE31456" s="70"/>
    </row>
    <row r="31457" spans="31:31" ht="15.75" x14ac:dyDescent="0.3">
      <c r="AE31457" s="70"/>
    </row>
    <row r="31458" spans="31:31" ht="15.75" x14ac:dyDescent="0.3">
      <c r="AE31458" s="70"/>
    </row>
    <row r="31459" spans="31:31" ht="15.75" x14ac:dyDescent="0.3">
      <c r="AE31459" s="70"/>
    </row>
    <row r="31460" spans="31:31" ht="15.75" x14ac:dyDescent="0.3">
      <c r="AE31460" s="70"/>
    </row>
    <row r="31461" spans="31:31" ht="15.75" x14ac:dyDescent="0.3">
      <c r="AE31461" s="70"/>
    </row>
    <row r="31462" spans="31:31" ht="15.75" x14ac:dyDescent="0.3">
      <c r="AE31462" s="70"/>
    </row>
    <row r="31463" spans="31:31" ht="15.75" x14ac:dyDescent="0.3">
      <c r="AE31463" s="70"/>
    </row>
    <row r="31464" spans="31:31" ht="15.75" x14ac:dyDescent="0.3">
      <c r="AE31464" s="70"/>
    </row>
    <row r="31465" spans="31:31" ht="15.75" x14ac:dyDescent="0.3">
      <c r="AE31465" s="70"/>
    </row>
    <row r="31466" spans="31:31" ht="15.75" x14ac:dyDescent="0.3">
      <c r="AE31466" s="70"/>
    </row>
    <row r="31467" spans="31:31" ht="15.75" x14ac:dyDescent="0.3">
      <c r="AE31467" s="70"/>
    </row>
    <row r="31468" spans="31:31" ht="15.75" x14ac:dyDescent="0.3">
      <c r="AE31468" s="70"/>
    </row>
    <row r="31469" spans="31:31" ht="15.75" x14ac:dyDescent="0.3">
      <c r="AE31469" s="70"/>
    </row>
    <row r="31470" spans="31:31" ht="15.75" x14ac:dyDescent="0.3">
      <c r="AE31470" s="70"/>
    </row>
    <row r="31471" spans="31:31" ht="15.75" x14ac:dyDescent="0.3">
      <c r="AE31471" s="70"/>
    </row>
    <row r="31472" spans="31:31" ht="15.75" x14ac:dyDescent="0.3">
      <c r="AE31472" s="70"/>
    </row>
    <row r="31473" spans="31:31" ht="15.75" x14ac:dyDescent="0.3">
      <c r="AE31473" s="70"/>
    </row>
    <row r="31474" spans="31:31" ht="15.75" x14ac:dyDescent="0.3">
      <c r="AE31474" s="70"/>
    </row>
    <row r="31475" spans="31:31" ht="15.75" x14ac:dyDescent="0.3">
      <c r="AE31475" s="70"/>
    </row>
    <row r="31476" spans="31:31" ht="15.75" x14ac:dyDescent="0.3">
      <c r="AE31476" s="70"/>
    </row>
    <row r="31477" spans="31:31" ht="15.75" x14ac:dyDescent="0.3">
      <c r="AE31477" s="70"/>
    </row>
    <row r="31478" spans="31:31" ht="15.75" x14ac:dyDescent="0.3">
      <c r="AE31478" s="70"/>
    </row>
    <row r="31479" spans="31:31" ht="15.75" x14ac:dyDescent="0.3">
      <c r="AE31479" s="70"/>
    </row>
    <row r="31480" spans="31:31" ht="15.75" x14ac:dyDescent="0.3">
      <c r="AE31480" s="70"/>
    </row>
    <row r="31481" spans="31:31" ht="15.75" x14ac:dyDescent="0.3">
      <c r="AE31481" s="70"/>
    </row>
    <row r="31482" spans="31:31" ht="15.75" x14ac:dyDescent="0.3">
      <c r="AE31482" s="70"/>
    </row>
    <row r="31483" spans="31:31" ht="15.75" x14ac:dyDescent="0.3">
      <c r="AE31483" s="70"/>
    </row>
    <row r="31484" spans="31:31" ht="15.75" x14ac:dyDescent="0.3">
      <c r="AE31484" s="70"/>
    </row>
    <row r="31485" spans="31:31" ht="15.75" x14ac:dyDescent="0.3">
      <c r="AE31485" s="70"/>
    </row>
    <row r="31486" spans="31:31" ht="15.75" x14ac:dyDescent="0.3">
      <c r="AE31486" s="70"/>
    </row>
    <row r="31487" spans="31:31" ht="15.75" x14ac:dyDescent="0.3">
      <c r="AE31487" s="70"/>
    </row>
    <row r="31488" spans="31:31" ht="15.75" x14ac:dyDescent="0.3">
      <c r="AE31488" s="70"/>
    </row>
    <row r="31489" spans="31:31" ht="15.75" x14ac:dyDescent="0.3">
      <c r="AE31489" s="70"/>
    </row>
    <row r="31490" spans="31:31" ht="15.75" x14ac:dyDescent="0.3">
      <c r="AE31490" s="70"/>
    </row>
    <row r="31491" spans="31:31" ht="15.75" x14ac:dyDescent="0.3">
      <c r="AE31491" s="70"/>
    </row>
    <row r="31492" spans="31:31" ht="15.75" x14ac:dyDescent="0.3">
      <c r="AE31492" s="70"/>
    </row>
    <row r="31493" spans="31:31" ht="15.75" x14ac:dyDescent="0.3">
      <c r="AE31493" s="70"/>
    </row>
    <row r="31494" spans="31:31" ht="15.75" x14ac:dyDescent="0.3">
      <c r="AE31494" s="70"/>
    </row>
    <row r="31495" spans="31:31" ht="15.75" x14ac:dyDescent="0.3">
      <c r="AE31495" s="70"/>
    </row>
    <row r="31496" spans="31:31" ht="15.75" x14ac:dyDescent="0.3">
      <c r="AE31496" s="70"/>
    </row>
    <row r="31497" spans="31:31" ht="15.75" x14ac:dyDescent="0.3">
      <c r="AE31497" s="70"/>
    </row>
    <row r="31498" spans="31:31" ht="15.75" x14ac:dyDescent="0.3">
      <c r="AE31498" s="70"/>
    </row>
    <row r="31499" spans="31:31" ht="15.75" x14ac:dyDescent="0.3">
      <c r="AE31499" s="70"/>
    </row>
    <row r="31500" spans="31:31" ht="15.75" x14ac:dyDescent="0.3">
      <c r="AE31500" s="70"/>
    </row>
    <row r="31501" spans="31:31" ht="15.75" x14ac:dyDescent="0.3">
      <c r="AE31501" s="70"/>
    </row>
    <row r="31502" spans="31:31" ht="15.75" x14ac:dyDescent="0.3">
      <c r="AE31502" s="70"/>
    </row>
    <row r="31503" spans="31:31" ht="15.75" x14ac:dyDescent="0.3">
      <c r="AE31503" s="70"/>
    </row>
    <row r="31504" spans="31:31" ht="15.75" x14ac:dyDescent="0.3">
      <c r="AE31504" s="70"/>
    </row>
    <row r="31505" spans="31:31" ht="15.75" x14ac:dyDescent="0.3">
      <c r="AE31505" s="70"/>
    </row>
    <row r="31506" spans="31:31" ht="15.75" x14ac:dyDescent="0.3">
      <c r="AE31506" s="70"/>
    </row>
    <row r="31507" spans="31:31" ht="15.75" x14ac:dyDescent="0.3">
      <c r="AE31507" s="70"/>
    </row>
    <row r="31508" spans="31:31" ht="15.75" x14ac:dyDescent="0.3">
      <c r="AE31508" s="70"/>
    </row>
    <row r="31509" spans="31:31" ht="15.75" x14ac:dyDescent="0.3">
      <c r="AE31509" s="70"/>
    </row>
    <row r="31510" spans="31:31" ht="15.75" x14ac:dyDescent="0.3">
      <c r="AE31510" s="70"/>
    </row>
    <row r="31511" spans="31:31" ht="15.75" x14ac:dyDescent="0.3">
      <c r="AE31511" s="70"/>
    </row>
    <row r="31512" spans="31:31" ht="15.75" x14ac:dyDescent="0.3">
      <c r="AE31512" s="70"/>
    </row>
    <row r="31513" spans="31:31" ht="15.75" x14ac:dyDescent="0.3">
      <c r="AE31513" s="70"/>
    </row>
    <row r="31514" spans="31:31" ht="15.75" x14ac:dyDescent="0.3">
      <c r="AE31514" s="70"/>
    </row>
    <row r="31515" spans="31:31" ht="15.75" x14ac:dyDescent="0.3">
      <c r="AE31515" s="70"/>
    </row>
    <row r="31516" spans="31:31" ht="15.75" x14ac:dyDescent="0.3">
      <c r="AE31516" s="70"/>
    </row>
    <row r="31517" spans="31:31" ht="15.75" x14ac:dyDescent="0.3">
      <c r="AE31517" s="70"/>
    </row>
    <row r="31518" spans="31:31" ht="15.75" x14ac:dyDescent="0.3">
      <c r="AE31518" s="70"/>
    </row>
    <row r="31519" spans="31:31" ht="15.75" x14ac:dyDescent="0.3">
      <c r="AE31519" s="70"/>
    </row>
    <row r="31520" spans="31:31" ht="15.75" x14ac:dyDescent="0.3">
      <c r="AE31520" s="70"/>
    </row>
    <row r="31521" spans="31:31" ht="15.75" x14ac:dyDescent="0.3">
      <c r="AE31521" s="70"/>
    </row>
    <row r="31522" spans="31:31" ht="15.75" x14ac:dyDescent="0.3">
      <c r="AE31522" s="70"/>
    </row>
    <row r="31523" spans="31:31" ht="15.75" x14ac:dyDescent="0.3">
      <c r="AE31523" s="70"/>
    </row>
    <row r="31524" spans="31:31" ht="15.75" x14ac:dyDescent="0.3">
      <c r="AE31524" s="70"/>
    </row>
    <row r="31525" spans="31:31" ht="15.75" x14ac:dyDescent="0.3">
      <c r="AE31525" s="70"/>
    </row>
    <row r="31526" spans="31:31" ht="15.75" x14ac:dyDescent="0.3">
      <c r="AE31526" s="70"/>
    </row>
    <row r="31527" spans="31:31" ht="15.75" x14ac:dyDescent="0.3">
      <c r="AE31527" s="70"/>
    </row>
    <row r="31528" spans="31:31" ht="15.75" x14ac:dyDescent="0.3">
      <c r="AE31528" s="70"/>
    </row>
    <row r="31529" spans="31:31" ht="15.75" x14ac:dyDescent="0.3">
      <c r="AE31529" s="70"/>
    </row>
    <row r="31530" spans="31:31" ht="15.75" x14ac:dyDescent="0.3">
      <c r="AE31530" s="70"/>
    </row>
    <row r="31531" spans="31:31" ht="15.75" x14ac:dyDescent="0.3">
      <c r="AE31531" s="70"/>
    </row>
    <row r="31532" spans="31:31" ht="15.75" x14ac:dyDescent="0.3">
      <c r="AE31532" s="70"/>
    </row>
    <row r="31533" spans="31:31" ht="15.75" x14ac:dyDescent="0.3">
      <c r="AE31533" s="70"/>
    </row>
    <row r="31534" spans="31:31" ht="15.75" x14ac:dyDescent="0.3">
      <c r="AE31534" s="70"/>
    </row>
    <row r="31535" spans="31:31" ht="15.75" x14ac:dyDescent="0.3">
      <c r="AE31535" s="70"/>
    </row>
    <row r="31536" spans="31:31" ht="15.75" x14ac:dyDescent="0.3">
      <c r="AE31536" s="70"/>
    </row>
    <row r="31537" spans="31:31" ht="15.75" x14ac:dyDescent="0.3">
      <c r="AE31537" s="70"/>
    </row>
    <row r="31538" spans="31:31" ht="15.75" x14ac:dyDescent="0.3">
      <c r="AE31538" s="70"/>
    </row>
    <row r="31539" spans="31:31" ht="15.75" x14ac:dyDescent="0.3">
      <c r="AE31539" s="70"/>
    </row>
    <row r="31540" spans="31:31" ht="15.75" x14ac:dyDescent="0.3">
      <c r="AE31540" s="70"/>
    </row>
    <row r="31541" spans="31:31" ht="15.75" x14ac:dyDescent="0.3">
      <c r="AE31541" s="70"/>
    </row>
    <row r="31542" spans="31:31" ht="15.75" x14ac:dyDescent="0.3">
      <c r="AE31542" s="70"/>
    </row>
    <row r="31543" spans="31:31" ht="15.75" x14ac:dyDescent="0.3">
      <c r="AE31543" s="70"/>
    </row>
    <row r="31544" spans="31:31" ht="15.75" x14ac:dyDescent="0.3">
      <c r="AE31544" s="70"/>
    </row>
    <row r="31545" spans="31:31" ht="15.75" x14ac:dyDescent="0.3">
      <c r="AE31545" s="70"/>
    </row>
    <row r="31546" spans="31:31" ht="15.75" x14ac:dyDescent="0.3">
      <c r="AE31546" s="70"/>
    </row>
    <row r="31547" spans="31:31" ht="15.75" x14ac:dyDescent="0.3">
      <c r="AE31547" s="70"/>
    </row>
    <row r="31548" spans="31:31" ht="15.75" x14ac:dyDescent="0.3">
      <c r="AE31548" s="70"/>
    </row>
    <row r="31549" spans="31:31" ht="15.75" x14ac:dyDescent="0.3">
      <c r="AE31549" s="70"/>
    </row>
    <row r="31550" spans="31:31" ht="15.75" x14ac:dyDescent="0.3">
      <c r="AE31550" s="70"/>
    </row>
    <row r="31551" spans="31:31" ht="15.75" x14ac:dyDescent="0.3">
      <c r="AE31551" s="70"/>
    </row>
    <row r="31552" spans="31:31" ht="15.75" x14ac:dyDescent="0.3">
      <c r="AE31552" s="70"/>
    </row>
    <row r="31553" spans="31:31" ht="15.75" x14ac:dyDescent="0.3">
      <c r="AE31553" s="70"/>
    </row>
    <row r="31554" spans="31:31" ht="15.75" x14ac:dyDescent="0.3">
      <c r="AE31554" s="70"/>
    </row>
    <row r="31555" spans="31:31" ht="15.75" x14ac:dyDescent="0.3">
      <c r="AE31555" s="70"/>
    </row>
    <row r="31556" spans="31:31" ht="15.75" x14ac:dyDescent="0.3">
      <c r="AE31556" s="70"/>
    </row>
    <row r="31557" spans="31:31" ht="15.75" x14ac:dyDescent="0.3">
      <c r="AE31557" s="70"/>
    </row>
    <row r="31558" spans="31:31" ht="15.75" x14ac:dyDescent="0.3">
      <c r="AE31558" s="70"/>
    </row>
    <row r="31559" spans="31:31" ht="15.75" x14ac:dyDescent="0.3">
      <c r="AE31559" s="70"/>
    </row>
    <row r="31560" spans="31:31" ht="15.75" x14ac:dyDescent="0.3">
      <c r="AE31560" s="70"/>
    </row>
    <row r="31561" spans="31:31" ht="15.75" x14ac:dyDescent="0.3">
      <c r="AE31561" s="70"/>
    </row>
    <row r="31562" spans="31:31" ht="15.75" x14ac:dyDescent="0.3">
      <c r="AE31562" s="70"/>
    </row>
    <row r="31563" spans="31:31" ht="15.75" x14ac:dyDescent="0.3">
      <c r="AE31563" s="70"/>
    </row>
    <row r="31564" spans="31:31" ht="15.75" x14ac:dyDescent="0.3">
      <c r="AE31564" s="70"/>
    </row>
    <row r="31565" spans="31:31" ht="15.75" x14ac:dyDescent="0.3">
      <c r="AE31565" s="70"/>
    </row>
    <row r="31566" spans="31:31" ht="15.75" x14ac:dyDescent="0.3">
      <c r="AE31566" s="70"/>
    </row>
    <row r="31567" spans="31:31" ht="15.75" x14ac:dyDescent="0.3">
      <c r="AE31567" s="70"/>
    </row>
    <row r="31568" spans="31:31" ht="15.75" x14ac:dyDescent="0.3">
      <c r="AE31568" s="70"/>
    </row>
    <row r="31569" spans="31:31" ht="15.75" x14ac:dyDescent="0.3">
      <c r="AE31569" s="70"/>
    </row>
    <row r="31570" spans="31:31" ht="15.75" x14ac:dyDescent="0.3">
      <c r="AE31570" s="70"/>
    </row>
    <row r="31571" spans="31:31" ht="15.75" x14ac:dyDescent="0.3">
      <c r="AE31571" s="70"/>
    </row>
    <row r="31572" spans="31:31" ht="15.75" x14ac:dyDescent="0.3">
      <c r="AE31572" s="70"/>
    </row>
    <row r="31573" spans="31:31" ht="15.75" x14ac:dyDescent="0.3">
      <c r="AE31573" s="70"/>
    </row>
    <row r="31574" spans="31:31" ht="15.75" x14ac:dyDescent="0.3">
      <c r="AE31574" s="70"/>
    </row>
    <row r="31575" spans="31:31" ht="15.75" x14ac:dyDescent="0.3">
      <c r="AE31575" s="70"/>
    </row>
    <row r="31576" spans="31:31" ht="15.75" x14ac:dyDescent="0.3">
      <c r="AE31576" s="70"/>
    </row>
    <row r="31577" spans="31:31" ht="15.75" x14ac:dyDescent="0.3">
      <c r="AE31577" s="70"/>
    </row>
    <row r="31578" spans="31:31" ht="15.75" x14ac:dyDescent="0.3">
      <c r="AE31578" s="70"/>
    </row>
    <row r="31579" spans="31:31" ht="15.75" x14ac:dyDescent="0.3">
      <c r="AE31579" s="70"/>
    </row>
    <row r="31580" spans="31:31" ht="15.75" x14ac:dyDescent="0.3">
      <c r="AE31580" s="70"/>
    </row>
    <row r="31581" spans="31:31" ht="15.75" x14ac:dyDescent="0.3">
      <c r="AE31581" s="70"/>
    </row>
    <row r="31582" spans="31:31" ht="15.75" x14ac:dyDescent="0.3">
      <c r="AE31582" s="70"/>
    </row>
    <row r="31583" spans="31:31" ht="15.75" x14ac:dyDescent="0.3">
      <c r="AE31583" s="70"/>
    </row>
    <row r="31584" spans="31:31" ht="15.75" x14ac:dyDescent="0.3">
      <c r="AE31584" s="70"/>
    </row>
    <row r="31585" spans="31:31" ht="15.75" x14ac:dyDescent="0.3">
      <c r="AE31585" s="70"/>
    </row>
    <row r="31586" spans="31:31" ht="15.75" x14ac:dyDescent="0.3">
      <c r="AE31586" s="70"/>
    </row>
    <row r="31587" spans="31:31" ht="15.75" x14ac:dyDescent="0.3">
      <c r="AE31587" s="70"/>
    </row>
    <row r="31588" spans="31:31" ht="15.75" x14ac:dyDescent="0.3">
      <c r="AE31588" s="70"/>
    </row>
    <row r="31589" spans="31:31" ht="15.75" x14ac:dyDescent="0.3">
      <c r="AE31589" s="70"/>
    </row>
    <row r="31590" spans="31:31" ht="15.75" x14ac:dyDescent="0.3">
      <c r="AE31590" s="70"/>
    </row>
    <row r="31591" spans="31:31" ht="15.75" x14ac:dyDescent="0.3">
      <c r="AE31591" s="70"/>
    </row>
    <row r="31592" spans="31:31" ht="15.75" x14ac:dyDescent="0.3">
      <c r="AE31592" s="70"/>
    </row>
    <row r="31593" spans="31:31" ht="15.75" x14ac:dyDescent="0.3">
      <c r="AE31593" s="70"/>
    </row>
    <row r="31594" spans="31:31" ht="15.75" x14ac:dyDescent="0.3">
      <c r="AE31594" s="70"/>
    </row>
    <row r="31595" spans="31:31" ht="15.75" x14ac:dyDescent="0.3">
      <c r="AE31595" s="70"/>
    </row>
    <row r="31596" spans="31:31" ht="15.75" x14ac:dyDescent="0.3">
      <c r="AE31596" s="70"/>
    </row>
    <row r="31597" spans="31:31" ht="15.75" x14ac:dyDescent="0.3">
      <c r="AE31597" s="70"/>
    </row>
    <row r="31598" spans="31:31" ht="15.75" x14ac:dyDescent="0.3">
      <c r="AE31598" s="70"/>
    </row>
    <row r="31599" spans="31:31" ht="15.75" x14ac:dyDescent="0.3">
      <c r="AE31599" s="70"/>
    </row>
    <row r="31600" spans="31:31" ht="15.75" x14ac:dyDescent="0.3">
      <c r="AE31600" s="70"/>
    </row>
    <row r="31601" spans="31:31" ht="15.75" x14ac:dyDescent="0.3">
      <c r="AE31601" s="70"/>
    </row>
    <row r="31602" spans="31:31" ht="15.75" x14ac:dyDescent="0.3">
      <c r="AE31602" s="70"/>
    </row>
    <row r="31603" spans="31:31" ht="15.75" x14ac:dyDescent="0.3">
      <c r="AE31603" s="70"/>
    </row>
    <row r="31604" spans="31:31" ht="15.75" x14ac:dyDescent="0.3">
      <c r="AE31604" s="70"/>
    </row>
    <row r="31605" spans="31:31" ht="15.75" x14ac:dyDescent="0.3">
      <c r="AE31605" s="70"/>
    </row>
    <row r="31606" spans="31:31" ht="15.75" x14ac:dyDescent="0.3">
      <c r="AE31606" s="70"/>
    </row>
    <row r="31607" spans="31:31" ht="15.75" x14ac:dyDescent="0.3">
      <c r="AE31607" s="70"/>
    </row>
    <row r="31608" spans="31:31" ht="15.75" x14ac:dyDescent="0.3">
      <c r="AE31608" s="70"/>
    </row>
    <row r="31609" spans="31:31" ht="15.75" x14ac:dyDescent="0.3">
      <c r="AE31609" s="70"/>
    </row>
    <row r="31610" spans="31:31" ht="15.75" x14ac:dyDescent="0.3">
      <c r="AE31610" s="70"/>
    </row>
    <row r="31611" spans="31:31" ht="15.75" x14ac:dyDescent="0.3">
      <c r="AE31611" s="70"/>
    </row>
    <row r="31612" spans="31:31" ht="15.75" x14ac:dyDescent="0.3">
      <c r="AE31612" s="70"/>
    </row>
    <row r="31613" spans="31:31" ht="15.75" x14ac:dyDescent="0.3">
      <c r="AE31613" s="70"/>
    </row>
    <row r="31614" spans="31:31" ht="15.75" x14ac:dyDescent="0.3">
      <c r="AE31614" s="70"/>
    </row>
    <row r="31615" spans="31:31" ht="15.75" x14ac:dyDescent="0.3">
      <c r="AE31615" s="70"/>
    </row>
    <row r="31616" spans="31:31" ht="15.75" x14ac:dyDescent="0.3">
      <c r="AE31616" s="70"/>
    </row>
    <row r="31617" spans="31:31" ht="15.75" x14ac:dyDescent="0.3">
      <c r="AE31617" s="70"/>
    </row>
    <row r="31618" spans="31:31" ht="15.75" x14ac:dyDescent="0.3">
      <c r="AE31618" s="70"/>
    </row>
    <row r="31619" spans="31:31" ht="15.75" x14ac:dyDescent="0.3">
      <c r="AE31619" s="70"/>
    </row>
    <row r="31620" spans="31:31" ht="15.75" x14ac:dyDescent="0.3">
      <c r="AE31620" s="70"/>
    </row>
    <row r="31621" spans="31:31" ht="15.75" x14ac:dyDescent="0.3">
      <c r="AE31621" s="70"/>
    </row>
    <row r="31622" spans="31:31" ht="15.75" x14ac:dyDescent="0.3">
      <c r="AE31622" s="70"/>
    </row>
    <row r="31623" spans="31:31" ht="15.75" x14ac:dyDescent="0.3">
      <c r="AE31623" s="70"/>
    </row>
    <row r="31624" spans="31:31" ht="15.75" x14ac:dyDescent="0.3">
      <c r="AE31624" s="70"/>
    </row>
    <row r="31625" spans="31:31" ht="15.75" x14ac:dyDescent="0.3">
      <c r="AE31625" s="70"/>
    </row>
    <row r="31626" spans="31:31" ht="15.75" x14ac:dyDescent="0.3">
      <c r="AE31626" s="70"/>
    </row>
    <row r="31627" spans="31:31" ht="15.75" x14ac:dyDescent="0.3">
      <c r="AE31627" s="70"/>
    </row>
    <row r="31628" spans="31:31" ht="15.75" x14ac:dyDescent="0.3">
      <c r="AE31628" s="70"/>
    </row>
    <row r="31629" spans="31:31" ht="15.75" x14ac:dyDescent="0.3">
      <c r="AE31629" s="70"/>
    </row>
    <row r="31630" spans="31:31" ht="15.75" x14ac:dyDescent="0.3">
      <c r="AE31630" s="70"/>
    </row>
    <row r="31631" spans="31:31" ht="15.75" x14ac:dyDescent="0.3">
      <c r="AE31631" s="70"/>
    </row>
    <row r="31632" spans="31:31" ht="15.75" x14ac:dyDescent="0.3">
      <c r="AE31632" s="70"/>
    </row>
    <row r="31633" spans="31:31" ht="15.75" x14ac:dyDescent="0.3">
      <c r="AE31633" s="70"/>
    </row>
    <row r="31634" spans="31:31" ht="15.75" x14ac:dyDescent="0.3">
      <c r="AE31634" s="70"/>
    </row>
    <row r="31635" spans="31:31" ht="15.75" x14ac:dyDescent="0.3">
      <c r="AE31635" s="70"/>
    </row>
    <row r="31636" spans="31:31" ht="15.75" x14ac:dyDescent="0.3">
      <c r="AE31636" s="70"/>
    </row>
    <row r="31637" spans="31:31" ht="15.75" x14ac:dyDescent="0.3">
      <c r="AE31637" s="70"/>
    </row>
    <row r="31638" spans="31:31" ht="15.75" x14ac:dyDescent="0.3">
      <c r="AE31638" s="70"/>
    </row>
    <row r="31639" spans="31:31" ht="15.75" x14ac:dyDescent="0.3">
      <c r="AE31639" s="70"/>
    </row>
    <row r="31640" spans="31:31" ht="15.75" x14ac:dyDescent="0.3">
      <c r="AE31640" s="70"/>
    </row>
    <row r="31641" spans="31:31" ht="15.75" x14ac:dyDescent="0.3">
      <c r="AE31641" s="70"/>
    </row>
    <row r="31642" spans="31:31" ht="15.75" x14ac:dyDescent="0.3">
      <c r="AE31642" s="70"/>
    </row>
    <row r="31643" spans="31:31" ht="15.75" x14ac:dyDescent="0.3">
      <c r="AE31643" s="70"/>
    </row>
    <row r="31644" spans="31:31" ht="15.75" x14ac:dyDescent="0.3">
      <c r="AE31644" s="70"/>
    </row>
    <row r="31645" spans="31:31" ht="15.75" x14ac:dyDescent="0.3">
      <c r="AE31645" s="70"/>
    </row>
    <row r="31646" spans="31:31" ht="15.75" x14ac:dyDescent="0.3">
      <c r="AE31646" s="70"/>
    </row>
    <row r="31647" spans="31:31" ht="15.75" x14ac:dyDescent="0.3">
      <c r="AE31647" s="70"/>
    </row>
    <row r="31648" spans="31:31" ht="15.75" x14ac:dyDescent="0.3">
      <c r="AE31648" s="70"/>
    </row>
    <row r="31649" spans="31:31" ht="15.75" x14ac:dyDescent="0.3">
      <c r="AE31649" s="70"/>
    </row>
    <row r="31650" spans="31:31" ht="15.75" x14ac:dyDescent="0.3">
      <c r="AE31650" s="70"/>
    </row>
    <row r="31651" spans="31:31" ht="15.75" x14ac:dyDescent="0.3">
      <c r="AE31651" s="70"/>
    </row>
    <row r="31652" spans="31:31" ht="15.75" x14ac:dyDescent="0.3">
      <c r="AE31652" s="70"/>
    </row>
    <row r="31653" spans="31:31" ht="15.75" x14ac:dyDescent="0.3">
      <c r="AE31653" s="70"/>
    </row>
    <row r="31654" spans="31:31" ht="15.75" x14ac:dyDescent="0.3">
      <c r="AE31654" s="70"/>
    </row>
    <row r="31655" spans="31:31" ht="15.75" x14ac:dyDescent="0.3">
      <c r="AE31655" s="70"/>
    </row>
    <row r="31656" spans="31:31" ht="15.75" x14ac:dyDescent="0.3">
      <c r="AE31656" s="70"/>
    </row>
    <row r="31657" spans="31:31" ht="15.75" x14ac:dyDescent="0.3">
      <c r="AE31657" s="70"/>
    </row>
    <row r="31658" spans="31:31" ht="15.75" x14ac:dyDescent="0.3">
      <c r="AE31658" s="70"/>
    </row>
    <row r="31659" spans="31:31" ht="15.75" x14ac:dyDescent="0.3">
      <c r="AE31659" s="70"/>
    </row>
    <row r="31660" spans="31:31" ht="15.75" x14ac:dyDescent="0.3">
      <c r="AE31660" s="70"/>
    </row>
    <row r="31661" spans="31:31" ht="15.75" x14ac:dyDescent="0.3">
      <c r="AE31661" s="70"/>
    </row>
    <row r="31662" spans="31:31" ht="15.75" x14ac:dyDescent="0.3">
      <c r="AE31662" s="70"/>
    </row>
    <row r="31663" spans="31:31" ht="15.75" x14ac:dyDescent="0.3">
      <c r="AE31663" s="70"/>
    </row>
    <row r="31664" spans="31:31" ht="15.75" x14ac:dyDescent="0.3">
      <c r="AE31664" s="70"/>
    </row>
    <row r="31665" spans="31:31" ht="15.75" x14ac:dyDescent="0.3">
      <c r="AE31665" s="70"/>
    </row>
    <row r="31666" spans="31:31" ht="15.75" x14ac:dyDescent="0.3">
      <c r="AE31666" s="70"/>
    </row>
    <row r="31667" spans="31:31" ht="15.75" x14ac:dyDescent="0.3">
      <c r="AE31667" s="70"/>
    </row>
    <row r="31668" spans="31:31" ht="15.75" x14ac:dyDescent="0.3">
      <c r="AE31668" s="70"/>
    </row>
    <row r="31669" spans="31:31" ht="15.75" x14ac:dyDescent="0.3">
      <c r="AE31669" s="70"/>
    </row>
    <row r="31670" spans="31:31" ht="15.75" x14ac:dyDescent="0.3">
      <c r="AE31670" s="70"/>
    </row>
    <row r="31671" spans="31:31" ht="15.75" x14ac:dyDescent="0.3">
      <c r="AE31671" s="70"/>
    </row>
    <row r="31672" spans="31:31" ht="15.75" x14ac:dyDescent="0.3">
      <c r="AE31672" s="70"/>
    </row>
    <row r="31673" spans="31:31" ht="15.75" x14ac:dyDescent="0.3">
      <c r="AE31673" s="70"/>
    </row>
    <row r="31674" spans="31:31" ht="15.75" x14ac:dyDescent="0.3">
      <c r="AE31674" s="70"/>
    </row>
    <row r="31675" spans="31:31" ht="15.75" x14ac:dyDescent="0.3">
      <c r="AE31675" s="70"/>
    </row>
    <row r="31676" spans="31:31" ht="15.75" x14ac:dyDescent="0.3">
      <c r="AE31676" s="70"/>
    </row>
    <row r="31677" spans="31:31" ht="15.75" x14ac:dyDescent="0.3">
      <c r="AE31677" s="70"/>
    </row>
    <row r="31678" spans="31:31" ht="15.75" x14ac:dyDescent="0.3">
      <c r="AE31678" s="70"/>
    </row>
    <row r="31679" spans="31:31" ht="15.75" x14ac:dyDescent="0.3">
      <c r="AE31679" s="70"/>
    </row>
    <row r="31680" spans="31:31" ht="15.75" x14ac:dyDescent="0.3">
      <c r="AE31680" s="70"/>
    </row>
    <row r="31681" spans="31:31" ht="15.75" x14ac:dyDescent="0.3">
      <c r="AE31681" s="70"/>
    </row>
    <row r="31682" spans="31:31" ht="15.75" x14ac:dyDescent="0.3">
      <c r="AE31682" s="70"/>
    </row>
    <row r="31683" spans="31:31" ht="15.75" x14ac:dyDescent="0.3">
      <c r="AE31683" s="70"/>
    </row>
    <row r="31684" spans="31:31" ht="15.75" x14ac:dyDescent="0.3">
      <c r="AE31684" s="70"/>
    </row>
    <row r="31685" spans="31:31" ht="15.75" x14ac:dyDescent="0.3">
      <c r="AE31685" s="70"/>
    </row>
    <row r="31686" spans="31:31" ht="15.75" x14ac:dyDescent="0.3">
      <c r="AE31686" s="70"/>
    </row>
    <row r="31687" spans="31:31" ht="15.75" x14ac:dyDescent="0.3">
      <c r="AE31687" s="70"/>
    </row>
    <row r="31688" spans="31:31" ht="15.75" x14ac:dyDescent="0.3">
      <c r="AE31688" s="70"/>
    </row>
    <row r="31689" spans="31:31" ht="15.75" x14ac:dyDescent="0.3">
      <c r="AE31689" s="70"/>
    </row>
    <row r="31690" spans="31:31" ht="15.75" x14ac:dyDescent="0.3">
      <c r="AE31690" s="70"/>
    </row>
    <row r="31691" spans="31:31" ht="15.75" x14ac:dyDescent="0.3">
      <c r="AE31691" s="70"/>
    </row>
    <row r="31692" spans="31:31" ht="15.75" x14ac:dyDescent="0.3">
      <c r="AE31692" s="70"/>
    </row>
    <row r="31693" spans="31:31" ht="15.75" x14ac:dyDescent="0.3">
      <c r="AE31693" s="70"/>
    </row>
    <row r="31694" spans="31:31" ht="15.75" x14ac:dyDescent="0.3">
      <c r="AE31694" s="70"/>
    </row>
    <row r="31695" spans="31:31" ht="15.75" x14ac:dyDescent="0.3">
      <c r="AE31695" s="70"/>
    </row>
    <row r="31696" spans="31:31" ht="15.75" x14ac:dyDescent="0.3">
      <c r="AE31696" s="70"/>
    </row>
    <row r="31697" spans="31:31" ht="15.75" x14ac:dyDescent="0.3">
      <c r="AE31697" s="70"/>
    </row>
    <row r="31698" spans="31:31" ht="15.75" x14ac:dyDescent="0.3">
      <c r="AE31698" s="70"/>
    </row>
    <row r="31699" spans="31:31" ht="15.75" x14ac:dyDescent="0.3">
      <c r="AE31699" s="70"/>
    </row>
    <row r="31700" spans="31:31" ht="15.75" x14ac:dyDescent="0.3">
      <c r="AE31700" s="70"/>
    </row>
    <row r="31701" spans="31:31" ht="15.75" x14ac:dyDescent="0.3">
      <c r="AE31701" s="70"/>
    </row>
    <row r="31702" spans="31:31" ht="15.75" x14ac:dyDescent="0.3">
      <c r="AE31702" s="70"/>
    </row>
    <row r="31703" spans="31:31" ht="15.75" x14ac:dyDescent="0.3">
      <c r="AE31703" s="70"/>
    </row>
    <row r="31704" spans="31:31" ht="15.75" x14ac:dyDescent="0.3">
      <c r="AE31704" s="70"/>
    </row>
    <row r="31705" spans="31:31" ht="15.75" x14ac:dyDescent="0.3">
      <c r="AE31705" s="70"/>
    </row>
    <row r="31706" spans="31:31" ht="15.75" x14ac:dyDescent="0.3">
      <c r="AE31706" s="70"/>
    </row>
    <row r="31707" spans="31:31" ht="15.75" x14ac:dyDescent="0.3">
      <c r="AE31707" s="70"/>
    </row>
    <row r="31708" spans="31:31" ht="15.75" x14ac:dyDescent="0.3">
      <c r="AE31708" s="70"/>
    </row>
    <row r="31709" spans="31:31" ht="15.75" x14ac:dyDescent="0.3">
      <c r="AE31709" s="70"/>
    </row>
    <row r="31710" spans="31:31" ht="15.75" x14ac:dyDescent="0.3">
      <c r="AE31710" s="70"/>
    </row>
    <row r="31711" spans="31:31" ht="15.75" x14ac:dyDescent="0.3">
      <c r="AE31711" s="70"/>
    </row>
    <row r="31712" spans="31:31" ht="15.75" x14ac:dyDescent="0.3">
      <c r="AE31712" s="70"/>
    </row>
    <row r="31713" spans="31:31" ht="15.75" x14ac:dyDescent="0.3">
      <c r="AE31713" s="70"/>
    </row>
    <row r="31714" spans="31:31" ht="15.75" x14ac:dyDescent="0.3">
      <c r="AE31714" s="70"/>
    </row>
    <row r="31715" spans="31:31" ht="15.75" x14ac:dyDescent="0.3">
      <c r="AE31715" s="70"/>
    </row>
    <row r="31716" spans="31:31" ht="15.75" x14ac:dyDescent="0.3">
      <c r="AE31716" s="70"/>
    </row>
    <row r="31717" spans="31:31" ht="15.75" x14ac:dyDescent="0.3">
      <c r="AE31717" s="70"/>
    </row>
    <row r="31718" spans="31:31" ht="15.75" x14ac:dyDescent="0.3">
      <c r="AE31718" s="70"/>
    </row>
    <row r="31719" spans="31:31" ht="15.75" x14ac:dyDescent="0.3">
      <c r="AE31719" s="70"/>
    </row>
    <row r="31720" spans="31:31" ht="15.75" x14ac:dyDescent="0.3">
      <c r="AE31720" s="70"/>
    </row>
    <row r="31721" spans="31:31" ht="15.75" x14ac:dyDescent="0.3">
      <c r="AE31721" s="70"/>
    </row>
    <row r="31722" spans="31:31" ht="15.75" x14ac:dyDescent="0.3">
      <c r="AE31722" s="70"/>
    </row>
    <row r="31723" spans="31:31" ht="15.75" x14ac:dyDescent="0.3">
      <c r="AE31723" s="70"/>
    </row>
    <row r="31724" spans="31:31" ht="15.75" x14ac:dyDescent="0.3">
      <c r="AE31724" s="70"/>
    </row>
    <row r="31725" spans="31:31" ht="15.75" x14ac:dyDescent="0.3">
      <c r="AE31725" s="70"/>
    </row>
    <row r="31726" spans="31:31" ht="15.75" x14ac:dyDescent="0.3">
      <c r="AE31726" s="70"/>
    </row>
    <row r="31727" spans="31:31" ht="15.75" x14ac:dyDescent="0.3">
      <c r="AE31727" s="70"/>
    </row>
    <row r="31728" spans="31:31" ht="15.75" x14ac:dyDescent="0.3">
      <c r="AE31728" s="70"/>
    </row>
    <row r="31729" spans="31:31" ht="15.75" x14ac:dyDescent="0.3">
      <c r="AE31729" s="70"/>
    </row>
    <row r="31730" spans="31:31" ht="15.75" x14ac:dyDescent="0.3">
      <c r="AE31730" s="70"/>
    </row>
    <row r="31731" spans="31:31" ht="15.75" x14ac:dyDescent="0.3">
      <c r="AE31731" s="70"/>
    </row>
    <row r="31732" spans="31:31" ht="15.75" x14ac:dyDescent="0.3">
      <c r="AE31732" s="70"/>
    </row>
    <row r="31733" spans="31:31" ht="15.75" x14ac:dyDescent="0.3">
      <c r="AE31733" s="70"/>
    </row>
    <row r="31734" spans="31:31" ht="15.75" x14ac:dyDescent="0.3">
      <c r="AE31734" s="70"/>
    </row>
    <row r="31735" spans="31:31" ht="15.75" x14ac:dyDescent="0.3">
      <c r="AE31735" s="70"/>
    </row>
    <row r="31736" spans="31:31" ht="15.75" x14ac:dyDescent="0.3">
      <c r="AE31736" s="70"/>
    </row>
    <row r="31737" spans="31:31" ht="15.75" x14ac:dyDescent="0.3">
      <c r="AE31737" s="70"/>
    </row>
    <row r="31738" spans="31:31" ht="15.75" x14ac:dyDescent="0.3">
      <c r="AE31738" s="70"/>
    </row>
    <row r="31739" spans="31:31" ht="15.75" x14ac:dyDescent="0.3">
      <c r="AE31739" s="70"/>
    </row>
    <row r="31740" spans="31:31" ht="15.75" x14ac:dyDescent="0.3">
      <c r="AE31740" s="70"/>
    </row>
    <row r="31741" spans="31:31" ht="15.75" x14ac:dyDescent="0.3">
      <c r="AE31741" s="70"/>
    </row>
    <row r="31742" spans="31:31" ht="15.75" x14ac:dyDescent="0.3">
      <c r="AE31742" s="70"/>
    </row>
    <row r="31743" spans="31:31" ht="15.75" x14ac:dyDescent="0.3">
      <c r="AE31743" s="70"/>
    </row>
    <row r="31744" spans="31:31" ht="15.75" x14ac:dyDescent="0.3">
      <c r="AE31744" s="70"/>
    </row>
    <row r="31745" spans="31:31" ht="15.75" x14ac:dyDescent="0.3">
      <c r="AE31745" s="70"/>
    </row>
    <row r="31746" spans="31:31" ht="15.75" x14ac:dyDescent="0.3">
      <c r="AE31746" s="70"/>
    </row>
    <row r="31747" spans="31:31" ht="15.75" x14ac:dyDescent="0.3">
      <c r="AE31747" s="70"/>
    </row>
    <row r="31748" spans="31:31" ht="15.75" x14ac:dyDescent="0.3">
      <c r="AE31748" s="70"/>
    </row>
    <row r="31749" spans="31:31" ht="15.75" x14ac:dyDescent="0.3">
      <c r="AE31749" s="70"/>
    </row>
    <row r="31750" spans="31:31" ht="15.75" x14ac:dyDescent="0.3">
      <c r="AE31750" s="70"/>
    </row>
    <row r="31751" spans="31:31" ht="15.75" x14ac:dyDescent="0.3">
      <c r="AE31751" s="70"/>
    </row>
    <row r="31752" spans="31:31" ht="15.75" x14ac:dyDescent="0.3">
      <c r="AE31752" s="70"/>
    </row>
    <row r="31753" spans="31:31" ht="15.75" x14ac:dyDescent="0.3">
      <c r="AE31753" s="70"/>
    </row>
    <row r="31754" spans="31:31" ht="15.75" x14ac:dyDescent="0.3">
      <c r="AE31754" s="70"/>
    </row>
    <row r="31755" spans="31:31" ht="15.75" x14ac:dyDescent="0.3">
      <c r="AE31755" s="70"/>
    </row>
    <row r="31756" spans="31:31" ht="15.75" x14ac:dyDescent="0.3">
      <c r="AE31756" s="70"/>
    </row>
    <row r="31757" spans="31:31" ht="15.75" x14ac:dyDescent="0.3">
      <c r="AE31757" s="70"/>
    </row>
    <row r="31758" spans="31:31" ht="15.75" x14ac:dyDescent="0.3">
      <c r="AE31758" s="70"/>
    </row>
    <row r="31759" spans="31:31" ht="15.75" x14ac:dyDescent="0.3">
      <c r="AE31759" s="70"/>
    </row>
    <row r="31760" spans="31:31" ht="15.75" x14ac:dyDescent="0.3">
      <c r="AE31760" s="70"/>
    </row>
    <row r="31761" spans="31:31" ht="15.75" x14ac:dyDescent="0.3">
      <c r="AE31761" s="70"/>
    </row>
    <row r="31762" spans="31:31" ht="15.75" x14ac:dyDescent="0.3">
      <c r="AE31762" s="70"/>
    </row>
    <row r="31763" spans="31:31" ht="15.75" x14ac:dyDescent="0.3">
      <c r="AE31763" s="70"/>
    </row>
    <row r="31764" spans="31:31" ht="15.75" x14ac:dyDescent="0.3">
      <c r="AE31764" s="70"/>
    </row>
    <row r="31765" spans="31:31" ht="15.75" x14ac:dyDescent="0.3">
      <c r="AE31765" s="70"/>
    </row>
    <row r="31766" spans="31:31" ht="15.75" x14ac:dyDescent="0.3">
      <c r="AE31766" s="70"/>
    </row>
    <row r="31767" spans="31:31" ht="15.75" x14ac:dyDescent="0.3">
      <c r="AE31767" s="70"/>
    </row>
    <row r="31768" spans="31:31" ht="15.75" x14ac:dyDescent="0.3">
      <c r="AE31768" s="70"/>
    </row>
    <row r="31769" spans="31:31" ht="15.75" x14ac:dyDescent="0.3">
      <c r="AE31769" s="70"/>
    </row>
    <row r="31770" spans="31:31" ht="15.75" x14ac:dyDescent="0.3">
      <c r="AE31770" s="70"/>
    </row>
    <row r="31771" spans="31:31" ht="15.75" x14ac:dyDescent="0.3">
      <c r="AE31771" s="70"/>
    </row>
    <row r="31772" spans="31:31" ht="15.75" x14ac:dyDescent="0.3">
      <c r="AE31772" s="70"/>
    </row>
    <row r="31773" spans="31:31" ht="15.75" x14ac:dyDescent="0.3">
      <c r="AE31773" s="70"/>
    </row>
    <row r="31774" spans="31:31" ht="15.75" x14ac:dyDescent="0.3">
      <c r="AE31774" s="70"/>
    </row>
    <row r="31775" spans="31:31" ht="15.75" x14ac:dyDescent="0.3">
      <c r="AE31775" s="70"/>
    </row>
    <row r="31776" spans="31:31" ht="15.75" x14ac:dyDescent="0.3">
      <c r="AE31776" s="70"/>
    </row>
    <row r="31777" spans="31:31" ht="15.75" x14ac:dyDescent="0.3">
      <c r="AE31777" s="70"/>
    </row>
    <row r="31778" spans="31:31" ht="15.75" x14ac:dyDescent="0.3">
      <c r="AE31778" s="70"/>
    </row>
    <row r="31779" spans="31:31" ht="15.75" x14ac:dyDescent="0.3">
      <c r="AE31779" s="70"/>
    </row>
    <row r="31780" spans="31:31" ht="15.75" x14ac:dyDescent="0.3">
      <c r="AE31780" s="70"/>
    </row>
    <row r="31781" spans="31:31" ht="15.75" x14ac:dyDescent="0.3">
      <c r="AE31781" s="70"/>
    </row>
    <row r="31782" spans="31:31" ht="15.75" x14ac:dyDescent="0.3">
      <c r="AE31782" s="70"/>
    </row>
    <row r="31783" spans="31:31" ht="15.75" x14ac:dyDescent="0.3">
      <c r="AE31783" s="70"/>
    </row>
    <row r="31784" spans="31:31" ht="15.75" x14ac:dyDescent="0.3">
      <c r="AE31784" s="70"/>
    </row>
    <row r="31785" spans="31:31" ht="15.75" x14ac:dyDescent="0.3">
      <c r="AE31785" s="70"/>
    </row>
    <row r="31786" spans="31:31" ht="15.75" x14ac:dyDescent="0.3">
      <c r="AE31786" s="70"/>
    </row>
    <row r="31787" spans="31:31" ht="15.75" x14ac:dyDescent="0.3">
      <c r="AE31787" s="70"/>
    </row>
    <row r="31788" spans="31:31" ht="15.75" x14ac:dyDescent="0.3">
      <c r="AE31788" s="70"/>
    </row>
    <row r="31789" spans="31:31" ht="15.75" x14ac:dyDescent="0.3">
      <c r="AE31789" s="70"/>
    </row>
    <row r="31790" spans="31:31" ht="15.75" x14ac:dyDescent="0.3">
      <c r="AE31790" s="70"/>
    </row>
    <row r="31791" spans="31:31" ht="15.75" x14ac:dyDescent="0.3">
      <c r="AE31791" s="70"/>
    </row>
    <row r="31792" spans="31:31" ht="15.75" x14ac:dyDescent="0.3">
      <c r="AE31792" s="70"/>
    </row>
    <row r="31793" spans="31:31" ht="15.75" x14ac:dyDescent="0.3">
      <c r="AE31793" s="70"/>
    </row>
    <row r="31794" spans="31:31" ht="15.75" x14ac:dyDescent="0.3">
      <c r="AE31794" s="70"/>
    </row>
    <row r="31795" spans="31:31" ht="15.75" x14ac:dyDescent="0.3">
      <c r="AE31795" s="70"/>
    </row>
    <row r="31796" spans="31:31" ht="15.75" x14ac:dyDescent="0.3">
      <c r="AE31796" s="70"/>
    </row>
    <row r="31797" spans="31:31" ht="15.75" x14ac:dyDescent="0.3">
      <c r="AE31797" s="70"/>
    </row>
    <row r="31798" spans="31:31" ht="15.75" x14ac:dyDescent="0.3">
      <c r="AE31798" s="70"/>
    </row>
    <row r="31799" spans="31:31" ht="15.75" x14ac:dyDescent="0.3">
      <c r="AE31799" s="70"/>
    </row>
    <row r="31800" spans="31:31" ht="15.75" x14ac:dyDescent="0.3">
      <c r="AE31800" s="70"/>
    </row>
    <row r="31801" spans="31:31" ht="15.75" x14ac:dyDescent="0.3">
      <c r="AE31801" s="70"/>
    </row>
    <row r="31802" spans="31:31" ht="15.75" x14ac:dyDescent="0.3">
      <c r="AE31802" s="70"/>
    </row>
    <row r="31803" spans="31:31" ht="15.75" x14ac:dyDescent="0.3">
      <c r="AE31803" s="70"/>
    </row>
    <row r="31804" spans="31:31" ht="15.75" x14ac:dyDescent="0.3">
      <c r="AE31804" s="70"/>
    </row>
    <row r="31805" spans="31:31" ht="15.75" x14ac:dyDescent="0.3">
      <c r="AE31805" s="70"/>
    </row>
    <row r="31806" spans="31:31" ht="15.75" x14ac:dyDescent="0.3">
      <c r="AE31806" s="70"/>
    </row>
    <row r="31807" spans="31:31" ht="15.75" x14ac:dyDescent="0.3">
      <c r="AE31807" s="70"/>
    </row>
    <row r="31808" spans="31:31" ht="15.75" x14ac:dyDescent="0.3">
      <c r="AE31808" s="70"/>
    </row>
    <row r="31809" spans="31:31" ht="15.75" x14ac:dyDescent="0.3">
      <c r="AE31809" s="70"/>
    </row>
    <row r="31810" spans="31:31" ht="15.75" x14ac:dyDescent="0.3">
      <c r="AE31810" s="70"/>
    </row>
    <row r="31811" spans="31:31" ht="15.75" x14ac:dyDescent="0.3">
      <c r="AE31811" s="70"/>
    </row>
    <row r="31812" spans="31:31" ht="15.75" x14ac:dyDescent="0.3">
      <c r="AE31812" s="70"/>
    </row>
    <row r="31813" spans="31:31" ht="15.75" x14ac:dyDescent="0.3">
      <c r="AE31813" s="70"/>
    </row>
    <row r="31814" spans="31:31" ht="15.75" x14ac:dyDescent="0.3">
      <c r="AE31814" s="70"/>
    </row>
    <row r="31815" spans="31:31" ht="15.75" x14ac:dyDescent="0.3">
      <c r="AE31815" s="70"/>
    </row>
    <row r="31816" spans="31:31" ht="15.75" x14ac:dyDescent="0.3">
      <c r="AE31816" s="70"/>
    </row>
    <row r="31817" spans="31:31" ht="15.75" x14ac:dyDescent="0.3">
      <c r="AE31817" s="70"/>
    </row>
    <row r="31818" spans="31:31" ht="15.75" x14ac:dyDescent="0.3">
      <c r="AE31818" s="70"/>
    </row>
    <row r="31819" spans="31:31" ht="15.75" x14ac:dyDescent="0.3">
      <c r="AE31819" s="70"/>
    </row>
    <row r="31820" spans="31:31" ht="15.75" x14ac:dyDescent="0.3">
      <c r="AE31820" s="70"/>
    </row>
    <row r="31821" spans="31:31" ht="15.75" x14ac:dyDescent="0.3">
      <c r="AE31821" s="70"/>
    </row>
    <row r="31822" spans="31:31" ht="15.75" x14ac:dyDescent="0.3">
      <c r="AE31822" s="70"/>
    </row>
    <row r="31823" spans="31:31" ht="15.75" x14ac:dyDescent="0.3">
      <c r="AE31823" s="70"/>
    </row>
    <row r="31824" spans="31:31" ht="15.75" x14ac:dyDescent="0.3">
      <c r="AE31824" s="70"/>
    </row>
    <row r="31825" spans="31:31" ht="15.75" x14ac:dyDescent="0.3">
      <c r="AE31825" s="70"/>
    </row>
    <row r="31826" spans="31:31" ht="15.75" x14ac:dyDescent="0.3">
      <c r="AE31826" s="70"/>
    </row>
    <row r="31827" spans="31:31" ht="15.75" x14ac:dyDescent="0.3">
      <c r="AE31827" s="70"/>
    </row>
    <row r="31828" spans="31:31" ht="15.75" x14ac:dyDescent="0.3">
      <c r="AE31828" s="70"/>
    </row>
    <row r="31829" spans="31:31" ht="15.75" x14ac:dyDescent="0.3">
      <c r="AE31829" s="70"/>
    </row>
    <row r="31830" spans="31:31" ht="15.75" x14ac:dyDescent="0.3">
      <c r="AE31830" s="70"/>
    </row>
    <row r="31831" spans="31:31" ht="15.75" x14ac:dyDescent="0.3">
      <c r="AE31831" s="70"/>
    </row>
    <row r="31832" spans="31:31" ht="15.75" x14ac:dyDescent="0.3">
      <c r="AE31832" s="70"/>
    </row>
    <row r="31833" spans="31:31" ht="15.75" x14ac:dyDescent="0.3">
      <c r="AE31833" s="70"/>
    </row>
    <row r="31834" spans="31:31" ht="15.75" x14ac:dyDescent="0.3">
      <c r="AE31834" s="70"/>
    </row>
    <row r="31835" spans="31:31" ht="15.75" x14ac:dyDescent="0.3">
      <c r="AE31835" s="70"/>
    </row>
    <row r="31836" spans="31:31" ht="15.75" x14ac:dyDescent="0.3">
      <c r="AE31836" s="70"/>
    </row>
    <row r="31837" spans="31:31" ht="15.75" x14ac:dyDescent="0.3">
      <c r="AE31837" s="70"/>
    </row>
    <row r="31838" spans="31:31" ht="15.75" x14ac:dyDescent="0.3">
      <c r="AE31838" s="70"/>
    </row>
    <row r="31839" spans="31:31" ht="15.75" x14ac:dyDescent="0.3">
      <c r="AE31839" s="70"/>
    </row>
    <row r="31840" spans="31:31" ht="15.75" x14ac:dyDescent="0.3">
      <c r="AE31840" s="70"/>
    </row>
    <row r="31841" spans="31:31" ht="15.75" x14ac:dyDescent="0.3">
      <c r="AE31841" s="70"/>
    </row>
    <row r="31842" spans="31:31" ht="15.75" x14ac:dyDescent="0.3">
      <c r="AE31842" s="70"/>
    </row>
    <row r="31843" spans="31:31" ht="15.75" x14ac:dyDescent="0.3">
      <c r="AE31843" s="70"/>
    </row>
    <row r="31844" spans="31:31" ht="15.75" x14ac:dyDescent="0.3">
      <c r="AE31844" s="70"/>
    </row>
    <row r="31845" spans="31:31" ht="15.75" x14ac:dyDescent="0.3">
      <c r="AE31845" s="70"/>
    </row>
    <row r="31846" spans="31:31" ht="15.75" x14ac:dyDescent="0.3">
      <c r="AE31846" s="70"/>
    </row>
    <row r="31847" spans="31:31" ht="15.75" x14ac:dyDescent="0.3">
      <c r="AE31847" s="70"/>
    </row>
    <row r="31848" spans="31:31" ht="15.75" x14ac:dyDescent="0.3">
      <c r="AE31848" s="70"/>
    </row>
    <row r="31849" spans="31:31" ht="15.75" x14ac:dyDescent="0.3">
      <c r="AE31849" s="70"/>
    </row>
    <row r="31850" spans="31:31" ht="15.75" x14ac:dyDescent="0.3">
      <c r="AE31850" s="70"/>
    </row>
    <row r="31851" spans="31:31" ht="15.75" x14ac:dyDescent="0.3">
      <c r="AE31851" s="70"/>
    </row>
    <row r="31852" spans="31:31" ht="15.75" x14ac:dyDescent="0.3">
      <c r="AE31852" s="70"/>
    </row>
    <row r="31853" spans="31:31" ht="15.75" x14ac:dyDescent="0.3">
      <c r="AE31853" s="70"/>
    </row>
    <row r="31854" spans="31:31" ht="15.75" x14ac:dyDescent="0.3">
      <c r="AE31854" s="70"/>
    </row>
    <row r="31855" spans="31:31" ht="15.75" x14ac:dyDescent="0.3">
      <c r="AE31855" s="70"/>
    </row>
    <row r="31856" spans="31:31" ht="15.75" x14ac:dyDescent="0.3">
      <c r="AE31856" s="70"/>
    </row>
    <row r="31857" spans="31:31" ht="15.75" x14ac:dyDescent="0.3">
      <c r="AE31857" s="70"/>
    </row>
    <row r="31858" spans="31:31" ht="15.75" x14ac:dyDescent="0.3">
      <c r="AE31858" s="70"/>
    </row>
    <row r="31859" spans="31:31" ht="15.75" x14ac:dyDescent="0.3">
      <c r="AE31859" s="70"/>
    </row>
    <row r="31860" spans="31:31" ht="15.75" x14ac:dyDescent="0.3">
      <c r="AE31860" s="70"/>
    </row>
    <row r="31861" spans="31:31" ht="15.75" x14ac:dyDescent="0.3">
      <c r="AE31861" s="70"/>
    </row>
    <row r="31862" spans="31:31" ht="15.75" x14ac:dyDescent="0.3">
      <c r="AE31862" s="70"/>
    </row>
    <row r="31863" spans="31:31" ht="15.75" x14ac:dyDescent="0.3">
      <c r="AE31863" s="70"/>
    </row>
    <row r="31864" spans="31:31" ht="15.75" x14ac:dyDescent="0.3">
      <c r="AE31864" s="70"/>
    </row>
    <row r="31865" spans="31:31" ht="15.75" x14ac:dyDescent="0.3">
      <c r="AE31865" s="70"/>
    </row>
    <row r="31866" spans="31:31" ht="15.75" x14ac:dyDescent="0.3">
      <c r="AE31866" s="70"/>
    </row>
    <row r="31867" spans="31:31" ht="15.75" x14ac:dyDescent="0.3">
      <c r="AE31867" s="70"/>
    </row>
    <row r="31868" spans="31:31" ht="15.75" x14ac:dyDescent="0.3">
      <c r="AE31868" s="70"/>
    </row>
    <row r="31869" spans="31:31" ht="15.75" x14ac:dyDescent="0.3">
      <c r="AE31869" s="70"/>
    </row>
    <row r="31870" spans="31:31" ht="15.75" x14ac:dyDescent="0.3">
      <c r="AE31870" s="70"/>
    </row>
    <row r="31871" spans="31:31" ht="15.75" x14ac:dyDescent="0.3">
      <c r="AE31871" s="70"/>
    </row>
    <row r="31872" spans="31:31" ht="15.75" x14ac:dyDescent="0.3">
      <c r="AE31872" s="70"/>
    </row>
    <row r="31873" spans="31:31" ht="15.75" x14ac:dyDescent="0.3">
      <c r="AE31873" s="70"/>
    </row>
    <row r="31874" spans="31:31" ht="15.75" x14ac:dyDescent="0.3">
      <c r="AE31874" s="70"/>
    </row>
    <row r="31875" spans="31:31" ht="15.75" x14ac:dyDescent="0.3">
      <c r="AE31875" s="70"/>
    </row>
    <row r="31876" spans="31:31" ht="15.75" x14ac:dyDescent="0.3">
      <c r="AE31876" s="70"/>
    </row>
    <row r="31877" spans="31:31" ht="15.75" x14ac:dyDescent="0.3">
      <c r="AE31877" s="70"/>
    </row>
    <row r="31878" spans="31:31" ht="15.75" x14ac:dyDescent="0.3">
      <c r="AE31878" s="70"/>
    </row>
    <row r="31879" spans="31:31" ht="15.75" x14ac:dyDescent="0.3">
      <c r="AE31879" s="70"/>
    </row>
    <row r="31880" spans="31:31" ht="15.75" x14ac:dyDescent="0.3">
      <c r="AE31880" s="70"/>
    </row>
    <row r="31881" spans="31:31" ht="15.75" x14ac:dyDescent="0.3">
      <c r="AE31881" s="70"/>
    </row>
    <row r="31882" spans="31:31" ht="15.75" x14ac:dyDescent="0.3">
      <c r="AE31882" s="70"/>
    </row>
    <row r="31883" spans="31:31" ht="15.75" x14ac:dyDescent="0.3">
      <c r="AE31883" s="70"/>
    </row>
    <row r="31884" spans="31:31" ht="15.75" x14ac:dyDescent="0.3">
      <c r="AE31884" s="70"/>
    </row>
    <row r="31885" spans="31:31" ht="15.75" x14ac:dyDescent="0.3">
      <c r="AE31885" s="70"/>
    </row>
    <row r="31886" spans="31:31" ht="15.75" x14ac:dyDescent="0.3">
      <c r="AE31886" s="70"/>
    </row>
    <row r="31887" spans="31:31" ht="15.75" x14ac:dyDescent="0.3">
      <c r="AE31887" s="70"/>
    </row>
    <row r="31888" spans="31:31" ht="15.75" x14ac:dyDescent="0.3">
      <c r="AE31888" s="70"/>
    </row>
    <row r="31889" spans="31:31" ht="15.75" x14ac:dyDescent="0.3">
      <c r="AE31889" s="70"/>
    </row>
    <row r="31890" spans="31:31" ht="15.75" x14ac:dyDescent="0.3">
      <c r="AE31890" s="70"/>
    </row>
    <row r="31891" spans="31:31" ht="15.75" x14ac:dyDescent="0.3">
      <c r="AE31891" s="70"/>
    </row>
    <row r="31892" spans="31:31" ht="15.75" x14ac:dyDescent="0.3">
      <c r="AE31892" s="70"/>
    </row>
    <row r="31893" spans="31:31" ht="15.75" x14ac:dyDescent="0.3">
      <c r="AE31893" s="70"/>
    </row>
    <row r="31894" spans="31:31" ht="15.75" x14ac:dyDescent="0.3">
      <c r="AE31894" s="70"/>
    </row>
    <row r="31895" spans="31:31" ht="15.75" x14ac:dyDescent="0.3">
      <c r="AE31895" s="70"/>
    </row>
    <row r="31896" spans="31:31" ht="15.75" x14ac:dyDescent="0.3">
      <c r="AE31896" s="70"/>
    </row>
    <row r="31897" spans="31:31" ht="15.75" x14ac:dyDescent="0.3">
      <c r="AE31897" s="70"/>
    </row>
    <row r="31898" spans="31:31" ht="15.75" x14ac:dyDescent="0.3">
      <c r="AE31898" s="70"/>
    </row>
    <row r="31899" spans="31:31" ht="15.75" x14ac:dyDescent="0.3">
      <c r="AE31899" s="70"/>
    </row>
    <row r="31900" spans="31:31" ht="15.75" x14ac:dyDescent="0.3">
      <c r="AE31900" s="70"/>
    </row>
    <row r="31901" spans="31:31" ht="15.75" x14ac:dyDescent="0.3">
      <c r="AE31901" s="70"/>
    </row>
    <row r="31902" spans="31:31" ht="15.75" x14ac:dyDescent="0.3">
      <c r="AE31902" s="70"/>
    </row>
    <row r="31903" spans="31:31" ht="15.75" x14ac:dyDescent="0.3">
      <c r="AE31903" s="70"/>
    </row>
    <row r="31904" spans="31:31" ht="15.75" x14ac:dyDescent="0.3">
      <c r="AE31904" s="70"/>
    </row>
    <row r="31905" spans="31:31" ht="15.75" x14ac:dyDescent="0.3">
      <c r="AE31905" s="70"/>
    </row>
    <row r="31906" spans="31:31" ht="15.75" x14ac:dyDescent="0.3">
      <c r="AE31906" s="70"/>
    </row>
    <row r="31907" spans="31:31" ht="15.75" x14ac:dyDescent="0.3">
      <c r="AE31907" s="70"/>
    </row>
    <row r="31908" spans="31:31" ht="15.75" x14ac:dyDescent="0.3">
      <c r="AE31908" s="70"/>
    </row>
    <row r="31909" spans="31:31" ht="15.75" x14ac:dyDescent="0.3">
      <c r="AE31909" s="70"/>
    </row>
    <row r="31910" spans="31:31" ht="15.75" x14ac:dyDescent="0.3">
      <c r="AE31910" s="70"/>
    </row>
    <row r="31911" spans="31:31" ht="15.75" x14ac:dyDescent="0.3">
      <c r="AE31911" s="70"/>
    </row>
    <row r="31912" spans="31:31" ht="15.75" x14ac:dyDescent="0.3">
      <c r="AE31912" s="70"/>
    </row>
    <row r="31913" spans="31:31" ht="15.75" x14ac:dyDescent="0.3">
      <c r="AE31913" s="70"/>
    </row>
    <row r="31914" spans="31:31" ht="15.75" x14ac:dyDescent="0.3">
      <c r="AE31914" s="70"/>
    </row>
    <row r="31915" spans="31:31" ht="15.75" x14ac:dyDescent="0.3">
      <c r="AE31915" s="70"/>
    </row>
    <row r="31916" spans="31:31" ht="15.75" x14ac:dyDescent="0.3">
      <c r="AE31916" s="70"/>
    </row>
    <row r="31917" spans="31:31" ht="15.75" x14ac:dyDescent="0.3">
      <c r="AE31917" s="70"/>
    </row>
    <row r="31918" spans="31:31" ht="15.75" x14ac:dyDescent="0.3">
      <c r="AE31918" s="70"/>
    </row>
    <row r="31919" spans="31:31" ht="15.75" x14ac:dyDescent="0.3">
      <c r="AE31919" s="70"/>
    </row>
    <row r="31920" spans="31:31" ht="15.75" x14ac:dyDescent="0.3">
      <c r="AE31920" s="70"/>
    </row>
    <row r="31921" spans="31:31" ht="15.75" x14ac:dyDescent="0.3">
      <c r="AE31921" s="70"/>
    </row>
    <row r="31922" spans="31:31" ht="15.75" x14ac:dyDescent="0.3">
      <c r="AE31922" s="70"/>
    </row>
    <row r="31923" spans="31:31" ht="15.75" x14ac:dyDescent="0.3">
      <c r="AE31923" s="70"/>
    </row>
    <row r="31924" spans="31:31" ht="15.75" x14ac:dyDescent="0.3">
      <c r="AE31924" s="70"/>
    </row>
    <row r="31925" spans="31:31" ht="15.75" x14ac:dyDescent="0.3">
      <c r="AE31925" s="70"/>
    </row>
    <row r="31926" spans="31:31" ht="15.75" x14ac:dyDescent="0.3">
      <c r="AE31926" s="70"/>
    </row>
    <row r="31927" spans="31:31" ht="15.75" x14ac:dyDescent="0.3">
      <c r="AE31927" s="70"/>
    </row>
    <row r="31928" spans="31:31" ht="15.75" x14ac:dyDescent="0.3">
      <c r="AE31928" s="70"/>
    </row>
    <row r="31929" spans="31:31" ht="15.75" x14ac:dyDescent="0.3">
      <c r="AE31929" s="70"/>
    </row>
    <row r="31930" spans="31:31" ht="15.75" x14ac:dyDescent="0.3">
      <c r="AE31930" s="70"/>
    </row>
    <row r="31931" spans="31:31" ht="15.75" x14ac:dyDescent="0.3">
      <c r="AE31931" s="70"/>
    </row>
    <row r="31932" spans="31:31" ht="15.75" x14ac:dyDescent="0.3">
      <c r="AE31932" s="70"/>
    </row>
    <row r="31933" spans="31:31" ht="15.75" x14ac:dyDescent="0.3">
      <c r="AE31933" s="70"/>
    </row>
    <row r="31934" spans="31:31" ht="15.75" x14ac:dyDescent="0.3">
      <c r="AE31934" s="70"/>
    </row>
    <row r="31935" spans="31:31" ht="15.75" x14ac:dyDescent="0.3">
      <c r="AE31935" s="70"/>
    </row>
    <row r="31936" spans="31:31" ht="15.75" x14ac:dyDescent="0.3">
      <c r="AE31936" s="70"/>
    </row>
    <row r="31937" spans="31:31" ht="15.75" x14ac:dyDescent="0.3">
      <c r="AE31937" s="70"/>
    </row>
    <row r="31938" spans="31:31" ht="15.75" x14ac:dyDescent="0.3">
      <c r="AE31938" s="70"/>
    </row>
    <row r="31939" spans="31:31" ht="15.75" x14ac:dyDescent="0.3">
      <c r="AE31939" s="70"/>
    </row>
    <row r="31940" spans="31:31" ht="15.75" x14ac:dyDescent="0.3">
      <c r="AE31940" s="70"/>
    </row>
    <row r="31941" spans="31:31" ht="15.75" x14ac:dyDescent="0.3">
      <c r="AE31941" s="70"/>
    </row>
    <row r="31942" spans="31:31" ht="15.75" x14ac:dyDescent="0.3">
      <c r="AE31942" s="70"/>
    </row>
    <row r="31943" spans="31:31" ht="15.75" x14ac:dyDescent="0.3">
      <c r="AE31943" s="70"/>
    </row>
    <row r="31944" spans="31:31" ht="15.75" x14ac:dyDescent="0.3">
      <c r="AE31944" s="70"/>
    </row>
    <row r="31945" spans="31:31" ht="15.75" x14ac:dyDescent="0.3">
      <c r="AE31945" s="70"/>
    </row>
    <row r="31946" spans="31:31" ht="15.75" x14ac:dyDescent="0.3">
      <c r="AE31946" s="70"/>
    </row>
    <row r="31947" spans="31:31" ht="15.75" x14ac:dyDescent="0.3">
      <c r="AE31947" s="70"/>
    </row>
    <row r="31948" spans="31:31" ht="15.75" x14ac:dyDescent="0.3">
      <c r="AE31948" s="70"/>
    </row>
    <row r="31949" spans="31:31" ht="15.75" x14ac:dyDescent="0.3">
      <c r="AE31949" s="70"/>
    </row>
    <row r="31950" spans="31:31" ht="15.75" x14ac:dyDescent="0.3">
      <c r="AE31950" s="70"/>
    </row>
    <row r="31951" spans="31:31" ht="15.75" x14ac:dyDescent="0.3">
      <c r="AE31951" s="70"/>
    </row>
    <row r="31952" spans="31:31" ht="15.75" x14ac:dyDescent="0.3">
      <c r="AE31952" s="70"/>
    </row>
    <row r="31953" spans="31:31" ht="15.75" x14ac:dyDescent="0.3">
      <c r="AE31953" s="70"/>
    </row>
    <row r="31954" spans="31:31" ht="15.75" x14ac:dyDescent="0.3">
      <c r="AE31954" s="70"/>
    </row>
    <row r="31955" spans="31:31" ht="15.75" x14ac:dyDescent="0.3">
      <c r="AE31955" s="70"/>
    </row>
    <row r="31956" spans="31:31" ht="15.75" x14ac:dyDescent="0.3">
      <c r="AE31956" s="70"/>
    </row>
    <row r="31957" spans="31:31" ht="15.75" x14ac:dyDescent="0.3">
      <c r="AE31957" s="70"/>
    </row>
    <row r="31958" spans="31:31" ht="15.75" x14ac:dyDescent="0.3">
      <c r="AE31958" s="70"/>
    </row>
    <row r="31959" spans="31:31" ht="15.75" x14ac:dyDescent="0.3">
      <c r="AE31959" s="70"/>
    </row>
    <row r="31960" spans="31:31" ht="15.75" x14ac:dyDescent="0.3">
      <c r="AE31960" s="70"/>
    </row>
    <row r="31961" spans="31:31" ht="15.75" x14ac:dyDescent="0.3">
      <c r="AE31961" s="70"/>
    </row>
    <row r="31962" spans="31:31" ht="15.75" x14ac:dyDescent="0.3">
      <c r="AE31962" s="70"/>
    </row>
    <row r="31963" spans="31:31" ht="15.75" x14ac:dyDescent="0.3">
      <c r="AE31963" s="70"/>
    </row>
    <row r="31964" spans="31:31" ht="15.75" x14ac:dyDescent="0.3">
      <c r="AE31964" s="70"/>
    </row>
    <row r="31965" spans="31:31" ht="15.75" x14ac:dyDescent="0.3">
      <c r="AE31965" s="70"/>
    </row>
    <row r="31966" spans="31:31" ht="15.75" x14ac:dyDescent="0.3">
      <c r="AE31966" s="70"/>
    </row>
    <row r="31967" spans="31:31" ht="15.75" x14ac:dyDescent="0.3">
      <c r="AE31967" s="70"/>
    </row>
    <row r="31968" spans="31:31" ht="15.75" x14ac:dyDescent="0.3">
      <c r="AE31968" s="70"/>
    </row>
    <row r="31969" spans="31:31" ht="15.75" x14ac:dyDescent="0.3">
      <c r="AE31969" s="70"/>
    </row>
    <row r="31970" spans="31:31" ht="15.75" x14ac:dyDescent="0.3">
      <c r="AE31970" s="70"/>
    </row>
    <row r="31971" spans="31:31" ht="15.75" x14ac:dyDescent="0.3">
      <c r="AE31971" s="70"/>
    </row>
    <row r="31972" spans="31:31" ht="15.75" x14ac:dyDescent="0.3">
      <c r="AE31972" s="70"/>
    </row>
    <row r="31973" spans="31:31" ht="15.75" x14ac:dyDescent="0.3">
      <c r="AE31973" s="70"/>
    </row>
    <row r="31974" spans="31:31" ht="15.75" x14ac:dyDescent="0.3">
      <c r="AE31974" s="70"/>
    </row>
    <row r="31975" spans="31:31" ht="15.75" x14ac:dyDescent="0.3">
      <c r="AE31975" s="70"/>
    </row>
    <row r="31976" spans="31:31" ht="15.75" x14ac:dyDescent="0.3">
      <c r="AE31976" s="70"/>
    </row>
    <row r="31977" spans="31:31" ht="15.75" x14ac:dyDescent="0.3">
      <c r="AE31977" s="70"/>
    </row>
    <row r="31978" spans="31:31" ht="15.75" x14ac:dyDescent="0.3">
      <c r="AE31978" s="70"/>
    </row>
    <row r="31979" spans="31:31" ht="15.75" x14ac:dyDescent="0.3">
      <c r="AE31979" s="70"/>
    </row>
    <row r="31980" spans="31:31" ht="15.75" x14ac:dyDescent="0.3">
      <c r="AE31980" s="70"/>
    </row>
    <row r="31981" spans="31:31" ht="15.75" x14ac:dyDescent="0.3">
      <c r="AE31981" s="70"/>
    </row>
    <row r="31982" spans="31:31" ht="15.75" x14ac:dyDescent="0.3">
      <c r="AE31982" s="70"/>
    </row>
    <row r="31983" spans="31:31" ht="15.75" x14ac:dyDescent="0.3">
      <c r="AE31983" s="70"/>
    </row>
    <row r="31984" spans="31:31" ht="15.75" x14ac:dyDescent="0.3">
      <c r="AE31984" s="70"/>
    </row>
    <row r="31985" spans="31:31" ht="15.75" x14ac:dyDescent="0.3">
      <c r="AE31985" s="70"/>
    </row>
    <row r="31986" spans="31:31" ht="15.75" x14ac:dyDescent="0.3">
      <c r="AE31986" s="70"/>
    </row>
    <row r="31987" spans="31:31" ht="15.75" x14ac:dyDescent="0.3">
      <c r="AE31987" s="70"/>
    </row>
    <row r="31988" spans="31:31" ht="15.75" x14ac:dyDescent="0.3">
      <c r="AE31988" s="70"/>
    </row>
    <row r="31989" spans="31:31" ht="15.75" x14ac:dyDescent="0.3">
      <c r="AE31989" s="70"/>
    </row>
    <row r="31990" spans="31:31" ht="15.75" x14ac:dyDescent="0.3">
      <c r="AE31990" s="70"/>
    </row>
    <row r="31991" spans="31:31" ht="15.75" x14ac:dyDescent="0.3">
      <c r="AE31991" s="70"/>
    </row>
    <row r="31992" spans="31:31" ht="15.75" x14ac:dyDescent="0.3">
      <c r="AE31992" s="70"/>
    </row>
    <row r="31993" spans="31:31" ht="15.75" x14ac:dyDescent="0.3">
      <c r="AE31993" s="70"/>
    </row>
    <row r="31994" spans="31:31" ht="15.75" x14ac:dyDescent="0.3">
      <c r="AE31994" s="70"/>
    </row>
    <row r="31995" spans="31:31" ht="15.75" x14ac:dyDescent="0.3">
      <c r="AE31995" s="70"/>
    </row>
    <row r="31996" spans="31:31" ht="15.75" x14ac:dyDescent="0.3">
      <c r="AE31996" s="70"/>
    </row>
    <row r="31997" spans="31:31" ht="15.75" x14ac:dyDescent="0.3">
      <c r="AE31997" s="70"/>
    </row>
    <row r="31998" spans="31:31" ht="15.75" x14ac:dyDescent="0.3">
      <c r="AE31998" s="70"/>
    </row>
    <row r="31999" spans="31:31" ht="15.75" x14ac:dyDescent="0.3">
      <c r="AE31999" s="70"/>
    </row>
    <row r="32000" spans="31:31" ht="15.75" x14ac:dyDescent="0.3">
      <c r="AE32000" s="70"/>
    </row>
    <row r="32001" spans="31:31" ht="15.75" x14ac:dyDescent="0.3">
      <c r="AE32001" s="70"/>
    </row>
    <row r="32002" spans="31:31" ht="15.75" x14ac:dyDescent="0.3">
      <c r="AE32002" s="70"/>
    </row>
    <row r="32003" spans="31:31" ht="15.75" x14ac:dyDescent="0.3">
      <c r="AE32003" s="70"/>
    </row>
    <row r="32004" spans="31:31" ht="15.75" x14ac:dyDescent="0.3">
      <c r="AE32004" s="70"/>
    </row>
    <row r="32005" spans="31:31" ht="15.75" x14ac:dyDescent="0.3">
      <c r="AE32005" s="70"/>
    </row>
    <row r="32006" spans="31:31" ht="15.75" x14ac:dyDescent="0.3">
      <c r="AE32006" s="70"/>
    </row>
    <row r="32007" spans="31:31" ht="15.75" x14ac:dyDescent="0.3">
      <c r="AE32007" s="70"/>
    </row>
    <row r="32008" spans="31:31" ht="15.75" x14ac:dyDescent="0.3">
      <c r="AE32008" s="70"/>
    </row>
    <row r="32009" spans="31:31" ht="15.75" x14ac:dyDescent="0.3">
      <c r="AE32009" s="70"/>
    </row>
    <row r="32010" spans="31:31" ht="15.75" x14ac:dyDescent="0.3">
      <c r="AE32010" s="70"/>
    </row>
    <row r="32011" spans="31:31" ht="15.75" x14ac:dyDescent="0.3">
      <c r="AE32011" s="70"/>
    </row>
    <row r="32012" spans="31:31" ht="15.75" x14ac:dyDescent="0.3">
      <c r="AE32012" s="70"/>
    </row>
    <row r="32013" spans="31:31" ht="15.75" x14ac:dyDescent="0.3">
      <c r="AE32013" s="70"/>
    </row>
    <row r="32014" spans="31:31" ht="15.75" x14ac:dyDescent="0.3">
      <c r="AE32014" s="70"/>
    </row>
    <row r="32015" spans="31:31" ht="15.75" x14ac:dyDescent="0.3">
      <c r="AE32015" s="70"/>
    </row>
    <row r="32016" spans="31:31" ht="15.75" x14ac:dyDescent="0.3">
      <c r="AE32016" s="70"/>
    </row>
    <row r="32017" spans="31:31" ht="15.75" x14ac:dyDescent="0.3">
      <c r="AE32017" s="70"/>
    </row>
    <row r="32018" spans="31:31" ht="15.75" x14ac:dyDescent="0.3">
      <c r="AE32018" s="70"/>
    </row>
    <row r="32019" spans="31:31" ht="15.75" x14ac:dyDescent="0.3">
      <c r="AE32019" s="70"/>
    </row>
    <row r="32020" spans="31:31" ht="15.75" x14ac:dyDescent="0.3">
      <c r="AE32020" s="70"/>
    </row>
    <row r="32021" spans="31:31" ht="15.75" x14ac:dyDescent="0.3">
      <c r="AE32021" s="70"/>
    </row>
    <row r="32022" spans="31:31" ht="15.75" x14ac:dyDescent="0.3">
      <c r="AE32022" s="70"/>
    </row>
    <row r="32023" spans="31:31" ht="15.75" x14ac:dyDescent="0.3">
      <c r="AE32023" s="70"/>
    </row>
    <row r="32024" spans="31:31" ht="15.75" x14ac:dyDescent="0.3">
      <c r="AE32024" s="70"/>
    </row>
    <row r="32025" spans="31:31" ht="15.75" x14ac:dyDescent="0.3">
      <c r="AE32025" s="70"/>
    </row>
    <row r="32026" spans="31:31" ht="15.75" x14ac:dyDescent="0.3">
      <c r="AE32026" s="70"/>
    </row>
    <row r="32027" spans="31:31" ht="15.75" x14ac:dyDescent="0.3">
      <c r="AE32027" s="70"/>
    </row>
    <row r="32028" spans="31:31" ht="15.75" x14ac:dyDescent="0.3">
      <c r="AE32028" s="70"/>
    </row>
    <row r="32029" spans="31:31" ht="15.75" x14ac:dyDescent="0.3">
      <c r="AE32029" s="70"/>
    </row>
    <row r="32030" spans="31:31" ht="15.75" x14ac:dyDescent="0.3">
      <c r="AE32030" s="70"/>
    </row>
    <row r="32031" spans="31:31" ht="15.75" x14ac:dyDescent="0.3">
      <c r="AE32031" s="70"/>
    </row>
    <row r="32032" spans="31:31" ht="15.75" x14ac:dyDescent="0.3">
      <c r="AE32032" s="70"/>
    </row>
    <row r="32033" spans="31:31" ht="15.75" x14ac:dyDescent="0.3">
      <c r="AE32033" s="70"/>
    </row>
    <row r="32034" spans="31:31" ht="15.75" x14ac:dyDescent="0.3">
      <c r="AE32034" s="70"/>
    </row>
    <row r="32035" spans="31:31" ht="15.75" x14ac:dyDescent="0.3">
      <c r="AE32035" s="70"/>
    </row>
    <row r="32036" spans="31:31" ht="15.75" x14ac:dyDescent="0.3">
      <c r="AE32036" s="70"/>
    </row>
    <row r="32037" spans="31:31" ht="15.75" x14ac:dyDescent="0.3">
      <c r="AE32037" s="70"/>
    </row>
    <row r="32038" spans="31:31" ht="15.75" x14ac:dyDescent="0.3">
      <c r="AE32038" s="70"/>
    </row>
    <row r="32039" spans="31:31" ht="15.75" x14ac:dyDescent="0.3">
      <c r="AE32039" s="70"/>
    </row>
    <row r="32040" spans="31:31" ht="15.75" x14ac:dyDescent="0.3">
      <c r="AE32040" s="70"/>
    </row>
    <row r="32041" spans="31:31" ht="15.75" x14ac:dyDescent="0.3">
      <c r="AE32041" s="70"/>
    </row>
    <row r="32042" spans="31:31" ht="15.75" x14ac:dyDescent="0.3">
      <c r="AE32042" s="70"/>
    </row>
    <row r="32043" spans="31:31" ht="15.75" x14ac:dyDescent="0.3">
      <c r="AE32043" s="70"/>
    </row>
    <row r="32044" spans="31:31" ht="15.75" x14ac:dyDescent="0.3">
      <c r="AE32044" s="70"/>
    </row>
    <row r="32045" spans="31:31" ht="15.75" x14ac:dyDescent="0.3">
      <c r="AE32045" s="70"/>
    </row>
    <row r="32046" spans="31:31" ht="15.75" x14ac:dyDescent="0.3">
      <c r="AE32046" s="70"/>
    </row>
    <row r="32047" spans="31:31" ht="15.75" x14ac:dyDescent="0.3">
      <c r="AE32047" s="70"/>
    </row>
    <row r="32048" spans="31:31" ht="15.75" x14ac:dyDescent="0.3">
      <c r="AE32048" s="70"/>
    </row>
    <row r="32049" spans="31:31" ht="15.75" x14ac:dyDescent="0.3">
      <c r="AE32049" s="70"/>
    </row>
    <row r="32050" spans="31:31" ht="15.75" x14ac:dyDescent="0.3">
      <c r="AE32050" s="70"/>
    </row>
    <row r="32051" spans="31:31" ht="15.75" x14ac:dyDescent="0.3">
      <c r="AE32051" s="70"/>
    </row>
    <row r="32052" spans="31:31" ht="15.75" x14ac:dyDescent="0.3">
      <c r="AE32052" s="70"/>
    </row>
    <row r="32053" spans="31:31" ht="15.75" x14ac:dyDescent="0.3">
      <c r="AE32053" s="70"/>
    </row>
    <row r="32054" spans="31:31" ht="15.75" x14ac:dyDescent="0.3">
      <c r="AE32054" s="70"/>
    </row>
    <row r="32055" spans="31:31" ht="15.75" x14ac:dyDescent="0.3">
      <c r="AE32055" s="70"/>
    </row>
    <row r="32056" spans="31:31" ht="15.75" x14ac:dyDescent="0.3">
      <c r="AE32056" s="70"/>
    </row>
    <row r="32057" spans="31:31" ht="15.75" x14ac:dyDescent="0.3">
      <c r="AE32057" s="70"/>
    </row>
    <row r="32058" spans="31:31" ht="15.75" x14ac:dyDescent="0.3">
      <c r="AE32058" s="70"/>
    </row>
    <row r="32059" spans="31:31" ht="15.75" x14ac:dyDescent="0.3">
      <c r="AE32059" s="70"/>
    </row>
    <row r="32060" spans="31:31" ht="15.75" x14ac:dyDescent="0.3">
      <c r="AE32060" s="70"/>
    </row>
    <row r="32061" spans="31:31" ht="15.75" x14ac:dyDescent="0.3">
      <c r="AE32061" s="70"/>
    </row>
    <row r="32062" spans="31:31" ht="15.75" x14ac:dyDescent="0.3">
      <c r="AE32062" s="70"/>
    </row>
    <row r="32063" spans="31:31" ht="15.75" x14ac:dyDescent="0.3">
      <c r="AE32063" s="70"/>
    </row>
    <row r="32064" spans="31:31" ht="15.75" x14ac:dyDescent="0.3">
      <c r="AE32064" s="70"/>
    </row>
    <row r="32065" spans="31:31" ht="15.75" x14ac:dyDescent="0.3">
      <c r="AE32065" s="70"/>
    </row>
    <row r="32066" spans="31:31" ht="15.75" x14ac:dyDescent="0.3">
      <c r="AE32066" s="70"/>
    </row>
    <row r="32067" spans="31:31" ht="15.75" x14ac:dyDescent="0.3">
      <c r="AE32067" s="70"/>
    </row>
    <row r="32068" spans="31:31" ht="15.75" x14ac:dyDescent="0.3">
      <c r="AE32068" s="70"/>
    </row>
    <row r="32069" spans="31:31" ht="15.75" x14ac:dyDescent="0.3">
      <c r="AE32069" s="70"/>
    </row>
    <row r="32070" spans="31:31" ht="15.75" x14ac:dyDescent="0.3">
      <c r="AE32070" s="70"/>
    </row>
    <row r="32071" spans="31:31" ht="15.75" x14ac:dyDescent="0.3">
      <c r="AE32071" s="70"/>
    </row>
    <row r="32072" spans="31:31" ht="15.75" x14ac:dyDescent="0.3">
      <c r="AE32072" s="70"/>
    </row>
    <row r="32073" spans="31:31" ht="15.75" x14ac:dyDescent="0.3">
      <c r="AE32073" s="70"/>
    </row>
    <row r="32074" spans="31:31" ht="15.75" x14ac:dyDescent="0.3">
      <c r="AE32074" s="70"/>
    </row>
    <row r="32075" spans="31:31" ht="15.75" x14ac:dyDescent="0.3">
      <c r="AE32075" s="70"/>
    </row>
    <row r="32076" spans="31:31" ht="15.75" x14ac:dyDescent="0.3">
      <c r="AE32076" s="70"/>
    </row>
    <row r="32077" spans="31:31" ht="15.75" x14ac:dyDescent="0.3">
      <c r="AE32077" s="70"/>
    </row>
    <row r="32078" spans="31:31" ht="15.75" x14ac:dyDescent="0.3">
      <c r="AE32078" s="70"/>
    </row>
    <row r="32079" spans="31:31" ht="15.75" x14ac:dyDescent="0.3">
      <c r="AE32079" s="70"/>
    </row>
    <row r="32080" spans="31:31" ht="15.75" x14ac:dyDescent="0.3">
      <c r="AE32080" s="70"/>
    </row>
    <row r="32081" spans="31:31" ht="15.75" x14ac:dyDescent="0.3">
      <c r="AE32081" s="70"/>
    </row>
    <row r="32082" spans="31:31" ht="15.75" x14ac:dyDescent="0.3">
      <c r="AE32082" s="70"/>
    </row>
    <row r="32083" spans="31:31" ht="15.75" x14ac:dyDescent="0.3">
      <c r="AE32083" s="70"/>
    </row>
    <row r="32084" spans="31:31" ht="15.75" x14ac:dyDescent="0.3">
      <c r="AE32084" s="70"/>
    </row>
    <row r="32085" spans="31:31" ht="15.75" x14ac:dyDescent="0.3">
      <c r="AE32085" s="70"/>
    </row>
    <row r="32086" spans="31:31" ht="15.75" x14ac:dyDescent="0.3">
      <c r="AE32086" s="70"/>
    </row>
    <row r="32087" spans="31:31" ht="15.75" x14ac:dyDescent="0.3">
      <c r="AE32087" s="70"/>
    </row>
    <row r="32088" spans="31:31" ht="15.75" x14ac:dyDescent="0.3">
      <c r="AE32088" s="70"/>
    </row>
    <row r="32089" spans="31:31" ht="15.75" x14ac:dyDescent="0.3">
      <c r="AE32089" s="70"/>
    </row>
    <row r="32090" spans="31:31" ht="15.75" x14ac:dyDescent="0.3">
      <c r="AE32090" s="70"/>
    </row>
    <row r="32091" spans="31:31" ht="15.75" x14ac:dyDescent="0.3">
      <c r="AE32091" s="70"/>
    </row>
    <row r="32092" spans="31:31" ht="15.75" x14ac:dyDescent="0.3">
      <c r="AE32092" s="70"/>
    </row>
    <row r="32093" spans="31:31" ht="15.75" x14ac:dyDescent="0.3">
      <c r="AE32093" s="70"/>
    </row>
    <row r="32094" spans="31:31" ht="15.75" x14ac:dyDescent="0.3">
      <c r="AE32094" s="70"/>
    </row>
    <row r="32095" spans="31:31" ht="15.75" x14ac:dyDescent="0.3">
      <c r="AE32095" s="70"/>
    </row>
    <row r="32096" spans="31:31" ht="15.75" x14ac:dyDescent="0.3">
      <c r="AE32096" s="70"/>
    </row>
    <row r="32097" spans="31:31" ht="15.75" x14ac:dyDescent="0.3">
      <c r="AE32097" s="70"/>
    </row>
    <row r="32098" spans="31:31" ht="15.75" x14ac:dyDescent="0.3">
      <c r="AE32098" s="70"/>
    </row>
    <row r="32099" spans="31:31" ht="15.75" x14ac:dyDescent="0.3">
      <c r="AE32099" s="70"/>
    </row>
    <row r="32100" spans="31:31" ht="15.75" x14ac:dyDescent="0.3">
      <c r="AE32100" s="70"/>
    </row>
    <row r="32101" spans="31:31" ht="15.75" x14ac:dyDescent="0.3">
      <c r="AE32101" s="70"/>
    </row>
    <row r="32102" spans="31:31" ht="15.75" x14ac:dyDescent="0.3">
      <c r="AE32102" s="70"/>
    </row>
    <row r="32103" spans="31:31" ht="15.75" x14ac:dyDescent="0.3">
      <c r="AE32103" s="70"/>
    </row>
    <row r="32104" spans="31:31" ht="15.75" x14ac:dyDescent="0.3">
      <c r="AE32104" s="70"/>
    </row>
    <row r="32105" spans="31:31" ht="15.75" x14ac:dyDescent="0.3">
      <c r="AE32105" s="70"/>
    </row>
    <row r="32106" spans="31:31" ht="15.75" x14ac:dyDescent="0.3">
      <c r="AE32106" s="70"/>
    </row>
    <row r="32107" spans="31:31" ht="15.75" x14ac:dyDescent="0.3">
      <c r="AE32107" s="70"/>
    </row>
    <row r="32108" spans="31:31" ht="15.75" x14ac:dyDescent="0.3">
      <c r="AE32108" s="70"/>
    </row>
    <row r="32109" spans="31:31" ht="15.75" x14ac:dyDescent="0.3">
      <c r="AE32109" s="70"/>
    </row>
    <row r="32110" spans="31:31" ht="15.75" x14ac:dyDescent="0.3">
      <c r="AE32110" s="70"/>
    </row>
    <row r="32111" spans="31:31" ht="15.75" x14ac:dyDescent="0.3">
      <c r="AE32111" s="70"/>
    </row>
    <row r="32112" spans="31:31" ht="15.75" x14ac:dyDescent="0.3">
      <c r="AE32112" s="70"/>
    </row>
    <row r="32113" spans="31:31" ht="15.75" x14ac:dyDescent="0.3">
      <c r="AE32113" s="70"/>
    </row>
    <row r="32114" spans="31:31" ht="15.75" x14ac:dyDescent="0.3">
      <c r="AE32114" s="70"/>
    </row>
    <row r="32115" spans="31:31" ht="15.75" x14ac:dyDescent="0.3">
      <c r="AE32115" s="70"/>
    </row>
    <row r="32116" spans="31:31" ht="15.75" x14ac:dyDescent="0.3">
      <c r="AE32116" s="70"/>
    </row>
    <row r="32117" spans="31:31" ht="15.75" x14ac:dyDescent="0.3">
      <c r="AE32117" s="70"/>
    </row>
    <row r="32118" spans="31:31" ht="15.75" x14ac:dyDescent="0.3">
      <c r="AE32118" s="70"/>
    </row>
    <row r="32119" spans="31:31" ht="15.75" x14ac:dyDescent="0.3">
      <c r="AE32119" s="70"/>
    </row>
    <row r="32120" spans="31:31" ht="15.75" x14ac:dyDescent="0.3">
      <c r="AE32120" s="70"/>
    </row>
    <row r="32121" spans="31:31" ht="15.75" x14ac:dyDescent="0.3">
      <c r="AE32121" s="70"/>
    </row>
    <row r="32122" spans="31:31" ht="15.75" x14ac:dyDescent="0.3">
      <c r="AE32122" s="70"/>
    </row>
    <row r="32123" spans="31:31" ht="15.75" x14ac:dyDescent="0.3">
      <c r="AE32123" s="70"/>
    </row>
    <row r="32124" spans="31:31" ht="15.75" x14ac:dyDescent="0.3">
      <c r="AE32124" s="70"/>
    </row>
    <row r="32125" spans="31:31" ht="15.75" x14ac:dyDescent="0.3">
      <c r="AE32125" s="70"/>
    </row>
    <row r="32126" spans="31:31" ht="15.75" x14ac:dyDescent="0.3">
      <c r="AE32126" s="70"/>
    </row>
    <row r="32127" spans="31:31" ht="15.75" x14ac:dyDescent="0.3">
      <c r="AE32127" s="70"/>
    </row>
    <row r="32128" spans="31:31" ht="15.75" x14ac:dyDescent="0.3">
      <c r="AE32128" s="70"/>
    </row>
    <row r="32129" spans="31:31" ht="15.75" x14ac:dyDescent="0.3">
      <c r="AE32129" s="70"/>
    </row>
    <row r="32130" spans="31:31" ht="15.75" x14ac:dyDescent="0.3">
      <c r="AE32130" s="70"/>
    </row>
    <row r="32131" spans="31:31" ht="15.75" x14ac:dyDescent="0.3">
      <c r="AE32131" s="70"/>
    </row>
    <row r="32132" spans="31:31" ht="15.75" x14ac:dyDescent="0.3">
      <c r="AE32132" s="70"/>
    </row>
    <row r="32133" spans="31:31" ht="15.75" x14ac:dyDescent="0.3">
      <c r="AE32133" s="70"/>
    </row>
    <row r="32134" spans="31:31" ht="15.75" x14ac:dyDescent="0.3">
      <c r="AE32134" s="70"/>
    </row>
    <row r="32135" spans="31:31" ht="15.75" x14ac:dyDescent="0.3">
      <c r="AE32135" s="70"/>
    </row>
    <row r="32136" spans="31:31" ht="15.75" x14ac:dyDescent="0.3">
      <c r="AE32136" s="70"/>
    </row>
    <row r="32137" spans="31:31" ht="15.75" x14ac:dyDescent="0.3">
      <c r="AE32137" s="70"/>
    </row>
    <row r="32138" spans="31:31" ht="15.75" x14ac:dyDescent="0.3">
      <c r="AE32138" s="70"/>
    </row>
    <row r="32139" spans="31:31" ht="15.75" x14ac:dyDescent="0.3">
      <c r="AE32139" s="70"/>
    </row>
    <row r="32140" spans="31:31" ht="15.75" x14ac:dyDescent="0.3">
      <c r="AE32140" s="70"/>
    </row>
    <row r="32141" spans="31:31" ht="15.75" x14ac:dyDescent="0.3">
      <c r="AE32141" s="70"/>
    </row>
    <row r="32142" spans="31:31" ht="15.75" x14ac:dyDescent="0.3">
      <c r="AE32142" s="70"/>
    </row>
    <row r="32143" spans="31:31" ht="15.75" x14ac:dyDescent="0.3">
      <c r="AE32143" s="70"/>
    </row>
    <row r="32144" spans="31:31" ht="15.75" x14ac:dyDescent="0.3">
      <c r="AE32144" s="70"/>
    </row>
    <row r="32145" spans="31:31" ht="15.75" x14ac:dyDescent="0.3">
      <c r="AE32145" s="70"/>
    </row>
    <row r="32146" spans="31:31" ht="15.75" x14ac:dyDescent="0.3">
      <c r="AE32146" s="70"/>
    </row>
    <row r="32147" spans="31:31" ht="15.75" x14ac:dyDescent="0.3">
      <c r="AE32147" s="70"/>
    </row>
    <row r="32148" spans="31:31" ht="15.75" x14ac:dyDescent="0.3">
      <c r="AE32148" s="70"/>
    </row>
    <row r="32149" spans="31:31" ht="15.75" x14ac:dyDescent="0.3">
      <c r="AE32149" s="70"/>
    </row>
    <row r="32150" spans="31:31" ht="15.75" x14ac:dyDescent="0.3">
      <c r="AE32150" s="70"/>
    </row>
    <row r="32151" spans="31:31" ht="15.75" x14ac:dyDescent="0.3">
      <c r="AE32151" s="70"/>
    </row>
    <row r="32152" spans="31:31" ht="15.75" x14ac:dyDescent="0.3">
      <c r="AE32152" s="70"/>
    </row>
    <row r="32153" spans="31:31" ht="15.75" x14ac:dyDescent="0.3">
      <c r="AE32153" s="70"/>
    </row>
    <row r="32154" spans="31:31" ht="15.75" x14ac:dyDescent="0.3">
      <c r="AE32154" s="70"/>
    </row>
    <row r="32155" spans="31:31" ht="15.75" x14ac:dyDescent="0.3">
      <c r="AE32155" s="70"/>
    </row>
    <row r="32156" spans="31:31" ht="15.75" x14ac:dyDescent="0.3">
      <c r="AE32156" s="70"/>
    </row>
    <row r="32157" spans="31:31" ht="15.75" x14ac:dyDescent="0.3">
      <c r="AE32157" s="70"/>
    </row>
    <row r="32158" spans="31:31" ht="15.75" x14ac:dyDescent="0.3">
      <c r="AE32158" s="70"/>
    </row>
    <row r="32159" spans="31:31" ht="15.75" x14ac:dyDescent="0.3">
      <c r="AE32159" s="70"/>
    </row>
    <row r="32160" spans="31:31" ht="15.75" x14ac:dyDescent="0.3">
      <c r="AE32160" s="70"/>
    </row>
    <row r="32161" spans="31:31" ht="15.75" x14ac:dyDescent="0.3">
      <c r="AE32161" s="70"/>
    </row>
    <row r="32162" spans="31:31" ht="15.75" x14ac:dyDescent="0.3">
      <c r="AE32162" s="70"/>
    </row>
    <row r="32163" spans="31:31" ht="15.75" x14ac:dyDescent="0.3">
      <c r="AE32163" s="70"/>
    </row>
    <row r="32164" spans="31:31" ht="15.75" x14ac:dyDescent="0.3">
      <c r="AE32164" s="70"/>
    </row>
    <row r="32165" spans="31:31" ht="15.75" x14ac:dyDescent="0.3">
      <c r="AE32165" s="70"/>
    </row>
    <row r="32166" spans="31:31" ht="15.75" x14ac:dyDescent="0.3">
      <c r="AE32166" s="70"/>
    </row>
    <row r="32167" spans="31:31" ht="15.75" x14ac:dyDescent="0.3">
      <c r="AE32167" s="70"/>
    </row>
    <row r="32168" spans="31:31" ht="15.75" x14ac:dyDescent="0.3">
      <c r="AE32168" s="70"/>
    </row>
    <row r="32169" spans="31:31" ht="15.75" x14ac:dyDescent="0.3">
      <c r="AE32169" s="70"/>
    </row>
    <row r="32170" spans="31:31" ht="15.75" x14ac:dyDescent="0.3">
      <c r="AE32170" s="70"/>
    </row>
    <row r="32171" spans="31:31" ht="15.75" x14ac:dyDescent="0.3">
      <c r="AE32171" s="70"/>
    </row>
    <row r="32172" spans="31:31" ht="15.75" x14ac:dyDescent="0.3">
      <c r="AE32172" s="70"/>
    </row>
    <row r="32173" spans="31:31" ht="15.75" x14ac:dyDescent="0.3">
      <c r="AE32173" s="70"/>
    </row>
    <row r="32174" spans="31:31" ht="15.75" x14ac:dyDescent="0.3">
      <c r="AE32174" s="70"/>
    </row>
    <row r="32175" spans="31:31" ht="15.75" x14ac:dyDescent="0.3">
      <c r="AE32175" s="70"/>
    </row>
    <row r="32176" spans="31:31" ht="15.75" x14ac:dyDescent="0.3">
      <c r="AE32176" s="70"/>
    </row>
    <row r="32177" spans="31:31" ht="15.75" x14ac:dyDescent="0.3">
      <c r="AE32177" s="70"/>
    </row>
    <row r="32178" spans="31:31" ht="15.75" x14ac:dyDescent="0.3">
      <c r="AE32178" s="70"/>
    </row>
    <row r="32179" spans="31:31" ht="15.75" x14ac:dyDescent="0.3">
      <c r="AE32179" s="70"/>
    </row>
    <row r="32180" spans="31:31" ht="15.75" x14ac:dyDescent="0.3">
      <c r="AE32180" s="70"/>
    </row>
    <row r="32181" spans="31:31" ht="15.75" x14ac:dyDescent="0.3">
      <c r="AE32181" s="70"/>
    </row>
    <row r="32182" spans="31:31" ht="15.75" x14ac:dyDescent="0.3">
      <c r="AE32182" s="70"/>
    </row>
    <row r="32183" spans="31:31" ht="15.75" x14ac:dyDescent="0.3">
      <c r="AE32183" s="70"/>
    </row>
    <row r="32184" spans="31:31" ht="15.75" x14ac:dyDescent="0.3">
      <c r="AE32184" s="70"/>
    </row>
    <row r="32185" spans="31:31" ht="15.75" x14ac:dyDescent="0.3">
      <c r="AE32185" s="70"/>
    </row>
    <row r="32186" spans="31:31" ht="15.75" x14ac:dyDescent="0.3">
      <c r="AE32186" s="70"/>
    </row>
    <row r="32187" spans="31:31" ht="15.75" x14ac:dyDescent="0.3">
      <c r="AE32187" s="70"/>
    </row>
    <row r="32188" spans="31:31" ht="15.75" x14ac:dyDescent="0.3">
      <c r="AE32188" s="70"/>
    </row>
    <row r="32189" spans="31:31" ht="15.75" x14ac:dyDescent="0.3">
      <c r="AE32189" s="70"/>
    </row>
    <row r="32190" spans="31:31" ht="15.75" x14ac:dyDescent="0.3">
      <c r="AE32190" s="70"/>
    </row>
    <row r="32191" spans="31:31" ht="15.75" x14ac:dyDescent="0.3">
      <c r="AE32191" s="70"/>
    </row>
    <row r="32192" spans="31:31" ht="15.75" x14ac:dyDescent="0.3">
      <c r="AE32192" s="70"/>
    </row>
    <row r="32193" spans="31:31" ht="15.75" x14ac:dyDescent="0.3">
      <c r="AE32193" s="70"/>
    </row>
    <row r="32194" spans="31:31" ht="15.75" x14ac:dyDescent="0.3">
      <c r="AE32194" s="70"/>
    </row>
    <row r="32195" spans="31:31" ht="15.75" x14ac:dyDescent="0.3">
      <c r="AE32195" s="70"/>
    </row>
    <row r="32196" spans="31:31" ht="15.75" x14ac:dyDescent="0.3">
      <c r="AE32196" s="70"/>
    </row>
    <row r="32197" spans="31:31" ht="15.75" x14ac:dyDescent="0.3">
      <c r="AE32197" s="70"/>
    </row>
    <row r="32198" spans="31:31" ht="15.75" x14ac:dyDescent="0.3">
      <c r="AE32198" s="70"/>
    </row>
    <row r="32199" spans="31:31" ht="15.75" x14ac:dyDescent="0.3">
      <c r="AE32199" s="70"/>
    </row>
    <row r="32200" spans="31:31" ht="15.75" x14ac:dyDescent="0.3">
      <c r="AE32200" s="70"/>
    </row>
    <row r="32201" spans="31:31" ht="15.75" x14ac:dyDescent="0.3">
      <c r="AE32201" s="70"/>
    </row>
    <row r="32202" spans="31:31" ht="15.75" x14ac:dyDescent="0.3">
      <c r="AE32202" s="70"/>
    </row>
    <row r="32203" spans="31:31" ht="15.75" x14ac:dyDescent="0.3">
      <c r="AE32203" s="70"/>
    </row>
    <row r="32204" spans="31:31" ht="15.75" x14ac:dyDescent="0.3">
      <c r="AE32204" s="70"/>
    </row>
    <row r="32205" spans="31:31" ht="15.75" x14ac:dyDescent="0.3">
      <c r="AE32205" s="70"/>
    </row>
    <row r="32206" spans="31:31" ht="15.75" x14ac:dyDescent="0.3">
      <c r="AE32206" s="70"/>
    </row>
    <row r="32207" spans="31:31" ht="15.75" x14ac:dyDescent="0.3">
      <c r="AE32207" s="70"/>
    </row>
    <row r="32208" spans="31:31" ht="15.75" x14ac:dyDescent="0.3">
      <c r="AE32208" s="70"/>
    </row>
    <row r="32209" spans="31:31" ht="15.75" x14ac:dyDescent="0.3">
      <c r="AE32209" s="70"/>
    </row>
    <row r="32210" spans="31:31" ht="15.75" x14ac:dyDescent="0.3">
      <c r="AE32210" s="70"/>
    </row>
    <row r="32211" spans="31:31" ht="15.75" x14ac:dyDescent="0.3">
      <c r="AE32211" s="70"/>
    </row>
    <row r="32212" spans="31:31" ht="15.75" x14ac:dyDescent="0.3">
      <c r="AE32212" s="70"/>
    </row>
    <row r="32213" spans="31:31" ht="15.75" x14ac:dyDescent="0.3">
      <c r="AE32213" s="70"/>
    </row>
    <row r="32214" spans="31:31" ht="15.75" x14ac:dyDescent="0.3">
      <c r="AE32214" s="70"/>
    </row>
    <row r="32215" spans="31:31" ht="15.75" x14ac:dyDescent="0.3">
      <c r="AE32215" s="70"/>
    </row>
    <row r="32216" spans="31:31" ht="15.75" x14ac:dyDescent="0.3">
      <c r="AE32216" s="70"/>
    </row>
    <row r="32217" spans="31:31" ht="15.75" x14ac:dyDescent="0.3">
      <c r="AE32217" s="70"/>
    </row>
    <row r="32218" spans="31:31" ht="15.75" x14ac:dyDescent="0.3">
      <c r="AE32218" s="70"/>
    </row>
    <row r="32219" spans="31:31" ht="15.75" x14ac:dyDescent="0.3">
      <c r="AE32219" s="70"/>
    </row>
    <row r="32220" spans="31:31" ht="15.75" x14ac:dyDescent="0.3">
      <c r="AE32220" s="70"/>
    </row>
    <row r="32221" spans="31:31" ht="15.75" x14ac:dyDescent="0.3">
      <c r="AE32221" s="70"/>
    </row>
    <row r="32222" spans="31:31" ht="15.75" x14ac:dyDescent="0.3">
      <c r="AE32222" s="70"/>
    </row>
    <row r="32223" spans="31:31" ht="15.75" x14ac:dyDescent="0.3">
      <c r="AE32223" s="70"/>
    </row>
    <row r="32224" spans="31:31" ht="15.75" x14ac:dyDescent="0.3">
      <c r="AE32224" s="70"/>
    </row>
    <row r="32225" spans="31:31" ht="15.75" x14ac:dyDescent="0.3">
      <c r="AE32225" s="70"/>
    </row>
    <row r="32226" spans="31:31" ht="15.75" x14ac:dyDescent="0.3">
      <c r="AE32226" s="70"/>
    </row>
    <row r="32227" spans="31:31" ht="15.75" x14ac:dyDescent="0.3">
      <c r="AE32227" s="70"/>
    </row>
    <row r="32228" spans="31:31" ht="15.75" x14ac:dyDescent="0.3">
      <c r="AE32228" s="70"/>
    </row>
    <row r="32229" spans="31:31" ht="15.75" x14ac:dyDescent="0.3">
      <c r="AE32229" s="70"/>
    </row>
    <row r="32230" spans="31:31" ht="15.75" x14ac:dyDescent="0.3">
      <c r="AE32230" s="70"/>
    </row>
    <row r="32231" spans="31:31" ht="15.75" x14ac:dyDescent="0.3">
      <c r="AE32231" s="70"/>
    </row>
    <row r="32232" spans="31:31" ht="15.75" x14ac:dyDescent="0.3">
      <c r="AE32232" s="70"/>
    </row>
    <row r="32233" spans="31:31" ht="15.75" x14ac:dyDescent="0.3">
      <c r="AE32233" s="70"/>
    </row>
    <row r="32234" spans="31:31" ht="15.75" x14ac:dyDescent="0.3">
      <c r="AE32234" s="70"/>
    </row>
    <row r="32235" spans="31:31" ht="15.75" x14ac:dyDescent="0.3">
      <c r="AE32235" s="70"/>
    </row>
    <row r="32236" spans="31:31" ht="15.75" x14ac:dyDescent="0.3">
      <c r="AE32236" s="70"/>
    </row>
    <row r="32237" spans="31:31" ht="15.75" x14ac:dyDescent="0.3">
      <c r="AE32237" s="70"/>
    </row>
    <row r="32238" spans="31:31" ht="15.75" x14ac:dyDescent="0.3">
      <c r="AE32238" s="70"/>
    </row>
    <row r="32239" spans="31:31" ht="15.75" x14ac:dyDescent="0.3">
      <c r="AE32239" s="70"/>
    </row>
    <row r="32240" spans="31:31" ht="15.75" x14ac:dyDescent="0.3">
      <c r="AE32240" s="70"/>
    </row>
    <row r="32241" spans="31:31" ht="15.75" x14ac:dyDescent="0.3">
      <c r="AE32241" s="70"/>
    </row>
    <row r="32242" spans="31:31" ht="15.75" x14ac:dyDescent="0.3">
      <c r="AE32242" s="70"/>
    </row>
    <row r="32243" spans="31:31" ht="15.75" x14ac:dyDescent="0.3">
      <c r="AE32243" s="70"/>
    </row>
    <row r="32244" spans="31:31" ht="15.75" x14ac:dyDescent="0.3">
      <c r="AE32244" s="70"/>
    </row>
    <row r="32245" spans="31:31" ht="15.75" x14ac:dyDescent="0.3">
      <c r="AE32245" s="70"/>
    </row>
    <row r="32246" spans="31:31" ht="15.75" x14ac:dyDescent="0.3">
      <c r="AE32246" s="70"/>
    </row>
    <row r="32247" spans="31:31" ht="15.75" x14ac:dyDescent="0.3">
      <c r="AE32247" s="70"/>
    </row>
    <row r="32248" spans="31:31" ht="15.75" x14ac:dyDescent="0.3">
      <c r="AE32248" s="70"/>
    </row>
    <row r="32249" spans="31:31" ht="15.75" x14ac:dyDescent="0.3">
      <c r="AE32249" s="70"/>
    </row>
    <row r="32250" spans="31:31" ht="15.75" x14ac:dyDescent="0.3">
      <c r="AE32250" s="70"/>
    </row>
    <row r="32251" spans="31:31" ht="15.75" x14ac:dyDescent="0.3">
      <c r="AE32251" s="70"/>
    </row>
    <row r="32252" spans="31:31" ht="15.75" x14ac:dyDescent="0.3">
      <c r="AE32252" s="70"/>
    </row>
    <row r="32253" spans="31:31" ht="15.75" x14ac:dyDescent="0.3">
      <c r="AE32253" s="70"/>
    </row>
    <row r="32254" spans="31:31" ht="15.75" x14ac:dyDescent="0.3">
      <c r="AE32254" s="70"/>
    </row>
    <row r="32255" spans="31:31" ht="15.75" x14ac:dyDescent="0.3">
      <c r="AE32255" s="70"/>
    </row>
    <row r="32256" spans="31:31" ht="15.75" x14ac:dyDescent="0.3">
      <c r="AE32256" s="70"/>
    </row>
    <row r="32257" spans="31:31" ht="15.75" x14ac:dyDescent="0.3">
      <c r="AE32257" s="70"/>
    </row>
    <row r="32258" spans="31:31" ht="15.75" x14ac:dyDescent="0.3">
      <c r="AE32258" s="70"/>
    </row>
    <row r="32259" spans="31:31" ht="15.75" x14ac:dyDescent="0.3">
      <c r="AE32259" s="70"/>
    </row>
    <row r="32260" spans="31:31" ht="15.75" x14ac:dyDescent="0.3">
      <c r="AE32260" s="70"/>
    </row>
    <row r="32261" spans="31:31" ht="15.75" x14ac:dyDescent="0.3">
      <c r="AE32261" s="70"/>
    </row>
    <row r="32262" spans="31:31" ht="15.75" x14ac:dyDescent="0.3">
      <c r="AE32262" s="70"/>
    </row>
    <row r="32263" spans="31:31" ht="15.75" x14ac:dyDescent="0.3">
      <c r="AE32263" s="70"/>
    </row>
    <row r="32264" spans="31:31" ht="15.75" x14ac:dyDescent="0.3">
      <c r="AE32264" s="70"/>
    </row>
    <row r="32265" spans="31:31" ht="15.75" x14ac:dyDescent="0.3">
      <c r="AE32265" s="70"/>
    </row>
    <row r="32266" spans="31:31" ht="15.75" x14ac:dyDescent="0.3">
      <c r="AE32266" s="70"/>
    </row>
    <row r="32267" spans="31:31" ht="15.75" x14ac:dyDescent="0.3">
      <c r="AE32267" s="70"/>
    </row>
    <row r="32268" spans="31:31" ht="15.75" x14ac:dyDescent="0.3">
      <c r="AE32268" s="70"/>
    </row>
    <row r="32269" spans="31:31" ht="15.75" x14ac:dyDescent="0.3">
      <c r="AE32269" s="70"/>
    </row>
    <row r="32270" spans="31:31" ht="15.75" x14ac:dyDescent="0.3">
      <c r="AE32270" s="70"/>
    </row>
    <row r="32271" spans="31:31" ht="15.75" x14ac:dyDescent="0.3">
      <c r="AE32271" s="70"/>
    </row>
    <row r="32272" spans="31:31" ht="15.75" x14ac:dyDescent="0.3">
      <c r="AE32272" s="70"/>
    </row>
    <row r="32273" spans="31:31" ht="15.75" x14ac:dyDescent="0.3">
      <c r="AE32273" s="70"/>
    </row>
    <row r="32274" spans="31:31" ht="15.75" x14ac:dyDescent="0.3">
      <c r="AE32274" s="70"/>
    </row>
    <row r="32275" spans="31:31" ht="15.75" x14ac:dyDescent="0.3">
      <c r="AE32275" s="70"/>
    </row>
    <row r="32276" spans="31:31" ht="15.75" x14ac:dyDescent="0.3">
      <c r="AE32276" s="70"/>
    </row>
    <row r="32277" spans="31:31" ht="15.75" x14ac:dyDescent="0.3">
      <c r="AE32277" s="70"/>
    </row>
    <row r="32278" spans="31:31" ht="15.75" x14ac:dyDescent="0.3">
      <c r="AE32278" s="70"/>
    </row>
    <row r="32279" spans="31:31" ht="15.75" x14ac:dyDescent="0.3">
      <c r="AE32279" s="70"/>
    </row>
    <row r="32280" spans="31:31" ht="15.75" x14ac:dyDescent="0.3">
      <c r="AE32280" s="70"/>
    </row>
    <row r="32281" spans="31:31" ht="15.75" x14ac:dyDescent="0.3">
      <c r="AE32281" s="70"/>
    </row>
    <row r="32282" spans="31:31" ht="15.75" x14ac:dyDescent="0.3">
      <c r="AE32282" s="70"/>
    </row>
    <row r="32283" spans="31:31" ht="15.75" x14ac:dyDescent="0.3">
      <c r="AE32283" s="70"/>
    </row>
    <row r="32284" spans="31:31" ht="15.75" x14ac:dyDescent="0.3">
      <c r="AE32284" s="70"/>
    </row>
    <row r="32285" spans="31:31" ht="15.75" x14ac:dyDescent="0.3">
      <c r="AE32285" s="70"/>
    </row>
    <row r="32286" spans="31:31" ht="15.75" x14ac:dyDescent="0.3">
      <c r="AE32286" s="70"/>
    </row>
    <row r="32287" spans="31:31" ht="15.75" x14ac:dyDescent="0.3">
      <c r="AE32287" s="70"/>
    </row>
    <row r="32288" spans="31:31" ht="15.75" x14ac:dyDescent="0.3">
      <c r="AE32288" s="70"/>
    </row>
    <row r="32289" spans="31:31" ht="15.75" x14ac:dyDescent="0.3">
      <c r="AE32289" s="70"/>
    </row>
    <row r="32290" spans="31:31" ht="15.75" x14ac:dyDescent="0.3">
      <c r="AE32290" s="70"/>
    </row>
    <row r="32291" spans="31:31" ht="15.75" x14ac:dyDescent="0.3">
      <c r="AE32291" s="70"/>
    </row>
    <row r="32292" spans="31:31" ht="15.75" x14ac:dyDescent="0.3">
      <c r="AE32292" s="70"/>
    </row>
    <row r="32293" spans="31:31" ht="15.75" x14ac:dyDescent="0.3">
      <c r="AE32293" s="70"/>
    </row>
    <row r="32294" spans="31:31" ht="15.75" x14ac:dyDescent="0.3">
      <c r="AE32294" s="70"/>
    </row>
    <row r="32295" spans="31:31" ht="15.75" x14ac:dyDescent="0.3">
      <c r="AE32295" s="70"/>
    </row>
    <row r="32296" spans="31:31" ht="15.75" x14ac:dyDescent="0.3">
      <c r="AE32296" s="70"/>
    </row>
    <row r="32297" spans="31:31" ht="15.75" x14ac:dyDescent="0.3">
      <c r="AE32297" s="70"/>
    </row>
    <row r="32298" spans="31:31" ht="15.75" x14ac:dyDescent="0.3">
      <c r="AE32298" s="70"/>
    </row>
    <row r="32299" spans="31:31" ht="15.75" x14ac:dyDescent="0.3">
      <c r="AE32299" s="70"/>
    </row>
    <row r="32300" spans="31:31" ht="15.75" x14ac:dyDescent="0.3">
      <c r="AE32300" s="70"/>
    </row>
    <row r="32301" spans="31:31" ht="15.75" x14ac:dyDescent="0.3">
      <c r="AE32301" s="70"/>
    </row>
    <row r="32302" spans="31:31" ht="15.75" x14ac:dyDescent="0.3">
      <c r="AE32302" s="70"/>
    </row>
    <row r="32303" spans="31:31" ht="15.75" x14ac:dyDescent="0.3">
      <c r="AE32303" s="70"/>
    </row>
    <row r="32304" spans="31:31" ht="15.75" x14ac:dyDescent="0.3">
      <c r="AE32304" s="70"/>
    </row>
    <row r="32305" spans="31:31" ht="15.75" x14ac:dyDescent="0.3">
      <c r="AE32305" s="70"/>
    </row>
    <row r="32306" spans="31:31" ht="15.75" x14ac:dyDescent="0.3">
      <c r="AE32306" s="70"/>
    </row>
    <row r="32307" spans="31:31" ht="15.75" x14ac:dyDescent="0.3">
      <c r="AE32307" s="70"/>
    </row>
    <row r="32308" spans="31:31" ht="15.75" x14ac:dyDescent="0.3">
      <c r="AE32308" s="70"/>
    </row>
    <row r="32309" spans="31:31" ht="15.75" x14ac:dyDescent="0.3">
      <c r="AE32309" s="70"/>
    </row>
    <row r="32310" spans="31:31" ht="15.75" x14ac:dyDescent="0.3">
      <c r="AE32310" s="70"/>
    </row>
    <row r="32311" spans="31:31" ht="15.75" x14ac:dyDescent="0.3">
      <c r="AE32311" s="70"/>
    </row>
    <row r="32312" spans="31:31" ht="15.75" x14ac:dyDescent="0.3">
      <c r="AE32312" s="70"/>
    </row>
    <row r="32313" spans="31:31" ht="15.75" x14ac:dyDescent="0.3">
      <c r="AE32313" s="70"/>
    </row>
    <row r="32314" spans="31:31" ht="15.75" x14ac:dyDescent="0.3">
      <c r="AE32314" s="70"/>
    </row>
    <row r="32315" spans="31:31" ht="15.75" x14ac:dyDescent="0.3">
      <c r="AE32315" s="70"/>
    </row>
    <row r="32316" spans="31:31" ht="15.75" x14ac:dyDescent="0.3">
      <c r="AE32316" s="70"/>
    </row>
    <row r="32317" spans="31:31" ht="15.75" x14ac:dyDescent="0.3">
      <c r="AE32317" s="70"/>
    </row>
    <row r="32318" spans="31:31" ht="15.75" x14ac:dyDescent="0.3">
      <c r="AE32318" s="70"/>
    </row>
    <row r="32319" spans="31:31" ht="15.75" x14ac:dyDescent="0.3">
      <c r="AE32319" s="70"/>
    </row>
    <row r="32320" spans="31:31" ht="15.75" x14ac:dyDescent="0.3">
      <c r="AE32320" s="70"/>
    </row>
    <row r="32321" spans="31:31" ht="15.75" x14ac:dyDescent="0.3">
      <c r="AE32321" s="70"/>
    </row>
    <row r="32322" spans="31:31" ht="15.75" x14ac:dyDescent="0.3">
      <c r="AE32322" s="70"/>
    </row>
    <row r="32323" spans="31:31" ht="15.75" x14ac:dyDescent="0.3">
      <c r="AE32323" s="70"/>
    </row>
    <row r="32324" spans="31:31" ht="15.75" x14ac:dyDescent="0.3">
      <c r="AE32324" s="70"/>
    </row>
    <row r="32325" spans="31:31" ht="15.75" x14ac:dyDescent="0.3">
      <c r="AE32325" s="70"/>
    </row>
    <row r="32326" spans="31:31" ht="15.75" x14ac:dyDescent="0.3">
      <c r="AE32326" s="70"/>
    </row>
    <row r="32327" spans="31:31" ht="15.75" x14ac:dyDescent="0.3">
      <c r="AE32327" s="70"/>
    </row>
    <row r="32328" spans="31:31" ht="15.75" x14ac:dyDescent="0.3">
      <c r="AE32328" s="70"/>
    </row>
    <row r="32329" spans="31:31" ht="15.75" x14ac:dyDescent="0.3">
      <c r="AE32329" s="70"/>
    </row>
    <row r="32330" spans="31:31" ht="15.75" x14ac:dyDescent="0.3">
      <c r="AE32330" s="70"/>
    </row>
    <row r="32331" spans="31:31" ht="15.75" x14ac:dyDescent="0.3">
      <c r="AE32331" s="70"/>
    </row>
    <row r="32332" spans="31:31" ht="15.75" x14ac:dyDescent="0.3">
      <c r="AE32332" s="70"/>
    </row>
    <row r="32333" spans="31:31" ht="15.75" x14ac:dyDescent="0.3">
      <c r="AE32333" s="70"/>
    </row>
    <row r="32334" spans="31:31" ht="15.75" x14ac:dyDescent="0.3">
      <c r="AE32334" s="70"/>
    </row>
    <row r="32335" spans="31:31" ht="15.75" x14ac:dyDescent="0.3">
      <c r="AE32335" s="70"/>
    </row>
    <row r="32336" spans="31:31" ht="15.75" x14ac:dyDescent="0.3">
      <c r="AE32336" s="70"/>
    </row>
    <row r="32337" spans="31:31" ht="15.75" x14ac:dyDescent="0.3">
      <c r="AE32337" s="70"/>
    </row>
    <row r="32338" spans="31:31" ht="15.75" x14ac:dyDescent="0.3">
      <c r="AE32338" s="70"/>
    </row>
    <row r="32339" spans="31:31" ht="15.75" x14ac:dyDescent="0.3">
      <c r="AE32339" s="70"/>
    </row>
    <row r="32340" spans="31:31" ht="15.75" x14ac:dyDescent="0.3">
      <c r="AE32340" s="70"/>
    </row>
    <row r="32341" spans="31:31" ht="15.75" x14ac:dyDescent="0.3">
      <c r="AE32341" s="70"/>
    </row>
    <row r="32342" spans="31:31" ht="15.75" x14ac:dyDescent="0.3">
      <c r="AE32342" s="70"/>
    </row>
    <row r="32343" spans="31:31" ht="15.75" x14ac:dyDescent="0.3">
      <c r="AE32343" s="70"/>
    </row>
    <row r="32344" spans="31:31" ht="15.75" x14ac:dyDescent="0.3">
      <c r="AE32344" s="70"/>
    </row>
    <row r="32345" spans="31:31" ht="15.75" x14ac:dyDescent="0.3">
      <c r="AE32345" s="70"/>
    </row>
    <row r="32346" spans="31:31" ht="15.75" x14ac:dyDescent="0.3">
      <c r="AE32346" s="70"/>
    </row>
    <row r="32347" spans="31:31" ht="15.75" x14ac:dyDescent="0.3">
      <c r="AE32347" s="70"/>
    </row>
    <row r="32348" spans="31:31" ht="15.75" x14ac:dyDescent="0.3">
      <c r="AE32348" s="70"/>
    </row>
    <row r="32349" spans="31:31" ht="15.75" x14ac:dyDescent="0.3">
      <c r="AE32349" s="70"/>
    </row>
    <row r="32350" spans="31:31" ht="15.75" x14ac:dyDescent="0.3">
      <c r="AE32350" s="70"/>
    </row>
    <row r="32351" spans="31:31" ht="15.75" x14ac:dyDescent="0.3">
      <c r="AE32351" s="70"/>
    </row>
    <row r="32352" spans="31:31" ht="15.75" x14ac:dyDescent="0.3">
      <c r="AE32352" s="70"/>
    </row>
    <row r="32353" spans="31:31" ht="15.75" x14ac:dyDescent="0.3">
      <c r="AE32353" s="70"/>
    </row>
    <row r="32354" spans="31:31" ht="15.75" x14ac:dyDescent="0.3">
      <c r="AE32354" s="70"/>
    </row>
    <row r="32355" spans="31:31" ht="15.75" x14ac:dyDescent="0.3">
      <c r="AE32355" s="70"/>
    </row>
    <row r="32356" spans="31:31" ht="15.75" x14ac:dyDescent="0.3">
      <c r="AE32356" s="70"/>
    </row>
    <row r="32357" spans="31:31" ht="15.75" x14ac:dyDescent="0.3">
      <c r="AE32357" s="70"/>
    </row>
    <row r="32358" spans="31:31" ht="15.75" x14ac:dyDescent="0.3">
      <c r="AE32358" s="70"/>
    </row>
    <row r="32359" spans="31:31" ht="15.75" x14ac:dyDescent="0.3">
      <c r="AE32359" s="70"/>
    </row>
    <row r="32360" spans="31:31" ht="15.75" x14ac:dyDescent="0.3">
      <c r="AE32360" s="70"/>
    </row>
    <row r="32361" spans="31:31" ht="15.75" x14ac:dyDescent="0.3">
      <c r="AE32361" s="70"/>
    </row>
    <row r="32362" spans="31:31" ht="15.75" x14ac:dyDescent="0.3">
      <c r="AE32362" s="70"/>
    </row>
    <row r="32363" spans="31:31" ht="15.75" x14ac:dyDescent="0.3">
      <c r="AE32363" s="70"/>
    </row>
    <row r="32364" spans="31:31" ht="15.75" x14ac:dyDescent="0.3">
      <c r="AE32364" s="70"/>
    </row>
    <row r="32365" spans="31:31" ht="15.75" x14ac:dyDescent="0.3">
      <c r="AE32365" s="70"/>
    </row>
    <row r="32366" spans="31:31" ht="15.75" x14ac:dyDescent="0.3">
      <c r="AE32366" s="70"/>
    </row>
    <row r="32367" spans="31:31" ht="15.75" x14ac:dyDescent="0.3">
      <c r="AE32367" s="70"/>
    </row>
    <row r="32368" spans="31:31" ht="15.75" x14ac:dyDescent="0.3">
      <c r="AE32368" s="70"/>
    </row>
    <row r="32369" spans="31:31" ht="15.75" x14ac:dyDescent="0.3">
      <c r="AE32369" s="70"/>
    </row>
    <row r="32370" spans="31:31" ht="15.75" x14ac:dyDescent="0.3">
      <c r="AE32370" s="70"/>
    </row>
    <row r="32371" spans="31:31" ht="15.75" x14ac:dyDescent="0.3">
      <c r="AE32371" s="70"/>
    </row>
    <row r="32372" spans="31:31" ht="15.75" x14ac:dyDescent="0.3">
      <c r="AE32372" s="70"/>
    </row>
    <row r="32373" spans="31:31" ht="15.75" x14ac:dyDescent="0.3">
      <c r="AE32373" s="70"/>
    </row>
    <row r="32374" spans="31:31" ht="15.75" x14ac:dyDescent="0.3">
      <c r="AE32374" s="70"/>
    </row>
    <row r="32375" spans="31:31" ht="15.75" x14ac:dyDescent="0.3">
      <c r="AE32375" s="70"/>
    </row>
    <row r="32376" spans="31:31" ht="15.75" x14ac:dyDescent="0.3">
      <c r="AE32376" s="70"/>
    </row>
    <row r="32377" spans="31:31" ht="15.75" x14ac:dyDescent="0.3">
      <c r="AE32377" s="70"/>
    </row>
    <row r="32378" spans="31:31" ht="15.75" x14ac:dyDescent="0.3">
      <c r="AE32378" s="70"/>
    </row>
    <row r="32379" spans="31:31" ht="15.75" x14ac:dyDescent="0.3">
      <c r="AE32379" s="70"/>
    </row>
    <row r="32380" spans="31:31" ht="15.75" x14ac:dyDescent="0.3">
      <c r="AE32380" s="70"/>
    </row>
    <row r="32381" spans="31:31" ht="15.75" x14ac:dyDescent="0.3">
      <c r="AE32381" s="70"/>
    </row>
    <row r="32382" spans="31:31" ht="15.75" x14ac:dyDescent="0.3">
      <c r="AE32382" s="70"/>
    </row>
    <row r="32383" spans="31:31" ht="15.75" x14ac:dyDescent="0.3">
      <c r="AE32383" s="70"/>
    </row>
    <row r="32384" spans="31:31" ht="15.75" x14ac:dyDescent="0.3">
      <c r="AE32384" s="70"/>
    </row>
    <row r="32385" spans="31:31" ht="15.75" x14ac:dyDescent="0.3">
      <c r="AE32385" s="70"/>
    </row>
    <row r="32386" spans="31:31" ht="15.75" x14ac:dyDescent="0.3">
      <c r="AE32386" s="70"/>
    </row>
    <row r="32387" spans="31:31" ht="15.75" x14ac:dyDescent="0.3">
      <c r="AE32387" s="70"/>
    </row>
    <row r="32388" spans="31:31" ht="15.75" x14ac:dyDescent="0.3">
      <c r="AE32388" s="70"/>
    </row>
    <row r="32389" spans="31:31" ht="15.75" x14ac:dyDescent="0.3">
      <c r="AE32389" s="70"/>
    </row>
    <row r="32390" spans="31:31" ht="15.75" x14ac:dyDescent="0.3">
      <c r="AE32390" s="70"/>
    </row>
    <row r="32391" spans="31:31" ht="15.75" x14ac:dyDescent="0.3">
      <c r="AE32391" s="70"/>
    </row>
    <row r="32392" spans="31:31" ht="15.75" x14ac:dyDescent="0.3">
      <c r="AE32392" s="70"/>
    </row>
    <row r="32393" spans="31:31" ht="15.75" x14ac:dyDescent="0.3">
      <c r="AE32393" s="70"/>
    </row>
    <row r="32394" spans="31:31" ht="15.75" x14ac:dyDescent="0.3">
      <c r="AE32394" s="70"/>
    </row>
    <row r="32395" spans="31:31" ht="15.75" x14ac:dyDescent="0.3">
      <c r="AE32395" s="70"/>
    </row>
    <row r="32396" spans="31:31" ht="15.75" x14ac:dyDescent="0.3">
      <c r="AE32396" s="70"/>
    </row>
    <row r="32397" spans="31:31" ht="15.75" x14ac:dyDescent="0.3">
      <c r="AE32397" s="70"/>
    </row>
    <row r="32398" spans="31:31" ht="15.75" x14ac:dyDescent="0.3">
      <c r="AE32398" s="70"/>
    </row>
    <row r="32399" spans="31:31" ht="15.75" x14ac:dyDescent="0.3">
      <c r="AE32399" s="70"/>
    </row>
    <row r="32400" spans="31:31" ht="15.75" x14ac:dyDescent="0.3">
      <c r="AE32400" s="70"/>
    </row>
    <row r="32401" spans="31:31" ht="15.75" x14ac:dyDescent="0.3">
      <c r="AE32401" s="70"/>
    </row>
    <row r="32402" spans="31:31" ht="15.75" x14ac:dyDescent="0.3">
      <c r="AE32402" s="70"/>
    </row>
    <row r="32403" spans="31:31" ht="15.75" x14ac:dyDescent="0.3">
      <c r="AE32403" s="70"/>
    </row>
    <row r="32404" spans="31:31" ht="15.75" x14ac:dyDescent="0.3">
      <c r="AE32404" s="70"/>
    </row>
    <row r="32405" spans="31:31" ht="15.75" x14ac:dyDescent="0.3">
      <c r="AE32405" s="70"/>
    </row>
    <row r="32406" spans="31:31" ht="15.75" x14ac:dyDescent="0.3">
      <c r="AE32406" s="70"/>
    </row>
    <row r="32407" spans="31:31" ht="15.75" x14ac:dyDescent="0.3">
      <c r="AE32407" s="70"/>
    </row>
    <row r="32408" spans="31:31" ht="15.75" x14ac:dyDescent="0.3">
      <c r="AE32408" s="70"/>
    </row>
    <row r="32409" spans="31:31" ht="15.75" x14ac:dyDescent="0.3">
      <c r="AE32409" s="70"/>
    </row>
    <row r="32410" spans="31:31" ht="15.75" x14ac:dyDescent="0.3">
      <c r="AE32410" s="70"/>
    </row>
    <row r="32411" spans="31:31" ht="15.75" x14ac:dyDescent="0.3">
      <c r="AE32411" s="70"/>
    </row>
    <row r="32412" spans="31:31" ht="15.75" x14ac:dyDescent="0.3">
      <c r="AE32412" s="70"/>
    </row>
    <row r="32413" spans="31:31" ht="15.75" x14ac:dyDescent="0.3">
      <c r="AE32413" s="70"/>
    </row>
    <row r="32414" spans="31:31" ht="15.75" x14ac:dyDescent="0.3">
      <c r="AE32414" s="70"/>
    </row>
    <row r="32415" spans="31:31" ht="15.75" x14ac:dyDescent="0.3">
      <c r="AE32415" s="70"/>
    </row>
    <row r="32416" spans="31:31" ht="15.75" x14ac:dyDescent="0.3">
      <c r="AE32416" s="70"/>
    </row>
    <row r="32417" spans="31:31" ht="15.75" x14ac:dyDescent="0.3">
      <c r="AE32417" s="70"/>
    </row>
    <row r="32418" spans="31:31" ht="15.75" x14ac:dyDescent="0.3">
      <c r="AE32418" s="70"/>
    </row>
    <row r="32419" spans="31:31" ht="15.75" x14ac:dyDescent="0.3">
      <c r="AE32419" s="70"/>
    </row>
    <row r="32420" spans="31:31" ht="15.75" x14ac:dyDescent="0.3">
      <c r="AE32420" s="70"/>
    </row>
    <row r="32421" spans="31:31" ht="15.75" x14ac:dyDescent="0.3">
      <c r="AE32421" s="70"/>
    </row>
    <row r="32422" spans="31:31" ht="15.75" x14ac:dyDescent="0.3">
      <c r="AE32422" s="70"/>
    </row>
    <row r="32423" spans="31:31" ht="15.75" x14ac:dyDescent="0.3">
      <c r="AE32423" s="70"/>
    </row>
    <row r="32424" spans="31:31" ht="15.75" x14ac:dyDescent="0.3">
      <c r="AE32424" s="70"/>
    </row>
    <row r="32425" spans="31:31" ht="15.75" x14ac:dyDescent="0.3">
      <c r="AE32425" s="70"/>
    </row>
    <row r="32426" spans="31:31" ht="15.75" x14ac:dyDescent="0.3">
      <c r="AE32426" s="70"/>
    </row>
    <row r="32427" spans="31:31" ht="15.75" x14ac:dyDescent="0.3">
      <c r="AE32427" s="70"/>
    </row>
    <row r="32428" spans="31:31" ht="15.75" x14ac:dyDescent="0.3">
      <c r="AE32428" s="70"/>
    </row>
    <row r="32429" spans="31:31" ht="15.75" x14ac:dyDescent="0.3">
      <c r="AE32429" s="70"/>
    </row>
    <row r="32430" spans="31:31" ht="15.75" x14ac:dyDescent="0.3">
      <c r="AE32430" s="70"/>
    </row>
    <row r="32431" spans="31:31" ht="15.75" x14ac:dyDescent="0.3">
      <c r="AE32431" s="70"/>
    </row>
    <row r="32432" spans="31:31" ht="15.75" x14ac:dyDescent="0.3">
      <c r="AE32432" s="70"/>
    </row>
    <row r="32433" spans="31:31" ht="15.75" x14ac:dyDescent="0.3">
      <c r="AE32433" s="70"/>
    </row>
    <row r="32434" spans="31:31" ht="15.75" x14ac:dyDescent="0.3">
      <c r="AE32434" s="70"/>
    </row>
    <row r="32435" spans="31:31" ht="15.75" x14ac:dyDescent="0.3">
      <c r="AE32435" s="70"/>
    </row>
    <row r="32436" spans="31:31" ht="15.75" x14ac:dyDescent="0.3">
      <c r="AE32436" s="70"/>
    </row>
    <row r="32437" spans="31:31" ht="15.75" x14ac:dyDescent="0.3">
      <c r="AE32437" s="70"/>
    </row>
    <row r="32438" spans="31:31" ht="15.75" x14ac:dyDescent="0.3">
      <c r="AE32438" s="70"/>
    </row>
    <row r="32439" spans="31:31" ht="15.75" x14ac:dyDescent="0.3">
      <c r="AE32439" s="70"/>
    </row>
    <row r="32440" spans="31:31" ht="15.75" x14ac:dyDescent="0.3">
      <c r="AE32440" s="70"/>
    </row>
    <row r="32441" spans="31:31" ht="15.75" x14ac:dyDescent="0.3">
      <c r="AE32441" s="70"/>
    </row>
    <row r="32442" spans="31:31" ht="15.75" x14ac:dyDescent="0.3">
      <c r="AE32442" s="70"/>
    </row>
    <row r="32443" spans="31:31" ht="15.75" x14ac:dyDescent="0.3">
      <c r="AE32443" s="70"/>
    </row>
    <row r="32444" spans="31:31" ht="15.75" x14ac:dyDescent="0.3">
      <c r="AE32444" s="70"/>
    </row>
    <row r="32445" spans="31:31" ht="15.75" x14ac:dyDescent="0.3">
      <c r="AE32445" s="70"/>
    </row>
    <row r="32446" spans="31:31" ht="15.75" x14ac:dyDescent="0.3">
      <c r="AE32446" s="70"/>
    </row>
    <row r="32447" spans="31:31" ht="15.75" x14ac:dyDescent="0.3">
      <c r="AE32447" s="70"/>
    </row>
    <row r="32448" spans="31:31" ht="15.75" x14ac:dyDescent="0.3">
      <c r="AE32448" s="70"/>
    </row>
    <row r="32449" spans="31:31" ht="15.75" x14ac:dyDescent="0.3">
      <c r="AE32449" s="70"/>
    </row>
    <row r="32450" spans="31:31" ht="15.75" x14ac:dyDescent="0.3">
      <c r="AE32450" s="70"/>
    </row>
    <row r="32451" spans="31:31" ht="15.75" x14ac:dyDescent="0.3">
      <c r="AE32451" s="70"/>
    </row>
    <row r="32452" spans="31:31" ht="15.75" x14ac:dyDescent="0.3">
      <c r="AE32452" s="70"/>
    </row>
    <row r="32453" spans="31:31" ht="15.75" x14ac:dyDescent="0.3">
      <c r="AE32453" s="70"/>
    </row>
    <row r="32454" spans="31:31" ht="15.75" x14ac:dyDescent="0.3">
      <c r="AE32454" s="70"/>
    </row>
    <row r="32455" spans="31:31" ht="15.75" x14ac:dyDescent="0.3">
      <c r="AE32455" s="70"/>
    </row>
    <row r="32456" spans="31:31" ht="15.75" x14ac:dyDescent="0.3">
      <c r="AE32456" s="70"/>
    </row>
    <row r="32457" spans="31:31" ht="15.75" x14ac:dyDescent="0.3">
      <c r="AE32457" s="70"/>
    </row>
    <row r="32458" spans="31:31" ht="15.75" x14ac:dyDescent="0.3">
      <c r="AE32458" s="70"/>
    </row>
    <row r="32459" spans="31:31" ht="15.75" x14ac:dyDescent="0.3">
      <c r="AE32459" s="70"/>
    </row>
    <row r="32460" spans="31:31" ht="15.75" x14ac:dyDescent="0.3">
      <c r="AE32460" s="70"/>
    </row>
    <row r="32461" spans="31:31" ht="15.75" x14ac:dyDescent="0.3">
      <c r="AE32461" s="70"/>
    </row>
    <row r="32462" spans="31:31" ht="15.75" x14ac:dyDescent="0.3">
      <c r="AE32462" s="70"/>
    </row>
    <row r="32463" spans="31:31" ht="15.75" x14ac:dyDescent="0.3">
      <c r="AE32463" s="70"/>
    </row>
    <row r="32464" spans="31:31" ht="15.75" x14ac:dyDescent="0.3">
      <c r="AE32464" s="70"/>
    </row>
    <row r="32465" spans="31:31" ht="15.75" x14ac:dyDescent="0.3">
      <c r="AE32465" s="70"/>
    </row>
    <row r="32466" spans="31:31" ht="15.75" x14ac:dyDescent="0.3">
      <c r="AE32466" s="70"/>
    </row>
    <row r="32467" spans="31:31" ht="15.75" x14ac:dyDescent="0.3">
      <c r="AE32467" s="70"/>
    </row>
    <row r="32468" spans="31:31" ht="15.75" x14ac:dyDescent="0.3">
      <c r="AE32468" s="70"/>
    </row>
    <row r="32469" spans="31:31" ht="15.75" x14ac:dyDescent="0.3">
      <c r="AE32469" s="70"/>
    </row>
    <row r="32470" spans="31:31" ht="15.75" x14ac:dyDescent="0.3">
      <c r="AE32470" s="70"/>
    </row>
    <row r="32471" spans="31:31" ht="15.75" x14ac:dyDescent="0.3">
      <c r="AE32471" s="70"/>
    </row>
    <row r="32472" spans="31:31" ht="15.75" x14ac:dyDescent="0.3">
      <c r="AE32472" s="70"/>
    </row>
    <row r="32473" spans="31:31" ht="15.75" x14ac:dyDescent="0.3">
      <c r="AE32473" s="70"/>
    </row>
    <row r="32474" spans="31:31" ht="15.75" x14ac:dyDescent="0.3">
      <c r="AE32474" s="70"/>
    </row>
    <row r="32475" spans="31:31" ht="15.75" x14ac:dyDescent="0.3">
      <c r="AE32475" s="70"/>
    </row>
    <row r="32476" spans="31:31" ht="15.75" x14ac:dyDescent="0.3">
      <c r="AE32476" s="70"/>
    </row>
    <row r="32477" spans="31:31" ht="15.75" x14ac:dyDescent="0.3">
      <c r="AE32477" s="70"/>
    </row>
    <row r="32478" spans="31:31" ht="15.75" x14ac:dyDescent="0.3">
      <c r="AE32478" s="70"/>
    </row>
    <row r="32479" spans="31:31" ht="15.75" x14ac:dyDescent="0.3">
      <c r="AE32479" s="70"/>
    </row>
    <row r="32480" spans="31:31" ht="15.75" x14ac:dyDescent="0.3">
      <c r="AE32480" s="70"/>
    </row>
    <row r="32481" spans="31:31" ht="15.75" x14ac:dyDescent="0.3">
      <c r="AE32481" s="70"/>
    </row>
    <row r="32482" spans="31:31" ht="15.75" x14ac:dyDescent="0.3">
      <c r="AE32482" s="70"/>
    </row>
    <row r="32483" spans="31:31" ht="15.75" x14ac:dyDescent="0.3">
      <c r="AE32483" s="70"/>
    </row>
    <row r="32484" spans="31:31" ht="15.75" x14ac:dyDescent="0.3">
      <c r="AE32484" s="70"/>
    </row>
    <row r="32485" spans="31:31" ht="15.75" x14ac:dyDescent="0.3">
      <c r="AE32485" s="70"/>
    </row>
    <row r="32486" spans="31:31" ht="15.75" x14ac:dyDescent="0.3">
      <c r="AE32486" s="70"/>
    </row>
    <row r="32487" spans="31:31" ht="15.75" x14ac:dyDescent="0.3">
      <c r="AE32487" s="70"/>
    </row>
    <row r="32488" spans="31:31" ht="15.75" x14ac:dyDescent="0.3">
      <c r="AE32488" s="70"/>
    </row>
    <row r="32489" spans="31:31" ht="15.75" x14ac:dyDescent="0.3">
      <c r="AE32489" s="70"/>
    </row>
    <row r="32490" spans="31:31" ht="15.75" x14ac:dyDescent="0.3">
      <c r="AE32490" s="70"/>
    </row>
    <row r="32491" spans="31:31" ht="15.75" x14ac:dyDescent="0.3">
      <c r="AE32491" s="70"/>
    </row>
    <row r="32492" spans="31:31" ht="15.75" x14ac:dyDescent="0.3">
      <c r="AE32492" s="70"/>
    </row>
    <row r="32493" spans="31:31" ht="15.75" x14ac:dyDescent="0.3">
      <c r="AE32493" s="70"/>
    </row>
    <row r="32494" spans="31:31" ht="15.75" x14ac:dyDescent="0.3">
      <c r="AE32494" s="70"/>
    </row>
    <row r="32495" spans="31:31" ht="15.75" x14ac:dyDescent="0.3">
      <c r="AE32495" s="70"/>
    </row>
    <row r="32496" spans="31:31" ht="15.75" x14ac:dyDescent="0.3">
      <c r="AE32496" s="70"/>
    </row>
    <row r="32497" spans="31:31" ht="15.75" x14ac:dyDescent="0.3">
      <c r="AE32497" s="70"/>
    </row>
    <row r="32498" spans="31:31" ht="15.75" x14ac:dyDescent="0.3">
      <c r="AE32498" s="70"/>
    </row>
    <row r="32499" spans="31:31" ht="15.75" x14ac:dyDescent="0.3">
      <c r="AE32499" s="70"/>
    </row>
    <row r="32500" spans="31:31" ht="15.75" x14ac:dyDescent="0.3">
      <c r="AE32500" s="70"/>
    </row>
    <row r="32501" spans="31:31" ht="15.75" x14ac:dyDescent="0.3">
      <c r="AE32501" s="70"/>
    </row>
    <row r="32502" spans="31:31" ht="15.75" x14ac:dyDescent="0.3">
      <c r="AE32502" s="70"/>
    </row>
    <row r="32503" spans="31:31" ht="15.75" x14ac:dyDescent="0.3">
      <c r="AE32503" s="70"/>
    </row>
    <row r="32504" spans="31:31" ht="15.75" x14ac:dyDescent="0.3">
      <c r="AE32504" s="70"/>
    </row>
    <row r="32505" spans="31:31" ht="15.75" x14ac:dyDescent="0.3">
      <c r="AE32505" s="70"/>
    </row>
    <row r="32506" spans="31:31" ht="15.75" x14ac:dyDescent="0.3">
      <c r="AE32506" s="70"/>
    </row>
    <row r="32507" spans="31:31" ht="15.75" x14ac:dyDescent="0.3">
      <c r="AE32507" s="70"/>
    </row>
    <row r="32508" spans="31:31" ht="15.75" x14ac:dyDescent="0.3">
      <c r="AE32508" s="70"/>
    </row>
    <row r="32509" spans="31:31" ht="15.75" x14ac:dyDescent="0.3">
      <c r="AE32509" s="70"/>
    </row>
    <row r="32510" spans="31:31" ht="15.75" x14ac:dyDescent="0.3">
      <c r="AE32510" s="70"/>
    </row>
    <row r="32511" spans="31:31" ht="15.75" x14ac:dyDescent="0.3">
      <c r="AE32511" s="70"/>
    </row>
    <row r="32512" spans="31:31" ht="15.75" x14ac:dyDescent="0.3">
      <c r="AE32512" s="70"/>
    </row>
    <row r="32513" spans="31:31" ht="15.75" x14ac:dyDescent="0.3">
      <c r="AE32513" s="70"/>
    </row>
    <row r="32514" spans="31:31" ht="15.75" x14ac:dyDescent="0.3">
      <c r="AE32514" s="70"/>
    </row>
    <row r="32515" spans="31:31" ht="15.75" x14ac:dyDescent="0.3">
      <c r="AE32515" s="70"/>
    </row>
    <row r="32516" spans="31:31" ht="15.75" x14ac:dyDescent="0.3">
      <c r="AE32516" s="70"/>
    </row>
    <row r="32517" spans="31:31" ht="15.75" x14ac:dyDescent="0.3">
      <c r="AE32517" s="70"/>
    </row>
    <row r="32518" spans="31:31" ht="15.75" x14ac:dyDescent="0.3">
      <c r="AE32518" s="70"/>
    </row>
    <row r="32519" spans="31:31" ht="15.75" x14ac:dyDescent="0.3">
      <c r="AE32519" s="70"/>
    </row>
    <row r="32520" spans="31:31" ht="15.75" x14ac:dyDescent="0.3">
      <c r="AE32520" s="70"/>
    </row>
    <row r="32521" spans="31:31" ht="15.75" x14ac:dyDescent="0.3">
      <c r="AE32521" s="70"/>
    </row>
    <row r="32522" spans="31:31" ht="15.75" x14ac:dyDescent="0.3">
      <c r="AE32522" s="70"/>
    </row>
    <row r="32523" spans="31:31" ht="15.75" x14ac:dyDescent="0.3">
      <c r="AE32523" s="70"/>
    </row>
    <row r="32524" spans="31:31" ht="15.75" x14ac:dyDescent="0.3">
      <c r="AE32524" s="70"/>
    </row>
    <row r="32525" spans="31:31" ht="15.75" x14ac:dyDescent="0.3">
      <c r="AE32525" s="70"/>
    </row>
    <row r="32526" spans="31:31" ht="15.75" x14ac:dyDescent="0.3">
      <c r="AE32526" s="70"/>
    </row>
    <row r="32527" spans="31:31" ht="15.75" x14ac:dyDescent="0.3">
      <c r="AE32527" s="70"/>
    </row>
    <row r="32528" spans="31:31" ht="15.75" x14ac:dyDescent="0.3">
      <c r="AE32528" s="70"/>
    </row>
    <row r="32529" spans="31:31" ht="15.75" x14ac:dyDescent="0.3">
      <c r="AE32529" s="70"/>
    </row>
    <row r="32530" spans="31:31" ht="15.75" x14ac:dyDescent="0.3">
      <c r="AE32530" s="70"/>
    </row>
    <row r="32531" spans="31:31" ht="15.75" x14ac:dyDescent="0.3">
      <c r="AE32531" s="70"/>
    </row>
    <row r="32532" spans="31:31" ht="15.75" x14ac:dyDescent="0.3">
      <c r="AE32532" s="70"/>
    </row>
    <row r="32533" spans="31:31" ht="15.75" x14ac:dyDescent="0.3">
      <c r="AE32533" s="70"/>
    </row>
    <row r="32534" spans="31:31" ht="15.75" x14ac:dyDescent="0.3">
      <c r="AE32534" s="70"/>
    </row>
    <row r="32535" spans="31:31" ht="15.75" x14ac:dyDescent="0.3">
      <c r="AE32535" s="70"/>
    </row>
    <row r="32536" spans="31:31" ht="15.75" x14ac:dyDescent="0.3">
      <c r="AE32536" s="70"/>
    </row>
    <row r="32537" spans="31:31" ht="15.75" x14ac:dyDescent="0.3">
      <c r="AE32537" s="70"/>
    </row>
    <row r="32538" spans="31:31" ht="15.75" x14ac:dyDescent="0.3">
      <c r="AE32538" s="70"/>
    </row>
    <row r="32539" spans="31:31" ht="15.75" x14ac:dyDescent="0.3">
      <c r="AE32539" s="70"/>
    </row>
    <row r="32540" spans="31:31" ht="15.75" x14ac:dyDescent="0.3">
      <c r="AE32540" s="70"/>
    </row>
    <row r="32541" spans="31:31" ht="15.75" x14ac:dyDescent="0.3">
      <c r="AE32541" s="70"/>
    </row>
    <row r="32542" spans="31:31" ht="15.75" x14ac:dyDescent="0.3">
      <c r="AE32542" s="70"/>
    </row>
    <row r="32543" spans="31:31" ht="15.75" x14ac:dyDescent="0.3">
      <c r="AE32543" s="70"/>
    </row>
    <row r="32544" spans="31:31" ht="15.75" x14ac:dyDescent="0.3">
      <c r="AE32544" s="70"/>
    </row>
    <row r="32545" spans="31:31" ht="15.75" x14ac:dyDescent="0.3">
      <c r="AE32545" s="70"/>
    </row>
    <row r="32546" spans="31:31" ht="15.75" x14ac:dyDescent="0.3">
      <c r="AE32546" s="70"/>
    </row>
    <row r="32547" spans="31:31" ht="15.75" x14ac:dyDescent="0.3">
      <c r="AE32547" s="70"/>
    </row>
    <row r="32548" spans="31:31" ht="15.75" x14ac:dyDescent="0.3">
      <c r="AE32548" s="70"/>
    </row>
    <row r="32549" spans="31:31" ht="15.75" x14ac:dyDescent="0.3">
      <c r="AE32549" s="70"/>
    </row>
    <row r="32550" spans="31:31" ht="15.75" x14ac:dyDescent="0.3">
      <c r="AE32550" s="70"/>
    </row>
    <row r="32551" spans="31:31" ht="15.75" x14ac:dyDescent="0.3">
      <c r="AE32551" s="70"/>
    </row>
    <row r="32552" spans="31:31" ht="15.75" x14ac:dyDescent="0.3">
      <c r="AE32552" s="70"/>
    </row>
    <row r="32553" spans="31:31" ht="15.75" x14ac:dyDescent="0.3">
      <c r="AE32553" s="70"/>
    </row>
    <row r="32554" spans="31:31" ht="15.75" x14ac:dyDescent="0.3">
      <c r="AE32554" s="70"/>
    </row>
    <row r="32555" spans="31:31" ht="15.75" x14ac:dyDescent="0.3">
      <c r="AE32555" s="70"/>
    </row>
    <row r="32556" spans="31:31" ht="15.75" x14ac:dyDescent="0.3">
      <c r="AE32556" s="70"/>
    </row>
    <row r="32557" spans="31:31" ht="15.75" x14ac:dyDescent="0.3">
      <c r="AE32557" s="70"/>
    </row>
    <row r="32558" spans="31:31" ht="15.75" x14ac:dyDescent="0.3">
      <c r="AE32558" s="70"/>
    </row>
    <row r="32559" spans="31:31" ht="15.75" x14ac:dyDescent="0.3">
      <c r="AE32559" s="70"/>
    </row>
    <row r="32560" spans="31:31" ht="15.75" x14ac:dyDescent="0.3">
      <c r="AE32560" s="70"/>
    </row>
    <row r="32561" spans="31:31" ht="15.75" x14ac:dyDescent="0.3">
      <c r="AE32561" s="70"/>
    </row>
    <row r="32562" spans="31:31" ht="15.75" x14ac:dyDescent="0.3">
      <c r="AE32562" s="70"/>
    </row>
    <row r="32563" spans="31:31" ht="15.75" x14ac:dyDescent="0.3">
      <c r="AE32563" s="70"/>
    </row>
    <row r="32564" spans="31:31" ht="15.75" x14ac:dyDescent="0.3">
      <c r="AE32564" s="70"/>
    </row>
    <row r="32565" spans="31:31" ht="15.75" x14ac:dyDescent="0.3">
      <c r="AE32565" s="70"/>
    </row>
    <row r="32566" spans="31:31" ht="15.75" x14ac:dyDescent="0.3">
      <c r="AE32566" s="70"/>
    </row>
    <row r="32567" spans="31:31" ht="15.75" x14ac:dyDescent="0.3">
      <c r="AE32567" s="70"/>
    </row>
    <row r="32568" spans="31:31" ht="15.75" x14ac:dyDescent="0.3">
      <c r="AE32568" s="70"/>
    </row>
    <row r="32569" spans="31:31" ht="15.75" x14ac:dyDescent="0.3">
      <c r="AE32569" s="70"/>
    </row>
    <row r="32570" spans="31:31" ht="15.75" x14ac:dyDescent="0.3">
      <c r="AE32570" s="70"/>
    </row>
    <row r="32571" spans="31:31" ht="15.75" x14ac:dyDescent="0.3">
      <c r="AE32571" s="70"/>
    </row>
    <row r="32572" spans="31:31" ht="15.75" x14ac:dyDescent="0.3">
      <c r="AE32572" s="70"/>
    </row>
    <row r="32573" spans="31:31" ht="15.75" x14ac:dyDescent="0.3">
      <c r="AE32573" s="70"/>
    </row>
    <row r="32574" spans="31:31" ht="15.75" x14ac:dyDescent="0.3">
      <c r="AE32574" s="70"/>
    </row>
    <row r="32575" spans="31:31" ht="15.75" x14ac:dyDescent="0.3">
      <c r="AE32575" s="70"/>
    </row>
    <row r="32576" spans="31:31" ht="15.75" x14ac:dyDescent="0.3">
      <c r="AE32576" s="70"/>
    </row>
    <row r="32577" spans="31:31" ht="15.75" x14ac:dyDescent="0.3">
      <c r="AE32577" s="70"/>
    </row>
    <row r="32578" spans="31:31" ht="15.75" x14ac:dyDescent="0.3">
      <c r="AE32578" s="70"/>
    </row>
    <row r="32579" spans="31:31" ht="15.75" x14ac:dyDescent="0.3">
      <c r="AE32579" s="70"/>
    </row>
    <row r="32580" spans="31:31" ht="15.75" x14ac:dyDescent="0.3">
      <c r="AE32580" s="70"/>
    </row>
    <row r="32581" spans="31:31" ht="15.75" x14ac:dyDescent="0.3">
      <c r="AE32581" s="70"/>
    </row>
    <row r="32582" spans="31:31" ht="15.75" x14ac:dyDescent="0.3">
      <c r="AE32582" s="70"/>
    </row>
    <row r="32583" spans="31:31" ht="15.75" x14ac:dyDescent="0.3">
      <c r="AE32583" s="70"/>
    </row>
    <row r="32584" spans="31:31" ht="15.75" x14ac:dyDescent="0.3">
      <c r="AE32584" s="70"/>
    </row>
    <row r="32585" spans="31:31" ht="15.75" x14ac:dyDescent="0.3">
      <c r="AE32585" s="70"/>
    </row>
    <row r="32586" spans="31:31" ht="15.75" x14ac:dyDescent="0.3">
      <c r="AE32586" s="70"/>
    </row>
    <row r="32587" spans="31:31" ht="15.75" x14ac:dyDescent="0.3">
      <c r="AE32587" s="70"/>
    </row>
    <row r="32588" spans="31:31" ht="15.75" x14ac:dyDescent="0.3">
      <c r="AE32588" s="70"/>
    </row>
    <row r="32589" spans="31:31" ht="15.75" x14ac:dyDescent="0.3">
      <c r="AE32589" s="70"/>
    </row>
    <row r="32590" spans="31:31" ht="15.75" x14ac:dyDescent="0.3">
      <c r="AE32590" s="70"/>
    </row>
    <row r="32591" spans="31:31" ht="15.75" x14ac:dyDescent="0.3">
      <c r="AE32591" s="70"/>
    </row>
    <row r="32592" spans="31:31" ht="15.75" x14ac:dyDescent="0.3">
      <c r="AE32592" s="70"/>
    </row>
    <row r="32593" spans="31:31" ht="15.75" x14ac:dyDescent="0.3">
      <c r="AE32593" s="70"/>
    </row>
    <row r="32594" spans="31:31" ht="15.75" x14ac:dyDescent="0.3">
      <c r="AE32594" s="70"/>
    </row>
    <row r="32595" spans="31:31" ht="15.75" x14ac:dyDescent="0.3">
      <c r="AE32595" s="70"/>
    </row>
    <row r="32596" spans="31:31" ht="15.75" x14ac:dyDescent="0.3">
      <c r="AE32596" s="70"/>
    </row>
    <row r="32597" spans="31:31" ht="15.75" x14ac:dyDescent="0.3">
      <c r="AE32597" s="70"/>
    </row>
    <row r="32598" spans="31:31" ht="15.75" x14ac:dyDescent="0.3">
      <c r="AE32598" s="70"/>
    </row>
    <row r="32599" spans="31:31" ht="15.75" x14ac:dyDescent="0.3">
      <c r="AE32599" s="70"/>
    </row>
    <row r="32600" spans="31:31" ht="15.75" x14ac:dyDescent="0.3">
      <c r="AE32600" s="70"/>
    </row>
    <row r="32601" spans="31:31" ht="15.75" x14ac:dyDescent="0.3">
      <c r="AE32601" s="70"/>
    </row>
    <row r="32602" spans="31:31" ht="15.75" x14ac:dyDescent="0.3">
      <c r="AE32602" s="70"/>
    </row>
    <row r="32603" spans="31:31" ht="15.75" x14ac:dyDescent="0.3">
      <c r="AE32603" s="70"/>
    </row>
    <row r="32604" spans="31:31" ht="15.75" x14ac:dyDescent="0.3">
      <c r="AE32604" s="70"/>
    </row>
    <row r="32605" spans="31:31" ht="15.75" x14ac:dyDescent="0.3">
      <c r="AE32605" s="70"/>
    </row>
    <row r="32606" spans="31:31" ht="15.75" x14ac:dyDescent="0.3">
      <c r="AE32606" s="70"/>
    </row>
    <row r="32607" spans="31:31" ht="15.75" x14ac:dyDescent="0.3">
      <c r="AE32607" s="70"/>
    </row>
    <row r="32608" spans="31:31" ht="15.75" x14ac:dyDescent="0.3">
      <c r="AE32608" s="70"/>
    </row>
    <row r="32609" spans="31:31" ht="15.75" x14ac:dyDescent="0.3">
      <c r="AE32609" s="70"/>
    </row>
    <row r="32610" spans="31:31" ht="15.75" x14ac:dyDescent="0.3">
      <c r="AE32610" s="70"/>
    </row>
    <row r="32611" spans="31:31" ht="15.75" x14ac:dyDescent="0.3">
      <c r="AE32611" s="70"/>
    </row>
    <row r="32612" spans="31:31" ht="15.75" x14ac:dyDescent="0.3">
      <c r="AE32612" s="70"/>
    </row>
    <row r="32613" spans="31:31" ht="15.75" x14ac:dyDescent="0.3">
      <c r="AE32613" s="70"/>
    </row>
    <row r="32614" spans="31:31" ht="15.75" x14ac:dyDescent="0.3">
      <c r="AE32614" s="70"/>
    </row>
    <row r="32615" spans="31:31" ht="15.75" x14ac:dyDescent="0.3">
      <c r="AE32615" s="70"/>
    </row>
    <row r="32616" spans="31:31" ht="15.75" x14ac:dyDescent="0.3">
      <c r="AE32616" s="70"/>
    </row>
    <row r="32617" spans="31:31" ht="15.75" x14ac:dyDescent="0.3">
      <c r="AE32617" s="70"/>
    </row>
    <row r="32618" spans="31:31" ht="15.75" x14ac:dyDescent="0.3">
      <c r="AE32618" s="70"/>
    </row>
    <row r="32619" spans="31:31" ht="15.75" x14ac:dyDescent="0.3">
      <c r="AE32619" s="70"/>
    </row>
    <row r="32620" spans="31:31" ht="15.75" x14ac:dyDescent="0.3">
      <c r="AE32620" s="70"/>
    </row>
    <row r="32621" spans="31:31" ht="15.75" x14ac:dyDescent="0.3">
      <c r="AE32621" s="70"/>
    </row>
    <row r="32622" spans="31:31" ht="15.75" x14ac:dyDescent="0.3">
      <c r="AE32622" s="70"/>
    </row>
    <row r="32623" spans="31:31" ht="15.75" x14ac:dyDescent="0.3">
      <c r="AE32623" s="70"/>
    </row>
    <row r="32624" spans="31:31" ht="15.75" x14ac:dyDescent="0.3">
      <c r="AE32624" s="70"/>
    </row>
    <row r="32625" spans="31:31" ht="15.75" x14ac:dyDescent="0.3">
      <c r="AE32625" s="70"/>
    </row>
    <row r="32626" spans="31:31" ht="15.75" x14ac:dyDescent="0.3">
      <c r="AE32626" s="70"/>
    </row>
    <row r="32627" spans="31:31" ht="15.75" x14ac:dyDescent="0.3">
      <c r="AE32627" s="70"/>
    </row>
    <row r="32628" spans="31:31" ht="15.75" x14ac:dyDescent="0.3">
      <c r="AE32628" s="70"/>
    </row>
    <row r="32629" spans="31:31" ht="15.75" x14ac:dyDescent="0.3">
      <c r="AE32629" s="70"/>
    </row>
    <row r="32630" spans="31:31" ht="15.75" x14ac:dyDescent="0.3">
      <c r="AE32630" s="70"/>
    </row>
    <row r="32631" spans="31:31" ht="15.75" x14ac:dyDescent="0.3">
      <c r="AE32631" s="70"/>
    </row>
    <row r="32632" spans="31:31" ht="15.75" x14ac:dyDescent="0.3">
      <c r="AE32632" s="70"/>
    </row>
    <row r="32633" spans="31:31" ht="15.75" x14ac:dyDescent="0.3">
      <c r="AE32633" s="70"/>
    </row>
    <row r="32634" spans="31:31" ht="15.75" x14ac:dyDescent="0.3">
      <c r="AE32634" s="70"/>
    </row>
    <row r="32635" spans="31:31" ht="15.75" x14ac:dyDescent="0.3">
      <c r="AE32635" s="70"/>
    </row>
    <row r="32636" spans="31:31" ht="15.75" x14ac:dyDescent="0.3">
      <c r="AE32636" s="70"/>
    </row>
    <row r="32637" spans="31:31" ht="15.75" x14ac:dyDescent="0.3">
      <c r="AE32637" s="70"/>
    </row>
    <row r="32638" spans="31:31" ht="15.75" x14ac:dyDescent="0.3">
      <c r="AE32638" s="70"/>
    </row>
    <row r="32639" spans="31:31" ht="15.75" x14ac:dyDescent="0.3">
      <c r="AE32639" s="70"/>
    </row>
    <row r="32640" spans="31:31" ht="15.75" x14ac:dyDescent="0.3">
      <c r="AE32640" s="70"/>
    </row>
    <row r="32641" spans="31:31" ht="15.75" x14ac:dyDescent="0.3">
      <c r="AE32641" s="70"/>
    </row>
    <row r="32642" spans="31:31" ht="15.75" x14ac:dyDescent="0.3">
      <c r="AE32642" s="70"/>
    </row>
    <row r="32643" spans="31:31" ht="15.75" x14ac:dyDescent="0.3">
      <c r="AE32643" s="70"/>
    </row>
    <row r="32644" spans="31:31" ht="15.75" x14ac:dyDescent="0.3">
      <c r="AE32644" s="70"/>
    </row>
    <row r="32645" spans="31:31" ht="15.75" x14ac:dyDescent="0.3">
      <c r="AE32645" s="70"/>
    </row>
    <row r="32646" spans="31:31" ht="15.75" x14ac:dyDescent="0.3">
      <c r="AE32646" s="70"/>
    </row>
    <row r="32647" spans="31:31" ht="15.75" x14ac:dyDescent="0.3">
      <c r="AE32647" s="70"/>
    </row>
    <row r="32648" spans="31:31" ht="15.75" x14ac:dyDescent="0.3">
      <c r="AE32648" s="70"/>
    </row>
    <row r="32649" spans="31:31" ht="15.75" x14ac:dyDescent="0.3">
      <c r="AE32649" s="70"/>
    </row>
    <row r="32650" spans="31:31" ht="15.75" x14ac:dyDescent="0.3">
      <c r="AE32650" s="70"/>
    </row>
    <row r="32651" spans="31:31" ht="15.75" x14ac:dyDescent="0.3">
      <c r="AE32651" s="70"/>
    </row>
    <row r="32652" spans="31:31" ht="15.75" x14ac:dyDescent="0.3">
      <c r="AE32652" s="70"/>
    </row>
    <row r="32653" spans="31:31" ht="15.75" x14ac:dyDescent="0.3">
      <c r="AE32653" s="70"/>
    </row>
    <row r="32654" spans="31:31" ht="15.75" x14ac:dyDescent="0.3">
      <c r="AE32654" s="70"/>
    </row>
    <row r="32655" spans="31:31" ht="15.75" x14ac:dyDescent="0.3">
      <c r="AE32655" s="70"/>
    </row>
    <row r="32656" spans="31:31" ht="15.75" x14ac:dyDescent="0.3">
      <c r="AE32656" s="70"/>
    </row>
    <row r="32657" spans="31:31" ht="15.75" x14ac:dyDescent="0.3">
      <c r="AE32657" s="70"/>
    </row>
    <row r="32658" spans="31:31" ht="15.75" x14ac:dyDescent="0.3">
      <c r="AE32658" s="70"/>
    </row>
    <row r="32659" spans="31:31" ht="15.75" x14ac:dyDescent="0.3">
      <c r="AE32659" s="70"/>
    </row>
    <row r="32660" spans="31:31" ht="15.75" x14ac:dyDescent="0.3">
      <c r="AE32660" s="70"/>
    </row>
    <row r="32661" spans="31:31" ht="15.75" x14ac:dyDescent="0.3">
      <c r="AE32661" s="70"/>
    </row>
    <row r="32662" spans="31:31" ht="15.75" x14ac:dyDescent="0.3">
      <c r="AE32662" s="70"/>
    </row>
    <row r="32663" spans="31:31" ht="15.75" x14ac:dyDescent="0.3">
      <c r="AE32663" s="70"/>
    </row>
    <row r="32664" spans="31:31" ht="15.75" x14ac:dyDescent="0.3">
      <c r="AE32664" s="70"/>
    </row>
    <row r="32665" spans="31:31" ht="15.75" x14ac:dyDescent="0.3">
      <c r="AE32665" s="70"/>
    </row>
    <row r="32666" spans="31:31" ht="15.75" x14ac:dyDescent="0.3">
      <c r="AE32666" s="70"/>
    </row>
    <row r="32667" spans="31:31" ht="15.75" x14ac:dyDescent="0.3">
      <c r="AE32667" s="70"/>
    </row>
    <row r="32668" spans="31:31" ht="15.75" x14ac:dyDescent="0.3">
      <c r="AE32668" s="70"/>
    </row>
    <row r="32669" spans="31:31" ht="15.75" x14ac:dyDescent="0.3">
      <c r="AE32669" s="70"/>
    </row>
    <row r="32670" spans="31:31" ht="15.75" x14ac:dyDescent="0.3">
      <c r="AE32670" s="70"/>
    </row>
    <row r="32671" spans="31:31" ht="15.75" x14ac:dyDescent="0.3">
      <c r="AE32671" s="70"/>
    </row>
    <row r="32672" spans="31:31" ht="15.75" x14ac:dyDescent="0.3">
      <c r="AE32672" s="70"/>
    </row>
    <row r="32673" spans="31:31" ht="15.75" x14ac:dyDescent="0.3">
      <c r="AE32673" s="70"/>
    </row>
    <row r="32674" spans="31:31" ht="15.75" x14ac:dyDescent="0.3">
      <c r="AE32674" s="70"/>
    </row>
    <row r="32675" spans="31:31" ht="15.75" x14ac:dyDescent="0.3">
      <c r="AE32675" s="70"/>
    </row>
    <row r="32676" spans="31:31" ht="15.75" x14ac:dyDescent="0.3">
      <c r="AE32676" s="70"/>
    </row>
    <row r="32677" spans="31:31" ht="15.75" x14ac:dyDescent="0.3">
      <c r="AE32677" s="70"/>
    </row>
    <row r="32678" spans="31:31" ht="15.75" x14ac:dyDescent="0.3">
      <c r="AE32678" s="70"/>
    </row>
    <row r="32679" spans="31:31" ht="15.75" x14ac:dyDescent="0.3">
      <c r="AE32679" s="70"/>
    </row>
    <row r="32680" spans="31:31" ht="15.75" x14ac:dyDescent="0.3">
      <c r="AE32680" s="70"/>
    </row>
    <row r="32681" spans="31:31" ht="15.75" x14ac:dyDescent="0.3">
      <c r="AE32681" s="70"/>
    </row>
    <row r="32682" spans="31:31" ht="15.75" x14ac:dyDescent="0.3">
      <c r="AE32682" s="70"/>
    </row>
    <row r="32683" spans="31:31" ht="15.75" x14ac:dyDescent="0.3">
      <c r="AE32683" s="70"/>
    </row>
    <row r="32684" spans="31:31" ht="15.75" x14ac:dyDescent="0.3">
      <c r="AE32684" s="70"/>
    </row>
    <row r="32685" spans="31:31" ht="15.75" x14ac:dyDescent="0.3">
      <c r="AE32685" s="70"/>
    </row>
    <row r="32686" spans="31:31" ht="15.75" x14ac:dyDescent="0.3">
      <c r="AE32686" s="70"/>
    </row>
    <row r="32687" spans="31:31" ht="15.75" x14ac:dyDescent="0.3">
      <c r="AE32687" s="70"/>
    </row>
    <row r="32688" spans="31:31" ht="15.75" x14ac:dyDescent="0.3">
      <c r="AE32688" s="70"/>
    </row>
    <row r="32689" spans="31:31" ht="15.75" x14ac:dyDescent="0.3">
      <c r="AE32689" s="70"/>
    </row>
    <row r="32690" spans="31:31" ht="15.75" x14ac:dyDescent="0.3">
      <c r="AE32690" s="70"/>
    </row>
    <row r="32691" spans="31:31" ht="15.75" x14ac:dyDescent="0.3">
      <c r="AE32691" s="70"/>
    </row>
    <row r="32692" spans="31:31" ht="15.75" x14ac:dyDescent="0.3">
      <c r="AE32692" s="70"/>
    </row>
    <row r="32693" spans="31:31" ht="15.75" x14ac:dyDescent="0.3">
      <c r="AE32693" s="70"/>
    </row>
    <row r="32694" spans="31:31" ht="15.75" x14ac:dyDescent="0.3">
      <c r="AE32694" s="70"/>
    </row>
    <row r="32695" spans="31:31" ht="15.75" x14ac:dyDescent="0.3">
      <c r="AE32695" s="70"/>
    </row>
    <row r="32696" spans="31:31" ht="15.75" x14ac:dyDescent="0.3">
      <c r="AE32696" s="70"/>
    </row>
    <row r="32697" spans="31:31" ht="15.75" x14ac:dyDescent="0.3">
      <c r="AE32697" s="70"/>
    </row>
    <row r="32698" spans="31:31" ht="15.75" x14ac:dyDescent="0.3">
      <c r="AE32698" s="70"/>
    </row>
    <row r="32699" spans="31:31" ht="15.75" x14ac:dyDescent="0.3">
      <c r="AE32699" s="70"/>
    </row>
    <row r="32700" spans="31:31" ht="15.75" x14ac:dyDescent="0.3">
      <c r="AE32700" s="70"/>
    </row>
    <row r="32701" spans="31:31" ht="15.75" x14ac:dyDescent="0.3">
      <c r="AE32701" s="70"/>
    </row>
    <row r="32702" spans="31:31" ht="15.75" x14ac:dyDescent="0.3">
      <c r="AE32702" s="70"/>
    </row>
    <row r="32703" spans="31:31" ht="15.75" x14ac:dyDescent="0.3">
      <c r="AE32703" s="70"/>
    </row>
    <row r="32704" spans="31:31" ht="15.75" x14ac:dyDescent="0.3">
      <c r="AE32704" s="70"/>
    </row>
    <row r="32705" spans="31:31" ht="15.75" x14ac:dyDescent="0.3">
      <c r="AE32705" s="70"/>
    </row>
    <row r="32706" spans="31:31" ht="15.75" x14ac:dyDescent="0.3">
      <c r="AE32706" s="70"/>
    </row>
    <row r="32707" spans="31:31" ht="15.75" x14ac:dyDescent="0.3">
      <c r="AE32707" s="70"/>
    </row>
    <row r="32708" spans="31:31" ht="15.75" x14ac:dyDescent="0.3">
      <c r="AE32708" s="70"/>
    </row>
    <row r="32709" spans="31:31" ht="15.75" x14ac:dyDescent="0.3">
      <c r="AE32709" s="70"/>
    </row>
    <row r="32710" spans="31:31" ht="15.75" x14ac:dyDescent="0.3">
      <c r="AE32710" s="70"/>
    </row>
    <row r="32711" spans="31:31" ht="15.75" x14ac:dyDescent="0.3">
      <c r="AE32711" s="70"/>
    </row>
    <row r="32712" spans="31:31" ht="15.75" x14ac:dyDescent="0.3">
      <c r="AE32712" s="70"/>
    </row>
    <row r="32713" spans="31:31" ht="15.75" x14ac:dyDescent="0.3">
      <c r="AE32713" s="70"/>
    </row>
    <row r="32714" spans="31:31" ht="15.75" x14ac:dyDescent="0.3">
      <c r="AE32714" s="70"/>
    </row>
    <row r="32715" spans="31:31" ht="15.75" x14ac:dyDescent="0.3">
      <c r="AE32715" s="70"/>
    </row>
    <row r="32716" spans="31:31" ht="15.75" x14ac:dyDescent="0.3">
      <c r="AE32716" s="70"/>
    </row>
    <row r="32717" spans="31:31" ht="15.75" x14ac:dyDescent="0.3">
      <c r="AE32717" s="70"/>
    </row>
    <row r="32718" spans="31:31" ht="15.75" x14ac:dyDescent="0.3">
      <c r="AE32718" s="70"/>
    </row>
    <row r="32719" spans="31:31" ht="15.75" x14ac:dyDescent="0.3">
      <c r="AE32719" s="70"/>
    </row>
    <row r="32720" spans="31:31" ht="15.75" x14ac:dyDescent="0.3">
      <c r="AE32720" s="70"/>
    </row>
    <row r="32721" spans="31:31" ht="15.75" x14ac:dyDescent="0.3">
      <c r="AE32721" s="70"/>
    </row>
    <row r="32722" spans="31:31" ht="15.75" x14ac:dyDescent="0.3">
      <c r="AE32722" s="70"/>
    </row>
    <row r="32723" spans="31:31" ht="15.75" x14ac:dyDescent="0.3">
      <c r="AE32723" s="70"/>
    </row>
    <row r="32724" spans="31:31" ht="15.75" x14ac:dyDescent="0.3">
      <c r="AE32724" s="70"/>
    </row>
    <row r="32725" spans="31:31" ht="15.75" x14ac:dyDescent="0.3">
      <c r="AE32725" s="70"/>
    </row>
    <row r="32726" spans="31:31" ht="15.75" x14ac:dyDescent="0.3">
      <c r="AE32726" s="70"/>
    </row>
    <row r="32727" spans="31:31" ht="15.75" x14ac:dyDescent="0.3">
      <c r="AE32727" s="70"/>
    </row>
    <row r="32728" spans="31:31" ht="15.75" x14ac:dyDescent="0.3">
      <c r="AE32728" s="70"/>
    </row>
    <row r="32729" spans="31:31" ht="15.75" x14ac:dyDescent="0.3">
      <c r="AE32729" s="70"/>
    </row>
    <row r="32730" spans="31:31" ht="15.75" x14ac:dyDescent="0.3">
      <c r="AE32730" s="70"/>
    </row>
    <row r="32731" spans="31:31" ht="15.75" x14ac:dyDescent="0.3">
      <c r="AE32731" s="70"/>
    </row>
    <row r="32732" spans="31:31" ht="15.75" x14ac:dyDescent="0.3">
      <c r="AE32732" s="70"/>
    </row>
    <row r="32733" spans="31:31" ht="15.75" x14ac:dyDescent="0.3">
      <c r="AE32733" s="70"/>
    </row>
    <row r="32734" spans="31:31" ht="15.75" x14ac:dyDescent="0.3">
      <c r="AE32734" s="70"/>
    </row>
    <row r="32735" spans="31:31" ht="15.75" x14ac:dyDescent="0.3">
      <c r="AE32735" s="70"/>
    </row>
    <row r="32736" spans="31:31" ht="15.75" x14ac:dyDescent="0.3">
      <c r="AE32736" s="70"/>
    </row>
    <row r="32737" spans="31:31" ht="15.75" x14ac:dyDescent="0.3">
      <c r="AE32737" s="70"/>
    </row>
    <row r="32738" spans="31:31" ht="15.75" x14ac:dyDescent="0.3">
      <c r="AE32738" s="70"/>
    </row>
    <row r="32739" spans="31:31" ht="15.75" x14ac:dyDescent="0.3">
      <c r="AE32739" s="70"/>
    </row>
    <row r="32740" spans="31:31" ht="15.75" x14ac:dyDescent="0.3">
      <c r="AE32740" s="70"/>
    </row>
    <row r="32741" spans="31:31" ht="15.75" x14ac:dyDescent="0.3">
      <c r="AE32741" s="70"/>
    </row>
    <row r="32742" spans="31:31" ht="15.75" x14ac:dyDescent="0.3">
      <c r="AE32742" s="70"/>
    </row>
    <row r="32743" spans="31:31" ht="15.75" x14ac:dyDescent="0.3">
      <c r="AE32743" s="70"/>
    </row>
    <row r="32744" spans="31:31" ht="15.75" x14ac:dyDescent="0.3">
      <c r="AE32744" s="70"/>
    </row>
    <row r="32745" spans="31:31" ht="15.75" x14ac:dyDescent="0.3">
      <c r="AE32745" s="70"/>
    </row>
    <row r="32746" spans="31:31" ht="15.75" x14ac:dyDescent="0.3">
      <c r="AE32746" s="70"/>
    </row>
    <row r="32747" spans="31:31" ht="15.75" x14ac:dyDescent="0.3">
      <c r="AE32747" s="70"/>
    </row>
    <row r="32748" spans="31:31" ht="15.75" x14ac:dyDescent="0.3">
      <c r="AE32748" s="70"/>
    </row>
    <row r="32749" spans="31:31" ht="15.75" x14ac:dyDescent="0.3">
      <c r="AE32749" s="70"/>
    </row>
    <row r="32750" spans="31:31" ht="15.75" x14ac:dyDescent="0.3">
      <c r="AE32750" s="70"/>
    </row>
    <row r="32751" spans="31:31" ht="15.75" x14ac:dyDescent="0.3">
      <c r="AE32751" s="70"/>
    </row>
    <row r="32752" spans="31:31" ht="15.75" x14ac:dyDescent="0.3">
      <c r="AE32752" s="70"/>
    </row>
    <row r="32753" spans="31:31" ht="15.75" x14ac:dyDescent="0.3">
      <c r="AE32753" s="70"/>
    </row>
    <row r="32754" spans="31:31" ht="15.75" x14ac:dyDescent="0.3">
      <c r="AE32754" s="70"/>
    </row>
    <row r="32755" spans="31:31" ht="15.75" x14ac:dyDescent="0.3">
      <c r="AE32755" s="70"/>
    </row>
    <row r="32756" spans="31:31" ht="15.75" x14ac:dyDescent="0.3">
      <c r="AE32756" s="70"/>
    </row>
    <row r="32757" spans="31:31" ht="15.75" x14ac:dyDescent="0.3">
      <c r="AE32757" s="70"/>
    </row>
    <row r="32758" spans="31:31" ht="15.75" x14ac:dyDescent="0.3">
      <c r="AE32758" s="70"/>
    </row>
    <row r="32759" spans="31:31" ht="15.75" x14ac:dyDescent="0.3">
      <c r="AE32759" s="70"/>
    </row>
    <row r="32760" spans="31:31" ht="15.75" x14ac:dyDescent="0.3">
      <c r="AE32760" s="70"/>
    </row>
    <row r="32761" spans="31:31" ht="15.75" x14ac:dyDescent="0.3">
      <c r="AE32761" s="70"/>
    </row>
    <row r="32762" spans="31:31" ht="15.75" x14ac:dyDescent="0.3">
      <c r="AE32762" s="70"/>
    </row>
    <row r="32763" spans="31:31" ht="15.75" x14ac:dyDescent="0.3">
      <c r="AE32763" s="70"/>
    </row>
    <row r="32764" spans="31:31" ht="15.75" x14ac:dyDescent="0.3">
      <c r="AE32764" s="70"/>
    </row>
    <row r="32765" spans="31:31" ht="15.75" x14ac:dyDescent="0.3">
      <c r="AE32765" s="70"/>
    </row>
    <row r="32766" spans="31:31" ht="15.75" x14ac:dyDescent="0.3">
      <c r="AE32766" s="70"/>
    </row>
    <row r="32767" spans="31:31" ht="15.75" x14ac:dyDescent="0.3">
      <c r="AE32767" s="70"/>
    </row>
    <row r="32768" spans="31:31" ht="15.75" x14ac:dyDescent="0.3">
      <c r="AE32768" s="70"/>
    </row>
    <row r="32769" spans="31:31" ht="15.75" x14ac:dyDescent="0.3">
      <c r="AE32769" s="70"/>
    </row>
    <row r="32770" spans="31:31" ht="15.75" x14ac:dyDescent="0.3">
      <c r="AE32770" s="70"/>
    </row>
    <row r="32771" spans="31:31" ht="15.75" x14ac:dyDescent="0.3">
      <c r="AE32771" s="70"/>
    </row>
    <row r="32772" spans="31:31" ht="15.75" x14ac:dyDescent="0.3">
      <c r="AE32772" s="70"/>
    </row>
    <row r="32773" spans="31:31" ht="15.75" x14ac:dyDescent="0.3">
      <c r="AE32773" s="70"/>
    </row>
    <row r="32774" spans="31:31" ht="15.75" x14ac:dyDescent="0.3">
      <c r="AE32774" s="70"/>
    </row>
    <row r="32775" spans="31:31" ht="15.75" x14ac:dyDescent="0.3">
      <c r="AE32775" s="70"/>
    </row>
    <row r="32776" spans="31:31" ht="15.75" x14ac:dyDescent="0.3">
      <c r="AE32776" s="70"/>
    </row>
    <row r="32777" spans="31:31" ht="15.75" x14ac:dyDescent="0.3">
      <c r="AE32777" s="70"/>
    </row>
    <row r="32778" spans="31:31" ht="15.75" x14ac:dyDescent="0.3">
      <c r="AE32778" s="70"/>
    </row>
    <row r="32779" spans="31:31" ht="15.75" x14ac:dyDescent="0.3">
      <c r="AE32779" s="70"/>
    </row>
    <row r="32780" spans="31:31" ht="15.75" x14ac:dyDescent="0.3">
      <c r="AE32780" s="70"/>
    </row>
    <row r="32781" spans="31:31" ht="15.75" x14ac:dyDescent="0.3">
      <c r="AE32781" s="70"/>
    </row>
    <row r="32782" spans="31:31" ht="15.75" x14ac:dyDescent="0.3">
      <c r="AE32782" s="70"/>
    </row>
    <row r="32783" spans="31:31" ht="15.75" x14ac:dyDescent="0.3">
      <c r="AE32783" s="70"/>
    </row>
    <row r="32784" spans="31:31" ht="15.75" x14ac:dyDescent="0.3">
      <c r="AE32784" s="70"/>
    </row>
    <row r="32785" spans="31:31" ht="15.75" x14ac:dyDescent="0.3">
      <c r="AE32785" s="70"/>
    </row>
    <row r="32786" spans="31:31" ht="15.75" x14ac:dyDescent="0.3">
      <c r="AE32786" s="70"/>
    </row>
    <row r="32787" spans="31:31" ht="15.75" x14ac:dyDescent="0.3">
      <c r="AE32787" s="70"/>
    </row>
    <row r="32788" spans="31:31" ht="15.75" x14ac:dyDescent="0.3">
      <c r="AE32788" s="70"/>
    </row>
    <row r="32789" spans="31:31" ht="15.75" x14ac:dyDescent="0.3">
      <c r="AE32789" s="70"/>
    </row>
    <row r="32790" spans="31:31" ht="15.75" x14ac:dyDescent="0.3">
      <c r="AE32790" s="70"/>
    </row>
    <row r="32791" spans="31:31" ht="15.75" x14ac:dyDescent="0.3">
      <c r="AE32791" s="70"/>
    </row>
    <row r="32792" spans="31:31" ht="15.75" x14ac:dyDescent="0.3">
      <c r="AE32792" s="70"/>
    </row>
    <row r="32793" spans="31:31" ht="15.75" x14ac:dyDescent="0.3">
      <c r="AE32793" s="70"/>
    </row>
    <row r="32794" spans="31:31" ht="15.75" x14ac:dyDescent="0.3">
      <c r="AE32794" s="70"/>
    </row>
    <row r="32795" spans="31:31" ht="15.75" x14ac:dyDescent="0.3">
      <c r="AE32795" s="70"/>
    </row>
    <row r="32796" spans="31:31" ht="15.75" x14ac:dyDescent="0.3">
      <c r="AE32796" s="70"/>
    </row>
    <row r="32797" spans="31:31" ht="15.75" x14ac:dyDescent="0.3">
      <c r="AE32797" s="70"/>
    </row>
    <row r="32798" spans="31:31" ht="15.75" x14ac:dyDescent="0.3">
      <c r="AE32798" s="70"/>
    </row>
    <row r="32799" spans="31:31" ht="15.75" x14ac:dyDescent="0.3">
      <c r="AE32799" s="70"/>
    </row>
    <row r="32800" spans="31:31" ht="15.75" x14ac:dyDescent="0.3">
      <c r="AE32800" s="70"/>
    </row>
    <row r="32801" spans="31:31" ht="15.75" x14ac:dyDescent="0.3">
      <c r="AE32801" s="70"/>
    </row>
    <row r="32802" spans="31:31" ht="15.75" x14ac:dyDescent="0.3">
      <c r="AE32802" s="70"/>
    </row>
    <row r="32803" spans="31:31" ht="15.75" x14ac:dyDescent="0.3">
      <c r="AE32803" s="70"/>
    </row>
    <row r="32804" spans="31:31" ht="15.75" x14ac:dyDescent="0.3">
      <c r="AE32804" s="70"/>
    </row>
    <row r="32805" spans="31:31" ht="15.75" x14ac:dyDescent="0.3">
      <c r="AE32805" s="70"/>
    </row>
    <row r="32806" spans="31:31" ht="15.75" x14ac:dyDescent="0.3">
      <c r="AE32806" s="70"/>
    </row>
    <row r="32807" spans="31:31" ht="15.75" x14ac:dyDescent="0.3">
      <c r="AE32807" s="70"/>
    </row>
    <row r="32808" spans="31:31" ht="15.75" x14ac:dyDescent="0.3">
      <c r="AE32808" s="70"/>
    </row>
    <row r="32809" spans="31:31" ht="15.75" x14ac:dyDescent="0.3">
      <c r="AE32809" s="70"/>
    </row>
    <row r="32810" spans="31:31" ht="15.75" x14ac:dyDescent="0.3">
      <c r="AE32810" s="70"/>
    </row>
    <row r="32811" spans="31:31" ht="15.75" x14ac:dyDescent="0.3">
      <c r="AE32811" s="70"/>
    </row>
    <row r="32812" spans="31:31" ht="15.75" x14ac:dyDescent="0.3">
      <c r="AE32812" s="70"/>
    </row>
    <row r="32813" spans="31:31" ht="15.75" x14ac:dyDescent="0.3">
      <c r="AE32813" s="70"/>
    </row>
    <row r="32814" spans="31:31" ht="15.75" x14ac:dyDescent="0.3">
      <c r="AE32814" s="70"/>
    </row>
    <row r="32815" spans="31:31" ht="15.75" x14ac:dyDescent="0.3">
      <c r="AE32815" s="70"/>
    </row>
    <row r="32816" spans="31:31" ht="15.75" x14ac:dyDescent="0.3">
      <c r="AE32816" s="70"/>
    </row>
    <row r="32817" spans="31:31" ht="15.75" x14ac:dyDescent="0.3">
      <c r="AE32817" s="70"/>
    </row>
    <row r="32818" spans="31:31" ht="15.75" x14ac:dyDescent="0.3">
      <c r="AE32818" s="70"/>
    </row>
    <row r="32819" spans="31:31" ht="15.75" x14ac:dyDescent="0.3">
      <c r="AE32819" s="70"/>
    </row>
    <row r="32820" spans="31:31" ht="15.75" x14ac:dyDescent="0.3">
      <c r="AE32820" s="70"/>
    </row>
    <row r="32821" spans="31:31" ht="15.75" x14ac:dyDescent="0.3">
      <c r="AE32821" s="70"/>
    </row>
    <row r="32822" spans="31:31" ht="15.75" x14ac:dyDescent="0.3">
      <c r="AE32822" s="70"/>
    </row>
    <row r="32823" spans="31:31" ht="15.75" x14ac:dyDescent="0.3">
      <c r="AE32823" s="70"/>
    </row>
    <row r="32824" spans="31:31" ht="15.75" x14ac:dyDescent="0.3">
      <c r="AE32824" s="70"/>
    </row>
    <row r="32825" spans="31:31" ht="15.75" x14ac:dyDescent="0.3">
      <c r="AE32825" s="70"/>
    </row>
    <row r="32826" spans="31:31" ht="15.75" x14ac:dyDescent="0.3">
      <c r="AE32826" s="70"/>
    </row>
    <row r="32827" spans="31:31" ht="15.75" x14ac:dyDescent="0.3">
      <c r="AE32827" s="70"/>
    </row>
    <row r="32828" spans="31:31" ht="15.75" x14ac:dyDescent="0.3">
      <c r="AE32828" s="70"/>
    </row>
    <row r="32829" spans="31:31" ht="15.75" x14ac:dyDescent="0.3">
      <c r="AE32829" s="70"/>
    </row>
    <row r="32830" spans="31:31" ht="15.75" x14ac:dyDescent="0.3">
      <c r="AE32830" s="70"/>
    </row>
    <row r="32831" spans="31:31" ht="15.75" x14ac:dyDescent="0.3">
      <c r="AE32831" s="70"/>
    </row>
    <row r="32832" spans="31:31" ht="15.75" x14ac:dyDescent="0.3">
      <c r="AE32832" s="70"/>
    </row>
    <row r="32833" spans="31:31" ht="15.75" x14ac:dyDescent="0.3">
      <c r="AE32833" s="70"/>
    </row>
    <row r="32834" spans="31:31" ht="15.75" x14ac:dyDescent="0.3">
      <c r="AE32834" s="70"/>
    </row>
    <row r="32835" spans="31:31" ht="15.75" x14ac:dyDescent="0.3">
      <c r="AE32835" s="70"/>
    </row>
    <row r="32836" spans="31:31" ht="15.75" x14ac:dyDescent="0.3">
      <c r="AE32836" s="70"/>
    </row>
    <row r="32837" spans="31:31" ht="15.75" x14ac:dyDescent="0.3">
      <c r="AE32837" s="70"/>
    </row>
    <row r="32838" spans="31:31" ht="15.75" x14ac:dyDescent="0.3">
      <c r="AE32838" s="70"/>
    </row>
    <row r="32839" spans="31:31" ht="15.75" x14ac:dyDescent="0.3">
      <c r="AE32839" s="70"/>
    </row>
    <row r="32840" spans="31:31" ht="15.75" x14ac:dyDescent="0.3">
      <c r="AE32840" s="70"/>
    </row>
    <row r="32841" spans="31:31" ht="15.75" x14ac:dyDescent="0.3">
      <c r="AE32841" s="70"/>
    </row>
    <row r="32842" spans="31:31" ht="15.75" x14ac:dyDescent="0.3">
      <c r="AE32842" s="70"/>
    </row>
    <row r="32843" spans="31:31" ht="15.75" x14ac:dyDescent="0.3">
      <c r="AE32843" s="70"/>
    </row>
    <row r="32844" spans="31:31" ht="15.75" x14ac:dyDescent="0.3">
      <c r="AE32844" s="70"/>
    </row>
    <row r="32845" spans="31:31" ht="15.75" x14ac:dyDescent="0.3">
      <c r="AE32845" s="70"/>
    </row>
    <row r="32846" spans="31:31" ht="15.75" x14ac:dyDescent="0.3">
      <c r="AE32846" s="70"/>
    </row>
    <row r="32847" spans="31:31" ht="15.75" x14ac:dyDescent="0.3">
      <c r="AE32847" s="70"/>
    </row>
    <row r="32848" spans="31:31" ht="15.75" x14ac:dyDescent="0.3">
      <c r="AE32848" s="70"/>
    </row>
    <row r="32849" spans="31:31" ht="15.75" x14ac:dyDescent="0.3">
      <c r="AE32849" s="70"/>
    </row>
    <row r="32850" spans="31:31" ht="15.75" x14ac:dyDescent="0.3">
      <c r="AE32850" s="70"/>
    </row>
    <row r="32851" spans="31:31" ht="15.75" x14ac:dyDescent="0.3">
      <c r="AE32851" s="70"/>
    </row>
    <row r="32852" spans="31:31" ht="15.75" x14ac:dyDescent="0.3">
      <c r="AE32852" s="70"/>
    </row>
    <row r="32853" spans="31:31" ht="15.75" x14ac:dyDescent="0.3">
      <c r="AE32853" s="70"/>
    </row>
    <row r="32854" spans="31:31" ht="15.75" x14ac:dyDescent="0.3">
      <c r="AE32854" s="70"/>
    </row>
    <row r="32855" spans="31:31" ht="15.75" x14ac:dyDescent="0.3">
      <c r="AE32855" s="70"/>
    </row>
    <row r="32856" spans="31:31" ht="15.75" x14ac:dyDescent="0.3">
      <c r="AE32856" s="70"/>
    </row>
    <row r="32857" spans="31:31" ht="15.75" x14ac:dyDescent="0.3">
      <c r="AE32857" s="70"/>
    </row>
    <row r="32858" spans="31:31" ht="15.75" x14ac:dyDescent="0.3">
      <c r="AE32858" s="70"/>
    </row>
    <row r="32859" spans="31:31" ht="15.75" x14ac:dyDescent="0.3">
      <c r="AE32859" s="70"/>
    </row>
    <row r="32860" spans="31:31" ht="15.75" x14ac:dyDescent="0.3">
      <c r="AE32860" s="70"/>
    </row>
    <row r="32861" spans="31:31" ht="15.75" x14ac:dyDescent="0.3">
      <c r="AE32861" s="70"/>
    </row>
    <row r="32862" spans="31:31" ht="15.75" x14ac:dyDescent="0.3">
      <c r="AE32862" s="70"/>
    </row>
    <row r="32863" spans="31:31" ht="15.75" x14ac:dyDescent="0.3">
      <c r="AE32863" s="70"/>
    </row>
    <row r="32864" spans="31:31" ht="15.75" x14ac:dyDescent="0.3">
      <c r="AE32864" s="70"/>
    </row>
    <row r="32865" spans="31:31" ht="15.75" x14ac:dyDescent="0.3">
      <c r="AE32865" s="70"/>
    </row>
    <row r="32866" spans="31:31" ht="15.75" x14ac:dyDescent="0.3">
      <c r="AE32866" s="70"/>
    </row>
    <row r="32867" spans="31:31" ht="15.75" x14ac:dyDescent="0.3">
      <c r="AE32867" s="70"/>
    </row>
    <row r="32868" spans="31:31" ht="15.75" x14ac:dyDescent="0.3">
      <c r="AE32868" s="70"/>
    </row>
    <row r="32869" spans="31:31" ht="15.75" x14ac:dyDescent="0.3">
      <c r="AE32869" s="70"/>
    </row>
    <row r="32870" spans="31:31" ht="15.75" x14ac:dyDescent="0.3">
      <c r="AE32870" s="70"/>
    </row>
    <row r="32871" spans="31:31" ht="15.75" x14ac:dyDescent="0.3">
      <c r="AE32871" s="70"/>
    </row>
    <row r="32872" spans="31:31" ht="15.75" x14ac:dyDescent="0.3">
      <c r="AE32872" s="70"/>
    </row>
    <row r="32873" spans="31:31" ht="15.75" x14ac:dyDescent="0.3">
      <c r="AE32873" s="70"/>
    </row>
    <row r="32874" spans="31:31" ht="15.75" x14ac:dyDescent="0.3">
      <c r="AE32874" s="70"/>
    </row>
    <row r="32875" spans="31:31" ht="15.75" x14ac:dyDescent="0.3">
      <c r="AE32875" s="70"/>
    </row>
    <row r="32876" spans="31:31" ht="15.75" x14ac:dyDescent="0.3">
      <c r="AE32876" s="70"/>
    </row>
    <row r="32877" spans="31:31" ht="15.75" x14ac:dyDescent="0.3">
      <c r="AE32877" s="70"/>
    </row>
    <row r="32878" spans="31:31" ht="15.75" x14ac:dyDescent="0.3">
      <c r="AE32878" s="70"/>
    </row>
    <row r="32879" spans="31:31" ht="15.75" x14ac:dyDescent="0.3">
      <c r="AE32879" s="70"/>
    </row>
    <row r="32880" spans="31:31" ht="15.75" x14ac:dyDescent="0.3">
      <c r="AE32880" s="70"/>
    </row>
    <row r="32881" spans="31:31" ht="15.75" x14ac:dyDescent="0.3">
      <c r="AE32881" s="70"/>
    </row>
    <row r="32882" spans="31:31" ht="15.75" x14ac:dyDescent="0.3">
      <c r="AE32882" s="70"/>
    </row>
    <row r="32883" spans="31:31" ht="15.75" x14ac:dyDescent="0.3">
      <c r="AE32883" s="70"/>
    </row>
    <row r="32884" spans="31:31" ht="15.75" x14ac:dyDescent="0.3">
      <c r="AE32884" s="70"/>
    </row>
    <row r="32885" spans="31:31" ht="15.75" x14ac:dyDescent="0.3">
      <c r="AE32885" s="70"/>
    </row>
    <row r="32886" spans="31:31" ht="15.75" x14ac:dyDescent="0.3">
      <c r="AE32886" s="70"/>
    </row>
    <row r="32887" spans="31:31" ht="15.75" x14ac:dyDescent="0.3">
      <c r="AE32887" s="70"/>
    </row>
    <row r="32888" spans="31:31" ht="15.75" x14ac:dyDescent="0.3">
      <c r="AE32888" s="70"/>
    </row>
    <row r="32889" spans="31:31" ht="15.75" x14ac:dyDescent="0.3">
      <c r="AE32889" s="70"/>
    </row>
    <row r="32890" spans="31:31" ht="15.75" x14ac:dyDescent="0.3">
      <c r="AE32890" s="70"/>
    </row>
    <row r="32891" spans="31:31" ht="15.75" x14ac:dyDescent="0.3">
      <c r="AE32891" s="70"/>
    </row>
    <row r="32892" spans="31:31" ht="15.75" x14ac:dyDescent="0.3">
      <c r="AE32892" s="70"/>
    </row>
    <row r="32893" spans="31:31" ht="15.75" x14ac:dyDescent="0.3">
      <c r="AE32893" s="70"/>
    </row>
    <row r="32894" spans="31:31" ht="15.75" x14ac:dyDescent="0.3">
      <c r="AE32894" s="70"/>
    </row>
    <row r="32895" spans="31:31" ht="15.75" x14ac:dyDescent="0.3">
      <c r="AE32895" s="70"/>
    </row>
    <row r="32896" spans="31:31" ht="15.75" x14ac:dyDescent="0.3">
      <c r="AE32896" s="70"/>
    </row>
    <row r="32897" spans="31:31" ht="15.75" x14ac:dyDescent="0.3">
      <c r="AE32897" s="70"/>
    </row>
    <row r="32898" spans="31:31" ht="15.75" x14ac:dyDescent="0.3">
      <c r="AE32898" s="70"/>
    </row>
    <row r="32899" spans="31:31" ht="15.75" x14ac:dyDescent="0.3">
      <c r="AE32899" s="70"/>
    </row>
    <row r="32900" spans="31:31" ht="15.75" x14ac:dyDescent="0.3">
      <c r="AE32900" s="70"/>
    </row>
    <row r="32901" spans="31:31" ht="15.75" x14ac:dyDescent="0.3">
      <c r="AE32901" s="70"/>
    </row>
    <row r="32902" spans="31:31" ht="15.75" x14ac:dyDescent="0.3">
      <c r="AE32902" s="70"/>
    </row>
    <row r="32903" spans="31:31" ht="15.75" x14ac:dyDescent="0.3">
      <c r="AE32903" s="70"/>
    </row>
    <row r="32904" spans="31:31" ht="15.75" x14ac:dyDescent="0.3">
      <c r="AE32904" s="70"/>
    </row>
    <row r="32905" spans="31:31" ht="15.75" x14ac:dyDescent="0.3">
      <c r="AE32905" s="70"/>
    </row>
    <row r="32906" spans="31:31" ht="15.75" x14ac:dyDescent="0.3">
      <c r="AE32906" s="70"/>
    </row>
    <row r="32907" spans="31:31" ht="15.75" x14ac:dyDescent="0.3">
      <c r="AE32907" s="70"/>
    </row>
    <row r="32908" spans="31:31" ht="15.75" x14ac:dyDescent="0.3">
      <c r="AE32908" s="70"/>
    </row>
    <row r="32909" spans="31:31" ht="15.75" x14ac:dyDescent="0.3">
      <c r="AE32909" s="70"/>
    </row>
    <row r="32910" spans="31:31" ht="15.75" x14ac:dyDescent="0.3">
      <c r="AE32910" s="70"/>
    </row>
    <row r="32911" spans="31:31" ht="15.75" x14ac:dyDescent="0.3">
      <c r="AE32911" s="70"/>
    </row>
    <row r="32912" spans="31:31" ht="15.75" x14ac:dyDescent="0.3">
      <c r="AE32912" s="70"/>
    </row>
    <row r="32913" spans="31:31" ht="15.75" x14ac:dyDescent="0.3">
      <c r="AE32913" s="70"/>
    </row>
    <row r="32914" spans="31:31" ht="15.75" x14ac:dyDescent="0.3">
      <c r="AE32914" s="70"/>
    </row>
    <row r="32915" spans="31:31" ht="15.75" x14ac:dyDescent="0.3">
      <c r="AE32915" s="70"/>
    </row>
    <row r="32916" spans="31:31" ht="15.75" x14ac:dyDescent="0.3">
      <c r="AE32916" s="70"/>
    </row>
    <row r="32917" spans="31:31" ht="15.75" x14ac:dyDescent="0.3">
      <c r="AE32917" s="70"/>
    </row>
    <row r="32918" spans="31:31" ht="15.75" x14ac:dyDescent="0.3">
      <c r="AE32918" s="70"/>
    </row>
    <row r="32919" spans="31:31" ht="15.75" x14ac:dyDescent="0.3">
      <c r="AE32919" s="70"/>
    </row>
    <row r="32920" spans="31:31" ht="15.75" x14ac:dyDescent="0.3">
      <c r="AE32920" s="70"/>
    </row>
    <row r="32921" spans="31:31" ht="15.75" x14ac:dyDescent="0.3">
      <c r="AE32921" s="70"/>
    </row>
    <row r="32922" spans="31:31" ht="15.75" x14ac:dyDescent="0.3">
      <c r="AE32922" s="70"/>
    </row>
    <row r="32923" spans="31:31" ht="15.75" x14ac:dyDescent="0.3">
      <c r="AE32923" s="70"/>
    </row>
    <row r="32924" spans="31:31" ht="15.75" x14ac:dyDescent="0.3">
      <c r="AE32924" s="70"/>
    </row>
    <row r="32925" spans="31:31" ht="15.75" x14ac:dyDescent="0.3">
      <c r="AE32925" s="70"/>
    </row>
    <row r="32926" spans="31:31" ht="15.75" x14ac:dyDescent="0.3">
      <c r="AE32926" s="70"/>
    </row>
    <row r="32927" spans="31:31" ht="15.75" x14ac:dyDescent="0.3">
      <c r="AE32927" s="70"/>
    </row>
    <row r="32928" spans="31:31" ht="15.75" x14ac:dyDescent="0.3">
      <c r="AE32928" s="70"/>
    </row>
    <row r="32929" spans="31:31" ht="15.75" x14ac:dyDescent="0.3">
      <c r="AE32929" s="70"/>
    </row>
    <row r="32930" spans="31:31" ht="15.75" x14ac:dyDescent="0.3">
      <c r="AE32930" s="70"/>
    </row>
    <row r="32931" spans="31:31" ht="15.75" x14ac:dyDescent="0.3">
      <c r="AE32931" s="70"/>
    </row>
    <row r="32932" spans="31:31" ht="15.75" x14ac:dyDescent="0.3">
      <c r="AE32932" s="70"/>
    </row>
    <row r="32933" spans="31:31" ht="15.75" x14ac:dyDescent="0.3">
      <c r="AE32933" s="70"/>
    </row>
    <row r="32934" spans="31:31" ht="15.75" x14ac:dyDescent="0.3">
      <c r="AE32934" s="70"/>
    </row>
    <row r="32935" spans="31:31" ht="15.75" x14ac:dyDescent="0.3">
      <c r="AE32935" s="70"/>
    </row>
    <row r="32936" spans="31:31" ht="15.75" x14ac:dyDescent="0.3">
      <c r="AE32936" s="70"/>
    </row>
    <row r="32937" spans="31:31" ht="15.75" x14ac:dyDescent="0.3">
      <c r="AE32937" s="70"/>
    </row>
    <row r="32938" spans="31:31" ht="15.75" x14ac:dyDescent="0.3">
      <c r="AE32938" s="70"/>
    </row>
    <row r="32939" spans="31:31" ht="15.75" x14ac:dyDescent="0.3">
      <c r="AE32939" s="70"/>
    </row>
    <row r="32940" spans="31:31" ht="15.75" x14ac:dyDescent="0.3">
      <c r="AE32940" s="70"/>
    </row>
    <row r="32941" spans="31:31" ht="15.75" x14ac:dyDescent="0.3">
      <c r="AE32941" s="70"/>
    </row>
    <row r="32942" spans="31:31" ht="15.75" x14ac:dyDescent="0.3">
      <c r="AE32942" s="70"/>
    </row>
    <row r="32943" spans="31:31" ht="15.75" x14ac:dyDescent="0.3">
      <c r="AE32943" s="70"/>
    </row>
    <row r="32944" spans="31:31" ht="15.75" x14ac:dyDescent="0.3">
      <c r="AE32944" s="70"/>
    </row>
    <row r="32945" spans="31:31" ht="15.75" x14ac:dyDescent="0.3">
      <c r="AE32945" s="70"/>
    </row>
    <row r="32946" spans="31:31" ht="15.75" x14ac:dyDescent="0.3">
      <c r="AE32946" s="70"/>
    </row>
    <row r="32947" spans="31:31" ht="15.75" x14ac:dyDescent="0.3">
      <c r="AE32947" s="70"/>
    </row>
    <row r="32948" spans="31:31" ht="15.75" x14ac:dyDescent="0.3">
      <c r="AE32948" s="70"/>
    </row>
    <row r="32949" spans="31:31" ht="15.75" x14ac:dyDescent="0.3">
      <c r="AE32949" s="70"/>
    </row>
    <row r="32950" spans="31:31" ht="15.75" x14ac:dyDescent="0.3">
      <c r="AE32950" s="70"/>
    </row>
    <row r="32951" spans="31:31" ht="15.75" x14ac:dyDescent="0.3">
      <c r="AE32951" s="70"/>
    </row>
    <row r="32952" spans="31:31" ht="15.75" x14ac:dyDescent="0.3">
      <c r="AE32952" s="70"/>
    </row>
    <row r="32953" spans="31:31" ht="15.75" x14ac:dyDescent="0.3">
      <c r="AE32953" s="70"/>
    </row>
    <row r="32954" spans="31:31" ht="15.75" x14ac:dyDescent="0.3">
      <c r="AE32954" s="70"/>
    </row>
    <row r="32955" spans="31:31" ht="15.75" x14ac:dyDescent="0.3">
      <c r="AE32955" s="70"/>
    </row>
    <row r="32956" spans="31:31" ht="15.75" x14ac:dyDescent="0.3">
      <c r="AE32956" s="70"/>
    </row>
    <row r="32957" spans="31:31" ht="15.75" x14ac:dyDescent="0.3">
      <c r="AE32957" s="70"/>
    </row>
    <row r="32958" spans="31:31" ht="15.75" x14ac:dyDescent="0.3">
      <c r="AE32958" s="70"/>
    </row>
    <row r="32959" spans="31:31" ht="15.75" x14ac:dyDescent="0.3">
      <c r="AE32959" s="70"/>
    </row>
    <row r="32960" spans="31:31" ht="15.75" x14ac:dyDescent="0.3">
      <c r="AE32960" s="70"/>
    </row>
    <row r="32961" spans="31:31" ht="15.75" x14ac:dyDescent="0.3">
      <c r="AE32961" s="70"/>
    </row>
    <row r="32962" spans="31:31" ht="15.75" x14ac:dyDescent="0.3">
      <c r="AE32962" s="70"/>
    </row>
    <row r="32963" spans="31:31" ht="15.75" x14ac:dyDescent="0.3">
      <c r="AE32963" s="70"/>
    </row>
    <row r="32964" spans="31:31" ht="15.75" x14ac:dyDescent="0.3">
      <c r="AE32964" s="70"/>
    </row>
    <row r="32965" spans="31:31" ht="15.75" x14ac:dyDescent="0.3">
      <c r="AE32965" s="70"/>
    </row>
    <row r="32966" spans="31:31" ht="15.75" x14ac:dyDescent="0.3">
      <c r="AE32966" s="70"/>
    </row>
    <row r="32967" spans="31:31" ht="15.75" x14ac:dyDescent="0.3">
      <c r="AE32967" s="70"/>
    </row>
    <row r="32968" spans="31:31" ht="15.75" x14ac:dyDescent="0.3">
      <c r="AE32968" s="70"/>
    </row>
    <row r="32969" spans="31:31" ht="15.75" x14ac:dyDescent="0.3">
      <c r="AE32969" s="70"/>
    </row>
    <row r="32970" spans="31:31" ht="15.75" x14ac:dyDescent="0.3">
      <c r="AE32970" s="70"/>
    </row>
    <row r="32971" spans="31:31" ht="15.75" x14ac:dyDescent="0.3">
      <c r="AE32971" s="70"/>
    </row>
    <row r="32972" spans="31:31" ht="15.75" x14ac:dyDescent="0.3">
      <c r="AE32972" s="70"/>
    </row>
    <row r="32973" spans="31:31" ht="15.75" x14ac:dyDescent="0.3">
      <c r="AE32973" s="70"/>
    </row>
    <row r="32974" spans="31:31" ht="15.75" x14ac:dyDescent="0.3">
      <c r="AE32974" s="70"/>
    </row>
    <row r="32975" spans="31:31" ht="15.75" x14ac:dyDescent="0.3">
      <c r="AE32975" s="70"/>
    </row>
    <row r="32976" spans="31:31" ht="15.75" x14ac:dyDescent="0.3">
      <c r="AE32976" s="70"/>
    </row>
    <row r="32977" spans="31:31" ht="15.75" x14ac:dyDescent="0.3">
      <c r="AE32977" s="70"/>
    </row>
    <row r="32978" spans="31:31" ht="15.75" x14ac:dyDescent="0.3">
      <c r="AE32978" s="70"/>
    </row>
    <row r="32979" spans="31:31" ht="15.75" x14ac:dyDescent="0.3">
      <c r="AE32979" s="70"/>
    </row>
    <row r="32980" spans="31:31" ht="15.75" x14ac:dyDescent="0.3">
      <c r="AE32980" s="70"/>
    </row>
    <row r="32981" spans="31:31" ht="15.75" x14ac:dyDescent="0.3">
      <c r="AE32981" s="70"/>
    </row>
    <row r="32982" spans="31:31" ht="15.75" x14ac:dyDescent="0.3">
      <c r="AE32982" s="70"/>
    </row>
    <row r="32983" spans="31:31" ht="15.75" x14ac:dyDescent="0.3">
      <c r="AE32983" s="70"/>
    </row>
    <row r="32984" spans="31:31" ht="15.75" x14ac:dyDescent="0.3">
      <c r="AE32984" s="70"/>
    </row>
    <row r="32985" spans="31:31" ht="15.75" x14ac:dyDescent="0.3">
      <c r="AE32985" s="70"/>
    </row>
    <row r="32986" spans="31:31" ht="15.75" x14ac:dyDescent="0.3">
      <c r="AE32986" s="70"/>
    </row>
    <row r="32987" spans="31:31" ht="15.75" x14ac:dyDescent="0.3">
      <c r="AE32987" s="70"/>
    </row>
    <row r="32988" spans="31:31" ht="15.75" x14ac:dyDescent="0.3">
      <c r="AE32988" s="70"/>
    </row>
    <row r="32989" spans="31:31" ht="15.75" x14ac:dyDescent="0.3">
      <c r="AE32989" s="70"/>
    </row>
    <row r="32990" spans="31:31" ht="15.75" x14ac:dyDescent="0.3">
      <c r="AE32990" s="70"/>
    </row>
    <row r="32991" spans="31:31" ht="15.75" x14ac:dyDescent="0.3">
      <c r="AE32991" s="70"/>
    </row>
    <row r="32992" spans="31:31" ht="15.75" x14ac:dyDescent="0.3">
      <c r="AE32992" s="70"/>
    </row>
    <row r="32993" spans="31:31" ht="15.75" x14ac:dyDescent="0.3">
      <c r="AE32993" s="70"/>
    </row>
    <row r="32994" spans="31:31" ht="15.75" x14ac:dyDescent="0.3">
      <c r="AE32994" s="70"/>
    </row>
    <row r="32995" spans="31:31" ht="15.75" x14ac:dyDescent="0.3">
      <c r="AE32995" s="70"/>
    </row>
    <row r="32996" spans="31:31" ht="15.75" x14ac:dyDescent="0.3">
      <c r="AE32996" s="70"/>
    </row>
    <row r="32997" spans="31:31" ht="15.75" x14ac:dyDescent="0.3">
      <c r="AE32997" s="70"/>
    </row>
    <row r="32998" spans="31:31" ht="15.75" x14ac:dyDescent="0.3">
      <c r="AE32998" s="70"/>
    </row>
    <row r="32999" spans="31:31" ht="15.75" x14ac:dyDescent="0.3">
      <c r="AE32999" s="70"/>
    </row>
    <row r="33000" spans="31:31" ht="15.75" x14ac:dyDescent="0.3">
      <c r="AE33000" s="70"/>
    </row>
    <row r="33001" spans="31:31" ht="15.75" x14ac:dyDescent="0.3">
      <c r="AE33001" s="70"/>
    </row>
    <row r="33002" spans="31:31" ht="15.75" x14ac:dyDescent="0.3">
      <c r="AE33002" s="70"/>
    </row>
    <row r="33003" spans="31:31" ht="15.75" x14ac:dyDescent="0.3">
      <c r="AE33003" s="70"/>
    </row>
    <row r="33004" spans="31:31" ht="15.75" x14ac:dyDescent="0.3">
      <c r="AE33004" s="70"/>
    </row>
    <row r="33005" spans="31:31" ht="15.75" x14ac:dyDescent="0.3">
      <c r="AE33005" s="70"/>
    </row>
    <row r="33006" spans="31:31" ht="15.75" x14ac:dyDescent="0.3">
      <c r="AE33006" s="70"/>
    </row>
    <row r="33007" spans="31:31" ht="15.75" x14ac:dyDescent="0.3">
      <c r="AE33007" s="70"/>
    </row>
    <row r="33008" spans="31:31" ht="15.75" x14ac:dyDescent="0.3">
      <c r="AE33008" s="70"/>
    </row>
    <row r="33009" spans="31:31" ht="15.75" x14ac:dyDescent="0.3">
      <c r="AE33009" s="70"/>
    </row>
    <row r="33010" spans="31:31" ht="15.75" x14ac:dyDescent="0.3">
      <c r="AE33010" s="70"/>
    </row>
    <row r="33011" spans="31:31" ht="15.75" x14ac:dyDescent="0.3">
      <c r="AE33011" s="70"/>
    </row>
    <row r="33012" spans="31:31" ht="15.75" x14ac:dyDescent="0.3">
      <c r="AE33012" s="70"/>
    </row>
    <row r="33013" spans="31:31" ht="15.75" x14ac:dyDescent="0.3">
      <c r="AE33013" s="70"/>
    </row>
    <row r="33014" spans="31:31" ht="15.75" x14ac:dyDescent="0.3">
      <c r="AE33014" s="70"/>
    </row>
    <row r="33015" spans="31:31" ht="15.75" x14ac:dyDescent="0.3">
      <c r="AE33015" s="70"/>
    </row>
    <row r="33016" spans="31:31" ht="15.75" x14ac:dyDescent="0.3">
      <c r="AE33016" s="70"/>
    </row>
    <row r="33017" spans="31:31" ht="15.75" x14ac:dyDescent="0.3">
      <c r="AE33017" s="70"/>
    </row>
    <row r="33018" spans="31:31" ht="15.75" x14ac:dyDescent="0.3">
      <c r="AE33018" s="70"/>
    </row>
    <row r="33019" spans="31:31" ht="15.75" x14ac:dyDescent="0.3">
      <c r="AE33019" s="70"/>
    </row>
    <row r="33020" spans="31:31" ht="15.75" x14ac:dyDescent="0.3">
      <c r="AE33020" s="70"/>
    </row>
    <row r="33021" spans="31:31" ht="15.75" x14ac:dyDescent="0.3">
      <c r="AE33021" s="70"/>
    </row>
    <row r="33022" spans="31:31" ht="15.75" x14ac:dyDescent="0.3">
      <c r="AE33022" s="70"/>
    </row>
    <row r="33023" spans="31:31" ht="15.75" x14ac:dyDescent="0.3">
      <c r="AE33023" s="70"/>
    </row>
    <row r="33024" spans="31:31" ht="15.75" x14ac:dyDescent="0.3">
      <c r="AE33024" s="70"/>
    </row>
    <row r="33025" spans="31:31" ht="15.75" x14ac:dyDescent="0.3">
      <c r="AE33025" s="70"/>
    </row>
    <row r="33026" spans="31:31" ht="15.75" x14ac:dyDescent="0.3">
      <c r="AE33026" s="70"/>
    </row>
    <row r="33027" spans="31:31" ht="15.75" x14ac:dyDescent="0.3">
      <c r="AE33027" s="70"/>
    </row>
    <row r="33028" spans="31:31" ht="15.75" x14ac:dyDescent="0.3">
      <c r="AE33028" s="70"/>
    </row>
    <row r="33029" spans="31:31" ht="15.75" x14ac:dyDescent="0.3">
      <c r="AE33029" s="70"/>
    </row>
    <row r="33030" spans="31:31" ht="15.75" x14ac:dyDescent="0.3">
      <c r="AE33030" s="70"/>
    </row>
    <row r="33031" spans="31:31" ht="15.75" x14ac:dyDescent="0.3">
      <c r="AE33031" s="70"/>
    </row>
    <row r="33032" spans="31:31" ht="15.75" x14ac:dyDescent="0.3">
      <c r="AE33032" s="70"/>
    </row>
    <row r="33033" spans="31:31" ht="15.75" x14ac:dyDescent="0.3">
      <c r="AE33033" s="70"/>
    </row>
    <row r="33034" spans="31:31" ht="15.75" x14ac:dyDescent="0.3">
      <c r="AE33034" s="70"/>
    </row>
    <row r="33035" spans="31:31" ht="15.75" x14ac:dyDescent="0.3">
      <c r="AE33035" s="70"/>
    </row>
    <row r="33036" spans="31:31" ht="15.75" x14ac:dyDescent="0.3">
      <c r="AE33036" s="70"/>
    </row>
    <row r="33037" spans="31:31" ht="15.75" x14ac:dyDescent="0.3">
      <c r="AE33037" s="70"/>
    </row>
    <row r="33038" spans="31:31" ht="15.75" x14ac:dyDescent="0.3">
      <c r="AE33038" s="70"/>
    </row>
    <row r="33039" spans="31:31" ht="15.75" x14ac:dyDescent="0.3">
      <c r="AE33039" s="70"/>
    </row>
    <row r="33040" spans="31:31" ht="15.75" x14ac:dyDescent="0.3">
      <c r="AE33040" s="70"/>
    </row>
    <row r="33041" spans="31:31" ht="15.75" x14ac:dyDescent="0.3">
      <c r="AE33041" s="70"/>
    </row>
    <row r="33042" spans="31:31" ht="15.75" x14ac:dyDescent="0.3">
      <c r="AE33042" s="70"/>
    </row>
    <row r="33043" spans="31:31" ht="15.75" x14ac:dyDescent="0.3">
      <c r="AE33043" s="70"/>
    </row>
    <row r="33044" spans="31:31" ht="15.75" x14ac:dyDescent="0.3">
      <c r="AE33044" s="70"/>
    </row>
    <row r="33045" spans="31:31" ht="15.75" x14ac:dyDescent="0.3">
      <c r="AE33045" s="70"/>
    </row>
    <row r="33046" spans="31:31" ht="15.75" x14ac:dyDescent="0.3">
      <c r="AE33046" s="70"/>
    </row>
    <row r="33047" spans="31:31" ht="15.75" x14ac:dyDescent="0.3">
      <c r="AE33047" s="70"/>
    </row>
    <row r="33048" spans="31:31" ht="15.75" x14ac:dyDescent="0.3">
      <c r="AE33048" s="70"/>
    </row>
    <row r="33049" spans="31:31" ht="15.75" x14ac:dyDescent="0.3">
      <c r="AE33049" s="70"/>
    </row>
    <row r="33050" spans="31:31" ht="15.75" x14ac:dyDescent="0.3">
      <c r="AE33050" s="70"/>
    </row>
    <row r="33051" spans="31:31" ht="15.75" x14ac:dyDescent="0.3">
      <c r="AE33051" s="70"/>
    </row>
    <row r="33052" spans="31:31" ht="15.75" x14ac:dyDescent="0.3">
      <c r="AE33052" s="70"/>
    </row>
    <row r="33053" spans="31:31" ht="15.75" x14ac:dyDescent="0.3">
      <c r="AE33053" s="70"/>
    </row>
    <row r="33054" spans="31:31" ht="15.75" x14ac:dyDescent="0.3">
      <c r="AE33054" s="70"/>
    </row>
    <row r="33055" spans="31:31" ht="15.75" x14ac:dyDescent="0.3">
      <c r="AE33055" s="70"/>
    </row>
    <row r="33056" spans="31:31" ht="15.75" x14ac:dyDescent="0.3">
      <c r="AE33056" s="70"/>
    </row>
    <row r="33057" spans="31:31" ht="15.75" x14ac:dyDescent="0.3">
      <c r="AE33057" s="70"/>
    </row>
    <row r="33058" spans="31:31" ht="15.75" x14ac:dyDescent="0.3">
      <c r="AE33058" s="70"/>
    </row>
    <row r="33059" spans="31:31" ht="15.75" x14ac:dyDescent="0.3">
      <c r="AE33059" s="70"/>
    </row>
    <row r="33060" spans="31:31" ht="15.75" x14ac:dyDescent="0.3">
      <c r="AE33060" s="70"/>
    </row>
    <row r="33061" spans="31:31" ht="15.75" x14ac:dyDescent="0.3">
      <c r="AE33061" s="70"/>
    </row>
    <row r="33062" spans="31:31" ht="15.75" x14ac:dyDescent="0.3">
      <c r="AE33062" s="70"/>
    </row>
    <row r="33063" spans="31:31" ht="15.75" x14ac:dyDescent="0.3">
      <c r="AE33063" s="70"/>
    </row>
    <row r="33064" spans="31:31" ht="15.75" x14ac:dyDescent="0.3">
      <c r="AE33064" s="70"/>
    </row>
    <row r="33065" spans="31:31" ht="15.75" x14ac:dyDescent="0.3">
      <c r="AE33065" s="70"/>
    </row>
    <row r="33066" spans="31:31" ht="15.75" x14ac:dyDescent="0.3">
      <c r="AE33066" s="70"/>
    </row>
    <row r="33067" spans="31:31" ht="15.75" x14ac:dyDescent="0.3">
      <c r="AE33067" s="70"/>
    </row>
    <row r="33068" spans="31:31" ht="15.75" x14ac:dyDescent="0.3">
      <c r="AE33068" s="70"/>
    </row>
    <row r="33069" spans="31:31" ht="15.75" x14ac:dyDescent="0.3">
      <c r="AE33069" s="70"/>
    </row>
    <row r="33070" spans="31:31" ht="15.75" x14ac:dyDescent="0.3">
      <c r="AE33070" s="70"/>
    </row>
    <row r="33071" spans="31:31" ht="15.75" x14ac:dyDescent="0.3">
      <c r="AE33071" s="70"/>
    </row>
    <row r="33072" spans="31:31" ht="15.75" x14ac:dyDescent="0.3">
      <c r="AE33072" s="70"/>
    </row>
    <row r="33073" spans="31:31" ht="15.75" x14ac:dyDescent="0.3">
      <c r="AE33073" s="70"/>
    </row>
    <row r="33074" spans="31:31" ht="15.75" x14ac:dyDescent="0.3">
      <c r="AE33074" s="70"/>
    </row>
    <row r="33075" spans="31:31" ht="15.75" x14ac:dyDescent="0.3">
      <c r="AE33075" s="70"/>
    </row>
    <row r="33076" spans="31:31" ht="15.75" x14ac:dyDescent="0.3">
      <c r="AE33076" s="70"/>
    </row>
    <row r="33077" spans="31:31" ht="15.75" x14ac:dyDescent="0.3">
      <c r="AE33077" s="70"/>
    </row>
    <row r="33078" spans="31:31" ht="15.75" x14ac:dyDescent="0.3">
      <c r="AE33078" s="70"/>
    </row>
    <row r="33079" spans="31:31" ht="15.75" x14ac:dyDescent="0.3">
      <c r="AE33079" s="70"/>
    </row>
    <row r="33080" spans="31:31" ht="15.75" x14ac:dyDescent="0.3">
      <c r="AE33080" s="70"/>
    </row>
    <row r="33081" spans="31:31" ht="15.75" x14ac:dyDescent="0.3">
      <c r="AE33081" s="70"/>
    </row>
    <row r="33082" spans="31:31" ht="15.75" x14ac:dyDescent="0.3">
      <c r="AE33082" s="70"/>
    </row>
    <row r="33083" spans="31:31" ht="15.75" x14ac:dyDescent="0.3">
      <c r="AE33083" s="70"/>
    </row>
    <row r="33084" spans="31:31" ht="15.75" x14ac:dyDescent="0.3">
      <c r="AE33084" s="70"/>
    </row>
    <row r="33085" spans="31:31" ht="15.75" x14ac:dyDescent="0.3">
      <c r="AE33085" s="70"/>
    </row>
    <row r="33086" spans="31:31" ht="15.75" x14ac:dyDescent="0.3">
      <c r="AE33086" s="70"/>
    </row>
    <row r="33087" spans="31:31" ht="15.75" x14ac:dyDescent="0.3">
      <c r="AE33087" s="70"/>
    </row>
    <row r="33088" spans="31:31" ht="15.75" x14ac:dyDescent="0.3">
      <c r="AE33088" s="70"/>
    </row>
    <row r="33089" spans="31:31" ht="15.75" x14ac:dyDescent="0.3">
      <c r="AE33089" s="70"/>
    </row>
    <row r="33090" spans="31:31" ht="15.75" x14ac:dyDescent="0.3">
      <c r="AE33090" s="70"/>
    </row>
    <row r="33091" spans="31:31" ht="15.75" x14ac:dyDescent="0.3">
      <c r="AE33091" s="70"/>
    </row>
    <row r="33092" spans="31:31" ht="15.75" x14ac:dyDescent="0.3">
      <c r="AE33092" s="70"/>
    </row>
    <row r="33093" spans="31:31" ht="15.75" x14ac:dyDescent="0.3">
      <c r="AE33093" s="70"/>
    </row>
    <row r="33094" spans="31:31" ht="15.75" x14ac:dyDescent="0.3">
      <c r="AE33094" s="70"/>
    </row>
    <row r="33095" spans="31:31" ht="15.75" x14ac:dyDescent="0.3">
      <c r="AE33095" s="70"/>
    </row>
    <row r="33096" spans="31:31" ht="15.75" x14ac:dyDescent="0.3">
      <c r="AE33096" s="70"/>
    </row>
    <row r="33097" spans="31:31" ht="15.75" x14ac:dyDescent="0.3">
      <c r="AE33097" s="70"/>
    </row>
    <row r="33098" spans="31:31" ht="15.75" x14ac:dyDescent="0.3">
      <c r="AE33098" s="70"/>
    </row>
    <row r="33099" spans="31:31" ht="15.75" x14ac:dyDescent="0.3">
      <c r="AE33099" s="70"/>
    </row>
    <row r="33100" spans="31:31" ht="15.75" x14ac:dyDescent="0.3">
      <c r="AE33100" s="70"/>
    </row>
    <row r="33101" spans="31:31" ht="15.75" x14ac:dyDescent="0.3">
      <c r="AE33101" s="70"/>
    </row>
    <row r="33102" spans="31:31" ht="15.75" x14ac:dyDescent="0.3">
      <c r="AE33102" s="70"/>
    </row>
    <row r="33103" spans="31:31" ht="15.75" x14ac:dyDescent="0.3">
      <c r="AE33103" s="70"/>
    </row>
    <row r="33104" spans="31:31" ht="15.75" x14ac:dyDescent="0.3">
      <c r="AE33104" s="70"/>
    </row>
    <row r="33105" spans="31:31" ht="15.75" x14ac:dyDescent="0.3">
      <c r="AE33105" s="70"/>
    </row>
    <row r="33106" spans="31:31" ht="15.75" x14ac:dyDescent="0.3">
      <c r="AE33106" s="70"/>
    </row>
    <row r="33107" spans="31:31" ht="15.75" x14ac:dyDescent="0.3">
      <c r="AE33107" s="70"/>
    </row>
    <row r="33108" spans="31:31" ht="15.75" x14ac:dyDescent="0.3">
      <c r="AE33108" s="70"/>
    </row>
    <row r="33109" spans="31:31" ht="15.75" x14ac:dyDescent="0.3">
      <c r="AE33109" s="70"/>
    </row>
    <row r="33110" spans="31:31" ht="15.75" x14ac:dyDescent="0.3">
      <c r="AE33110" s="70"/>
    </row>
    <row r="33111" spans="31:31" ht="15.75" x14ac:dyDescent="0.3">
      <c r="AE33111" s="70"/>
    </row>
    <row r="33112" spans="31:31" ht="15.75" x14ac:dyDescent="0.3">
      <c r="AE33112" s="70"/>
    </row>
    <row r="33113" spans="31:31" ht="15.75" x14ac:dyDescent="0.3">
      <c r="AE33113" s="70"/>
    </row>
    <row r="33114" spans="31:31" ht="15.75" x14ac:dyDescent="0.3">
      <c r="AE33114" s="70"/>
    </row>
    <row r="33115" spans="31:31" ht="15.75" x14ac:dyDescent="0.3">
      <c r="AE33115" s="70"/>
    </row>
    <row r="33116" spans="31:31" ht="15.75" x14ac:dyDescent="0.3">
      <c r="AE33116" s="70"/>
    </row>
    <row r="33117" spans="31:31" ht="15.75" x14ac:dyDescent="0.3">
      <c r="AE33117" s="70"/>
    </row>
    <row r="33118" spans="31:31" ht="15.75" x14ac:dyDescent="0.3">
      <c r="AE33118" s="70"/>
    </row>
    <row r="33119" spans="31:31" ht="15.75" x14ac:dyDescent="0.3">
      <c r="AE33119" s="70"/>
    </row>
    <row r="33120" spans="31:31" ht="15.75" x14ac:dyDescent="0.3">
      <c r="AE33120" s="70"/>
    </row>
    <row r="33121" spans="31:31" ht="15.75" x14ac:dyDescent="0.3">
      <c r="AE33121" s="70"/>
    </row>
    <row r="33122" spans="31:31" ht="15.75" x14ac:dyDescent="0.3">
      <c r="AE33122" s="70"/>
    </row>
    <row r="33123" spans="31:31" ht="15.75" x14ac:dyDescent="0.3">
      <c r="AE33123" s="70"/>
    </row>
    <row r="33124" spans="31:31" ht="15.75" x14ac:dyDescent="0.3">
      <c r="AE33124" s="70"/>
    </row>
    <row r="33125" spans="31:31" ht="15.75" x14ac:dyDescent="0.3">
      <c r="AE33125" s="70"/>
    </row>
    <row r="33126" spans="31:31" ht="15.75" x14ac:dyDescent="0.3">
      <c r="AE33126" s="70"/>
    </row>
    <row r="33127" spans="31:31" ht="15.75" x14ac:dyDescent="0.3">
      <c r="AE33127" s="70"/>
    </row>
    <row r="33128" spans="31:31" ht="15.75" x14ac:dyDescent="0.3">
      <c r="AE33128" s="70"/>
    </row>
    <row r="33129" spans="31:31" ht="15.75" x14ac:dyDescent="0.3">
      <c r="AE33129" s="70"/>
    </row>
    <row r="33130" spans="31:31" ht="15.75" x14ac:dyDescent="0.3">
      <c r="AE33130" s="70"/>
    </row>
    <row r="33131" spans="31:31" ht="15.75" x14ac:dyDescent="0.3">
      <c r="AE33131" s="70"/>
    </row>
    <row r="33132" spans="31:31" ht="15.75" x14ac:dyDescent="0.3">
      <c r="AE33132" s="70"/>
    </row>
    <row r="33133" spans="31:31" ht="15.75" x14ac:dyDescent="0.3">
      <c r="AE33133" s="70"/>
    </row>
    <row r="33134" spans="31:31" ht="15.75" x14ac:dyDescent="0.3">
      <c r="AE33134" s="70"/>
    </row>
    <row r="33135" spans="31:31" ht="15.75" x14ac:dyDescent="0.3">
      <c r="AE33135" s="70"/>
    </row>
    <row r="33136" spans="31:31" ht="15.75" x14ac:dyDescent="0.3">
      <c r="AE33136" s="70"/>
    </row>
    <row r="33137" spans="31:31" ht="15.75" x14ac:dyDescent="0.3">
      <c r="AE33137" s="70"/>
    </row>
    <row r="33138" spans="31:31" ht="15.75" x14ac:dyDescent="0.3">
      <c r="AE33138" s="70"/>
    </row>
    <row r="33139" spans="31:31" ht="15.75" x14ac:dyDescent="0.3">
      <c r="AE33139" s="70"/>
    </row>
    <row r="33140" spans="31:31" ht="15.75" x14ac:dyDescent="0.3">
      <c r="AE33140" s="70"/>
    </row>
    <row r="33141" spans="31:31" ht="15.75" x14ac:dyDescent="0.3">
      <c r="AE33141" s="70"/>
    </row>
    <row r="33142" spans="31:31" ht="15.75" x14ac:dyDescent="0.3">
      <c r="AE33142" s="70"/>
    </row>
    <row r="33143" spans="31:31" ht="15.75" x14ac:dyDescent="0.3">
      <c r="AE33143" s="70"/>
    </row>
    <row r="33144" spans="31:31" ht="15.75" x14ac:dyDescent="0.3">
      <c r="AE33144" s="70"/>
    </row>
    <row r="33145" spans="31:31" ht="15.75" x14ac:dyDescent="0.3">
      <c r="AE33145" s="70"/>
    </row>
    <row r="33146" spans="31:31" ht="15.75" x14ac:dyDescent="0.3">
      <c r="AE33146" s="70"/>
    </row>
    <row r="33147" spans="31:31" ht="15.75" x14ac:dyDescent="0.3">
      <c r="AE33147" s="70"/>
    </row>
    <row r="33148" spans="31:31" ht="15.75" x14ac:dyDescent="0.3">
      <c r="AE33148" s="70"/>
    </row>
    <row r="33149" spans="31:31" ht="15.75" x14ac:dyDescent="0.3">
      <c r="AE33149" s="70"/>
    </row>
    <row r="33150" spans="31:31" ht="15.75" x14ac:dyDescent="0.3">
      <c r="AE33150" s="70"/>
    </row>
    <row r="33151" spans="31:31" ht="15.75" x14ac:dyDescent="0.3">
      <c r="AE33151" s="70"/>
    </row>
    <row r="33152" spans="31:31" ht="15.75" x14ac:dyDescent="0.3">
      <c r="AE33152" s="70"/>
    </row>
    <row r="33153" spans="31:31" ht="15.75" x14ac:dyDescent="0.3">
      <c r="AE33153" s="70"/>
    </row>
    <row r="33154" spans="31:31" ht="15.75" x14ac:dyDescent="0.3">
      <c r="AE33154" s="70"/>
    </row>
    <row r="33155" spans="31:31" ht="15.75" x14ac:dyDescent="0.3">
      <c r="AE33155" s="70"/>
    </row>
    <row r="33156" spans="31:31" ht="15.75" x14ac:dyDescent="0.3">
      <c r="AE33156" s="70"/>
    </row>
    <row r="33157" spans="31:31" ht="15.75" x14ac:dyDescent="0.3">
      <c r="AE33157" s="70"/>
    </row>
    <row r="33158" spans="31:31" ht="15.75" x14ac:dyDescent="0.3">
      <c r="AE33158" s="70"/>
    </row>
    <row r="33159" spans="31:31" ht="15.75" x14ac:dyDescent="0.3">
      <c r="AE33159" s="70"/>
    </row>
    <row r="33160" spans="31:31" ht="15.75" x14ac:dyDescent="0.3">
      <c r="AE33160" s="70"/>
    </row>
    <row r="33161" spans="31:31" ht="15.75" x14ac:dyDescent="0.3">
      <c r="AE33161" s="70"/>
    </row>
    <row r="33162" spans="31:31" ht="15.75" x14ac:dyDescent="0.3">
      <c r="AE33162" s="70"/>
    </row>
    <row r="33163" spans="31:31" ht="15.75" x14ac:dyDescent="0.3">
      <c r="AE33163" s="70"/>
    </row>
    <row r="33164" spans="31:31" ht="15.75" x14ac:dyDescent="0.3">
      <c r="AE33164" s="70"/>
    </row>
    <row r="33165" spans="31:31" ht="15.75" x14ac:dyDescent="0.3">
      <c r="AE33165" s="70"/>
    </row>
    <row r="33166" spans="31:31" ht="15.75" x14ac:dyDescent="0.3">
      <c r="AE33166" s="70"/>
    </row>
    <row r="33167" spans="31:31" ht="15.75" x14ac:dyDescent="0.3">
      <c r="AE33167" s="70"/>
    </row>
    <row r="33168" spans="31:31" ht="15.75" x14ac:dyDescent="0.3">
      <c r="AE33168" s="70"/>
    </row>
    <row r="33169" spans="31:31" ht="15.75" x14ac:dyDescent="0.3">
      <c r="AE33169" s="70"/>
    </row>
    <row r="33170" spans="31:31" ht="15.75" x14ac:dyDescent="0.3">
      <c r="AE33170" s="70"/>
    </row>
    <row r="33171" spans="31:31" ht="15.75" x14ac:dyDescent="0.3">
      <c r="AE33171" s="70"/>
    </row>
    <row r="33172" spans="31:31" ht="15.75" x14ac:dyDescent="0.3">
      <c r="AE33172" s="70"/>
    </row>
    <row r="33173" spans="31:31" ht="15.75" x14ac:dyDescent="0.3">
      <c r="AE33173" s="70"/>
    </row>
    <row r="33174" spans="31:31" ht="15.75" x14ac:dyDescent="0.3">
      <c r="AE33174" s="70"/>
    </row>
    <row r="33175" spans="31:31" ht="15.75" x14ac:dyDescent="0.3">
      <c r="AE33175" s="70"/>
    </row>
    <row r="33176" spans="31:31" ht="15.75" x14ac:dyDescent="0.3">
      <c r="AE33176" s="70"/>
    </row>
    <row r="33177" spans="31:31" ht="15.75" x14ac:dyDescent="0.3">
      <c r="AE33177" s="70"/>
    </row>
    <row r="33178" spans="31:31" ht="15.75" x14ac:dyDescent="0.3">
      <c r="AE33178" s="70"/>
    </row>
    <row r="33179" spans="31:31" ht="15.75" x14ac:dyDescent="0.3">
      <c r="AE33179" s="70"/>
    </row>
    <row r="33180" spans="31:31" ht="15.75" x14ac:dyDescent="0.3">
      <c r="AE33180" s="70"/>
    </row>
    <row r="33181" spans="31:31" ht="15.75" x14ac:dyDescent="0.3">
      <c r="AE33181" s="70"/>
    </row>
    <row r="33182" spans="31:31" ht="15.75" x14ac:dyDescent="0.3">
      <c r="AE33182" s="70"/>
    </row>
    <row r="33183" spans="31:31" ht="15.75" x14ac:dyDescent="0.3">
      <c r="AE33183" s="70"/>
    </row>
    <row r="33184" spans="31:31" ht="15.75" x14ac:dyDescent="0.3">
      <c r="AE33184" s="70"/>
    </row>
    <row r="33185" spans="31:31" ht="15.75" x14ac:dyDescent="0.3">
      <c r="AE33185" s="70"/>
    </row>
    <row r="33186" spans="31:31" ht="15.75" x14ac:dyDescent="0.3">
      <c r="AE33186" s="70"/>
    </row>
    <row r="33187" spans="31:31" ht="15.75" x14ac:dyDescent="0.3">
      <c r="AE33187" s="70"/>
    </row>
    <row r="33188" spans="31:31" ht="15.75" x14ac:dyDescent="0.3">
      <c r="AE33188" s="70"/>
    </row>
    <row r="33189" spans="31:31" ht="15.75" x14ac:dyDescent="0.3">
      <c r="AE33189" s="70"/>
    </row>
    <row r="33190" spans="31:31" ht="15.75" x14ac:dyDescent="0.3">
      <c r="AE33190" s="70"/>
    </row>
    <row r="33191" spans="31:31" ht="15.75" x14ac:dyDescent="0.3">
      <c r="AE33191" s="70"/>
    </row>
    <row r="33192" spans="31:31" ht="15.75" x14ac:dyDescent="0.3">
      <c r="AE33192" s="70"/>
    </row>
    <row r="33193" spans="31:31" ht="15.75" x14ac:dyDescent="0.3">
      <c r="AE33193" s="70"/>
    </row>
    <row r="33194" spans="31:31" ht="15.75" x14ac:dyDescent="0.3">
      <c r="AE33194" s="70"/>
    </row>
    <row r="33195" spans="31:31" ht="15.75" x14ac:dyDescent="0.3">
      <c r="AE33195" s="70"/>
    </row>
    <row r="33196" spans="31:31" ht="15.75" x14ac:dyDescent="0.3">
      <c r="AE33196" s="70"/>
    </row>
    <row r="33197" spans="31:31" ht="15.75" x14ac:dyDescent="0.3">
      <c r="AE33197" s="70"/>
    </row>
    <row r="33198" spans="31:31" ht="15.75" x14ac:dyDescent="0.3">
      <c r="AE33198" s="70"/>
    </row>
    <row r="33199" spans="31:31" ht="15.75" x14ac:dyDescent="0.3">
      <c r="AE33199" s="70"/>
    </row>
    <row r="33200" spans="31:31" ht="15.75" x14ac:dyDescent="0.3">
      <c r="AE33200" s="70"/>
    </row>
    <row r="33201" spans="31:31" ht="15.75" x14ac:dyDescent="0.3">
      <c r="AE33201" s="70"/>
    </row>
    <row r="33202" spans="31:31" ht="15.75" x14ac:dyDescent="0.3">
      <c r="AE33202" s="70"/>
    </row>
    <row r="33203" spans="31:31" ht="15.75" x14ac:dyDescent="0.3">
      <c r="AE33203" s="70"/>
    </row>
    <row r="33204" spans="31:31" ht="15.75" x14ac:dyDescent="0.3">
      <c r="AE33204" s="70"/>
    </row>
    <row r="33205" spans="31:31" ht="15.75" x14ac:dyDescent="0.3">
      <c r="AE33205" s="70"/>
    </row>
    <row r="33206" spans="31:31" ht="15.75" x14ac:dyDescent="0.3">
      <c r="AE33206" s="70"/>
    </row>
    <row r="33207" spans="31:31" ht="15.75" x14ac:dyDescent="0.3">
      <c r="AE33207" s="70"/>
    </row>
    <row r="33208" spans="31:31" ht="15.75" x14ac:dyDescent="0.3">
      <c r="AE33208" s="70"/>
    </row>
    <row r="33209" spans="31:31" ht="15.75" x14ac:dyDescent="0.3">
      <c r="AE33209" s="70"/>
    </row>
    <row r="33210" spans="31:31" ht="15.75" x14ac:dyDescent="0.3">
      <c r="AE33210" s="70"/>
    </row>
    <row r="33211" spans="31:31" ht="15.75" x14ac:dyDescent="0.3">
      <c r="AE33211" s="70"/>
    </row>
    <row r="33212" spans="31:31" ht="15.75" x14ac:dyDescent="0.3">
      <c r="AE33212" s="70"/>
    </row>
    <row r="33213" spans="31:31" ht="15.75" x14ac:dyDescent="0.3">
      <c r="AE33213" s="70"/>
    </row>
    <row r="33214" spans="31:31" ht="15.75" x14ac:dyDescent="0.3">
      <c r="AE33214" s="70"/>
    </row>
    <row r="33215" spans="31:31" ht="15.75" x14ac:dyDescent="0.3">
      <c r="AE33215" s="70"/>
    </row>
    <row r="33216" spans="31:31" ht="15.75" x14ac:dyDescent="0.3">
      <c r="AE33216" s="70"/>
    </row>
    <row r="33217" spans="31:31" ht="15.75" x14ac:dyDescent="0.3">
      <c r="AE33217" s="70"/>
    </row>
    <row r="33218" spans="31:31" ht="15.75" x14ac:dyDescent="0.3">
      <c r="AE33218" s="70"/>
    </row>
    <row r="33219" spans="31:31" ht="15.75" x14ac:dyDescent="0.3">
      <c r="AE33219" s="70"/>
    </row>
    <row r="33220" spans="31:31" ht="15.75" x14ac:dyDescent="0.3">
      <c r="AE33220" s="70"/>
    </row>
    <row r="33221" spans="31:31" ht="15.75" x14ac:dyDescent="0.3">
      <c r="AE33221" s="70"/>
    </row>
    <row r="33222" spans="31:31" ht="15.75" x14ac:dyDescent="0.3">
      <c r="AE33222" s="70"/>
    </row>
    <row r="33223" spans="31:31" ht="15.75" x14ac:dyDescent="0.3">
      <c r="AE33223" s="70"/>
    </row>
    <row r="33224" spans="31:31" ht="15.75" x14ac:dyDescent="0.3">
      <c r="AE33224" s="70"/>
    </row>
    <row r="33225" spans="31:31" ht="15.75" x14ac:dyDescent="0.3">
      <c r="AE33225" s="70"/>
    </row>
    <row r="33226" spans="31:31" ht="15.75" x14ac:dyDescent="0.3">
      <c r="AE33226" s="70"/>
    </row>
    <row r="33227" spans="31:31" ht="15.75" x14ac:dyDescent="0.3">
      <c r="AE33227" s="70"/>
    </row>
    <row r="33228" spans="31:31" ht="15.75" x14ac:dyDescent="0.3">
      <c r="AE33228" s="70"/>
    </row>
    <row r="33229" spans="31:31" ht="15.75" x14ac:dyDescent="0.3">
      <c r="AE33229" s="70"/>
    </row>
    <row r="33230" spans="31:31" ht="15.75" x14ac:dyDescent="0.3">
      <c r="AE33230" s="70"/>
    </row>
    <row r="33231" spans="31:31" ht="15.75" x14ac:dyDescent="0.3">
      <c r="AE33231" s="70"/>
    </row>
    <row r="33232" spans="31:31" ht="15.75" x14ac:dyDescent="0.3">
      <c r="AE33232" s="70"/>
    </row>
    <row r="33233" spans="31:31" ht="15.75" x14ac:dyDescent="0.3">
      <c r="AE33233" s="70"/>
    </row>
    <row r="33234" spans="31:31" ht="15.75" x14ac:dyDescent="0.3">
      <c r="AE33234" s="70"/>
    </row>
    <row r="33235" spans="31:31" ht="15.75" x14ac:dyDescent="0.3">
      <c r="AE33235" s="70"/>
    </row>
    <row r="33236" spans="31:31" ht="15.75" x14ac:dyDescent="0.3">
      <c r="AE33236" s="70"/>
    </row>
    <row r="33237" spans="31:31" ht="15.75" x14ac:dyDescent="0.3">
      <c r="AE33237" s="70"/>
    </row>
    <row r="33238" spans="31:31" ht="15.75" x14ac:dyDescent="0.3">
      <c r="AE33238" s="70"/>
    </row>
    <row r="33239" spans="31:31" ht="15.75" x14ac:dyDescent="0.3">
      <c r="AE33239" s="70"/>
    </row>
    <row r="33240" spans="31:31" ht="15.75" x14ac:dyDescent="0.3">
      <c r="AE33240" s="70"/>
    </row>
    <row r="33241" spans="31:31" ht="15.75" x14ac:dyDescent="0.3">
      <c r="AE33241" s="70"/>
    </row>
    <row r="33242" spans="31:31" ht="15.75" x14ac:dyDescent="0.3">
      <c r="AE33242" s="70"/>
    </row>
    <row r="33243" spans="31:31" ht="15.75" x14ac:dyDescent="0.3">
      <c r="AE33243" s="70"/>
    </row>
    <row r="33244" spans="31:31" ht="15.75" x14ac:dyDescent="0.3">
      <c r="AE33244" s="70"/>
    </row>
    <row r="33245" spans="31:31" ht="15.75" x14ac:dyDescent="0.3">
      <c r="AE33245" s="70"/>
    </row>
    <row r="33246" spans="31:31" ht="15.75" x14ac:dyDescent="0.3">
      <c r="AE33246" s="70"/>
    </row>
    <row r="33247" spans="31:31" ht="15.75" x14ac:dyDescent="0.3">
      <c r="AE33247" s="70"/>
    </row>
    <row r="33248" spans="31:31" ht="15.75" x14ac:dyDescent="0.3">
      <c r="AE33248" s="70"/>
    </row>
    <row r="33249" spans="31:31" ht="15.75" x14ac:dyDescent="0.3">
      <c r="AE33249" s="70"/>
    </row>
    <row r="33250" spans="31:31" ht="15.75" x14ac:dyDescent="0.3">
      <c r="AE33250" s="70"/>
    </row>
    <row r="33251" spans="31:31" ht="15.75" x14ac:dyDescent="0.3">
      <c r="AE33251" s="70"/>
    </row>
    <row r="33252" spans="31:31" ht="15.75" x14ac:dyDescent="0.3">
      <c r="AE33252" s="70"/>
    </row>
    <row r="33253" spans="31:31" ht="15.75" x14ac:dyDescent="0.3">
      <c r="AE33253" s="70"/>
    </row>
    <row r="33254" spans="31:31" ht="15.75" x14ac:dyDescent="0.3">
      <c r="AE33254" s="70"/>
    </row>
    <row r="33255" spans="31:31" ht="15.75" x14ac:dyDescent="0.3">
      <c r="AE33255" s="70"/>
    </row>
    <row r="33256" spans="31:31" ht="15.75" x14ac:dyDescent="0.3">
      <c r="AE33256" s="70"/>
    </row>
    <row r="33257" spans="31:31" ht="15.75" x14ac:dyDescent="0.3">
      <c r="AE33257" s="70"/>
    </row>
    <row r="33258" spans="31:31" ht="15.75" x14ac:dyDescent="0.3">
      <c r="AE33258" s="70"/>
    </row>
    <row r="33259" spans="31:31" ht="15.75" x14ac:dyDescent="0.3">
      <c r="AE33259" s="70"/>
    </row>
    <row r="33260" spans="31:31" ht="15.75" x14ac:dyDescent="0.3">
      <c r="AE33260" s="70"/>
    </row>
    <row r="33261" spans="31:31" ht="15.75" x14ac:dyDescent="0.3">
      <c r="AE33261" s="70"/>
    </row>
    <row r="33262" spans="31:31" ht="15.75" x14ac:dyDescent="0.3">
      <c r="AE33262" s="70"/>
    </row>
    <row r="33263" spans="31:31" ht="15.75" x14ac:dyDescent="0.3">
      <c r="AE33263" s="70"/>
    </row>
    <row r="33264" spans="31:31" ht="15.75" x14ac:dyDescent="0.3">
      <c r="AE33264" s="70"/>
    </row>
    <row r="33265" spans="31:31" ht="15.75" x14ac:dyDescent="0.3">
      <c r="AE33265" s="70"/>
    </row>
    <row r="33266" spans="31:31" ht="15.75" x14ac:dyDescent="0.3">
      <c r="AE33266" s="70"/>
    </row>
    <row r="33267" spans="31:31" ht="15.75" x14ac:dyDescent="0.3">
      <c r="AE33267" s="70"/>
    </row>
    <row r="33268" spans="31:31" ht="15.75" x14ac:dyDescent="0.3">
      <c r="AE33268" s="70"/>
    </row>
    <row r="33269" spans="31:31" ht="15.75" x14ac:dyDescent="0.3">
      <c r="AE33269" s="70"/>
    </row>
    <row r="33270" spans="31:31" ht="15.75" x14ac:dyDescent="0.3">
      <c r="AE33270" s="70"/>
    </row>
    <row r="33271" spans="31:31" ht="15.75" x14ac:dyDescent="0.3">
      <c r="AE33271" s="70"/>
    </row>
    <row r="33272" spans="31:31" ht="15.75" x14ac:dyDescent="0.3">
      <c r="AE33272" s="70"/>
    </row>
    <row r="33273" spans="31:31" ht="15.75" x14ac:dyDescent="0.3">
      <c r="AE33273" s="70"/>
    </row>
    <row r="33274" spans="31:31" ht="15.75" x14ac:dyDescent="0.3">
      <c r="AE33274" s="70"/>
    </row>
    <row r="33275" spans="31:31" ht="15.75" x14ac:dyDescent="0.3">
      <c r="AE33275" s="70"/>
    </row>
    <row r="33276" spans="31:31" ht="15.75" x14ac:dyDescent="0.3">
      <c r="AE33276" s="70"/>
    </row>
    <row r="33277" spans="31:31" ht="15.75" x14ac:dyDescent="0.3">
      <c r="AE33277" s="70"/>
    </row>
    <row r="33278" spans="31:31" ht="15.75" x14ac:dyDescent="0.3">
      <c r="AE33278" s="70"/>
    </row>
    <row r="33279" spans="31:31" ht="15.75" x14ac:dyDescent="0.3">
      <c r="AE33279" s="70"/>
    </row>
    <row r="33280" spans="31:31" ht="15.75" x14ac:dyDescent="0.3">
      <c r="AE33280" s="70"/>
    </row>
    <row r="33281" spans="31:31" ht="15.75" x14ac:dyDescent="0.3">
      <c r="AE33281" s="70"/>
    </row>
    <row r="33282" spans="31:31" ht="15.75" x14ac:dyDescent="0.3">
      <c r="AE33282" s="70"/>
    </row>
    <row r="33283" spans="31:31" ht="15.75" x14ac:dyDescent="0.3">
      <c r="AE33283" s="70"/>
    </row>
    <row r="33284" spans="31:31" ht="15.75" x14ac:dyDescent="0.3">
      <c r="AE33284" s="70"/>
    </row>
    <row r="33285" spans="31:31" ht="15.75" x14ac:dyDescent="0.3">
      <c r="AE33285" s="70"/>
    </row>
    <row r="33286" spans="31:31" ht="15.75" x14ac:dyDescent="0.3">
      <c r="AE33286" s="70"/>
    </row>
    <row r="33287" spans="31:31" ht="15.75" x14ac:dyDescent="0.3">
      <c r="AE33287" s="70"/>
    </row>
    <row r="33288" spans="31:31" ht="15.75" x14ac:dyDescent="0.3">
      <c r="AE33288" s="70"/>
    </row>
    <row r="33289" spans="31:31" ht="15.75" x14ac:dyDescent="0.3">
      <c r="AE33289" s="70"/>
    </row>
    <row r="33290" spans="31:31" ht="15.75" x14ac:dyDescent="0.3">
      <c r="AE33290" s="70"/>
    </row>
    <row r="33291" spans="31:31" ht="15.75" x14ac:dyDescent="0.3">
      <c r="AE33291" s="70"/>
    </row>
    <row r="33292" spans="31:31" ht="15.75" x14ac:dyDescent="0.3">
      <c r="AE33292" s="70"/>
    </row>
    <row r="33293" spans="31:31" ht="15.75" x14ac:dyDescent="0.3">
      <c r="AE33293" s="70"/>
    </row>
    <row r="33294" spans="31:31" ht="15.75" x14ac:dyDescent="0.3">
      <c r="AE33294" s="70"/>
    </row>
    <row r="33295" spans="31:31" ht="15.75" x14ac:dyDescent="0.3">
      <c r="AE33295" s="70"/>
    </row>
    <row r="33296" spans="31:31" ht="15.75" x14ac:dyDescent="0.3">
      <c r="AE33296" s="70"/>
    </row>
    <row r="33297" spans="31:31" ht="15.75" x14ac:dyDescent="0.3">
      <c r="AE33297" s="70"/>
    </row>
    <row r="33298" spans="31:31" ht="15.75" x14ac:dyDescent="0.3">
      <c r="AE33298" s="70"/>
    </row>
    <row r="33299" spans="31:31" ht="15.75" x14ac:dyDescent="0.3">
      <c r="AE33299" s="70"/>
    </row>
    <row r="33300" spans="31:31" ht="15.75" x14ac:dyDescent="0.3">
      <c r="AE33300" s="70"/>
    </row>
    <row r="33301" spans="31:31" ht="15.75" x14ac:dyDescent="0.3">
      <c r="AE33301" s="70"/>
    </row>
    <row r="33302" spans="31:31" ht="15.75" x14ac:dyDescent="0.3">
      <c r="AE33302" s="70"/>
    </row>
    <row r="33303" spans="31:31" ht="15.75" x14ac:dyDescent="0.3">
      <c r="AE33303" s="70"/>
    </row>
    <row r="33304" spans="31:31" ht="15.75" x14ac:dyDescent="0.3">
      <c r="AE33304" s="70"/>
    </row>
    <row r="33305" spans="31:31" ht="15.75" x14ac:dyDescent="0.3">
      <c r="AE33305" s="70"/>
    </row>
    <row r="33306" spans="31:31" ht="15.75" x14ac:dyDescent="0.3">
      <c r="AE33306" s="70"/>
    </row>
    <row r="33307" spans="31:31" ht="15.75" x14ac:dyDescent="0.3">
      <c r="AE33307" s="70"/>
    </row>
    <row r="33308" spans="31:31" ht="15.75" x14ac:dyDescent="0.3">
      <c r="AE33308" s="70"/>
    </row>
    <row r="33309" spans="31:31" ht="15.75" x14ac:dyDescent="0.3">
      <c r="AE33309" s="70"/>
    </row>
    <row r="33310" spans="31:31" ht="15.75" x14ac:dyDescent="0.3">
      <c r="AE33310" s="70"/>
    </row>
    <row r="33311" spans="31:31" ht="15.75" x14ac:dyDescent="0.3">
      <c r="AE33311" s="70"/>
    </row>
    <row r="33312" spans="31:31" ht="15.75" x14ac:dyDescent="0.3">
      <c r="AE33312" s="70"/>
    </row>
    <row r="33313" spans="31:31" ht="15.75" x14ac:dyDescent="0.3">
      <c r="AE33313" s="70"/>
    </row>
    <row r="33314" spans="31:31" ht="15.75" x14ac:dyDescent="0.3">
      <c r="AE33314" s="70"/>
    </row>
    <row r="33315" spans="31:31" ht="15.75" x14ac:dyDescent="0.3">
      <c r="AE33315" s="70"/>
    </row>
    <row r="33316" spans="31:31" ht="15.75" x14ac:dyDescent="0.3">
      <c r="AE33316" s="70"/>
    </row>
    <row r="33317" spans="31:31" ht="15.75" x14ac:dyDescent="0.3">
      <c r="AE33317" s="70"/>
    </row>
    <row r="33318" spans="31:31" ht="15.75" x14ac:dyDescent="0.3">
      <c r="AE33318" s="70"/>
    </row>
    <row r="33319" spans="31:31" ht="15.75" x14ac:dyDescent="0.3">
      <c r="AE33319" s="70"/>
    </row>
    <row r="33320" spans="31:31" ht="15.75" x14ac:dyDescent="0.3">
      <c r="AE33320" s="70"/>
    </row>
    <row r="33321" spans="31:31" ht="15.75" x14ac:dyDescent="0.3">
      <c r="AE33321" s="70"/>
    </row>
    <row r="33322" spans="31:31" ht="15.75" x14ac:dyDescent="0.3">
      <c r="AE33322" s="70"/>
    </row>
    <row r="33323" spans="31:31" ht="15.75" x14ac:dyDescent="0.3">
      <c r="AE33323" s="70"/>
    </row>
    <row r="33324" spans="31:31" ht="15.75" x14ac:dyDescent="0.3">
      <c r="AE33324" s="70"/>
    </row>
    <row r="33325" spans="31:31" ht="15.75" x14ac:dyDescent="0.3">
      <c r="AE33325" s="70"/>
    </row>
    <row r="33326" spans="31:31" ht="15.75" x14ac:dyDescent="0.3">
      <c r="AE33326" s="70"/>
    </row>
    <row r="33327" spans="31:31" ht="15.75" x14ac:dyDescent="0.3">
      <c r="AE33327" s="70"/>
    </row>
    <row r="33328" spans="31:31" ht="15.75" x14ac:dyDescent="0.3">
      <c r="AE33328" s="70"/>
    </row>
    <row r="33329" spans="31:31" ht="15.75" x14ac:dyDescent="0.3">
      <c r="AE33329" s="70"/>
    </row>
    <row r="33330" spans="31:31" ht="15.75" x14ac:dyDescent="0.3">
      <c r="AE33330" s="70"/>
    </row>
    <row r="33331" spans="31:31" ht="15.75" x14ac:dyDescent="0.3">
      <c r="AE33331" s="70"/>
    </row>
    <row r="33332" spans="31:31" ht="15.75" x14ac:dyDescent="0.3">
      <c r="AE33332" s="70"/>
    </row>
    <row r="33333" spans="31:31" ht="15.75" x14ac:dyDescent="0.3">
      <c r="AE33333" s="70"/>
    </row>
    <row r="33334" spans="31:31" ht="15.75" x14ac:dyDescent="0.3">
      <c r="AE33334" s="70"/>
    </row>
    <row r="33335" spans="31:31" ht="15.75" x14ac:dyDescent="0.3">
      <c r="AE33335" s="70"/>
    </row>
    <row r="33336" spans="31:31" ht="15.75" x14ac:dyDescent="0.3">
      <c r="AE33336" s="70"/>
    </row>
    <row r="33337" spans="31:31" ht="15.75" x14ac:dyDescent="0.3">
      <c r="AE33337" s="70"/>
    </row>
    <row r="33338" spans="31:31" ht="15.75" x14ac:dyDescent="0.3">
      <c r="AE33338" s="70"/>
    </row>
    <row r="33339" spans="31:31" ht="15.75" x14ac:dyDescent="0.3">
      <c r="AE33339" s="70"/>
    </row>
    <row r="33340" spans="31:31" ht="15.75" x14ac:dyDescent="0.3">
      <c r="AE33340" s="70"/>
    </row>
    <row r="33341" spans="31:31" ht="15.75" x14ac:dyDescent="0.3">
      <c r="AE33341" s="70"/>
    </row>
    <row r="33342" spans="31:31" ht="15.75" x14ac:dyDescent="0.3">
      <c r="AE33342" s="70"/>
    </row>
    <row r="33343" spans="31:31" ht="15.75" x14ac:dyDescent="0.3">
      <c r="AE33343" s="70"/>
    </row>
    <row r="33344" spans="31:31" ht="15.75" x14ac:dyDescent="0.3">
      <c r="AE33344" s="70"/>
    </row>
    <row r="33345" spans="31:31" ht="15.75" x14ac:dyDescent="0.3">
      <c r="AE33345" s="70"/>
    </row>
    <row r="33346" spans="31:31" ht="15.75" x14ac:dyDescent="0.3">
      <c r="AE33346" s="70"/>
    </row>
    <row r="33347" spans="31:31" ht="15.75" x14ac:dyDescent="0.3">
      <c r="AE33347" s="70"/>
    </row>
    <row r="33348" spans="31:31" ht="15.75" x14ac:dyDescent="0.3">
      <c r="AE33348" s="70"/>
    </row>
    <row r="33349" spans="31:31" ht="15.75" x14ac:dyDescent="0.3">
      <c r="AE33349" s="70"/>
    </row>
    <row r="33350" spans="31:31" ht="15.75" x14ac:dyDescent="0.3">
      <c r="AE33350" s="70"/>
    </row>
    <row r="33351" spans="31:31" ht="15.75" x14ac:dyDescent="0.3">
      <c r="AE33351" s="70"/>
    </row>
    <row r="33352" spans="31:31" ht="15.75" x14ac:dyDescent="0.3">
      <c r="AE33352" s="70"/>
    </row>
    <row r="33353" spans="31:31" ht="15.75" x14ac:dyDescent="0.3">
      <c r="AE33353" s="70"/>
    </row>
    <row r="33354" spans="31:31" ht="15.75" x14ac:dyDescent="0.3">
      <c r="AE33354" s="70"/>
    </row>
    <row r="33355" spans="31:31" ht="15.75" x14ac:dyDescent="0.3">
      <c r="AE33355" s="70"/>
    </row>
    <row r="33356" spans="31:31" ht="15.75" x14ac:dyDescent="0.3">
      <c r="AE33356" s="70"/>
    </row>
    <row r="33357" spans="31:31" ht="15.75" x14ac:dyDescent="0.3">
      <c r="AE33357" s="70"/>
    </row>
    <row r="33358" spans="31:31" ht="15.75" x14ac:dyDescent="0.3">
      <c r="AE33358" s="70"/>
    </row>
    <row r="33359" spans="31:31" ht="15.75" x14ac:dyDescent="0.3">
      <c r="AE33359" s="70"/>
    </row>
    <row r="33360" spans="31:31" ht="15.75" x14ac:dyDescent="0.3">
      <c r="AE33360" s="70"/>
    </row>
    <row r="33361" spans="31:31" ht="15.75" x14ac:dyDescent="0.3">
      <c r="AE33361" s="70"/>
    </row>
    <row r="33362" spans="31:31" ht="15.75" x14ac:dyDescent="0.3">
      <c r="AE33362" s="70"/>
    </row>
    <row r="33363" spans="31:31" ht="15.75" x14ac:dyDescent="0.3">
      <c r="AE33363" s="70"/>
    </row>
    <row r="33364" spans="31:31" ht="15.75" x14ac:dyDescent="0.3">
      <c r="AE33364" s="70"/>
    </row>
    <row r="33365" spans="31:31" ht="15.75" x14ac:dyDescent="0.3">
      <c r="AE33365" s="70"/>
    </row>
    <row r="33366" spans="31:31" ht="15.75" x14ac:dyDescent="0.3">
      <c r="AE33366" s="70"/>
    </row>
    <row r="33367" spans="31:31" ht="15.75" x14ac:dyDescent="0.3">
      <c r="AE33367" s="70"/>
    </row>
    <row r="33368" spans="31:31" ht="15.75" x14ac:dyDescent="0.3">
      <c r="AE33368" s="70"/>
    </row>
    <row r="33369" spans="31:31" ht="15.75" x14ac:dyDescent="0.3">
      <c r="AE33369" s="70"/>
    </row>
    <row r="33370" spans="31:31" ht="15.75" x14ac:dyDescent="0.3">
      <c r="AE33370" s="70"/>
    </row>
    <row r="33371" spans="31:31" ht="15.75" x14ac:dyDescent="0.3">
      <c r="AE33371" s="70"/>
    </row>
    <row r="33372" spans="31:31" ht="15.75" x14ac:dyDescent="0.3">
      <c r="AE33372" s="70"/>
    </row>
    <row r="33373" spans="31:31" ht="15.75" x14ac:dyDescent="0.3">
      <c r="AE33373" s="70"/>
    </row>
    <row r="33374" spans="31:31" ht="15.75" x14ac:dyDescent="0.3">
      <c r="AE33374" s="70"/>
    </row>
    <row r="33375" spans="31:31" ht="15.75" x14ac:dyDescent="0.3">
      <c r="AE33375" s="70"/>
    </row>
    <row r="33376" spans="31:31" ht="15.75" x14ac:dyDescent="0.3">
      <c r="AE33376" s="70"/>
    </row>
    <row r="33377" spans="31:31" ht="15.75" x14ac:dyDescent="0.3">
      <c r="AE33377" s="70"/>
    </row>
    <row r="33378" spans="31:31" ht="15.75" x14ac:dyDescent="0.3">
      <c r="AE33378" s="70"/>
    </row>
    <row r="33379" spans="31:31" ht="15.75" x14ac:dyDescent="0.3">
      <c r="AE33379" s="70"/>
    </row>
    <row r="33380" spans="31:31" ht="15.75" x14ac:dyDescent="0.3">
      <c r="AE33380" s="70"/>
    </row>
    <row r="33381" spans="31:31" ht="15.75" x14ac:dyDescent="0.3">
      <c r="AE33381" s="70"/>
    </row>
    <row r="33382" spans="31:31" ht="15.75" x14ac:dyDescent="0.3">
      <c r="AE33382" s="70"/>
    </row>
    <row r="33383" spans="31:31" ht="15.75" x14ac:dyDescent="0.3">
      <c r="AE33383" s="70"/>
    </row>
    <row r="33384" spans="31:31" ht="15.75" x14ac:dyDescent="0.3">
      <c r="AE33384" s="70"/>
    </row>
    <row r="33385" spans="31:31" ht="15.75" x14ac:dyDescent="0.3">
      <c r="AE33385" s="70"/>
    </row>
    <row r="33386" spans="31:31" ht="15.75" x14ac:dyDescent="0.3">
      <c r="AE33386" s="70"/>
    </row>
    <row r="33387" spans="31:31" ht="15.75" x14ac:dyDescent="0.3">
      <c r="AE33387" s="70"/>
    </row>
    <row r="33388" spans="31:31" ht="15.75" x14ac:dyDescent="0.3">
      <c r="AE33388" s="70"/>
    </row>
    <row r="33389" spans="31:31" ht="15.75" x14ac:dyDescent="0.3">
      <c r="AE33389" s="70"/>
    </row>
    <row r="33390" spans="31:31" ht="15.75" x14ac:dyDescent="0.3">
      <c r="AE33390" s="70"/>
    </row>
    <row r="33391" spans="31:31" ht="15.75" x14ac:dyDescent="0.3">
      <c r="AE33391" s="70"/>
    </row>
    <row r="33392" spans="31:31" ht="15.75" x14ac:dyDescent="0.3">
      <c r="AE33392" s="70"/>
    </row>
    <row r="33393" spans="31:31" ht="15.75" x14ac:dyDescent="0.3">
      <c r="AE33393" s="70"/>
    </row>
    <row r="33394" spans="31:31" ht="15.75" x14ac:dyDescent="0.3">
      <c r="AE33394" s="70"/>
    </row>
    <row r="33395" spans="31:31" ht="15.75" x14ac:dyDescent="0.3">
      <c r="AE33395" s="70"/>
    </row>
    <row r="33396" spans="31:31" ht="15.75" x14ac:dyDescent="0.3">
      <c r="AE33396" s="70"/>
    </row>
    <row r="33397" spans="31:31" ht="15.75" x14ac:dyDescent="0.3">
      <c r="AE33397" s="70"/>
    </row>
    <row r="33398" spans="31:31" ht="15.75" x14ac:dyDescent="0.3">
      <c r="AE33398" s="70"/>
    </row>
    <row r="33399" spans="31:31" ht="15.75" x14ac:dyDescent="0.3">
      <c r="AE33399" s="70"/>
    </row>
    <row r="33400" spans="31:31" ht="15.75" x14ac:dyDescent="0.3">
      <c r="AE33400" s="70"/>
    </row>
    <row r="33401" spans="31:31" ht="15.75" x14ac:dyDescent="0.3">
      <c r="AE33401" s="70"/>
    </row>
    <row r="33402" spans="31:31" ht="15.75" x14ac:dyDescent="0.3">
      <c r="AE33402" s="70"/>
    </row>
    <row r="33403" spans="31:31" ht="15.75" x14ac:dyDescent="0.3">
      <c r="AE33403" s="70"/>
    </row>
    <row r="33404" spans="31:31" ht="15.75" x14ac:dyDescent="0.3">
      <c r="AE33404" s="70"/>
    </row>
    <row r="33405" spans="31:31" ht="15.75" x14ac:dyDescent="0.3">
      <c r="AE33405" s="70"/>
    </row>
    <row r="33406" spans="31:31" ht="15.75" x14ac:dyDescent="0.3">
      <c r="AE33406" s="70"/>
    </row>
    <row r="33407" spans="31:31" ht="15.75" x14ac:dyDescent="0.3">
      <c r="AE33407" s="70"/>
    </row>
    <row r="33408" spans="31:31" ht="15.75" x14ac:dyDescent="0.3">
      <c r="AE33408" s="70"/>
    </row>
    <row r="33409" spans="31:31" ht="15.75" x14ac:dyDescent="0.3">
      <c r="AE33409" s="70"/>
    </row>
    <row r="33410" spans="31:31" ht="15.75" x14ac:dyDescent="0.3">
      <c r="AE33410" s="70"/>
    </row>
    <row r="33411" spans="31:31" ht="15.75" x14ac:dyDescent="0.3">
      <c r="AE33411" s="70"/>
    </row>
    <row r="33412" spans="31:31" ht="15.75" x14ac:dyDescent="0.3">
      <c r="AE33412" s="70"/>
    </row>
    <row r="33413" spans="31:31" ht="15.75" x14ac:dyDescent="0.3">
      <c r="AE33413" s="70"/>
    </row>
    <row r="33414" spans="31:31" ht="15.75" x14ac:dyDescent="0.3">
      <c r="AE33414" s="70"/>
    </row>
    <row r="33415" spans="31:31" ht="15.75" x14ac:dyDescent="0.3">
      <c r="AE33415" s="70"/>
    </row>
    <row r="33416" spans="31:31" ht="15.75" x14ac:dyDescent="0.3">
      <c r="AE33416" s="70"/>
    </row>
    <row r="33417" spans="31:31" ht="15.75" x14ac:dyDescent="0.3">
      <c r="AE33417" s="70"/>
    </row>
    <row r="33418" spans="31:31" ht="15.75" x14ac:dyDescent="0.3">
      <c r="AE33418" s="70"/>
    </row>
    <row r="33419" spans="31:31" ht="15.75" x14ac:dyDescent="0.3">
      <c r="AE33419" s="70"/>
    </row>
    <row r="33420" spans="31:31" ht="15.75" x14ac:dyDescent="0.3">
      <c r="AE33420" s="70"/>
    </row>
    <row r="33421" spans="31:31" ht="15.75" x14ac:dyDescent="0.3">
      <c r="AE33421" s="70"/>
    </row>
    <row r="33422" spans="31:31" ht="15.75" x14ac:dyDescent="0.3">
      <c r="AE33422" s="70"/>
    </row>
    <row r="33423" spans="31:31" ht="15.75" x14ac:dyDescent="0.3">
      <c r="AE33423" s="70"/>
    </row>
    <row r="33424" spans="31:31" ht="15.75" x14ac:dyDescent="0.3">
      <c r="AE33424" s="70"/>
    </row>
    <row r="33425" spans="31:31" ht="15.75" x14ac:dyDescent="0.3">
      <c r="AE33425" s="70"/>
    </row>
    <row r="33426" spans="31:31" ht="15.75" x14ac:dyDescent="0.3">
      <c r="AE33426" s="70"/>
    </row>
    <row r="33427" spans="31:31" ht="15.75" x14ac:dyDescent="0.3">
      <c r="AE33427" s="70"/>
    </row>
    <row r="33428" spans="31:31" ht="15.75" x14ac:dyDescent="0.3">
      <c r="AE33428" s="70"/>
    </row>
    <row r="33429" spans="31:31" ht="15.75" x14ac:dyDescent="0.3">
      <c r="AE33429" s="70"/>
    </row>
    <row r="33430" spans="31:31" ht="15.75" x14ac:dyDescent="0.3">
      <c r="AE33430" s="70"/>
    </row>
    <row r="33431" spans="31:31" ht="15.75" x14ac:dyDescent="0.3">
      <c r="AE33431" s="70"/>
    </row>
    <row r="33432" spans="31:31" ht="15.75" x14ac:dyDescent="0.3">
      <c r="AE33432" s="70"/>
    </row>
    <row r="33433" spans="31:31" ht="15.75" x14ac:dyDescent="0.3">
      <c r="AE33433" s="70"/>
    </row>
    <row r="33434" spans="31:31" ht="15.75" x14ac:dyDescent="0.3">
      <c r="AE33434" s="70"/>
    </row>
    <row r="33435" spans="31:31" ht="15.75" x14ac:dyDescent="0.3">
      <c r="AE33435" s="70"/>
    </row>
    <row r="33436" spans="31:31" ht="15.75" x14ac:dyDescent="0.3">
      <c r="AE33436" s="70"/>
    </row>
    <row r="33437" spans="31:31" ht="15.75" x14ac:dyDescent="0.3">
      <c r="AE33437" s="70"/>
    </row>
    <row r="33438" spans="31:31" ht="15.75" x14ac:dyDescent="0.3">
      <c r="AE33438" s="70"/>
    </row>
    <row r="33439" spans="31:31" ht="15.75" x14ac:dyDescent="0.3">
      <c r="AE33439" s="70"/>
    </row>
    <row r="33440" spans="31:31" ht="15.75" x14ac:dyDescent="0.3">
      <c r="AE33440" s="70"/>
    </row>
    <row r="33441" spans="31:31" ht="15.75" x14ac:dyDescent="0.3">
      <c r="AE33441" s="70"/>
    </row>
    <row r="33442" spans="31:31" ht="15.75" x14ac:dyDescent="0.3">
      <c r="AE33442" s="70"/>
    </row>
    <row r="33443" spans="31:31" ht="15.75" x14ac:dyDescent="0.3">
      <c r="AE33443" s="70"/>
    </row>
    <row r="33444" spans="31:31" ht="15.75" x14ac:dyDescent="0.3">
      <c r="AE33444" s="70"/>
    </row>
    <row r="33445" spans="31:31" ht="15.75" x14ac:dyDescent="0.3">
      <c r="AE33445" s="70"/>
    </row>
    <row r="33446" spans="31:31" ht="15.75" x14ac:dyDescent="0.3">
      <c r="AE33446" s="70"/>
    </row>
    <row r="33447" spans="31:31" ht="15.75" x14ac:dyDescent="0.3">
      <c r="AE33447" s="70"/>
    </row>
    <row r="33448" spans="31:31" ht="15.75" x14ac:dyDescent="0.3">
      <c r="AE33448" s="70"/>
    </row>
    <row r="33449" spans="31:31" ht="15.75" x14ac:dyDescent="0.3">
      <c r="AE33449" s="70"/>
    </row>
    <row r="33450" spans="31:31" ht="15.75" x14ac:dyDescent="0.3">
      <c r="AE33450" s="70"/>
    </row>
    <row r="33451" spans="31:31" ht="15.75" x14ac:dyDescent="0.3">
      <c r="AE33451" s="70"/>
    </row>
    <row r="33452" spans="31:31" ht="15.75" x14ac:dyDescent="0.3">
      <c r="AE33452" s="70"/>
    </row>
    <row r="33453" spans="31:31" ht="15.75" x14ac:dyDescent="0.3">
      <c r="AE33453" s="70"/>
    </row>
    <row r="33454" spans="31:31" ht="15.75" x14ac:dyDescent="0.3">
      <c r="AE33454" s="70"/>
    </row>
    <row r="33455" spans="31:31" ht="15.75" x14ac:dyDescent="0.3">
      <c r="AE33455" s="70"/>
    </row>
    <row r="33456" spans="31:31" ht="15.75" x14ac:dyDescent="0.3">
      <c r="AE33456" s="70"/>
    </row>
    <row r="33457" spans="31:31" ht="15.75" x14ac:dyDescent="0.3">
      <c r="AE33457" s="70"/>
    </row>
    <row r="33458" spans="31:31" ht="15.75" x14ac:dyDescent="0.3">
      <c r="AE33458" s="70"/>
    </row>
    <row r="33459" spans="31:31" ht="15.75" x14ac:dyDescent="0.3">
      <c r="AE33459" s="70"/>
    </row>
    <row r="33460" spans="31:31" ht="15.75" x14ac:dyDescent="0.3">
      <c r="AE33460" s="70"/>
    </row>
    <row r="33461" spans="31:31" ht="15.75" x14ac:dyDescent="0.3">
      <c r="AE33461" s="70"/>
    </row>
    <row r="33462" spans="31:31" ht="15.75" x14ac:dyDescent="0.3">
      <c r="AE33462" s="70"/>
    </row>
    <row r="33463" spans="31:31" ht="15.75" x14ac:dyDescent="0.3">
      <c r="AE33463" s="70"/>
    </row>
    <row r="33464" spans="31:31" ht="15.75" x14ac:dyDescent="0.3">
      <c r="AE33464" s="70"/>
    </row>
    <row r="33465" spans="31:31" ht="15.75" x14ac:dyDescent="0.3">
      <c r="AE33465" s="70"/>
    </row>
    <row r="33466" spans="31:31" ht="15.75" x14ac:dyDescent="0.3">
      <c r="AE33466" s="70"/>
    </row>
    <row r="33467" spans="31:31" ht="15.75" x14ac:dyDescent="0.3">
      <c r="AE33467" s="70"/>
    </row>
    <row r="33468" spans="31:31" ht="15.75" x14ac:dyDescent="0.3">
      <c r="AE33468" s="70"/>
    </row>
    <row r="33469" spans="31:31" ht="15.75" x14ac:dyDescent="0.3">
      <c r="AE33469" s="70"/>
    </row>
    <row r="33470" spans="31:31" ht="15.75" x14ac:dyDescent="0.3">
      <c r="AE33470" s="70"/>
    </row>
    <row r="33471" spans="31:31" ht="15.75" x14ac:dyDescent="0.3">
      <c r="AE33471" s="70"/>
    </row>
    <row r="33472" spans="31:31" ht="15.75" x14ac:dyDescent="0.3">
      <c r="AE33472" s="70"/>
    </row>
    <row r="33473" spans="31:31" ht="15.75" x14ac:dyDescent="0.3">
      <c r="AE33473" s="70"/>
    </row>
    <row r="33474" spans="31:31" ht="15.75" x14ac:dyDescent="0.3">
      <c r="AE33474" s="70"/>
    </row>
    <row r="33475" spans="31:31" ht="15.75" x14ac:dyDescent="0.3">
      <c r="AE33475" s="70"/>
    </row>
    <row r="33476" spans="31:31" ht="15.75" x14ac:dyDescent="0.3">
      <c r="AE33476" s="70"/>
    </row>
    <row r="33477" spans="31:31" ht="15.75" x14ac:dyDescent="0.3">
      <c r="AE33477" s="70"/>
    </row>
    <row r="33478" spans="31:31" ht="15.75" x14ac:dyDescent="0.3">
      <c r="AE33478" s="70"/>
    </row>
    <row r="33479" spans="31:31" ht="15.75" x14ac:dyDescent="0.3">
      <c r="AE33479" s="70"/>
    </row>
    <row r="33480" spans="31:31" ht="15.75" x14ac:dyDescent="0.3">
      <c r="AE33480" s="70"/>
    </row>
    <row r="33481" spans="31:31" ht="15.75" x14ac:dyDescent="0.3">
      <c r="AE33481" s="70"/>
    </row>
    <row r="33482" spans="31:31" ht="15.75" x14ac:dyDescent="0.3">
      <c r="AE33482" s="70"/>
    </row>
    <row r="33483" spans="31:31" ht="15.75" x14ac:dyDescent="0.3">
      <c r="AE33483" s="70"/>
    </row>
    <row r="33484" spans="31:31" ht="15.75" x14ac:dyDescent="0.3">
      <c r="AE33484" s="70"/>
    </row>
    <row r="33485" spans="31:31" ht="15.75" x14ac:dyDescent="0.3">
      <c r="AE33485" s="70"/>
    </row>
    <row r="33486" spans="31:31" ht="15.75" x14ac:dyDescent="0.3">
      <c r="AE33486" s="70"/>
    </row>
    <row r="33487" spans="31:31" ht="15.75" x14ac:dyDescent="0.3">
      <c r="AE33487" s="70"/>
    </row>
    <row r="33488" spans="31:31" ht="15.75" x14ac:dyDescent="0.3">
      <c r="AE33488" s="70"/>
    </row>
    <row r="33489" spans="31:31" ht="15.75" x14ac:dyDescent="0.3">
      <c r="AE33489" s="70"/>
    </row>
    <row r="33490" spans="31:31" ht="15.75" x14ac:dyDescent="0.3">
      <c r="AE33490" s="70"/>
    </row>
    <row r="33491" spans="31:31" ht="15.75" x14ac:dyDescent="0.3">
      <c r="AE33491" s="70"/>
    </row>
    <row r="33492" spans="31:31" ht="15.75" x14ac:dyDescent="0.3">
      <c r="AE33492" s="70"/>
    </row>
    <row r="33493" spans="31:31" ht="15.75" x14ac:dyDescent="0.3">
      <c r="AE33493" s="70"/>
    </row>
    <row r="33494" spans="31:31" ht="15.75" x14ac:dyDescent="0.3">
      <c r="AE33494" s="70"/>
    </row>
    <row r="33495" spans="31:31" ht="15.75" x14ac:dyDescent="0.3">
      <c r="AE33495" s="70"/>
    </row>
    <row r="33496" spans="31:31" ht="15.75" x14ac:dyDescent="0.3">
      <c r="AE33496" s="70"/>
    </row>
    <row r="33497" spans="31:31" ht="15.75" x14ac:dyDescent="0.3">
      <c r="AE33497" s="70"/>
    </row>
    <row r="33498" spans="31:31" ht="15.75" x14ac:dyDescent="0.3">
      <c r="AE33498" s="70"/>
    </row>
    <row r="33499" spans="31:31" ht="15.75" x14ac:dyDescent="0.3">
      <c r="AE33499" s="70"/>
    </row>
    <row r="33500" spans="31:31" ht="15.75" x14ac:dyDescent="0.3">
      <c r="AE33500" s="70"/>
    </row>
    <row r="33501" spans="31:31" ht="15.75" x14ac:dyDescent="0.3">
      <c r="AE33501" s="70"/>
    </row>
    <row r="33502" spans="31:31" ht="15.75" x14ac:dyDescent="0.3">
      <c r="AE33502" s="70"/>
    </row>
    <row r="33503" spans="31:31" ht="15.75" x14ac:dyDescent="0.3">
      <c r="AE33503" s="70"/>
    </row>
    <row r="33504" spans="31:31" ht="15.75" x14ac:dyDescent="0.3">
      <c r="AE33504" s="70"/>
    </row>
    <row r="33505" spans="31:31" ht="15.75" x14ac:dyDescent="0.3">
      <c r="AE33505" s="70"/>
    </row>
    <row r="33506" spans="31:31" ht="15.75" x14ac:dyDescent="0.3">
      <c r="AE33506" s="70"/>
    </row>
    <row r="33507" spans="31:31" ht="15.75" x14ac:dyDescent="0.3">
      <c r="AE33507" s="70"/>
    </row>
    <row r="33508" spans="31:31" ht="15.75" x14ac:dyDescent="0.3">
      <c r="AE33508" s="70"/>
    </row>
    <row r="33509" spans="31:31" ht="15.75" x14ac:dyDescent="0.3">
      <c r="AE33509" s="70"/>
    </row>
    <row r="33510" spans="31:31" ht="15.75" x14ac:dyDescent="0.3">
      <c r="AE33510" s="70"/>
    </row>
    <row r="33511" spans="31:31" ht="15.75" x14ac:dyDescent="0.3">
      <c r="AE33511" s="70"/>
    </row>
    <row r="33512" spans="31:31" ht="15.75" x14ac:dyDescent="0.3">
      <c r="AE33512" s="70"/>
    </row>
    <row r="33513" spans="31:31" ht="15.75" x14ac:dyDescent="0.3">
      <c r="AE33513" s="70"/>
    </row>
    <row r="33514" spans="31:31" ht="15.75" x14ac:dyDescent="0.3">
      <c r="AE33514" s="70"/>
    </row>
    <row r="33515" spans="31:31" ht="15.75" x14ac:dyDescent="0.3">
      <c r="AE33515" s="70"/>
    </row>
    <row r="33516" spans="31:31" ht="15.75" x14ac:dyDescent="0.3">
      <c r="AE33516" s="70"/>
    </row>
    <row r="33517" spans="31:31" ht="15.75" x14ac:dyDescent="0.3">
      <c r="AE33517" s="70"/>
    </row>
    <row r="33518" spans="31:31" ht="15.75" x14ac:dyDescent="0.3">
      <c r="AE33518" s="70"/>
    </row>
    <row r="33519" spans="31:31" ht="15.75" x14ac:dyDescent="0.3">
      <c r="AE33519" s="70"/>
    </row>
    <row r="33520" spans="31:31" ht="15.75" x14ac:dyDescent="0.3">
      <c r="AE33520" s="70"/>
    </row>
    <row r="33521" spans="31:31" ht="15.75" x14ac:dyDescent="0.3">
      <c r="AE33521" s="70"/>
    </row>
    <row r="33522" spans="31:31" ht="15.75" x14ac:dyDescent="0.3">
      <c r="AE33522" s="70"/>
    </row>
    <row r="33523" spans="31:31" ht="15.75" x14ac:dyDescent="0.3">
      <c r="AE33523" s="70"/>
    </row>
    <row r="33524" spans="31:31" ht="15.75" x14ac:dyDescent="0.3">
      <c r="AE33524" s="70"/>
    </row>
    <row r="33525" spans="31:31" ht="15.75" x14ac:dyDescent="0.3">
      <c r="AE33525" s="70"/>
    </row>
    <row r="33526" spans="31:31" ht="15.75" x14ac:dyDescent="0.3">
      <c r="AE33526" s="70"/>
    </row>
    <row r="33527" spans="31:31" ht="15.75" x14ac:dyDescent="0.3">
      <c r="AE33527" s="70"/>
    </row>
    <row r="33528" spans="31:31" ht="15.75" x14ac:dyDescent="0.3">
      <c r="AE33528" s="70"/>
    </row>
    <row r="33529" spans="31:31" ht="15.75" x14ac:dyDescent="0.3">
      <c r="AE33529" s="70"/>
    </row>
    <row r="33530" spans="31:31" ht="15.75" x14ac:dyDescent="0.3">
      <c r="AE33530" s="70"/>
    </row>
    <row r="33531" spans="31:31" ht="15.75" x14ac:dyDescent="0.3">
      <c r="AE33531" s="70"/>
    </row>
    <row r="33532" spans="31:31" ht="15.75" x14ac:dyDescent="0.3">
      <c r="AE33532" s="70"/>
    </row>
    <row r="33533" spans="31:31" ht="15.75" x14ac:dyDescent="0.3">
      <c r="AE33533" s="70"/>
    </row>
    <row r="33534" spans="31:31" ht="15.75" x14ac:dyDescent="0.3">
      <c r="AE33534" s="70"/>
    </row>
    <row r="33535" spans="31:31" ht="15.75" x14ac:dyDescent="0.3">
      <c r="AE33535" s="70"/>
    </row>
    <row r="33536" spans="31:31" ht="15.75" x14ac:dyDescent="0.3">
      <c r="AE33536" s="70"/>
    </row>
    <row r="33537" spans="31:31" ht="15.75" x14ac:dyDescent="0.3">
      <c r="AE33537" s="70"/>
    </row>
    <row r="33538" spans="31:31" ht="15.75" x14ac:dyDescent="0.3">
      <c r="AE33538" s="70"/>
    </row>
    <row r="33539" spans="31:31" ht="15.75" x14ac:dyDescent="0.3">
      <c r="AE33539" s="70"/>
    </row>
    <row r="33540" spans="31:31" ht="15.75" x14ac:dyDescent="0.3">
      <c r="AE33540" s="70"/>
    </row>
    <row r="33541" spans="31:31" ht="15.75" x14ac:dyDescent="0.3">
      <c r="AE33541" s="70"/>
    </row>
    <row r="33542" spans="31:31" ht="15.75" x14ac:dyDescent="0.3">
      <c r="AE33542" s="70"/>
    </row>
    <row r="33543" spans="31:31" ht="15.75" x14ac:dyDescent="0.3">
      <c r="AE33543" s="70"/>
    </row>
    <row r="33544" spans="31:31" ht="15.75" x14ac:dyDescent="0.3">
      <c r="AE33544" s="70"/>
    </row>
    <row r="33545" spans="31:31" ht="15.75" x14ac:dyDescent="0.3">
      <c r="AE33545" s="70"/>
    </row>
    <row r="33546" spans="31:31" ht="15.75" x14ac:dyDescent="0.3">
      <c r="AE33546" s="70"/>
    </row>
    <row r="33547" spans="31:31" ht="15.75" x14ac:dyDescent="0.3">
      <c r="AE33547" s="70"/>
    </row>
    <row r="33548" spans="31:31" ht="15.75" x14ac:dyDescent="0.3">
      <c r="AE33548" s="70"/>
    </row>
    <row r="33549" spans="31:31" ht="15.75" x14ac:dyDescent="0.3">
      <c r="AE33549" s="70"/>
    </row>
    <row r="33550" spans="31:31" ht="15.75" x14ac:dyDescent="0.3">
      <c r="AE33550" s="70"/>
    </row>
    <row r="33551" spans="31:31" ht="15.75" x14ac:dyDescent="0.3">
      <c r="AE33551" s="70"/>
    </row>
    <row r="33552" spans="31:31" ht="15.75" x14ac:dyDescent="0.3">
      <c r="AE33552" s="70"/>
    </row>
    <row r="33553" spans="31:31" ht="15.75" x14ac:dyDescent="0.3">
      <c r="AE33553" s="70"/>
    </row>
    <row r="33554" spans="31:31" ht="15.75" x14ac:dyDescent="0.3">
      <c r="AE33554" s="70"/>
    </row>
    <row r="33555" spans="31:31" ht="15.75" x14ac:dyDescent="0.3">
      <c r="AE33555" s="70"/>
    </row>
    <row r="33556" spans="31:31" ht="15.75" x14ac:dyDescent="0.3">
      <c r="AE33556" s="70"/>
    </row>
    <row r="33557" spans="31:31" ht="15.75" x14ac:dyDescent="0.3">
      <c r="AE33557" s="70"/>
    </row>
    <row r="33558" spans="31:31" ht="15.75" x14ac:dyDescent="0.3">
      <c r="AE33558" s="70"/>
    </row>
    <row r="33559" spans="31:31" ht="15.75" x14ac:dyDescent="0.3">
      <c r="AE33559" s="70"/>
    </row>
    <row r="33560" spans="31:31" ht="15.75" x14ac:dyDescent="0.3">
      <c r="AE33560" s="70"/>
    </row>
    <row r="33561" spans="31:31" ht="15.75" x14ac:dyDescent="0.3">
      <c r="AE33561" s="70"/>
    </row>
    <row r="33562" spans="31:31" ht="15.75" x14ac:dyDescent="0.3">
      <c r="AE33562" s="70"/>
    </row>
    <row r="33563" spans="31:31" ht="15.75" x14ac:dyDescent="0.3">
      <c r="AE33563" s="70"/>
    </row>
    <row r="33564" spans="31:31" ht="15.75" x14ac:dyDescent="0.3">
      <c r="AE33564" s="70"/>
    </row>
    <row r="33565" spans="31:31" ht="15.75" x14ac:dyDescent="0.3">
      <c r="AE33565" s="70"/>
    </row>
    <row r="33566" spans="31:31" ht="15.75" x14ac:dyDescent="0.3">
      <c r="AE33566" s="70"/>
    </row>
    <row r="33567" spans="31:31" ht="15.75" x14ac:dyDescent="0.3">
      <c r="AE33567" s="70"/>
    </row>
    <row r="33568" spans="31:31" ht="15.75" x14ac:dyDescent="0.3">
      <c r="AE33568" s="70"/>
    </row>
    <row r="33569" spans="31:31" ht="15.75" x14ac:dyDescent="0.3">
      <c r="AE33569" s="70"/>
    </row>
    <row r="33570" spans="31:31" ht="15.75" x14ac:dyDescent="0.3">
      <c r="AE33570" s="70"/>
    </row>
    <row r="33571" spans="31:31" ht="15.75" x14ac:dyDescent="0.3">
      <c r="AE33571" s="70"/>
    </row>
    <row r="33572" spans="31:31" ht="15.75" x14ac:dyDescent="0.3">
      <c r="AE33572" s="70"/>
    </row>
    <row r="33573" spans="31:31" ht="15.75" x14ac:dyDescent="0.3">
      <c r="AE33573" s="70"/>
    </row>
    <row r="33574" spans="31:31" ht="15.75" x14ac:dyDescent="0.3">
      <c r="AE33574" s="70"/>
    </row>
    <row r="33575" spans="31:31" ht="15.75" x14ac:dyDescent="0.3">
      <c r="AE33575" s="70"/>
    </row>
    <row r="33576" spans="31:31" ht="15.75" x14ac:dyDescent="0.3">
      <c r="AE33576" s="70"/>
    </row>
    <row r="33577" spans="31:31" ht="15.75" x14ac:dyDescent="0.3">
      <c r="AE33577" s="70"/>
    </row>
    <row r="33578" spans="31:31" ht="15.75" x14ac:dyDescent="0.3">
      <c r="AE33578" s="70"/>
    </row>
    <row r="33579" spans="31:31" ht="15.75" x14ac:dyDescent="0.3">
      <c r="AE33579" s="70"/>
    </row>
    <row r="33580" spans="31:31" ht="15.75" x14ac:dyDescent="0.3">
      <c r="AE33580" s="70"/>
    </row>
    <row r="33581" spans="31:31" ht="15.75" x14ac:dyDescent="0.3">
      <c r="AE33581" s="70"/>
    </row>
    <row r="33582" spans="31:31" ht="15.75" x14ac:dyDescent="0.3">
      <c r="AE33582" s="70"/>
    </row>
    <row r="33583" spans="31:31" ht="15.75" x14ac:dyDescent="0.3">
      <c r="AE33583" s="70"/>
    </row>
    <row r="33584" spans="31:31" ht="15.75" x14ac:dyDescent="0.3">
      <c r="AE33584" s="70"/>
    </row>
    <row r="33585" spans="31:31" ht="15.75" x14ac:dyDescent="0.3">
      <c r="AE33585" s="70"/>
    </row>
    <row r="33586" spans="31:31" ht="15.75" x14ac:dyDescent="0.3">
      <c r="AE33586" s="70"/>
    </row>
    <row r="33587" spans="31:31" ht="15.75" x14ac:dyDescent="0.3">
      <c r="AE33587" s="70"/>
    </row>
    <row r="33588" spans="31:31" ht="15.75" x14ac:dyDescent="0.3">
      <c r="AE33588" s="70"/>
    </row>
    <row r="33589" spans="31:31" ht="15.75" x14ac:dyDescent="0.3">
      <c r="AE33589" s="70"/>
    </row>
    <row r="33590" spans="31:31" ht="15.75" x14ac:dyDescent="0.3">
      <c r="AE33590" s="70"/>
    </row>
    <row r="33591" spans="31:31" ht="15.75" x14ac:dyDescent="0.3">
      <c r="AE33591" s="70"/>
    </row>
    <row r="33592" spans="31:31" ht="15.75" x14ac:dyDescent="0.3">
      <c r="AE33592" s="70"/>
    </row>
    <row r="33593" spans="31:31" ht="15.75" x14ac:dyDescent="0.3">
      <c r="AE33593" s="70"/>
    </row>
    <row r="33594" spans="31:31" ht="15.75" x14ac:dyDescent="0.3">
      <c r="AE33594" s="70"/>
    </row>
    <row r="33595" spans="31:31" ht="15.75" x14ac:dyDescent="0.3">
      <c r="AE33595" s="70"/>
    </row>
    <row r="33596" spans="31:31" ht="15.75" x14ac:dyDescent="0.3">
      <c r="AE33596" s="70"/>
    </row>
    <row r="33597" spans="31:31" ht="15.75" x14ac:dyDescent="0.3">
      <c r="AE33597" s="70"/>
    </row>
    <row r="33598" spans="31:31" ht="15.75" x14ac:dyDescent="0.3">
      <c r="AE33598" s="70"/>
    </row>
    <row r="33599" spans="31:31" ht="15.75" x14ac:dyDescent="0.3">
      <c r="AE33599" s="70"/>
    </row>
    <row r="33600" spans="31:31" ht="15.75" x14ac:dyDescent="0.3">
      <c r="AE33600" s="70"/>
    </row>
    <row r="33601" spans="31:31" ht="15.75" x14ac:dyDescent="0.3">
      <c r="AE33601" s="70"/>
    </row>
    <row r="33602" spans="31:31" ht="15.75" x14ac:dyDescent="0.3">
      <c r="AE33602" s="70"/>
    </row>
    <row r="33603" spans="31:31" ht="15.75" x14ac:dyDescent="0.3">
      <c r="AE33603" s="70"/>
    </row>
    <row r="33604" spans="31:31" ht="15.75" x14ac:dyDescent="0.3">
      <c r="AE33604" s="70"/>
    </row>
    <row r="33605" spans="31:31" ht="15.75" x14ac:dyDescent="0.3">
      <c r="AE33605" s="70"/>
    </row>
    <row r="33606" spans="31:31" ht="15.75" x14ac:dyDescent="0.3">
      <c r="AE33606" s="70"/>
    </row>
    <row r="33607" spans="31:31" ht="15.75" x14ac:dyDescent="0.3">
      <c r="AE33607" s="70"/>
    </row>
    <row r="33608" spans="31:31" ht="15.75" x14ac:dyDescent="0.3">
      <c r="AE33608" s="70"/>
    </row>
    <row r="33609" spans="31:31" ht="15.75" x14ac:dyDescent="0.3">
      <c r="AE33609" s="70"/>
    </row>
    <row r="33610" spans="31:31" ht="15.75" x14ac:dyDescent="0.3">
      <c r="AE33610" s="70"/>
    </row>
    <row r="33611" spans="31:31" ht="15.75" x14ac:dyDescent="0.3">
      <c r="AE33611" s="70"/>
    </row>
    <row r="33612" spans="31:31" ht="15.75" x14ac:dyDescent="0.3">
      <c r="AE33612" s="70"/>
    </row>
    <row r="33613" spans="31:31" ht="15.75" x14ac:dyDescent="0.3">
      <c r="AE33613" s="70"/>
    </row>
    <row r="33614" spans="31:31" ht="15.75" x14ac:dyDescent="0.3">
      <c r="AE33614" s="70"/>
    </row>
    <row r="33615" spans="31:31" ht="15.75" x14ac:dyDescent="0.3">
      <c r="AE33615" s="70"/>
    </row>
    <row r="33616" spans="31:31" ht="15.75" x14ac:dyDescent="0.3">
      <c r="AE33616" s="70"/>
    </row>
    <row r="33617" spans="31:31" ht="15.75" x14ac:dyDescent="0.3">
      <c r="AE33617" s="70"/>
    </row>
    <row r="33618" spans="31:31" ht="15.75" x14ac:dyDescent="0.3">
      <c r="AE33618" s="70"/>
    </row>
    <row r="33619" spans="31:31" ht="15.75" x14ac:dyDescent="0.3">
      <c r="AE33619" s="70"/>
    </row>
    <row r="33620" spans="31:31" ht="15.75" x14ac:dyDescent="0.3">
      <c r="AE33620" s="70"/>
    </row>
    <row r="33621" spans="31:31" ht="15.75" x14ac:dyDescent="0.3">
      <c r="AE33621" s="70"/>
    </row>
    <row r="33622" spans="31:31" ht="15.75" x14ac:dyDescent="0.3">
      <c r="AE33622" s="70"/>
    </row>
    <row r="33623" spans="31:31" ht="15.75" x14ac:dyDescent="0.3">
      <c r="AE33623" s="70"/>
    </row>
    <row r="33624" spans="31:31" ht="15.75" x14ac:dyDescent="0.3">
      <c r="AE33624" s="70"/>
    </row>
    <row r="33625" spans="31:31" ht="15.75" x14ac:dyDescent="0.3">
      <c r="AE33625" s="70"/>
    </row>
    <row r="33626" spans="31:31" ht="15.75" x14ac:dyDescent="0.3">
      <c r="AE33626" s="70"/>
    </row>
    <row r="33627" spans="31:31" ht="15.75" x14ac:dyDescent="0.3">
      <c r="AE33627" s="70"/>
    </row>
    <row r="33628" spans="31:31" ht="15.75" x14ac:dyDescent="0.3">
      <c r="AE33628" s="70"/>
    </row>
    <row r="33629" spans="31:31" ht="15.75" x14ac:dyDescent="0.3">
      <c r="AE33629" s="70"/>
    </row>
    <row r="33630" spans="31:31" ht="15.75" x14ac:dyDescent="0.3">
      <c r="AE33630" s="70"/>
    </row>
    <row r="33631" spans="31:31" ht="15.75" x14ac:dyDescent="0.3">
      <c r="AE33631" s="70"/>
    </row>
    <row r="33632" spans="31:31" ht="15.75" x14ac:dyDescent="0.3">
      <c r="AE33632" s="70"/>
    </row>
    <row r="33633" spans="31:31" ht="15.75" x14ac:dyDescent="0.3">
      <c r="AE33633" s="70"/>
    </row>
    <row r="33634" spans="31:31" ht="15.75" x14ac:dyDescent="0.3">
      <c r="AE33634" s="70"/>
    </row>
    <row r="33635" spans="31:31" ht="15.75" x14ac:dyDescent="0.3">
      <c r="AE33635" s="70"/>
    </row>
    <row r="33636" spans="31:31" ht="15.75" x14ac:dyDescent="0.3">
      <c r="AE33636" s="70"/>
    </row>
    <row r="33637" spans="31:31" ht="15.75" x14ac:dyDescent="0.3">
      <c r="AE33637" s="70"/>
    </row>
    <row r="33638" spans="31:31" ht="15.75" x14ac:dyDescent="0.3">
      <c r="AE33638" s="70"/>
    </row>
    <row r="33639" spans="31:31" ht="15.75" x14ac:dyDescent="0.3">
      <c r="AE33639" s="70"/>
    </row>
    <row r="33640" spans="31:31" ht="15.75" x14ac:dyDescent="0.3">
      <c r="AE33640" s="70"/>
    </row>
    <row r="33641" spans="31:31" ht="15.75" x14ac:dyDescent="0.3">
      <c r="AE33641" s="70"/>
    </row>
    <row r="33642" spans="31:31" ht="15.75" x14ac:dyDescent="0.3">
      <c r="AE33642" s="70"/>
    </row>
    <row r="33643" spans="31:31" ht="15.75" x14ac:dyDescent="0.3">
      <c r="AE33643" s="70"/>
    </row>
    <row r="33644" spans="31:31" ht="15.75" x14ac:dyDescent="0.3">
      <c r="AE33644" s="70"/>
    </row>
    <row r="33645" spans="31:31" ht="15.75" x14ac:dyDescent="0.3">
      <c r="AE33645" s="70"/>
    </row>
    <row r="33646" spans="31:31" ht="15.75" x14ac:dyDescent="0.3">
      <c r="AE33646" s="70"/>
    </row>
    <row r="33647" spans="31:31" ht="15.75" x14ac:dyDescent="0.3">
      <c r="AE33647" s="70"/>
    </row>
    <row r="33648" spans="31:31" ht="15.75" x14ac:dyDescent="0.3">
      <c r="AE33648" s="70"/>
    </row>
    <row r="33649" spans="31:31" ht="15.75" x14ac:dyDescent="0.3">
      <c r="AE33649" s="70"/>
    </row>
    <row r="33650" spans="31:31" ht="15.75" x14ac:dyDescent="0.3">
      <c r="AE33650" s="70"/>
    </row>
    <row r="33651" spans="31:31" ht="15.75" x14ac:dyDescent="0.3">
      <c r="AE33651" s="70"/>
    </row>
    <row r="33652" spans="31:31" ht="15.75" x14ac:dyDescent="0.3">
      <c r="AE33652" s="70"/>
    </row>
    <row r="33653" spans="31:31" ht="15.75" x14ac:dyDescent="0.3">
      <c r="AE33653" s="70"/>
    </row>
    <row r="33654" spans="31:31" ht="15.75" x14ac:dyDescent="0.3">
      <c r="AE33654" s="70"/>
    </row>
    <row r="33655" spans="31:31" ht="15.75" x14ac:dyDescent="0.3">
      <c r="AE33655" s="70"/>
    </row>
    <row r="33656" spans="31:31" ht="15.75" x14ac:dyDescent="0.3">
      <c r="AE33656" s="70"/>
    </row>
    <row r="33657" spans="31:31" ht="15.75" x14ac:dyDescent="0.3">
      <c r="AE33657" s="70"/>
    </row>
    <row r="33658" spans="31:31" ht="15.75" x14ac:dyDescent="0.3">
      <c r="AE33658" s="70"/>
    </row>
    <row r="33659" spans="31:31" ht="15.75" x14ac:dyDescent="0.3">
      <c r="AE33659" s="70"/>
    </row>
    <row r="33660" spans="31:31" ht="15.75" x14ac:dyDescent="0.3">
      <c r="AE33660" s="70"/>
    </row>
    <row r="33661" spans="31:31" ht="15.75" x14ac:dyDescent="0.3">
      <c r="AE33661" s="70"/>
    </row>
    <row r="33662" spans="31:31" ht="15.75" x14ac:dyDescent="0.3">
      <c r="AE33662" s="70"/>
    </row>
    <row r="33663" spans="31:31" ht="15.75" x14ac:dyDescent="0.3">
      <c r="AE33663" s="70"/>
    </row>
    <row r="33664" spans="31:31" ht="15.75" x14ac:dyDescent="0.3">
      <c r="AE33664" s="70"/>
    </row>
    <row r="33665" spans="31:31" ht="15.75" x14ac:dyDescent="0.3">
      <c r="AE33665" s="70"/>
    </row>
    <row r="33666" spans="31:31" ht="15.75" x14ac:dyDescent="0.3">
      <c r="AE33666" s="70"/>
    </row>
    <row r="33667" spans="31:31" ht="15.75" x14ac:dyDescent="0.3">
      <c r="AE33667" s="70"/>
    </row>
    <row r="33668" spans="31:31" ht="15.75" x14ac:dyDescent="0.3">
      <c r="AE33668" s="70"/>
    </row>
    <row r="33669" spans="31:31" ht="15.75" x14ac:dyDescent="0.3">
      <c r="AE33669" s="70"/>
    </row>
    <row r="33670" spans="31:31" ht="15.75" x14ac:dyDescent="0.3">
      <c r="AE33670" s="70"/>
    </row>
    <row r="33671" spans="31:31" ht="15.75" x14ac:dyDescent="0.3">
      <c r="AE33671" s="70"/>
    </row>
    <row r="33672" spans="31:31" ht="15.75" x14ac:dyDescent="0.3">
      <c r="AE33672" s="70"/>
    </row>
    <row r="33673" spans="31:31" ht="15.75" x14ac:dyDescent="0.3">
      <c r="AE33673" s="70"/>
    </row>
    <row r="33674" spans="31:31" ht="15.75" x14ac:dyDescent="0.3">
      <c r="AE33674" s="70"/>
    </row>
    <row r="33675" spans="31:31" ht="15.75" x14ac:dyDescent="0.3">
      <c r="AE33675" s="70"/>
    </row>
    <row r="33676" spans="31:31" ht="15.75" x14ac:dyDescent="0.3">
      <c r="AE33676" s="70"/>
    </row>
    <row r="33677" spans="31:31" ht="15.75" x14ac:dyDescent="0.3">
      <c r="AE33677" s="70"/>
    </row>
    <row r="33678" spans="31:31" ht="15.75" x14ac:dyDescent="0.3">
      <c r="AE33678" s="70"/>
    </row>
    <row r="33679" spans="31:31" ht="15.75" x14ac:dyDescent="0.3">
      <c r="AE33679" s="70"/>
    </row>
    <row r="33680" spans="31:31" ht="15.75" x14ac:dyDescent="0.3">
      <c r="AE33680" s="70"/>
    </row>
    <row r="33681" spans="31:31" ht="15.75" x14ac:dyDescent="0.3">
      <c r="AE33681" s="70"/>
    </row>
    <row r="33682" spans="31:31" ht="15.75" x14ac:dyDescent="0.3">
      <c r="AE33682" s="70"/>
    </row>
    <row r="33683" spans="31:31" ht="15.75" x14ac:dyDescent="0.3">
      <c r="AE33683" s="70"/>
    </row>
    <row r="33684" spans="31:31" ht="15.75" x14ac:dyDescent="0.3">
      <c r="AE33684" s="70"/>
    </row>
    <row r="33685" spans="31:31" ht="15.75" x14ac:dyDescent="0.3">
      <c r="AE33685" s="70"/>
    </row>
    <row r="33686" spans="31:31" ht="15.75" x14ac:dyDescent="0.3">
      <c r="AE33686" s="70"/>
    </row>
    <row r="33687" spans="31:31" ht="15.75" x14ac:dyDescent="0.3">
      <c r="AE33687" s="70"/>
    </row>
    <row r="33688" spans="31:31" ht="15.75" x14ac:dyDescent="0.3">
      <c r="AE33688" s="70"/>
    </row>
    <row r="33689" spans="31:31" ht="15.75" x14ac:dyDescent="0.3">
      <c r="AE33689" s="70"/>
    </row>
    <row r="33690" spans="31:31" ht="15.75" x14ac:dyDescent="0.3">
      <c r="AE33690" s="70"/>
    </row>
    <row r="33691" spans="31:31" ht="15.75" x14ac:dyDescent="0.3">
      <c r="AE33691" s="70"/>
    </row>
    <row r="33692" spans="31:31" ht="15.75" x14ac:dyDescent="0.3">
      <c r="AE33692" s="70"/>
    </row>
    <row r="33693" spans="31:31" ht="15.75" x14ac:dyDescent="0.3">
      <c r="AE33693" s="70"/>
    </row>
    <row r="33694" spans="31:31" ht="15.75" x14ac:dyDescent="0.3">
      <c r="AE33694" s="70"/>
    </row>
    <row r="33695" spans="31:31" ht="15.75" x14ac:dyDescent="0.3">
      <c r="AE33695" s="70"/>
    </row>
    <row r="33696" spans="31:31" ht="15.75" x14ac:dyDescent="0.3">
      <c r="AE33696" s="70"/>
    </row>
    <row r="33697" spans="31:31" ht="15.75" x14ac:dyDescent="0.3">
      <c r="AE33697" s="70"/>
    </row>
    <row r="33698" spans="31:31" ht="15.75" x14ac:dyDescent="0.3">
      <c r="AE33698" s="70"/>
    </row>
    <row r="33699" spans="31:31" ht="15.75" x14ac:dyDescent="0.3">
      <c r="AE33699" s="70"/>
    </row>
    <row r="33700" spans="31:31" ht="15.75" x14ac:dyDescent="0.3">
      <c r="AE33700" s="70"/>
    </row>
    <row r="33701" spans="31:31" ht="15.75" x14ac:dyDescent="0.3">
      <c r="AE33701" s="70"/>
    </row>
    <row r="33702" spans="31:31" ht="15.75" x14ac:dyDescent="0.3">
      <c r="AE33702" s="70"/>
    </row>
    <row r="33703" spans="31:31" ht="15.75" x14ac:dyDescent="0.3">
      <c r="AE33703" s="70"/>
    </row>
    <row r="33704" spans="31:31" ht="15.75" x14ac:dyDescent="0.3">
      <c r="AE33704" s="70"/>
    </row>
    <row r="33705" spans="31:31" ht="15.75" x14ac:dyDescent="0.3">
      <c r="AE33705" s="70"/>
    </row>
    <row r="33706" spans="31:31" ht="15.75" x14ac:dyDescent="0.3">
      <c r="AE33706" s="70"/>
    </row>
    <row r="33707" spans="31:31" ht="15.75" x14ac:dyDescent="0.3">
      <c r="AE33707" s="70"/>
    </row>
    <row r="33708" spans="31:31" ht="15.75" x14ac:dyDescent="0.3">
      <c r="AE33708" s="70"/>
    </row>
    <row r="33709" spans="31:31" ht="15.75" x14ac:dyDescent="0.3">
      <c r="AE33709" s="70"/>
    </row>
    <row r="33710" spans="31:31" ht="15.75" x14ac:dyDescent="0.3">
      <c r="AE33710" s="70"/>
    </row>
    <row r="33711" spans="31:31" ht="15.75" x14ac:dyDescent="0.3">
      <c r="AE33711" s="70"/>
    </row>
    <row r="33712" spans="31:31" ht="15.75" x14ac:dyDescent="0.3">
      <c r="AE33712" s="70"/>
    </row>
    <row r="33713" spans="31:31" ht="15.75" x14ac:dyDescent="0.3">
      <c r="AE33713" s="70"/>
    </row>
    <row r="33714" spans="31:31" ht="15.75" x14ac:dyDescent="0.3">
      <c r="AE33714" s="70"/>
    </row>
    <row r="33715" spans="31:31" ht="15.75" x14ac:dyDescent="0.3">
      <c r="AE33715" s="70"/>
    </row>
    <row r="33716" spans="31:31" ht="15.75" x14ac:dyDescent="0.3">
      <c r="AE33716" s="70"/>
    </row>
    <row r="33717" spans="31:31" ht="15.75" x14ac:dyDescent="0.3">
      <c r="AE33717" s="70"/>
    </row>
    <row r="33718" spans="31:31" ht="15.75" x14ac:dyDescent="0.3">
      <c r="AE33718" s="70"/>
    </row>
    <row r="33719" spans="31:31" ht="15.75" x14ac:dyDescent="0.3">
      <c r="AE33719" s="70"/>
    </row>
    <row r="33720" spans="31:31" ht="15.75" x14ac:dyDescent="0.3">
      <c r="AE33720" s="70"/>
    </row>
    <row r="33721" spans="31:31" ht="15.75" x14ac:dyDescent="0.3">
      <c r="AE33721" s="70"/>
    </row>
    <row r="33722" spans="31:31" ht="15.75" x14ac:dyDescent="0.3">
      <c r="AE33722" s="70"/>
    </row>
    <row r="33723" spans="31:31" ht="15.75" x14ac:dyDescent="0.3">
      <c r="AE33723" s="70"/>
    </row>
    <row r="33724" spans="31:31" ht="15.75" x14ac:dyDescent="0.3">
      <c r="AE33724" s="70"/>
    </row>
    <row r="33725" spans="31:31" ht="15.75" x14ac:dyDescent="0.3">
      <c r="AE33725" s="70"/>
    </row>
    <row r="33726" spans="31:31" ht="15.75" x14ac:dyDescent="0.3">
      <c r="AE33726" s="70"/>
    </row>
    <row r="33727" spans="31:31" ht="15.75" x14ac:dyDescent="0.3">
      <c r="AE33727" s="70"/>
    </row>
    <row r="33728" spans="31:31" ht="15.75" x14ac:dyDescent="0.3">
      <c r="AE33728" s="70"/>
    </row>
    <row r="33729" spans="31:31" ht="15.75" x14ac:dyDescent="0.3">
      <c r="AE33729" s="70"/>
    </row>
    <row r="33730" spans="31:31" ht="15.75" x14ac:dyDescent="0.3">
      <c r="AE33730" s="70"/>
    </row>
    <row r="33731" spans="31:31" ht="15.75" x14ac:dyDescent="0.3">
      <c r="AE33731" s="70"/>
    </row>
    <row r="33732" spans="31:31" ht="15.75" x14ac:dyDescent="0.3">
      <c r="AE33732" s="70"/>
    </row>
    <row r="33733" spans="31:31" ht="15.75" x14ac:dyDescent="0.3">
      <c r="AE33733" s="70"/>
    </row>
    <row r="33734" spans="31:31" ht="15.75" x14ac:dyDescent="0.3">
      <c r="AE33734" s="70"/>
    </row>
    <row r="33735" spans="31:31" ht="15.75" x14ac:dyDescent="0.3">
      <c r="AE33735" s="70"/>
    </row>
    <row r="33736" spans="31:31" ht="15.75" x14ac:dyDescent="0.3">
      <c r="AE33736" s="70"/>
    </row>
    <row r="33737" spans="31:31" ht="15.75" x14ac:dyDescent="0.3">
      <c r="AE33737" s="70"/>
    </row>
    <row r="33738" spans="31:31" ht="15.75" x14ac:dyDescent="0.3">
      <c r="AE33738" s="70"/>
    </row>
    <row r="33739" spans="31:31" ht="15.75" x14ac:dyDescent="0.3">
      <c r="AE33739" s="70"/>
    </row>
    <row r="33740" spans="31:31" ht="15.75" x14ac:dyDescent="0.3">
      <c r="AE33740" s="70"/>
    </row>
    <row r="33741" spans="31:31" ht="15.75" x14ac:dyDescent="0.3">
      <c r="AE33741" s="70"/>
    </row>
    <row r="33742" spans="31:31" ht="15.75" x14ac:dyDescent="0.3">
      <c r="AE33742" s="70"/>
    </row>
    <row r="33743" spans="31:31" ht="15.75" x14ac:dyDescent="0.3">
      <c r="AE33743" s="70"/>
    </row>
    <row r="33744" spans="31:31" ht="15.75" x14ac:dyDescent="0.3">
      <c r="AE33744" s="70"/>
    </row>
    <row r="33745" spans="31:31" ht="15.75" x14ac:dyDescent="0.3">
      <c r="AE33745" s="70"/>
    </row>
    <row r="33746" spans="31:31" ht="15.75" x14ac:dyDescent="0.3">
      <c r="AE33746" s="70"/>
    </row>
    <row r="33747" spans="31:31" ht="15.75" x14ac:dyDescent="0.3">
      <c r="AE33747" s="70"/>
    </row>
    <row r="33748" spans="31:31" ht="15.75" x14ac:dyDescent="0.3">
      <c r="AE33748" s="70"/>
    </row>
    <row r="33749" spans="31:31" ht="15.75" x14ac:dyDescent="0.3">
      <c r="AE33749" s="70"/>
    </row>
    <row r="33750" spans="31:31" ht="15.75" x14ac:dyDescent="0.3">
      <c r="AE33750" s="70"/>
    </row>
    <row r="33751" spans="31:31" ht="15.75" x14ac:dyDescent="0.3">
      <c r="AE33751" s="70"/>
    </row>
    <row r="33752" spans="31:31" ht="15.75" x14ac:dyDescent="0.3">
      <c r="AE33752" s="70"/>
    </row>
    <row r="33753" spans="31:31" ht="15.75" x14ac:dyDescent="0.3">
      <c r="AE33753" s="70"/>
    </row>
    <row r="33754" spans="31:31" ht="15.75" x14ac:dyDescent="0.3">
      <c r="AE33754" s="70"/>
    </row>
    <row r="33755" spans="31:31" ht="15.75" x14ac:dyDescent="0.3">
      <c r="AE33755" s="70"/>
    </row>
    <row r="33756" spans="31:31" ht="15.75" x14ac:dyDescent="0.3">
      <c r="AE33756" s="70"/>
    </row>
    <row r="33757" spans="31:31" ht="15.75" x14ac:dyDescent="0.3">
      <c r="AE33757" s="70"/>
    </row>
    <row r="33758" spans="31:31" ht="15.75" x14ac:dyDescent="0.3">
      <c r="AE33758" s="70"/>
    </row>
    <row r="33759" spans="31:31" ht="15.75" x14ac:dyDescent="0.3">
      <c r="AE33759" s="70"/>
    </row>
    <row r="33760" spans="31:31" ht="15.75" x14ac:dyDescent="0.3">
      <c r="AE33760" s="70"/>
    </row>
    <row r="33761" spans="31:31" ht="15.75" x14ac:dyDescent="0.3">
      <c r="AE33761" s="70"/>
    </row>
    <row r="33762" spans="31:31" ht="15.75" x14ac:dyDescent="0.3">
      <c r="AE33762" s="70"/>
    </row>
    <row r="33763" spans="31:31" ht="15.75" x14ac:dyDescent="0.3">
      <c r="AE33763" s="70"/>
    </row>
    <row r="33764" spans="31:31" ht="15.75" x14ac:dyDescent="0.3">
      <c r="AE33764" s="70"/>
    </row>
    <row r="33765" spans="31:31" ht="15.75" x14ac:dyDescent="0.3">
      <c r="AE33765" s="70"/>
    </row>
    <row r="33766" spans="31:31" ht="15.75" x14ac:dyDescent="0.3">
      <c r="AE33766" s="70"/>
    </row>
    <row r="33767" spans="31:31" ht="15.75" x14ac:dyDescent="0.3">
      <c r="AE33767" s="70"/>
    </row>
    <row r="33768" spans="31:31" ht="15.75" x14ac:dyDescent="0.3">
      <c r="AE33768" s="70"/>
    </row>
    <row r="33769" spans="31:31" ht="15.75" x14ac:dyDescent="0.3">
      <c r="AE33769" s="70"/>
    </row>
    <row r="33770" spans="31:31" ht="15.75" x14ac:dyDescent="0.3">
      <c r="AE33770" s="70"/>
    </row>
    <row r="33771" spans="31:31" ht="15.75" x14ac:dyDescent="0.3">
      <c r="AE33771" s="70"/>
    </row>
    <row r="33772" spans="31:31" ht="15.75" x14ac:dyDescent="0.3">
      <c r="AE33772" s="70"/>
    </row>
    <row r="33773" spans="31:31" ht="15.75" x14ac:dyDescent="0.3">
      <c r="AE33773" s="70"/>
    </row>
    <row r="33774" spans="31:31" ht="15.75" x14ac:dyDescent="0.3">
      <c r="AE33774" s="70"/>
    </row>
    <row r="33775" spans="31:31" ht="15.75" x14ac:dyDescent="0.3">
      <c r="AE33775" s="70"/>
    </row>
    <row r="33776" spans="31:31" ht="15.75" x14ac:dyDescent="0.3">
      <c r="AE33776" s="70"/>
    </row>
    <row r="33777" spans="31:31" ht="15.75" x14ac:dyDescent="0.3">
      <c r="AE33777" s="70"/>
    </row>
    <row r="33778" spans="31:31" ht="15.75" x14ac:dyDescent="0.3">
      <c r="AE33778" s="70"/>
    </row>
    <row r="33779" spans="31:31" ht="15.75" x14ac:dyDescent="0.3">
      <c r="AE33779" s="70"/>
    </row>
    <row r="33780" spans="31:31" ht="15.75" x14ac:dyDescent="0.3">
      <c r="AE33780" s="70"/>
    </row>
    <row r="33781" spans="31:31" ht="15.75" x14ac:dyDescent="0.3">
      <c r="AE33781" s="70"/>
    </row>
    <row r="33782" spans="31:31" ht="15.75" x14ac:dyDescent="0.3">
      <c r="AE33782" s="70"/>
    </row>
    <row r="33783" spans="31:31" ht="15.75" x14ac:dyDescent="0.3">
      <c r="AE33783" s="70"/>
    </row>
    <row r="33784" spans="31:31" ht="15.75" x14ac:dyDescent="0.3">
      <c r="AE33784" s="70"/>
    </row>
    <row r="33785" spans="31:31" ht="15.75" x14ac:dyDescent="0.3">
      <c r="AE33785" s="70"/>
    </row>
    <row r="33786" spans="31:31" ht="15.75" x14ac:dyDescent="0.3">
      <c r="AE33786" s="70"/>
    </row>
    <row r="33787" spans="31:31" ht="15.75" x14ac:dyDescent="0.3">
      <c r="AE33787" s="70"/>
    </row>
    <row r="33788" spans="31:31" ht="15.75" x14ac:dyDescent="0.3">
      <c r="AE33788" s="70"/>
    </row>
    <row r="33789" spans="31:31" ht="15.75" x14ac:dyDescent="0.3">
      <c r="AE33789" s="70"/>
    </row>
    <row r="33790" spans="31:31" ht="15.75" x14ac:dyDescent="0.3">
      <c r="AE33790" s="70"/>
    </row>
    <row r="33791" spans="31:31" ht="15.75" x14ac:dyDescent="0.3">
      <c r="AE33791" s="70"/>
    </row>
    <row r="33792" spans="31:31" ht="15.75" x14ac:dyDescent="0.3">
      <c r="AE33792" s="70"/>
    </row>
    <row r="33793" spans="31:31" ht="15.75" x14ac:dyDescent="0.3">
      <c r="AE33793" s="70"/>
    </row>
    <row r="33794" spans="31:31" ht="15.75" x14ac:dyDescent="0.3">
      <c r="AE33794" s="70"/>
    </row>
    <row r="33795" spans="31:31" ht="15.75" x14ac:dyDescent="0.3">
      <c r="AE33795" s="70"/>
    </row>
    <row r="33796" spans="31:31" ht="15.75" x14ac:dyDescent="0.3">
      <c r="AE33796" s="70"/>
    </row>
    <row r="33797" spans="31:31" ht="15.75" x14ac:dyDescent="0.3">
      <c r="AE33797" s="70"/>
    </row>
    <row r="33798" spans="31:31" ht="15.75" x14ac:dyDescent="0.3">
      <c r="AE33798" s="70"/>
    </row>
    <row r="33799" spans="31:31" ht="15.75" x14ac:dyDescent="0.3">
      <c r="AE33799" s="70"/>
    </row>
    <row r="33800" spans="31:31" ht="15.75" x14ac:dyDescent="0.3">
      <c r="AE33800" s="70"/>
    </row>
    <row r="33801" spans="31:31" ht="15.75" x14ac:dyDescent="0.3">
      <c r="AE33801" s="70"/>
    </row>
    <row r="33802" spans="31:31" ht="15.75" x14ac:dyDescent="0.3">
      <c r="AE33802" s="70"/>
    </row>
    <row r="33803" spans="31:31" ht="15.75" x14ac:dyDescent="0.3">
      <c r="AE33803" s="70"/>
    </row>
    <row r="33804" spans="31:31" ht="15.75" x14ac:dyDescent="0.3">
      <c r="AE33804" s="70"/>
    </row>
    <row r="33805" spans="31:31" ht="15.75" x14ac:dyDescent="0.3">
      <c r="AE33805" s="70"/>
    </row>
    <row r="33806" spans="31:31" ht="15.75" x14ac:dyDescent="0.3">
      <c r="AE33806" s="70"/>
    </row>
    <row r="33807" spans="31:31" ht="15.75" x14ac:dyDescent="0.3">
      <c r="AE33807" s="70"/>
    </row>
    <row r="33808" spans="31:31" ht="15.75" x14ac:dyDescent="0.3">
      <c r="AE33808" s="70"/>
    </row>
    <row r="33809" spans="31:31" ht="15.75" x14ac:dyDescent="0.3">
      <c r="AE33809" s="70"/>
    </row>
    <row r="33810" spans="31:31" ht="15.75" x14ac:dyDescent="0.3">
      <c r="AE33810" s="70"/>
    </row>
    <row r="33811" spans="31:31" ht="15.75" x14ac:dyDescent="0.3">
      <c r="AE33811" s="70"/>
    </row>
    <row r="33812" spans="31:31" ht="15.75" x14ac:dyDescent="0.3">
      <c r="AE33812" s="70"/>
    </row>
    <row r="33813" spans="31:31" ht="15.75" x14ac:dyDescent="0.3">
      <c r="AE33813" s="70"/>
    </row>
    <row r="33814" spans="31:31" ht="15.75" x14ac:dyDescent="0.3">
      <c r="AE33814" s="70"/>
    </row>
    <row r="33815" spans="31:31" ht="15.75" x14ac:dyDescent="0.3">
      <c r="AE33815" s="70"/>
    </row>
    <row r="33816" spans="31:31" ht="15.75" x14ac:dyDescent="0.3">
      <c r="AE33816" s="70"/>
    </row>
    <row r="33817" spans="31:31" ht="15.75" x14ac:dyDescent="0.3">
      <c r="AE33817" s="70"/>
    </row>
    <row r="33818" spans="31:31" ht="15.75" x14ac:dyDescent="0.3">
      <c r="AE33818" s="70"/>
    </row>
    <row r="33819" spans="31:31" ht="15.75" x14ac:dyDescent="0.3">
      <c r="AE33819" s="70"/>
    </row>
    <row r="33820" spans="31:31" ht="15.75" x14ac:dyDescent="0.3">
      <c r="AE33820" s="70"/>
    </row>
    <row r="33821" spans="31:31" ht="15.75" x14ac:dyDescent="0.3">
      <c r="AE33821" s="70"/>
    </row>
    <row r="33822" spans="31:31" ht="15.75" x14ac:dyDescent="0.3">
      <c r="AE33822" s="70"/>
    </row>
    <row r="33823" spans="31:31" ht="15.75" x14ac:dyDescent="0.3">
      <c r="AE33823" s="70"/>
    </row>
    <row r="33824" spans="31:31" ht="15.75" x14ac:dyDescent="0.3">
      <c r="AE33824" s="70"/>
    </row>
    <row r="33825" spans="31:31" ht="15.75" x14ac:dyDescent="0.3">
      <c r="AE33825" s="70"/>
    </row>
    <row r="33826" spans="31:31" ht="15.75" x14ac:dyDescent="0.3">
      <c r="AE33826" s="70"/>
    </row>
    <row r="33827" spans="31:31" ht="15.75" x14ac:dyDescent="0.3">
      <c r="AE33827" s="70"/>
    </row>
    <row r="33828" spans="31:31" ht="15.75" x14ac:dyDescent="0.3">
      <c r="AE33828" s="70"/>
    </row>
    <row r="33829" spans="31:31" ht="15.75" x14ac:dyDescent="0.3">
      <c r="AE33829" s="70"/>
    </row>
    <row r="33830" spans="31:31" ht="15.75" x14ac:dyDescent="0.3">
      <c r="AE33830" s="70"/>
    </row>
    <row r="33831" spans="31:31" ht="15.75" x14ac:dyDescent="0.3">
      <c r="AE33831" s="70"/>
    </row>
    <row r="33832" spans="31:31" ht="15.75" x14ac:dyDescent="0.3">
      <c r="AE33832" s="70"/>
    </row>
    <row r="33833" spans="31:31" ht="15.75" x14ac:dyDescent="0.3">
      <c r="AE33833" s="70"/>
    </row>
    <row r="33834" spans="31:31" ht="15.75" x14ac:dyDescent="0.3">
      <c r="AE33834" s="70"/>
    </row>
    <row r="33835" spans="31:31" ht="15.75" x14ac:dyDescent="0.3">
      <c r="AE33835" s="70"/>
    </row>
    <row r="33836" spans="31:31" ht="15.75" x14ac:dyDescent="0.3">
      <c r="AE33836" s="70"/>
    </row>
    <row r="33837" spans="31:31" ht="15.75" x14ac:dyDescent="0.3">
      <c r="AE33837" s="70"/>
    </row>
    <row r="33838" spans="31:31" ht="15.75" x14ac:dyDescent="0.3">
      <c r="AE33838" s="70"/>
    </row>
    <row r="33839" spans="31:31" ht="15.75" x14ac:dyDescent="0.3">
      <c r="AE33839" s="70"/>
    </row>
    <row r="33840" spans="31:31" ht="15.75" x14ac:dyDescent="0.3">
      <c r="AE33840" s="70"/>
    </row>
    <row r="33841" spans="31:31" ht="15.75" x14ac:dyDescent="0.3">
      <c r="AE33841" s="70"/>
    </row>
    <row r="33842" spans="31:31" ht="15.75" x14ac:dyDescent="0.3">
      <c r="AE33842" s="70"/>
    </row>
    <row r="33843" spans="31:31" ht="15.75" x14ac:dyDescent="0.3">
      <c r="AE33843" s="70"/>
    </row>
    <row r="33844" spans="31:31" ht="15.75" x14ac:dyDescent="0.3">
      <c r="AE33844" s="70"/>
    </row>
    <row r="33845" spans="31:31" ht="15.75" x14ac:dyDescent="0.3">
      <c r="AE33845" s="70"/>
    </row>
    <row r="33846" spans="31:31" ht="15.75" x14ac:dyDescent="0.3">
      <c r="AE33846" s="70"/>
    </row>
    <row r="33847" spans="31:31" ht="15.75" x14ac:dyDescent="0.3">
      <c r="AE33847" s="70"/>
    </row>
    <row r="33848" spans="31:31" ht="15.75" x14ac:dyDescent="0.3">
      <c r="AE33848" s="70"/>
    </row>
    <row r="33849" spans="31:31" ht="15.75" x14ac:dyDescent="0.3">
      <c r="AE33849" s="70"/>
    </row>
    <row r="33850" spans="31:31" ht="15.75" x14ac:dyDescent="0.3">
      <c r="AE33850" s="70"/>
    </row>
    <row r="33851" spans="31:31" ht="15.75" x14ac:dyDescent="0.3">
      <c r="AE33851" s="70"/>
    </row>
    <row r="33852" spans="31:31" ht="15.75" x14ac:dyDescent="0.3">
      <c r="AE33852" s="70"/>
    </row>
    <row r="33853" spans="31:31" ht="15.75" x14ac:dyDescent="0.3">
      <c r="AE33853" s="70"/>
    </row>
    <row r="33854" spans="31:31" ht="15.75" x14ac:dyDescent="0.3">
      <c r="AE33854" s="70"/>
    </row>
    <row r="33855" spans="31:31" ht="15.75" x14ac:dyDescent="0.3">
      <c r="AE33855" s="70"/>
    </row>
    <row r="33856" spans="31:31" ht="15.75" x14ac:dyDescent="0.3">
      <c r="AE33856" s="70"/>
    </row>
    <row r="33857" spans="31:31" ht="15.75" x14ac:dyDescent="0.3">
      <c r="AE33857" s="70"/>
    </row>
    <row r="33858" spans="31:31" ht="15.75" x14ac:dyDescent="0.3">
      <c r="AE33858" s="70"/>
    </row>
    <row r="33859" spans="31:31" ht="15.75" x14ac:dyDescent="0.3">
      <c r="AE33859" s="70"/>
    </row>
    <row r="33860" spans="31:31" ht="15.75" x14ac:dyDescent="0.3">
      <c r="AE33860" s="70"/>
    </row>
    <row r="33861" spans="31:31" ht="15.75" x14ac:dyDescent="0.3">
      <c r="AE33861" s="70"/>
    </row>
    <row r="33862" spans="31:31" ht="15.75" x14ac:dyDescent="0.3">
      <c r="AE33862" s="70"/>
    </row>
    <row r="33863" spans="31:31" ht="15.75" x14ac:dyDescent="0.3">
      <c r="AE33863" s="70"/>
    </row>
    <row r="33864" spans="31:31" ht="15.75" x14ac:dyDescent="0.3">
      <c r="AE33864" s="70"/>
    </row>
    <row r="33865" spans="31:31" ht="15.75" x14ac:dyDescent="0.3">
      <c r="AE33865" s="70"/>
    </row>
    <row r="33866" spans="31:31" ht="15.75" x14ac:dyDescent="0.3">
      <c r="AE33866" s="70"/>
    </row>
    <row r="33867" spans="31:31" ht="15.75" x14ac:dyDescent="0.3">
      <c r="AE33867" s="70"/>
    </row>
    <row r="33868" spans="31:31" ht="15.75" x14ac:dyDescent="0.3">
      <c r="AE33868" s="70"/>
    </row>
    <row r="33869" spans="31:31" ht="15.75" x14ac:dyDescent="0.3">
      <c r="AE33869" s="70"/>
    </row>
    <row r="33870" spans="31:31" ht="15.75" x14ac:dyDescent="0.3">
      <c r="AE33870" s="70"/>
    </row>
    <row r="33871" spans="31:31" ht="15.75" x14ac:dyDescent="0.3">
      <c r="AE33871" s="70"/>
    </row>
    <row r="33872" spans="31:31" ht="15.75" x14ac:dyDescent="0.3">
      <c r="AE33872" s="70"/>
    </row>
    <row r="33873" spans="31:31" ht="15.75" x14ac:dyDescent="0.3">
      <c r="AE33873" s="70"/>
    </row>
    <row r="33874" spans="31:31" ht="15.75" x14ac:dyDescent="0.3">
      <c r="AE33874" s="70"/>
    </row>
    <row r="33875" spans="31:31" ht="15.75" x14ac:dyDescent="0.3">
      <c r="AE33875" s="70"/>
    </row>
    <row r="33876" spans="31:31" ht="15.75" x14ac:dyDescent="0.3">
      <c r="AE33876" s="70"/>
    </row>
    <row r="33877" spans="31:31" ht="15.75" x14ac:dyDescent="0.3">
      <c r="AE33877" s="70"/>
    </row>
    <row r="33878" spans="31:31" ht="15.75" x14ac:dyDescent="0.3">
      <c r="AE33878" s="70"/>
    </row>
    <row r="33879" spans="31:31" ht="15.75" x14ac:dyDescent="0.3">
      <c r="AE33879" s="70"/>
    </row>
    <row r="33880" spans="31:31" ht="15.75" x14ac:dyDescent="0.3">
      <c r="AE33880" s="70"/>
    </row>
    <row r="33881" spans="31:31" ht="15.75" x14ac:dyDescent="0.3">
      <c r="AE33881" s="70"/>
    </row>
    <row r="33882" spans="31:31" ht="15.75" x14ac:dyDescent="0.3">
      <c r="AE33882" s="70"/>
    </row>
    <row r="33883" spans="31:31" ht="15.75" x14ac:dyDescent="0.3">
      <c r="AE33883" s="70"/>
    </row>
    <row r="33884" spans="31:31" ht="15.75" x14ac:dyDescent="0.3">
      <c r="AE33884" s="70"/>
    </row>
    <row r="33885" spans="31:31" ht="15.75" x14ac:dyDescent="0.3">
      <c r="AE33885" s="70"/>
    </row>
    <row r="33886" spans="31:31" ht="15.75" x14ac:dyDescent="0.3">
      <c r="AE33886" s="70"/>
    </row>
    <row r="33887" spans="31:31" ht="15.75" x14ac:dyDescent="0.3">
      <c r="AE33887" s="70"/>
    </row>
    <row r="33888" spans="31:31" ht="15.75" x14ac:dyDescent="0.3">
      <c r="AE33888" s="70"/>
    </row>
    <row r="33889" spans="31:31" ht="15.75" x14ac:dyDescent="0.3">
      <c r="AE33889" s="70"/>
    </row>
    <row r="33890" spans="31:31" ht="15.75" x14ac:dyDescent="0.3">
      <c r="AE33890" s="70"/>
    </row>
    <row r="33891" spans="31:31" ht="15.75" x14ac:dyDescent="0.3">
      <c r="AE33891" s="70"/>
    </row>
    <row r="33892" spans="31:31" ht="15.75" x14ac:dyDescent="0.3">
      <c r="AE33892" s="70"/>
    </row>
    <row r="33893" spans="31:31" ht="15.75" x14ac:dyDescent="0.3">
      <c r="AE33893" s="70"/>
    </row>
    <row r="33894" spans="31:31" ht="15.75" x14ac:dyDescent="0.3">
      <c r="AE33894" s="70"/>
    </row>
    <row r="33895" spans="31:31" ht="15.75" x14ac:dyDescent="0.3">
      <c r="AE33895" s="70"/>
    </row>
    <row r="33896" spans="31:31" ht="15.75" x14ac:dyDescent="0.3">
      <c r="AE33896" s="70"/>
    </row>
    <row r="33897" spans="31:31" ht="15.75" x14ac:dyDescent="0.3">
      <c r="AE33897" s="70"/>
    </row>
    <row r="33898" spans="31:31" ht="15.75" x14ac:dyDescent="0.3">
      <c r="AE33898" s="70"/>
    </row>
    <row r="33899" spans="31:31" ht="15.75" x14ac:dyDescent="0.3">
      <c r="AE33899" s="70"/>
    </row>
    <row r="33900" spans="31:31" ht="15.75" x14ac:dyDescent="0.3">
      <c r="AE33900" s="70"/>
    </row>
    <row r="33901" spans="31:31" ht="15.75" x14ac:dyDescent="0.3">
      <c r="AE33901" s="70"/>
    </row>
    <row r="33902" spans="31:31" ht="15.75" x14ac:dyDescent="0.3">
      <c r="AE33902" s="70"/>
    </row>
    <row r="33903" spans="31:31" ht="15.75" x14ac:dyDescent="0.3">
      <c r="AE33903" s="70"/>
    </row>
    <row r="33904" spans="31:31" ht="15.75" x14ac:dyDescent="0.3">
      <c r="AE33904" s="70"/>
    </row>
    <row r="33905" spans="31:31" ht="15.75" x14ac:dyDescent="0.3">
      <c r="AE33905" s="70"/>
    </row>
    <row r="33906" spans="31:31" ht="15.75" x14ac:dyDescent="0.3">
      <c r="AE33906" s="70"/>
    </row>
    <row r="33907" spans="31:31" ht="15.75" x14ac:dyDescent="0.3">
      <c r="AE33907" s="70"/>
    </row>
    <row r="33908" spans="31:31" ht="15.75" x14ac:dyDescent="0.3">
      <c r="AE33908" s="70"/>
    </row>
    <row r="33909" spans="31:31" ht="15.75" x14ac:dyDescent="0.3">
      <c r="AE33909" s="70"/>
    </row>
    <row r="33910" spans="31:31" ht="15.75" x14ac:dyDescent="0.3">
      <c r="AE33910" s="70"/>
    </row>
    <row r="33911" spans="31:31" ht="15.75" x14ac:dyDescent="0.3">
      <c r="AE33911" s="70"/>
    </row>
    <row r="33912" spans="31:31" ht="15.75" x14ac:dyDescent="0.3">
      <c r="AE33912" s="70"/>
    </row>
    <row r="33913" spans="31:31" ht="15.75" x14ac:dyDescent="0.3">
      <c r="AE33913" s="70"/>
    </row>
    <row r="33914" spans="31:31" ht="15.75" x14ac:dyDescent="0.3">
      <c r="AE33914" s="70"/>
    </row>
    <row r="33915" spans="31:31" ht="15.75" x14ac:dyDescent="0.3">
      <c r="AE33915" s="70"/>
    </row>
    <row r="33916" spans="31:31" ht="15.75" x14ac:dyDescent="0.3">
      <c r="AE33916" s="70"/>
    </row>
    <row r="33917" spans="31:31" ht="15.75" x14ac:dyDescent="0.3">
      <c r="AE33917" s="70"/>
    </row>
    <row r="33918" spans="31:31" ht="15.75" x14ac:dyDescent="0.3">
      <c r="AE33918" s="70"/>
    </row>
    <row r="33919" spans="31:31" ht="15.75" x14ac:dyDescent="0.3">
      <c r="AE33919" s="70"/>
    </row>
    <row r="33920" spans="31:31" ht="15.75" x14ac:dyDescent="0.3">
      <c r="AE33920" s="70"/>
    </row>
    <row r="33921" spans="31:31" ht="15.75" x14ac:dyDescent="0.3">
      <c r="AE33921" s="70"/>
    </row>
    <row r="33922" spans="31:31" ht="15.75" x14ac:dyDescent="0.3">
      <c r="AE33922" s="70"/>
    </row>
    <row r="33923" spans="31:31" ht="15.75" x14ac:dyDescent="0.3">
      <c r="AE33923" s="70"/>
    </row>
    <row r="33924" spans="31:31" ht="15.75" x14ac:dyDescent="0.3">
      <c r="AE33924" s="70"/>
    </row>
    <row r="33925" spans="31:31" ht="15.75" x14ac:dyDescent="0.3">
      <c r="AE33925" s="70"/>
    </row>
    <row r="33926" spans="31:31" ht="15.75" x14ac:dyDescent="0.3">
      <c r="AE33926" s="70"/>
    </row>
    <row r="33927" spans="31:31" ht="15.75" x14ac:dyDescent="0.3">
      <c r="AE33927" s="70"/>
    </row>
    <row r="33928" spans="31:31" ht="15.75" x14ac:dyDescent="0.3">
      <c r="AE33928" s="70"/>
    </row>
    <row r="33929" spans="31:31" ht="15.75" x14ac:dyDescent="0.3">
      <c r="AE33929" s="70"/>
    </row>
    <row r="33930" spans="31:31" ht="15.75" x14ac:dyDescent="0.3">
      <c r="AE33930" s="70"/>
    </row>
    <row r="33931" spans="31:31" ht="15.75" x14ac:dyDescent="0.3">
      <c r="AE33931" s="70"/>
    </row>
    <row r="33932" spans="31:31" ht="15.75" x14ac:dyDescent="0.3">
      <c r="AE33932" s="70"/>
    </row>
    <row r="33933" spans="31:31" ht="15.75" x14ac:dyDescent="0.3">
      <c r="AE33933" s="70"/>
    </row>
    <row r="33934" spans="31:31" ht="15.75" x14ac:dyDescent="0.3">
      <c r="AE33934" s="70"/>
    </row>
    <row r="33935" spans="31:31" ht="15.75" x14ac:dyDescent="0.3">
      <c r="AE33935" s="70"/>
    </row>
    <row r="33936" spans="31:31" ht="15.75" x14ac:dyDescent="0.3">
      <c r="AE33936" s="70"/>
    </row>
    <row r="33937" spans="31:31" ht="15.75" x14ac:dyDescent="0.3">
      <c r="AE33937" s="70"/>
    </row>
    <row r="33938" spans="31:31" ht="15.75" x14ac:dyDescent="0.3">
      <c r="AE33938" s="70"/>
    </row>
    <row r="33939" spans="31:31" ht="15.75" x14ac:dyDescent="0.3">
      <c r="AE33939" s="70"/>
    </row>
    <row r="33940" spans="31:31" ht="15.75" x14ac:dyDescent="0.3">
      <c r="AE33940" s="70"/>
    </row>
    <row r="33941" spans="31:31" ht="15.75" x14ac:dyDescent="0.3">
      <c r="AE33941" s="70"/>
    </row>
    <row r="33942" spans="31:31" ht="15.75" x14ac:dyDescent="0.3">
      <c r="AE33942" s="70"/>
    </row>
    <row r="33943" spans="31:31" ht="15.75" x14ac:dyDescent="0.3">
      <c r="AE33943" s="70"/>
    </row>
    <row r="33944" spans="31:31" ht="15.75" x14ac:dyDescent="0.3">
      <c r="AE33944" s="70"/>
    </row>
    <row r="33945" spans="31:31" ht="15.75" x14ac:dyDescent="0.3">
      <c r="AE33945" s="70"/>
    </row>
    <row r="33946" spans="31:31" ht="15.75" x14ac:dyDescent="0.3">
      <c r="AE33946" s="70"/>
    </row>
    <row r="33947" spans="31:31" ht="15.75" x14ac:dyDescent="0.3">
      <c r="AE33947" s="70"/>
    </row>
    <row r="33948" spans="31:31" ht="15.75" x14ac:dyDescent="0.3">
      <c r="AE33948" s="70"/>
    </row>
    <row r="33949" spans="31:31" ht="15.75" x14ac:dyDescent="0.3">
      <c r="AE33949" s="70"/>
    </row>
    <row r="33950" spans="31:31" ht="15.75" x14ac:dyDescent="0.3">
      <c r="AE33950" s="70"/>
    </row>
    <row r="33951" spans="31:31" ht="15.75" x14ac:dyDescent="0.3">
      <c r="AE33951" s="70"/>
    </row>
    <row r="33952" spans="31:31" ht="15.75" x14ac:dyDescent="0.3">
      <c r="AE33952" s="70"/>
    </row>
    <row r="33953" spans="31:31" ht="15.75" x14ac:dyDescent="0.3">
      <c r="AE33953" s="70"/>
    </row>
    <row r="33954" spans="31:31" ht="15.75" x14ac:dyDescent="0.3">
      <c r="AE33954" s="70"/>
    </row>
    <row r="33955" spans="31:31" ht="15.75" x14ac:dyDescent="0.3">
      <c r="AE33955" s="70"/>
    </row>
    <row r="33956" spans="31:31" ht="15.75" x14ac:dyDescent="0.3">
      <c r="AE33956" s="70"/>
    </row>
    <row r="33957" spans="31:31" ht="15.75" x14ac:dyDescent="0.3">
      <c r="AE33957" s="70"/>
    </row>
    <row r="33958" spans="31:31" ht="15.75" x14ac:dyDescent="0.3">
      <c r="AE33958" s="70"/>
    </row>
    <row r="33959" spans="31:31" ht="15.75" x14ac:dyDescent="0.3">
      <c r="AE33959" s="70"/>
    </row>
    <row r="33960" spans="31:31" ht="15.75" x14ac:dyDescent="0.3">
      <c r="AE33960" s="70"/>
    </row>
    <row r="33961" spans="31:31" ht="15.75" x14ac:dyDescent="0.3">
      <c r="AE33961" s="70"/>
    </row>
    <row r="33962" spans="31:31" ht="15.75" x14ac:dyDescent="0.3">
      <c r="AE33962" s="70"/>
    </row>
    <row r="33963" spans="31:31" ht="15.75" x14ac:dyDescent="0.3">
      <c r="AE33963" s="70"/>
    </row>
    <row r="33964" spans="31:31" ht="15.75" x14ac:dyDescent="0.3">
      <c r="AE33964" s="70"/>
    </row>
    <row r="33965" spans="31:31" ht="15.75" x14ac:dyDescent="0.3">
      <c r="AE33965" s="70"/>
    </row>
    <row r="33966" spans="31:31" ht="15.75" x14ac:dyDescent="0.3">
      <c r="AE33966" s="70"/>
    </row>
    <row r="33967" spans="31:31" ht="15.75" x14ac:dyDescent="0.3">
      <c r="AE33967" s="70"/>
    </row>
    <row r="33968" spans="31:31" ht="15.75" x14ac:dyDescent="0.3">
      <c r="AE33968" s="70"/>
    </row>
    <row r="33969" spans="31:31" ht="15.75" x14ac:dyDescent="0.3">
      <c r="AE33969" s="70"/>
    </row>
    <row r="33970" spans="31:31" ht="15.75" x14ac:dyDescent="0.3">
      <c r="AE33970" s="70"/>
    </row>
    <row r="33971" spans="31:31" ht="15.75" x14ac:dyDescent="0.3">
      <c r="AE33971" s="70"/>
    </row>
    <row r="33972" spans="31:31" ht="15.75" x14ac:dyDescent="0.3">
      <c r="AE33972" s="70"/>
    </row>
    <row r="33973" spans="31:31" ht="15.75" x14ac:dyDescent="0.3">
      <c r="AE33973" s="70"/>
    </row>
    <row r="33974" spans="31:31" ht="15.75" x14ac:dyDescent="0.3">
      <c r="AE33974" s="70"/>
    </row>
    <row r="33975" spans="31:31" ht="15.75" x14ac:dyDescent="0.3">
      <c r="AE33975" s="70"/>
    </row>
    <row r="33976" spans="31:31" ht="15.75" x14ac:dyDescent="0.3">
      <c r="AE33976" s="70"/>
    </row>
    <row r="33977" spans="31:31" ht="15.75" x14ac:dyDescent="0.3">
      <c r="AE33977" s="70"/>
    </row>
    <row r="33978" spans="31:31" ht="15.75" x14ac:dyDescent="0.3">
      <c r="AE33978" s="70"/>
    </row>
    <row r="33979" spans="31:31" ht="15.75" x14ac:dyDescent="0.3">
      <c r="AE33979" s="70"/>
    </row>
    <row r="33980" spans="31:31" ht="15.75" x14ac:dyDescent="0.3">
      <c r="AE33980" s="70"/>
    </row>
    <row r="33981" spans="31:31" ht="15.75" x14ac:dyDescent="0.3">
      <c r="AE33981" s="70"/>
    </row>
    <row r="33982" spans="31:31" ht="15.75" x14ac:dyDescent="0.3">
      <c r="AE33982" s="70"/>
    </row>
    <row r="33983" spans="31:31" ht="15.75" x14ac:dyDescent="0.3">
      <c r="AE33983" s="70"/>
    </row>
    <row r="33984" spans="31:31" ht="15.75" x14ac:dyDescent="0.3">
      <c r="AE33984" s="70"/>
    </row>
    <row r="33985" spans="31:31" ht="15.75" x14ac:dyDescent="0.3">
      <c r="AE33985" s="70"/>
    </row>
    <row r="33986" spans="31:31" ht="15.75" x14ac:dyDescent="0.3">
      <c r="AE33986" s="70"/>
    </row>
    <row r="33987" spans="31:31" ht="15.75" x14ac:dyDescent="0.3">
      <c r="AE33987" s="70"/>
    </row>
    <row r="33988" spans="31:31" ht="15.75" x14ac:dyDescent="0.3">
      <c r="AE33988" s="70"/>
    </row>
    <row r="33989" spans="31:31" ht="15.75" x14ac:dyDescent="0.3">
      <c r="AE33989" s="70"/>
    </row>
    <row r="33990" spans="31:31" ht="15.75" x14ac:dyDescent="0.3">
      <c r="AE33990" s="70"/>
    </row>
    <row r="33991" spans="31:31" ht="15.75" x14ac:dyDescent="0.3">
      <c r="AE33991" s="70"/>
    </row>
    <row r="33992" spans="31:31" ht="15.75" x14ac:dyDescent="0.3">
      <c r="AE33992" s="70"/>
    </row>
    <row r="33993" spans="31:31" ht="15.75" x14ac:dyDescent="0.3">
      <c r="AE33993" s="70"/>
    </row>
    <row r="33994" spans="31:31" ht="15.75" x14ac:dyDescent="0.3">
      <c r="AE33994" s="70"/>
    </row>
    <row r="33995" spans="31:31" ht="15.75" x14ac:dyDescent="0.3">
      <c r="AE33995" s="70"/>
    </row>
    <row r="33996" spans="31:31" ht="15.75" x14ac:dyDescent="0.3">
      <c r="AE33996" s="70"/>
    </row>
    <row r="33997" spans="31:31" ht="15.75" x14ac:dyDescent="0.3">
      <c r="AE33997" s="70"/>
    </row>
    <row r="33998" spans="31:31" ht="15.75" x14ac:dyDescent="0.3">
      <c r="AE33998" s="70"/>
    </row>
    <row r="33999" spans="31:31" ht="15.75" x14ac:dyDescent="0.3">
      <c r="AE33999" s="70"/>
    </row>
    <row r="34000" spans="31:31" ht="15.75" x14ac:dyDescent="0.3">
      <c r="AE34000" s="70"/>
    </row>
    <row r="34001" spans="31:31" ht="15.75" x14ac:dyDescent="0.3">
      <c r="AE34001" s="70"/>
    </row>
    <row r="34002" spans="31:31" ht="15.75" x14ac:dyDescent="0.3">
      <c r="AE34002" s="70"/>
    </row>
    <row r="34003" spans="31:31" ht="15.75" x14ac:dyDescent="0.3">
      <c r="AE34003" s="70"/>
    </row>
    <row r="34004" spans="31:31" ht="15.75" x14ac:dyDescent="0.3">
      <c r="AE34004" s="70"/>
    </row>
    <row r="34005" spans="31:31" ht="15.75" x14ac:dyDescent="0.3">
      <c r="AE34005" s="70"/>
    </row>
    <row r="34006" spans="31:31" ht="15.75" x14ac:dyDescent="0.3">
      <c r="AE34006" s="70"/>
    </row>
    <row r="34007" spans="31:31" ht="15.75" x14ac:dyDescent="0.3">
      <c r="AE34007" s="70"/>
    </row>
    <row r="34008" spans="31:31" ht="15.75" x14ac:dyDescent="0.3">
      <c r="AE34008" s="70"/>
    </row>
    <row r="34009" spans="31:31" ht="15.75" x14ac:dyDescent="0.3">
      <c r="AE34009" s="70"/>
    </row>
    <row r="34010" spans="31:31" ht="15.75" x14ac:dyDescent="0.3">
      <c r="AE34010" s="70"/>
    </row>
    <row r="34011" spans="31:31" ht="15.75" x14ac:dyDescent="0.3">
      <c r="AE34011" s="70"/>
    </row>
    <row r="34012" spans="31:31" ht="15.75" x14ac:dyDescent="0.3">
      <c r="AE34012" s="70"/>
    </row>
    <row r="34013" spans="31:31" ht="15.75" x14ac:dyDescent="0.3">
      <c r="AE34013" s="70"/>
    </row>
    <row r="34014" spans="31:31" ht="15.75" x14ac:dyDescent="0.3">
      <c r="AE34014" s="70"/>
    </row>
    <row r="34015" spans="31:31" ht="15.75" x14ac:dyDescent="0.3">
      <c r="AE34015" s="70"/>
    </row>
    <row r="34016" spans="31:31" ht="15.75" x14ac:dyDescent="0.3">
      <c r="AE34016" s="70"/>
    </row>
    <row r="34017" spans="31:31" ht="15.75" x14ac:dyDescent="0.3">
      <c r="AE34017" s="70"/>
    </row>
    <row r="34018" spans="31:31" ht="15.75" x14ac:dyDescent="0.3">
      <c r="AE34018" s="70"/>
    </row>
    <row r="34019" spans="31:31" ht="15.75" x14ac:dyDescent="0.3">
      <c r="AE34019" s="70"/>
    </row>
    <row r="34020" spans="31:31" ht="15.75" x14ac:dyDescent="0.3">
      <c r="AE34020" s="70"/>
    </row>
    <row r="34021" spans="31:31" ht="15.75" x14ac:dyDescent="0.3">
      <c r="AE34021" s="70"/>
    </row>
    <row r="34022" spans="31:31" ht="15.75" x14ac:dyDescent="0.3">
      <c r="AE34022" s="70"/>
    </row>
    <row r="34023" spans="31:31" ht="15.75" x14ac:dyDescent="0.3">
      <c r="AE34023" s="70"/>
    </row>
    <row r="34024" spans="31:31" ht="15.75" x14ac:dyDescent="0.3">
      <c r="AE34024" s="70"/>
    </row>
    <row r="34025" spans="31:31" ht="15.75" x14ac:dyDescent="0.3">
      <c r="AE34025" s="70"/>
    </row>
    <row r="34026" spans="31:31" ht="15.75" x14ac:dyDescent="0.3">
      <c r="AE34026" s="70"/>
    </row>
    <row r="34027" spans="31:31" ht="15.75" x14ac:dyDescent="0.3">
      <c r="AE34027" s="70"/>
    </row>
    <row r="34028" spans="31:31" ht="15.75" x14ac:dyDescent="0.3">
      <c r="AE34028" s="70"/>
    </row>
    <row r="34029" spans="31:31" ht="15.75" x14ac:dyDescent="0.3">
      <c r="AE34029" s="70"/>
    </row>
    <row r="34030" spans="31:31" ht="15.75" x14ac:dyDescent="0.3">
      <c r="AE34030" s="70"/>
    </row>
    <row r="34031" spans="31:31" ht="15.75" x14ac:dyDescent="0.3">
      <c r="AE34031" s="70"/>
    </row>
    <row r="34032" spans="31:31" ht="15.75" x14ac:dyDescent="0.3">
      <c r="AE34032" s="70"/>
    </row>
    <row r="34033" spans="31:31" ht="15.75" x14ac:dyDescent="0.3">
      <c r="AE34033" s="70"/>
    </row>
    <row r="34034" spans="31:31" ht="15.75" x14ac:dyDescent="0.3">
      <c r="AE34034" s="70"/>
    </row>
    <row r="34035" spans="31:31" ht="15.75" x14ac:dyDescent="0.3">
      <c r="AE34035" s="70"/>
    </row>
    <row r="34036" spans="31:31" ht="15.75" x14ac:dyDescent="0.3">
      <c r="AE34036" s="70"/>
    </row>
    <row r="34037" spans="31:31" ht="15.75" x14ac:dyDescent="0.3">
      <c r="AE34037" s="70"/>
    </row>
    <row r="34038" spans="31:31" ht="15.75" x14ac:dyDescent="0.3">
      <c r="AE34038" s="70"/>
    </row>
    <row r="34039" spans="31:31" ht="15.75" x14ac:dyDescent="0.3">
      <c r="AE34039" s="70"/>
    </row>
    <row r="34040" spans="31:31" ht="15.75" x14ac:dyDescent="0.3">
      <c r="AE34040" s="70"/>
    </row>
    <row r="34041" spans="31:31" ht="15.75" x14ac:dyDescent="0.3">
      <c r="AE34041" s="70"/>
    </row>
    <row r="34042" spans="31:31" ht="15.75" x14ac:dyDescent="0.3">
      <c r="AE34042" s="70"/>
    </row>
    <row r="34043" spans="31:31" ht="15.75" x14ac:dyDescent="0.3">
      <c r="AE34043" s="70"/>
    </row>
    <row r="34044" spans="31:31" ht="15.75" x14ac:dyDescent="0.3">
      <c r="AE34044" s="70"/>
    </row>
    <row r="34045" spans="31:31" ht="15.75" x14ac:dyDescent="0.3">
      <c r="AE34045" s="70"/>
    </row>
    <row r="34046" spans="31:31" ht="15.75" x14ac:dyDescent="0.3">
      <c r="AE34046" s="70"/>
    </row>
    <row r="34047" spans="31:31" ht="15.75" x14ac:dyDescent="0.3">
      <c r="AE34047" s="70"/>
    </row>
    <row r="34048" spans="31:31" ht="15.75" x14ac:dyDescent="0.3">
      <c r="AE34048" s="70"/>
    </row>
    <row r="34049" spans="31:31" ht="15.75" x14ac:dyDescent="0.3">
      <c r="AE34049" s="70"/>
    </row>
    <row r="34050" spans="31:31" ht="15.75" x14ac:dyDescent="0.3">
      <c r="AE34050" s="70"/>
    </row>
    <row r="34051" spans="31:31" ht="15.75" x14ac:dyDescent="0.3">
      <c r="AE34051" s="70"/>
    </row>
    <row r="34052" spans="31:31" ht="15.75" x14ac:dyDescent="0.3">
      <c r="AE34052" s="70"/>
    </row>
    <row r="34053" spans="31:31" ht="15.75" x14ac:dyDescent="0.3">
      <c r="AE34053" s="70"/>
    </row>
    <row r="34054" spans="31:31" ht="15.75" x14ac:dyDescent="0.3">
      <c r="AE34054" s="70"/>
    </row>
    <row r="34055" spans="31:31" ht="15.75" x14ac:dyDescent="0.3">
      <c r="AE34055" s="70"/>
    </row>
    <row r="34056" spans="31:31" ht="15.75" x14ac:dyDescent="0.3">
      <c r="AE34056" s="70"/>
    </row>
    <row r="34057" spans="31:31" ht="15.75" x14ac:dyDescent="0.3">
      <c r="AE34057" s="70"/>
    </row>
    <row r="34058" spans="31:31" ht="15.75" x14ac:dyDescent="0.3">
      <c r="AE34058" s="70"/>
    </row>
    <row r="34059" spans="31:31" ht="15.75" x14ac:dyDescent="0.3">
      <c r="AE34059" s="70"/>
    </row>
    <row r="34060" spans="31:31" ht="15.75" x14ac:dyDescent="0.3">
      <c r="AE34060" s="70"/>
    </row>
    <row r="34061" spans="31:31" ht="15.75" x14ac:dyDescent="0.3">
      <c r="AE34061" s="70"/>
    </row>
    <row r="34062" spans="31:31" ht="15.75" x14ac:dyDescent="0.3">
      <c r="AE34062" s="70"/>
    </row>
    <row r="34063" spans="31:31" ht="15.75" x14ac:dyDescent="0.3">
      <c r="AE34063" s="70"/>
    </row>
    <row r="34064" spans="31:31" ht="15.75" x14ac:dyDescent="0.3">
      <c r="AE34064" s="70"/>
    </row>
    <row r="34065" spans="31:31" ht="15.75" x14ac:dyDescent="0.3">
      <c r="AE34065" s="70"/>
    </row>
    <row r="34066" spans="31:31" ht="15.75" x14ac:dyDescent="0.3">
      <c r="AE34066" s="70"/>
    </row>
    <row r="34067" spans="31:31" ht="15.75" x14ac:dyDescent="0.3">
      <c r="AE34067" s="70"/>
    </row>
    <row r="34068" spans="31:31" ht="15.75" x14ac:dyDescent="0.3">
      <c r="AE34068" s="70"/>
    </row>
    <row r="34069" spans="31:31" ht="15.75" x14ac:dyDescent="0.3">
      <c r="AE34069" s="70"/>
    </row>
    <row r="34070" spans="31:31" ht="15.75" x14ac:dyDescent="0.3">
      <c r="AE34070" s="70"/>
    </row>
    <row r="34071" spans="31:31" ht="15.75" x14ac:dyDescent="0.3">
      <c r="AE34071" s="70"/>
    </row>
    <row r="34072" spans="31:31" ht="15.75" x14ac:dyDescent="0.3">
      <c r="AE34072" s="70"/>
    </row>
    <row r="34073" spans="31:31" ht="15.75" x14ac:dyDescent="0.3">
      <c r="AE34073" s="70"/>
    </row>
    <row r="34074" spans="31:31" ht="15.75" x14ac:dyDescent="0.3">
      <c r="AE34074" s="70"/>
    </row>
    <row r="34075" spans="31:31" ht="15.75" x14ac:dyDescent="0.3">
      <c r="AE34075" s="70"/>
    </row>
    <row r="34076" spans="31:31" ht="15.75" x14ac:dyDescent="0.3">
      <c r="AE34076" s="70"/>
    </row>
    <row r="34077" spans="31:31" ht="15.75" x14ac:dyDescent="0.3">
      <c r="AE34077" s="70"/>
    </row>
    <row r="34078" spans="31:31" ht="15.75" x14ac:dyDescent="0.3">
      <c r="AE34078" s="70"/>
    </row>
    <row r="34079" spans="31:31" ht="15.75" x14ac:dyDescent="0.3">
      <c r="AE34079" s="70"/>
    </row>
    <row r="34080" spans="31:31" ht="15.75" x14ac:dyDescent="0.3">
      <c r="AE34080" s="70"/>
    </row>
    <row r="34081" spans="31:31" ht="15.75" x14ac:dyDescent="0.3">
      <c r="AE34081" s="70"/>
    </row>
    <row r="34082" spans="31:31" ht="15.75" x14ac:dyDescent="0.3">
      <c r="AE34082" s="70"/>
    </row>
    <row r="34083" spans="31:31" ht="15.75" x14ac:dyDescent="0.3">
      <c r="AE34083" s="70"/>
    </row>
    <row r="34084" spans="31:31" ht="15.75" x14ac:dyDescent="0.3">
      <c r="AE34084" s="70"/>
    </row>
    <row r="34085" spans="31:31" ht="15.75" x14ac:dyDescent="0.3">
      <c r="AE34085" s="70"/>
    </row>
    <row r="34086" spans="31:31" ht="15.75" x14ac:dyDescent="0.3">
      <c r="AE34086" s="70"/>
    </row>
    <row r="34087" spans="31:31" ht="15.75" x14ac:dyDescent="0.3">
      <c r="AE34087" s="70"/>
    </row>
    <row r="34088" spans="31:31" ht="15.75" x14ac:dyDescent="0.3">
      <c r="AE34088" s="70"/>
    </row>
    <row r="34089" spans="31:31" ht="15.75" x14ac:dyDescent="0.3">
      <c r="AE34089" s="70"/>
    </row>
    <row r="34090" spans="31:31" ht="15.75" x14ac:dyDescent="0.3">
      <c r="AE34090" s="70"/>
    </row>
    <row r="34091" spans="31:31" ht="15.75" x14ac:dyDescent="0.3">
      <c r="AE34091" s="70"/>
    </row>
    <row r="34092" spans="31:31" ht="15.75" x14ac:dyDescent="0.3">
      <c r="AE34092" s="70"/>
    </row>
    <row r="34093" spans="31:31" ht="15.75" x14ac:dyDescent="0.3">
      <c r="AE34093" s="70"/>
    </row>
    <row r="34094" spans="31:31" ht="15.75" x14ac:dyDescent="0.3">
      <c r="AE34094" s="70"/>
    </row>
    <row r="34095" spans="31:31" ht="15.75" x14ac:dyDescent="0.3">
      <c r="AE34095" s="70"/>
    </row>
    <row r="34096" spans="31:31" ht="15.75" x14ac:dyDescent="0.3">
      <c r="AE34096" s="70"/>
    </row>
    <row r="34097" spans="31:31" ht="15.75" x14ac:dyDescent="0.3">
      <c r="AE34097" s="70"/>
    </row>
    <row r="34098" spans="31:31" ht="15.75" x14ac:dyDescent="0.3">
      <c r="AE34098" s="70"/>
    </row>
    <row r="34099" spans="31:31" ht="15.75" x14ac:dyDescent="0.3">
      <c r="AE34099" s="70"/>
    </row>
    <row r="34100" spans="31:31" ht="15.75" x14ac:dyDescent="0.3">
      <c r="AE34100" s="70"/>
    </row>
    <row r="34101" spans="31:31" ht="15.75" x14ac:dyDescent="0.3">
      <c r="AE34101" s="70"/>
    </row>
    <row r="34102" spans="31:31" ht="15.75" x14ac:dyDescent="0.3">
      <c r="AE34102" s="70"/>
    </row>
    <row r="34103" spans="31:31" ht="15.75" x14ac:dyDescent="0.3">
      <c r="AE34103" s="70"/>
    </row>
    <row r="34104" spans="31:31" ht="15.75" x14ac:dyDescent="0.3">
      <c r="AE34104" s="70"/>
    </row>
    <row r="34105" spans="31:31" ht="15.75" x14ac:dyDescent="0.3">
      <c r="AE34105" s="70"/>
    </row>
    <row r="34106" spans="31:31" ht="15.75" x14ac:dyDescent="0.3">
      <c r="AE34106" s="70"/>
    </row>
    <row r="34107" spans="31:31" ht="15.75" x14ac:dyDescent="0.3">
      <c r="AE34107" s="70"/>
    </row>
    <row r="34108" spans="31:31" ht="15.75" x14ac:dyDescent="0.3">
      <c r="AE34108" s="70"/>
    </row>
    <row r="34109" spans="31:31" ht="15.75" x14ac:dyDescent="0.3">
      <c r="AE34109" s="70"/>
    </row>
    <row r="34110" spans="31:31" ht="15.75" x14ac:dyDescent="0.3">
      <c r="AE34110" s="70"/>
    </row>
    <row r="34111" spans="31:31" ht="15.75" x14ac:dyDescent="0.3">
      <c r="AE34111" s="70"/>
    </row>
    <row r="34112" spans="31:31" ht="15.75" x14ac:dyDescent="0.3">
      <c r="AE34112" s="70"/>
    </row>
    <row r="34113" spans="31:31" ht="15.75" x14ac:dyDescent="0.3">
      <c r="AE34113" s="70"/>
    </row>
    <row r="34114" spans="31:31" ht="15.75" x14ac:dyDescent="0.3">
      <c r="AE34114" s="70"/>
    </row>
    <row r="34115" spans="31:31" ht="15.75" x14ac:dyDescent="0.3">
      <c r="AE34115" s="70"/>
    </row>
    <row r="34116" spans="31:31" ht="15.75" x14ac:dyDescent="0.3">
      <c r="AE34116" s="70"/>
    </row>
    <row r="34117" spans="31:31" ht="15.75" x14ac:dyDescent="0.3">
      <c r="AE34117" s="70"/>
    </row>
    <row r="34118" spans="31:31" ht="15.75" x14ac:dyDescent="0.3">
      <c r="AE34118" s="70"/>
    </row>
    <row r="34119" spans="31:31" ht="15.75" x14ac:dyDescent="0.3">
      <c r="AE34119" s="70"/>
    </row>
    <row r="34120" spans="31:31" ht="15.75" x14ac:dyDescent="0.3">
      <c r="AE34120" s="70"/>
    </row>
    <row r="34121" spans="31:31" ht="15.75" x14ac:dyDescent="0.3">
      <c r="AE34121" s="70"/>
    </row>
    <row r="34122" spans="31:31" ht="15.75" x14ac:dyDescent="0.3">
      <c r="AE34122" s="70"/>
    </row>
    <row r="34123" spans="31:31" ht="15.75" x14ac:dyDescent="0.3">
      <c r="AE34123" s="70"/>
    </row>
    <row r="34124" spans="31:31" ht="15.75" x14ac:dyDescent="0.3">
      <c r="AE34124" s="70"/>
    </row>
    <row r="34125" spans="31:31" ht="15.75" x14ac:dyDescent="0.3">
      <c r="AE34125" s="70"/>
    </row>
    <row r="34126" spans="31:31" ht="15.75" x14ac:dyDescent="0.3">
      <c r="AE34126" s="70"/>
    </row>
    <row r="34127" spans="31:31" ht="15.75" x14ac:dyDescent="0.3">
      <c r="AE34127" s="70"/>
    </row>
    <row r="34128" spans="31:31" ht="15.75" x14ac:dyDescent="0.3">
      <c r="AE34128" s="70"/>
    </row>
    <row r="34129" spans="31:31" ht="15.75" x14ac:dyDescent="0.3">
      <c r="AE34129" s="70"/>
    </row>
    <row r="34130" spans="31:31" ht="15.75" x14ac:dyDescent="0.3">
      <c r="AE34130" s="70"/>
    </row>
    <row r="34131" spans="31:31" ht="15.75" x14ac:dyDescent="0.3">
      <c r="AE34131" s="70"/>
    </row>
    <row r="34132" spans="31:31" ht="15.75" x14ac:dyDescent="0.3">
      <c r="AE34132" s="70"/>
    </row>
    <row r="34133" spans="31:31" ht="15.75" x14ac:dyDescent="0.3">
      <c r="AE34133" s="70"/>
    </row>
    <row r="34134" spans="31:31" ht="15.75" x14ac:dyDescent="0.3">
      <c r="AE34134" s="70"/>
    </row>
    <row r="34135" spans="31:31" ht="15.75" x14ac:dyDescent="0.3">
      <c r="AE34135" s="70"/>
    </row>
    <row r="34136" spans="31:31" ht="15.75" x14ac:dyDescent="0.3">
      <c r="AE34136" s="70"/>
    </row>
    <row r="34137" spans="31:31" ht="15.75" x14ac:dyDescent="0.3">
      <c r="AE34137" s="70"/>
    </row>
    <row r="34138" spans="31:31" ht="15.75" x14ac:dyDescent="0.3">
      <c r="AE34138" s="70"/>
    </row>
    <row r="34139" spans="31:31" ht="15.75" x14ac:dyDescent="0.3">
      <c r="AE34139" s="70"/>
    </row>
    <row r="34140" spans="31:31" ht="15.75" x14ac:dyDescent="0.3">
      <c r="AE34140" s="70"/>
    </row>
    <row r="34141" spans="31:31" ht="15.75" x14ac:dyDescent="0.3">
      <c r="AE34141" s="70"/>
    </row>
    <row r="34142" spans="31:31" ht="15.75" x14ac:dyDescent="0.3">
      <c r="AE34142" s="70"/>
    </row>
    <row r="34143" spans="31:31" ht="15.75" x14ac:dyDescent="0.3">
      <c r="AE34143" s="70"/>
    </row>
    <row r="34144" spans="31:31" ht="15.75" x14ac:dyDescent="0.3">
      <c r="AE34144" s="70"/>
    </row>
    <row r="34145" spans="31:31" ht="15.75" x14ac:dyDescent="0.3">
      <c r="AE34145" s="70"/>
    </row>
    <row r="34146" spans="31:31" ht="15.75" x14ac:dyDescent="0.3">
      <c r="AE34146" s="70"/>
    </row>
    <row r="34147" spans="31:31" ht="15.75" x14ac:dyDescent="0.3">
      <c r="AE34147" s="70"/>
    </row>
    <row r="34148" spans="31:31" ht="15.75" x14ac:dyDescent="0.3">
      <c r="AE34148" s="70"/>
    </row>
    <row r="34149" spans="31:31" ht="15.75" x14ac:dyDescent="0.3">
      <c r="AE34149" s="70"/>
    </row>
    <row r="34150" spans="31:31" ht="15.75" x14ac:dyDescent="0.3">
      <c r="AE34150" s="70"/>
    </row>
    <row r="34151" spans="31:31" ht="15.75" x14ac:dyDescent="0.3">
      <c r="AE34151" s="70"/>
    </row>
    <row r="34152" spans="31:31" ht="15.75" x14ac:dyDescent="0.3">
      <c r="AE34152" s="70"/>
    </row>
    <row r="34153" spans="31:31" ht="15.75" x14ac:dyDescent="0.3">
      <c r="AE34153" s="70"/>
    </row>
    <row r="34154" spans="31:31" ht="15.75" x14ac:dyDescent="0.3">
      <c r="AE34154" s="70"/>
    </row>
    <row r="34155" spans="31:31" ht="15.75" x14ac:dyDescent="0.3">
      <c r="AE34155" s="70"/>
    </row>
    <row r="34156" spans="31:31" ht="15.75" x14ac:dyDescent="0.3">
      <c r="AE34156" s="70"/>
    </row>
    <row r="34157" spans="31:31" ht="15.75" x14ac:dyDescent="0.3">
      <c r="AE34157" s="70"/>
    </row>
    <row r="34158" spans="31:31" ht="15.75" x14ac:dyDescent="0.3">
      <c r="AE34158" s="70"/>
    </row>
    <row r="34159" spans="31:31" ht="15.75" x14ac:dyDescent="0.3">
      <c r="AE34159" s="70"/>
    </row>
    <row r="34160" spans="31:31" ht="15.75" x14ac:dyDescent="0.3">
      <c r="AE34160" s="70"/>
    </row>
    <row r="34161" spans="31:31" ht="15.75" x14ac:dyDescent="0.3">
      <c r="AE34161" s="70"/>
    </row>
    <row r="34162" spans="31:31" ht="15.75" x14ac:dyDescent="0.3">
      <c r="AE34162" s="70"/>
    </row>
    <row r="34163" spans="31:31" ht="15.75" x14ac:dyDescent="0.3">
      <c r="AE34163" s="70"/>
    </row>
    <row r="34164" spans="31:31" ht="15.75" x14ac:dyDescent="0.3">
      <c r="AE34164" s="70"/>
    </row>
    <row r="34165" spans="31:31" ht="15.75" x14ac:dyDescent="0.3">
      <c r="AE34165" s="70"/>
    </row>
    <row r="34166" spans="31:31" ht="15.75" x14ac:dyDescent="0.3">
      <c r="AE34166" s="70"/>
    </row>
    <row r="34167" spans="31:31" ht="15.75" x14ac:dyDescent="0.3">
      <c r="AE34167" s="70"/>
    </row>
    <row r="34168" spans="31:31" ht="15.75" x14ac:dyDescent="0.3">
      <c r="AE34168" s="70"/>
    </row>
    <row r="34169" spans="31:31" ht="15.75" x14ac:dyDescent="0.3">
      <c r="AE34169" s="70"/>
    </row>
    <row r="34170" spans="31:31" ht="15.75" x14ac:dyDescent="0.3">
      <c r="AE34170" s="70"/>
    </row>
    <row r="34171" spans="31:31" ht="15.75" x14ac:dyDescent="0.3">
      <c r="AE34171" s="70"/>
    </row>
    <row r="34172" spans="31:31" ht="15.75" x14ac:dyDescent="0.3">
      <c r="AE34172" s="70"/>
    </row>
    <row r="34173" spans="31:31" ht="15.75" x14ac:dyDescent="0.3">
      <c r="AE34173" s="70"/>
    </row>
    <row r="34174" spans="31:31" ht="15.75" x14ac:dyDescent="0.3">
      <c r="AE34174" s="70"/>
    </row>
    <row r="34175" spans="31:31" ht="15.75" x14ac:dyDescent="0.3">
      <c r="AE34175" s="70"/>
    </row>
    <row r="34176" spans="31:31" ht="15.75" x14ac:dyDescent="0.3">
      <c r="AE34176" s="70"/>
    </row>
    <row r="34177" spans="31:31" ht="15.75" x14ac:dyDescent="0.3">
      <c r="AE34177" s="70"/>
    </row>
    <row r="34178" spans="31:31" ht="15.75" x14ac:dyDescent="0.3">
      <c r="AE34178" s="70"/>
    </row>
    <row r="34179" spans="31:31" ht="15.75" x14ac:dyDescent="0.3">
      <c r="AE34179" s="70"/>
    </row>
    <row r="34180" spans="31:31" ht="15.75" x14ac:dyDescent="0.3">
      <c r="AE34180" s="70"/>
    </row>
    <row r="34181" spans="31:31" ht="15.75" x14ac:dyDescent="0.3">
      <c r="AE34181" s="70"/>
    </row>
    <row r="34182" spans="31:31" ht="15.75" x14ac:dyDescent="0.3">
      <c r="AE34182" s="70"/>
    </row>
    <row r="34183" spans="31:31" ht="15.75" x14ac:dyDescent="0.3">
      <c r="AE34183" s="70"/>
    </row>
    <row r="34184" spans="31:31" ht="15.75" x14ac:dyDescent="0.3">
      <c r="AE34184" s="70"/>
    </row>
    <row r="34185" spans="31:31" ht="15.75" x14ac:dyDescent="0.3">
      <c r="AE34185" s="70"/>
    </row>
    <row r="34186" spans="31:31" ht="15.75" x14ac:dyDescent="0.3">
      <c r="AE34186" s="70"/>
    </row>
    <row r="34187" spans="31:31" ht="15.75" x14ac:dyDescent="0.3">
      <c r="AE34187" s="70"/>
    </row>
    <row r="34188" spans="31:31" ht="15.75" x14ac:dyDescent="0.3">
      <c r="AE34188" s="70"/>
    </row>
    <row r="34189" spans="31:31" ht="15.75" x14ac:dyDescent="0.3">
      <c r="AE34189" s="70"/>
    </row>
    <row r="34190" spans="31:31" ht="15.75" x14ac:dyDescent="0.3">
      <c r="AE34190" s="70"/>
    </row>
    <row r="34191" spans="31:31" ht="15.75" x14ac:dyDescent="0.3">
      <c r="AE34191" s="70"/>
    </row>
    <row r="34192" spans="31:31" ht="15.75" x14ac:dyDescent="0.3">
      <c r="AE34192" s="70"/>
    </row>
    <row r="34193" spans="31:31" ht="15.75" x14ac:dyDescent="0.3">
      <c r="AE34193" s="70"/>
    </row>
    <row r="34194" spans="31:31" ht="15.75" x14ac:dyDescent="0.3">
      <c r="AE34194" s="70"/>
    </row>
    <row r="34195" spans="31:31" ht="15.75" x14ac:dyDescent="0.3">
      <c r="AE34195" s="70"/>
    </row>
    <row r="34196" spans="31:31" ht="15.75" x14ac:dyDescent="0.3">
      <c r="AE34196" s="70"/>
    </row>
    <row r="34197" spans="31:31" ht="15.75" x14ac:dyDescent="0.3">
      <c r="AE34197" s="70"/>
    </row>
    <row r="34198" spans="31:31" ht="15.75" x14ac:dyDescent="0.3">
      <c r="AE34198" s="70"/>
    </row>
    <row r="34199" spans="31:31" ht="15.75" x14ac:dyDescent="0.3">
      <c r="AE34199" s="70"/>
    </row>
    <row r="34200" spans="31:31" ht="15.75" x14ac:dyDescent="0.3">
      <c r="AE34200" s="70"/>
    </row>
    <row r="34201" spans="31:31" ht="15.75" x14ac:dyDescent="0.3">
      <c r="AE34201" s="70"/>
    </row>
    <row r="34202" spans="31:31" ht="15.75" x14ac:dyDescent="0.3">
      <c r="AE34202" s="70"/>
    </row>
    <row r="34203" spans="31:31" ht="15.75" x14ac:dyDescent="0.3">
      <c r="AE34203" s="70"/>
    </row>
    <row r="34204" spans="31:31" ht="15.75" x14ac:dyDescent="0.3">
      <c r="AE34204" s="70"/>
    </row>
    <row r="34205" spans="31:31" ht="15.75" x14ac:dyDescent="0.3">
      <c r="AE34205" s="70"/>
    </row>
    <row r="34206" spans="31:31" ht="15.75" x14ac:dyDescent="0.3">
      <c r="AE34206" s="70"/>
    </row>
    <row r="34207" spans="31:31" ht="15.75" x14ac:dyDescent="0.3">
      <c r="AE34207" s="70"/>
    </row>
    <row r="34208" spans="31:31" ht="15.75" x14ac:dyDescent="0.3">
      <c r="AE34208" s="70"/>
    </row>
    <row r="34209" spans="31:31" ht="15.75" x14ac:dyDescent="0.3">
      <c r="AE34209" s="70"/>
    </row>
    <row r="34210" spans="31:31" ht="15.75" x14ac:dyDescent="0.3">
      <c r="AE34210" s="70"/>
    </row>
    <row r="34211" spans="31:31" ht="15.75" x14ac:dyDescent="0.3">
      <c r="AE34211" s="70"/>
    </row>
    <row r="34212" spans="31:31" ht="15.75" x14ac:dyDescent="0.3">
      <c r="AE34212" s="70"/>
    </row>
    <row r="34213" spans="31:31" ht="15.75" x14ac:dyDescent="0.3">
      <c r="AE34213" s="70"/>
    </row>
    <row r="34214" spans="31:31" ht="15.75" x14ac:dyDescent="0.3">
      <c r="AE34214" s="70"/>
    </row>
    <row r="34215" spans="31:31" ht="15.75" x14ac:dyDescent="0.3">
      <c r="AE34215" s="70"/>
    </row>
    <row r="34216" spans="31:31" ht="15.75" x14ac:dyDescent="0.3">
      <c r="AE34216" s="70"/>
    </row>
    <row r="34217" spans="31:31" ht="15.75" x14ac:dyDescent="0.3">
      <c r="AE34217" s="70"/>
    </row>
    <row r="34218" spans="31:31" ht="15.75" x14ac:dyDescent="0.3">
      <c r="AE34218" s="70"/>
    </row>
    <row r="34219" spans="31:31" ht="15.75" x14ac:dyDescent="0.3">
      <c r="AE34219" s="70"/>
    </row>
    <row r="34220" spans="31:31" ht="15.75" x14ac:dyDescent="0.3">
      <c r="AE34220" s="70"/>
    </row>
    <row r="34221" spans="31:31" ht="15.75" x14ac:dyDescent="0.3">
      <c r="AE34221" s="70"/>
    </row>
    <row r="34222" spans="31:31" ht="15.75" x14ac:dyDescent="0.3">
      <c r="AE34222" s="70"/>
    </row>
    <row r="34223" spans="31:31" ht="15.75" x14ac:dyDescent="0.3">
      <c r="AE34223" s="70"/>
    </row>
    <row r="34224" spans="31:31" ht="15.75" x14ac:dyDescent="0.3">
      <c r="AE34224" s="70"/>
    </row>
    <row r="34225" spans="31:31" ht="15.75" x14ac:dyDescent="0.3">
      <c r="AE34225" s="70"/>
    </row>
    <row r="34226" spans="31:31" ht="15.75" x14ac:dyDescent="0.3">
      <c r="AE34226" s="70"/>
    </row>
    <row r="34227" spans="31:31" ht="15.75" x14ac:dyDescent="0.3">
      <c r="AE34227" s="70"/>
    </row>
    <row r="34228" spans="31:31" ht="15.75" x14ac:dyDescent="0.3">
      <c r="AE34228" s="70"/>
    </row>
    <row r="34229" spans="31:31" ht="15.75" x14ac:dyDescent="0.3">
      <c r="AE34229" s="70"/>
    </row>
    <row r="34230" spans="31:31" ht="15.75" x14ac:dyDescent="0.3">
      <c r="AE34230" s="70"/>
    </row>
    <row r="34231" spans="31:31" ht="15.75" x14ac:dyDescent="0.3">
      <c r="AE34231" s="70"/>
    </row>
    <row r="34232" spans="31:31" ht="15.75" x14ac:dyDescent="0.3">
      <c r="AE34232" s="70"/>
    </row>
    <row r="34233" spans="31:31" ht="15.75" x14ac:dyDescent="0.3">
      <c r="AE34233" s="70"/>
    </row>
    <row r="34234" spans="31:31" ht="15.75" x14ac:dyDescent="0.3">
      <c r="AE34234" s="70"/>
    </row>
    <row r="34235" spans="31:31" ht="15.75" x14ac:dyDescent="0.3">
      <c r="AE34235" s="70"/>
    </row>
    <row r="34236" spans="31:31" ht="15.75" x14ac:dyDescent="0.3">
      <c r="AE34236" s="70"/>
    </row>
    <row r="34237" spans="31:31" ht="15.75" x14ac:dyDescent="0.3">
      <c r="AE34237" s="70"/>
    </row>
    <row r="34238" spans="31:31" ht="15.75" x14ac:dyDescent="0.3">
      <c r="AE34238" s="70"/>
    </row>
    <row r="34239" spans="31:31" ht="15.75" x14ac:dyDescent="0.3">
      <c r="AE34239" s="70"/>
    </row>
    <row r="34240" spans="31:31" ht="15.75" x14ac:dyDescent="0.3">
      <c r="AE34240" s="70"/>
    </row>
    <row r="34241" spans="31:31" ht="15.75" x14ac:dyDescent="0.3">
      <c r="AE34241" s="70"/>
    </row>
    <row r="34242" spans="31:31" ht="15.75" x14ac:dyDescent="0.3">
      <c r="AE34242" s="70"/>
    </row>
    <row r="34243" spans="31:31" ht="15.75" x14ac:dyDescent="0.3">
      <c r="AE34243" s="70"/>
    </row>
    <row r="34244" spans="31:31" ht="15.75" x14ac:dyDescent="0.3">
      <c r="AE34244" s="70"/>
    </row>
    <row r="34245" spans="31:31" ht="15.75" x14ac:dyDescent="0.3">
      <c r="AE34245" s="70"/>
    </row>
    <row r="34246" spans="31:31" ht="15.75" x14ac:dyDescent="0.3">
      <c r="AE34246" s="70"/>
    </row>
    <row r="34247" spans="31:31" ht="15.75" x14ac:dyDescent="0.3">
      <c r="AE34247" s="70"/>
    </row>
    <row r="34248" spans="31:31" ht="15.75" x14ac:dyDescent="0.3">
      <c r="AE34248" s="70"/>
    </row>
    <row r="34249" spans="31:31" ht="15.75" x14ac:dyDescent="0.3">
      <c r="AE34249" s="70"/>
    </row>
    <row r="34250" spans="31:31" ht="15.75" x14ac:dyDescent="0.3">
      <c r="AE34250" s="70"/>
    </row>
    <row r="34251" spans="31:31" ht="15.75" x14ac:dyDescent="0.3">
      <c r="AE34251" s="70"/>
    </row>
    <row r="34252" spans="31:31" ht="15.75" x14ac:dyDescent="0.3">
      <c r="AE34252" s="70"/>
    </row>
    <row r="34253" spans="31:31" ht="15.75" x14ac:dyDescent="0.3">
      <c r="AE34253" s="70"/>
    </row>
    <row r="34254" spans="31:31" ht="15.75" x14ac:dyDescent="0.3">
      <c r="AE34254" s="70"/>
    </row>
    <row r="34255" spans="31:31" ht="15.75" x14ac:dyDescent="0.3">
      <c r="AE34255" s="70"/>
    </row>
    <row r="34256" spans="31:31" ht="15.75" x14ac:dyDescent="0.3">
      <c r="AE34256" s="70"/>
    </row>
    <row r="34257" spans="31:31" ht="15.75" x14ac:dyDescent="0.3">
      <c r="AE34257" s="70"/>
    </row>
    <row r="34258" spans="31:31" ht="15.75" x14ac:dyDescent="0.3">
      <c r="AE34258" s="70"/>
    </row>
    <row r="34259" spans="31:31" ht="15.75" x14ac:dyDescent="0.3">
      <c r="AE34259" s="70"/>
    </row>
    <row r="34260" spans="31:31" ht="15.75" x14ac:dyDescent="0.3">
      <c r="AE34260" s="70"/>
    </row>
    <row r="34261" spans="31:31" ht="15.75" x14ac:dyDescent="0.3">
      <c r="AE34261" s="70"/>
    </row>
    <row r="34262" spans="31:31" ht="15.75" x14ac:dyDescent="0.3">
      <c r="AE34262" s="70"/>
    </row>
    <row r="34263" spans="31:31" ht="15.75" x14ac:dyDescent="0.3">
      <c r="AE34263" s="70"/>
    </row>
    <row r="34264" spans="31:31" ht="15.75" x14ac:dyDescent="0.3">
      <c r="AE34264" s="70"/>
    </row>
    <row r="34265" spans="31:31" ht="15.75" x14ac:dyDescent="0.3">
      <c r="AE34265" s="70"/>
    </row>
    <row r="34266" spans="31:31" ht="15.75" x14ac:dyDescent="0.3">
      <c r="AE34266" s="70"/>
    </row>
    <row r="34267" spans="31:31" ht="15.75" x14ac:dyDescent="0.3">
      <c r="AE34267" s="70"/>
    </row>
    <row r="34268" spans="31:31" ht="15.75" x14ac:dyDescent="0.3">
      <c r="AE34268" s="70"/>
    </row>
    <row r="34269" spans="31:31" ht="15.75" x14ac:dyDescent="0.3">
      <c r="AE34269" s="70"/>
    </row>
    <row r="34270" spans="31:31" ht="15.75" x14ac:dyDescent="0.3">
      <c r="AE34270" s="70"/>
    </row>
    <row r="34271" spans="31:31" ht="15.75" x14ac:dyDescent="0.3">
      <c r="AE34271" s="70"/>
    </row>
    <row r="34272" spans="31:31" ht="15.75" x14ac:dyDescent="0.3">
      <c r="AE34272" s="70"/>
    </row>
    <row r="34273" spans="31:31" ht="15.75" x14ac:dyDescent="0.3">
      <c r="AE34273" s="70"/>
    </row>
    <row r="34274" spans="31:31" ht="15.75" x14ac:dyDescent="0.3">
      <c r="AE34274" s="70"/>
    </row>
    <row r="34275" spans="31:31" ht="15.75" x14ac:dyDescent="0.3">
      <c r="AE34275" s="70"/>
    </row>
    <row r="34276" spans="31:31" ht="15.75" x14ac:dyDescent="0.3">
      <c r="AE34276" s="70"/>
    </row>
    <row r="34277" spans="31:31" ht="15.75" x14ac:dyDescent="0.3">
      <c r="AE34277" s="70"/>
    </row>
    <row r="34278" spans="31:31" ht="15.75" x14ac:dyDescent="0.3">
      <c r="AE34278" s="70"/>
    </row>
    <row r="34279" spans="31:31" ht="15.75" x14ac:dyDescent="0.3">
      <c r="AE34279" s="70"/>
    </row>
    <row r="34280" spans="31:31" ht="15.75" x14ac:dyDescent="0.3">
      <c r="AE34280" s="70"/>
    </row>
    <row r="34281" spans="31:31" ht="15.75" x14ac:dyDescent="0.3">
      <c r="AE34281" s="70"/>
    </row>
    <row r="34282" spans="31:31" ht="15.75" x14ac:dyDescent="0.3">
      <c r="AE34282" s="70"/>
    </row>
    <row r="34283" spans="31:31" ht="15.75" x14ac:dyDescent="0.3">
      <c r="AE34283" s="70"/>
    </row>
    <row r="34284" spans="31:31" ht="15.75" x14ac:dyDescent="0.3">
      <c r="AE34284" s="70"/>
    </row>
    <row r="34285" spans="31:31" ht="15.75" x14ac:dyDescent="0.3">
      <c r="AE34285" s="70"/>
    </row>
    <row r="34286" spans="31:31" ht="15.75" x14ac:dyDescent="0.3">
      <c r="AE34286" s="70"/>
    </row>
    <row r="34287" spans="31:31" ht="15.75" x14ac:dyDescent="0.3">
      <c r="AE34287" s="70"/>
    </row>
    <row r="34288" spans="31:31" ht="15.75" x14ac:dyDescent="0.3">
      <c r="AE34288" s="70"/>
    </row>
    <row r="34289" spans="31:31" ht="15.75" x14ac:dyDescent="0.3">
      <c r="AE34289" s="70"/>
    </row>
    <row r="34290" spans="31:31" ht="15.75" x14ac:dyDescent="0.3">
      <c r="AE34290" s="70"/>
    </row>
    <row r="34291" spans="31:31" ht="15.75" x14ac:dyDescent="0.3">
      <c r="AE34291" s="70"/>
    </row>
    <row r="34292" spans="31:31" ht="15.75" x14ac:dyDescent="0.3">
      <c r="AE34292" s="70"/>
    </row>
    <row r="34293" spans="31:31" ht="15.75" x14ac:dyDescent="0.3">
      <c r="AE34293" s="70"/>
    </row>
    <row r="34294" spans="31:31" ht="15.75" x14ac:dyDescent="0.3">
      <c r="AE34294" s="70"/>
    </row>
    <row r="34295" spans="31:31" ht="15.75" x14ac:dyDescent="0.3">
      <c r="AE34295" s="70"/>
    </row>
    <row r="34296" spans="31:31" ht="15.75" x14ac:dyDescent="0.3">
      <c r="AE34296" s="70"/>
    </row>
    <row r="34297" spans="31:31" ht="15.75" x14ac:dyDescent="0.3">
      <c r="AE34297" s="70"/>
    </row>
    <row r="34298" spans="31:31" ht="15.75" x14ac:dyDescent="0.3">
      <c r="AE34298" s="70"/>
    </row>
    <row r="34299" spans="31:31" ht="15.75" x14ac:dyDescent="0.3">
      <c r="AE34299" s="70"/>
    </row>
    <row r="34300" spans="31:31" ht="15.75" x14ac:dyDescent="0.3">
      <c r="AE34300" s="70"/>
    </row>
    <row r="34301" spans="31:31" ht="15.75" x14ac:dyDescent="0.3">
      <c r="AE34301" s="70"/>
    </row>
    <row r="34302" spans="31:31" ht="15.75" x14ac:dyDescent="0.3">
      <c r="AE34302" s="70"/>
    </row>
    <row r="34303" spans="31:31" ht="15.75" x14ac:dyDescent="0.3">
      <c r="AE34303" s="70"/>
    </row>
    <row r="34304" spans="31:31" ht="15.75" x14ac:dyDescent="0.3">
      <c r="AE34304" s="70"/>
    </row>
    <row r="34305" spans="31:31" ht="15.75" x14ac:dyDescent="0.3">
      <c r="AE34305" s="70"/>
    </row>
    <row r="34306" spans="31:31" ht="15.75" x14ac:dyDescent="0.3">
      <c r="AE34306" s="70"/>
    </row>
    <row r="34307" spans="31:31" ht="15.75" x14ac:dyDescent="0.3">
      <c r="AE34307" s="70"/>
    </row>
    <row r="34308" spans="31:31" ht="15.75" x14ac:dyDescent="0.3">
      <c r="AE34308" s="70"/>
    </row>
    <row r="34309" spans="31:31" ht="15.75" x14ac:dyDescent="0.3">
      <c r="AE34309" s="70"/>
    </row>
    <row r="34310" spans="31:31" ht="15.75" x14ac:dyDescent="0.3">
      <c r="AE34310" s="70"/>
    </row>
    <row r="34311" spans="31:31" ht="15.75" x14ac:dyDescent="0.3">
      <c r="AE34311" s="70"/>
    </row>
    <row r="34312" spans="31:31" ht="15.75" x14ac:dyDescent="0.3">
      <c r="AE34312" s="70"/>
    </row>
    <row r="34313" spans="31:31" ht="15.75" x14ac:dyDescent="0.3">
      <c r="AE34313" s="70"/>
    </row>
    <row r="34314" spans="31:31" ht="15.75" x14ac:dyDescent="0.3">
      <c r="AE34314" s="70"/>
    </row>
    <row r="34315" spans="31:31" ht="15.75" x14ac:dyDescent="0.3">
      <c r="AE34315" s="70"/>
    </row>
    <row r="34316" spans="31:31" ht="15.75" x14ac:dyDescent="0.3">
      <c r="AE34316" s="70"/>
    </row>
    <row r="34317" spans="31:31" ht="15.75" x14ac:dyDescent="0.3">
      <c r="AE34317" s="70"/>
    </row>
    <row r="34318" spans="31:31" ht="15.75" x14ac:dyDescent="0.3">
      <c r="AE34318" s="70"/>
    </row>
    <row r="34319" spans="31:31" ht="15.75" x14ac:dyDescent="0.3">
      <c r="AE34319" s="70"/>
    </row>
    <row r="34320" spans="31:31" ht="15.75" x14ac:dyDescent="0.3">
      <c r="AE34320" s="70"/>
    </row>
    <row r="34321" spans="31:31" ht="15.75" x14ac:dyDescent="0.3">
      <c r="AE34321" s="70"/>
    </row>
    <row r="34322" spans="31:31" ht="15.75" x14ac:dyDescent="0.3">
      <c r="AE34322" s="70"/>
    </row>
    <row r="34323" spans="31:31" ht="15.75" x14ac:dyDescent="0.3">
      <c r="AE34323" s="70"/>
    </row>
    <row r="34324" spans="31:31" ht="15.75" x14ac:dyDescent="0.3">
      <c r="AE34324" s="70"/>
    </row>
    <row r="34325" spans="31:31" ht="15.75" x14ac:dyDescent="0.3">
      <c r="AE34325" s="70"/>
    </row>
    <row r="34326" spans="31:31" ht="15.75" x14ac:dyDescent="0.3">
      <c r="AE34326" s="70"/>
    </row>
    <row r="34327" spans="31:31" ht="15.75" x14ac:dyDescent="0.3">
      <c r="AE34327" s="70"/>
    </row>
    <row r="34328" spans="31:31" ht="15.75" x14ac:dyDescent="0.3">
      <c r="AE34328" s="70"/>
    </row>
    <row r="34329" spans="31:31" ht="15.75" x14ac:dyDescent="0.3">
      <c r="AE34329" s="70"/>
    </row>
    <row r="34330" spans="31:31" ht="15.75" x14ac:dyDescent="0.3">
      <c r="AE34330" s="70"/>
    </row>
    <row r="34331" spans="31:31" ht="15.75" x14ac:dyDescent="0.3">
      <c r="AE34331" s="70"/>
    </row>
    <row r="34332" spans="31:31" ht="15.75" x14ac:dyDescent="0.3">
      <c r="AE34332" s="70"/>
    </row>
    <row r="34333" spans="31:31" ht="15.75" x14ac:dyDescent="0.3">
      <c r="AE34333" s="70"/>
    </row>
    <row r="34334" spans="31:31" ht="15.75" x14ac:dyDescent="0.3">
      <c r="AE34334" s="70"/>
    </row>
    <row r="34335" spans="31:31" ht="15.75" x14ac:dyDescent="0.3">
      <c r="AE34335" s="70"/>
    </row>
    <row r="34336" spans="31:31" ht="15.75" x14ac:dyDescent="0.3">
      <c r="AE34336" s="70"/>
    </row>
    <row r="34337" spans="31:31" ht="15.75" x14ac:dyDescent="0.3">
      <c r="AE34337" s="70"/>
    </row>
    <row r="34338" spans="31:31" ht="15.75" x14ac:dyDescent="0.3">
      <c r="AE34338" s="70"/>
    </row>
    <row r="34339" spans="31:31" ht="15.75" x14ac:dyDescent="0.3">
      <c r="AE34339" s="70"/>
    </row>
    <row r="34340" spans="31:31" ht="15.75" x14ac:dyDescent="0.3">
      <c r="AE34340" s="70"/>
    </row>
    <row r="34341" spans="31:31" ht="15.75" x14ac:dyDescent="0.3">
      <c r="AE34341" s="70"/>
    </row>
    <row r="34342" spans="31:31" ht="15.75" x14ac:dyDescent="0.3">
      <c r="AE34342" s="70"/>
    </row>
    <row r="34343" spans="31:31" ht="15.75" x14ac:dyDescent="0.3">
      <c r="AE34343" s="70"/>
    </row>
    <row r="34344" spans="31:31" ht="15.75" x14ac:dyDescent="0.3">
      <c r="AE34344" s="70"/>
    </row>
    <row r="34345" spans="31:31" ht="15.75" x14ac:dyDescent="0.3">
      <c r="AE34345" s="70"/>
    </row>
    <row r="34346" spans="31:31" ht="15.75" x14ac:dyDescent="0.3">
      <c r="AE34346" s="70"/>
    </row>
    <row r="34347" spans="31:31" ht="15.75" x14ac:dyDescent="0.3">
      <c r="AE34347" s="70"/>
    </row>
    <row r="34348" spans="31:31" ht="15.75" x14ac:dyDescent="0.3">
      <c r="AE34348" s="70"/>
    </row>
    <row r="34349" spans="31:31" ht="15.75" x14ac:dyDescent="0.3">
      <c r="AE34349" s="70"/>
    </row>
    <row r="34350" spans="31:31" ht="15.75" x14ac:dyDescent="0.3">
      <c r="AE34350" s="70"/>
    </row>
    <row r="34351" spans="31:31" ht="15.75" x14ac:dyDescent="0.3">
      <c r="AE34351" s="70"/>
    </row>
    <row r="34352" spans="31:31" ht="15.75" x14ac:dyDescent="0.3">
      <c r="AE34352" s="70"/>
    </row>
    <row r="34353" spans="31:31" ht="15.75" x14ac:dyDescent="0.3">
      <c r="AE34353" s="70"/>
    </row>
    <row r="34354" spans="31:31" ht="15.75" x14ac:dyDescent="0.3">
      <c r="AE34354" s="70"/>
    </row>
    <row r="34355" spans="31:31" ht="15.75" x14ac:dyDescent="0.3">
      <c r="AE34355" s="70"/>
    </row>
    <row r="34356" spans="31:31" ht="15.75" x14ac:dyDescent="0.3">
      <c r="AE34356" s="70"/>
    </row>
    <row r="34357" spans="31:31" ht="15.75" x14ac:dyDescent="0.3">
      <c r="AE34357" s="70"/>
    </row>
    <row r="34358" spans="31:31" ht="15.75" x14ac:dyDescent="0.3">
      <c r="AE34358" s="70"/>
    </row>
    <row r="34359" spans="31:31" ht="15.75" x14ac:dyDescent="0.3">
      <c r="AE34359" s="70"/>
    </row>
    <row r="34360" spans="31:31" ht="15.75" x14ac:dyDescent="0.3">
      <c r="AE34360" s="70"/>
    </row>
    <row r="34361" spans="31:31" ht="15.75" x14ac:dyDescent="0.3">
      <c r="AE34361" s="70"/>
    </row>
    <row r="34362" spans="31:31" ht="15.75" x14ac:dyDescent="0.3">
      <c r="AE34362" s="70"/>
    </row>
    <row r="34363" spans="31:31" ht="15.75" x14ac:dyDescent="0.3">
      <c r="AE34363" s="70"/>
    </row>
    <row r="34364" spans="31:31" ht="15.75" x14ac:dyDescent="0.3">
      <c r="AE34364" s="70"/>
    </row>
    <row r="34365" spans="31:31" ht="15.75" x14ac:dyDescent="0.3">
      <c r="AE34365" s="70"/>
    </row>
    <row r="34366" spans="31:31" ht="15.75" x14ac:dyDescent="0.3">
      <c r="AE34366" s="70"/>
    </row>
    <row r="34367" spans="31:31" ht="15.75" x14ac:dyDescent="0.3">
      <c r="AE34367" s="70"/>
    </row>
    <row r="34368" spans="31:31" ht="15.75" x14ac:dyDescent="0.3">
      <c r="AE34368" s="70"/>
    </row>
    <row r="34369" spans="31:31" ht="15.75" x14ac:dyDescent="0.3">
      <c r="AE34369" s="70"/>
    </row>
    <row r="34370" spans="31:31" ht="15.75" x14ac:dyDescent="0.3">
      <c r="AE34370" s="70"/>
    </row>
    <row r="34371" spans="31:31" ht="15.75" x14ac:dyDescent="0.3">
      <c r="AE34371" s="70"/>
    </row>
    <row r="34372" spans="31:31" ht="15.75" x14ac:dyDescent="0.3">
      <c r="AE34372" s="70"/>
    </row>
    <row r="34373" spans="31:31" ht="15.75" x14ac:dyDescent="0.3">
      <c r="AE34373" s="70"/>
    </row>
    <row r="34374" spans="31:31" ht="15.75" x14ac:dyDescent="0.3">
      <c r="AE34374" s="70"/>
    </row>
    <row r="34375" spans="31:31" ht="15.75" x14ac:dyDescent="0.3">
      <c r="AE34375" s="70"/>
    </row>
    <row r="34376" spans="31:31" ht="15.75" x14ac:dyDescent="0.3">
      <c r="AE34376" s="70"/>
    </row>
    <row r="34377" spans="31:31" ht="15.75" x14ac:dyDescent="0.3">
      <c r="AE34377" s="70"/>
    </row>
    <row r="34378" spans="31:31" ht="15.75" x14ac:dyDescent="0.3">
      <c r="AE34378" s="70"/>
    </row>
    <row r="34379" spans="31:31" ht="15.75" x14ac:dyDescent="0.3">
      <c r="AE34379" s="70"/>
    </row>
    <row r="34380" spans="31:31" ht="15.75" x14ac:dyDescent="0.3">
      <c r="AE34380" s="70"/>
    </row>
    <row r="34381" spans="31:31" ht="15.75" x14ac:dyDescent="0.3">
      <c r="AE34381" s="70"/>
    </row>
    <row r="34382" spans="31:31" ht="15.75" x14ac:dyDescent="0.3">
      <c r="AE34382" s="70"/>
    </row>
    <row r="34383" spans="31:31" ht="15.75" x14ac:dyDescent="0.3">
      <c r="AE34383" s="70"/>
    </row>
    <row r="34384" spans="31:31" ht="15.75" x14ac:dyDescent="0.3">
      <c r="AE34384" s="70"/>
    </row>
    <row r="34385" spans="31:31" ht="15.75" x14ac:dyDescent="0.3">
      <c r="AE34385" s="70"/>
    </row>
    <row r="34386" spans="31:31" ht="15.75" x14ac:dyDescent="0.3">
      <c r="AE34386" s="70"/>
    </row>
    <row r="34387" spans="31:31" ht="15.75" x14ac:dyDescent="0.3">
      <c r="AE34387" s="70"/>
    </row>
    <row r="34388" spans="31:31" ht="15.75" x14ac:dyDescent="0.3">
      <c r="AE34388" s="70"/>
    </row>
    <row r="34389" spans="31:31" ht="15.75" x14ac:dyDescent="0.3">
      <c r="AE34389" s="70"/>
    </row>
    <row r="34390" spans="31:31" ht="15.75" x14ac:dyDescent="0.3">
      <c r="AE34390" s="70"/>
    </row>
    <row r="34391" spans="31:31" ht="15.75" x14ac:dyDescent="0.3">
      <c r="AE34391" s="70"/>
    </row>
    <row r="34392" spans="31:31" ht="15.75" x14ac:dyDescent="0.3">
      <c r="AE34392" s="70"/>
    </row>
    <row r="34393" spans="31:31" ht="15.75" x14ac:dyDescent="0.3">
      <c r="AE34393" s="70"/>
    </row>
    <row r="34394" spans="31:31" ht="15.75" x14ac:dyDescent="0.3">
      <c r="AE34394" s="70"/>
    </row>
    <row r="34395" spans="31:31" ht="15.75" x14ac:dyDescent="0.3">
      <c r="AE34395" s="70"/>
    </row>
    <row r="34396" spans="31:31" ht="15.75" x14ac:dyDescent="0.3">
      <c r="AE34396" s="70"/>
    </row>
    <row r="34397" spans="31:31" ht="15.75" x14ac:dyDescent="0.3">
      <c r="AE34397" s="70"/>
    </row>
    <row r="34398" spans="31:31" ht="15.75" x14ac:dyDescent="0.3">
      <c r="AE34398" s="70"/>
    </row>
    <row r="34399" spans="31:31" ht="15.75" x14ac:dyDescent="0.3">
      <c r="AE34399" s="70"/>
    </row>
    <row r="34400" spans="31:31" ht="15.75" x14ac:dyDescent="0.3">
      <c r="AE34400" s="70"/>
    </row>
    <row r="34401" spans="31:31" ht="15.75" x14ac:dyDescent="0.3">
      <c r="AE34401" s="70"/>
    </row>
    <row r="34402" spans="31:31" ht="15.75" x14ac:dyDescent="0.3">
      <c r="AE34402" s="70"/>
    </row>
    <row r="34403" spans="31:31" ht="15.75" x14ac:dyDescent="0.3">
      <c r="AE34403" s="70"/>
    </row>
    <row r="34404" spans="31:31" ht="15.75" x14ac:dyDescent="0.3">
      <c r="AE34404" s="70"/>
    </row>
    <row r="34405" spans="31:31" ht="15.75" x14ac:dyDescent="0.3">
      <c r="AE34405" s="70"/>
    </row>
    <row r="34406" spans="31:31" ht="15.75" x14ac:dyDescent="0.3">
      <c r="AE34406" s="70"/>
    </row>
    <row r="34407" spans="31:31" ht="15.75" x14ac:dyDescent="0.3">
      <c r="AE34407" s="70"/>
    </row>
    <row r="34408" spans="31:31" ht="15.75" x14ac:dyDescent="0.3">
      <c r="AE34408" s="70"/>
    </row>
    <row r="34409" spans="31:31" ht="15.75" x14ac:dyDescent="0.3">
      <c r="AE34409" s="70"/>
    </row>
    <row r="34410" spans="31:31" ht="15.75" x14ac:dyDescent="0.3">
      <c r="AE34410" s="70"/>
    </row>
    <row r="34411" spans="31:31" ht="15.75" x14ac:dyDescent="0.3">
      <c r="AE34411" s="70"/>
    </row>
    <row r="34412" spans="31:31" ht="15.75" x14ac:dyDescent="0.3">
      <c r="AE34412" s="70"/>
    </row>
    <row r="34413" spans="31:31" ht="15.75" x14ac:dyDescent="0.3">
      <c r="AE34413" s="70"/>
    </row>
    <row r="34414" spans="31:31" ht="15.75" x14ac:dyDescent="0.3">
      <c r="AE34414" s="70"/>
    </row>
    <row r="34415" spans="31:31" ht="15.75" x14ac:dyDescent="0.3">
      <c r="AE34415" s="70"/>
    </row>
    <row r="34416" spans="31:31" ht="15.75" x14ac:dyDescent="0.3">
      <c r="AE34416" s="70"/>
    </row>
    <row r="34417" spans="31:31" ht="15.75" x14ac:dyDescent="0.3">
      <c r="AE34417" s="70"/>
    </row>
    <row r="34418" spans="31:31" ht="15.75" x14ac:dyDescent="0.3">
      <c r="AE34418" s="70"/>
    </row>
    <row r="34419" spans="31:31" ht="15.75" x14ac:dyDescent="0.3">
      <c r="AE34419" s="70"/>
    </row>
    <row r="34420" spans="31:31" ht="15.75" x14ac:dyDescent="0.3">
      <c r="AE34420" s="70"/>
    </row>
    <row r="34421" spans="31:31" ht="15.75" x14ac:dyDescent="0.3">
      <c r="AE34421" s="70"/>
    </row>
    <row r="34422" spans="31:31" ht="15.75" x14ac:dyDescent="0.3">
      <c r="AE34422" s="70"/>
    </row>
    <row r="34423" spans="31:31" ht="15.75" x14ac:dyDescent="0.3">
      <c r="AE34423" s="70"/>
    </row>
    <row r="34424" spans="31:31" ht="15.75" x14ac:dyDescent="0.3">
      <c r="AE34424" s="70"/>
    </row>
    <row r="34425" spans="31:31" ht="15.75" x14ac:dyDescent="0.3">
      <c r="AE34425" s="70"/>
    </row>
    <row r="34426" spans="31:31" ht="15.75" x14ac:dyDescent="0.3">
      <c r="AE34426" s="70"/>
    </row>
    <row r="34427" spans="31:31" ht="15.75" x14ac:dyDescent="0.3">
      <c r="AE34427" s="70"/>
    </row>
    <row r="34428" spans="31:31" ht="15.75" x14ac:dyDescent="0.3">
      <c r="AE34428" s="70"/>
    </row>
    <row r="34429" spans="31:31" ht="15.75" x14ac:dyDescent="0.3">
      <c r="AE34429" s="70"/>
    </row>
    <row r="34430" spans="31:31" ht="15.75" x14ac:dyDescent="0.3">
      <c r="AE34430" s="70"/>
    </row>
    <row r="34431" spans="31:31" ht="15.75" x14ac:dyDescent="0.3">
      <c r="AE34431" s="70"/>
    </row>
    <row r="34432" spans="31:31" ht="15.75" x14ac:dyDescent="0.3">
      <c r="AE34432" s="70"/>
    </row>
    <row r="34433" spans="31:31" ht="15.75" x14ac:dyDescent="0.3">
      <c r="AE34433" s="70"/>
    </row>
    <row r="34434" spans="31:31" ht="15.75" x14ac:dyDescent="0.3">
      <c r="AE34434" s="70"/>
    </row>
    <row r="34435" spans="31:31" ht="15.75" x14ac:dyDescent="0.3">
      <c r="AE34435" s="70"/>
    </row>
    <row r="34436" spans="31:31" ht="15.75" x14ac:dyDescent="0.3">
      <c r="AE34436" s="70"/>
    </row>
    <row r="34437" spans="31:31" ht="15.75" x14ac:dyDescent="0.3">
      <c r="AE34437" s="70"/>
    </row>
    <row r="34438" spans="31:31" ht="15.75" x14ac:dyDescent="0.3">
      <c r="AE34438" s="70"/>
    </row>
    <row r="34439" spans="31:31" ht="15.75" x14ac:dyDescent="0.3">
      <c r="AE34439" s="70"/>
    </row>
    <row r="34440" spans="31:31" ht="15.75" x14ac:dyDescent="0.3">
      <c r="AE34440" s="70"/>
    </row>
    <row r="34441" spans="31:31" ht="15.75" x14ac:dyDescent="0.3">
      <c r="AE34441" s="70"/>
    </row>
    <row r="34442" spans="31:31" ht="15.75" x14ac:dyDescent="0.3">
      <c r="AE34442" s="70"/>
    </row>
    <row r="34443" spans="31:31" ht="15.75" x14ac:dyDescent="0.3">
      <c r="AE34443" s="70"/>
    </row>
    <row r="34444" spans="31:31" ht="15.75" x14ac:dyDescent="0.3">
      <c r="AE34444" s="70"/>
    </row>
    <row r="34445" spans="31:31" ht="15.75" x14ac:dyDescent="0.3">
      <c r="AE34445" s="70"/>
    </row>
    <row r="34446" spans="31:31" ht="15.75" x14ac:dyDescent="0.3">
      <c r="AE34446" s="70"/>
    </row>
    <row r="34447" spans="31:31" ht="15.75" x14ac:dyDescent="0.3">
      <c r="AE34447" s="70"/>
    </row>
    <row r="34448" spans="31:31" ht="15.75" x14ac:dyDescent="0.3">
      <c r="AE34448" s="70"/>
    </row>
    <row r="34449" spans="31:31" ht="15.75" x14ac:dyDescent="0.3">
      <c r="AE34449" s="70"/>
    </row>
    <row r="34450" spans="31:31" ht="15.75" x14ac:dyDescent="0.3">
      <c r="AE34450" s="70"/>
    </row>
    <row r="34451" spans="31:31" ht="15.75" x14ac:dyDescent="0.3">
      <c r="AE34451" s="70"/>
    </row>
    <row r="34452" spans="31:31" ht="15.75" x14ac:dyDescent="0.3">
      <c r="AE34452" s="70"/>
    </row>
    <row r="34453" spans="31:31" ht="15.75" x14ac:dyDescent="0.3">
      <c r="AE34453" s="70"/>
    </row>
    <row r="34454" spans="31:31" ht="15.75" x14ac:dyDescent="0.3">
      <c r="AE34454" s="70"/>
    </row>
    <row r="34455" spans="31:31" ht="15.75" x14ac:dyDescent="0.3">
      <c r="AE34455" s="70"/>
    </row>
    <row r="34456" spans="31:31" ht="15.75" x14ac:dyDescent="0.3">
      <c r="AE34456" s="70"/>
    </row>
    <row r="34457" spans="31:31" ht="15.75" x14ac:dyDescent="0.3">
      <c r="AE34457" s="70"/>
    </row>
    <row r="34458" spans="31:31" ht="15.75" x14ac:dyDescent="0.3">
      <c r="AE34458" s="70"/>
    </row>
    <row r="34459" spans="31:31" ht="15.75" x14ac:dyDescent="0.3">
      <c r="AE34459" s="70"/>
    </row>
    <row r="34460" spans="31:31" ht="15.75" x14ac:dyDescent="0.3">
      <c r="AE34460" s="70"/>
    </row>
    <row r="34461" spans="31:31" ht="15.75" x14ac:dyDescent="0.3">
      <c r="AE34461" s="70"/>
    </row>
    <row r="34462" spans="31:31" ht="15.75" x14ac:dyDescent="0.3">
      <c r="AE34462" s="70"/>
    </row>
    <row r="34463" spans="31:31" ht="15.75" x14ac:dyDescent="0.3">
      <c r="AE34463" s="70"/>
    </row>
    <row r="34464" spans="31:31" ht="15.75" x14ac:dyDescent="0.3">
      <c r="AE34464" s="70"/>
    </row>
    <row r="34465" spans="31:31" ht="15.75" x14ac:dyDescent="0.3">
      <c r="AE34465" s="70"/>
    </row>
    <row r="34466" spans="31:31" ht="15.75" x14ac:dyDescent="0.3">
      <c r="AE34466" s="70"/>
    </row>
    <row r="34467" spans="31:31" ht="15.75" x14ac:dyDescent="0.3">
      <c r="AE34467" s="70"/>
    </row>
    <row r="34468" spans="31:31" ht="15.75" x14ac:dyDescent="0.3">
      <c r="AE34468" s="70"/>
    </row>
    <row r="34469" spans="31:31" ht="15.75" x14ac:dyDescent="0.3">
      <c r="AE34469" s="70"/>
    </row>
    <row r="34470" spans="31:31" ht="15.75" x14ac:dyDescent="0.3">
      <c r="AE34470" s="70"/>
    </row>
    <row r="34471" spans="31:31" ht="15.75" x14ac:dyDescent="0.3">
      <c r="AE34471" s="70"/>
    </row>
    <row r="34472" spans="31:31" ht="15.75" x14ac:dyDescent="0.3">
      <c r="AE34472" s="70"/>
    </row>
    <row r="34473" spans="31:31" ht="15.75" x14ac:dyDescent="0.3">
      <c r="AE34473" s="70"/>
    </row>
    <row r="34474" spans="31:31" ht="15.75" x14ac:dyDescent="0.3">
      <c r="AE34474" s="70"/>
    </row>
    <row r="34475" spans="31:31" ht="15.75" x14ac:dyDescent="0.3">
      <c r="AE34475" s="70"/>
    </row>
    <row r="34476" spans="31:31" ht="15.75" x14ac:dyDescent="0.3">
      <c r="AE34476" s="70"/>
    </row>
    <row r="34477" spans="31:31" ht="15.75" x14ac:dyDescent="0.3">
      <c r="AE34477" s="70"/>
    </row>
    <row r="34478" spans="31:31" ht="15.75" x14ac:dyDescent="0.3">
      <c r="AE34478" s="70"/>
    </row>
    <row r="34479" spans="31:31" ht="15.75" x14ac:dyDescent="0.3">
      <c r="AE34479" s="70"/>
    </row>
    <row r="34480" spans="31:31" ht="15.75" x14ac:dyDescent="0.3">
      <c r="AE34480" s="70"/>
    </row>
    <row r="34481" spans="31:31" ht="15.75" x14ac:dyDescent="0.3">
      <c r="AE34481" s="70"/>
    </row>
    <row r="34482" spans="31:31" ht="15.75" x14ac:dyDescent="0.3">
      <c r="AE34482" s="70"/>
    </row>
    <row r="34483" spans="31:31" ht="15.75" x14ac:dyDescent="0.3">
      <c r="AE34483" s="70"/>
    </row>
    <row r="34484" spans="31:31" ht="15.75" x14ac:dyDescent="0.3">
      <c r="AE34484" s="70"/>
    </row>
    <row r="34485" spans="31:31" ht="15.75" x14ac:dyDescent="0.3">
      <c r="AE34485" s="70"/>
    </row>
    <row r="34486" spans="31:31" ht="15.75" x14ac:dyDescent="0.3">
      <c r="AE34486" s="70"/>
    </row>
    <row r="34487" spans="31:31" ht="15.75" x14ac:dyDescent="0.3">
      <c r="AE34487" s="70"/>
    </row>
    <row r="34488" spans="31:31" ht="15.75" x14ac:dyDescent="0.3">
      <c r="AE34488" s="70"/>
    </row>
    <row r="34489" spans="31:31" ht="15.75" x14ac:dyDescent="0.3">
      <c r="AE34489" s="70"/>
    </row>
    <row r="34490" spans="31:31" ht="15.75" x14ac:dyDescent="0.3">
      <c r="AE34490" s="70"/>
    </row>
    <row r="34491" spans="31:31" ht="15.75" x14ac:dyDescent="0.3">
      <c r="AE34491" s="70"/>
    </row>
    <row r="34492" spans="31:31" ht="15.75" x14ac:dyDescent="0.3">
      <c r="AE34492" s="70"/>
    </row>
    <row r="34493" spans="31:31" ht="15.75" x14ac:dyDescent="0.3">
      <c r="AE34493" s="70"/>
    </row>
    <row r="34494" spans="31:31" ht="15.75" x14ac:dyDescent="0.3">
      <c r="AE34494" s="70"/>
    </row>
    <row r="34495" spans="31:31" ht="15.75" x14ac:dyDescent="0.3">
      <c r="AE34495" s="70"/>
    </row>
    <row r="34496" spans="31:31" ht="15.75" x14ac:dyDescent="0.3">
      <c r="AE34496" s="70"/>
    </row>
    <row r="34497" spans="31:31" ht="15.75" x14ac:dyDescent="0.3">
      <c r="AE34497" s="70"/>
    </row>
    <row r="34498" spans="31:31" ht="15.75" x14ac:dyDescent="0.3">
      <c r="AE34498" s="70"/>
    </row>
    <row r="34499" spans="31:31" ht="15.75" x14ac:dyDescent="0.3">
      <c r="AE34499" s="70"/>
    </row>
    <row r="34500" spans="31:31" ht="15.75" x14ac:dyDescent="0.3">
      <c r="AE34500" s="70"/>
    </row>
    <row r="34501" spans="31:31" ht="15.75" x14ac:dyDescent="0.3">
      <c r="AE34501" s="70"/>
    </row>
    <row r="34502" spans="31:31" ht="15.75" x14ac:dyDescent="0.3">
      <c r="AE34502" s="70"/>
    </row>
    <row r="34503" spans="31:31" ht="15.75" x14ac:dyDescent="0.3">
      <c r="AE34503" s="70"/>
    </row>
    <row r="34504" spans="31:31" ht="15.75" x14ac:dyDescent="0.3">
      <c r="AE34504" s="70"/>
    </row>
    <row r="34505" spans="31:31" ht="15.75" x14ac:dyDescent="0.3">
      <c r="AE34505" s="70"/>
    </row>
    <row r="34506" spans="31:31" ht="15.75" x14ac:dyDescent="0.3">
      <c r="AE34506" s="70"/>
    </row>
    <row r="34507" spans="31:31" ht="15.75" x14ac:dyDescent="0.3">
      <c r="AE34507" s="70"/>
    </row>
    <row r="34508" spans="31:31" ht="15.75" x14ac:dyDescent="0.3">
      <c r="AE34508" s="70"/>
    </row>
    <row r="34509" spans="31:31" ht="15.75" x14ac:dyDescent="0.3">
      <c r="AE34509" s="70"/>
    </row>
    <row r="34510" spans="31:31" ht="15.75" x14ac:dyDescent="0.3">
      <c r="AE34510" s="70"/>
    </row>
    <row r="34511" spans="31:31" ht="15.75" x14ac:dyDescent="0.3">
      <c r="AE34511" s="70"/>
    </row>
    <row r="34512" spans="31:31" ht="15.75" x14ac:dyDescent="0.3">
      <c r="AE34512" s="70"/>
    </row>
    <row r="34513" spans="31:31" ht="15.75" x14ac:dyDescent="0.3">
      <c r="AE34513" s="70"/>
    </row>
    <row r="34514" spans="31:31" ht="15.75" x14ac:dyDescent="0.3">
      <c r="AE34514" s="70"/>
    </row>
    <row r="34515" spans="31:31" ht="15.75" x14ac:dyDescent="0.3">
      <c r="AE34515" s="70"/>
    </row>
    <row r="34516" spans="31:31" ht="15.75" x14ac:dyDescent="0.3">
      <c r="AE34516" s="70"/>
    </row>
    <row r="34517" spans="31:31" ht="15.75" x14ac:dyDescent="0.3">
      <c r="AE34517" s="70"/>
    </row>
    <row r="34518" spans="31:31" ht="15.75" x14ac:dyDescent="0.3">
      <c r="AE34518" s="70"/>
    </row>
    <row r="34519" spans="31:31" ht="15.75" x14ac:dyDescent="0.3">
      <c r="AE34519" s="70"/>
    </row>
    <row r="34520" spans="31:31" ht="15.75" x14ac:dyDescent="0.3">
      <c r="AE34520" s="70"/>
    </row>
    <row r="34521" spans="31:31" ht="15.75" x14ac:dyDescent="0.3">
      <c r="AE34521" s="70"/>
    </row>
    <row r="34522" spans="31:31" ht="15.75" x14ac:dyDescent="0.3">
      <c r="AE34522" s="70"/>
    </row>
    <row r="34523" spans="31:31" ht="15.75" x14ac:dyDescent="0.3">
      <c r="AE34523" s="70"/>
    </row>
    <row r="34524" spans="31:31" ht="15.75" x14ac:dyDescent="0.3">
      <c r="AE34524" s="70"/>
    </row>
    <row r="34525" spans="31:31" ht="15.75" x14ac:dyDescent="0.3">
      <c r="AE34525" s="70"/>
    </row>
    <row r="34526" spans="31:31" ht="15.75" x14ac:dyDescent="0.3">
      <c r="AE34526" s="70"/>
    </row>
    <row r="34527" spans="31:31" ht="15.75" x14ac:dyDescent="0.3">
      <c r="AE34527" s="70"/>
    </row>
    <row r="34528" spans="31:31" ht="15.75" x14ac:dyDescent="0.3">
      <c r="AE34528" s="70"/>
    </row>
    <row r="34529" spans="31:31" ht="15.75" x14ac:dyDescent="0.3">
      <c r="AE34529" s="70"/>
    </row>
    <row r="34530" spans="31:31" ht="15.75" x14ac:dyDescent="0.3">
      <c r="AE34530" s="70"/>
    </row>
    <row r="34531" spans="31:31" ht="15.75" x14ac:dyDescent="0.3">
      <c r="AE34531" s="70"/>
    </row>
    <row r="34532" spans="31:31" ht="15.75" x14ac:dyDescent="0.3">
      <c r="AE34532" s="70"/>
    </row>
    <row r="34533" spans="31:31" ht="15.75" x14ac:dyDescent="0.3">
      <c r="AE34533" s="70"/>
    </row>
    <row r="34534" spans="31:31" ht="15.75" x14ac:dyDescent="0.3">
      <c r="AE34534" s="70"/>
    </row>
    <row r="34535" spans="31:31" ht="15.75" x14ac:dyDescent="0.3">
      <c r="AE34535" s="70"/>
    </row>
    <row r="34536" spans="31:31" ht="15.75" x14ac:dyDescent="0.3">
      <c r="AE34536" s="70"/>
    </row>
    <row r="34537" spans="31:31" ht="15.75" x14ac:dyDescent="0.3">
      <c r="AE34537" s="70"/>
    </row>
    <row r="34538" spans="31:31" ht="15.75" x14ac:dyDescent="0.3">
      <c r="AE34538" s="70"/>
    </row>
    <row r="34539" spans="31:31" ht="15.75" x14ac:dyDescent="0.3">
      <c r="AE34539" s="70"/>
    </row>
    <row r="34540" spans="31:31" ht="15.75" x14ac:dyDescent="0.3">
      <c r="AE34540" s="70"/>
    </row>
    <row r="34541" spans="31:31" ht="15.75" x14ac:dyDescent="0.3">
      <c r="AE34541" s="70"/>
    </row>
    <row r="34542" spans="31:31" ht="15.75" x14ac:dyDescent="0.3">
      <c r="AE34542" s="70"/>
    </row>
    <row r="34543" spans="31:31" ht="15.75" x14ac:dyDescent="0.3">
      <c r="AE34543" s="70"/>
    </row>
    <row r="34544" spans="31:31" ht="15.75" x14ac:dyDescent="0.3">
      <c r="AE34544" s="70"/>
    </row>
    <row r="34545" spans="31:31" ht="15.75" x14ac:dyDescent="0.3">
      <c r="AE34545" s="70"/>
    </row>
    <row r="34546" spans="31:31" ht="15.75" x14ac:dyDescent="0.3">
      <c r="AE34546" s="70"/>
    </row>
    <row r="34547" spans="31:31" ht="15.75" x14ac:dyDescent="0.3">
      <c r="AE34547" s="70"/>
    </row>
    <row r="34548" spans="31:31" ht="15.75" x14ac:dyDescent="0.3">
      <c r="AE34548" s="70"/>
    </row>
    <row r="34549" spans="31:31" ht="15.75" x14ac:dyDescent="0.3">
      <c r="AE34549" s="70"/>
    </row>
    <row r="34550" spans="31:31" ht="15.75" x14ac:dyDescent="0.3">
      <c r="AE34550" s="70"/>
    </row>
    <row r="34551" spans="31:31" ht="15.75" x14ac:dyDescent="0.3">
      <c r="AE34551" s="70"/>
    </row>
    <row r="34552" spans="31:31" ht="15.75" x14ac:dyDescent="0.3">
      <c r="AE34552" s="70"/>
    </row>
    <row r="34553" spans="31:31" ht="15.75" x14ac:dyDescent="0.3">
      <c r="AE34553" s="70"/>
    </row>
    <row r="34554" spans="31:31" ht="15.75" x14ac:dyDescent="0.3">
      <c r="AE34554" s="70"/>
    </row>
    <row r="34555" spans="31:31" ht="15.75" x14ac:dyDescent="0.3">
      <c r="AE34555" s="70"/>
    </row>
    <row r="34556" spans="31:31" ht="15.75" x14ac:dyDescent="0.3">
      <c r="AE34556" s="70"/>
    </row>
    <row r="34557" spans="31:31" ht="15.75" x14ac:dyDescent="0.3">
      <c r="AE34557" s="70"/>
    </row>
    <row r="34558" spans="31:31" ht="15.75" x14ac:dyDescent="0.3">
      <c r="AE34558" s="70"/>
    </row>
    <row r="34559" spans="31:31" ht="15.75" x14ac:dyDescent="0.3">
      <c r="AE34559" s="70"/>
    </row>
    <row r="34560" spans="31:31" ht="15.75" x14ac:dyDescent="0.3">
      <c r="AE34560" s="70"/>
    </row>
    <row r="34561" spans="31:31" ht="15.75" x14ac:dyDescent="0.3">
      <c r="AE34561" s="70"/>
    </row>
    <row r="34562" spans="31:31" ht="15.75" x14ac:dyDescent="0.3">
      <c r="AE34562" s="70"/>
    </row>
    <row r="34563" spans="31:31" ht="15.75" x14ac:dyDescent="0.3">
      <c r="AE34563" s="70"/>
    </row>
    <row r="34564" spans="31:31" ht="15.75" x14ac:dyDescent="0.3">
      <c r="AE34564" s="70"/>
    </row>
    <row r="34565" spans="31:31" ht="15.75" x14ac:dyDescent="0.3">
      <c r="AE34565" s="70"/>
    </row>
    <row r="34566" spans="31:31" ht="15.75" x14ac:dyDescent="0.3">
      <c r="AE34566" s="70"/>
    </row>
    <row r="34567" spans="31:31" ht="15.75" x14ac:dyDescent="0.3">
      <c r="AE34567" s="70"/>
    </row>
    <row r="34568" spans="31:31" ht="15.75" x14ac:dyDescent="0.3">
      <c r="AE34568" s="70"/>
    </row>
    <row r="34569" spans="31:31" ht="15.75" x14ac:dyDescent="0.3">
      <c r="AE34569" s="70"/>
    </row>
    <row r="34570" spans="31:31" ht="15.75" x14ac:dyDescent="0.3">
      <c r="AE34570" s="70"/>
    </row>
    <row r="34571" spans="31:31" ht="15.75" x14ac:dyDescent="0.3">
      <c r="AE34571" s="70"/>
    </row>
    <row r="34572" spans="31:31" ht="15.75" x14ac:dyDescent="0.3">
      <c r="AE34572" s="70"/>
    </row>
    <row r="34573" spans="31:31" ht="15.75" x14ac:dyDescent="0.3">
      <c r="AE34573" s="70"/>
    </row>
    <row r="34574" spans="31:31" ht="15.75" x14ac:dyDescent="0.3">
      <c r="AE34574" s="70"/>
    </row>
    <row r="34575" spans="31:31" ht="15.75" x14ac:dyDescent="0.3">
      <c r="AE34575" s="70"/>
    </row>
    <row r="34576" spans="31:31" ht="15.75" x14ac:dyDescent="0.3">
      <c r="AE34576" s="70"/>
    </row>
    <row r="34577" spans="31:31" ht="15.75" x14ac:dyDescent="0.3">
      <c r="AE34577" s="70"/>
    </row>
    <row r="34578" spans="31:31" ht="15.75" x14ac:dyDescent="0.3">
      <c r="AE34578" s="70"/>
    </row>
    <row r="34579" spans="31:31" ht="15.75" x14ac:dyDescent="0.3">
      <c r="AE34579" s="70"/>
    </row>
    <row r="34580" spans="31:31" ht="15.75" x14ac:dyDescent="0.3">
      <c r="AE34580" s="70"/>
    </row>
    <row r="34581" spans="31:31" ht="15.75" x14ac:dyDescent="0.3">
      <c r="AE34581" s="70"/>
    </row>
    <row r="34582" spans="31:31" ht="15.75" x14ac:dyDescent="0.3">
      <c r="AE34582" s="70"/>
    </row>
    <row r="34583" spans="31:31" ht="15.75" x14ac:dyDescent="0.3">
      <c r="AE34583" s="70"/>
    </row>
    <row r="34584" spans="31:31" ht="15.75" x14ac:dyDescent="0.3">
      <c r="AE34584" s="70"/>
    </row>
    <row r="34585" spans="31:31" ht="15.75" x14ac:dyDescent="0.3">
      <c r="AE34585" s="70"/>
    </row>
    <row r="34586" spans="31:31" ht="15.75" x14ac:dyDescent="0.3">
      <c r="AE34586" s="70"/>
    </row>
    <row r="34587" spans="31:31" ht="15.75" x14ac:dyDescent="0.3">
      <c r="AE34587" s="70"/>
    </row>
    <row r="34588" spans="31:31" ht="15.75" x14ac:dyDescent="0.3">
      <c r="AE34588" s="70"/>
    </row>
    <row r="34589" spans="31:31" ht="15.75" x14ac:dyDescent="0.3">
      <c r="AE34589" s="70"/>
    </row>
    <row r="34590" spans="31:31" ht="15.75" x14ac:dyDescent="0.3">
      <c r="AE34590" s="70"/>
    </row>
    <row r="34591" spans="31:31" ht="15.75" x14ac:dyDescent="0.3">
      <c r="AE34591" s="70"/>
    </row>
    <row r="34592" spans="31:31" ht="15.75" x14ac:dyDescent="0.3">
      <c r="AE34592" s="70"/>
    </row>
    <row r="34593" spans="31:31" ht="15.75" x14ac:dyDescent="0.3">
      <c r="AE34593" s="70"/>
    </row>
    <row r="34594" spans="31:31" ht="15.75" x14ac:dyDescent="0.3">
      <c r="AE34594" s="70"/>
    </row>
    <row r="34595" spans="31:31" ht="15.75" x14ac:dyDescent="0.3">
      <c r="AE34595" s="70"/>
    </row>
    <row r="34596" spans="31:31" ht="15.75" x14ac:dyDescent="0.3">
      <c r="AE34596" s="70"/>
    </row>
    <row r="34597" spans="31:31" ht="15.75" x14ac:dyDescent="0.3">
      <c r="AE34597" s="70"/>
    </row>
    <row r="34598" spans="31:31" ht="15.75" x14ac:dyDescent="0.3">
      <c r="AE34598" s="70"/>
    </row>
    <row r="34599" spans="31:31" ht="15.75" x14ac:dyDescent="0.3">
      <c r="AE34599" s="70"/>
    </row>
    <row r="34600" spans="31:31" ht="15.75" x14ac:dyDescent="0.3">
      <c r="AE34600" s="70"/>
    </row>
    <row r="34601" spans="31:31" ht="15.75" x14ac:dyDescent="0.3">
      <c r="AE34601" s="70"/>
    </row>
    <row r="34602" spans="31:31" ht="15.75" x14ac:dyDescent="0.3">
      <c r="AE34602" s="70"/>
    </row>
    <row r="34603" spans="31:31" ht="15.75" x14ac:dyDescent="0.3">
      <c r="AE34603" s="70"/>
    </row>
    <row r="34604" spans="31:31" ht="15.75" x14ac:dyDescent="0.3">
      <c r="AE34604" s="70"/>
    </row>
    <row r="34605" spans="31:31" ht="15.75" x14ac:dyDescent="0.3">
      <c r="AE34605" s="70"/>
    </row>
    <row r="34606" spans="31:31" ht="15.75" x14ac:dyDescent="0.3">
      <c r="AE34606" s="70"/>
    </row>
    <row r="34607" spans="31:31" ht="15.75" x14ac:dyDescent="0.3">
      <c r="AE34607" s="70"/>
    </row>
    <row r="34608" spans="31:31" ht="15.75" x14ac:dyDescent="0.3">
      <c r="AE34608" s="70"/>
    </row>
    <row r="34609" spans="31:31" ht="15.75" x14ac:dyDescent="0.3">
      <c r="AE34609" s="70"/>
    </row>
    <row r="34610" spans="31:31" ht="15.75" x14ac:dyDescent="0.3">
      <c r="AE34610" s="70"/>
    </row>
    <row r="34611" spans="31:31" ht="15.75" x14ac:dyDescent="0.3">
      <c r="AE34611" s="70"/>
    </row>
    <row r="34612" spans="31:31" ht="15.75" x14ac:dyDescent="0.3">
      <c r="AE34612" s="70"/>
    </row>
    <row r="34613" spans="31:31" ht="15.75" x14ac:dyDescent="0.3">
      <c r="AE34613" s="70"/>
    </row>
    <row r="34614" spans="31:31" ht="15.75" x14ac:dyDescent="0.3">
      <c r="AE34614" s="70"/>
    </row>
    <row r="34615" spans="31:31" ht="15.75" x14ac:dyDescent="0.3">
      <c r="AE34615" s="70"/>
    </row>
    <row r="34616" spans="31:31" ht="15.75" x14ac:dyDescent="0.3">
      <c r="AE34616" s="70"/>
    </row>
    <row r="34617" spans="31:31" ht="15.75" x14ac:dyDescent="0.3">
      <c r="AE34617" s="70"/>
    </row>
    <row r="34618" spans="31:31" ht="15.75" x14ac:dyDescent="0.3">
      <c r="AE34618" s="70"/>
    </row>
    <row r="34619" spans="31:31" ht="15.75" x14ac:dyDescent="0.3">
      <c r="AE34619" s="70"/>
    </row>
    <row r="34620" spans="31:31" ht="15.75" x14ac:dyDescent="0.3">
      <c r="AE34620" s="70"/>
    </row>
    <row r="34621" spans="31:31" ht="15.75" x14ac:dyDescent="0.3">
      <c r="AE34621" s="70"/>
    </row>
    <row r="34622" spans="31:31" ht="15.75" x14ac:dyDescent="0.3">
      <c r="AE34622" s="70"/>
    </row>
    <row r="34623" spans="31:31" ht="15.75" x14ac:dyDescent="0.3">
      <c r="AE34623" s="70"/>
    </row>
    <row r="34624" spans="31:31" ht="15.75" x14ac:dyDescent="0.3">
      <c r="AE34624" s="70"/>
    </row>
    <row r="34625" spans="31:31" ht="15.75" x14ac:dyDescent="0.3">
      <c r="AE34625" s="70"/>
    </row>
    <row r="34626" spans="31:31" ht="15.75" x14ac:dyDescent="0.3">
      <c r="AE34626" s="70"/>
    </row>
    <row r="34627" spans="31:31" ht="15.75" x14ac:dyDescent="0.3">
      <c r="AE34627" s="70"/>
    </row>
    <row r="34628" spans="31:31" ht="15.75" x14ac:dyDescent="0.3">
      <c r="AE34628" s="70"/>
    </row>
    <row r="34629" spans="31:31" ht="15.75" x14ac:dyDescent="0.3">
      <c r="AE34629" s="70"/>
    </row>
    <row r="34630" spans="31:31" ht="15.75" x14ac:dyDescent="0.3">
      <c r="AE34630" s="70"/>
    </row>
    <row r="34631" spans="31:31" ht="15.75" x14ac:dyDescent="0.3">
      <c r="AE34631" s="70"/>
    </row>
    <row r="34632" spans="31:31" ht="15.75" x14ac:dyDescent="0.3">
      <c r="AE34632" s="70"/>
    </row>
    <row r="34633" spans="31:31" ht="15.75" x14ac:dyDescent="0.3">
      <c r="AE34633" s="70"/>
    </row>
    <row r="34634" spans="31:31" ht="15.75" x14ac:dyDescent="0.3">
      <c r="AE34634" s="70"/>
    </row>
    <row r="34635" spans="31:31" ht="15.75" x14ac:dyDescent="0.3">
      <c r="AE34635" s="70"/>
    </row>
    <row r="34636" spans="31:31" ht="15.75" x14ac:dyDescent="0.3">
      <c r="AE34636" s="70"/>
    </row>
    <row r="34637" spans="31:31" ht="15.75" x14ac:dyDescent="0.3">
      <c r="AE34637" s="70"/>
    </row>
    <row r="34638" spans="31:31" ht="15.75" x14ac:dyDescent="0.3">
      <c r="AE34638" s="70"/>
    </row>
    <row r="34639" spans="31:31" ht="15.75" x14ac:dyDescent="0.3">
      <c r="AE34639" s="70"/>
    </row>
    <row r="34640" spans="31:31" ht="15.75" x14ac:dyDescent="0.3">
      <c r="AE34640" s="70"/>
    </row>
    <row r="34641" spans="31:31" ht="15.75" x14ac:dyDescent="0.3">
      <c r="AE34641" s="70"/>
    </row>
    <row r="34642" spans="31:31" ht="15.75" x14ac:dyDescent="0.3">
      <c r="AE34642" s="70"/>
    </row>
    <row r="34643" spans="31:31" ht="15.75" x14ac:dyDescent="0.3">
      <c r="AE34643" s="70"/>
    </row>
    <row r="34644" spans="31:31" ht="15.75" x14ac:dyDescent="0.3">
      <c r="AE34644" s="70"/>
    </row>
    <row r="34645" spans="31:31" ht="15.75" x14ac:dyDescent="0.3">
      <c r="AE34645" s="70"/>
    </row>
    <row r="34646" spans="31:31" ht="15.75" x14ac:dyDescent="0.3">
      <c r="AE34646" s="70"/>
    </row>
    <row r="34647" spans="31:31" ht="15.75" x14ac:dyDescent="0.3">
      <c r="AE34647" s="70"/>
    </row>
    <row r="34648" spans="31:31" ht="15.75" x14ac:dyDescent="0.3">
      <c r="AE34648" s="70"/>
    </row>
    <row r="34649" spans="31:31" ht="15.75" x14ac:dyDescent="0.3">
      <c r="AE34649" s="70"/>
    </row>
    <row r="34650" spans="31:31" ht="15.75" x14ac:dyDescent="0.3">
      <c r="AE34650" s="70"/>
    </row>
    <row r="34651" spans="31:31" ht="15.75" x14ac:dyDescent="0.3">
      <c r="AE34651" s="70"/>
    </row>
    <row r="34652" spans="31:31" ht="15.75" x14ac:dyDescent="0.3">
      <c r="AE34652" s="70"/>
    </row>
    <row r="34653" spans="31:31" ht="15.75" x14ac:dyDescent="0.3">
      <c r="AE34653" s="70"/>
    </row>
    <row r="34654" spans="31:31" ht="15.75" x14ac:dyDescent="0.3">
      <c r="AE34654" s="70"/>
    </row>
    <row r="34655" spans="31:31" ht="15.75" x14ac:dyDescent="0.3">
      <c r="AE34655" s="70"/>
    </row>
    <row r="34656" spans="31:31" ht="15.75" x14ac:dyDescent="0.3">
      <c r="AE34656" s="70"/>
    </row>
    <row r="34657" spans="31:31" ht="15.75" x14ac:dyDescent="0.3">
      <c r="AE34657" s="70"/>
    </row>
    <row r="34658" spans="31:31" ht="15.75" x14ac:dyDescent="0.3">
      <c r="AE34658" s="70"/>
    </row>
    <row r="34659" spans="31:31" ht="15.75" x14ac:dyDescent="0.3">
      <c r="AE34659" s="70"/>
    </row>
    <row r="34660" spans="31:31" ht="15.75" x14ac:dyDescent="0.3">
      <c r="AE34660" s="70"/>
    </row>
    <row r="34661" spans="31:31" ht="15.75" x14ac:dyDescent="0.3">
      <c r="AE34661" s="70"/>
    </row>
    <row r="34662" spans="31:31" ht="15.75" x14ac:dyDescent="0.3">
      <c r="AE34662" s="70"/>
    </row>
    <row r="34663" spans="31:31" ht="15.75" x14ac:dyDescent="0.3">
      <c r="AE34663" s="70"/>
    </row>
    <row r="34664" spans="31:31" ht="15.75" x14ac:dyDescent="0.3">
      <c r="AE34664" s="70"/>
    </row>
    <row r="34665" spans="31:31" ht="15.75" x14ac:dyDescent="0.3">
      <c r="AE34665" s="70"/>
    </row>
    <row r="34666" spans="31:31" ht="15.75" x14ac:dyDescent="0.3">
      <c r="AE34666" s="70"/>
    </row>
    <row r="34667" spans="31:31" ht="15.75" x14ac:dyDescent="0.3">
      <c r="AE34667" s="70"/>
    </row>
    <row r="34668" spans="31:31" ht="15.75" x14ac:dyDescent="0.3">
      <c r="AE34668" s="70"/>
    </row>
    <row r="34669" spans="31:31" ht="15.75" x14ac:dyDescent="0.3">
      <c r="AE34669" s="70"/>
    </row>
    <row r="34670" spans="31:31" ht="15.75" x14ac:dyDescent="0.3">
      <c r="AE34670" s="70"/>
    </row>
    <row r="34671" spans="31:31" ht="15.75" x14ac:dyDescent="0.3">
      <c r="AE34671" s="70"/>
    </row>
    <row r="34672" spans="31:31" ht="15.75" x14ac:dyDescent="0.3">
      <c r="AE34672" s="70"/>
    </row>
    <row r="34673" spans="31:31" ht="15.75" x14ac:dyDescent="0.3">
      <c r="AE34673" s="70"/>
    </row>
    <row r="34674" spans="31:31" ht="15.75" x14ac:dyDescent="0.3">
      <c r="AE34674" s="70"/>
    </row>
    <row r="34675" spans="31:31" ht="15.75" x14ac:dyDescent="0.3">
      <c r="AE34675" s="70"/>
    </row>
    <row r="34676" spans="31:31" ht="15.75" x14ac:dyDescent="0.3">
      <c r="AE34676" s="70"/>
    </row>
    <row r="34677" spans="31:31" ht="15.75" x14ac:dyDescent="0.3">
      <c r="AE34677" s="70"/>
    </row>
    <row r="34678" spans="31:31" ht="15.75" x14ac:dyDescent="0.3">
      <c r="AE34678" s="70"/>
    </row>
    <row r="34679" spans="31:31" ht="15.75" x14ac:dyDescent="0.3">
      <c r="AE34679" s="70"/>
    </row>
    <row r="34680" spans="31:31" ht="15.75" x14ac:dyDescent="0.3">
      <c r="AE34680" s="70"/>
    </row>
    <row r="34681" spans="31:31" ht="15.75" x14ac:dyDescent="0.3">
      <c r="AE34681" s="70"/>
    </row>
    <row r="34682" spans="31:31" ht="15.75" x14ac:dyDescent="0.3">
      <c r="AE34682" s="70"/>
    </row>
    <row r="34683" spans="31:31" ht="15.75" x14ac:dyDescent="0.3">
      <c r="AE34683" s="70"/>
    </row>
    <row r="34684" spans="31:31" ht="15.75" x14ac:dyDescent="0.3">
      <c r="AE34684" s="70"/>
    </row>
    <row r="34685" spans="31:31" ht="15.75" x14ac:dyDescent="0.3">
      <c r="AE34685" s="70"/>
    </row>
    <row r="34686" spans="31:31" ht="15.75" x14ac:dyDescent="0.3">
      <c r="AE34686" s="70"/>
    </row>
    <row r="34687" spans="31:31" ht="15.75" x14ac:dyDescent="0.3">
      <c r="AE34687" s="70"/>
    </row>
    <row r="34688" spans="31:31" ht="15.75" x14ac:dyDescent="0.3">
      <c r="AE34688" s="70"/>
    </row>
    <row r="34689" spans="31:31" ht="15.75" x14ac:dyDescent="0.3">
      <c r="AE34689" s="70"/>
    </row>
    <row r="34690" spans="31:31" ht="15.75" x14ac:dyDescent="0.3">
      <c r="AE34690" s="70"/>
    </row>
    <row r="34691" spans="31:31" ht="15.75" x14ac:dyDescent="0.3">
      <c r="AE34691" s="70"/>
    </row>
    <row r="34692" spans="31:31" ht="15.75" x14ac:dyDescent="0.3">
      <c r="AE34692" s="70"/>
    </row>
    <row r="34693" spans="31:31" ht="15.75" x14ac:dyDescent="0.3">
      <c r="AE34693" s="70"/>
    </row>
    <row r="34694" spans="31:31" ht="15.75" x14ac:dyDescent="0.3">
      <c r="AE34694" s="70"/>
    </row>
    <row r="34695" spans="31:31" ht="15.75" x14ac:dyDescent="0.3">
      <c r="AE34695" s="70"/>
    </row>
    <row r="34696" spans="31:31" ht="15.75" x14ac:dyDescent="0.3">
      <c r="AE34696" s="70"/>
    </row>
    <row r="34697" spans="31:31" ht="15.75" x14ac:dyDescent="0.3">
      <c r="AE34697" s="70"/>
    </row>
    <row r="34698" spans="31:31" ht="15.75" x14ac:dyDescent="0.3">
      <c r="AE34698" s="70"/>
    </row>
    <row r="34699" spans="31:31" ht="15.75" x14ac:dyDescent="0.3">
      <c r="AE34699" s="70"/>
    </row>
    <row r="34700" spans="31:31" ht="15.75" x14ac:dyDescent="0.3">
      <c r="AE34700" s="70"/>
    </row>
    <row r="34701" spans="31:31" ht="15.75" x14ac:dyDescent="0.3">
      <c r="AE34701" s="70"/>
    </row>
    <row r="34702" spans="31:31" ht="15.75" x14ac:dyDescent="0.3">
      <c r="AE34702" s="70"/>
    </row>
    <row r="34703" spans="31:31" ht="15.75" x14ac:dyDescent="0.3">
      <c r="AE34703" s="70"/>
    </row>
    <row r="34704" spans="31:31" ht="15.75" x14ac:dyDescent="0.3">
      <c r="AE34704" s="70"/>
    </row>
    <row r="34705" spans="31:31" ht="15.75" x14ac:dyDescent="0.3">
      <c r="AE34705" s="70"/>
    </row>
    <row r="34706" spans="31:31" ht="15.75" x14ac:dyDescent="0.3">
      <c r="AE34706" s="70"/>
    </row>
    <row r="34707" spans="31:31" ht="15.75" x14ac:dyDescent="0.3">
      <c r="AE34707" s="70"/>
    </row>
    <row r="34708" spans="31:31" ht="15.75" x14ac:dyDescent="0.3">
      <c r="AE34708" s="70"/>
    </row>
    <row r="34709" spans="31:31" ht="15.75" x14ac:dyDescent="0.3">
      <c r="AE34709" s="70"/>
    </row>
    <row r="34710" spans="31:31" ht="15.75" x14ac:dyDescent="0.3">
      <c r="AE34710" s="70"/>
    </row>
    <row r="34711" spans="31:31" ht="15.75" x14ac:dyDescent="0.3">
      <c r="AE34711" s="70"/>
    </row>
    <row r="34712" spans="31:31" ht="15.75" x14ac:dyDescent="0.3">
      <c r="AE34712" s="70"/>
    </row>
    <row r="34713" spans="31:31" ht="15.75" x14ac:dyDescent="0.3">
      <c r="AE34713" s="70"/>
    </row>
    <row r="34714" spans="31:31" ht="15.75" x14ac:dyDescent="0.3">
      <c r="AE34714" s="70"/>
    </row>
    <row r="34715" spans="31:31" ht="15.75" x14ac:dyDescent="0.3">
      <c r="AE34715" s="70"/>
    </row>
    <row r="34716" spans="31:31" ht="15.75" x14ac:dyDescent="0.3">
      <c r="AE34716" s="70"/>
    </row>
    <row r="34717" spans="31:31" ht="15.75" x14ac:dyDescent="0.3">
      <c r="AE34717" s="70"/>
    </row>
    <row r="34718" spans="31:31" ht="15.75" x14ac:dyDescent="0.3">
      <c r="AE34718" s="70"/>
    </row>
    <row r="34719" spans="31:31" ht="15.75" x14ac:dyDescent="0.3">
      <c r="AE34719" s="70"/>
    </row>
    <row r="34720" spans="31:31" ht="15.75" x14ac:dyDescent="0.3">
      <c r="AE34720" s="70"/>
    </row>
    <row r="34721" spans="31:31" ht="15.75" x14ac:dyDescent="0.3">
      <c r="AE34721" s="70"/>
    </row>
    <row r="34722" spans="31:31" ht="15.75" x14ac:dyDescent="0.3">
      <c r="AE34722" s="70"/>
    </row>
    <row r="34723" spans="31:31" ht="15.75" x14ac:dyDescent="0.3">
      <c r="AE34723" s="70"/>
    </row>
    <row r="34724" spans="31:31" ht="15.75" x14ac:dyDescent="0.3">
      <c r="AE34724" s="70"/>
    </row>
    <row r="34725" spans="31:31" ht="15.75" x14ac:dyDescent="0.3">
      <c r="AE34725" s="70"/>
    </row>
    <row r="34726" spans="31:31" ht="15.75" x14ac:dyDescent="0.3">
      <c r="AE34726" s="70"/>
    </row>
    <row r="34727" spans="31:31" ht="15.75" x14ac:dyDescent="0.3">
      <c r="AE34727" s="70"/>
    </row>
    <row r="34728" spans="31:31" ht="15.75" x14ac:dyDescent="0.3">
      <c r="AE34728" s="70"/>
    </row>
    <row r="34729" spans="31:31" ht="15.75" x14ac:dyDescent="0.3">
      <c r="AE34729" s="70"/>
    </row>
    <row r="34730" spans="31:31" ht="15.75" x14ac:dyDescent="0.3">
      <c r="AE34730" s="70"/>
    </row>
    <row r="34731" spans="31:31" ht="15.75" x14ac:dyDescent="0.3">
      <c r="AE34731" s="70"/>
    </row>
    <row r="34732" spans="31:31" ht="15.75" x14ac:dyDescent="0.3">
      <c r="AE34732" s="70"/>
    </row>
    <row r="34733" spans="31:31" ht="15.75" x14ac:dyDescent="0.3">
      <c r="AE34733" s="70"/>
    </row>
    <row r="34734" spans="31:31" ht="15.75" x14ac:dyDescent="0.3">
      <c r="AE34734" s="70"/>
    </row>
    <row r="34735" spans="31:31" ht="15.75" x14ac:dyDescent="0.3">
      <c r="AE34735" s="70"/>
    </row>
    <row r="34736" spans="31:31" ht="15.75" x14ac:dyDescent="0.3">
      <c r="AE34736" s="70"/>
    </row>
    <row r="34737" spans="31:31" ht="15.75" x14ac:dyDescent="0.3">
      <c r="AE34737" s="70"/>
    </row>
    <row r="34738" spans="31:31" ht="15.75" x14ac:dyDescent="0.3">
      <c r="AE34738" s="70"/>
    </row>
    <row r="34739" spans="31:31" ht="15.75" x14ac:dyDescent="0.3">
      <c r="AE34739" s="70"/>
    </row>
    <row r="34740" spans="31:31" ht="15.75" x14ac:dyDescent="0.3">
      <c r="AE34740" s="70"/>
    </row>
    <row r="34741" spans="31:31" ht="15.75" x14ac:dyDescent="0.3">
      <c r="AE34741" s="70"/>
    </row>
    <row r="34742" spans="31:31" ht="15.75" x14ac:dyDescent="0.3">
      <c r="AE34742" s="70"/>
    </row>
    <row r="34743" spans="31:31" ht="15.75" x14ac:dyDescent="0.3">
      <c r="AE34743" s="70"/>
    </row>
    <row r="34744" spans="31:31" ht="15.75" x14ac:dyDescent="0.3">
      <c r="AE34744" s="70"/>
    </row>
    <row r="34745" spans="31:31" ht="15.75" x14ac:dyDescent="0.3">
      <c r="AE34745" s="70"/>
    </row>
    <row r="34746" spans="31:31" ht="15.75" x14ac:dyDescent="0.3">
      <c r="AE34746" s="70"/>
    </row>
    <row r="34747" spans="31:31" ht="15.75" x14ac:dyDescent="0.3">
      <c r="AE34747" s="70"/>
    </row>
    <row r="34748" spans="31:31" ht="15.75" x14ac:dyDescent="0.3">
      <c r="AE34748" s="70"/>
    </row>
    <row r="34749" spans="31:31" ht="15.75" x14ac:dyDescent="0.3">
      <c r="AE34749" s="70"/>
    </row>
    <row r="34750" spans="31:31" ht="15.75" x14ac:dyDescent="0.3">
      <c r="AE34750" s="70"/>
    </row>
    <row r="34751" spans="31:31" ht="15.75" x14ac:dyDescent="0.3">
      <c r="AE34751" s="70"/>
    </row>
    <row r="34752" spans="31:31" ht="15.75" x14ac:dyDescent="0.3">
      <c r="AE34752" s="70"/>
    </row>
    <row r="34753" spans="31:31" ht="15.75" x14ac:dyDescent="0.3">
      <c r="AE34753" s="70"/>
    </row>
    <row r="34754" spans="31:31" ht="15.75" x14ac:dyDescent="0.3">
      <c r="AE34754" s="70"/>
    </row>
    <row r="34755" spans="31:31" ht="15.75" x14ac:dyDescent="0.3">
      <c r="AE34755" s="70"/>
    </row>
    <row r="34756" spans="31:31" ht="15.75" x14ac:dyDescent="0.3">
      <c r="AE34756" s="70"/>
    </row>
    <row r="34757" spans="31:31" ht="15.75" x14ac:dyDescent="0.3">
      <c r="AE34757" s="70"/>
    </row>
    <row r="34758" spans="31:31" ht="15.75" x14ac:dyDescent="0.3">
      <c r="AE34758" s="70"/>
    </row>
    <row r="34759" spans="31:31" ht="15.75" x14ac:dyDescent="0.3">
      <c r="AE34759" s="70"/>
    </row>
    <row r="34760" spans="31:31" ht="15.75" x14ac:dyDescent="0.3">
      <c r="AE34760" s="70"/>
    </row>
    <row r="34761" spans="31:31" ht="15.75" x14ac:dyDescent="0.3">
      <c r="AE34761" s="70"/>
    </row>
    <row r="34762" spans="31:31" ht="15.75" x14ac:dyDescent="0.3">
      <c r="AE34762" s="70"/>
    </row>
    <row r="34763" spans="31:31" ht="15.75" x14ac:dyDescent="0.3">
      <c r="AE34763" s="70"/>
    </row>
    <row r="34764" spans="31:31" ht="15.75" x14ac:dyDescent="0.3">
      <c r="AE34764" s="70"/>
    </row>
    <row r="34765" spans="31:31" ht="15.75" x14ac:dyDescent="0.3">
      <c r="AE34765" s="70"/>
    </row>
    <row r="34766" spans="31:31" ht="15.75" x14ac:dyDescent="0.3">
      <c r="AE34766" s="70"/>
    </row>
    <row r="34767" spans="31:31" ht="15.75" x14ac:dyDescent="0.3">
      <c r="AE34767" s="70"/>
    </row>
    <row r="34768" spans="31:31" ht="15.75" x14ac:dyDescent="0.3">
      <c r="AE34768" s="70"/>
    </row>
    <row r="34769" spans="31:31" ht="15.75" x14ac:dyDescent="0.3">
      <c r="AE34769" s="70"/>
    </row>
    <row r="34770" spans="31:31" ht="15.75" x14ac:dyDescent="0.3">
      <c r="AE34770" s="70"/>
    </row>
    <row r="34771" spans="31:31" ht="15.75" x14ac:dyDescent="0.3">
      <c r="AE34771" s="70"/>
    </row>
    <row r="34772" spans="31:31" ht="15.75" x14ac:dyDescent="0.3">
      <c r="AE34772" s="70"/>
    </row>
    <row r="34773" spans="31:31" ht="15.75" x14ac:dyDescent="0.3">
      <c r="AE34773" s="70"/>
    </row>
    <row r="34774" spans="31:31" ht="15.75" x14ac:dyDescent="0.3">
      <c r="AE34774" s="70"/>
    </row>
    <row r="34775" spans="31:31" ht="15.75" x14ac:dyDescent="0.3">
      <c r="AE34775" s="70"/>
    </row>
    <row r="34776" spans="31:31" ht="15.75" x14ac:dyDescent="0.3">
      <c r="AE34776" s="70"/>
    </row>
    <row r="34777" spans="31:31" ht="15.75" x14ac:dyDescent="0.3">
      <c r="AE34777" s="70"/>
    </row>
    <row r="34778" spans="31:31" ht="15.75" x14ac:dyDescent="0.3">
      <c r="AE34778" s="70"/>
    </row>
    <row r="34779" spans="31:31" ht="15.75" x14ac:dyDescent="0.3">
      <c r="AE34779" s="70"/>
    </row>
    <row r="34780" spans="31:31" ht="15.75" x14ac:dyDescent="0.3">
      <c r="AE34780" s="70"/>
    </row>
    <row r="34781" spans="31:31" ht="15.75" x14ac:dyDescent="0.3">
      <c r="AE34781" s="70"/>
    </row>
    <row r="34782" spans="31:31" ht="15.75" x14ac:dyDescent="0.3">
      <c r="AE34782" s="70"/>
    </row>
    <row r="34783" spans="31:31" ht="15.75" x14ac:dyDescent="0.3">
      <c r="AE34783" s="70"/>
    </row>
    <row r="34784" spans="31:31" ht="15.75" x14ac:dyDescent="0.3">
      <c r="AE34784" s="70"/>
    </row>
    <row r="34785" spans="31:31" ht="15.75" x14ac:dyDescent="0.3">
      <c r="AE34785" s="70"/>
    </row>
    <row r="34786" spans="31:31" ht="15.75" x14ac:dyDescent="0.3">
      <c r="AE34786" s="70"/>
    </row>
    <row r="34787" spans="31:31" ht="15.75" x14ac:dyDescent="0.3">
      <c r="AE34787" s="70"/>
    </row>
    <row r="34788" spans="31:31" ht="15.75" x14ac:dyDescent="0.3">
      <c r="AE34788" s="70"/>
    </row>
    <row r="34789" spans="31:31" ht="15.75" x14ac:dyDescent="0.3">
      <c r="AE34789" s="70"/>
    </row>
    <row r="34790" spans="31:31" ht="15.75" x14ac:dyDescent="0.3">
      <c r="AE34790" s="70"/>
    </row>
    <row r="34791" spans="31:31" ht="15.75" x14ac:dyDescent="0.3">
      <c r="AE34791" s="70"/>
    </row>
    <row r="34792" spans="31:31" ht="15.75" x14ac:dyDescent="0.3">
      <c r="AE34792" s="70"/>
    </row>
    <row r="34793" spans="31:31" ht="15.75" x14ac:dyDescent="0.3">
      <c r="AE34793" s="70"/>
    </row>
    <row r="34794" spans="31:31" ht="15.75" x14ac:dyDescent="0.3">
      <c r="AE34794" s="70"/>
    </row>
    <row r="34795" spans="31:31" ht="15.75" x14ac:dyDescent="0.3">
      <c r="AE34795" s="70"/>
    </row>
    <row r="34796" spans="31:31" ht="15.75" x14ac:dyDescent="0.3">
      <c r="AE34796" s="70"/>
    </row>
    <row r="34797" spans="31:31" ht="15.75" x14ac:dyDescent="0.3">
      <c r="AE34797" s="70"/>
    </row>
    <row r="34798" spans="31:31" ht="15.75" x14ac:dyDescent="0.3">
      <c r="AE34798" s="70"/>
    </row>
    <row r="34799" spans="31:31" ht="15.75" x14ac:dyDescent="0.3">
      <c r="AE34799" s="70"/>
    </row>
    <row r="34800" spans="31:31" ht="15.75" x14ac:dyDescent="0.3">
      <c r="AE34800" s="70"/>
    </row>
    <row r="34801" spans="31:31" ht="15.75" x14ac:dyDescent="0.3">
      <c r="AE34801" s="70"/>
    </row>
    <row r="34802" spans="31:31" ht="15.75" x14ac:dyDescent="0.3">
      <c r="AE34802" s="70"/>
    </row>
    <row r="34803" spans="31:31" ht="15.75" x14ac:dyDescent="0.3">
      <c r="AE34803" s="70"/>
    </row>
    <row r="34804" spans="31:31" ht="15.75" x14ac:dyDescent="0.3">
      <c r="AE34804" s="70"/>
    </row>
    <row r="34805" spans="31:31" ht="15.75" x14ac:dyDescent="0.3">
      <c r="AE34805" s="70"/>
    </row>
    <row r="34806" spans="31:31" ht="15.75" x14ac:dyDescent="0.3">
      <c r="AE34806" s="70"/>
    </row>
    <row r="34807" spans="31:31" ht="15.75" x14ac:dyDescent="0.3">
      <c r="AE34807" s="70"/>
    </row>
    <row r="34808" spans="31:31" ht="15.75" x14ac:dyDescent="0.3">
      <c r="AE34808" s="70"/>
    </row>
    <row r="34809" spans="31:31" ht="15.75" x14ac:dyDescent="0.3">
      <c r="AE34809" s="70"/>
    </row>
    <row r="34810" spans="31:31" ht="15.75" x14ac:dyDescent="0.3">
      <c r="AE34810" s="70"/>
    </row>
    <row r="34811" spans="31:31" ht="15.75" x14ac:dyDescent="0.3">
      <c r="AE34811" s="70"/>
    </row>
    <row r="34812" spans="31:31" ht="15.75" x14ac:dyDescent="0.3">
      <c r="AE34812" s="70"/>
    </row>
    <row r="34813" spans="31:31" ht="15.75" x14ac:dyDescent="0.3">
      <c r="AE34813" s="70"/>
    </row>
    <row r="34814" spans="31:31" ht="15.75" x14ac:dyDescent="0.3">
      <c r="AE34814" s="70"/>
    </row>
    <row r="34815" spans="31:31" ht="15.75" x14ac:dyDescent="0.3">
      <c r="AE34815" s="70"/>
    </row>
    <row r="34816" spans="31:31" ht="15.75" x14ac:dyDescent="0.3">
      <c r="AE34816" s="70"/>
    </row>
    <row r="34817" spans="31:31" ht="15.75" x14ac:dyDescent="0.3">
      <c r="AE34817" s="70"/>
    </row>
    <row r="34818" spans="31:31" ht="15.75" x14ac:dyDescent="0.3">
      <c r="AE34818" s="70"/>
    </row>
    <row r="34819" spans="31:31" ht="15.75" x14ac:dyDescent="0.3">
      <c r="AE34819" s="70"/>
    </row>
    <row r="34820" spans="31:31" ht="15.75" x14ac:dyDescent="0.3">
      <c r="AE34820" s="70"/>
    </row>
    <row r="34821" spans="31:31" ht="15.75" x14ac:dyDescent="0.3">
      <c r="AE34821" s="70"/>
    </row>
    <row r="34822" spans="31:31" ht="15.75" x14ac:dyDescent="0.3">
      <c r="AE34822" s="70"/>
    </row>
    <row r="34823" spans="31:31" ht="15.75" x14ac:dyDescent="0.3">
      <c r="AE34823" s="70"/>
    </row>
    <row r="34824" spans="31:31" ht="15.75" x14ac:dyDescent="0.3">
      <c r="AE34824" s="70"/>
    </row>
    <row r="34825" spans="31:31" ht="15.75" x14ac:dyDescent="0.3">
      <c r="AE34825" s="70"/>
    </row>
    <row r="34826" spans="31:31" ht="15.75" x14ac:dyDescent="0.3">
      <c r="AE34826" s="70"/>
    </row>
    <row r="34827" spans="31:31" ht="15.75" x14ac:dyDescent="0.3">
      <c r="AE34827" s="70"/>
    </row>
    <row r="34828" spans="31:31" ht="15.75" x14ac:dyDescent="0.3">
      <c r="AE34828" s="70"/>
    </row>
    <row r="34829" spans="31:31" ht="15.75" x14ac:dyDescent="0.3">
      <c r="AE34829" s="70"/>
    </row>
    <row r="34830" spans="31:31" ht="15.75" x14ac:dyDescent="0.3">
      <c r="AE34830" s="70"/>
    </row>
    <row r="34831" spans="31:31" ht="15.75" x14ac:dyDescent="0.3">
      <c r="AE34831" s="70"/>
    </row>
    <row r="34832" spans="31:31" ht="15.75" x14ac:dyDescent="0.3">
      <c r="AE34832" s="70"/>
    </row>
    <row r="34833" spans="31:31" ht="15.75" x14ac:dyDescent="0.3">
      <c r="AE34833" s="70"/>
    </row>
    <row r="34834" spans="31:31" ht="15.75" x14ac:dyDescent="0.3">
      <c r="AE34834" s="70"/>
    </row>
    <row r="34835" spans="31:31" ht="15.75" x14ac:dyDescent="0.3">
      <c r="AE34835" s="70"/>
    </row>
    <row r="34836" spans="31:31" ht="15.75" x14ac:dyDescent="0.3">
      <c r="AE34836" s="70"/>
    </row>
    <row r="34837" spans="31:31" ht="15.75" x14ac:dyDescent="0.3">
      <c r="AE34837" s="70"/>
    </row>
    <row r="34838" spans="31:31" ht="15.75" x14ac:dyDescent="0.3">
      <c r="AE34838" s="70"/>
    </row>
    <row r="34839" spans="31:31" ht="15.75" x14ac:dyDescent="0.3">
      <c r="AE34839" s="70"/>
    </row>
    <row r="34840" spans="31:31" ht="15.75" x14ac:dyDescent="0.3">
      <c r="AE34840" s="70"/>
    </row>
    <row r="34841" spans="31:31" ht="15.75" x14ac:dyDescent="0.3">
      <c r="AE34841" s="70"/>
    </row>
    <row r="34842" spans="31:31" ht="15.75" x14ac:dyDescent="0.3">
      <c r="AE34842" s="70"/>
    </row>
    <row r="34843" spans="31:31" ht="15.75" x14ac:dyDescent="0.3">
      <c r="AE34843" s="70"/>
    </row>
    <row r="34844" spans="31:31" ht="15.75" x14ac:dyDescent="0.3">
      <c r="AE34844" s="70"/>
    </row>
    <row r="34845" spans="31:31" ht="15.75" x14ac:dyDescent="0.3">
      <c r="AE34845" s="70"/>
    </row>
    <row r="34846" spans="31:31" ht="15.75" x14ac:dyDescent="0.3">
      <c r="AE34846" s="70"/>
    </row>
    <row r="34847" spans="31:31" ht="15.75" x14ac:dyDescent="0.3">
      <c r="AE34847" s="70"/>
    </row>
    <row r="34848" spans="31:31" ht="15.75" x14ac:dyDescent="0.3">
      <c r="AE34848" s="70"/>
    </row>
    <row r="34849" spans="31:31" ht="15.75" x14ac:dyDescent="0.3">
      <c r="AE34849" s="70"/>
    </row>
    <row r="34850" spans="31:31" ht="15.75" x14ac:dyDescent="0.3">
      <c r="AE34850" s="70"/>
    </row>
    <row r="34851" spans="31:31" ht="15.75" x14ac:dyDescent="0.3">
      <c r="AE34851" s="70"/>
    </row>
    <row r="34852" spans="31:31" ht="15.75" x14ac:dyDescent="0.3">
      <c r="AE34852" s="70"/>
    </row>
    <row r="34853" spans="31:31" ht="15.75" x14ac:dyDescent="0.3">
      <c r="AE34853" s="70"/>
    </row>
    <row r="34854" spans="31:31" ht="15.75" x14ac:dyDescent="0.3">
      <c r="AE34854" s="70"/>
    </row>
    <row r="34855" spans="31:31" ht="15.75" x14ac:dyDescent="0.3">
      <c r="AE34855" s="70"/>
    </row>
    <row r="34856" spans="31:31" ht="15.75" x14ac:dyDescent="0.3">
      <c r="AE34856" s="70"/>
    </row>
    <row r="34857" spans="31:31" ht="15.75" x14ac:dyDescent="0.3">
      <c r="AE34857" s="70"/>
    </row>
    <row r="34858" spans="31:31" ht="15.75" x14ac:dyDescent="0.3">
      <c r="AE34858" s="70"/>
    </row>
    <row r="34859" spans="31:31" ht="15.75" x14ac:dyDescent="0.3">
      <c r="AE34859" s="70"/>
    </row>
    <row r="34860" spans="31:31" ht="15.75" x14ac:dyDescent="0.3">
      <c r="AE34860" s="70"/>
    </row>
    <row r="34861" spans="31:31" ht="15.75" x14ac:dyDescent="0.3">
      <c r="AE34861" s="70"/>
    </row>
    <row r="34862" spans="31:31" ht="15.75" x14ac:dyDescent="0.3">
      <c r="AE34862" s="70"/>
    </row>
    <row r="34863" spans="31:31" ht="15.75" x14ac:dyDescent="0.3">
      <c r="AE34863" s="70"/>
    </row>
    <row r="34864" spans="31:31" ht="15.75" x14ac:dyDescent="0.3">
      <c r="AE34864" s="70"/>
    </row>
    <row r="34865" spans="31:31" ht="15.75" x14ac:dyDescent="0.3">
      <c r="AE34865" s="70"/>
    </row>
    <row r="34866" spans="31:31" ht="15.75" x14ac:dyDescent="0.3">
      <c r="AE34866" s="70"/>
    </row>
    <row r="34867" spans="31:31" ht="15.75" x14ac:dyDescent="0.3">
      <c r="AE34867" s="70"/>
    </row>
    <row r="34868" spans="31:31" ht="15.75" x14ac:dyDescent="0.3">
      <c r="AE34868" s="70"/>
    </row>
    <row r="34869" spans="31:31" ht="15.75" x14ac:dyDescent="0.3">
      <c r="AE34869" s="70"/>
    </row>
    <row r="34870" spans="31:31" ht="15.75" x14ac:dyDescent="0.3">
      <c r="AE34870" s="70"/>
    </row>
    <row r="34871" spans="31:31" ht="15.75" x14ac:dyDescent="0.3">
      <c r="AE34871" s="70"/>
    </row>
    <row r="34872" spans="31:31" ht="15.75" x14ac:dyDescent="0.3">
      <c r="AE34872" s="70"/>
    </row>
    <row r="34873" spans="31:31" ht="15.75" x14ac:dyDescent="0.3">
      <c r="AE34873" s="70"/>
    </row>
    <row r="34874" spans="31:31" ht="15.75" x14ac:dyDescent="0.3">
      <c r="AE34874" s="70"/>
    </row>
    <row r="34875" spans="31:31" ht="15.75" x14ac:dyDescent="0.3">
      <c r="AE34875" s="70"/>
    </row>
    <row r="34876" spans="31:31" ht="15.75" x14ac:dyDescent="0.3">
      <c r="AE34876" s="70"/>
    </row>
    <row r="34877" spans="31:31" ht="15.75" x14ac:dyDescent="0.3">
      <c r="AE34877" s="70"/>
    </row>
    <row r="34878" spans="31:31" ht="15.75" x14ac:dyDescent="0.3">
      <c r="AE34878" s="70"/>
    </row>
    <row r="34879" spans="31:31" ht="15.75" x14ac:dyDescent="0.3">
      <c r="AE34879" s="70"/>
    </row>
    <row r="34880" spans="31:31" ht="15.75" x14ac:dyDescent="0.3">
      <c r="AE34880" s="70"/>
    </row>
    <row r="34881" spans="31:31" ht="15.75" x14ac:dyDescent="0.3">
      <c r="AE34881" s="70"/>
    </row>
    <row r="34882" spans="31:31" ht="15.75" x14ac:dyDescent="0.3">
      <c r="AE34882" s="70"/>
    </row>
    <row r="34883" spans="31:31" ht="15.75" x14ac:dyDescent="0.3">
      <c r="AE34883" s="70"/>
    </row>
    <row r="34884" spans="31:31" ht="15.75" x14ac:dyDescent="0.3">
      <c r="AE34884" s="70"/>
    </row>
    <row r="34885" spans="31:31" ht="15.75" x14ac:dyDescent="0.3">
      <c r="AE34885" s="70"/>
    </row>
    <row r="34886" spans="31:31" ht="15.75" x14ac:dyDescent="0.3">
      <c r="AE34886" s="70"/>
    </row>
    <row r="34887" spans="31:31" ht="15.75" x14ac:dyDescent="0.3">
      <c r="AE34887" s="70"/>
    </row>
    <row r="34888" spans="31:31" ht="15.75" x14ac:dyDescent="0.3">
      <c r="AE34888" s="70"/>
    </row>
    <row r="34889" spans="31:31" ht="15.75" x14ac:dyDescent="0.3">
      <c r="AE34889" s="70"/>
    </row>
    <row r="34890" spans="31:31" ht="15.75" x14ac:dyDescent="0.3">
      <c r="AE34890" s="70"/>
    </row>
    <row r="34891" spans="31:31" ht="15.75" x14ac:dyDescent="0.3">
      <c r="AE34891" s="70"/>
    </row>
    <row r="34892" spans="31:31" ht="15.75" x14ac:dyDescent="0.3">
      <c r="AE34892" s="70"/>
    </row>
    <row r="34893" spans="31:31" ht="15.75" x14ac:dyDescent="0.3">
      <c r="AE34893" s="70"/>
    </row>
    <row r="34894" spans="31:31" ht="15.75" x14ac:dyDescent="0.3">
      <c r="AE34894" s="70"/>
    </row>
    <row r="34895" spans="31:31" ht="15.75" x14ac:dyDescent="0.3">
      <c r="AE34895" s="70"/>
    </row>
    <row r="34896" spans="31:31" ht="15.75" x14ac:dyDescent="0.3">
      <c r="AE34896" s="70"/>
    </row>
    <row r="34897" spans="31:31" ht="15.75" x14ac:dyDescent="0.3">
      <c r="AE34897" s="70"/>
    </row>
    <row r="34898" spans="31:31" ht="15.75" x14ac:dyDescent="0.3">
      <c r="AE34898" s="70"/>
    </row>
    <row r="34899" spans="31:31" ht="15.75" x14ac:dyDescent="0.3">
      <c r="AE34899" s="70"/>
    </row>
    <row r="34900" spans="31:31" ht="15.75" x14ac:dyDescent="0.3">
      <c r="AE34900" s="70"/>
    </row>
    <row r="34901" spans="31:31" ht="15.75" x14ac:dyDescent="0.3">
      <c r="AE34901" s="70"/>
    </row>
    <row r="34902" spans="31:31" ht="15.75" x14ac:dyDescent="0.3">
      <c r="AE34902" s="70"/>
    </row>
    <row r="34903" spans="31:31" ht="15.75" x14ac:dyDescent="0.3">
      <c r="AE34903" s="70"/>
    </row>
    <row r="34904" spans="31:31" ht="15.75" x14ac:dyDescent="0.3">
      <c r="AE34904" s="70"/>
    </row>
    <row r="34905" spans="31:31" ht="15.75" x14ac:dyDescent="0.3">
      <c r="AE34905" s="70"/>
    </row>
    <row r="34906" spans="31:31" ht="15.75" x14ac:dyDescent="0.3">
      <c r="AE34906" s="70"/>
    </row>
    <row r="34907" spans="31:31" ht="15.75" x14ac:dyDescent="0.3">
      <c r="AE34907" s="70"/>
    </row>
    <row r="34908" spans="31:31" ht="15.75" x14ac:dyDescent="0.3">
      <c r="AE34908" s="70"/>
    </row>
    <row r="34909" spans="31:31" ht="15.75" x14ac:dyDescent="0.3">
      <c r="AE34909" s="70"/>
    </row>
    <row r="34910" spans="31:31" ht="15.75" x14ac:dyDescent="0.3">
      <c r="AE34910" s="70"/>
    </row>
    <row r="34911" spans="31:31" ht="15.75" x14ac:dyDescent="0.3">
      <c r="AE34911" s="70"/>
    </row>
    <row r="34912" spans="31:31" ht="15.75" x14ac:dyDescent="0.3">
      <c r="AE34912" s="70"/>
    </row>
    <row r="34913" spans="31:31" ht="15.75" x14ac:dyDescent="0.3">
      <c r="AE34913" s="70"/>
    </row>
    <row r="34914" spans="31:31" ht="15.75" x14ac:dyDescent="0.3">
      <c r="AE34914" s="70"/>
    </row>
    <row r="34915" spans="31:31" ht="15.75" x14ac:dyDescent="0.3">
      <c r="AE34915" s="70"/>
    </row>
    <row r="34916" spans="31:31" ht="15.75" x14ac:dyDescent="0.3">
      <c r="AE34916" s="70"/>
    </row>
    <row r="34917" spans="31:31" ht="15.75" x14ac:dyDescent="0.3">
      <c r="AE34917" s="70"/>
    </row>
    <row r="34918" spans="31:31" ht="15.75" x14ac:dyDescent="0.3">
      <c r="AE34918" s="70"/>
    </row>
    <row r="34919" spans="31:31" ht="15.75" x14ac:dyDescent="0.3">
      <c r="AE34919" s="70"/>
    </row>
    <row r="34920" spans="31:31" ht="15.75" x14ac:dyDescent="0.3">
      <c r="AE34920" s="70"/>
    </row>
    <row r="34921" spans="31:31" ht="15.75" x14ac:dyDescent="0.3">
      <c r="AE34921" s="70"/>
    </row>
    <row r="34922" spans="31:31" ht="15.75" x14ac:dyDescent="0.3">
      <c r="AE34922" s="70"/>
    </row>
    <row r="34923" spans="31:31" ht="15.75" x14ac:dyDescent="0.3">
      <c r="AE34923" s="70"/>
    </row>
    <row r="34924" spans="31:31" ht="15.75" x14ac:dyDescent="0.3">
      <c r="AE34924" s="70"/>
    </row>
    <row r="34925" spans="31:31" ht="15.75" x14ac:dyDescent="0.3">
      <c r="AE34925" s="70"/>
    </row>
    <row r="34926" spans="31:31" ht="15.75" x14ac:dyDescent="0.3">
      <c r="AE34926" s="70"/>
    </row>
    <row r="34927" spans="31:31" ht="15.75" x14ac:dyDescent="0.3">
      <c r="AE34927" s="70"/>
    </row>
    <row r="34928" spans="31:31" ht="15.75" x14ac:dyDescent="0.3">
      <c r="AE34928" s="70"/>
    </row>
    <row r="34929" spans="31:31" ht="15.75" x14ac:dyDescent="0.3">
      <c r="AE34929" s="70"/>
    </row>
    <row r="34930" spans="31:31" ht="15.75" x14ac:dyDescent="0.3">
      <c r="AE34930" s="70"/>
    </row>
    <row r="34931" spans="31:31" ht="15.75" x14ac:dyDescent="0.3">
      <c r="AE34931" s="70"/>
    </row>
    <row r="34932" spans="31:31" ht="15.75" x14ac:dyDescent="0.3">
      <c r="AE34932" s="70"/>
    </row>
    <row r="34933" spans="31:31" ht="15.75" x14ac:dyDescent="0.3">
      <c r="AE34933" s="70"/>
    </row>
    <row r="34934" spans="31:31" ht="15.75" x14ac:dyDescent="0.3">
      <c r="AE34934" s="70"/>
    </row>
    <row r="34935" spans="31:31" ht="15.75" x14ac:dyDescent="0.3">
      <c r="AE34935" s="70"/>
    </row>
    <row r="34936" spans="31:31" ht="15.75" x14ac:dyDescent="0.3">
      <c r="AE34936" s="70"/>
    </row>
    <row r="34937" spans="31:31" ht="15.75" x14ac:dyDescent="0.3">
      <c r="AE34937" s="70"/>
    </row>
    <row r="34938" spans="31:31" ht="15.75" x14ac:dyDescent="0.3">
      <c r="AE34938" s="70"/>
    </row>
    <row r="34939" spans="31:31" ht="15.75" x14ac:dyDescent="0.3">
      <c r="AE34939" s="70"/>
    </row>
    <row r="34940" spans="31:31" ht="15.75" x14ac:dyDescent="0.3">
      <c r="AE34940" s="70"/>
    </row>
    <row r="34941" spans="31:31" ht="15.75" x14ac:dyDescent="0.3">
      <c r="AE34941" s="70"/>
    </row>
    <row r="34942" spans="31:31" ht="15.75" x14ac:dyDescent="0.3">
      <c r="AE34942" s="70"/>
    </row>
    <row r="34943" spans="31:31" ht="15.75" x14ac:dyDescent="0.3">
      <c r="AE34943" s="70"/>
    </row>
    <row r="34944" spans="31:31" ht="15.75" x14ac:dyDescent="0.3">
      <c r="AE34944" s="70"/>
    </row>
    <row r="34945" spans="31:31" ht="15.75" x14ac:dyDescent="0.3">
      <c r="AE34945" s="70"/>
    </row>
    <row r="34946" spans="31:31" ht="15.75" x14ac:dyDescent="0.3">
      <c r="AE34946" s="70"/>
    </row>
    <row r="34947" spans="31:31" ht="15.75" x14ac:dyDescent="0.3">
      <c r="AE34947" s="70"/>
    </row>
    <row r="34948" spans="31:31" ht="15.75" x14ac:dyDescent="0.3">
      <c r="AE34948" s="70"/>
    </row>
    <row r="34949" spans="31:31" ht="15.75" x14ac:dyDescent="0.3">
      <c r="AE34949" s="70"/>
    </row>
    <row r="34950" spans="31:31" ht="15.75" x14ac:dyDescent="0.3">
      <c r="AE34950" s="70"/>
    </row>
    <row r="34951" spans="31:31" ht="15.75" x14ac:dyDescent="0.3">
      <c r="AE34951" s="70"/>
    </row>
    <row r="34952" spans="31:31" ht="15.75" x14ac:dyDescent="0.3">
      <c r="AE34952" s="70"/>
    </row>
    <row r="34953" spans="31:31" ht="15.75" x14ac:dyDescent="0.3">
      <c r="AE34953" s="70"/>
    </row>
    <row r="34954" spans="31:31" ht="15.75" x14ac:dyDescent="0.3">
      <c r="AE34954" s="70"/>
    </row>
    <row r="34955" spans="31:31" ht="15.75" x14ac:dyDescent="0.3">
      <c r="AE34955" s="70"/>
    </row>
    <row r="34956" spans="31:31" ht="15.75" x14ac:dyDescent="0.3">
      <c r="AE34956" s="70"/>
    </row>
    <row r="34957" spans="31:31" ht="15.75" x14ac:dyDescent="0.3">
      <c r="AE34957" s="70"/>
    </row>
    <row r="34958" spans="31:31" ht="15.75" x14ac:dyDescent="0.3">
      <c r="AE34958" s="70"/>
    </row>
    <row r="34959" spans="31:31" ht="15.75" x14ac:dyDescent="0.3">
      <c r="AE34959" s="70"/>
    </row>
    <row r="34960" spans="31:31" ht="15.75" x14ac:dyDescent="0.3">
      <c r="AE34960" s="70"/>
    </row>
    <row r="34961" spans="31:31" ht="15.75" x14ac:dyDescent="0.3">
      <c r="AE34961" s="70"/>
    </row>
    <row r="34962" spans="31:31" ht="15.75" x14ac:dyDescent="0.3">
      <c r="AE34962" s="70"/>
    </row>
    <row r="34963" spans="31:31" ht="15.75" x14ac:dyDescent="0.3">
      <c r="AE34963" s="70"/>
    </row>
    <row r="34964" spans="31:31" ht="15.75" x14ac:dyDescent="0.3">
      <c r="AE34964" s="70"/>
    </row>
    <row r="34965" spans="31:31" ht="15.75" x14ac:dyDescent="0.3">
      <c r="AE34965" s="70"/>
    </row>
    <row r="34966" spans="31:31" ht="15.75" x14ac:dyDescent="0.3">
      <c r="AE34966" s="70"/>
    </row>
    <row r="34967" spans="31:31" ht="15.75" x14ac:dyDescent="0.3">
      <c r="AE34967" s="70"/>
    </row>
    <row r="34968" spans="31:31" ht="15.75" x14ac:dyDescent="0.3">
      <c r="AE34968" s="70"/>
    </row>
    <row r="34969" spans="31:31" ht="15.75" x14ac:dyDescent="0.3">
      <c r="AE34969" s="70"/>
    </row>
    <row r="34970" spans="31:31" ht="15.75" x14ac:dyDescent="0.3">
      <c r="AE34970" s="70"/>
    </row>
    <row r="34971" spans="31:31" ht="15.75" x14ac:dyDescent="0.3">
      <c r="AE34971" s="70"/>
    </row>
    <row r="34972" spans="31:31" ht="15.75" x14ac:dyDescent="0.3">
      <c r="AE34972" s="70"/>
    </row>
    <row r="34973" spans="31:31" ht="15.75" x14ac:dyDescent="0.3">
      <c r="AE34973" s="70"/>
    </row>
    <row r="34974" spans="31:31" ht="15.75" x14ac:dyDescent="0.3">
      <c r="AE34974" s="70"/>
    </row>
    <row r="34975" spans="31:31" ht="15.75" x14ac:dyDescent="0.3">
      <c r="AE34975" s="70"/>
    </row>
    <row r="34976" spans="31:31" ht="15.75" x14ac:dyDescent="0.3">
      <c r="AE34976" s="70"/>
    </row>
    <row r="34977" spans="31:31" ht="15.75" x14ac:dyDescent="0.3">
      <c r="AE34977" s="70"/>
    </row>
    <row r="34978" spans="31:31" ht="15.75" x14ac:dyDescent="0.3">
      <c r="AE34978" s="70"/>
    </row>
    <row r="34979" spans="31:31" ht="15.75" x14ac:dyDescent="0.3">
      <c r="AE34979" s="70"/>
    </row>
    <row r="34980" spans="31:31" ht="15.75" x14ac:dyDescent="0.3">
      <c r="AE34980" s="70"/>
    </row>
    <row r="34981" spans="31:31" ht="15.75" x14ac:dyDescent="0.3">
      <c r="AE34981" s="70"/>
    </row>
    <row r="34982" spans="31:31" ht="15.75" x14ac:dyDescent="0.3">
      <c r="AE34982" s="70"/>
    </row>
    <row r="34983" spans="31:31" ht="15.75" x14ac:dyDescent="0.3">
      <c r="AE34983" s="70"/>
    </row>
    <row r="34984" spans="31:31" ht="15.75" x14ac:dyDescent="0.3">
      <c r="AE34984" s="70"/>
    </row>
    <row r="34985" spans="31:31" ht="15.75" x14ac:dyDescent="0.3">
      <c r="AE34985" s="70"/>
    </row>
    <row r="34986" spans="31:31" ht="15.75" x14ac:dyDescent="0.3">
      <c r="AE34986" s="70"/>
    </row>
    <row r="34987" spans="31:31" ht="15.75" x14ac:dyDescent="0.3">
      <c r="AE34987" s="70"/>
    </row>
    <row r="34988" spans="31:31" ht="15.75" x14ac:dyDescent="0.3">
      <c r="AE34988" s="70"/>
    </row>
    <row r="34989" spans="31:31" ht="15.75" x14ac:dyDescent="0.3">
      <c r="AE34989" s="70"/>
    </row>
    <row r="34990" spans="31:31" ht="15.75" x14ac:dyDescent="0.3">
      <c r="AE34990" s="70"/>
    </row>
    <row r="34991" spans="31:31" ht="15.75" x14ac:dyDescent="0.3">
      <c r="AE34991" s="70"/>
    </row>
    <row r="34992" spans="31:31" ht="15.75" x14ac:dyDescent="0.3">
      <c r="AE34992" s="70"/>
    </row>
    <row r="34993" spans="31:31" ht="15.75" x14ac:dyDescent="0.3">
      <c r="AE34993" s="70"/>
    </row>
    <row r="34994" spans="31:31" ht="15.75" x14ac:dyDescent="0.3">
      <c r="AE34994" s="70"/>
    </row>
    <row r="34995" spans="31:31" ht="15.75" x14ac:dyDescent="0.3">
      <c r="AE34995" s="70"/>
    </row>
    <row r="34996" spans="31:31" ht="15.75" x14ac:dyDescent="0.3">
      <c r="AE34996" s="70"/>
    </row>
    <row r="34997" spans="31:31" ht="15.75" x14ac:dyDescent="0.3">
      <c r="AE34997" s="70"/>
    </row>
    <row r="34998" spans="31:31" ht="15.75" x14ac:dyDescent="0.3">
      <c r="AE34998" s="70"/>
    </row>
    <row r="34999" spans="31:31" ht="15.75" x14ac:dyDescent="0.3">
      <c r="AE34999" s="70"/>
    </row>
    <row r="35000" spans="31:31" ht="15.75" x14ac:dyDescent="0.3">
      <c r="AE35000" s="70"/>
    </row>
    <row r="35001" spans="31:31" ht="15.75" x14ac:dyDescent="0.3">
      <c r="AE35001" s="70"/>
    </row>
    <row r="35002" spans="31:31" ht="15.75" x14ac:dyDescent="0.3">
      <c r="AE35002" s="70"/>
    </row>
    <row r="35003" spans="31:31" ht="15.75" x14ac:dyDescent="0.3">
      <c r="AE35003" s="70"/>
    </row>
    <row r="35004" spans="31:31" ht="15.75" x14ac:dyDescent="0.3">
      <c r="AE35004" s="70"/>
    </row>
    <row r="35005" spans="31:31" ht="15.75" x14ac:dyDescent="0.3">
      <c r="AE35005" s="70"/>
    </row>
    <row r="35006" spans="31:31" ht="15.75" x14ac:dyDescent="0.3">
      <c r="AE35006" s="70"/>
    </row>
    <row r="35007" spans="31:31" ht="15.75" x14ac:dyDescent="0.3">
      <c r="AE35007" s="70"/>
    </row>
    <row r="35008" spans="31:31" ht="15.75" x14ac:dyDescent="0.3">
      <c r="AE35008" s="70"/>
    </row>
    <row r="35009" spans="31:31" ht="15.75" x14ac:dyDescent="0.3">
      <c r="AE35009" s="70"/>
    </row>
    <row r="35010" spans="31:31" ht="15.75" x14ac:dyDescent="0.3">
      <c r="AE35010" s="70"/>
    </row>
    <row r="35011" spans="31:31" ht="15.75" x14ac:dyDescent="0.3">
      <c r="AE35011" s="70"/>
    </row>
    <row r="35012" spans="31:31" ht="15.75" x14ac:dyDescent="0.3">
      <c r="AE35012" s="70"/>
    </row>
    <row r="35013" spans="31:31" ht="15.75" x14ac:dyDescent="0.3">
      <c r="AE35013" s="70"/>
    </row>
    <row r="35014" spans="31:31" ht="15.75" x14ac:dyDescent="0.3">
      <c r="AE35014" s="70"/>
    </row>
    <row r="35015" spans="31:31" ht="15.75" x14ac:dyDescent="0.3">
      <c r="AE35015" s="70"/>
    </row>
    <row r="35016" spans="31:31" ht="15.75" x14ac:dyDescent="0.3">
      <c r="AE35016" s="70"/>
    </row>
    <row r="35017" spans="31:31" ht="15.75" x14ac:dyDescent="0.3">
      <c r="AE35017" s="70"/>
    </row>
    <row r="35018" spans="31:31" ht="15.75" x14ac:dyDescent="0.3">
      <c r="AE35018" s="70"/>
    </row>
    <row r="35019" spans="31:31" ht="15.75" x14ac:dyDescent="0.3">
      <c r="AE35019" s="70"/>
    </row>
    <row r="35020" spans="31:31" ht="15.75" x14ac:dyDescent="0.3">
      <c r="AE35020" s="70"/>
    </row>
    <row r="35021" spans="31:31" ht="15.75" x14ac:dyDescent="0.3">
      <c r="AE35021" s="70"/>
    </row>
    <row r="35022" spans="31:31" ht="15.75" x14ac:dyDescent="0.3">
      <c r="AE35022" s="70"/>
    </row>
    <row r="35023" spans="31:31" ht="15.75" x14ac:dyDescent="0.3">
      <c r="AE35023" s="70"/>
    </row>
    <row r="35024" spans="31:31" ht="15.75" x14ac:dyDescent="0.3">
      <c r="AE35024" s="70"/>
    </row>
    <row r="35025" spans="31:31" ht="15.75" x14ac:dyDescent="0.3">
      <c r="AE35025" s="70"/>
    </row>
    <row r="35026" spans="31:31" ht="15.75" x14ac:dyDescent="0.3">
      <c r="AE35026" s="70"/>
    </row>
    <row r="35027" spans="31:31" ht="15.75" x14ac:dyDescent="0.3">
      <c r="AE35027" s="70"/>
    </row>
    <row r="35028" spans="31:31" ht="15.75" x14ac:dyDescent="0.3">
      <c r="AE35028" s="70"/>
    </row>
    <row r="35029" spans="31:31" ht="15.75" x14ac:dyDescent="0.3">
      <c r="AE35029" s="70"/>
    </row>
    <row r="35030" spans="31:31" ht="15.75" x14ac:dyDescent="0.3">
      <c r="AE35030" s="70"/>
    </row>
    <row r="35031" spans="31:31" ht="15.75" x14ac:dyDescent="0.3">
      <c r="AE35031" s="70"/>
    </row>
    <row r="35032" spans="31:31" ht="15.75" x14ac:dyDescent="0.3">
      <c r="AE35032" s="70"/>
    </row>
    <row r="35033" spans="31:31" ht="15.75" x14ac:dyDescent="0.3">
      <c r="AE35033" s="70"/>
    </row>
    <row r="35034" spans="31:31" ht="15.75" x14ac:dyDescent="0.3">
      <c r="AE35034" s="70"/>
    </row>
    <row r="35035" spans="31:31" ht="15.75" x14ac:dyDescent="0.3">
      <c r="AE35035" s="70"/>
    </row>
    <row r="35036" spans="31:31" ht="15.75" x14ac:dyDescent="0.3">
      <c r="AE35036" s="70"/>
    </row>
    <row r="35037" spans="31:31" ht="15.75" x14ac:dyDescent="0.3">
      <c r="AE35037" s="70"/>
    </row>
    <row r="35038" spans="31:31" ht="15.75" x14ac:dyDescent="0.3">
      <c r="AE35038" s="70"/>
    </row>
    <row r="35039" spans="31:31" ht="15.75" x14ac:dyDescent="0.3">
      <c r="AE35039" s="70"/>
    </row>
    <row r="35040" spans="31:31" ht="15.75" x14ac:dyDescent="0.3">
      <c r="AE35040" s="70"/>
    </row>
    <row r="35041" spans="31:31" ht="15.75" x14ac:dyDescent="0.3">
      <c r="AE35041" s="70"/>
    </row>
    <row r="35042" spans="31:31" ht="15.75" x14ac:dyDescent="0.3">
      <c r="AE35042" s="70"/>
    </row>
    <row r="35043" spans="31:31" ht="15.75" x14ac:dyDescent="0.3">
      <c r="AE35043" s="70"/>
    </row>
    <row r="35044" spans="31:31" ht="15.75" x14ac:dyDescent="0.3">
      <c r="AE35044" s="70"/>
    </row>
    <row r="35045" spans="31:31" ht="15.75" x14ac:dyDescent="0.3">
      <c r="AE35045" s="70"/>
    </row>
    <row r="35046" spans="31:31" ht="15.75" x14ac:dyDescent="0.3">
      <c r="AE35046" s="70"/>
    </row>
    <row r="35047" spans="31:31" ht="15.75" x14ac:dyDescent="0.3">
      <c r="AE35047" s="70"/>
    </row>
    <row r="35048" spans="31:31" ht="15.75" x14ac:dyDescent="0.3">
      <c r="AE35048" s="70"/>
    </row>
    <row r="35049" spans="31:31" ht="15.75" x14ac:dyDescent="0.3">
      <c r="AE35049" s="70"/>
    </row>
    <row r="35050" spans="31:31" ht="15.75" x14ac:dyDescent="0.3">
      <c r="AE35050" s="70"/>
    </row>
    <row r="35051" spans="31:31" ht="15.75" x14ac:dyDescent="0.3">
      <c r="AE35051" s="70"/>
    </row>
    <row r="35052" spans="31:31" ht="15.75" x14ac:dyDescent="0.3">
      <c r="AE35052" s="70"/>
    </row>
    <row r="35053" spans="31:31" ht="15.75" x14ac:dyDescent="0.3">
      <c r="AE35053" s="70"/>
    </row>
    <row r="35054" spans="31:31" ht="15.75" x14ac:dyDescent="0.3">
      <c r="AE35054" s="70"/>
    </row>
    <row r="35055" spans="31:31" ht="15.75" x14ac:dyDescent="0.3">
      <c r="AE35055" s="70"/>
    </row>
    <row r="35056" spans="31:31" ht="15.75" x14ac:dyDescent="0.3">
      <c r="AE35056" s="70"/>
    </row>
    <row r="35057" spans="31:31" ht="15.75" x14ac:dyDescent="0.3">
      <c r="AE35057" s="70"/>
    </row>
    <row r="35058" spans="31:31" ht="15.75" x14ac:dyDescent="0.3">
      <c r="AE35058" s="70"/>
    </row>
    <row r="35059" spans="31:31" ht="15.75" x14ac:dyDescent="0.3">
      <c r="AE35059" s="70"/>
    </row>
    <row r="35060" spans="31:31" ht="15.75" x14ac:dyDescent="0.3">
      <c r="AE35060" s="70"/>
    </row>
    <row r="35061" spans="31:31" ht="15.75" x14ac:dyDescent="0.3">
      <c r="AE35061" s="70"/>
    </row>
    <row r="35062" spans="31:31" ht="15.75" x14ac:dyDescent="0.3">
      <c r="AE35062" s="70"/>
    </row>
    <row r="35063" spans="31:31" ht="15.75" x14ac:dyDescent="0.3">
      <c r="AE35063" s="70"/>
    </row>
    <row r="35064" spans="31:31" ht="15.75" x14ac:dyDescent="0.3">
      <c r="AE35064" s="70"/>
    </row>
    <row r="35065" spans="31:31" ht="15.75" x14ac:dyDescent="0.3">
      <c r="AE35065" s="70"/>
    </row>
    <row r="35066" spans="31:31" ht="15.75" x14ac:dyDescent="0.3">
      <c r="AE35066" s="70"/>
    </row>
    <row r="35067" spans="31:31" ht="15.75" x14ac:dyDescent="0.3">
      <c r="AE35067" s="70"/>
    </row>
    <row r="35068" spans="31:31" ht="15.75" x14ac:dyDescent="0.3">
      <c r="AE35068" s="70"/>
    </row>
    <row r="35069" spans="31:31" ht="15.75" x14ac:dyDescent="0.3">
      <c r="AE35069" s="70"/>
    </row>
    <row r="35070" spans="31:31" ht="15.75" x14ac:dyDescent="0.3">
      <c r="AE35070" s="70"/>
    </row>
    <row r="35071" spans="31:31" ht="15.75" x14ac:dyDescent="0.3">
      <c r="AE35071" s="70"/>
    </row>
    <row r="35072" spans="31:31" ht="15.75" x14ac:dyDescent="0.3">
      <c r="AE35072" s="70"/>
    </row>
    <row r="35073" spans="31:31" ht="15.75" x14ac:dyDescent="0.3">
      <c r="AE35073" s="70"/>
    </row>
    <row r="35074" spans="31:31" ht="15.75" x14ac:dyDescent="0.3">
      <c r="AE35074" s="70"/>
    </row>
    <row r="35075" spans="31:31" ht="15.75" x14ac:dyDescent="0.3">
      <c r="AE35075" s="70"/>
    </row>
    <row r="35076" spans="31:31" ht="15.75" x14ac:dyDescent="0.3">
      <c r="AE35076" s="70"/>
    </row>
    <row r="35077" spans="31:31" ht="15.75" x14ac:dyDescent="0.3">
      <c r="AE35077" s="70"/>
    </row>
    <row r="35078" spans="31:31" ht="15.75" x14ac:dyDescent="0.3">
      <c r="AE35078" s="70"/>
    </row>
    <row r="35079" spans="31:31" ht="15.75" x14ac:dyDescent="0.3">
      <c r="AE35079" s="70"/>
    </row>
    <row r="35080" spans="31:31" ht="15.75" x14ac:dyDescent="0.3">
      <c r="AE35080" s="70"/>
    </row>
    <row r="35081" spans="31:31" ht="15.75" x14ac:dyDescent="0.3">
      <c r="AE35081" s="70"/>
    </row>
    <row r="35082" spans="31:31" ht="15.75" x14ac:dyDescent="0.3">
      <c r="AE35082" s="70"/>
    </row>
    <row r="35083" spans="31:31" ht="15.75" x14ac:dyDescent="0.3">
      <c r="AE35083" s="70"/>
    </row>
    <row r="35084" spans="31:31" ht="15.75" x14ac:dyDescent="0.3">
      <c r="AE35084" s="70"/>
    </row>
    <row r="35085" spans="31:31" ht="15.75" x14ac:dyDescent="0.3">
      <c r="AE35085" s="70"/>
    </row>
    <row r="35086" spans="31:31" ht="15.75" x14ac:dyDescent="0.3">
      <c r="AE35086" s="70"/>
    </row>
    <row r="35087" spans="31:31" ht="15.75" x14ac:dyDescent="0.3">
      <c r="AE35087" s="70"/>
    </row>
    <row r="35088" spans="31:31" ht="15.75" x14ac:dyDescent="0.3">
      <c r="AE35088" s="70"/>
    </row>
    <row r="35089" spans="31:31" ht="15.75" x14ac:dyDescent="0.3">
      <c r="AE35089" s="70"/>
    </row>
    <row r="35090" spans="31:31" ht="15.75" x14ac:dyDescent="0.3">
      <c r="AE35090" s="70"/>
    </row>
    <row r="35091" spans="31:31" ht="15.75" x14ac:dyDescent="0.3">
      <c r="AE35091" s="70"/>
    </row>
    <row r="35092" spans="31:31" ht="15.75" x14ac:dyDescent="0.3">
      <c r="AE35092" s="70"/>
    </row>
    <row r="35093" spans="31:31" ht="15.75" x14ac:dyDescent="0.3">
      <c r="AE35093" s="70"/>
    </row>
    <row r="35094" spans="31:31" ht="15.75" x14ac:dyDescent="0.3">
      <c r="AE35094" s="70"/>
    </row>
    <row r="35095" spans="31:31" ht="15.75" x14ac:dyDescent="0.3">
      <c r="AE35095" s="70"/>
    </row>
    <row r="35096" spans="31:31" ht="15.75" x14ac:dyDescent="0.3">
      <c r="AE35096" s="70"/>
    </row>
    <row r="35097" spans="31:31" ht="15.75" x14ac:dyDescent="0.3">
      <c r="AE35097" s="70"/>
    </row>
    <row r="35098" spans="31:31" ht="15.75" x14ac:dyDescent="0.3">
      <c r="AE35098" s="70"/>
    </row>
    <row r="35099" spans="31:31" ht="15.75" x14ac:dyDescent="0.3">
      <c r="AE35099" s="70"/>
    </row>
    <row r="35100" spans="31:31" ht="15.75" x14ac:dyDescent="0.3">
      <c r="AE35100" s="70"/>
    </row>
    <row r="35101" spans="31:31" ht="15.75" x14ac:dyDescent="0.3">
      <c r="AE35101" s="70"/>
    </row>
    <row r="35102" spans="31:31" ht="15.75" x14ac:dyDescent="0.3">
      <c r="AE35102" s="70"/>
    </row>
    <row r="35103" spans="31:31" ht="15.75" x14ac:dyDescent="0.3">
      <c r="AE35103" s="70"/>
    </row>
    <row r="35104" spans="31:31" ht="15.75" x14ac:dyDescent="0.3">
      <c r="AE35104" s="70"/>
    </row>
    <row r="35105" spans="31:31" ht="15.75" x14ac:dyDescent="0.3">
      <c r="AE35105" s="70"/>
    </row>
    <row r="35106" spans="31:31" ht="15.75" x14ac:dyDescent="0.3">
      <c r="AE35106" s="70"/>
    </row>
    <row r="35107" spans="31:31" ht="15.75" x14ac:dyDescent="0.3">
      <c r="AE35107" s="70"/>
    </row>
    <row r="35108" spans="31:31" ht="15.75" x14ac:dyDescent="0.3">
      <c r="AE35108" s="70"/>
    </row>
    <row r="35109" spans="31:31" ht="15.75" x14ac:dyDescent="0.3">
      <c r="AE35109" s="70"/>
    </row>
    <row r="35110" spans="31:31" ht="15.75" x14ac:dyDescent="0.3">
      <c r="AE35110" s="70"/>
    </row>
    <row r="35111" spans="31:31" ht="15.75" x14ac:dyDescent="0.3">
      <c r="AE35111" s="70"/>
    </row>
    <row r="35112" spans="31:31" ht="15.75" x14ac:dyDescent="0.3">
      <c r="AE35112" s="70"/>
    </row>
    <row r="35113" spans="31:31" ht="15.75" x14ac:dyDescent="0.3">
      <c r="AE35113" s="70"/>
    </row>
    <row r="35114" spans="31:31" ht="15.75" x14ac:dyDescent="0.3">
      <c r="AE35114" s="70"/>
    </row>
    <row r="35115" spans="31:31" ht="15.75" x14ac:dyDescent="0.3">
      <c r="AE35115" s="70"/>
    </row>
    <row r="35116" spans="31:31" ht="15.75" x14ac:dyDescent="0.3">
      <c r="AE35116" s="70"/>
    </row>
    <row r="35117" spans="31:31" ht="15.75" x14ac:dyDescent="0.3">
      <c r="AE35117" s="70"/>
    </row>
    <row r="35118" spans="31:31" ht="15.75" x14ac:dyDescent="0.3">
      <c r="AE35118" s="70"/>
    </row>
    <row r="35119" spans="31:31" ht="15.75" x14ac:dyDescent="0.3">
      <c r="AE35119" s="70"/>
    </row>
    <row r="35120" spans="31:31" ht="15.75" x14ac:dyDescent="0.3">
      <c r="AE35120" s="70"/>
    </row>
    <row r="35121" spans="31:31" ht="15.75" x14ac:dyDescent="0.3">
      <c r="AE35121" s="70"/>
    </row>
    <row r="35122" spans="31:31" ht="15.75" x14ac:dyDescent="0.3">
      <c r="AE35122" s="70"/>
    </row>
    <row r="35123" spans="31:31" ht="15.75" x14ac:dyDescent="0.3">
      <c r="AE35123" s="70"/>
    </row>
    <row r="35124" spans="31:31" ht="15.75" x14ac:dyDescent="0.3">
      <c r="AE35124" s="70"/>
    </row>
    <row r="35125" spans="31:31" ht="15.75" x14ac:dyDescent="0.3">
      <c r="AE35125" s="70"/>
    </row>
    <row r="35126" spans="31:31" ht="15.75" x14ac:dyDescent="0.3">
      <c r="AE35126" s="70"/>
    </row>
    <row r="35127" spans="31:31" ht="15.75" x14ac:dyDescent="0.3">
      <c r="AE35127" s="70"/>
    </row>
    <row r="35128" spans="31:31" ht="15.75" x14ac:dyDescent="0.3">
      <c r="AE35128" s="70"/>
    </row>
    <row r="35129" spans="31:31" ht="15.75" x14ac:dyDescent="0.3">
      <c r="AE35129" s="70"/>
    </row>
    <row r="35130" spans="31:31" ht="15.75" x14ac:dyDescent="0.3">
      <c r="AE35130" s="70"/>
    </row>
    <row r="35131" spans="31:31" ht="15.75" x14ac:dyDescent="0.3">
      <c r="AE35131" s="70"/>
    </row>
    <row r="35132" spans="31:31" ht="15.75" x14ac:dyDescent="0.3">
      <c r="AE35132" s="70"/>
    </row>
    <row r="35133" spans="31:31" ht="15.75" x14ac:dyDescent="0.3">
      <c r="AE35133" s="70"/>
    </row>
    <row r="35134" spans="31:31" ht="15.75" x14ac:dyDescent="0.3">
      <c r="AE35134" s="70"/>
    </row>
    <row r="35135" spans="31:31" ht="15.75" x14ac:dyDescent="0.3">
      <c r="AE35135" s="70"/>
    </row>
    <row r="35136" spans="31:31" ht="15.75" x14ac:dyDescent="0.3">
      <c r="AE35136" s="70"/>
    </row>
    <row r="35137" spans="31:31" ht="15.75" x14ac:dyDescent="0.3">
      <c r="AE35137" s="70"/>
    </row>
    <row r="35138" spans="31:31" ht="15.75" x14ac:dyDescent="0.3">
      <c r="AE35138" s="70"/>
    </row>
    <row r="35139" spans="31:31" ht="15.75" x14ac:dyDescent="0.3">
      <c r="AE35139" s="70"/>
    </row>
    <row r="35140" spans="31:31" ht="15.75" x14ac:dyDescent="0.3">
      <c r="AE35140" s="70"/>
    </row>
    <row r="35141" spans="31:31" ht="15.75" x14ac:dyDescent="0.3">
      <c r="AE35141" s="70"/>
    </row>
    <row r="35142" spans="31:31" ht="15.75" x14ac:dyDescent="0.3">
      <c r="AE35142" s="70"/>
    </row>
    <row r="35143" spans="31:31" ht="15.75" x14ac:dyDescent="0.3">
      <c r="AE35143" s="70"/>
    </row>
    <row r="35144" spans="31:31" ht="15.75" x14ac:dyDescent="0.3">
      <c r="AE35144" s="70"/>
    </row>
    <row r="35145" spans="31:31" ht="15.75" x14ac:dyDescent="0.3">
      <c r="AE35145" s="70"/>
    </row>
    <row r="35146" spans="31:31" ht="15.75" x14ac:dyDescent="0.3">
      <c r="AE35146" s="70"/>
    </row>
    <row r="35147" spans="31:31" ht="15.75" x14ac:dyDescent="0.3">
      <c r="AE35147" s="70"/>
    </row>
    <row r="35148" spans="31:31" ht="15.75" x14ac:dyDescent="0.3">
      <c r="AE35148" s="70"/>
    </row>
    <row r="35149" spans="31:31" ht="15.75" x14ac:dyDescent="0.3">
      <c r="AE35149" s="70"/>
    </row>
    <row r="35150" spans="31:31" ht="15.75" x14ac:dyDescent="0.3">
      <c r="AE35150" s="70"/>
    </row>
    <row r="35151" spans="31:31" ht="15.75" x14ac:dyDescent="0.3">
      <c r="AE35151" s="70"/>
    </row>
    <row r="35152" spans="31:31" ht="15.75" x14ac:dyDescent="0.3">
      <c r="AE35152" s="70"/>
    </row>
    <row r="35153" spans="31:31" ht="15.75" x14ac:dyDescent="0.3">
      <c r="AE35153" s="70"/>
    </row>
    <row r="35154" spans="31:31" ht="15.75" x14ac:dyDescent="0.3">
      <c r="AE35154" s="70"/>
    </row>
    <row r="35155" spans="31:31" ht="15.75" x14ac:dyDescent="0.3">
      <c r="AE35155" s="70"/>
    </row>
    <row r="35156" spans="31:31" ht="15.75" x14ac:dyDescent="0.3">
      <c r="AE35156" s="70"/>
    </row>
    <row r="35157" spans="31:31" ht="15.75" x14ac:dyDescent="0.3">
      <c r="AE35157" s="70"/>
    </row>
    <row r="35158" spans="31:31" ht="15.75" x14ac:dyDescent="0.3">
      <c r="AE35158" s="70"/>
    </row>
    <row r="35159" spans="31:31" ht="15.75" x14ac:dyDescent="0.3">
      <c r="AE35159" s="70"/>
    </row>
    <row r="35160" spans="31:31" ht="15.75" x14ac:dyDescent="0.3">
      <c r="AE35160" s="70"/>
    </row>
    <row r="35161" spans="31:31" ht="15.75" x14ac:dyDescent="0.3">
      <c r="AE35161" s="70"/>
    </row>
    <row r="35162" spans="31:31" ht="15.75" x14ac:dyDescent="0.3">
      <c r="AE35162" s="70"/>
    </row>
    <row r="35163" spans="31:31" ht="15.75" x14ac:dyDescent="0.3">
      <c r="AE35163" s="70"/>
    </row>
    <row r="35164" spans="31:31" ht="15.75" x14ac:dyDescent="0.3">
      <c r="AE35164" s="70"/>
    </row>
    <row r="35165" spans="31:31" ht="15.75" x14ac:dyDescent="0.3">
      <c r="AE35165" s="70"/>
    </row>
    <row r="35166" spans="31:31" ht="15.75" x14ac:dyDescent="0.3">
      <c r="AE35166" s="70"/>
    </row>
    <row r="35167" spans="31:31" ht="15.75" x14ac:dyDescent="0.3">
      <c r="AE35167" s="70"/>
    </row>
    <row r="35168" spans="31:31" ht="15.75" x14ac:dyDescent="0.3">
      <c r="AE35168" s="70"/>
    </row>
    <row r="35169" spans="31:31" ht="15.75" x14ac:dyDescent="0.3">
      <c r="AE35169" s="70"/>
    </row>
    <row r="35170" spans="31:31" ht="15.75" x14ac:dyDescent="0.3">
      <c r="AE35170" s="70"/>
    </row>
    <row r="35171" spans="31:31" ht="15.75" x14ac:dyDescent="0.3">
      <c r="AE35171" s="70"/>
    </row>
    <row r="35172" spans="31:31" ht="15.75" x14ac:dyDescent="0.3">
      <c r="AE35172" s="70"/>
    </row>
    <row r="35173" spans="31:31" ht="15.75" x14ac:dyDescent="0.3">
      <c r="AE35173" s="70"/>
    </row>
    <row r="35174" spans="31:31" ht="15.75" x14ac:dyDescent="0.3">
      <c r="AE35174" s="70"/>
    </row>
    <row r="35175" spans="31:31" ht="15.75" x14ac:dyDescent="0.3">
      <c r="AE35175" s="70"/>
    </row>
    <row r="35176" spans="31:31" ht="15.75" x14ac:dyDescent="0.3">
      <c r="AE35176" s="70"/>
    </row>
    <row r="35177" spans="31:31" ht="15.75" x14ac:dyDescent="0.3">
      <c r="AE35177" s="70"/>
    </row>
    <row r="35178" spans="31:31" ht="15.75" x14ac:dyDescent="0.3">
      <c r="AE35178" s="70"/>
    </row>
    <row r="35179" spans="31:31" ht="15.75" x14ac:dyDescent="0.3">
      <c r="AE35179" s="70"/>
    </row>
    <row r="35180" spans="31:31" ht="15.75" x14ac:dyDescent="0.3">
      <c r="AE35180" s="70"/>
    </row>
    <row r="35181" spans="31:31" ht="15.75" x14ac:dyDescent="0.3">
      <c r="AE35181" s="70"/>
    </row>
    <row r="35182" spans="31:31" ht="15.75" x14ac:dyDescent="0.3">
      <c r="AE35182" s="70"/>
    </row>
    <row r="35183" spans="31:31" ht="15.75" x14ac:dyDescent="0.3">
      <c r="AE35183" s="70"/>
    </row>
    <row r="35184" spans="31:31" ht="15.75" x14ac:dyDescent="0.3">
      <c r="AE35184" s="70"/>
    </row>
    <row r="35185" spans="31:31" ht="15.75" x14ac:dyDescent="0.3">
      <c r="AE35185" s="70"/>
    </row>
    <row r="35186" spans="31:31" ht="15.75" x14ac:dyDescent="0.3">
      <c r="AE35186" s="70"/>
    </row>
    <row r="35187" spans="31:31" ht="15.75" x14ac:dyDescent="0.3">
      <c r="AE35187" s="70"/>
    </row>
    <row r="35188" spans="31:31" ht="15.75" x14ac:dyDescent="0.3">
      <c r="AE35188" s="70"/>
    </row>
    <row r="35189" spans="31:31" ht="15.75" x14ac:dyDescent="0.3">
      <c r="AE35189" s="70"/>
    </row>
    <row r="35190" spans="31:31" ht="15.75" x14ac:dyDescent="0.3">
      <c r="AE35190" s="70"/>
    </row>
    <row r="35191" spans="31:31" ht="15.75" x14ac:dyDescent="0.3">
      <c r="AE35191" s="70"/>
    </row>
    <row r="35192" spans="31:31" ht="15.75" x14ac:dyDescent="0.3">
      <c r="AE35192" s="70"/>
    </row>
    <row r="35193" spans="31:31" ht="15.75" x14ac:dyDescent="0.3">
      <c r="AE35193" s="70"/>
    </row>
    <row r="35194" spans="31:31" ht="15.75" x14ac:dyDescent="0.3">
      <c r="AE35194" s="70"/>
    </row>
    <row r="35195" spans="31:31" ht="15.75" x14ac:dyDescent="0.3">
      <c r="AE35195" s="70"/>
    </row>
    <row r="35196" spans="31:31" ht="15.75" x14ac:dyDescent="0.3">
      <c r="AE35196" s="70"/>
    </row>
    <row r="35197" spans="31:31" ht="15.75" x14ac:dyDescent="0.3">
      <c r="AE35197" s="70"/>
    </row>
    <row r="35198" spans="31:31" ht="15.75" x14ac:dyDescent="0.3">
      <c r="AE35198" s="70"/>
    </row>
    <row r="35199" spans="31:31" ht="15.75" x14ac:dyDescent="0.3">
      <c r="AE35199" s="70"/>
    </row>
    <row r="35200" spans="31:31" ht="15.75" x14ac:dyDescent="0.3">
      <c r="AE35200" s="70"/>
    </row>
    <row r="35201" spans="31:31" ht="15.75" x14ac:dyDescent="0.3">
      <c r="AE35201" s="70"/>
    </row>
    <row r="35202" spans="31:31" ht="15.75" x14ac:dyDescent="0.3">
      <c r="AE35202" s="70"/>
    </row>
    <row r="35203" spans="31:31" ht="15.75" x14ac:dyDescent="0.3">
      <c r="AE35203" s="70"/>
    </row>
    <row r="35204" spans="31:31" ht="15.75" x14ac:dyDescent="0.3">
      <c r="AE35204" s="70"/>
    </row>
    <row r="35205" spans="31:31" ht="15.75" x14ac:dyDescent="0.3">
      <c r="AE35205" s="70"/>
    </row>
    <row r="35206" spans="31:31" ht="15.75" x14ac:dyDescent="0.3">
      <c r="AE35206" s="70"/>
    </row>
    <row r="35207" spans="31:31" ht="15.75" x14ac:dyDescent="0.3">
      <c r="AE35207" s="70"/>
    </row>
    <row r="35208" spans="31:31" ht="15.75" x14ac:dyDescent="0.3">
      <c r="AE35208" s="70"/>
    </row>
    <row r="35209" spans="31:31" ht="15.75" x14ac:dyDescent="0.3">
      <c r="AE35209" s="70"/>
    </row>
    <row r="35210" spans="31:31" ht="15.75" x14ac:dyDescent="0.3">
      <c r="AE35210" s="70"/>
    </row>
    <row r="35211" spans="31:31" ht="15.75" x14ac:dyDescent="0.3">
      <c r="AE35211" s="70"/>
    </row>
    <row r="35212" spans="31:31" ht="15.75" x14ac:dyDescent="0.3">
      <c r="AE35212" s="70"/>
    </row>
    <row r="35213" spans="31:31" ht="15.75" x14ac:dyDescent="0.3">
      <c r="AE35213" s="70"/>
    </row>
    <row r="35214" spans="31:31" ht="15.75" x14ac:dyDescent="0.3">
      <c r="AE35214" s="70"/>
    </row>
    <row r="35215" spans="31:31" ht="15.75" x14ac:dyDescent="0.3">
      <c r="AE35215" s="70"/>
    </row>
    <row r="35216" spans="31:31" ht="15.75" x14ac:dyDescent="0.3">
      <c r="AE35216" s="70"/>
    </row>
    <row r="35217" spans="31:31" ht="15.75" x14ac:dyDescent="0.3">
      <c r="AE35217" s="70"/>
    </row>
    <row r="35218" spans="31:31" ht="15.75" x14ac:dyDescent="0.3">
      <c r="AE35218" s="70"/>
    </row>
    <row r="35219" spans="31:31" ht="15.75" x14ac:dyDescent="0.3">
      <c r="AE35219" s="70"/>
    </row>
    <row r="35220" spans="31:31" ht="15.75" x14ac:dyDescent="0.3">
      <c r="AE35220" s="70"/>
    </row>
    <row r="35221" spans="31:31" ht="15.75" x14ac:dyDescent="0.3">
      <c r="AE35221" s="70"/>
    </row>
    <row r="35222" spans="31:31" ht="15.75" x14ac:dyDescent="0.3">
      <c r="AE35222" s="70"/>
    </row>
    <row r="35223" spans="31:31" ht="15.75" x14ac:dyDescent="0.3">
      <c r="AE35223" s="70"/>
    </row>
    <row r="35224" spans="31:31" ht="15.75" x14ac:dyDescent="0.3">
      <c r="AE35224" s="70"/>
    </row>
    <row r="35225" spans="31:31" ht="15.75" x14ac:dyDescent="0.3">
      <c r="AE35225" s="70"/>
    </row>
    <row r="35226" spans="31:31" ht="15.75" x14ac:dyDescent="0.3">
      <c r="AE35226" s="70"/>
    </row>
    <row r="35227" spans="31:31" ht="15.75" x14ac:dyDescent="0.3">
      <c r="AE35227" s="70"/>
    </row>
    <row r="35228" spans="31:31" ht="15.75" x14ac:dyDescent="0.3">
      <c r="AE35228" s="70"/>
    </row>
    <row r="35229" spans="31:31" ht="15.75" x14ac:dyDescent="0.3">
      <c r="AE35229" s="70"/>
    </row>
    <row r="35230" spans="31:31" ht="15.75" x14ac:dyDescent="0.3">
      <c r="AE35230" s="70"/>
    </row>
    <row r="35231" spans="31:31" ht="15.75" x14ac:dyDescent="0.3">
      <c r="AE35231" s="70"/>
    </row>
    <row r="35232" spans="31:31" ht="15.75" x14ac:dyDescent="0.3">
      <c r="AE35232" s="70"/>
    </row>
    <row r="35233" spans="31:31" ht="15.75" x14ac:dyDescent="0.3">
      <c r="AE35233" s="70"/>
    </row>
    <row r="35234" spans="31:31" ht="15.75" x14ac:dyDescent="0.3">
      <c r="AE35234" s="70"/>
    </row>
    <row r="35235" spans="31:31" ht="15.75" x14ac:dyDescent="0.3">
      <c r="AE35235" s="70"/>
    </row>
    <row r="35236" spans="31:31" ht="15.75" x14ac:dyDescent="0.3">
      <c r="AE35236" s="70"/>
    </row>
    <row r="35237" spans="31:31" ht="15.75" x14ac:dyDescent="0.3">
      <c r="AE35237" s="70"/>
    </row>
    <row r="35238" spans="31:31" ht="15.75" x14ac:dyDescent="0.3">
      <c r="AE35238" s="70"/>
    </row>
    <row r="35239" spans="31:31" ht="15.75" x14ac:dyDescent="0.3">
      <c r="AE35239" s="70"/>
    </row>
    <row r="35240" spans="31:31" ht="15.75" x14ac:dyDescent="0.3">
      <c r="AE35240" s="70"/>
    </row>
    <row r="35241" spans="31:31" ht="15.75" x14ac:dyDescent="0.3">
      <c r="AE35241" s="70"/>
    </row>
    <row r="35242" spans="31:31" ht="15.75" x14ac:dyDescent="0.3">
      <c r="AE35242" s="70"/>
    </row>
    <row r="35243" spans="31:31" ht="15.75" x14ac:dyDescent="0.3">
      <c r="AE35243" s="70"/>
    </row>
    <row r="35244" spans="31:31" ht="15.75" x14ac:dyDescent="0.3">
      <c r="AE35244" s="70"/>
    </row>
    <row r="35245" spans="31:31" ht="15.75" x14ac:dyDescent="0.3">
      <c r="AE35245" s="70"/>
    </row>
    <row r="35246" spans="31:31" ht="15.75" x14ac:dyDescent="0.3">
      <c r="AE35246" s="70"/>
    </row>
    <row r="35247" spans="31:31" ht="15.75" x14ac:dyDescent="0.3">
      <c r="AE35247" s="70"/>
    </row>
    <row r="35248" spans="31:31" ht="15.75" x14ac:dyDescent="0.3">
      <c r="AE35248" s="70"/>
    </row>
    <row r="35249" spans="31:31" ht="15.75" x14ac:dyDescent="0.3">
      <c r="AE35249" s="70"/>
    </row>
    <row r="35250" spans="31:31" ht="15.75" x14ac:dyDescent="0.3">
      <c r="AE35250" s="70"/>
    </row>
    <row r="35251" spans="31:31" ht="15.75" x14ac:dyDescent="0.3">
      <c r="AE35251" s="70"/>
    </row>
    <row r="35252" spans="31:31" ht="15.75" x14ac:dyDescent="0.3">
      <c r="AE35252" s="70"/>
    </row>
    <row r="35253" spans="31:31" ht="15.75" x14ac:dyDescent="0.3">
      <c r="AE35253" s="70"/>
    </row>
    <row r="35254" spans="31:31" ht="15.75" x14ac:dyDescent="0.3">
      <c r="AE35254" s="70"/>
    </row>
    <row r="35255" spans="31:31" ht="15.75" x14ac:dyDescent="0.3">
      <c r="AE35255" s="70"/>
    </row>
    <row r="35256" spans="31:31" ht="15.75" x14ac:dyDescent="0.3">
      <c r="AE35256" s="70"/>
    </row>
    <row r="35257" spans="31:31" ht="15.75" x14ac:dyDescent="0.3">
      <c r="AE35257" s="70"/>
    </row>
    <row r="35258" spans="31:31" ht="15.75" x14ac:dyDescent="0.3">
      <c r="AE35258" s="70"/>
    </row>
    <row r="35259" spans="31:31" ht="15.75" x14ac:dyDescent="0.3">
      <c r="AE35259" s="70"/>
    </row>
    <row r="35260" spans="31:31" ht="15.75" x14ac:dyDescent="0.3">
      <c r="AE35260" s="70"/>
    </row>
    <row r="35261" spans="31:31" ht="15.75" x14ac:dyDescent="0.3">
      <c r="AE35261" s="70"/>
    </row>
    <row r="35262" spans="31:31" ht="15.75" x14ac:dyDescent="0.3">
      <c r="AE35262" s="70"/>
    </row>
    <row r="35263" spans="31:31" ht="15.75" x14ac:dyDescent="0.3">
      <c r="AE35263" s="70"/>
    </row>
    <row r="35264" spans="31:31" ht="15.75" x14ac:dyDescent="0.3">
      <c r="AE35264" s="70"/>
    </row>
    <row r="35265" spans="31:31" ht="15.75" x14ac:dyDescent="0.3">
      <c r="AE35265" s="70"/>
    </row>
    <row r="35266" spans="31:31" ht="15.75" x14ac:dyDescent="0.3">
      <c r="AE35266" s="70"/>
    </row>
    <row r="35267" spans="31:31" ht="15.75" x14ac:dyDescent="0.3">
      <c r="AE35267" s="70"/>
    </row>
    <row r="35268" spans="31:31" ht="15.75" x14ac:dyDescent="0.3">
      <c r="AE35268" s="70"/>
    </row>
    <row r="35269" spans="31:31" ht="15.75" x14ac:dyDescent="0.3">
      <c r="AE35269" s="70"/>
    </row>
    <row r="35270" spans="31:31" ht="15.75" x14ac:dyDescent="0.3">
      <c r="AE35270" s="70"/>
    </row>
    <row r="35271" spans="31:31" ht="15.75" x14ac:dyDescent="0.3">
      <c r="AE35271" s="70"/>
    </row>
    <row r="35272" spans="31:31" ht="15.75" x14ac:dyDescent="0.3">
      <c r="AE35272" s="70"/>
    </row>
    <row r="35273" spans="31:31" ht="15.75" x14ac:dyDescent="0.3">
      <c r="AE35273" s="70"/>
    </row>
    <row r="35274" spans="31:31" ht="15.75" x14ac:dyDescent="0.3">
      <c r="AE35274" s="70"/>
    </row>
    <row r="35275" spans="31:31" ht="15.75" x14ac:dyDescent="0.3">
      <c r="AE35275" s="70"/>
    </row>
    <row r="35276" spans="31:31" ht="15.75" x14ac:dyDescent="0.3">
      <c r="AE35276" s="70"/>
    </row>
    <row r="35277" spans="31:31" ht="15.75" x14ac:dyDescent="0.3">
      <c r="AE35277" s="70"/>
    </row>
    <row r="35278" spans="31:31" ht="15.75" x14ac:dyDescent="0.3">
      <c r="AE35278" s="70"/>
    </row>
    <row r="35279" spans="31:31" ht="15.75" x14ac:dyDescent="0.3">
      <c r="AE35279" s="70"/>
    </row>
    <row r="35280" spans="31:31" ht="15.75" x14ac:dyDescent="0.3">
      <c r="AE35280" s="70"/>
    </row>
    <row r="35281" spans="31:31" ht="15.75" x14ac:dyDescent="0.3">
      <c r="AE35281" s="70"/>
    </row>
    <row r="35282" spans="31:31" ht="15.75" x14ac:dyDescent="0.3">
      <c r="AE35282" s="70"/>
    </row>
    <row r="35283" spans="31:31" ht="15.75" x14ac:dyDescent="0.3">
      <c r="AE35283" s="70"/>
    </row>
    <row r="35284" spans="31:31" ht="15.75" x14ac:dyDescent="0.3">
      <c r="AE35284" s="70"/>
    </row>
    <row r="35285" spans="31:31" ht="15.75" x14ac:dyDescent="0.3">
      <c r="AE35285" s="70"/>
    </row>
    <row r="35286" spans="31:31" ht="15.75" x14ac:dyDescent="0.3">
      <c r="AE35286" s="70"/>
    </row>
    <row r="35287" spans="31:31" ht="15.75" x14ac:dyDescent="0.3">
      <c r="AE35287" s="70"/>
    </row>
    <row r="35288" spans="31:31" ht="15.75" x14ac:dyDescent="0.3">
      <c r="AE35288" s="70"/>
    </row>
    <row r="35289" spans="31:31" ht="15.75" x14ac:dyDescent="0.3">
      <c r="AE35289" s="70"/>
    </row>
    <row r="35290" spans="31:31" ht="15.75" x14ac:dyDescent="0.3">
      <c r="AE35290" s="70"/>
    </row>
    <row r="35291" spans="31:31" ht="15.75" x14ac:dyDescent="0.3">
      <c r="AE35291" s="70"/>
    </row>
    <row r="35292" spans="31:31" ht="15.75" x14ac:dyDescent="0.3">
      <c r="AE35292" s="70"/>
    </row>
    <row r="35293" spans="31:31" ht="15.75" x14ac:dyDescent="0.3">
      <c r="AE35293" s="70"/>
    </row>
    <row r="35294" spans="31:31" ht="15.75" x14ac:dyDescent="0.3">
      <c r="AE35294" s="70"/>
    </row>
    <row r="35295" spans="31:31" ht="15.75" x14ac:dyDescent="0.3">
      <c r="AE35295" s="70"/>
    </row>
    <row r="35296" spans="31:31" ht="15.75" x14ac:dyDescent="0.3">
      <c r="AE35296" s="70"/>
    </row>
    <row r="35297" spans="31:31" ht="15.75" x14ac:dyDescent="0.3">
      <c r="AE35297" s="70"/>
    </row>
    <row r="35298" spans="31:31" ht="15.75" x14ac:dyDescent="0.3">
      <c r="AE35298" s="70"/>
    </row>
    <row r="35299" spans="31:31" ht="15.75" x14ac:dyDescent="0.3">
      <c r="AE35299" s="70"/>
    </row>
    <row r="35300" spans="31:31" ht="15.75" x14ac:dyDescent="0.3">
      <c r="AE35300" s="70"/>
    </row>
    <row r="35301" spans="31:31" ht="15.75" x14ac:dyDescent="0.3">
      <c r="AE35301" s="70"/>
    </row>
    <row r="35302" spans="31:31" ht="15.75" x14ac:dyDescent="0.3">
      <c r="AE35302" s="70"/>
    </row>
    <row r="35303" spans="31:31" ht="15.75" x14ac:dyDescent="0.3">
      <c r="AE35303" s="70"/>
    </row>
    <row r="35304" spans="31:31" ht="15.75" x14ac:dyDescent="0.3">
      <c r="AE35304" s="70"/>
    </row>
    <row r="35305" spans="31:31" ht="15.75" x14ac:dyDescent="0.3">
      <c r="AE35305" s="70"/>
    </row>
    <row r="35306" spans="31:31" ht="15.75" x14ac:dyDescent="0.3">
      <c r="AE35306" s="70"/>
    </row>
    <row r="35307" spans="31:31" ht="15.75" x14ac:dyDescent="0.3">
      <c r="AE35307" s="70"/>
    </row>
    <row r="35308" spans="31:31" ht="15.75" x14ac:dyDescent="0.3">
      <c r="AE35308" s="70"/>
    </row>
    <row r="35309" spans="31:31" ht="15.75" x14ac:dyDescent="0.3">
      <c r="AE35309" s="70"/>
    </row>
    <row r="35310" spans="31:31" ht="15.75" x14ac:dyDescent="0.3">
      <c r="AE35310" s="70"/>
    </row>
    <row r="35311" spans="31:31" ht="15.75" x14ac:dyDescent="0.3">
      <c r="AE35311" s="70"/>
    </row>
    <row r="35312" spans="31:31" ht="15.75" x14ac:dyDescent="0.3">
      <c r="AE35312" s="70"/>
    </row>
    <row r="35313" spans="31:31" ht="15.75" x14ac:dyDescent="0.3">
      <c r="AE35313" s="70"/>
    </row>
    <row r="35314" spans="31:31" ht="15.75" x14ac:dyDescent="0.3">
      <c r="AE35314" s="70"/>
    </row>
    <row r="35315" spans="31:31" ht="15.75" x14ac:dyDescent="0.3">
      <c r="AE35315" s="70"/>
    </row>
    <row r="35316" spans="31:31" ht="15.75" x14ac:dyDescent="0.3">
      <c r="AE35316" s="70"/>
    </row>
    <row r="35317" spans="31:31" ht="15.75" x14ac:dyDescent="0.3">
      <c r="AE35317" s="70"/>
    </row>
    <row r="35318" spans="31:31" ht="15.75" x14ac:dyDescent="0.3">
      <c r="AE35318" s="70"/>
    </row>
    <row r="35319" spans="31:31" ht="15.75" x14ac:dyDescent="0.3">
      <c r="AE35319" s="70"/>
    </row>
    <row r="35320" spans="31:31" ht="15.75" x14ac:dyDescent="0.3">
      <c r="AE35320" s="70"/>
    </row>
    <row r="35321" spans="31:31" ht="15.75" x14ac:dyDescent="0.3">
      <c r="AE35321" s="70"/>
    </row>
    <row r="35322" spans="31:31" ht="15.75" x14ac:dyDescent="0.3">
      <c r="AE35322" s="70"/>
    </row>
    <row r="35323" spans="31:31" ht="15.75" x14ac:dyDescent="0.3">
      <c r="AE35323" s="70"/>
    </row>
    <row r="35324" spans="31:31" ht="15.75" x14ac:dyDescent="0.3">
      <c r="AE35324" s="70"/>
    </row>
    <row r="35325" spans="31:31" ht="15.75" x14ac:dyDescent="0.3">
      <c r="AE35325" s="70"/>
    </row>
    <row r="35326" spans="31:31" ht="15.75" x14ac:dyDescent="0.3">
      <c r="AE35326" s="70"/>
    </row>
    <row r="35327" spans="31:31" ht="15.75" x14ac:dyDescent="0.3">
      <c r="AE35327" s="70"/>
    </row>
    <row r="35328" spans="31:31" ht="15.75" x14ac:dyDescent="0.3">
      <c r="AE35328" s="70"/>
    </row>
    <row r="35329" spans="31:31" ht="15.75" x14ac:dyDescent="0.3">
      <c r="AE35329" s="70"/>
    </row>
    <row r="35330" spans="31:31" ht="15.75" x14ac:dyDescent="0.3">
      <c r="AE35330" s="70"/>
    </row>
    <row r="35331" spans="31:31" ht="15.75" x14ac:dyDescent="0.3">
      <c r="AE35331" s="70"/>
    </row>
    <row r="35332" spans="31:31" ht="15.75" x14ac:dyDescent="0.3">
      <c r="AE35332" s="70"/>
    </row>
    <row r="35333" spans="31:31" ht="15.75" x14ac:dyDescent="0.3">
      <c r="AE35333" s="70"/>
    </row>
    <row r="35334" spans="31:31" ht="15.75" x14ac:dyDescent="0.3">
      <c r="AE35334" s="70"/>
    </row>
    <row r="35335" spans="31:31" ht="15.75" x14ac:dyDescent="0.3">
      <c r="AE35335" s="70"/>
    </row>
    <row r="35336" spans="31:31" ht="15.75" x14ac:dyDescent="0.3">
      <c r="AE35336" s="70"/>
    </row>
    <row r="35337" spans="31:31" ht="15.75" x14ac:dyDescent="0.3">
      <c r="AE35337" s="70"/>
    </row>
    <row r="35338" spans="31:31" ht="15.75" x14ac:dyDescent="0.3">
      <c r="AE35338" s="70"/>
    </row>
    <row r="35339" spans="31:31" ht="15.75" x14ac:dyDescent="0.3">
      <c r="AE35339" s="70"/>
    </row>
    <row r="35340" spans="31:31" ht="15.75" x14ac:dyDescent="0.3">
      <c r="AE35340" s="70"/>
    </row>
    <row r="35341" spans="31:31" ht="15.75" x14ac:dyDescent="0.3">
      <c r="AE35341" s="70"/>
    </row>
    <row r="35342" spans="31:31" ht="15.75" x14ac:dyDescent="0.3">
      <c r="AE35342" s="70"/>
    </row>
    <row r="35343" spans="31:31" ht="15.75" x14ac:dyDescent="0.3">
      <c r="AE35343" s="70"/>
    </row>
    <row r="35344" spans="31:31" ht="15.75" x14ac:dyDescent="0.3">
      <c r="AE35344" s="70"/>
    </row>
    <row r="35345" spans="31:31" ht="15.75" x14ac:dyDescent="0.3">
      <c r="AE35345" s="70"/>
    </row>
    <row r="35346" spans="31:31" ht="15.75" x14ac:dyDescent="0.3">
      <c r="AE35346" s="70"/>
    </row>
    <row r="35347" spans="31:31" ht="15.75" x14ac:dyDescent="0.3">
      <c r="AE35347" s="70"/>
    </row>
    <row r="35348" spans="31:31" ht="15.75" x14ac:dyDescent="0.3">
      <c r="AE35348" s="70"/>
    </row>
    <row r="35349" spans="31:31" ht="15.75" x14ac:dyDescent="0.3">
      <c r="AE35349" s="70"/>
    </row>
    <row r="35350" spans="31:31" ht="15.75" x14ac:dyDescent="0.3">
      <c r="AE35350" s="70"/>
    </row>
    <row r="35351" spans="31:31" ht="15.75" x14ac:dyDescent="0.3">
      <c r="AE35351" s="70"/>
    </row>
    <row r="35352" spans="31:31" ht="15.75" x14ac:dyDescent="0.3">
      <c r="AE35352" s="70"/>
    </row>
    <row r="35353" spans="31:31" ht="15.75" x14ac:dyDescent="0.3">
      <c r="AE35353" s="70"/>
    </row>
    <row r="35354" spans="31:31" ht="15.75" x14ac:dyDescent="0.3">
      <c r="AE35354" s="70"/>
    </row>
    <row r="35355" spans="31:31" ht="15.75" x14ac:dyDescent="0.3">
      <c r="AE35355" s="70"/>
    </row>
    <row r="35356" spans="31:31" ht="15.75" x14ac:dyDescent="0.3">
      <c r="AE35356" s="70"/>
    </row>
    <row r="35357" spans="31:31" ht="15.75" x14ac:dyDescent="0.3">
      <c r="AE35357" s="70"/>
    </row>
    <row r="35358" spans="31:31" ht="15.75" x14ac:dyDescent="0.3">
      <c r="AE35358" s="70"/>
    </row>
    <row r="35359" spans="31:31" ht="15.75" x14ac:dyDescent="0.3">
      <c r="AE35359" s="70"/>
    </row>
    <row r="35360" spans="31:31" ht="15.75" x14ac:dyDescent="0.3">
      <c r="AE35360" s="70"/>
    </row>
    <row r="35361" spans="31:31" ht="15.75" x14ac:dyDescent="0.3">
      <c r="AE35361" s="70"/>
    </row>
    <row r="35362" spans="31:31" ht="15.75" x14ac:dyDescent="0.3">
      <c r="AE35362" s="70"/>
    </row>
    <row r="35363" spans="31:31" ht="15.75" x14ac:dyDescent="0.3">
      <c r="AE35363" s="70"/>
    </row>
    <row r="35364" spans="31:31" ht="15.75" x14ac:dyDescent="0.3">
      <c r="AE35364" s="70"/>
    </row>
    <row r="35365" spans="31:31" ht="15.75" x14ac:dyDescent="0.3">
      <c r="AE35365" s="70"/>
    </row>
    <row r="35366" spans="31:31" ht="15.75" x14ac:dyDescent="0.3">
      <c r="AE35366" s="70"/>
    </row>
    <row r="35367" spans="31:31" ht="15.75" x14ac:dyDescent="0.3">
      <c r="AE35367" s="70"/>
    </row>
    <row r="35368" spans="31:31" ht="15.75" x14ac:dyDescent="0.3">
      <c r="AE35368" s="70"/>
    </row>
    <row r="35369" spans="31:31" ht="15.75" x14ac:dyDescent="0.3">
      <c r="AE35369" s="70"/>
    </row>
    <row r="35370" spans="31:31" ht="15.75" x14ac:dyDescent="0.3">
      <c r="AE35370" s="70"/>
    </row>
    <row r="35371" spans="31:31" ht="15.75" x14ac:dyDescent="0.3">
      <c r="AE35371" s="70"/>
    </row>
    <row r="35372" spans="31:31" ht="15.75" x14ac:dyDescent="0.3">
      <c r="AE35372" s="70"/>
    </row>
    <row r="35373" spans="31:31" ht="15.75" x14ac:dyDescent="0.3">
      <c r="AE35373" s="70"/>
    </row>
    <row r="35374" spans="31:31" ht="15.75" x14ac:dyDescent="0.3">
      <c r="AE35374" s="70"/>
    </row>
    <row r="35375" spans="31:31" ht="15.75" x14ac:dyDescent="0.3">
      <c r="AE35375" s="70"/>
    </row>
    <row r="35376" spans="31:31" ht="15.75" x14ac:dyDescent="0.3">
      <c r="AE35376" s="70"/>
    </row>
    <row r="35377" spans="31:31" ht="15.75" x14ac:dyDescent="0.3">
      <c r="AE35377" s="70"/>
    </row>
    <row r="35378" spans="31:31" ht="15.75" x14ac:dyDescent="0.3">
      <c r="AE35378" s="70"/>
    </row>
    <row r="35379" spans="31:31" ht="15.75" x14ac:dyDescent="0.3">
      <c r="AE35379" s="70"/>
    </row>
    <row r="35380" spans="31:31" ht="15.75" x14ac:dyDescent="0.3">
      <c r="AE35380" s="70"/>
    </row>
    <row r="35381" spans="31:31" ht="15.75" x14ac:dyDescent="0.3">
      <c r="AE35381" s="70"/>
    </row>
    <row r="35382" spans="31:31" ht="15.75" x14ac:dyDescent="0.3">
      <c r="AE35382" s="70"/>
    </row>
    <row r="35383" spans="31:31" ht="15.75" x14ac:dyDescent="0.3">
      <c r="AE35383" s="70"/>
    </row>
    <row r="35384" spans="31:31" ht="15.75" x14ac:dyDescent="0.3">
      <c r="AE35384" s="70"/>
    </row>
    <row r="35385" spans="31:31" ht="15.75" x14ac:dyDescent="0.3">
      <c r="AE35385" s="70"/>
    </row>
    <row r="35386" spans="31:31" ht="15.75" x14ac:dyDescent="0.3">
      <c r="AE35386" s="70"/>
    </row>
    <row r="35387" spans="31:31" ht="15.75" x14ac:dyDescent="0.3">
      <c r="AE35387" s="70"/>
    </row>
    <row r="35388" spans="31:31" ht="15.75" x14ac:dyDescent="0.3">
      <c r="AE35388" s="70"/>
    </row>
    <row r="35389" spans="31:31" ht="15.75" x14ac:dyDescent="0.3">
      <c r="AE35389" s="70"/>
    </row>
    <row r="35390" spans="31:31" ht="15.75" x14ac:dyDescent="0.3">
      <c r="AE35390" s="70"/>
    </row>
    <row r="35391" spans="31:31" ht="15.75" x14ac:dyDescent="0.3">
      <c r="AE35391" s="70"/>
    </row>
    <row r="35392" spans="31:31" ht="15.75" x14ac:dyDescent="0.3">
      <c r="AE35392" s="70"/>
    </row>
    <row r="35393" spans="31:31" ht="15.75" x14ac:dyDescent="0.3">
      <c r="AE35393" s="70"/>
    </row>
    <row r="35394" spans="31:31" ht="15.75" x14ac:dyDescent="0.3">
      <c r="AE35394" s="70"/>
    </row>
    <row r="35395" spans="31:31" ht="15.75" x14ac:dyDescent="0.3">
      <c r="AE35395" s="70"/>
    </row>
    <row r="35396" spans="31:31" ht="15.75" x14ac:dyDescent="0.3">
      <c r="AE35396" s="70"/>
    </row>
    <row r="35397" spans="31:31" ht="15.75" x14ac:dyDescent="0.3">
      <c r="AE35397" s="70"/>
    </row>
    <row r="35398" spans="31:31" ht="15.75" x14ac:dyDescent="0.3">
      <c r="AE35398" s="70"/>
    </row>
    <row r="35399" spans="31:31" ht="15.75" x14ac:dyDescent="0.3">
      <c r="AE35399" s="70"/>
    </row>
    <row r="35400" spans="31:31" ht="15.75" x14ac:dyDescent="0.3">
      <c r="AE35400" s="70"/>
    </row>
    <row r="35401" spans="31:31" ht="15.75" x14ac:dyDescent="0.3">
      <c r="AE35401" s="70"/>
    </row>
    <row r="35402" spans="31:31" ht="15.75" x14ac:dyDescent="0.3">
      <c r="AE35402" s="70"/>
    </row>
    <row r="35403" spans="31:31" ht="15.75" x14ac:dyDescent="0.3">
      <c r="AE35403" s="70"/>
    </row>
    <row r="35404" spans="31:31" ht="15.75" x14ac:dyDescent="0.3">
      <c r="AE35404" s="70"/>
    </row>
    <row r="35405" spans="31:31" ht="15.75" x14ac:dyDescent="0.3">
      <c r="AE35405" s="70"/>
    </row>
    <row r="35406" spans="31:31" ht="15.75" x14ac:dyDescent="0.3">
      <c r="AE35406" s="70"/>
    </row>
    <row r="35407" spans="31:31" ht="15.75" x14ac:dyDescent="0.3">
      <c r="AE35407" s="70"/>
    </row>
    <row r="35408" spans="31:31" ht="15.75" x14ac:dyDescent="0.3">
      <c r="AE35408" s="70"/>
    </row>
    <row r="35409" spans="31:31" ht="15.75" x14ac:dyDescent="0.3">
      <c r="AE35409" s="70"/>
    </row>
    <row r="35410" spans="31:31" ht="15.75" x14ac:dyDescent="0.3">
      <c r="AE35410" s="70"/>
    </row>
    <row r="35411" spans="31:31" ht="15.75" x14ac:dyDescent="0.3">
      <c r="AE35411" s="70"/>
    </row>
    <row r="35412" spans="31:31" ht="15.75" x14ac:dyDescent="0.3">
      <c r="AE35412" s="70"/>
    </row>
    <row r="35413" spans="31:31" ht="15.75" x14ac:dyDescent="0.3">
      <c r="AE35413" s="70"/>
    </row>
    <row r="35414" spans="31:31" ht="15.75" x14ac:dyDescent="0.3">
      <c r="AE35414" s="70"/>
    </row>
    <row r="35415" spans="31:31" ht="15.75" x14ac:dyDescent="0.3">
      <c r="AE35415" s="70"/>
    </row>
    <row r="35416" spans="31:31" ht="15.75" x14ac:dyDescent="0.3">
      <c r="AE35416" s="70"/>
    </row>
    <row r="35417" spans="31:31" ht="15.75" x14ac:dyDescent="0.3">
      <c r="AE35417" s="70"/>
    </row>
    <row r="35418" spans="31:31" ht="15.75" x14ac:dyDescent="0.3">
      <c r="AE35418" s="70"/>
    </row>
    <row r="35419" spans="31:31" ht="15.75" x14ac:dyDescent="0.3">
      <c r="AE35419" s="70"/>
    </row>
    <row r="35420" spans="31:31" ht="15.75" x14ac:dyDescent="0.3">
      <c r="AE35420" s="70"/>
    </row>
    <row r="35421" spans="31:31" ht="15.75" x14ac:dyDescent="0.3">
      <c r="AE35421" s="70"/>
    </row>
    <row r="35422" spans="31:31" ht="15.75" x14ac:dyDescent="0.3">
      <c r="AE35422" s="70"/>
    </row>
    <row r="35423" spans="31:31" ht="15.75" x14ac:dyDescent="0.3">
      <c r="AE35423" s="70"/>
    </row>
    <row r="35424" spans="31:31" ht="15.75" x14ac:dyDescent="0.3">
      <c r="AE35424" s="70"/>
    </row>
    <row r="35425" spans="31:31" ht="15.75" x14ac:dyDescent="0.3">
      <c r="AE35425" s="70"/>
    </row>
    <row r="35426" spans="31:31" ht="15.75" x14ac:dyDescent="0.3">
      <c r="AE35426" s="70"/>
    </row>
    <row r="35427" spans="31:31" ht="15.75" x14ac:dyDescent="0.3">
      <c r="AE35427" s="70"/>
    </row>
    <row r="35428" spans="31:31" ht="15.75" x14ac:dyDescent="0.3">
      <c r="AE35428" s="70"/>
    </row>
    <row r="35429" spans="31:31" ht="15.75" x14ac:dyDescent="0.3">
      <c r="AE35429" s="70"/>
    </row>
    <row r="35430" spans="31:31" ht="15.75" x14ac:dyDescent="0.3">
      <c r="AE35430" s="70"/>
    </row>
    <row r="35431" spans="31:31" ht="15.75" x14ac:dyDescent="0.3">
      <c r="AE35431" s="70"/>
    </row>
    <row r="35432" spans="31:31" ht="15.75" x14ac:dyDescent="0.3">
      <c r="AE35432" s="70"/>
    </row>
    <row r="35433" spans="31:31" ht="15.75" x14ac:dyDescent="0.3">
      <c r="AE35433" s="70"/>
    </row>
    <row r="35434" spans="31:31" ht="15.75" x14ac:dyDescent="0.3">
      <c r="AE35434" s="70"/>
    </row>
    <row r="35435" spans="31:31" ht="15.75" x14ac:dyDescent="0.3">
      <c r="AE35435" s="70"/>
    </row>
    <row r="35436" spans="31:31" ht="15.75" x14ac:dyDescent="0.3">
      <c r="AE35436" s="70"/>
    </row>
    <row r="35437" spans="31:31" ht="15.75" x14ac:dyDescent="0.3">
      <c r="AE35437" s="70"/>
    </row>
    <row r="35438" spans="31:31" ht="15.75" x14ac:dyDescent="0.3">
      <c r="AE35438" s="70"/>
    </row>
    <row r="35439" spans="31:31" ht="15.75" x14ac:dyDescent="0.3">
      <c r="AE35439" s="70"/>
    </row>
    <row r="35440" spans="31:31" ht="15.75" x14ac:dyDescent="0.3">
      <c r="AE35440" s="70"/>
    </row>
    <row r="35441" spans="31:31" ht="15.75" x14ac:dyDescent="0.3">
      <c r="AE35441" s="70"/>
    </row>
    <row r="35442" spans="31:31" ht="15.75" x14ac:dyDescent="0.3">
      <c r="AE35442" s="70"/>
    </row>
    <row r="35443" spans="31:31" ht="15.75" x14ac:dyDescent="0.3">
      <c r="AE35443" s="70"/>
    </row>
    <row r="35444" spans="31:31" ht="15.75" x14ac:dyDescent="0.3">
      <c r="AE35444" s="70"/>
    </row>
    <row r="35445" spans="31:31" ht="15.75" x14ac:dyDescent="0.3">
      <c r="AE35445" s="70"/>
    </row>
    <row r="35446" spans="31:31" ht="15.75" x14ac:dyDescent="0.3">
      <c r="AE35446" s="70"/>
    </row>
    <row r="35447" spans="31:31" ht="15.75" x14ac:dyDescent="0.3">
      <c r="AE35447" s="70"/>
    </row>
    <row r="35448" spans="31:31" ht="15.75" x14ac:dyDescent="0.3">
      <c r="AE35448" s="70"/>
    </row>
    <row r="35449" spans="31:31" ht="15.75" x14ac:dyDescent="0.3">
      <c r="AE35449" s="70"/>
    </row>
    <row r="35450" spans="31:31" ht="15.75" x14ac:dyDescent="0.3">
      <c r="AE35450" s="70"/>
    </row>
    <row r="35451" spans="31:31" ht="15.75" x14ac:dyDescent="0.3">
      <c r="AE35451" s="70"/>
    </row>
    <row r="35452" spans="31:31" ht="15.75" x14ac:dyDescent="0.3">
      <c r="AE35452" s="70"/>
    </row>
    <row r="35453" spans="31:31" ht="15.75" x14ac:dyDescent="0.3">
      <c r="AE35453" s="70"/>
    </row>
    <row r="35454" spans="31:31" ht="15.75" x14ac:dyDescent="0.3">
      <c r="AE35454" s="70"/>
    </row>
    <row r="35455" spans="31:31" ht="15.75" x14ac:dyDescent="0.3">
      <c r="AE35455" s="70"/>
    </row>
    <row r="35456" spans="31:31" ht="15.75" x14ac:dyDescent="0.3">
      <c r="AE35456" s="70"/>
    </row>
    <row r="35457" spans="31:31" ht="15.75" x14ac:dyDescent="0.3">
      <c r="AE35457" s="70"/>
    </row>
    <row r="35458" spans="31:31" ht="15.75" x14ac:dyDescent="0.3">
      <c r="AE35458" s="70"/>
    </row>
    <row r="35459" spans="31:31" ht="15.75" x14ac:dyDescent="0.3">
      <c r="AE35459" s="70"/>
    </row>
    <row r="35460" spans="31:31" ht="15.75" x14ac:dyDescent="0.3">
      <c r="AE35460" s="70"/>
    </row>
    <row r="35461" spans="31:31" ht="15.75" x14ac:dyDescent="0.3">
      <c r="AE35461" s="70"/>
    </row>
    <row r="35462" spans="31:31" ht="15.75" x14ac:dyDescent="0.3">
      <c r="AE35462" s="70"/>
    </row>
    <row r="35463" spans="31:31" ht="15.75" x14ac:dyDescent="0.3">
      <c r="AE35463" s="70"/>
    </row>
    <row r="35464" spans="31:31" ht="15.75" x14ac:dyDescent="0.3">
      <c r="AE35464" s="70"/>
    </row>
    <row r="35465" spans="31:31" ht="15.75" x14ac:dyDescent="0.3">
      <c r="AE35465" s="70"/>
    </row>
    <row r="35466" spans="31:31" ht="15.75" x14ac:dyDescent="0.3">
      <c r="AE35466" s="70"/>
    </row>
    <row r="35467" spans="31:31" ht="15.75" x14ac:dyDescent="0.3">
      <c r="AE35467" s="70"/>
    </row>
    <row r="35468" spans="31:31" ht="15.75" x14ac:dyDescent="0.3">
      <c r="AE35468" s="70"/>
    </row>
    <row r="35469" spans="31:31" ht="15.75" x14ac:dyDescent="0.3">
      <c r="AE35469" s="70"/>
    </row>
    <row r="35470" spans="31:31" ht="15.75" x14ac:dyDescent="0.3">
      <c r="AE35470" s="70"/>
    </row>
    <row r="35471" spans="31:31" ht="15.75" x14ac:dyDescent="0.3">
      <c r="AE35471" s="70"/>
    </row>
    <row r="35472" spans="31:31" ht="15.75" x14ac:dyDescent="0.3">
      <c r="AE35472" s="70"/>
    </row>
    <row r="35473" spans="31:31" ht="15.75" x14ac:dyDescent="0.3">
      <c r="AE35473" s="70"/>
    </row>
    <row r="35474" spans="31:31" ht="15.75" x14ac:dyDescent="0.3">
      <c r="AE35474" s="70"/>
    </row>
    <row r="35475" spans="31:31" ht="15.75" x14ac:dyDescent="0.3">
      <c r="AE35475" s="70"/>
    </row>
    <row r="35476" spans="31:31" ht="15.75" x14ac:dyDescent="0.3">
      <c r="AE35476" s="70"/>
    </row>
    <row r="35477" spans="31:31" ht="15.75" x14ac:dyDescent="0.3">
      <c r="AE35477" s="70"/>
    </row>
    <row r="35478" spans="31:31" ht="15.75" x14ac:dyDescent="0.3">
      <c r="AE35478" s="70"/>
    </row>
    <row r="35479" spans="31:31" ht="15.75" x14ac:dyDescent="0.3">
      <c r="AE35479" s="70"/>
    </row>
    <row r="35480" spans="31:31" ht="15.75" x14ac:dyDescent="0.3">
      <c r="AE35480" s="70"/>
    </row>
    <row r="35481" spans="31:31" ht="15.75" x14ac:dyDescent="0.3">
      <c r="AE35481" s="70"/>
    </row>
    <row r="35482" spans="31:31" ht="15.75" x14ac:dyDescent="0.3">
      <c r="AE35482" s="70"/>
    </row>
    <row r="35483" spans="31:31" ht="15.75" x14ac:dyDescent="0.3">
      <c r="AE35483" s="70"/>
    </row>
    <row r="35484" spans="31:31" ht="15.75" x14ac:dyDescent="0.3">
      <c r="AE35484" s="70"/>
    </row>
    <row r="35485" spans="31:31" ht="15.75" x14ac:dyDescent="0.3">
      <c r="AE35485" s="70"/>
    </row>
    <row r="35486" spans="31:31" ht="15.75" x14ac:dyDescent="0.3">
      <c r="AE35486" s="70"/>
    </row>
    <row r="35487" spans="31:31" ht="15.75" x14ac:dyDescent="0.3">
      <c r="AE35487" s="70"/>
    </row>
    <row r="35488" spans="31:31" ht="15.75" x14ac:dyDescent="0.3">
      <c r="AE35488" s="70"/>
    </row>
    <row r="35489" spans="31:31" ht="15.75" x14ac:dyDescent="0.3">
      <c r="AE35489" s="70"/>
    </row>
    <row r="35490" spans="31:31" ht="15.75" x14ac:dyDescent="0.3">
      <c r="AE35490" s="70"/>
    </row>
    <row r="35491" spans="31:31" ht="15.75" x14ac:dyDescent="0.3">
      <c r="AE35491" s="70"/>
    </row>
    <row r="35492" spans="31:31" ht="15.75" x14ac:dyDescent="0.3">
      <c r="AE35492" s="70"/>
    </row>
    <row r="35493" spans="31:31" ht="15.75" x14ac:dyDescent="0.3">
      <c r="AE35493" s="70"/>
    </row>
    <row r="35494" spans="31:31" ht="15.75" x14ac:dyDescent="0.3">
      <c r="AE35494" s="70"/>
    </row>
    <row r="35495" spans="31:31" ht="15.75" x14ac:dyDescent="0.3">
      <c r="AE35495" s="70"/>
    </row>
    <row r="35496" spans="31:31" ht="15.75" x14ac:dyDescent="0.3">
      <c r="AE35496" s="70"/>
    </row>
    <row r="35497" spans="31:31" ht="15.75" x14ac:dyDescent="0.3">
      <c r="AE35497" s="70"/>
    </row>
    <row r="35498" spans="31:31" ht="15.75" x14ac:dyDescent="0.3">
      <c r="AE35498" s="70"/>
    </row>
    <row r="35499" spans="31:31" ht="15.75" x14ac:dyDescent="0.3">
      <c r="AE35499" s="70"/>
    </row>
    <row r="35500" spans="31:31" ht="15.75" x14ac:dyDescent="0.3">
      <c r="AE35500" s="70"/>
    </row>
    <row r="35501" spans="31:31" ht="15.75" x14ac:dyDescent="0.3">
      <c r="AE35501" s="70"/>
    </row>
    <row r="35502" spans="31:31" ht="15.75" x14ac:dyDescent="0.3">
      <c r="AE35502" s="70"/>
    </row>
    <row r="35503" spans="31:31" ht="15.75" x14ac:dyDescent="0.3">
      <c r="AE35503" s="70"/>
    </row>
    <row r="35504" spans="31:31" ht="15.75" x14ac:dyDescent="0.3">
      <c r="AE35504" s="70"/>
    </row>
    <row r="35505" spans="31:31" ht="15.75" x14ac:dyDescent="0.3">
      <c r="AE35505" s="70"/>
    </row>
    <row r="35506" spans="31:31" ht="15.75" x14ac:dyDescent="0.3">
      <c r="AE35506" s="70"/>
    </row>
    <row r="35507" spans="31:31" ht="15.75" x14ac:dyDescent="0.3">
      <c r="AE35507" s="70"/>
    </row>
    <row r="35508" spans="31:31" ht="15.75" x14ac:dyDescent="0.3">
      <c r="AE35508" s="70"/>
    </row>
    <row r="35509" spans="31:31" ht="15.75" x14ac:dyDescent="0.3">
      <c r="AE35509" s="70"/>
    </row>
    <row r="35510" spans="31:31" ht="15.75" x14ac:dyDescent="0.3">
      <c r="AE35510" s="70"/>
    </row>
    <row r="35511" spans="31:31" ht="15.75" x14ac:dyDescent="0.3">
      <c r="AE35511" s="70"/>
    </row>
    <row r="35512" spans="31:31" ht="15.75" x14ac:dyDescent="0.3">
      <c r="AE35512" s="70"/>
    </row>
    <row r="35513" spans="31:31" ht="15.75" x14ac:dyDescent="0.3">
      <c r="AE35513" s="70"/>
    </row>
    <row r="35514" spans="31:31" ht="15.75" x14ac:dyDescent="0.3">
      <c r="AE35514" s="70"/>
    </row>
    <row r="35515" spans="31:31" ht="15.75" x14ac:dyDescent="0.3">
      <c r="AE35515" s="70"/>
    </row>
    <row r="35516" spans="31:31" ht="15.75" x14ac:dyDescent="0.3">
      <c r="AE35516" s="70"/>
    </row>
    <row r="35517" spans="31:31" ht="15.75" x14ac:dyDescent="0.3">
      <c r="AE35517" s="70"/>
    </row>
    <row r="35518" spans="31:31" ht="15.75" x14ac:dyDescent="0.3">
      <c r="AE35518" s="70"/>
    </row>
    <row r="35519" spans="31:31" ht="15.75" x14ac:dyDescent="0.3">
      <c r="AE35519" s="70"/>
    </row>
    <row r="35520" spans="31:31" ht="15.75" x14ac:dyDescent="0.3">
      <c r="AE35520" s="70"/>
    </row>
    <row r="35521" spans="31:31" ht="15.75" x14ac:dyDescent="0.3">
      <c r="AE35521" s="70"/>
    </row>
    <row r="35522" spans="31:31" ht="15.75" x14ac:dyDescent="0.3">
      <c r="AE35522" s="70"/>
    </row>
    <row r="35523" spans="31:31" ht="15.75" x14ac:dyDescent="0.3">
      <c r="AE35523" s="70"/>
    </row>
    <row r="35524" spans="31:31" ht="15.75" x14ac:dyDescent="0.3">
      <c r="AE35524" s="70"/>
    </row>
    <row r="35525" spans="31:31" ht="15.75" x14ac:dyDescent="0.3">
      <c r="AE35525" s="70"/>
    </row>
    <row r="35526" spans="31:31" ht="15.75" x14ac:dyDescent="0.3">
      <c r="AE35526" s="70"/>
    </row>
    <row r="35527" spans="31:31" ht="15.75" x14ac:dyDescent="0.3">
      <c r="AE35527" s="70"/>
    </row>
    <row r="35528" spans="31:31" ht="15.75" x14ac:dyDescent="0.3">
      <c r="AE35528" s="70"/>
    </row>
    <row r="35529" spans="31:31" ht="15.75" x14ac:dyDescent="0.3">
      <c r="AE35529" s="70"/>
    </row>
    <row r="35530" spans="31:31" ht="15.75" x14ac:dyDescent="0.3">
      <c r="AE35530" s="70"/>
    </row>
    <row r="35531" spans="31:31" ht="15.75" x14ac:dyDescent="0.3">
      <c r="AE35531" s="70"/>
    </row>
    <row r="35532" spans="31:31" ht="15.75" x14ac:dyDescent="0.3">
      <c r="AE35532" s="70"/>
    </row>
    <row r="35533" spans="31:31" ht="15.75" x14ac:dyDescent="0.3">
      <c r="AE35533" s="70"/>
    </row>
    <row r="35534" spans="31:31" ht="15.75" x14ac:dyDescent="0.3">
      <c r="AE35534" s="70"/>
    </row>
    <row r="35535" spans="31:31" ht="15.75" x14ac:dyDescent="0.3">
      <c r="AE35535" s="70"/>
    </row>
    <row r="35536" spans="31:31" ht="15.75" x14ac:dyDescent="0.3">
      <c r="AE35536" s="70"/>
    </row>
    <row r="35537" spans="31:31" ht="15.75" x14ac:dyDescent="0.3">
      <c r="AE35537" s="70"/>
    </row>
    <row r="35538" spans="31:31" ht="15.75" x14ac:dyDescent="0.3">
      <c r="AE35538" s="70"/>
    </row>
    <row r="35539" spans="31:31" ht="15.75" x14ac:dyDescent="0.3">
      <c r="AE35539" s="70"/>
    </row>
    <row r="35540" spans="31:31" ht="15.75" x14ac:dyDescent="0.3">
      <c r="AE35540" s="70"/>
    </row>
    <row r="35541" spans="31:31" ht="15.75" x14ac:dyDescent="0.3">
      <c r="AE35541" s="70"/>
    </row>
    <row r="35542" spans="31:31" ht="15.75" x14ac:dyDescent="0.3">
      <c r="AE35542" s="70"/>
    </row>
    <row r="35543" spans="31:31" ht="15.75" x14ac:dyDescent="0.3">
      <c r="AE35543" s="70"/>
    </row>
    <row r="35544" spans="31:31" ht="15.75" x14ac:dyDescent="0.3">
      <c r="AE35544" s="70"/>
    </row>
    <row r="35545" spans="31:31" ht="15.75" x14ac:dyDescent="0.3">
      <c r="AE35545" s="70"/>
    </row>
    <row r="35546" spans="31:31" ht="15.75" x14ac:dyDescent="0.3">
      <c r="AE35546" s="70"/>
    </row>
    <row r="35547" spans="31:31" ht="15.75" x14ac:dyDescent="0.3">
      <c r="AE35547" s="70"/>
    </row>
    <row r="35548" spans="31:31" ht="15.75" x14ac:dyDescent="0.3">
      <c r="AE35548" s="70"/>
    </row>
    <row r="35549" spans="31:31" ht="15.75" x14ac:dyDescent="0.3">
      <c r="AE35549" s="70"/>
    </row>
    <row r="35550" spans="31:31" ht="15.75" x14ac:dyDescent="0.3">
      <c r="AE35550" s="70"/>
    </row>
    <row r="35551" spans="31:31" ht="15.75" x14ac:dyDescent="0.3">
      <c r="AE35551" s="70"/>
    </row>
    <row r="35552" spans="31:31" ht="15.75" x14ac:dyDescent="0.3">
      <c r="AE35552" s="70"/>
    </row>
    <row r="35553" spans="31:31" ht="15.75" x14ac:dyDescent="0.3">
      <c r="AE35553" s="70"/>
    </row>
    <row r="35554" spans="31:31" ht="15.75" x14ac:dyDescent="0.3">
      <c r="AE35554" s="70"/>
    </row>
    <row r="35555" spans="31:31" ht="15.75" x14ac:dyDescent="0.3">
      <c r="AE35555" s="70"/>
    </row>
    <row r="35556" spans="31:31" ht="15.75" x14ac:dyDescent="0.3">
      <c r="AE35556" s="70"/>
    </row>
    <row r="35557" spans="31:31" ht="15.75" x14ac:dyDescent="0.3">
      <c r="AE35557" s="70"/>
    </row>
    <row r="35558" spans="31:31" ht="15.75" x14ac:dyDescent="0.3">
      <c r="AE35558" s="70"/>
    </row>
    <row r="35559" spans="31:31" ht="15.75" x14ac:dyDescent="0.3">
      <c r="AE35559" s="70"/>
    </row>
    <row r="35560" spans="31:31" ht="15.75" x14ac:dyDescent="0.3">
      <c r="AE35560" s="70"/>
    </row>
    <row r="35561" spans="31:31" ht="15.75" x14ac:dyDescent="0.3">
      <c r="AE35561" s="70"/>
    </row>
    <row r="35562" spans="31:31" ht="15.75" x14ac:dyDescent="0.3">
      <c r="AE35562" s="70"/>
    </row>
    <row r="35563" spans="31:31" ht="15.75" x14ac:dyDescent="0.3">
      <c r="AE35563" s="70"/>
    </row>
    <row r="35564" spans="31:31" ht="15.75" x14ac:dyDescent="0.3">
      <c r="AE35564" s="70"/>
    </row>
    <row r="35565" spans="31:31" ht="15.75" x14ac:dyDescent="0.3">
      <c r="AE35565" s="70"/>
    </row>
    <row r="35566" spans="31:31" ht="15.75" x14ac:dyDescent="0.3">
      <c r="AE35566" s="70"/>
    </row>
    <row r="35567" spans="31:31" ht="15.75" x14ac:dyDescent="0.3">
      <c r="AE35567" s="70"/>
    </row>
    <row r="35568" spans="31:31" ht="15.75" x14ac:dyDescent="0.3">
      <c r="AE35568" s="70"/>
    </row>
    <row r="35569" spans="31:31" ht="15.75" x14ac:dyDescent="0.3">
      <c r="AE35569" s="70"/>
    </row>
    <row r="35570" spans="31:31" ht="15.75" x14ac:dyDescent="0.3">
      <c r="AE35570" s="70"/>
    </row>
    <row r="35571" spans="31:31" ht="15.75" x14ac:dyDescent="0.3">
      <c r="AE35571" s="70"/>
    </row>
    <row r="35572" spans="31:31" ht="15.75" x14ac:dyDescent="0.3">
      <c r="AE35572" s="70"/>
    </row>
    <row r="35573" spans="31:31" ht="15.75" x14ac:dyDescent="0.3">
      <c r="AE35573" s="70"/>
    </row>
    <row r="35574" spans="31:31" ht="15.75" x14ac:dyDescent="0.3">
      <c r="AE35574" s="70"/>
    </row>
    <row r="35575" spans="31:31" ht="15.75" x14ac:dyDescent="0.3">
      <c r="AE35575" s="70"/>
    </row>
    <row r="35576" spans="31:31" ht="15.75" x14ac:dyDescent="0.3">
      <c r="AE35576" s="70"/>
    </row>
    <row r="35577" spans="31:31" ht="15.75" x14ac:dyDescent="0.3">
      <c r="AE35577" s="70"/>
    </row>
    <row r="35578" spans="31:31" ht="15.75" x14ac:dyDescent="0.3">
      <c r="AE35578" s="70"/>
    </row>
    <row r="35579" spans="31:31" ht="15.75" x14ac:dyDescent="0.3">
      <c r="AE35579" s="70"/>
    </row>
    <row r="35580" spans="31:31" ht="15.75" x14ac:dyDescent="0.3">
      <c r="AE35580" s="70"/>
    </row>
    <row r="35581" spans="31:31" ht="15.75" x14ac:dyDescent="0.3">
      <c r="AE35581" s="70"/>
    </row>
    <row r="35582" spans="31:31" ht="15.75" x14ac:dyDescent="0.3">
      <c r="AE35582" s="70"/>
    </row>
    <row r="35583" spans="31:31" ht="15.75" x14ac:dyDescent="0.3">
      <c r="AE35583" s="70"/>
    </row>
    <row r="35584" spans="31:31" ht="15.75" x14ac:dyDescent="0.3">
      <c r="AE35584" s="70"/>
    </row>
    <row r="35585" spans="31:31" ht="15.75" x14ac:dyDescent="0.3">
      <c r="AE35585" s="70"/>
    </row>
    <row r="35586" spans="31:31" ht="15.75" x14ac:dyDescent="0.3">
      <c r="AE35586" s="70"/>
    </row>
    <row r="35587" spans="31:31" ht="15.75" x14ac:dyDescent="0.3">
      <c r="AE35587" s="70"/>
    </row>
    <row r="35588" spans="31:31" ht="15.75" x14ac:dyDescent="0.3">
      <c r="AE35588" s="70"/>
    </row>
    <row r="35589" spans="31:31" ht="15.75" x14ac:dyDescent="0.3">
      <c r="AE35589" s="70"/>
    </row>
    <row r="35590" spans="31:31" ht="15.75" x14ac:dyDescent="0.3">
      <c r="AE35590" s="70"/>
    </row>
    <row r="35591" spans="31:31" ht="15.75" x14ac:dyDescent="0.3">
      <c r="AE35591" s="70"/>
    </row>
    <row r="35592" spans="31:31" ht="15.75" x14ac:dyDescent="0.3">
      <c r="AE35592" s="70"/>
    </row>
    <row r="35593" spans="31:31" ht="15.75" x14ac:dyDescent="0.3">
      <c r="AE35593" s="70"/>
    </row>
    <row r="35594" spans="31:31" ht="15.75" x14ac:dyDescent="0.3">
      <c r="AE35594" s="70"/>
    </row>
    <row r="35595" spans="31:31" ht="15.75" x14ac:dyDescent="0.3">
      <c r="AE35595" s="70"/>
    </row>
    <row r="35596" spans="31:31" ht="15.75" x14ac:dyDescent="0.3">
      <c r="AE35596" s="70"/>
    </row>
    <row r="35597" spans="31:31" ht="15.75" x14ac:dyDescent="0.3">
      <c r="AE35597" s="70"/>
    </row>
    <row r="35598" spans="31:31" ht="15.75" x14ac:dyDescent="0.3">
      <c r="AE35598" s="70"/>
    </row>
    <row r="35599" spans="31:31" ht="15.75" x14ac:dyDescent="0.3">
      <c r="AE35599" s="70"/>
    </row>
    <row r="35600" spans="31:31" ht="15.75" x14ac:dyDescent="0.3">
      <c r="AE35600" s="70"/>
    </row>
    <row r="35601" spans="31:31" ht="15.75" x14ac:dyDescent="0.3">
      <c r="AE35601" s="70"/>
    </row>
    <row r="35602" spans="31:31" ht="15.75" x14ac:dyDescent="0.3">
      <c r="AE35602" s="70"/>
    </row>
    <row r="35603" spans="31:31" ht="15.75" x14ac:dyDescent="0.3">
      <c r="AE35603" s="70"/>
    </row>
    <row r="35604" spans="31:31" ht="15.75" x14ac:dyDescent="0.3">
      <c r="AE35604" s="70"/>
    </row>
    <row r="35605" spans="31:31" ht="15.75" x14ac:dyDescent="0.3">
      <c r="AE35605" s="70"/>
    </row>
    <row r="35606" spans="31:31" ht="15.75" x14ac:dyDescent="0.3">
      <c r="AE35606" s="70"/>
    </row>
    <row r="35607" spans="31:31" ht="15.75" x14ac:dyDescent="0.3">
      <c r="AE35607" s="70"/>
    </row>
    <row r="35608" spans="31:31" ht="15.75" x14ac:dyDescent="0.3">
      <c r="AE35608" s="70"/>
    </row>
    <row r="35609" spans="31:31" ht="15.75" x14ac:dyDescent="0.3">
      <c r="AE35609" s="70"/>
    </row>
    <row r="35610" spans="31:31" ht="15.75" x14ac:dyDescent="0.3">
      <c r="AE35610" s="70"/>
    </row>
    <row r="35611" spans="31:31" ht="15.75" x14ac:dyDescent="0.3">
      <c r="AE35611" s="70"/>
    </row>
    <row r="35612" spans="31:31" ht="15.75" x14ac:dyDescent="0.3">
      <c r="AE35612" s="70"/>
    </row>
    <row r="35613" spans="31:31" ht="15.75" x14ac:dyDescent="0.3">
      <c r="AE35613" s="70"/>
    </row>
    <row r="35614" spans="31:31" ht="15.75" x14ac:dyDescent="0.3">
      <c r="AE35614" s="70"/>
    </row>
    <row r="35615" spans="31:31" ht="15.75" x14ac:dyDescent="0.3">
      <c r="AE35615" s="70"/>
    </row>
    <row r="35616" spans="31:31" ht="15.75" x14ac:dyDescent="0.3">
      <c r="AE35616" s="70"/>
    </row>
    <row r="35617" spans="31:31" ht="15.75" x14ac:dyDescent="0.3">
      <c r="AE35617" s="70"/>
    </row>
    <row r="35618" spans="31:31" ht="15.75" x14ac:dyDescent="0.3">
      <c r="AE35618" s="70"/>
    </row>
    <row r="35619" spans="31:31" ht="15.75" x14ac:dyDescent="0.3">
      <c r="AE35619" s="70"/>
    </row>
    <row r="35620" spans="31:31" ht="15.75" x14ac:dyDescent="0.3">
      <c r="AE35620" s="70"/>
    </row>
    <row r="35621" spans="31:31" ht="15.75" x14ac:dyDescent="0.3">
      <c r="AE35621" s="70"/>
    </row>
    <row r="35622" spans="31:31" ht="15.75" x14ac:dyDescent="0.3">
      <c r="AE35622" s="70"/>
    </row>
    <row r="35623" spans="31:31" ht="15.75" x14ac:dyDescent="0.3">
      <c r="AE35623" s="70"/>
    </row>
    <row r="35624" spans="31:31" ht="15.75" x14ac:dyDescent="0.3">
      <c r="AE35624" s="70"/>
    </row>
    <row r="35625" spans="31:31" ht="15.75" x14ac:dyDescent="0.3">
      <c r="AE35625" s="70"/>
    </row>
    <row r="35626" spans="31:31" ht="15.75" x14ac:dyDescent="0.3">
      <c r="AE35626" s="70"/>
    </row>
    <row r="35627" spans="31:31" ht="15.75" x14ac:dyDescent="0.3">
      <c r="AE35627" s="70"/>
    </row>
    <row r="35628" spans="31:31" ht="15.75" x14ac:dyDescent="0.3">
      <c r="AE35628" s="70"/>
    </row>
    <row r="35629" spans="31:31" ht="15.75" x14ac:dyDescent="0.3">
      <c r="AE35629" s="70"/>
    </row>
    <row r="35630" spans="31:31" ht="15.75" x14ac:dyDescent="0.3">
      <c r="AE35630" s="70"/>
    </row>
    <row r="35631" spans="31:31" ht="15.75" x14ac:dyDescent="0.3">
      <c r="AE35631" s="70"/>
    </row>
    <row r="35632" spans="31:31" ht="15.75" x14ac:dyDescent="0.3">
      <c r="AE35632" s="70"/>
    </row>
    <row r="35633" spans="31:31" ht="15.75" x14ac:dyDescent="0.3">
      <c r="AE35633" s="70"/>
    </row>
    <row r="35634" spans="31:31" ht="15.75" x14ac:dyDescent="0.3">
      <c r="AE35634" s="70"/>
    </row>
    <row r="35635" spans="31:31" ht="15.75" x14ac:dyDescent="0.3">
      <c r="AE35635" s="70"/>
    </row>
    <row r="35636" spans="31:31" ht="15.75" x14ac:dyDescent="0.3">
      <c r="AE35636" s="70"/>
    </row>
    <row r="35637" spans="31:31" ht="15.75" x14ac:dyDescent="0.3">
      <c r="AE35637" s="70"/>
    </row>
    <row r="35638" spans="31:31" ht="15.75" x14ac:dyDescent="0.3">
      <c r="AE35638" s="70"/>
    </row>
    <row r="35639" spans="31:31" ht="15.75" x14ac:dyDescent="0.3">
      <c r="AE35639" s="70"/>
    </row>
    <row r="35640" spans="31:31" ht="15.75" x14ac:dyDescent="0.3">
      <c r="AE35640" s="70"/>
    </row>
    <row r="35641" spans="31:31" ht="15.75" x14ac:dyDescent="0.3">
      <c r="AE35641" s="70"/>
    </row>
    <row r="35642" spans="31:31" ht="15.75" x14ac:dyDescent="0.3">
      <c r="AE35642" s="70"/>
    </row>
    <row r="35643" spans="31:31" ht="15.75" x14ac:dyDescent="0.3">
      <c r="AE35643" s="70"/>
    </row>
    <row r="35644" spans="31:31" ht="15.75" x14ac:dyDescent="0.3">
      <c r="AE35644" s="70"/>
    </row>
    <row r="35645" spans="31:31" ht="15.75" x14ac:dyDescent="0.3">
      <c r="AE35645" s="70"/>
    </row>
    <row r="35646" spans="31:31" ht="15.75" x14ac:dyDescent="0.3">
      <c r="AE35646" s="70"/>
    </row>
    <row r="35647" spans="31:31" ht="15.75" x14ac:dyDescent="0.3">
      <c r="AE35647" s="70"/>
    </row>
    <row r="35648" spans="31:31" ht="15.75" x14ac:dyDescent="0.3">
      <c r="AE35648" s="70"/>
    </row>
    <row r="35649" spans="31:31" ht="15.75" x14ac:dyDescent="0.3">
      <c r="AE35649" s="70"/>
    </row>
    <row r="35650" spans="31:31" ht="15.75" x14ac:dyDescent="0.3">
      <c r="AE35650" s="70"/>
    </row>
    <row r="35651" spans="31:31" ht="15.75" x14ac:dyDescent="0.3">
      <c r="AE35651" s="70"/>
    </row>
    <row r="35652" spans="31:31" ht="15.75" x14ac:dyDescent="0.3">
      <c r="AE35652" s="70"/>
    </row>
    <row r="35653" spans="31:31" ht="15.75" x14ac:dyDescent="0.3">
      <c r="AE35653" s="70"/>
    </row>
    <row r="35654" spans="31:31" ht="15.75" x14ac:dyDescent="0.3">
      <c r="AE35654" s="70"/>
    </row>
    <row r="35655" spans="31:31" ht="15.75" x14ac:dyDescent="0.3">
      <c r="AE35655" s="70"/>
    </row>
    <row r="35656" spans="31:31" ht="15.75" x14ac:dyDescent="0.3">
      <c r="AE35656" s="70"/>
    </row>
    <row r="35657" spans="31:31" ht="15.75" x14ac:dyDescent="0.3">
      <c r="AE35657" s="70"/>
    </row>
    <row r="35658" spans="31:31" ht="15.75" x14ac:dyDescent="0.3">
      <c r="AE35658" s="70"/>
    </row>
    <row r="35659" spans="31:31" ht="15.75" x14ac:dyDescent="0.3">
      <c r="AE35659" s="70"/>
    </row>
    <row r="35660" spans="31:31" ht="15.75" x14ac:dyDescent="0.3">
      <c r="AE35660" s="70"/>
    </row>
    <row r="35661" spans="31:31" ht="15.75" x14ac:dyDescent="0.3">
      <c r="AE35661" s="70"/>
    </row>
    <row r="35662" spans="31:31" ht="15.75" x14ac:dyDescent="0.3">
      <c r="AE35662" s="70"/>
    </row>
    <row r="35663" spans="31:31" ht="15.75" x14ac:dyDescent="0.3">
      <c r="AE35663" s="70"/>
    </row>
    <row r="35664" spans="31:31" ht="15.75" x14ac:dyDescent="0.3">
      <c r="AE35664" s="70"/>
    </row>
    <row r="35665" spans="31:31" ht="15.75" x14ac:dyDescent="0.3">
      <c r="AE35665" s="70"/>
    </row>
    <row r="35666" spans="31:31" ht="15.75" x14ac:dyDescent="0.3">
      <c r="AE35666" s="70"/>
    </row>
    <row r="35667" spans="31:31" ht="15.75" x14ac:dyDescent="0.3">
      <c r="AE35667" s="70"/>
    </row>
    <row r="35668" spans="31:31" ht="15.75" x14ac:dyDescent="0.3">
      <c r="AE35668" s="70"/>
    </row>
    <row r="35669" spans="31:31" ht="15.75" x14ac:dyDescent="0.3">
      <c r="AE35669" s="70"/>
    </row>
    <row r="35670" spans="31:31" ht="15.75" x14ac:dyDescent="0.3">
      <c r="AE35670" s="70"/>
    </row>
    <row r="35671" spans="31:31" ht="15.75" x14ac:dyDescent="0.3">
      <c r="AE35671" s="70"/>
    </row>
    <row r="35672" spans="31:31" ht="15.75" x14ac:dyDescent="0.3">
      <c r="AE35672" s="70"/>
    </row>
    <row r="35673" spans="31:31" ht="15.75" x14ac:dyDescent="0.3">
      <c r="AE35673" s="70"/>
    </row>
    <row r="35674" spans="31:31" ht="15.75" x14ac:dyDescent="0.3">
      <c r="AE35674" s="70"/>
    </row>
    <row r="35675" spans="31:31" ht="15.75" x14ac:dyDescent="0.3">
      <c r="AE35675" s="70"/>
    </row>
    <row r="35676" spans="31:31" ht="15.75" x14ac:dyDescent="0.3">
      <c r="AE35676" s="70"/>
    </row>
    <row r="35677" spans="31:31" ht="15.75" x14ac:dyDescent="0.3">
      <c r="AE35677" s="70"/>
    </row>
    <row r="35678" spans="31:31" ht="15.75" x14ac:dyDescent="0.3">
      <c r="AE35678" s="70"/>
    </row>
    <row r="35679" spans="31:31" ht="15.75" x14ac:dyDescent="0.3">
      <c r="AE35679" s="70"/>
    </row>
    <row r="35680" spans="31:31" ht="15.75" x14ac:dyDescent="0.3">
      <c r="AE35680" s="70"/>
    </row>
    <row r="35681" spans="31:31" ht="15.75" x14ac:dyDescent="0.3">
      <c r="AE35681" s="70"/>
    </row>
    <row r="35682" spans="31:31" ht="15.75" x14ac:dyDescent="0.3">
      <c r="AE35682" s="70"/>
    </row>
    <row r="35683" spans="31:31" ht="15.75" x14ac:dyDescent="0.3">
      <c r="AE35683" s="70"/>
    </row>
    <row r="35684" spans="31:31" ht="15.75" x14ac:dyDescent="0.3">
      <c r="AE35684" s="70"/>
    </row>
    <row r="35685" spans="31:31" ht="15.75" x14ac:dyDescent="0.3">
      <c r="AE35685" s="70"/>
    </row>
    <row r="35686" spans="31:31" ht="15.75" x14ac:dyDescent="0.3">
      <c r="AE35686" s="70"/>
    </row>
    <row r="35687" spans="31:31" ht="15.75" x14ac:dyDescent="0.3">
      <c r="AE35687" s="70"/>
    </row>
    <row r="35688" spans="31:31" ht="15.75" x14ac:dyDescent="0.3">
      <c r="AE35688" s="70"/>
    </row>
    <row r="35689" spans="31:31" ht="15.75" x14ac:dyDescent="0.3">
      <c r="AE35689" s="70"/>
    </row>
    <row r="35690" spans="31:31" ht="15.75" x14ac:dyDescent="0.3">
      <c r="AE35690" s="70"/>
    </row>
    <row r="35691" spans="31:31" ht="15.75" x14ac:dyDescent="0.3">
      <c r="AE35691" s="70"/>
    </row>
    <row r="35692" spans="31:31" ht="15.75" x14ac:dyDescent="0.3">
      <c r="AE35692" s="70"/>
    </row>
    <row r="35693" spans="31:31" ht="15.75" x14ac:dyDescent="0.3">
      <c r="AE35693" s="70"/>
    </row>
    <row r="35694" spans="31:31" ht="15.75" x14ac:dyDescent="0.3">
      <c r="AE35694" s="70"/>
    </row>
    <row r="35695" spans="31:31" ht="15.75" x14ac:dyDescent="0.3">
      <c r="AE35695" s="70"/>
    </row>
    <row r="35696" spans="31:31" ht="15.75" x14ac:dyDescent="0.3">
      <c r="AE35696" s="70"/>
    </row>
    <row r="35697" spans="31:31" ht="15.75" x14ac:dyDescent="0.3">
      <c r="AE35697" s="70"/>
    </row>
    <row r="35698" spans="31:31" ht="15.75" x14ac:dyDescent="0.3">
      <c r="AE35698" s="70"/>
    </row>
    <row r="35699" spans="31:31" ht="15.75" x14ac:dyDescent="0.3">
      <c r="AE35699" s="70"/>
    </row>
    <row r="35700" spans="31:31" ht="15.75" x14ac:dyDescent="0.3">
      <c r="AE35700" s="70"/>
    </row>
    <row r="35701" spans="31:31" ht="15.75" x14ac:dyDescent="0.3">
      <c r="AE35701" s="70"/>
    </row>
    <row r="35702" spans="31:31" ht="15.75" x14ac:dyDescent="0.3">
      <c r="AE35702" s="70"/>
    </row>
    <row r="35703" spans="31:31" ht="15.75" x14ac:dyDescent="0.3">
      <c r="AE35703" s="70"/>
    </row>
    <row r="35704" spans="31:31" ht="15.75" x14ac:dyDescent="0.3">
      <c r="AE35704" s="70"/>
    </row>
    <row r="35705" spans="31:31" ht="15.75" x14ac:dyDescent="0.3">
      <c r="AE35705" s="70"/>
    </row>
    <row r="35706" spans="31:31" ht="15.75" x14ac:dyDescent="0.3">
      <c r="AE35706" s="70"/>
    </row>
    <row r="35707" spans="31:31" ht="15.75" x14ac:dyDescent="0.3">
      <c r="AE35707" s="70"/>
    </row>
    <row r="35708" spans="31:31" ht="15.75" x14ac:dyDescent="0.3">
      <c r="AE35708" s="70"/>
    </row>
    <row r="35709" spans="31:31" ht="15.75" x14ac:dyDescent="0.3">
      <c r="AE35709" s="70"/>
    </row>
    <row r="35710" spans="31:31" ht="15.75" x14ac:dyDescent="0.3">
      <c r="AE35710" s="70"/>
    </row>
    <row r="35711" spans="31:31" ht="15.75" x14ac:dyDescent="0.3">
      <c r="AE35711" s="70"/>
    </row>
    <row r="35712" spans="31:31" ht="15.75" x14ac:dyDescent="0.3">
      <c r="AE35712" s="70"/>
    </row>
    <row r="35713" spans="31:31" ht="15.75" x14ac:dyDescent="0.3">
      <c r="AE35713" s="70"/>
    </row>
    <row r="35714" spans="31:31" ht="15.75" x14ac:dyDescent="0.3">
      <c r="AE35714" s="70"/>
    </row>
    <row r="35715" spans="31:31" ht="15.75" x14ac:dyDescent="0.3">
      <c r="AE35715" s="70"/>
    </row>
    <row r="35716" spans="31:31" ht="15.75" x14ac:dyDescent="0.3">
      <c r="AE35716" s="70"/>
    </row>
    <row r="35717" spans="31:31" ht="15.75" x14ac:dyDescent="0.3">
      <c r="AE35717" s="70"/>
    </row>
    <row r="35718" spans="31:31" ht="15.75" x14ac:dyDescent="0.3">
      <c r="AE35718" s="70"/>
    </row>
    <row r="35719" spans="31:31" ht="15.75" x14ac:dyDescent="0.3">
      <c r="AE35719" s="70"/>
    </row>
    <row r="35720" spans="31:31" ht="15.75" x14ac:dyDescent="0.3">
      <c r="AE35720" s="70"/>
    </row>
    <row r="35721" spans="31:31" ht="15.75" x14ac:dyDescent="0.3">
      <c r="AE35721" s="70"/>
    </row>
    <row r="35722" spans="31:31" ht="15.75" x14ac:dyDescent="0.3">
      <c r="AE35722" s="70"/>
    </row>
    <row r="35723" spans="31:31" ht="15.75" x14ac:dyDescent="0.3">
      <c r="AE35723" s="70"/>
    </row>
    <row r="35724" spans="31:31" ht="15.75" x14ac:dyDescent="0.3">
      <c r="AE35724" s="70"/>
    </row>
    <row r="35725" spans="31:31" ht="15.75" x14ac:dyDescent="0.3">
      <c r="AE35725" s="70"/>
    </row>
    <row r="35726" spans="31:31" ht="15.75" x14ac:dyDescent="0.3">
      <c r="AE35726" s="70"/>
    </row>
    <row r="35727" spans="31:31" ht="15.75" x14ac:dyDescent="0.3">
      <c r="AE35727" s="70"/>
    </row>
    <row r="35728" spans="31:31" ht="15.75" x14ac:dyDescent="0.3">
      <c r="AE35728" s="70"/>
    </row>
    <row r="35729" spans="31:31" ht="15.75" x14ac:dyDescent="0.3">
      <c r="AE35729" s="70"/>
    </row>
    <row r="35730" spans="31:31" ht="15.75" x14ac:dyDescent="0.3">
      <c r="AE35730" s="70"/>
    </row>
    <row r="35731" spans="31:31" ht="15.75" x14ac:dyDescent="0.3">
      <c r="AE35731" s="70"/>
    </row>
    <row r="35732" spans="31:31" ht="15.75" x14ac:dyDescent="0.3">
      <c r="AE35732" s="70"/>
    </row>
    <row r="35733" spans="31:31" ht="15.75" x14ac:dyDescent="0.3">
      <c r="AE35733" s="70"/>
    </row>
    <row r="35734" spans="31:31" ht="15.75" x14ac:dyDescent="0.3">
      <c r="AE35734" s="70"/>
    </row>
    <row r="35735" spans="31:31" ht="15.75" x14ac:dyDescent="0.3">
      <c r="AE35735" s="70"/>
    </row>
    <row r="35736" spans="31:31" ht="15.75" x14ac:dyDescent="0.3">
      <c r="AE35736" s="70"/>
    </row>
    <row r="35737" spans="31:31" ht="15.75" x14ac:dyDescent="0.3">
      <c r="AE35737" s="70"/>
    </row>
    <row r="35738" spans="31:31" ht="15.75" x14ac:dyDescent="0.3">
      <c r="AE35738" s="70"/>
    </row>
    <row r="35739" spans="31:31" ht="15.75" x14ac:dyDescent="0.3">
      <c r="AE35739" s="70"/>
    </row>
    <row r="35740" spans="31:31" ht="15.75" x14ac:dyDescent="0.3">
      <c r="AE35740" s="70"/>
    </row>
    <row r="35741" spans="31:31" ht="15.75" x14ac:dyDescent="0.3">
      <c r="AE35741" s="70"/>
    </row>
    <row r="35742" spans="31:31" ht="15.75" x14ac:dyDescent="0.3">
      <c r="AE35742" s="70"/>
    </row>
    <row r="35743" spans="31:31" ht="15.75" x14ac:dyDescent="0.3">
      <c r="AE35743" s="70"/>
    </row>
    <row r="35744" spans="31:31" ht="15.75" x14ac:dyDescent="0.3">
      <c r="AE35744" s="70"/>
    </row>
    <row r="35745" spans="31:31" ht="15.75" x14ac:dyDescent="0.3">
      <c r="AE35745" s="70"/>
    </row>
    <row r="35746" spans="31:31" ht="15.75" x14ac:dyDescent="0.3">
      <c r="AE35746" s="70"/>
    </row>
    <row r="35747" spans="31:31" ht="15.75" x14ac:dyDescent="0.3">
      <c r="AE35747" s="70"/>
    </row>
    <row r="35748" spans="31:31" ht="15.75" x14ac:dyDescent="0.3">
      <c r="AE35748" s="70"/>
    </row>
    <row r="35749" spans="31:31" ht="15.75" x14ac:dyDescent="0.3">
      <c r="AE35749" s="70"/>
    </row>
    <row r="35750" spans="31:31" ht="15.75" x14ac:dyDescent="0.3">
      <c r="AE35750" s="70"/>
    </row>
    <row r="35751" spans="31:31" ht="15.75" x14ac:dyDescent="0.3">
      <c r="AE35751" s="70"/>
    </row>
    <row r="35752" spans="31:31" ht="15.75" x14ac:dyDescent="0.3">
      <c r="AE35752" s="70"/>
    </row>
    <row r="35753" spans="31:31" ht="15.75" x14ac:dyDescent="0.3">
      <c r="AE35753" s="70"/>
    </row>
    <row r="35754" spans="31:31" ht="15.75" x14ac:dyDescent="0.3">
      <c r="AE35754" s="70"/>
    </row>
    <row r="35755" spans="31:31" ht="15.75" x14ac:dyDescent="0.3">
      <c r="AE35755" s="70"/>
    </row>
    <row r="35756" spans="31:31" ht="15.75" x14ac:dyDescent="0.3">
      <c r="AE35756" s="70"/>
    </row>
    <row r="35757" spans="31:31" ht="15.75" x14ac:dyDescent="0.3">
      <c r="AE35757" s="70"/>
    </row>
    <row r="35758" spans="31:31" ht="15.75" x14ac:dyDescent="0.3">
      <c r="AE35758" s="70"/>
    </row>
    <row r="35759" spans="31:31" ht="15.75" x14ac:dyDescent="0.3">
      <c r="AE35759" s="70"/>
    </row>
    <row r="35760" spans="31:31" ht="15.75" x14ac:dyDescent="0.3">
      <c r="AE35760" s="70"/>
    </row>
    <row r="35761" spans="31:31" ht="15.75" x14ac:dyDescent="0.3">
      <c r="AE35761" s="70"/>
    </row>
    <row r="35762" spans="31:31" ht="15.75" x14ac:dyDescent="0.3">
      <c r="AE35762" s="70"/>
    </row>
    <row r="35763" spans="31:31" ht="15.75" x14ac:dyDescent="0.3">
      <c r="AE35763" s="70"/>
    </row>
    <row r="35764" spans="31:31" ht="15.75" x14ac:dyDescent="0.3">
      <c r="AE35764" s="70"/>
    </row>
    <row r="35765" spans="31:31" ht="15.75" x14ac:dyDescent="0.3">
      <c r="AE35765" s="70"/>
    </row>
    <row r="35766" spans="31:31" ht="15.75" x14ac:dyDescent="0.3">
      <c r="AE35766" s="70"/>
    </row>
    <row r="35767" spans="31:31" ht="15.75" x14ac:dyDescent="0.3">
      <c r="AE35767" s="70"/>
    </row>
    <row r="35768" spans="31:31" ht="15.75" x14ac:dyDescent="0.3">
      <c r="AE35768" s="70"/>
    </row>
    <row r="35769" spans="31:31" ht="15.75" x14ac:dyDescent="0.3">
      <c r="AE35769" s="70"/>
    </row>
    <row r="35770" spans="31:31" ht="15.75" x14ac:dyDescent="0.3">
      <c r="AE35770" s="70"/>
    </row>
    <row r="35771" spans="31:31" ht="15.75" x14ac:dyDescent="0.3">
      <c r="AE35771" s="70"/>
    </row>
    <row r="35772" spans="31:31" ht="15.75" x14ac:dyDescent="0.3">
      <c r="AE35772" s="70"/>
    </row>
    <row r="35773" spans="31:31" ht="15.75" x14ac:dyDescent="0.3">
      <c r="AE35773" s="70"/>
    </row>
    <row r="35774" spans="31:31" ht="15.75" x14ac:dyDescent="0.3">
      <c r="AE35774" s="70"/>
    </row>
    <row r="35775" spans="31:31" ht="15.75" x14ac:dyDescent="0.3">
      <c r="AE35775" s="70"/>
    </row>
    <row r="35776" spans="31:31" ht="15.75" x14ac:dyDescent="0.3">
      <c r="AE35776" s="70"/>
    </row>
    <row r="35777" spans="31:31" ht="15.75" x14ac:dyDescent="0.3">
      <c r="AE35777" s="70"/>
    </row>
    <row r="35778" spans="31:31" ht="15.75" x14ac:dyDescent="0.3">
      <c r="AE35778" s="70"/>
    </row>
    <row r="35779" spans="31:31" ht="15.75" x14ac:dyDescent="0.3">
      <c r="AE35779" s="70"/>
    </row>
    <row r="35780" spans="31:31" ht="15.75" x14ac:dyDescent="0.3">
      <c r="AE35780" s="70"/>
    </row>
    <row r="35781" spans="31:31" ht="15.75" x14ac:dyDescent="0.3">
      <c r="AE35781" s="70"/>
    </row>
    <row r="35782" spans="31:31" ht="15.75" x14ac:dyDescent="0.3">
      <c r="AE35782" s="70"/>
    </row>
    <row r="35783" spans="31:31" ht="15.75" x14ac:dyDescent="0.3">
      <c r="AE35783" s="70"/>
    </row>
    <row r="35784" spans="31:31" ht="15.75" x14ac:dyDescent="0.3">
      <c r="AE35784" s="70"/>
    </row>
    <row r="35785" spans="31:31" ht="15.75" x14ac:dyDescent="0.3">
      <c r="AE35785" s="70"/>
    </row>
    <row r="35786" spans="31:31" ht="15.75" x14ac:dyDescent="0.3">
      <c r="AE35786" s="70"/>
    </row>
    <row r="35787" spans="31:31" ht="15.75" x14ac:dyDescent="0.3">
      <c r="AE35787" s="70"/>
    </row>
    <row r="35788" spans="31:31" ht="15.75" x14ac:dyDescent="0.3">
      <c r="AE35788" s="70"/>
    </row>
    <row r="35789" spans="31:31" ht="15.75" x14ac:dyDescent="0.3">
      <c r="AE35789" s="70"/>
    </row>
    <row r="35790" spans="31:31" ht="15.75" x14ac:dyDescent="0.3">
      <c r="AE35790" s="70"/>
    </row>
    <row r="35791" spans="31:31" ht="15.75" x14ac:dyDescent="0.3">
      <c r="AE35791" s="70"/>
    </row>
    <row r="35792" spans="31:31" ht="15.75" x14ac:dyDescent="0.3">
      <c r="AE35792" s="70"/>
    </row>
    <row r="35793" spans="31:31" ht="15.75" x14ac:dyDescent="0.3">
      <c r="AE35793" s="70"/>
    </row>
    <row r="35794" spans="31:31" ht="15.75" x14ac:dyDescent="0.3">
      <c r="AE35794" s="70"/>
    </row>
    <row r="35795" spans="31:31" ht="15.75" x14ac:dyDescent="0.3">
      <c r="AE35795" s="70"/>
    </row>
    <row r="35796" spans="31:31" ht="15.75" x14ac:dyDescent="0.3">
      <c r="AE35796" s="70"/>
    </row>
    <row r="35797" spans="31:31" ht="15.75" x14ac:dyDescent="0.3">
      <c r="AE35797" s="70"/>
    </row>
    <row r="35798" spans="31:31" ht="15.75" x14ac:dyDescent="0.3">
      <c r="AE35798" s="70"/>
    </row>
    <row r="35799" spans="31:31" ht="15.75" x14ac:dyDescent="0.3">
      <c r="AE35799" s="70"/>
    </row>
    <row r="35800" spans="31:31" ht="15.75" x14ac:dyDescent="0.3">
      <c r="AE35800" s="70"/>
    </row>
    <row r="35801" spans="31:31" ht="15.75" x14ac:dyDescent="0.3">
      <c r="AE35801" s="70"/>
    </row>
    <row r="35802" spans="31:31" ht="15.75" x14ac:dyDescent="0.3">
      <c r="AE35802" s="70"/>
    </row>
    <row r="35803" spans="31:31" ht="15.75" x14ac:dyDescent="0.3">
      <c r="AE35803" s="70"/>
    </row>
    <row r="35804" spans="31:31" ht="15.75" x14ac:dyDescent="0.3">
      <c r="AE35804" s="70"/>
    </row>
    <row r="35805" spans="31:31" ht="15.75" x14ac:dyDescent="0.3">
      <c r="AE35805" s="70"/>
    </row>
    <row r="35806" spans="31:31" ht="15.75" x14ac:dyDescent="0.3">
      <c r="AE35806" s="70"/>
    </row>
    <row r="35807" spans="31:31" ht="15.75" x14ac:dyDescent="0.3">
      <c r="AE35807" s="70"/>
    </row>
    <row r="35808" spans="31:31" ht="15.75" x14ac:dyDescent="0.3">
      <c r="AE35808" s="70"/>
    </row>
    <row r="35809" spans="31:31" ht="15.75" x14ac:dyDescent="0.3">
      <c r="AE35809" s="70"/>
    </row>
    <row r="35810" spans="31:31" ht="15.75" x14ac:dyDescent="0.3">
      <c r="AE35810" s="70"/>
    </row>
    <row r="35811" spans="31:31" ht="15.75" x14ac:dyDescent="0.3">
      <c r="AE35811" s="70"/>
    </row>
    <row r="35812" spans="31:31" ht="15.75" x14ac:dyDescent="0.3">
      <c r="AE35812" s="70"/>
    </row>
    <row r="35813" spans="31:31" ht="15.75" x14ac:dyDescent="0.3">
      <c r="AE35813" s="70"/>
    </row>
    <row r="35814" spans="31:31" ht="15.75" x14ac:dyDescent="0.3">
      <c r="AE35814" s="70"/>
    </row>
    <row r="35815" spans="31:31" ht="15.75" x14ac:dyDescent="0.3">
      <c r="AE35815" s="70"/>
    </row>
    <row r="35816" spans="31:31" ht="15.75" x14ac:dyDescent="0.3">
      <c r="AE35816" s="70"/>
    </row>
    <row r="35817" spans="31:31" ht="15.75" x14ac:dyDescent="0.3">
      <c r="AE35817" s="70"/>
    </row>
    <row r="35818" spans="31:31" ht="15.75" x14ac:dyDescent="0.3">
      <c r="AE35818" s="70"/>
    </row>
    <row r="35819" spans="31:31" ht="15.75" x14ac:dyDescent="0.3">
      <c r="AE35819" s="70"/>
    </row>
    <row r="35820" spans="31:31" ht="15.75" x14ac:dyDescent="0.3">
      <c r="AE35820" s="70"/>
    </row>
    <row r="35821" spans="31:31" ht="15.75" x14ac:dyDescent="0.3">
      <c r="AE35821" s="70"/>
    </row>
    <row r="35822" spans="31:31" ht="15.75" x14ac:dyDescent="0.3">
      <c r="AE35822" s="70"/>
    </row>
    <row r="35823" spans="31:31" ht="15.75" x14ac:dyDescent="0.3">
      <c r="AE35823" s="70"/>
    </row>
    <row r="35824" spans="31:31" ht="15.75" x14ac:dyDescent="0.3">
      <c r="AE35824" s="70"/>
    </row>
    <row r="35825" spans="31:31" ht="15.75" x14ac:dyDescent="0.3">
      <c r="AE35825" s="70"/>
    </row>
    <row r="35826" spans="31:31" ht="15.75" x14ac:dyDescent="0.3">
      <c r="AE35826" s="70"/>
    </row>
    <row r="35827" spans="31:31" ht="15.75" x14ac:dyDescent="0.3">
      <c r="AE35827" s="70"/>
    </row>
    <row r="35828" spans="31:31" ht="15.75" x14ac:dyDescent="0.3">
      <c r="AE35828" s="70"/>
    </row>
    <row r="35829" spans="31:31" ht="15.75" x14ac:dyDescent="0.3">
      <c r="AE35829" s="70"/>
    </row>
    <row r="35830" spans="31:31" ht="15.75" x14ac:dyDescent="0.3">
      <c r="AE35830" s="70"/>
    </row>
    <row r="35831" spans="31:31" ht="15.75" x14ac:dyDescent="0.3">
      <c r="AE35831" s="70"/>
    </row>
    <row r="35832" spans="31:31" ht="15.75" x14ac:dyDescent="0.3">
      <c r="AE35832" s="70"/>
    </row>
    <row r="35833" spans="31:31" ht="15.75" x14ac:dyDescent="0.3">
      <c r="AE35833" s="70"/>
    </row>
    <row r="35834" spans="31:31" ht="15.75" x14ac:dyDescent="0.3">
      <c r="AE35834" s="70"/>
    </row>
    <row r="35835" spans="31:31" ht="15.75" x14ac:dyDescent="0.3">
      <c r="AE35835" s="70"/>
    </row>
    <row r="35836" spans="31:31" ht="15.75" x14ac:dyDescent="0.3">
      <c r="AE35836" s="70"/>
    </row>
    <row r="35837" spans="31:31" ht="15.75" x14ac:dyDescent="0.3">
      <c r="AE35837" s="70"/>
    </row>
    <row r="35838" spans="31:31" ht="15.75" x14ac:dyDescent="0.3">
      <c r="AE35838" s="70"/>
    </row>
    <row r="35839" spans="31:31" ht="15.75" x14ac:dyDescent="0.3">
      <c r="AE35839" s="70"/>
    </row>
    <row r="35840" spans="31:31" ht="15.75" x14ac:dyDescent="0.3">
      <c r="AE35840" s="70"/>
    </row>
    <row r="35841" spans="31:31" ht="15.75" x14ac:dyDescent="0.3">
      <c r="AE35841" s="70"/>
    </row>
    <row r="35842" spans="31:31" ht="15.75" x14ac:dyDescent="0.3">
      <c r="AE35842" s="70"/>
    </row>
    <row r="35843" spans="31:31" ht="15.75" x14ac:dyDescent="0.3">
      <c r="AE35843" s="70"/>
    </row>
    <row r="35844" spans="31:31" ht="15.75" x14ac:dyDescent="0.3">
      <c r="AE35844" s="70"/>
    </row>
    <row r="35845" spans="31:31" ht="15.75" x14ac:dyDescent="0.3">
      <c r="AE35845" s="70"/>
    </row>
    <row r="35846" spans="31:31" ht="15.75" x14ac:dyDescent="0.3">
      <c r="AE35846" s="70"/>
    </row>
    <row r="35847" spans="31:31" ht="15.75" x14ac:dyDescent="0.3">
      <c r="AE35847" s="70"/>
    </row>
    <row r="35848" spans="31:31" ht="15.75" x14ac:dyDescent="0.3">
      <c r="AE35848" s="70"/>
    </row>
    <row r="35849" spans="31:31" ht="15.75" x14ac:dyDescent="0.3">
      <c r="AE35849" s="70"/>
    </row>
    <row r="35850" spans="31:31" ht="15.75" x14ac:dyDescent="0.3">
      <c r="AE35850" s="70"/>
    </row>
    <row r="35851" spans="31:31" ht="15.75" x14ac:dyDescent="0.3">
      <c r="AE35851" s="70"/>
    </row>
    <row r="35852" spans="31:31" ht="15.75" x14ac:dyDescent="0.3">
      <c r="AE35852" s="70"/>
    </row>
    <row r="35853" spans="31:31" ht="15.75" x14ac:dyDescent="0.3">
      <c r="AE35853" s="70"/>
    </row>
    <row r="35854" spans="31:31" ht="15.75" x14ac:dyDescent="0.3">
      <c r="AE35854" s="70"/>
    </row>
    <row r="35855" spans="31:31" ht="15.75" x14ac:dyDescent="0.3">
      <c r="AE35855" s="70"/>
    </row>
    <row r="35856" spans="31:31" ht="15.75" x14ac:dyDescent="0.3">
      <c r="AE35856" s="70"/>
    </row>
    <row r="35857" spans="31:31" ht="15.75" x14ac:dyDescent="0.3">
      <c r="AE35857" s="70"/>
    </row>
    <row r="35858" spans="31:31" ht="15.75" x14ac:dyDescent="0.3">
      <c r="AE35858" s="70"/>
    </row>
    <row r="35859" spans="31:31" ht="15.75" x14ac:dyDescent="0.3">
      <c r="AE35859" s="70"/>
    </row>
    <row r="35860" spans="31:31" ht="15.75" x14ac:dyDescent="0.3">
      <c r="AE35860" s="70"/>
    </row>
    <row r="35861" spans="31:31" ht="15.75" x14ac:dyDescent="0.3">
      <c r="AE35861" s="70"/>
    </row>
    <row r="35862" spans="31:31" ht="15.75" x14ac:dyDescent="0.3">
      <c r="AE35862" s="70"/>
    </row>
    <row r="35863" spans="31:31" ht="15.75" x14ac:dyDescent="0.3">
      <c r="AE35863" s="70"/>
    </row>
    <row r="35864" spans="31:31" ht="15.75" x14ac:dyDescent="0.3">
      <c r="AE35864" s="70"/>
    </row>
    <row r="35865" spans="31:31" ht="15.75" x14ac:dyDescent="0.3">
      <c r="AE35865" s="70"/>
    </row>
    <row r="35866" spans="31:31" ht="15.75" x14ac:dyDescent="0.3">
      <c r="AE35866" s="70"/>
    </row>
    <row r="35867" spans="31:31" ht="15.75" x14ac:dyDescent="0.3">
      <c r="AE35867" s="70"/>
    </row>
    <row r="35868" spans="31:31" ht="15.75" x14ac:dyDescent="0.3">
      <c r="AE35868" s="70"/>
    </row>
    <row r="35869" spans="31:31" ht="15.75" x14ac:dyDescent="0.3">
      <c r="AE35869" s="70"/>
    </row>
    <row r="35870" spans="31:31" ht="15.75" x14ac:dyDescent="0.3">
      <c r="AE35870" s="70"/>
    </row>
    <row r="35871" spans="31:31" ht="15.75" x14ac:dyDescent="0.3">
      <c r="AE35871" s="70"/>
    </row>
    <row r="35872" spans="31:31" ht="15.75" x14ac:dyDescent="0.3">
      <c r="AE35872" s="70"/>
    </row>
    <row r="35873" spans="31:31" ht="15.75" x14ac:dyDescent="0.3">
      <c r="AE35873" s="70"/>
    </row>
    <row r="35874" spans="31:31" ht="15.75" x14ac:dyDescent="0.3">
      <c r="AE35874" s="70"/>
    </row>
    <row r="35875" spans="31:31" ht="15.75" x14ac:dyDescent="0.3">
      <c r="AE35875" s="70"/>
    </row>
    <row r="35876" spans="31:31" ht="15.75" x14ac:dyDescent="0.3">
      <c r="AE35876" s="70"/>
    </row>
    <row r="35877" spans="31:31" ht="15.75" x14ac:dyDescent="0.3">
      <c r="AE35877" s="70"/>
    </row>
    <row r="35878" spans="31:31" ht="15.75" x14ac:dyDescent="0.3">
      <c r="AE35878" s="70"/>
    </row>
    <row r="35879" spans="31:31" ht="15.75" x14ac:dyDescent="0.3">
      <c r="AE35879" s="70"/>
    </row>
    <row r="35880" spans="31:31" ht="15.75" x14ac:dyDescent="0.3">
      <c r="AE35880" s="70"/>
    </row>
    <row r="35881" spans="31:31" ht="15.75" x14ac:dyDescent="0.3">
      <c r="AE35881" s="70"/>
    </row>
    <row r="35882" spans="31:31" ht="15.75" x14ac:dyDescent="0.3">
      <c r="AE35882" s="70"/>
    </row>
    <row r="35883" spans="31:31" ht="15.75" x14ac:dyDescent="0.3">
      <c r="AE35883" s="70"/>
    </row>
    <row r="35884" spans="31:31" ht="15.75" x14ac:dyDescent="0.3">
      <c r="AE35884" s="70"/>
    </row>
    <row r="35885" spans="31:31" ht="15.75" x14ac:dyDescent="0.3">
      <c r="AE35885" s="70"/>
    </row>
    <row r="35886" spans="31:31" ht="15.75" x14ac:dyDescent="0.3">
      <c r="AE35886" s="70"/>
    </row>
    <row r="35887" spans="31:31" ht="15.75" x14ac:dyDescent="0.3">
      <c r="AE35887" s="70"/>
    </row>
    <row r="35888" spans="31:31" ht="15.75" x14ac:dyDescent="0.3">
      <c r="AE35888" s="70"/>
    </row>
    <row r="35889" spans="31:31" ht="15.75" x14ac:dyDescent="0.3">
      <c r="AE35889" s="70"/>
    </row>
    <row r="35890" spans="31:31" ht="15.75" x14ac:dyDescent="0.3">
      <c r="AE35890" s="70"/>
    </row>
    <row r="35891" spans="31:31" ht="15.75" x14ac:dyDescent="0.3">
      <c r="AE35891" s="70"/>
    </row>
    <row r="35892" spans="31:31" ht="15.75" x14ac:dyDescent="0.3">
      <c r="AE35892" s="70"/>
    </row>
    <row r="35893" spans="31:31" ht="15.75" x14ac:dyDescent="0.3">
      <c r="AE35893" s="70"/>
    </row>
    <row r="35894" spans="31:31" ht="15.75" x14ac:dyDescent="0.3">
      <c r="AE35894" s="70"/>
    </row>
    <row r="35895" spans="31:31" ht="15.75" x14ac:dyDescent="0.3">
      <c r="AE35895" s="70"/>
    </row>
    <row r="35896" spans="31:31" ht="15.75" x14ac:dyDescent="0.3">
      <c r="AE35896" s="70"/>
    </row>
    <row r="35897" spans="31:31" ht="15.75" x14ac:dyDescent="0.3">
      <c r="AE35897" s="70"/>
    </row>
    <row r="35898" spans="31:31" ht="15.75" x14ac:dyDescent="0.3">
      <c r="AE35898" s="70"/>
    </row>
    <row r="35899" spans="31:31" ht="15.75" x14ac:dyDescent="0.3">
      <c r="AE35899" s="70"/>
    </row>
    <row r="35900" spans="31:31" ht="15.75" x14ac:dyDescent="0.3">
      <c r="AE35900" s="70"/>
    </row>
    <row r="35901" spans="31:31" ht="15.75" x14ac:dyDescent="0.3">
      <c r="AE35901" s="70"/>
    </row>
    <row r="35902" spans="31:31" ht="15.75" x14ac:dyDescent="0.3">
      <c r="AE35902" s="70"/>
    </row>
    <row r="35903" spans="31:31" ht="15.75" x14ac:dyDescent="0.3">
      <c r="AE35903" s="70"/>
    </row>
    <row r="35904" spans="31:31" ht="15.75" x14ac:dyDescent="0.3">
      <c r="AE35904" s="70"/>
    </row>
    <row r="35905" spans="31:31" ht="15.75" x14ac:dyDescent="0.3">
      <c r="AE35905" s="70"/>
    </row>
    <row r="35906" spans="31:31" ht="15.75" x14ac:dyDescent="0.3">
      <c r="AE35906" s="70"/>
    </row>
    <row r="35907" spans="31:31" ht="15.75" x14ac:dyDescent="0.3">
      <c r="AE35907" s="70"/>
    </row>
    <row r="35908" spans="31:31" ht="15.75" x14ac:dyDescent="0.3">
      <c r="AE35908" s="70"/>
    </row>
    <row r="35909" spans="31:31" ht="15.75" x14ac:dyDescent="0.3">
      <c r="AE35909" s="70"/>
    </row>
    <row r="35910" spans="31:31" ht="15.75" x14ac:dyDescent="0.3">
      <c r="AE35910" s="70"/>
    </row>
    <row r="35911" spans="31:31" ht="15.75" x14ac:dyDescent="0.3">
      <c r="AE35911" s="70"/>
    </row>
    <row r="35912" spans="31:31" ht="15.75" x14ac:dyDescent="0.3">
      <c r="AE35912" s="70"/>
    </row>
    <row r="35913" spans="31:31" ht="15.75" x14ac:dyDescent="0.3">
      <c r="AE35913" s="70"/>
    </row>
    <row r="35914" spans="31:31" ht="15.75" x14ac:dyDescent="0.3">
      <c r="AE35914" s="70"/>
    </row>
    <row r="35915" spans="31:31" ht="15.75" x14ac:dyDescent="0.3">
      <c r="AE35915" s="70"/>
    </row>
    <row r="35916" spans="31:31" ht="15.75" x14ac:dyDescent="0.3">
      <c r="AE35916" s="70"/>
    </row>
    <row r="35917" spans="31:31" ht="15.75" x14ac:dyDescent="0.3">
      <c r="AE35917" s="70"/>
    </row>
    <row r="35918" spans="31:31" ht="15.75" x14ac:dyDescent="0.3">
      <c r="AE35918" s="70"/>
    </row>
    <row r="35919" spans="31:31" ht="15.75" x14ac:dyDescent="0.3">
      <c r="AE35919" s="70"/>
    </row>
    <row r="35920" spans="31:31" ht="15.75" x14ac:dyDescent="0.3">
      <c r="AE35920" s="70"/>
    </row>
    <row r="35921" spans="31:31" ht="15.75" x14ac:dyDescent="0.3">
      <c r="AE35921" s="70"/>
    </row>
    <row r="35922" spans="31:31" ht="15.75" x14ac:dyDescent="0.3">
      <c r="AE35922" s="70"/>
    </row>
    <row r="35923" spans="31:31" ht="15.75" x14ac:dyDescent="0.3">
      <c r="AE35923" s="70"/>
    </row>
    <row r="35924" spans="31:31" ht="15.75" x14ac:dyDescent="0.3">
      <c r="AE35924" s="70"/>
    </row>
    <row r="35925" spans="31:31" ht="15.75" x14ac:dyDescent="0.3">
      <c r="AE35925" s="70"/>
    </row>
    <row r="35926" spans="31:31" ht="15.75" x14ac:dyDescent="0.3">
      <c r="AE35926" s="70"/>
    </row>
    <row r="35927" spans="31:31" ht="15.75" x14ac:dyDescent="0.3">
      <c r="AE35927" s="70"/>
    </row>
    <row r="35928" spans="31:31" ht="15.75" x14ac:dyDescent="0.3">
      <c r="AE35928" s="70"/>
    </row>
    <row r="35929" spans="31:31" ht="15.75" x14ac:dyDescent="0.3">
      <c r="AE35929" s="70"/>
    </row>
    <row r="35930" spans="31:31" ht="15.75" x14ac:dyDescent="0.3">
      <c r="AE35930" s="70"/>
    </row>
    <row r="35931" spans="31:31" ht="15.75" x14ac:dyDescent="0.3">
      <c r="AE35931" s="70"/>
    </row>
    <row r="35932" spans="31:31" ht="15.75" x14ac:dyDescent="0.3">
      <c r="AE35932" s="70"/>
    </row>
    <row r="35933" spans="31:31" ht="15.75" x14ac:dyDescent="0.3">
      <c r="AE35933" s="70"/>
    </row>
    <row r="35934" spans="31:31" ht="15.75" x14ac:dyDescent="0.3">
      <c r="AE35934" s="70"/>
    </row>
    <row r="35935" spans="31:31" ht="15.75" x14ac:dyDescent="0.3">
      <c r="AE35935" s="70"/>
    </row>
    <row r="35936" spans="31:31" ht="15.75" x14ac:dyDescent="0.3">
      <c r="AE35936" s="70"/>
    </row>
    <row r="35937" spans="31:31" ht="15.75" x14ac:dyDescent="0.3">
      <c r="AE35937" s="70"/>
    </row>
    <row r="35938" spans="31:31" ht="15.75" x14ac:dyDescent="0.3">
      <c r="AE35938" s="70"/>
    </row>
    <row r="35939" spans="31:31" ht="15.75" x14ac:dyDescent="0.3">
      <c r="AE35939" s="70"/>
    </row>
    <row r="35940" spans="31:31" ht="15.75" x14ac:dyDescent="0.3">
      <c r="AE35940" s="70"/>
    </row>
    <row r="35941" spans="31:31" ht="15.75" x14ac:dyDescent="0.3">
      <c r="AE35941" s="70"/>
    </row>
    <row r="35942" spans="31:31" ht="15.75" x14ac:dyDescent="0.3">
      <c r="AE35942" s="70"/>
    </row>
    <row r="35943" spans="31:31" ht="15.75" x14ac:dyDescent="0.3">
      <c r="AE35943" s="70"/>
    </row>
    <row r="35944" spans="31:31" ht="15.75" x14ac:dyDescent="0.3">
      <c r="AE35944" s="70"/>
    </row>
    <row r="35945" spans="31:31" ht="15.75" x14ac:dyDescent="0.3">
      <c r="AE35945" s="70"/>
    </row>
    <row r="35946" spans="31:31" ht="15.75" x14ac:dyDescent="0.3">
      <c r="AE35946" s="70"/>
    </row>
    <row r="35947" spans="31:31" ht="15.75" x14ac:dyDescent="0.3">
      <c r="AE35947" s="70"/>
    </row>
    <row r="35948" spans="31:31" ht="15.75" x14ac:dyDescent="0.3">
      <c r="AE35948" s="70"/>
    </row>
    <row r="35949" spans="31:31" ht="15.75" x14ac:dyDescent="0.3">
      <c r="AE35949" s="70"/>
    </row>
    <row r="35950" spans="31:31" ht="15.75" x14ac:dyDescent="0.3">
      <c r="AE35950" s="70"/>
    </row>
    <row r="35951" spans="31:31" ht="15.75" x14ac:dyDescent="0.3">
      <c r="AE35951" s="70"/>
    </row>
    <row r="35952" spans="31:31" ht="15.75" x14ac:dyDescent="0.3">
      <c r="AE35952" s="70"/>
    </row>
    <row r="35953" spans="31:31" ht="15.75" x14ac:dyDescent="0.3">
      <c r="AE35953" s="70"/>
    </row>
    <row r="35954" spans="31:31" ht="15.75" x14ac:dyDescent="0.3">
      <c r="AE35954" s="70"/>
    </row>
    <row r="35955" spans="31:31" ht="15.75" x14ac:dyDescent="0.3">
      <c r="AE35955" s="70"/>
    </row>
    <row r="35956" spans="31:31" ht="15.75" x14ac:dyDescent="0.3">
      <c r="AE35956" s="70"/>
    </row>
    <row r="35957" spans="31:31" ht="15.75" x14ac:dyDescent="0.3">
      <c r="AE35957" s="70"/>
    </row>
    <row r="35958" spans="31:31" ht="15.75" x14ac:dyDescent="0.3">
      <c r="AE35958" s="70"/>
    </row>
    <row r="35959" spans="31:31" ht="15.75" x14ac:dyDescent="0.3">
      <c r="AE35959" s="70"/>
    </row>
    <row r="35960" spans="31:31" ht="15.75" x14ac:dyDescent="0.3">
      <c r="AE35960" s="70"/>
    </row>
    <row r="35961" spans="31:31" ht="15.75" x14ac:dyDescent="0.3">
      <c r="AE35961" s="70"/>
    </row>
    <row r="35962" spans="31:31" ht="15.75" x14ac:dyDescent="0.3">
      <c r="AE35962" s="70"/>
    </row>
    <row r="35963" spans="31:31" ht="15.75" x14ac:dyDescent="0.3">
      <c r="AE35963" s="70"/>
    </row>
    <row r="35964" spans="31:31" ht="15.75" x14ac:dyDescent="0.3">
      <c r="AE35964" s="70"/>
    </row>
    <row r="35965" spans="31:31" ht="15.75" x14ac:dyDescent="0.3">
      <c r="AE35965" s="70"/>
    </row>
    <row r="35966" spans="31:31" ht="15.75" x14ac:dyDescent="0.3">
      <c r="AE35966" s="70"/>
    </row>
    <row r="35967" spans="31:31" ht="15.75" x14ac:dyDescent="0.3">
      <c r="AE35967" s="70"/>
    </row>
    <row r="35968" spans="31:31" ht="15.75" x14ac:dyDescent="0.3">
      <c r="AE35968" s="70"/>
    </row>
    <row r="35969" spans="31:31" ht="15.75" x14ac:dyDescent="0.3">
      <c r="AE35969" s="70"/>
    </row>
    <row r="35970" spans="31:31" ht="15.75" x14ac:dyDescent="0.3">
      <c r="AE35970" s="70"/>
    </row>
    <row r="35971" spans="31:31" ht="15.75" x14ac:dyDescent="0.3">
      <c r="AE35971" s="70"/>
    </row>
    <row r="35972" spans="31:31" ht="15.75" x14ac:dyDescent="0.3">
      <c r="AE35972" s="70"/>
    </row>
    <row r="35973" spans="31:31" ht="15.75" x14ac:dyDescent="0.3">
      <c r="AE35973" s="70"/>
    </row>
    <row r="35974" spans="31:31" ht="15.75" x14ac:dyDescent="0.3">
      <c r="AE35974" s="70"/>
    </row>
    <row r="35975" spans="31:31" ht="15.75" x14ac:dyDescent="0.3">
      <c r="AE35975" s="70"/>
    </row>
    <row r="35976" spans="31:31" ht="15.75" x14ac:dyDescent="0.3">
      <c r="AE35976" s="70"/>
    </row>
    <row r="35977" spans="31:31" ht="15.75" x14ac:dyDescent="0.3">
      <c r="AE35977" s="70"/>
    </row>
    <row r="35978" spans="31:31" ht="15.75" x14ac:dyDescent="0.3">
      <c r="AE35978" s="70"/>
    </row>
    <row r="35979" spans="31:31" ht="15.75" x14ac:dyDescent="0.3">
      <c r="AE35979" s="70"/>
    </row>
    <row r="35980" spans="31:31" ht="15.75" x14ac:dyDescent="0.3">
      <c r="AE35980" s="70"/>
    </row>
    <row r="35981" spans="31:31" ht="15.75" x14ac:dyDescent="0.3">
      <c r="AE35981" s="70"/>
    </row>
    <row r="35982" spans="31:31" ht="15.75" x14ac:dyDescent="0.3">
      <c r="AE35982" s="70"/>
    </row>
    <row r="35983" spans="31:31" ht="15.75" x14ac:dyDescent="0.3">
      <c r="AE35983" s="70"/>
    </row>
    <row r="35984" spans="31:31" ht="15.75" x14ac:dyDescent="0.3">
      <c r="AE35984" s="70"/>
    </row>
    <row r="35985" spans="31:31" ht="15.75" x14ac:dyDescent="0.3">
      <c r="AE35985" s="70"/>
    </row>
    <row r="35986" spans="31:31" ht="15.75" x14ac:dyDescent="0.3">
      <c r="AE35986" s="70"/>
    </row>
    <row r="35987" spans="31:31" ht="15.75" x14ac:dyDescent="0.3">
      <c r="AE35987" s="70"/>
    </row>
    <row r="35988" spans="31:31" ht="15.75" x14ac:dyDescent="0.3">
      <c r="AE35988" s="70"/>
    </row>
    <row r="35989" spans="31:31" ht="15.75" x14ac:dyDescent="0.3">
      <c r="AE35989" s="70"/>
    </row>
    <row r="35990" spans="31:31" ht="15.75" x14ac:dyDescent="0.3">
      <c r="AE35990" s="70"/>
    </row>
    <row r="35991" spans="31:31" ht="15.75" x14ac:dyDescent="0.3">
      <c r="AE35991" s="70"/>
    </row>
    <row r="35992" spans="31:31" ht="15.75" x14ac:dyDescent="0.3">
      <c r="AE35992" s="70"/>
    </row>
    <row r="35993" spans="31:31" ht="15.75" x14ac:dyDescent="0.3">
      <c r="AE35993" s="70"/>
    </row>
    <row r="35994" spans="31:31" ht="15.75" x14ac:dyDescent="0.3">
      <c r="AE35994" s="70"/>
    </row>
    <row r="35995" spans="31:31" ht="15.75" x14ac:dyDescent="0.3">
      <c r="AE35995" s="70"/>
    </row>
    <row r="35996" spans="31:31" ht="15.75" x14ac:dyDescent="0.3">
      <c r="AE35996" s="70"/>
    </row>
    <row r="35997" spans="31:31" ht="15.75" x14ac:dyDescent="0.3">
      <c r="AE35997" s="70"/>
    </row>
    <row r="35998" spans="31:31" ht="15.75" x14ac:dyDescent="0.3">
      <c r="AE35998" s="70"/>
    </row>
    <row r="35999" spans="31:31" ht="15.75" x14ac:dyDescent="0.3">
      <c r="AE35999" s="70"/>
    </row>
    <row r="36000" spans="31:31" ht="15.75" x14ac:dyDescent="0.3">
      <c r="AE36000" s="70"/>
    </row>
    <row r="36001" spans="31:31" ht="15.75" x14ac:dyDescent="0.3">
      <c r="AE36001" s="70"/>
    </row>
    <row r="36002" spans="31:31" ht="15.75" x14ac:dyDescent="0.3">
      <c r="AE36002" s="70"/>
    </row>
    <row r="36003" spans="31:31" ht="15.75" x14ac:dyDescent="0.3">
      <c r="AE36003" s="70"/>
    </row>
    <row r="36004" spans="31:31" ht="15.75" x14ac:dyDescent="0.3">
      <c r="AE36004" s="70"/>
    </row>
    <row r="36005" spans="31:31" ht="15.75" x14ac:dyDescent="0.3">
      <c r="AE36005" s="70"/>
    </row>
    <row r="36006" spans="31:31" ht="15.75" x14ac:dyDescent="0.3">
      <c r="AE36006" s="70"/>
    </row>
    <row r="36007" spans="31:31" ht="15.75" x14ac:dyDescent="0.3">
      <c r="AE36007" s="70"/>
    </row>
    <row r="36008" spans="31:31" ht="15.75" x14ac:dyDescent="0.3">
      <c r="AE36008" s="70"/>
    </row>
    <row r="36009" spans="31:31" ht="15.75" x14ac:dyDescent="0.3">
      <c r="AE36009" s="70"/>
    </row>
    <row r="36010" spans="31:31" ht="15.75" x14ac:dyDescent="0.3">
      <c r="AE36010" s="70"/>
    </row>
    <row r="36011" spans="31:31" ht="15.75" x14ac:dyDescent="0.3">
      <c r="AE36011" s="70"/>
    </row>
    <row r="36012" spans="31:31" ht="15.75" x14ac:dyDescent="0.3">
      <c r="AE36012" s="70"/>
    </row>
    <row r="36013" spans="31:31" ht="15.75" x14ac:dyDescent="0.3">
      <c r="AE36013" s="70"/>
    </row>
    <row r="36014" spans="31:31" ht="15.75" x14ac:dyDescent="0.3">
      <c r="AE36014" s="70"/>
    </row>
    <row r="36015" spans="31:31" ht="15.75" x14ac:dyDescent="0.3">
      <c r="AE36015" s="70"/>
    </row>
    <row r="36016" spans="31:31" ht="15.75" x14ac:dyDescent="0.3">
      <c r="AE36016" s="70"/>
    </row>
    <row r="36017" spans="31:31" ht="15.75" x14ac:dyDescent="0.3">
      <c r="AE36017" s="70"/>
    </row>
    <row r="36018" spans="31:31" ht="15.75" x14ac:dyDescent="0.3">
      <c r="AE36018" s="70"/>
    </row>
    <row r="36019" spans="31:31" ht="15.75" x14ac:dyDescent="0.3">
      <c r="AE36019" s="70"/>
    </row>
    <row r="36020" spans="31:31" ht="15.75" x14ac:dyDescent="0.3">
      <c r="AE36020" s="70"/>
    </row>
    <row r="36021" spans="31:31" ht="15.75" x14ac:dyDescent="0.3">
      <c r="AE36021" s="70"/>
    </row>
    <row r="36022" spans="31:31" ht="15.75" x14ac:dyDescent="0.3">
      <c r="AE36022" s="70"/>
    </row>
    <row r="36023" spans="31:31" ht="15.75" x14ac:dyDescent="0.3">
      <c r="AE36023" s="70"/>
    </row>
    <row r="36024" spans="31:31" ht="15.75" x14ac:dyDescent="0.3">
      <c r="AE36024" s="70"/>
    </row>
    <row r="36025" spans="31:31" ht="15.75" x14ac:dyDescent="0.3">
      <c r="AE36025" s="70"/>
    </row>
    <row r="36026" spans="31:31" ht="15.75" x14ac:dyDescent="0.3">
      <c r="AE36026" s="70"/>
    </row>
    <row r="36027" spans="31:31" ht="15.75" x14ac:dyDescent="0.3">
      <c r="AE36027" s="70"/>
    </row>
    <row r="36028" spans="31:31" ht="15.75" x14ac:dyDescent="0.3">
      <c r="AE36028" s="70"/>
    </row>
    <row r="36029" spans="31:31" ht="15.75" x14ac:dyDescent="0.3">
      <c r="AE36029" s="70"/>
    </row>
    <row r="36030" spans="31:31" ht="15.75" x14ac:dyDescent="0.3">
      <c r="AE36030" s="70"/>
    </row>
    <row r="36031" spans="31:31" ht="15.75" x14ac:dyDescent="0.3">
      <c r="AE36031" s="70"/>
    </row>
    <row r="36032" spans="31:31" ht="15.75" x14ac:dyDescent="0.3">
      <c r="AE36032" s="70"/>
    </row>
    <row r="36033" spans="31:31" ht="15.75" x14ac:dyDescent="0.3">
      <c r="AE36033" s="70"/>
    </row>
    <row r="36034" spans="31:31" ht="15.75" x14ac:dyDescent="0.3">
      <c r="AE36034" s="70"/>
    </row>
    <row r="36035" spans="31:31" ht="15.75" x14ac:dyDescent="0.3">
      <c r="AE36035" s="70"/>
    </row>
    <row r="36036" spans="31:31" ht="15.75" x14ac:dyDescent="0.3">
      <c r="AE36036" s="70"/>
    </row>
    <row r="36037" spans="31:31" ht="15.75" x14ac:dyDescent="0.3">
      <c r="AE36037" s="70"/>
    </row>
    <row r="36038" spans="31:31" ht="15.75" x14ac:dyDescent="0.3">
      <c r="AE36038" s="70"/>
    </row>
    <row r="36039" spans="31:31" ht="15.75" x14ac:dyDescent="0.3">
      <c r="AE36039" s="70"/>
    </row>
    <row r="36040" spans="31:31" ht="15.75" x14ac:dyDescent="0.3">
      <c r="AE36040" s="70"/>
    </row>
    <row r="36041" spans="31:31" ht="15.75" x14ac:dyDescent="0.3">
      <c r="AE36041" s="70"/>
    </row>
    <row r="36042" spans="31:31" ht="15.75" x14ac:dyDescent="0.3">
      <c r="AE36042" s="70"/>
    </row>
    <row r="36043" spans="31:31" ht="15.75" x14ac:dyDescent="0.3">
      <c r="AE36043" s="70"/>
    </row>
    <row r="36044" spans="31:31" ht="15.75" x14ac:dyDescent="0.3">
      <c r="AE36044" s="70"/>
    </row>
    <row r="36045" spans="31:31" ht="15.75" x14ac:dyDescent="0.3">
      <c r="AE36045" s="70"/>
    </row>
    <row r="36046" spans="31:31" ht="15.75" x14ac:dyDescent="0.3">
      <c r="AE36046" s="70"/>
    </row>
    <row r="36047" spans="31:31" ht="15.75" x14ac:dyDescent="0.3">
      <c r="AE36047" s="70"/>
    </row>
    <row r="36048" spans="31:31" ht="15.75" x14ac:dyDescent="0.3">
      <c r="AE36048" s="70"/>
    </row>
    <row r="36049" spans="31:31" ht="15.75" x14ac:dyDescent="0.3">
      <c r="AE36049" s="70"/>
    </row>
    <row r="36050" spans="31:31" ht="15.75" x14ac:dyDescent="0.3">
      <c r="AE36050" s="70"/>
    </row>
    <row r="36051" spans="31:31" ht="15.75" x14ac:dyDescent="0.3">
      <c r="AE36051" s="70"/>
    </row>
    <row r="36052" spans="31:31" ht="15.75" x14ac:dyDescent="0.3">
      <c r="AE36052" s="70"/>
    </row>
    <row r="36053" spans="31:31" ht="15.75" x14ac:dyDescent="0.3">
      <c r="AE36053" s="70"/>
    </row>
    <row r="36054" spans="31:31" ht="15.75" x14ac:dyDescent="0.3">
      <c r="AE36054" s="70"/>
    </row>
    <row r="36055" spans="31:31" ht="15.75" x14ac:dyDescent="0.3">
      <c r="AE36055" s="70"/>
    </row>
    <row r="36056" spans="31:31" ht="15.75" x14ac:dyDescent="0.3">
      <c r="AE36056" s="70"/>
    </row>
    <row r="36057" spans="31:31" ht="15.75" x14ac:dyDescent="0.3">
      <c r="AE36057" s="70"/>
    </row>
    <row r="36058" spans="31:31" ht="15.75" x14ac:dyDescent="0.3">
      <c r="AE36058" s="70"/>
    </row>
    <row r="36059" spans="31:31" ht="15.75" x14ac:dyDescent="0.3">
      <c r="AE36059" s="70"/>
    </row>
    <row r="36060" spans="31:31" ht="15.75" x14ac:dyDescent="0.3">
      <c r="AE36060" s="70"/>
    </row>
    <row r="36061" spans="31:31" ht="15.75" x14ac:dyDescent="0.3">
      <c r="AE36061" s="70"/>
    </row>
    <row r="36062" spans="31:31" ht="15.75" x14ac:dyDescent="0.3">
      <c r="AE36062" s="70"/>
    </row>
    <row r="36063" spans="31:31" ht="15.75" x14ac:dyDescent="0.3">
      <c r="AE36063" s="70"/>
    </row>
    <row r="36064" spans="31:31" ht="15.75" x14ac:dyDescent="0.3">
      <c r="AE36064" s="70"/>
    </row>
    <row r="36065" spans="31:31" ht="15.75" x14ac:dyDescent="0.3">
      <c r="AE36065" s="70"/>
    </row>
    <row r="36066" spans="31:31" ht="15.75" x14ac:dyDescent="0.3">
      <c r="AE36066" s="70"/>
    </row>
    <row r="36067" spans="31:31" ht="15.75" x14ac:dyDescent="0.3">
      <c r="AE36067" s="70"/>
    </row>
    <row r="36068" spans="31:31" ht="15.75" x14ac:dyDescent="0.3">
      <c r="AE36068" s="70"/>
    </row>
    <row r="36069" spans="31:31" ht="15.75" x14ac:dyDescent="0.3">
      <c r="AE36069" s="70"/>
    </row>
    <row r="36070" spans="31:31" ht="15.75" x14ac:dyDescent="0.3">
      <c r="AE36070" s="70"/>
    </row>
    <row r="36071" spans="31:31" ht="15.75" x14ac:dyDescent="0.3">
      <c r="AE36071" s="70"/>
    </row>
    <row r="36072" spans="31:31" ht="15.75" x14ac:dyDescent="0.3">
      <c r="AE36072" s="70"/>
    </row>
    <row r="36073" spans="31:31" ht="15.75" x14ac:dyDescent="0.3">
      <c r="AE36073" s="70"/>
    </row>
    <row r="36074" spans="31:31" ht="15.75" x14ac:dyDescent="0.3">
      <c r="AE36074" s="70"/>
    </row>
    <row r="36075" spans="31:31" ht="15.75" x14ac:dyDescent="0.3">
      <c r="AE36075" s="70"/>
    </row>
    <row r="36076" spans="31:31" ht="15.75" x14ac:dyDescent="0.3">
      <c r="AE36076" s="70"/>
    </row>
    <row r="36077" spans="31:31" ht="15.75" x14ac:dyDescent="0.3">
      <c r="AE36077" s="70"/>
    </row>
    <row r="36078" spans="31:31" ht="15.75" x14ac:dyDescent="0.3">
      <c r="AE36078" s="70"/>
    </row>
    <row r="36079" spans="31:31" ht="15.75" x14ac:dyDescent="0.3">
      <c r="AE36079" s="70"/>
    </row>
    <row r="36080" spans="31:31" ht="15.75" x14ac:dyDescent="0.3">
      <c r="AE36080" s="70"/>
    </row>
    <row r="36081" spans="31:31" ht="15.75" x14ac:dyDescent="0.3">
      <c r="AE36081" s="70"/>
    </row>
    <row r="36082" spans="31:31" ht="15.75" x14ac:dyDescent="0.3">
      <c r="AE36082" s="70"/>
    </row>
    <row r="36083" spans="31:31" ht="15.75" x14ac:dyDescent="0.3">
      <c r="AE36083" s="70"/>
    </row>
    <row r="36084" spans="31:31" ht="15.75" x14ac:dyDescent="0.3">
      <c r="AE36084" s="70"/>
    </row>
    <row r="36085" spans="31:31" ht="15.75" x14ac:dyDescent="0.3">
      <c r="AE36085" s="70"/>
    </row>
    <row r="36086" spans="31:31" ht="15.75" x14ac:dyDescent="0.3">
      <c r="AE36086" s="70"/>
    </row>
    <row r="36087" spans="31:31" ht="15.75" x14ac:dyDescent="0.3">
      <c r="AE36087" s="70"/>
    </row>
    <row r="36088" spans="31:31" ht="15.75" x14ac:dyDescent="0.3">
      <c r="AE36088" s="70"/>
    </row>
    <row r="36089" spans="31:31" ht="15.75" x14ac:dyDescent="0.3">
      <c r="AE36089" s="70"/>
    </row>
    <row r="36090" spans="31:31" ht="15.75" x14ac:dyDescent="0.3">
      <c r="AE36090" s="70"/>
    </row>
    <row r="36091" spans="31:31" ht="15.75" x14ac:dyDescent="0.3">
      <c r="AE36091" s="70"/>
    </row>
    <row r="36092" spans="31:31" ht="15.75" x14ac:dyDescent="0.3">
      <c r="AE36092" s="70"/>
    </row>
    <row r="36093" spans="31:31" ht="15.75" x14ac:dyDescent="0.3">
      <c r="AE36093" s="70"/>
    </row>
    <row r="36094" spans="31:31" ht="15.75" x14ac:dyDescent="0.3">
      <c r="AE36094" s="70"/>
    </row>
    <row r="36095" spans="31:31" ht="15.75" x14ac:dyDescent="0.3">
      <c r="AE36095" s="70"/>
    </row>
    <row r="36096" spans="31:31" ht="15.75" x14ac:dyDescent="0.3">
      <c r="AE36096" s="70"/>
    </row>
    <row r="36097" spans="31:31" ht="15.75" x14ac:dyDescent="0.3">
      <c r="AE36097" s="70"/>
    </row>
    <row r="36098" spans="31:31" ht="15.75" x14ac:dyDescent="0.3">
      <c r="AE36098" s="70"/>
    </row>
    <row r="36099" spans="31:31" ht="15.75" x14ac:dyDescent="0.3">
      <c r="AE36099" s="70"/>
    </row>
    <row r="36100" spans="31:31" ht="15.75" x14ac:dyDescent="0.3">
      <c r="AE36100" s="70"/>
    </row>
    <row r="36101" spans="31:31" ht="15.75" x14ac:dyDescent="0.3">
      <c r="AE36101" s="70"/>
    </row>
    <row r="36102" spans="31:31" ht="15.75" x14ac:dyDescent="0.3">
      <c r="AE36102" s="70"/>
    </row>
    <row r="36103" spans="31:31" ht="15.75" x14ac:dyDescent="0.3">
      <c r="AE36103" s="70"/>
    </row>
    <row r="36104" spans="31:31" ht="15.75" x14ac:dyDescent="0.3">
      <c r="AE36104" s="70"/>
    </row>
    <row r="36105" spans="31:31" ht="15.75" x14ac:dyDescent="0.3">
      <c r="AE36105" s="70"/>
    </row>
    <row r="36106" spans="31:31" ht="15.75" x14ac:dyDescent="0.3">
      <c r="AE36106" s="70"/>
    </row>
    <row r="36107" spans="31:31" ht="15.75" x14ac:dyDescent="0.3">
      <c r="AE36107" s="70"/>
    </row>
    <row r="36108" spans="31:31" ht="15.75" x14ac:dyDescent="0.3">
      <c r="AE36108" s="70"/>
    </row>
    <row r="36109" spans="31:31" ht="15.75" x14ac:dyDescent="0.3">
      <c r="AE36109" s="70"/>
    </row>
    <row r="36110" spans="31:31" ht="15.75" x14ac:dyDescent="0.3">
      <c r="AE36110" s="70"/>
    </row>
    <row r="36111" spans="31:31" ht="15.75" x14ac:dyDescent="0.3">
      <c r="AE36111" s="70"/>
    </row>
    <row r="36112" spans="31:31" ht="15.75" x14ac:dyDescent="0.3">
      <c r="AE36112" s="70"/>
    </row>
    <row r="36113" spans="31:31" ht="15.75" x14ac:dyDescent="0.3">
      <c r="AE36113" s="70"/>
    </row>
    <row r="36114" spans="31:31" ht="15.75" x14ac:dyDescent="0.3">
      <c r="AE36114" s="70"/>
    </row>
    <row r="36115" spans="31:31" ht="15.75" x14ac:dyDescent="0.3">
      <c r="AE36115" s="70"/>
    </row>
    <row r="36116" spans="31:31" ht="15.75" x14ac:dyDescent="0.3">
      <c r="AE36116" s="70"/>
    </row>
    <row r="36117" spans="31:31" ht="15.75" x14ac:dyDescent="0.3">
      <c r="AE36117" s="70"/>
    </row>
    <row r="36118" spans="31:31" ht="15.75" x14ac:dyDescent="0.3">
      <c r="AE36118" s="70"/>
    </row>
    <row r="36119" spans="31:31" ht="15.75" x14ac:dyDescent="0.3">
      <c r="AE36119" s="70"/>
    </row>
    <row r="36120" spans="31:31" ht="15.75" x14ac:dyDescent="0.3">
      <c r="AE36120" s="70"/>
    </row>
    <row r="36121" spans="31:31" ht="15.75" x14ac:dyDescent="0.3">
      <c r="AE36121" s="70"/>
    </row>
    <row r="36122" spans="31:31" ht="15.75" x14ac:dyDescent="0.3">
      <c r="AE36122" s="70"/>
    </row>
    <row r="36123" spans="31:31" ht="15.75" x14ac:dyDescent="0.3">
      <c r="AE36123" s="70"/>
    </row>
    <row r="36124" spans="31:31" ht="15.75" x14ac:dyDescent="0.3">
      <c r="AE36124" s="70"/>
    </row>
    <row r="36125" spans="31:31" ht="15.75" x14ac:dyDescent="0.3">
      <c r="AE36125" s="70"/>
    </row>
    <row r="36126" spans="31:31" ht="15.75" x14ac:dyDescent="0.3">
      <c r="AE36126" s="70"/>
    </row>
    <row r="36127" spans="31:31" ht="15.75" x14ac:dyDescent="0.3">
      <c r="AE36127" s="70"/>
    </row>
    <row r="36128" spans="31:31" ht="15.75" x14ac:dyDescent="0.3">
      <c r="AE36128" s="70"/>
    </row>
    <row r="36129" spans="31:31" ht="15.75" x14ac:dyDescent="0.3">
      <c r="AE36129" s="70"/>
    </row>
    <row r="36130" spans="31:31" ht="15.75" x14ac:dyDescent="0.3">
      <c r="AE36130" s="70"/>
    </row>
    <row r="36131" spans="31:31" ht="15.75" x14ac:dyDescent="0.3">
      <c r="AE36131" s="70"/>
    </row>
    <row r="36132" spans="31:31" ht="15.75" x14ac:dyDescent="0.3">
      <c r="AE36132" s="70"/>
    </row>
    <row r="36133" spans="31:31" ht="15.75" x14ac:dyDescent="0.3">
      <c r="AE36133" s="70"/>
    </row>
    <row r="36134" spans="31:31" ht="15.75" x14ac:dyDescent="0.3">
      <c r="AE36134" s="70"/>
    </row>
    <row r="36135" spans="31:31" ht="15.75" x14ac:dyDescent="0.3">
      <c r="AE36135" s="70"/>
    </row>
    <row r="36136" spans="31:31" ht="15.75" x14ac:dyDescent="0.3">
      <c r="AE36136" s="70"/>
    </row>
    <row r="36137" spans="31:31" ht="15.75" x14ac:dyDescent="0.3">
      <c r="AE36137" s="70"/>
    </row>
    <row r="36138" spans="31:31" ht="15.75" x14ac:dyDescent="0.3">
      <c r="AE36138" s="70"/>
    </row>
    <row r="36139" spans="31:31" ht="15.75" x14ac:dyDescent="0.3">
      <c r="AE36139" s="70"/>
    </row>
    <row r="36140" spans="31:31" ht="15.75" x14ac:dyDescent="0.3">
      <c r="AE36140" s="70"/>
    </row>
    <row r="36141" spans="31:31" ht="15.75" x14ac:dyDescent="0.3">
      <c r="AE36141" s="70"/>
    </row>
    <row r="36142" spans="31:31" ht="15.75" x14ac:dyDescent="0.3">
      <c r="AE36142" s="70"/>
    </row>
    <row r="36143" spans="31:31" ht="15.75" x14ac:dyDescent="0.3">
      <c r="AE36143" s="70"/>
    </row>
    <row r="36144" spans="31:31" ht="15.75" x14ac:dyDescent="0.3">
      <c r="AE36144" s="70"/>
    </row>
    <row r="36145" spans="31:31" ht="15.75" x14ac:dyDescent="0.3">
      <c r="AE36145" s="70"/>
    </row>
    <row r="36146" spans="31:31" ht="15.75" x14ac:dyDescent="0.3">
      <c r="AE36146" s="70"/>
    </row>
    <row r="36147" spans="31:31" ht="15.75" x14ac:dyDescent="0.3">
      <c r="AE36147" s="70"/>
    </row>
    <row r="36148" spans="31:31" ht="15.75" x14ac:dyDescent="0.3">
      <c r="AE36148" s="70"/>
    </row>
    <row r="36149" spans="31:31" ht="15.75" x14ac:dyDescent="0.3">
      <c r="AE36149" s="70"/>
    </row>
    <row r="36150" spans="31:31" ht="15.75" x14ac:dyDescent="0.3">
      <c r="AE36150" s="70"/>
    </row>
    <row r="36151" spans="31:31" ht="15.75" x14ac:dyDescent="0.3">
      <c r="AE36151" s="70"/>
    </row>
    <row r="36152" spans="31:31" ht="15.75" x14ac:dyDescent="0.3">
      <c r="AE36152" s="70"/>
    </row>
    <row r="36153" spans="31:31" ht="15.75" x14ac:dyDescent="0.3">
      <c r="AE36153" s="70"/>
    </row>
    <row r="36154" spans="31:31" ht="15.75" x14ac:dyDescent="0.3">
      <c r="AE36154" s="70"/>
    </row>
    <row r="36155" spans="31:31" ht="15.75" x14ac:dyDescent="0.3">
      <c r="AE36155" s="70"/>
    </row>
    <row r="36156" spans="31:31" ht="15.75" x14ac:dyDescent="0.3">
      <c r="AE36156" s="70"/>
    </row>
    <row r="36157" spans="31:31" ht="15.75" x14ac:dyDescent="0.3">
      <c r="AE36157" s="70"/>
    </row>
    <row r="36158" spans="31:31" ht="15.75" x14ac:dyDescent="0.3">
      <c r="AE36158" s="70"/>
    </row>
    <row r="36159" spans="31:31" ht="15.75" x14ac:dyDescent="0.3">
      <c r="AE36159" s="70"/>
    </row>
    <row r="36160" spans="31:31" ht="15.75" x14ac:dyDescent="0.3">
      <c r="AE36160" s="70"/>
    </row>
    <row r="36161" spans="31:31" ht="15.75" x14ac:dyDescent="0.3">
      <c r="AE36161" s="70"/>
    </row>
    <row r="36162" spans="31:31" ht="15.75" x14ac:dyDescent="0.3">
      <c r="AE36162" s="70"/>
    </row>
    <row r="36163" spans="31:31" ht="15.75" x14ac:dyDescent="0.3">
      <c r="AE36163" s="70"/>
    </row>
    <row r="36164" spans="31:31" ht="15.75" x14ac:dyDescent="0.3">
      <c r="AE36164" s="70"/>
    </row>
    <row r="36165" spans="31:31" ht="15.75" x14ac:dyDescent="0.3">
      <c r="AE36165" s="70"/>
    </row>
    <row r="36166" spans="31:31" ht="15.75" x14ac:dyDescent="0.3">
      <c r="AE36166" s="70"/>
    </row>
    <row r="36167" spans="31:31" ht="15.75" x14ac:dyDescent="0.3">
      <c r="AE36167" s="70"/>
    </row>
    <row r="36168" spans="31:31" ht="15.75" x14ac:dyDescent="0.3">
      <c r="AE36168" s="70"/>
    </row>
    <row r="36169" spans="31:31" ht="15.75" x14ac:dyDescent="0.3">
      <c r="AE36169" s="70"/>
    </row>
    <row r="36170" spans="31:31" ht="15.75" x14ac:dyDescent="0.3">
      <c r="AE36170" s="70"/>
    </row>
    <row r="36171" spans="31:31" ht="15.75" x14ac:dyDescent="0.3">
      <c r="AE36171" s="70"/>
    </row>
    <row r="36172" spans="31:31" ht="15.75" x14ac:dyDescent="0.3">
      <c r="AE36172" s="70"/>
    </row>
    <row r="36173" spans="31:31" ht="15.75" x14ac:dyDescent="0.3">
      <c r="AE36173" s="70"/>
    </row>
    <row r="36174" spans="31:31" ht="15.75" x14ac:dyDescent="0.3">
      <c r="AE36174" s="70"/>
    </row>
    <row r="36175" spans="31:31" ht="15.75" x14ac:dyDescent="0.3">
      <c r="AE36175" s="70"/>
    </row>
    <row r="36176" spans="31:31" ht="15.75" x14ac:dyDescent="0.3">
      <c r="AE36176" s="70"/>
    </row>
    <row r="36177" spans="31:31" ht="15.75" x14ac:dyDescent="0.3">
      <c r="AE36177" s="70"/>
    </row>
    <row r="36178" spans="31:31" ht="15.75" x14ac:dyDescent="0.3">
      <c r="AE36178" s="70"/>
    </row>
    <row r="36179" spans="31:31" ht="15.75" x14ac:dyDescent="0.3">
      <c r="AE36179" s="70"/>
    </row>
    <row r="36180" spans="31:31" ht="15.75" x14ac:dyDescent="0.3">
      <c r="AE36180" s="70"/>
    </row>
    <row r="36181" spans="31:31" ht="15.75" x14ac:dyDescent="0.3">
      <c r="AE36181" s="70"/>
    </row>
    <row r="36182" spans="31:31" ht="15.75" x14ac:dyDescent="0.3">
      <c r="AE36182" s="70"/>
    </row>
    <row r="36183" spans="31:31" ht="15.75" x14ac:dyDescent="0.3">
      <c r="AE36183" s="70"/>
    </row>
    <row r="36184" spans="31:31" ht="15.75" x14ac:dyDescent="0.3">
      <c r="AE36184" s="70"/>
    </row>
    <row r="36185" spans="31:31" ht="15.75" x14ac:dyDescent="0.3">
      <c r="AE36185" s="70"/>
    </row>
    <row r="36186" spans="31:31" ht="15.75" x14ac:dyDescent="0.3">
      <c r="AE36186" s="70"/>
    </row>
    <row r="36187" spans="31:31" ht="15.75" x14ac:dyDescent="0.3">
      <c r="AE36187" s="70"/>
    </row>
    <row r="36188" spans="31:31" ht="15.75" x14ac:dyDescent="0.3">
      <c r="AE36188" s="70"/>
    </row>
    <row r="36189" spans="31:31" ht="15.75" x14ac:dyDescent="0.3">
      <c r="AE36189" s="70"/>
    </row>
    <row r="36190" spans="31:31" ht="15.75" x14ac:dyDescent="0.3">
      <c r="AE36190" s="70"/>
    </row>
    <row r="36191" spans="31:31" ht="15.75" x14ac:dyDescent="0.3">
      <c r="AE36191" s="70"/>
    </row>
    <row r="36192" spans="31:31" ht="15.75" x14ac:dyDescent="0.3">
      <c r="AE36192" s="70"/>
    </row>
    <row r="36193" spans="31:31" ht="15.75" x14ac:dyDescent="0.3">
      <c r="AE36193" s="70"/>
    </row>
    <row r="36194" spans="31:31" ht="15.75" x14ac:dyDescent="0.3">
      <c r="AE36194" s="70"/>
    </row>
    <row r="36195" spans="31:31" ht="15.75" x14ac:dyDescent="0.3">
      <c r="AE36195" s="70"/>
    </row>
    <row r="36196" spans="31:31" ht="15.75" x14ac:dyDescent="0.3">
      <c r="AE36196" s="70"/>
    </row>
    <row r="36197" spans="31:31" ht="15.75" x14ac:dyDescent="0.3">
      <c r="AE36197" s="70"/>
    </row>
    <row r="36198" spans="31:31" ht="15.75" x14ac:dyDescent="0.3">
      <c r="AE36198" s="70"/>
    </row>
    <row r="36199" spans="31:31" ht="15.75" x14ac:dyDescent="0.3">
      <c r="AE36199" s="70"/>
    </row>
    <row r="36200" spans="31:31" ht="15.75" x14ac:dyDescent="0.3">
      <c r="AE36200" s="70"/>
    </row>
    <row r="36201" spans="31:31" ht="15.75" x14ac:dyDescent="0.3">
      <c r="AE36201" s="70"/>
    </row>
    <row r="36202" spans="31:31" ht="15.75" x14ac:dyDescent="0.3">
      <c r="AE36202" s="70"/>
    </row>
    <row r="36203" spans="31:31" ht="15.75" x14ac:dyDescent="0.3">
      <c r="AE36203" s="70"/>
    </row>
    <row r="36204" spans="31:31" ht="15.75" x14ac:dyDescent="0.3">
      <c r="AE36204" s="70"/>
    </row>
    <row r="36205" spans="31:31" ht="15.75" x14ac:dyDescent="0.3">
      <c r="AE36205" s="70"/>
    </row>
    <row r="36206" spans="31:31" ht="15.75" x14ac:dyDescent="0.3">
      <c r="AE36206" s="70"/>
    </row>
    <row r="36207" spans="31:31" ht="15.75" x14ac:dyDescent="0.3">
      <c r="AE36207" s="70"/>
    </row>
    <row r="36208" spans="31:31" ht="15.75" x14ac:dyDescent="0.3">
      <c r="AE36208" s="70"/>
    </row>
    <row r="36209" spans="31:31" ht="15.75" x14ac:dyDescent="0.3">
      <c r="AE36209" s="70"/>
    </row>
    <row r="36210" spans="31:31" ht="15.75" x14ac:dyDescent="0.3">
      <c r="AE36210" s="70"/>
    </row>
    <row r="36211" spans="31:31" ht="15.75" x14ac:dyDescent="0.3">
      <c r="AE36211" s="70"/>
    </row>
    <row r="36212" spans="31:31" ht="15.75" x14ac:dyDescent="0.3">
      <c r="AE36212" s="70"/>
    </row>
    <row r="36213" spans="31:31" ht="15.75" x14ac:dyDescent="0.3">
      <c r="AE36213" s="70"/>
    </row>
    <row r="36214" spans="31:31" ht="15.75" x14ac:dyDescent="0.3">
      <c r="AE36214" s="70"/>
    </row>
    <row r="36215" spans="31:31" ht="15.75" x14ac:dyDescent="0.3">
      <c r="AE36215" s="70"/>
    </row>
    <row r="36216" spans="31:31" ht="15.75" x14ac:dyDescent="0.3">
      <c r="AE36216" s="70"/>
    </row>
    <row r="36217" spans="31:31" ht="15.75" x14ac:dyDescent="0.3">
      <c r="AE36217" s="70"/>
    </row>
    <row r="36218" spans="31:31" ht="15.75" x14ac:dyDescent="0.3">
      <c r="AE36218" s="70"/>
    </row>
    <row r="36219" spans="31:31" ht="15.75" x14ac:dyDescent="0.3">
      <c r="AE36219" s="70"/>
    </row>
    <row r="36220" spans="31:31" ht="15.75" x14ac:dyDescent="0.3">
      <c r="AE36220" s="70"/>
    </row>
    <row r="36221" spans="31:31" ht="15.75" x14ac:dyDescent="0.3">
      <c r="AE36221" s="70"/>
    </row>
    <row r="36222" spans="31:31" ht="15.75" x14ac:dyDescent="0.3">
      <c r="AE36222" s="70"/>
    </row>
    <row r="36223" spans="31:31" ht="15.75" x14ac:dyDescent="0.3">
      <c r="AE36223" s="70"/>
    </row>
    <row r="36224" spans="31:31" ht="15.75" x14ac:dyDescent="0.3">
      <c r="AE36224" s="70"/>
    </row>
    <row r="36225" spans="31:31" ht="15.75" x14ac:dyDescent="0.3">
      <c r="AE36225" s="70"/>
    </row>
    <row r="36226" spans="31:31" ht="15.75" x14ac:dyDescent="0.3">
      <c r="AE36226" s="70"/>
    </row>
    <row r="36227" spans="31:31" ht="15.75" x14ac:dyDescent="0.3">
      <c r="AE36227" s="70"/>
    </row>
    <row r="36228" spans="31:31" ht="15.75" x14ac:dyDescent="0.3">
      <c r="AE36228" s="70"/>
    </row>
    <row r="36229" spans="31:31" ht="15.75" x14ac:dyDescent="0.3">
      <c r="AE36229" s="70"/>
    </row>
    <row r="36230" spans="31:31" ht="15.75" x14ac:dyDescent="0.3">
      <c r="AE36230" s="70"/>
    </row>
    <row r="36231" spans="31:31" ht="15.75" x14ac:dyDescent="0.3">
      <c r="AE36231" s="70"/>
    </row>
    <row r="36232" spans="31:31" ht="15.75" x14ac:dyDescent="0.3">
      <c r="AE36232" s="70"/>
    </row>
    <row r="36233" spans="31:31" ht="15.75" x14ac:dyDescent="0.3">
      <c r="AE36233" s="70"/>
    </row>
    <row r="36234" spans="31:31" ht="15.75" x14ac:dyDescent="0.3">
      <c r="AE36234" s="70"/>
    </row>
    <row r="36235" spans="31:31" ht="15.75" x14ac:dyDescent="0.3">
      <c r="AE36235" s="70"/>
    </row>
    <row r="36236" spans="31:31" ht="15.75" x14ac:dyDescent="0.3">
      <c r="AE36236" s="70"/>
    </row>
    <row r="36237" spans="31:31" ht="15.75" x14ac:dyDescent="0.3">
      <c r="AE36237" s="70"/>
    </row>
    <row r="36238" spans="31:31" ht="15.75" x14ac:dyDescent="0.3">
      <c r="AE36238" s="70"/>
    </row>
    <row r="36239" spans="31:31" ht="15.75" x14ac:dyDescent="0.3">
      <c r="AE36239" s="70"/>
    </row>
    <row r="36240" spans="31:31" ht="15.75" x14ac:dyDescent="0.3">
      <c r="AE36240" s="70"/>
    </row>
    <row r="36241" spans="31:31" ht="15.75" x14ac:dyDescent="0.3">
      <c r="AE36241" s="70"/>
    </row>
    <row r="36242" spans="31:31" ht="15.75" x14ac:dyDescent="0.3">
      <c r="AE36242" s="70"/>
    </row>
    <row r="36243" spans="31:31" ht="15.75" x14ac:dyDescent="0.3">
      <c r="AE36243" s="70"/>
    </row>
    <row r="36244" spans="31:31" ht="15.75" x14ac:dyDescent="0.3">
      <c r="AE36244" s="70"/>
    </row>
    <row r="36245" spans="31:31" ht="15.75" x14ac:dyDescent="0.3">
      <c r="AE36245" s="70"/>
    </row>
    <row r="36246" spans="31:31" ht="15.75" x14ac:dyDescent="0.3">
      <c r="AE36246" s="70"/>
    </row>
    <row r="36247" spans="31:31" ht="15.75" x14ac:dyDescent="0.3">
      <c r="AE36247" s="70"/>
    </row>
    <row r="36248" spans="31:31" ht="15.75" x14ac:dyDescent="0.3">
      <c r="AE36248" s="70"/>
    </row>
    <row r="36249" spans="31:31" ht="15.75" x14ac:dyDescent="0.3">
      <c r="AE36249" s="70"/>
    </row>
    <row r="36250" spans="31:31" ht="15.75" x14ac:dyDescent="0.3">
      <c r="AE36250" s="70"/>
    </row>
    <row r="36251" spans="31:31" ht="15.75" x14ac:dyDescent="0.3">
      <c r="AE36251" s="70"/>
    </row>
    <row r="36252" spans="31:31" ht="15.75" x14ac:dyDescent="0.3">
      <c r="AE36252" s="70"/>
    </row>
    <row r="36253" spans="31:31" ht="15.75" x14ac:dyDescent="0.3">
      <c r="AE36253" s="70"/>
    </row>
    <row r="36254" spans="31:31" ht="15.75" x14ac:dyDescent="0.3">
      <c r="AE36254" s="70"/>
    </row>
    <row r="36255" spans="31:31" ht="15.75" x14ac:dyDescent="0.3">
      <c r="AE36255" s="70"/>
    </row>
    <row r="36256" spans="31:31" ht="15.75" x14ac:dyDescent="0.3">
      <c r="AE36256" s="70"/>
    </row>
    <row r="36257" spans="31:31" ht="15.75" x14ac:dyDescent="0.3">
      <c r="AE36257" s="70"/>
    </row>
    <row r="36258" spans="31:31" ht="15.75" x14ac:dyDescent="0.3">
      <c r="AE36258" s="70"/>
    </row>
    <row r="36259" spans="31:31" ht="15.75" x14ac:dyDescent="0.3">
      <c r="AE36259" s="70"/>
    </row>
    <row r="36260" spans="31:31" ht="15.75" x14ac:dyDescent="0.3">
      <c r="AE36260" s="70"/>
    </row>
    <row r="36261" spans="31:31" ht="15.75" x14ac:dyDescent="0.3">
      <c r="AE36261" s="70"/>
    </row>
    <row r="36262" spans="31:31" ht="15.75" x14ac:dyDescent="0.3">
      <c r="AE36262" s="70"/>
    </row>
    <row r="36263" spans="31:31" ht="15.75" x14ac:dyDescent="0.3">
      <c r="AE36263" s="70"/>
    </row>
    <row r="36264" spans="31:31" ht="15.75" x14ac:dyDescent="0.3">
      <c r="AE36264" s="70"/>
    </row>
    <row r="36265" spans="31:31" ht="15.75" x14ac:dyDescent="0.3">
      <c r="AE36265" s="70"/>
    </row>
    <row r="36266" spans="31:31" ht="15.75" x14ac:dyDescent="0.3">
      <c r="AE36266" s="70"/>
    </row>
    <row r="36267" spans="31:31" ht="15.75" x14ac:dyDescent="0.3">
      <c r="AE36267" s="70"/>
    </row>
    <row r="36268" spans="31:31" ht="15.75" x14ac:dyDescent="0.3">
      <c r="AE36268" s="70"/>
    </row>
    <row r="36269" spans="31:31" ht="15.75" x14ac:dyDescent="0.3">
      <c r="AE36269" s="70"/>
    </row>
    <row r="36270" spans="31:31" ht="15.75" x14ac:dyDescent="0.3">
      <c r="AE36270" s="70"/>
    </row>
    <row r="36271" spans="31:31" ht="15.75" x14ac:dyDescent="0.3">
      <c r="AE36271" s="70"/>
    </row>
    <row r="36272" spans="31:31" ht="15.75" x14ac:dyDescent="0.3">
      <c r="AE36272" s="70"/>
    </row>
    <row r="36273" spans="31:31" ht="15.75" x14ac:dyDescent="0.3">
      <c r="AE36273" s="70"/>
    </row>
    <row r="36274" spans="31:31" ht="15.75" x14ac:dyDescent="0.3">
      <c r="AE36274" s="70"/>
    </row>
    <row r="36275" spans="31:31" ht="15.75" x14ac:dyDescent="0.3">
      <c r="AE36275" s="70"/>
    </row>
    <row r="36276" spans="31:31" ht="15.75" x14ac:dyDescent="0.3">
      <c r="AE36276" s="70"/>
    </row>
    <row r="36277" spans="31:31" ht="15.75" x14ac:dyDescent="0.3">
      <c r="AE36277" s="70"/>
    </row>
    <row r="36278" spans="31:31" ht="15.75" x14ac:dyDescent="0.3">
      <c r="AE36278" s="70"/>
    </row>
    <row r="36279" spans="31:31" ht="15.75" x14ac:dyDescent="0.3">
      <c r="AE36279" s="70"/>
    </row>
    <row r="36280" spans="31:31" ht="15.75" x14ac:dyDescent="0.3">
      <c r="AE36280" s="70"/>
    </row>
    <row r="36281" spans="31:31" ht="15.75" x14ac:dyDescent="0.3">
      <c r="AE36281" s="70"/>
    </row>
    <row r="36282" spans="31:31" ht="15.75" x14ac:dyDescent="0.3">
      <c r="AE36282" s="70"/>
    </row>
    <row r="36283" spans="31:31" ht="15.75" x14ac:dyDescent="0.3">
      <c r="AE36283" s="70"/>
    </row>
    <row r="36284" spans="31:31" ht="15.75" x14ac:dyDescent="0.3">
      <c r="AE36284" s="70"/>
    </row>
    <row r="36285" spans="31:31" ht="15.75" x14ac:dyDescent="0.3">
      <c r="AE36285" s="70"/>
    </row>
    <row r="36286" spans="31:31" ht="15.75" x14ac:dyDescent="0.3">
      <c r="AE36286" s="70"/>
    </row>
    <row r="36287" spans="31:31" ht="15.75" x14ac:dyDescent="0.3">
      <c r="AE36287" s="70"/>
    </row>
    <row r="36288" spans="31:31" ht="15.75" x14ac:dyDescent="0.3">
      <c r="AE36288" s="70"/>
    </row>
    <row r="36289" spans="31:31" ht="15.75" x14ac:dyDescent="0.3">
      <c r="AE36289" s="70"/>
    </row>
    <row r="36290" spans="31:31" ht="15.75" x14ac:dyDescent="0.3">
      <c r="AE36290" s="70"/>
    </row>
    <row r="36291" spans="31:31" ht="15.75" x14ac:dyDescent="0.3">
      <c r="AE36291" s="70"/>
    </row>
    <row r="36292" spans="31:31" ht="15.75" x14ac:dyDescent="0.3">
      <c r="AE36292" s="70"/>
    </row>
    <row r="36293" spans="31:31" ht="15.75" x14ac:dyDescent="0.3">
      <c r="AE36293" s="70"/>
    </row>
    <row r="36294" spans="31:31" ht="15.75" x14ac:dyDescent="0.3">
      <c r="AE36294" s="70"/>
    </row>
    <row r="36295" spans="31:31" ht="15.75" x14ac:dyDescent="0.3">
      <c r="AE36295" s="70"/>
    </row>
    <row r="36296" spans="31:31" ht="15.75" x14ac:dyDescent="0.3">
      <c r="AE36296" s="70"/>
    </row>
    <row r="36297" spans="31:31" ht="15.75" x14ac:dyDescent="0.3">
      <c r="AE36297" s="70"/>
    </row>
    <row r="36298" spans="31:31" ht="15.75" x14ac:dyDescent="0.3">
      <c r="AE36298" s="70"/>
    </row>
    <row r="36299" spans="31:31" ht="15.75" x14ac:dyDescent="0.3">
      <c r="AE36299" s="70"/>
    </row>
    <row r="36300" spans="31:31" ht="15.75" x14ac:dyDescent="0.3">
      <c r="AE36300" s="70"/>
    </row>
    <row r="36301" spans="31:31" ht="15.75" x14ac:dyDescent="0.3">
      <c r="AE36301" s="70"/>
    </row>
    <row r="36302" spans="31:31" ht="15.75" x14ac:dyDescent="0.3">
      <c r="AE36302" s="70"/>
    </row>
    <row r="36303" spans="31:31" ht="15.75" x14ac:dyDescent="0.3">
      <c r="AE36303" s="70"/>
    </row>
    <row r="36304" spans="31:31" ht="15.75" x14ac:dyDescent="0.3">
      <c r="AE36304" s="70"/>
    </row>
    <row r="36305" spans="31:31" ht="15.75" x14ac:dyDescent="0.3">
      <c r="AE36305" s="70"/>
    </row>
    <row r="36306" spans="31:31" ht="15.75" x14ac:dyDescent="0.3">
      <c r="AE36306" s="70"/>
    </row>
    <row r="36307" spans="31:31" ht="15.75" x14ac:dyDescent="0.3">
      <c r="AE36307" s="70"/>
    </row>
    <row r="36308" spans="31:31" ht="15.75" x14ac:dyDescent="0.3">
      <c r="AE36308" s="70"/>
    </row>
    <row r="36309" spans="31:31" ht="15.75" x14ac:dyDescent="0.3">
      <c r="AE36309" s="70"/>
    </row>
    <row r="36310" spans="31:31" ht="15.75" x14ac:dyDescent="0.3">
      <c r="AE36310" s="70"/>
    </row>
    <row r="36311" spans="31:31" ht="15.75" x14ac:dyDescent="0.3">
      <c r="AE36311" s="70"/>
    </row>
    <row r="36312" spans="31:31" ht="15.75" x14ac:dyDescent="0.3">
      <c r="AE36312" s="70"/>
    </row>
    <row r="36313" spans="31:31" ht="15.75" x14ac:dyDescent="0.3">
      <c r="AE36313" s="70"/>
    </row>
    <row r="36314" spans="31:31" ht="15.75" x14ac:dyDescent="0.3">
      <c r="AE36314" s="70"/>
    </row>
    <row r="36315" spans="31:31" ht="15.75" x14ac:dyDescent="0.3">
      <c r="AE36315" s="70"/>
    </row>
    <row r="36316" spans="31:31" ht="15.75" x14ac:dyDescent="0.3">
      <c r="AE36316" s="70"/>
    </row>
    <row r="36317" spans="31:31" ht="15.75" x14ac:dyDescent="0.3">
      <c r="AE36317" s="70"/>
    </row>
    <row r="36318" spans="31:31" ht="15.75" x14ac:dyDescent="0.3">
      <c r="AE36318" s="70"/>
    </row>
    <row r="36319" spans="31:31" ht="15.75" x14ac:dyDescent="0.3">
      <c r="AE36319" s="70"/>
    </row>
    <row r="36320" spans="31:31" ht="15.75" x14ac:dyDescent="0.3">
      <c r="AE36320" s="70"/>
    </row>
    <row r="36321" spans="31:31" ht="15.75" x14ac:dyDescent="0.3">
      <c r="AE36321" s="70"/>
    </row>
    <row r="36322" spans="31:31" ht="15.75" x14ac:dyDescent="0.3">
      <c r="AE36322" s="70"/>
    </row>
    <row r="36323" spans="31:31" ht="15.75" x14ac:dyDescent="0.3">
      <c r="AE36323" s="70"/>
    </row>
    <row r="36324" spans="31:31" ht="15.75" x14ac:dyDescent="0.3">
      <c r="AE36324" s="70"/>
    </row>
    <row r="36325" spans="31:31" ht="15.75" x14ac:dyDescent="0.3">
      <c r="AE36325" s="70"/>
    </row>
    <row r="36326" spans="31:31" ht="15.75" x14ac:dyDescent="0.3">
      <c r="AE36326" s="70"/>
    </row>
    <row r="36327" spans="31:31" ht="15.75" x14ac:dyDescent="0.3">
      <c r="AE36327" s="70"/>
    </row>
    <row r="36328" spans="31:31" ht="15.75" x14ac:dyDescent="0.3">
      <c r="AE36328" s="70"/>
    </row>
    <row r="36329" spans="31:31" ht="15.75" x14ac:dyDescent="0.3">
      <c r="AE36329" s="70"/>
    </row>
    <row r="36330" spans="31:31" ht="15.75" x14ac:dyDescent="0.3">
      <c r="AE36330" s="70"/>
    </row>
    <row r="36331" spans="31:31" ht="15.75" x14ac:dyDescent="0.3">
      <c r="AE36331" s="70"/>
    </row>
    <row r="36332" spans="31:31" ht="15.75" x14ac:dyDescent="0.3">
      <c r="AE36332" s="70"/>
    </row>
    <row r="36333" spans="31:31" ht="15.75" x14ac:dyDescent="0.3">
      <c r="AE36333" s="70"/>
    </row>
    <row r="36334" spans="31:31" ht="15.75" x14ac:dyDescent="0.3">
      <c r="AE36334" s="70"/>
    </row>
    <row r="36335" spans="31:31" ht="15.75" x14ac:dyDescent="0.3">
      <c r="AE36335" s="70"/>
    </row>
    <row r="36336" spans="31:31" ht="15.75" x14ac:dyDescent="0.3">
      <c r="AE36336" s="70"/>
    </row>
    <row r="36337" spans="31:31" ht="15.75" x14ac:dyDescent="0.3">
      <c r="AE36337" s="70"/>
    </row>
    <row r="36338" spans="31:31" ht="15.75" x14ac:dyDescent="0.3">
      <c r="AE36338" s="70"/>
    </row>
    <row r="36339" spans="31:31" ht="15.75" x14ac:dyDescent="0.3">
      <c r="AE36339" s="70"/>
    </row>
    <row r="36340" spans="31:31" ht="15.75" x14ac:dyDescent="0.3">
      <c r="AE36340" s="70"/>
    </row>
    <row r="36341" spans="31:31" ht="15.75" x14ac:dyDescent="0.3">
      <c r="AE36341" s="70"/>
    </row>
    <row r="36342" spans="31:31" ht="15.75" x14ac:dyDescent="0.3">
      <c r="AE36342" s="70"/>
    </row>
    <row r="36343" spans="31:31" ht="15.75" x14ac:dyDescent="0.3">
      <c r="AE36343" s="70"/>
    </row>
    <row r="36344" spans="31:31" ht="15.75" x14ac:dyDescent="0.3">
      <c r="AE36344" s="70"/>
    </row>
    <row r="36345" spans="31:31" ht="15.75" x14ac:dyDescent="0.3">
      <c r="AE36345" s="70"/>
    </row>
    <row r="36346" spans="31:31" ht="15.75" x14ac:dyDescent="0.3">
      <c r="AE36346" s="70"/>
    </row>
    <row r="36347" spans="31:31" ht="15.75" x14ac:dyDescent="0.3">
      <c r="AE36347" s="70"/>
    </row>
    <row r="36348" spans="31:31" ht="15.75" x14ac:dyDescent="0.3">
      <c r="AE36348" s="70"/>
    </row>
    <row r="36349" spans="31:31" ht="15.75" x14ac:dyDescent="0.3">
      <c r="AE36349" s="70"/>
    </row>
    <row r="36350" spans="31:31" ht="15.75" x14ac:dyDescent="0.3">
      <c r="AE36350" s="70"/>
    </row>
    <row r="36351" spans="31:31" ht="15.75" x14ac:dyDescent="0.3">
      <c r="AE36351" s="70"/>
    </row>
    <row r="36352" spans="31:31" ht="15.75" x14ac:dyDescent="0.3">
      <c r="AE36352" s="70"/>
    </row>
    <row r="36353" spans="31:31" ht="15.75" x14ac:dyDescent="0.3">
      <c r="AE36353" s="70"/>
    </row>
    <row r="36354" spans="31:31" ht="15.75" x14ac:dyDescent="0.3">
      <c r="AE36354" s="70"/>
    </row>
    <row r="36355" spans="31:31" ht="15.75" x14ac:dyDescent="0.3">
      <c r="AE36355" s="70"/>
    </row>
    <row r="36356" spans="31:31" ht="15.75" x14ac:dyDescent="0.3">
      <c r="AE36356" s="70"/>
    </row>
    <row r="36357" spans="31:31" ht="15.75" x14ac:dyDescent="0.3">
      <c r="AE36357" s="70"/>
    </row>
    <row r="36358" spans="31:31" ht="15.75" x14ac:dyDescent="0.3">
      <c r="AE36358" s="70"/>
    </row>
    <row r="36359" spans="31:31" ht="15.75" x14ac:dyDescent="0.3">
      <c r="AE36359" s="70"/>
    </row>
    <row r="36360" spans="31:31" ht="15.75" x14ac:dyDescent="0.3">
      <c r="AE36360" s="70"/>
    </row>
    <row r="36361" spans="31:31" ht="15.75" x14ac:dyDescent="0.3">
      <c r="AE36361" s="70"/>
    </row>
    <row r="36362" spans="31:31" ht="15.75" x14ac:dyDescent="0.3">
      <c r="AE36362" s="70"/>
    </row>
    <row r="36363" spans="31:31" ht="15.75" x14ac:dyDescent="0.3">
      <c r="AE36363" s="70"/>
    </row>
    <row r="36364" spans="31:31" ht="15.75" x14ac:dyDescent="0.3">
      <c r="AE36364" s="70"/>
    </row>
    <row r="36365" spans="31:31" ht="15.75" x14ac:dyDescent="0.3">
      <c r="AE36365" s="70"/>
    </row>
    <row r="36366" spans="31:31" ht="15.75" x14ac:dyDescent="0.3">
      <c r="AE36366" s="70"/>
    </row>
    <row r="36367" spans="31:31" ht="15.75" x14ac:dyDescent="0.3">
      <c r="AE36367" s="70"/>
    </row>
    <row r="36368" spans="31:31" ht="15.75" x14ac:dyDescent="0.3">
      <c r="AE36368" s="70"/>
    </row>
    <row r="36369" spans="31:31" ht="15.75" x14ac:dyDescent="0.3">
      <c r="AE36369" s="70"/>
    </row>
    <row r="36370" spans="31:31" ht="15.75" x14ac:dyDescent="0.3">
      <c r="AE36370" s="70"/>
    </row>
    <row r="36371" spans="31:31" ht="15.75" x14ac:dyDescent="0.3">
      <c r="AE36371" s="70"/>
    </row>
    <row r="36372" spans="31:31" ht="15.75" x14ac:dyDescent="0.3">
      <c r="AE36372" s="70"/>
    </row>
    <row r="36373" spans="31:31" ht="15.75" x14ac:dyDescent="0.3">
      <c r="AE36373" s="70"/>
    </row>
    <row r="36374" spans="31:31" ht="15.75" x14ac:dyDescent="0.3">
      <c r="AE36374" s="70"/>
    </row>
    <row r="36375" spans="31:31" ht="15.75" x14ac:dyDescent="0.3">
      <c r="AE36375" s="70"/>
    </row>
    <row r="36376" spans="31:31" ht="15.75" x14ac:dyDescent="0.3">
      <c r="AE36376" s="70"/>
    </row>
    <row r="36377" spans="31:31" ht="15.75" x14ac:dyDescent="0.3">
      <c r="AE36377" s="70"/>
    </row>
    <row r="36378" spans="31:31" ht="15.75" x14ac:dyDescent="0.3">
      <c r="AE36378" s="70"/>
    </row>
    <row r="36379" spans="31:31" ht="15.75" x14ac:dyDescent="0.3">
      <c r="AE36379" s="70"/>
    </row>
    <row r="36380" spans="31:31" ht="15.75" x14ac:dyDescent="0.3">
      <c r="AE36380" s="70"/>
    </row>
    <row r="36381" spans="31:31" ht="15.75" x14ac:dyDescent="0.3">
      <c r="AE36381" s="70"/>
    </row>
    <row r="36382" spans="31:31" ht="15.75" x14ac:dyDescent="0.3">
      <c r="AE36382" s="70"/>
    </row>
    <row r="36383" spans="31:31" ht="15.75" x14ac:dyDescent="0.3">
      <c r="AE36383" s="70"/>
    </row>
    <row r="36384" spans="31:31" ht="15.75" x14ac:dyDescent="0.3">
      <c r="AE36384" s="70"/>
    </row>
    <row r="36385" spans="31:31" ht="15.75" x14ac:dyDescent="0.3">
      <c r="AE36385" s="70"/>
    </row>
    <row r="36386" spans="31:31" ht="15.75" x14ac:dyDescent="0.3">
      <c r="AE36386" s="70"/>
    </row>
    <row r="36387" spans="31:31" ht="15.75" x14ac:dyDescent="0.3">
      <c r="AE36387" s="70"/>
    </row>
    <row r="36388" spans="31:31" ht="15.75" x14ac:dyDescent="0.3">
      <c r="AE36388" s="70"/>
    </row>
    <row r="36389" spans="31:31" ht="15.75" x14ac:dyDescent="0.3">
      <c r="AE36389" s="70"/>
    </row>
    <row r="36390" spans="31:31" ht="15.75" x14ac:dyDescent="0.3">
      <c r="AE36390" s="70"/>
    </row>
    <row r="36391" spans="31:31" ht="15.75" x14ac:dyDescent="0.3">
      <c r="AE36391" s="70"/>
    </row>
    <row r="36392" spans="31:31" ht="15.75" x14ac:dyDescent="0.3">
      <c r="AE36392" s="70"/>
    </row>
    <row r="36393" spans="31:31" ht="15.75" x14ac:dyDescent="0.3">
      <c r="AE36393" s="70"/>
    </row>
    <row r="36394" spans="31:31" ht="15.75" x14ac:dyDescent="0.3">
      <c r="AE36394" s="70"/>
    </row>
    <row r="36395" spans="31:31" ht="15.75" x14ac:dyDescent="0.3">
      <c r="AE36395" s="70"/>
    </row>
    <row r="36396" spans="31:31" ht="15.75" x14ac:dyDescent="0.3">
      <c r="AE36396" s="70"/>
    </row>
    <row r="36397" spans="31:31" ht="15.75" x14ac:dyDescent="0.3">
      <c r="AE36397" s="70"/>
    </row>
    <row r="36398" spans="31:31" ht="15.75" x14ac:dyDescent="0.3">
      <c r="AE36398" s="70"/>
    </row>
    <row r="36399" spans="31:31" ht="15.75" x14ac:dyDescent="0.3">
      <c r="AE36399" s="70"/>
    </row>
    <row r="36400" spans="31:31" ht="15.75" x14ac:dyDescent="0.3">
      <c r="AE36400" s="70"/>
    </row>
    <row r="36401" spans="31:31" ht="15.75" x14ac:dyDescent="0.3">
      <c r="AE36401" s="70"/>
    </row>
    <row r="36402" spans="31:31" ht="15.75" x14ac:dyDescent="0.3">
      <c r="AE36402" s="70"/>
    </row>
    <row r="36403" spans="31:31" ht="15.75" x14ac:dyDescent="0.3">
      <c r="AE36403" s="70"/>
    </row>
    <row r="36404" spans="31:31" ht="15.75" x14ac:dyDescent="0.3">
      <c r="AE36404" s="70"/>
    </row>
    <row r="36405" spans="31:31" ht="15.75" x14ac:dyDescent="0.3">
      <c r="AE36405" s="70"/>
    </row>
    <row r="36406" spans="31:31" ht="15.75" x14ac:dyDescent="0.3">
      <c r="AE36406" s="70"/>
    </row>
    <row r="36407" spans="31:31" ht="15.75" x14ac:dyDescent="0.3">
      <c r="AE36407" s="70"/>
    </row>
    <row r="36408" spans="31:31" ht="15.75" x14ac:dyDescent="0.3">
      <c r="AE36408" s="70"/>
    </row>
    <row r="36409" spans="31:31" ht="15.75" x14ac:dyDescent="0.3">
      <c r="AE36409" s="70"/>
    </row>
    <row r="36410" spans="31:31" ht="15.75" x14ac:dyDescent="0.3">
      <c r="AE36410" s="70"/>
    </row>
    <row r="36411" spans="31:31" ht="15.75" x14ac:dyDescent="0.3">
      <c r="AE36411" s="70"/>
    </row>
    <row r="36412" spans="31:31" ht="15.75" x14ac:dyDescent="0.3">
      <c r="AE36412" s="70"/>
    </row>
    <row r="36413" spans="31:31" ht="15.75" x14ac:dyDescent="0.3">
      <c r="AE36413" s="70"/>
    </row>
    <row r="36414" spans="31:31" ht="15.75" x14ac:dyDescent="0.3">
      <c r="AE36414" s="70"/>
    </row>
    <row r="36415" spans="31:31" ht="15.75" x14ac:dyDescent="0.3">
      <c r="AE36415" s="70"/>
    </row>
    <row r="36416" spans="31:31" ht="15.75" x14ac:dyDescent="0.3">
      <c r="AE36416" s="70"/>
    </row>
    <row r="36417" spans="31:31" ht="15.75" x14ac:dyDescent="0.3">
      <c r="AE36417" s="70"/>
    </row>
    <row r="36418" spans="31:31" ht="15.75" x14ac:dyDescent="0.3">
      <c r="AE36418" s="70"/>
    </row>
    <row r="36419" spans="31:31" ht="15.75" x14ac:dyDescent="0.3">
      <c r="AE36419" s="70"/>
    </row>
    <row r="36420" spans="31:31" ht="15.75" x14ac:dyDescent="0.3">
      <c r="AE36420" s="70"/>
    </row>
    <row r="36421" spans="31:31" ht="15.75" x14ac:dyDescent="0.3">
      <c r="AE36421" s="70"/>
    </row>
    <row r="36422" spans="31:31" ht="15.75" x14ac:dyDescent="0.3">
      <c r="AE36422" s="70"/>
    </row>
    <row r="36423" spans="31:31" ht="15.75" x14ac:dyDescent="0.3">
      <c r="AE36423" s="70"/>
    </row>
    <row r="36424" spans="31:31" ht="15.75" x14ac:dyDescent="0.3">
      <c r="AE36424" s="70"/>
    </row>
    <row r="36425" spans="31:31" ht="15.75" x14ac:dyDescent="0.3">
      <c r="AE36425" s="70"/>
    </row>
    <row r="36426" spans="31:31" ht="15.75" x14ac:dyDescent="0.3">
      <c r="AE36426" s="70"/>
    </row>
    <row r="36427" spans="31:31" ht="15.75" x14ac:dyDescent="0.3">
      <c r="AE36427" s="70"/>
    </row>
    <row r="36428" spans="31:31" ht="15.75" x14ac:dyDescent="0.3">
      <c r="AE36428" s="70"/>
    </row>
    <row r="36429" spans="31:31" ht="15.75" x14ac:dyDescent="0.3">
      <c r="AE36429" s="70"/>
    </row>
    <row r="36430" spans="31:31" ht="15.75" x14ac:dyDescent="0.3">
      <c r="AE36430" s="70"/>
    </row>
    <row r="36431" spans="31:31" ht="15.75" x14ac:dyDescent="0.3">
      <c r="AE36431" s="70"/>
    </row>
    <row r="36432" spans="31:31" ht="15.75" x14ac:dyDescent="0.3">
      <c r="AE36432" s="70"/>
    </row>
    <row r="36433" spans="31:31" ht="15.75" x14ac:dyDescent="0.3">
      <c r="AE36433" s="70"/>
    </row>
    <row r="36434" spans="31:31" ht="15.75" x14ac:dyDescent="0.3">
      <c r="AE36434" s="70"/>
    </row>
    <row r="36435" spans="31:31" ht="15.75" x14ac:dyDescent="0.3">
      <c r="AE36435" s="70"/>
    </row>
    <row r="36436" spans="31:31" ht="15.75" x14ac:dyDescent="0.3">
      <c r="AE36436" s="70"/>
    </row>
    <row r="36437" spans="31:31" ht="15.75" x14ac:dyDescent="0.3">
      <c r="AE36437" s="70"/>
    </row>
    <row r="36438" spans="31:31" ht="15.75" x14ac:dyDescent="0.3">
      <c r="AE36438" s="70"/>
    </row>
    <row r="36439" spans="31:31" ht="15.75" x14ac:dyDescent="0.3">
      <c r="AE36439" s="70"/>
    </row>
    <row r="36440" spans="31:31" ht="15.75" x14ac:dyDescent="0.3">
      <c r="AE36440" s="70"/>
    </row>
    <row r="36441" spans="31:31" ht="15.75" x14ac:dyDescent="0.3">
      <c r="AE36441" s="70"/>
    </row>
    <row r="36442" spans="31:31" ht="15.75" x14ac:dyDescent="0.3">
      <c r="AE36442" s="70"/>
    </row>
    <row r="36443" spans="31:31" ht="15.75" x14ac:dyDescent="0.3">
      <c r="AE36443" s="70"/>
    </row>
    <row r="36444" spans="31:31" ht="15.75" x14ac:dyDescent="0.3">
      <c r="AE36444" s="70"/>
    </row>
    <row r="36445" spans="31:31" ht="15.75" x14ac:dyDescent="0.3">
      <c r="AE36445" s="70"/>
    </row>
    <row r="36446" spans="31:31" ht="15.75" x14ac:dyDescent="0.3">
      <c r="AE36446" s="70"/>
    </row>
    <row r="36447" spans="31:31" ht="15.75" x14ac:dyDescent="0.3">
      <c r="AE36447" s="70"/>
    </row>
    <row r="36448" spans="31:31" ht="15.75" x14ac:dyDescent="0.3">
      <c r="AE36448" s="70"/>
    </row>
    <row r="36449" spans="31:31" ht="15.75" x14ac:dyDescent="0.3">
      <c r="AE36449" s="70"/>
    </row>
    <row r="36450" spans="31:31" ht="15.75" x14ac:dyDescent="0.3">
      <c r="AE36450" s="70"/>
    </row>
    <row r="36451" spans="31:31" ht="15.75" x14ac:dyDescent="0.3">
      <c r="AE36451" s="70"/>
    </row>
    <row r="36452" spans="31:31" ht="15.75" x14ac:dyDescent="0.3">
      <c r="AE36452" s="70"/>
    </row>
    <row r="36453" spans="31:31" ht="15.75" x14ac:dyDescent="0.3">
      <c r="AE36453" s="70"/>
    </row>
    <row r="36454" spans="31:31" ht="15.75" x14ac:dyDescent="0.3">
      <c r="AE36454" s="70"/>
    </row>
    <row r="36455" spans="31:31" ht="15.75" x14ac:dyDescent="0.3">
      <c r="AE36455" s="70"/>
    </row>
    <row r="36456" spans="31:31" ht="15.75" x14ac:dyDescent="0.3">
      <c r="AE36456" s="70"/>
    </row>
    <row r="36457" spans="31:31" ht="15.75" x14ac:dyDescent="0.3">
      <c r="AE36457" s="70"/>
    </row>
    <row r="36458" spans="31:31" ht="15.75" x14ac:dyDescent="0.3">
      <c r="AE36458" s="70"/>
    </row>
    <row r="36459" spans="31:31" ht="15.75" x14ac:dyDescent="0.3">
      <c r="AE36459" s="70"/>
    </row>
    <row r="36460" spans="31:31" ht="15.75" x14ac:dyDescent="0.3">
      <c r="AE36460" s="70"/>
    </row>
    <row r="36461" spans="31:31" ht="15.75" x14ac:dyDescent="0.3">
      <c r="AE36461" s="70"/>
    </row>
    <row r="36462" spans="31:31" ht="15.75" x14ac:dyDescent="0.3">
      <c r="AE36462" s="70"/>
    </row>
    <row r="36463" spans="31:31" ht="15.75" x14ac:dyDescent="0.3">
      <c r="AE36463" s="70"/>
    </row>
    <row r="36464" spans="31:31" ht="15.75" x14ac:dyDescent="0.3">
      <c r="AE36464" s="70"/>
    </row>
    <row r="36465" spans="31:31" ht="15.75" x14ac:dyDescent="0.3">
      <c r="AE36465" s="70"/>
    </row>
    <row r="36466" spans="31:31" ht="15.75" x14ac:dyDescent="0.3">
      <c r="AE36466" s="70"/>
    </row>
    <row r="36467" spans="31:31" ht="15.75" x14ac:dyDescent="0.3">
      <c r="AE36467" s="70"/>
    </row>
    <row r="36468" spans="31:31" ht="15.75" x14ac:dyDescent="0.3">
      <c r="AE36468" s="70"/>
    </row>
    <row r="36469" spans="31:31" ht="15.75" x14ac:dyDescent="0.3">
      <c r="AE36469" s="70"/>
    </row>
    <row r="36470" spans="31:31" ht="15.75" x14ac:dyDescent="0.3">
      <c r="AE36470" s="70"/>
    </row>
    <row r="36471" spans="31:31" ht="15.75" x14ac:dyDescent="0.3">
      <c r="AE36471" s="70"/>
    </row>
    <row r="36472" spans="31:31" ht="15.75" x14ac:dyDescent="0.3">
      <c r="AE36472" s="70"/>
    </row>
    <row r="36473" spans="31:31" ht="15.75" x14ac:dyDescent="0.3">
      <c r="AE36473" s="70"/>
    </row>
    <row r="36474" spans="31:31" ht="15.75" x14ac:dyDescent="0.3">
      <c r="AE36474" s="70"/>
    </row>
    <row r="36475" spans="31:31" ht="15.75" x14ac:dyDescent="0.3">
      <c r="AE36475" s="70"/>
    </row>
    <row r="36476" spans="31:31" ht="15.75" x14ac:dyDescent="0.3">
      <c r="AE36476" s="70"/>
    </row>
    <row r="36477" spans="31:31" ht="15.75" x14ac:dyDescent="0.3">
      <c r="AE36477" s="70"/>
    </row>
    <row r="36478" spans="31:31" ht="15.75" x14ac:dyDescent="0.3">
      <c r="AE36478" s="70"/>
    </row>
    <row r="36479" spans="31:31" ht="15.75" x14ac:dyDescent="0.3">
      <c r="AE36479" s="70"/>
    </row>
    <row r="36480" spans="31:31" ht="15.75" x14ac:dyDescent="0.3">
      <c r="AE36480" s="70"/>
    </row>
    <row r="36481" spans="31:31" ht="15.75" x14ac:dyDescent="0.3">
      <c r="AE36481" s="70"/>
    </row>
    <row r="36482" spans="31:31" ht="15.75" x14ac:dyDescent="0.3">
      <c r="AE36482" s="70"/>
    </row>
    <row r="36483" spans="31:31" ht="15.75" x14ac:dyDescent="0.3">
      <c r="AE36483" s="70"/>
    </row>
    <row r="36484" spans="31:31" ht="15.75" x14ac:dyDescent="0.3">
      <c r="AE36484" s="70"/>
    </row>
    <row r="36485" spans="31:31" ht="15.75" x14ac:dyDescent="0.3">
      <c r="AE36485" s="70"/>
    </row>
    <row r="36486" spans="31:31" ht="15.75" x14ac:dyDescent="0.3">
      <c r="AE36486" s="70"/>
    </row>
    <row r="36487" spans="31:31" ht="15.75" x14ac:dyDescent="0.3">
      <c r="AE36487" s="70"/>
    </row>
    <row r="36488" spans="31:31" ht="15.75" x14ac:dyDescent="0.3">
      <c r="AE36488" s="70"/>
    </row>
    <row r="36489" spans="31:31" ht="15.75" x14ac:dyDescent="0.3">
      <c r="AE36489" s="70"/>
    </row>
    <row r="36490" spans="31:31" ht="15.75" x14ac:dyDescent="0.3">
      <c r="AE36490" s="70"/>
    </row>
    <row r="36491" spans="31:31" ht="15.75" x14ac:dyDescent="0.3">
      <c r="AE36491" s="70"/>
    </row>
    <row r="36492" spans="31:31" ht="15.75" x14ac:dyDescent="0.3">
      <c r="AE36492" s="70"/>
    </row>
    <row r="36493" spans="31:31" ht="15.75" x14ac:dyDescent="0.3">
      <c r="AE36493" s="70"/>
    </row>
    <row r="36494" spans="31:31" ht="15.75" x14ac:dyDescent="0.3">
      <c r="AE36494" s="70"/>
    </row>
    <row r="36495" spans="31:31" ht="15.75" x14ac:dyDescent="0.3">
      <c r="AE36495" s="70"/>
    </row>
    <row r="36496" spans="31:31" ht="15.75" x14ac:dyDescent="0.3">
      <c r="AE36496" s="70"/>
    </row>
    <row r="36497" spans="31:31" ht="15.75" x14ac:dyDescent="0.3">
      <c r="AE36497" s="70"/>
    </row>
    <row r="36498" spans="31:31" ht="15.75" x14ac:dyDescent="0.3">
      <c r="AE36498" s="70"/>
    </row>
    <row r="36499" spans="31:31" ht="15.75" x14ac:dyDescent="0.3">
      <c r="AE36499" s="70"/>
    </row>
    <row r="36500" spans="31:31" ht="15.75" x14ac:dyDescent="0.3">
      <c r="AE36500" s="70"/>
    </row>
    <row r="36501" spans="31:31" ht="15.75" x14ac:dyDescent="0.3">
      <c r="AE36501" s="70"/>
    </row>
    <row r="36502" spans="31:31" ht="15.75" x14ac:dyDescent="0.3">
      <c r="AE36502" s="70"/>
    </row>
    <row r="36503" spans="31:31" ht="15.75" x14ac:dyDescent="0.3">
      <c r="AE36503" s="70"/>
    </row>
    <row r="36504" spans="31:31" ht="15.75" x14ac:dyDescent="0.3">
      <c r="AE36504" s="70"/>
    </row>
    <row r="36505" spans="31:31" ht="15.75" x14ac:dyDescent="0.3">
      <c r="AE36505" s="70"/>
    </row>
    <row r="36506" spans="31:31" ht="15.75" x14ac:dyDescent="0.3">
      <c r="AE36506" s="70"/>
    </row>
    <row r="36507" spans="31:31" ht="15.75" x14ac:dyDescent="0.3">
      <c r="AE36507" s="70"/>
    </row>
    <row r="36508" spans="31:31" ht="15.75" x14ac:dyDescent="0.3">
      <c r="AE36508" s="70"/>
    </row>
    <row r="36509" spans="31:31" ht="15.75" x14ac:dyDescent="0.3">
      <c r="AE36509" s="70"/>
    </row>
    <row r="36510" spans="31:31" ht="15.75" x14ac:dyDescent="0.3">
      <c r="AE36510" s="70"/>
    </row>
    <row r="36511" spans="31:31" ht="15.75" x14ac:dyDescent="0.3">
      <c r="AE36511" s="70"/>
    </row>
    <row r="36512" spans="31:31" ht="15.75" x14ac:dyDescent="0.3">
      <c r="AE36512" s="70"/>
    </row>
    <row r="36513" spans="31:31" ht="15.75" x14ac:dyDescent="0.3">
      <c r="AE36513" s="70"/>
    </row>
    <row r="36514" spans="31:31" ht="15.75" x14ac:dyDescent="0.3">
      <c r="AE36514" s="70"/>
    </row>
    <row r="36515" spans="31:31" ht="15.75" x14ac:dyDescent="0.3">
      <c r="AE36515" s="70"/>
    </row>
    <row r="36516" spans="31:31" ht="15.75" x14ac:dyDescent="0.3">
      <c r="AE36516" s="70"/>
    </row>
    <row r="36517" spans="31:31" ht="15.75" x14ac:dyDescent="0.3">
      <c r="AE36517" s="70"/>
    </row>
    <row r="36518" spans="31:31" ht="15.75" x14ac:dyDescent="0.3">
      <c r="AE36518" s="70"/>
    </row>
    <row r="36519" spans="31:31" ht="15.75" x14ac:dyDescent="0.3">
      <c r="AE36519" s="70"/>
    </row>
    <row r="36520" spans="31:31" ht="15.75" x14ac:dyDescent="0.3">
      <c r="AE36520" s="70"/>
    </row>
    <row r="36521" spans="31:31" ht="15.75" x14ac:dyDescent="0.3">
      <c r="AE36521" s="70"/>
    </row>
    <row r="36522" spans="31:31" ht="15.75" x14ac:dyDescent="0.3">
      <c r="AE36522" s="70"/>
    </row>
    <row r="36523" spans="31:31" ht="15.75" x14ac:dyDescent="0.3">
      <c r="AE36523" s="70"/>
    </row>
    <row r="36524" spans="31:31" ht="15.75" x14ac:dyDescent="0.3">
      <c r="AE36524" s="70"/>
    </row>
    <row r="36525" spans="31:31" ht="15.75" x14ac:dyDescent="0.3">
      <c r="AE36525" s="70"/>
    </row>
    <row r="36526" spans="31:31" ht="15.75" x14ac:dyDescent="0.3">
      <c r="AE36526" s="70"/>
    </row>
    <row r="36527" spans="31:31" ht="15.75" x14ac:dyDescent="0.3">
      <c r="AE36527" s="70"/>
    </row>
    <row r="36528" spans="31:31" ht="15.75" x14ac:dyDescent="0.3">
      <c r="AE36528" s="70"/>
    </row>
    <row r="36529" spans="31:31" ht="15.75" x14ac:dyDescent="0.3">
      <c r="AE36529" s="70"/>
    </row>
    <row r="36530" spans="31:31" ht="15.75" x14ac:dyDescent="0.3">
      <c r="AE36530" s="70"/>
    </row>
    <row r="36531" spans="31:31" ht="15.75" x14ac:dyDescent="0.3">
      <c r="AE36531" s="70"/>
    </row>
    <row r="36532" spans="31:31" ht="15.75" x14ac:dyDescent="0.3">
      <c r="AE36532" s="70"/>
    </row>
    <row r="36533" spans="31:31" ht="15.75" x14ac:dyDescent="0.3">
      <c r="AE36533" s="70"/>
    </row>
    <row r="36534" spans="31:31" ht="15.75" x14ac:dyDescent="0.3">
      <c r="AE36534" s="70"/>
    </row>
    <row r="36535" spans="31:31" ht="15.75" x14ac:dyDescent="0.3">
      <c r="AE36535" s="70"/>
    </row>
    <row r="36536" spans="31:31" ht="15.75" x14ac:dyDescent="0.3">
      <c r="AE36536" s="70"/>
    </row>
    <row r="36537" spans="31:31" ht="15.75" x14ac:dyDescent="0.3">
      <c r="AE36537" s="70"/>
    </row>
    <row r="36538" spans="31:31" ht="15.75" x14ac:dyDescent="0.3">
      <c r="AE36538" s="70"/>
    </row>
    <row r="36539" spans="31:31" ht="15.75" x14ac:dyDescent="0.3">
      <c r="AE36539" s="70"/>
    </row>
    <row r="36540" spans="31:31" ht="15.75" x14ac:dyDescent="0.3">
      <c r="AE36540" s="70"/>
    </row>
    <row r="36541" spans="31:31" ht="15.75" x14ac:dyDescent="0.3">
      <c r="AE36541" s="70"/>
    </row>
    <row r="36542" spans="31:31" ht="15.75" x14ac:dyDescent="0.3">
      <c r="AE36542" s="70"/>
    </row>
    <row r="36543" spans="31:31" ht="15.75" x14ac:dyDescent="0.3">
      <c r="AE36543" s="70"/>
    </row>
    <row r="36544" spans="31:31" ht="15.75" x14ac:dyDescent="0.3">
      <c r="AE36544" s="70"/>
    </row>
    <row r="36545" spans="31:31" ht="15.75" x14ac:dyDescent="0.3">
      <c r="AE36545" s="70"/>
    </row>
    <row r="36546" spans="31:31" ht="15.75" x14ac:dyDescent="0.3">
      <c r="AE36546" s="70"/>
    </row>
    <row r="36547" spans="31:31" ht="15.75" x14ac:dyDescent="0.3">
      <c r="AE36547" s="70"/>
    </row>
    <row r="36548" spans="31:31" ht="15.75" x14ac:dyDescent="0.3">
      <c r="AE36548" s="70"/>
    </row>
    <row r="36549" spans="31:31" ht="15.75" x14ac:dyDescent="0.3">
      <c r="AE36549" s="70"/>
    </row>
    <row r="36550" spans="31:31" ht="15.75" x14ac:dyDescent="0.3">
      <c r="AE36550" s="70"/>
    </row>
    <row r="36551" spans="31:31" ht="15.75" x14ac:dyDescent="0.3">
      <c r="AE36551" s="70"/>
    </row>
    <row r="36552" spans="31:31" ht="15.75" x14ac:dyDescent="0.3">
      <c r="AE36552" s="70"/>
    </row>
    <row r="36553" spans="31:31" ht="15.75" x14ac:dyDescent="0.3">
      <c r="AE36553" s="70"/>
    </row>
    <row r="36554" spans="31:31" ht="15.75" x14ac:dyDescent="0.3">
      <c r="AE36554" s="70"/>
    </row>
    <row r="36555" spans="31:31" ht="15.75" x14ac:dyDescent="0.3">
      <c r="AE36555" s="70"/>
    </row>
    <row r="36556" spans="31:31" ht="15.75" x14ac:dyDescent="0.3">
      <c r="AE36556" s="70"/>
    </row>
    <row r="36557" spans="31:31" ht="15.75" x14ac:dyDescent="0.3">
      <c r="AE36557" s="70"/>
    </row>
    <row r="36558" spans="31:31" ht="15.75" x14ac:dyDescent="0.3">
      <c r="AE36558" s="70"/>
    </row>
    <row r="36559" spans="31:31" ht="15.75" x14ac:dyDescent="0.3">
      <c r="AE36559" s="70"/>
    </row>
    <row r="36560" spans="31:31" ht="15.75" x14ac:dyDescent="0.3">
      <c r="AE36560" s="70"/>
    </row>
    <row r="36561" spans="31:31" ht="15.75" x14ac:dyDescent="0.3">
      <c r="AE36561" s="70"/>
    </row>
    <row r="36562" spans="31:31" ht="15.75" x14ac:dyDescent="0.3">
      <c r="AE36562" s="70"/>
    </row>
    <row r="36563" spans="31:31" ht="15.75" x14ac:dyDescent="0.3">
      <c r="AE36563" s="70"/>
    </row>
    <row r="36564" spans="31:31" ht="15.75" x14ac:dyDescent="0.3">
      <c r="AE36564" s="70"/>
    </row>
    <row r="36565" spans="31:31" ht="15.75" x14ac:dyDescent="0.3">
      <c r="AE36565" s="70"/>
    </row>
    <row r="36566" spans="31:31" ht="15.75" x14ac:dyDescent="0.3">
      <c r="AE36566" s="70"/>
    </row>
    <row r="36567" spans="31:31" ht="15.75" x14ac:dyDescent="0.3">
      <c r="AE36567" s="70"/>
    </row>
    <row r="36568" spans="31:31" ht="15.75" x14ac:dyDescent="0.3">
      <c r="AE36568" s="70"/>
    </row>
    <row r="36569" spans="31:31" ht="15.75" x14ac:dyDescent="0.3">
      <c r="AE36569" s="70"/>
    </row>
    <row r="36570" spans="31:31" ht="15.75" x14ac:dyDescent="0.3">
      <c r="AE36570" s="70"/>
    </row>
    <row r="36571" spans="31:31" ht="15.75" x14ac:dyDescent="0.3">
      <c r="AE36571" s="70"/>
    </row>
    <row r="36572" spans="31:31" ht="15.75" x14ac:dyDescent="0.3">
      <c r="AE36572" s="70"/>
    </row>
    <row r="36573" spans="31:31" ht="15.75" x14ac:dyDescent="0.3">
      <c r="AE36573" s="70"/>
    </row>
    <row r="36574" spans="31:31" ht="15.75" x14ac:dyDescent="0.3">
      <c r="AE36574" s="70"/>
    </row>
    <row r="36575" spans="31:31" ht="15.75" x14ac:dyDescent="0.3">
      <c r="AE36575" s="70"/>
    </row>
    <row r="36576" spans="31:31" ht="15.75" x14ac:dyDescent="0.3">
      <c r="AE36576" s="70"/>
    </row>
    <row r="36577" spans="31:31" ht="15.75" x14ac:dyDescent="0.3">
      <c r="AE36577" s="70"/>
    </row>
    <row r="36578" spans="31:31" ht="15.75" x14ac:dyDescent="0.3">
      <c r="AE36578" s="70"/>
    </row>
    <row r="36579" spans="31:31" ht="15.75" x14ac:dyDescent="0.3">
      <c r="AE36579" s="70"/>
    </row>
    <row r="36580" spans="31:31" ht="15.75" x14ac:dyDescent="0.3">
      <c r="AE36580" s="70"/>
    </row>
    <row r="36581" spans="31:31" ht="15.75" x14ac:dyDescent="0.3">
      <c r="AE36581" s="70"/>
    </row>
    <row r="36582" spans="31:31" ht="15.75" x14ac:dyDescent="0.3">
      <c r="AE36582" s="70"/>
    </row>
    <row r="36583" spans="31:31" ht="15.75" x14ac:dyDescent="0.3">
      <c r="AE36583" s="70"/>
    </row>
    <row r="36584" spans="31:31" ht="15.75" x14ac:dyDescent="0.3">
      <c r="AE36584" s="70"/>
    </row>
    <row r="36585" spans="31:31" ht="15.75" x14ac:dyDescent="0.3">
      <c r="AE36585" s="70"/>
    </row>
    <row r="36586" spans="31:31" ht="15.75" x14ac:dyDescent="0.3">
      <c r="AE36586" s="70"/>
    </row>
    <row r="36587" spans="31:31" ht="15.75" x14ac:dyDescent="0.3">
      <c r="AE36587" s="70"/>
    </row>
    <row r="36588" spans="31:31" ht="15.75" x14ac:dyDescent="0.3">
      <c r="AE36588" s="70"/>
    </row>
    <row r="36589" spans="31:31" ht="15.75" x14ac:dyDescent="0.3">
      <c r="AE36589" s="70"/>
    </row>
    <row r="36590" spans="31:31" ht="15.75" x14ac:dyDescent="0.3">
      <c r="AE36590" s="70"/>
    </row>
    <row r="36591" spans="31:31" ht="15.75" x14ac:dyDescent="0.3">
      <c r="AE36591" s="70"/>
    </row>
    <row r="36592" spans="31:31" ht="15.75" x14ac:dyDescent="0.3">
      <c r="AE36592" s="70"/>
    </row>
    <row r="36593" spans="31:31" ht="15.75" x14ac:dyDescent="0.3">
      <c r="AE36593" s="70"/>
    </row>
    <row r="36594" spans="31:31" ht="15.75" x14ac:dyDescent="0.3">
      <c r="AE36594" s="70"/>
    </row>
    <row r="36595" spans="31:31" ht="15.75" x14ac:dyDescent="0.3">
      <c r="AE36595" s="70"/>
    </row>
    <row r="36596" spans="31:31" ht="15.75" x14ac:dyDescent="0.3">
      <c r="AE36596" s="70"/>
    </row>
    <row r="36597" spans="31:31" ht="15.75" x14ac:dyDescent="0.3">
      <c r="AE36597" s="70"/>
    </row>
    <row r="36598" spans="31:31" ht="15.75" x14ac:dyDescent="0.3">
      <c r="AE36598" s="70"/>
    </row>
    <row r="36599" spans="31:31" ht="15.75" x14ac:dyDescent="0.3">
      <c r="AE36599" s="70"/>
    </row>
    <row r="36600" spans="31:31" ht="15.75" x14ac:dyDescent="0.3">
      <c r="AE36600" s="70"/>
    </row>
    <row r="36601" spans="31:31" ht="15.75" x14ac:dyDescent="0.3">
      <c r="AE36601" s="70"/>
    </row>
    <row r="36602" spans="31:31" ht="15.75" x14ac:dyDescent="0.3">
      <c r="AE36602" s="70"/>
    </row>
    <row r="36603" spans="31:31" ht="15.75" x14ac:dyDescent="0.3">
      <c r="AE36603" s="70"/>
    </row>
    <row r="36604" spans="31:31" ht="15.75" x14ac:dyDescent="0.3">
      <c r="AE36604" s="70"/>
    </row>
    <row r="36605" spans="31:31" ht="15.75" x14ac:dyDescent="0.3">
      <c r="AE36605" s="70"/>
    </row>
    <row r="36606" spans="31:31" ht="15.75" x14ac:dyDescent="0.3">
      <c r="AE36606" s="70"/>
    </row>
    <row r="36607" spans="31:31" ht="15.75" x14ac:dyDescent="0.3">
      <c r="AE36607" s="70"/>
    </row>
    <row r="36608" spans="31:31" ht="15.75" x14ac:dyDescent="0.3">
      <c r="AE36608" s="70"/>
    </row>
    <row r="36609" spans="31:31" ht="15.75" x14ac:dyDescent="0.3">
      <c r="AE36609" s="70"/>
    </row>
    <row r="36610" spans="31:31" ht="15.75" x14ac:dyDescent="0.3">
      <c r="AE36610" s="70"/>
    </row>
    <row r="36611" spans="31:31" ht="15.75" x14ac:dyDescent="0.3">
      <c r="AE36611" s="70"/>
    </row>
    <row r="36612" spans="31:31" ht="15.75" x14ac:dyDescent="0.3">
      <c r="AE36612" s="70"/>
    </row>
    <row r="36613" spans="31:31" ht="15.75" x14ac:dyDescent="0.3">
      <c r="AE36613" s="70"/>
    </row>
    <row r="36614" spans="31:31" ht="15.75" x14ac:dyDescent="0.3">
      <c r="AE36614" s="70"/>
    </row>
    <row r="36615" spans="31:31" ht="15.75" x14ac:dyDescent="0.3">
      <c r="AE36615" s="70"/>
    </row>
    <row r="36616" spans="31:31" ht="15.75" x14ac:dyDescent="0.3">
      <c r="AE36616" s="70"/>
    </row>
    <row r="36617" spans="31:31" ht="15.75" x14ac:dyDescent="0.3">
      <c r="AE36617" s="70"/>
    </row>
    <row r="36618" spans="31:31" ht="15.75" x14ac:dyDescent="0.3">
      <c r="AE36618" s="70"/>
    </row>
    <row r="36619" spans="31:31" ht="15.75" x14ac:dyDescent="0.3">
      <c r="AE36619" s="70"/>
    </row>
    <row r="36620" spans="31:31" ht="15.75" x14ac:dyDescent="0.3">
      <c r="AE36620" s="70"/>
    </row>
    <row r="36621" spans="31:31" ht="15.75" x14ac:dyDescent="0.3">
      <c r="AE36621" s="70"/>
    </row>
    <row r="36622" spans="31:31" ht="15.75" x14ac:dyDescent="0.3">
      <c r="AE36622" s="70"/>
    </row>
    <row r="36623" spans="31:31" ht="15.75" x14ac:dyDescent="0.3">
      <c r="AE36623" s="70"/>
    </row>
    <row r="36624" spans="31:31" ht="15.75" x14ac:dyDescent="0.3">
      <c r="AE36624" s="70"/>
    </row>
    <row r="36625" spans="31:31" ht="15.75" x14ac:dyDescent="0.3">
      <c r="AE36625" s="70"/>
    </row>
    <row r="36626" spans="31:31" ht="15.75" x14ac:dyDescent="0.3">
      <c r="AE36626" s="70"/>
    </row>
    <row r="36627" spans="31:31" ht="15.75" x14ac:dyDescent="0.3">
      <c r="AE36627" s="70"/>
    </row>
    <row r="36628" spans="31:31" ht="15.75" x14ac:dyDescent="0.3">
      <c r="AE36628" s="70"/>
    </row>
    <row r="36629" spans="31:31" ht="15.75" x14ac:dyDescent="0.3">
      <c r="AE36629" s="70"/>
    </row>
    <row r="36630" spans="31:31" ht="15.75" x14ac:dyDescent="0.3">
      <c r="AE36630" s="70"/>
    </row>
    <row r="36631" spans="31:31" ht="15.75" x14ac:dyDescent="0.3">
      <c r="AE36631" s="70"/>
    </row>
    <row r="36632" spans="31:31" ht="15.75" x14ac:dyDescent="0.3">
      <c r="AE36632" s="70"/>
    </row>
    <row r="36633" spans="31:31" ht="15.75" x14ac:dyDescent="0.3">
      <c r="AE36633" s="70"/>
    </row>
    <row r="36634" spans="31:31" ht="15.75" x14ac:dyDescent="0.3">
      <c r="AE36634" s="70"/>
    </row>
    <row r="36635" spans="31:31" ht="15.75" x14ac:dyDescent="0.3">
      <c r="AE36635" s="70"/>
    </row>
    <row r="36636" spans="31:31" ht="15.75" x14ac:dyDescent="0.3">
      <c r="AE36636" s="70"/>
    </row>
    <row r="36637" spans="31:31" ht="15.75" x14ac:dyDescent="0.3">
      <c r="AE36637" s="70"/>
    </row>
    <row r="36638" spans="31:31" ht="15.75" x14ac:dyDescent="0.3">
      <c r="AE36638" s="70"/>
    </row>
    <row r="36639" spans="31:31" ht="15.75" x14ac:dyDescent="0.3">
      <c r="AE36639" s="70"/>
    </row>
    <row r="36640" spans="31:31" ht="15.75" x14ac:dyDescent="0.3">
      <c r="AE36640" s="70"/>
    </row>
    <row r="36641" spans="31:31" ht="15.75" x14ac:dyDescent="0.3">
      <c r="AE36641" s="70"/>
    </row>
    <row r="36642" spans="31:31" ht="15.75" x14ac:dyDescent="0.3">
      <c r="AE36642" s="70"/>
    </row>
    <row r="36643" spans="31:31" ht="15.75" x14ac:dyDescent="0.3">
      <c r="AE36643" s="70"/>
    </row>
    <row r="36644" spans="31:31" ht="15.75" x14ac:dyDescent="0.3">
      <c r="AE36644" s="70"/>
    </row>
    <row r="36645" spans="31:31" ht="15.75" x14ac:dyDescent="0.3">
      <c r="AE36645" s="70"/>
    </row>
    <row r="36646" spans="31:31" ht="15.75" x14ac:dyDescent="0.3">
      <c r="AE36646" s="70"/>
    </row>
    <row r="36647" spans="31:31" ht="15.75" x14ac:dyDescent="0.3">
      <c r="AE36647" s="70"/>
    </row>
    <row r="36648" spans="31:31" ht="15.75" x14ac:dyDescent="0.3">
      <c r="AE36648" s="70"/>
    </row>
    <row r="36649" spans="31:31" ht="15.75" x14ac:dyDescent="0.3">
      <c r="AE36649" s="70"/>
    </row>
    <row r="36650" spans="31:31" ht="15.75" x14ac:dyDescent="0.3">
      <c r="AE36650" s="70"/>
    </row>
    <row r="36651" spans="31:31" ht="15.75" x14ac:dyDescent="0.3">
      <c r="AE36651" s="70"/>
    </row>
    <row r="36652" spans="31:31" ht="15.75" x14ac:dyDescent="0.3">
      <c r="AE36652" s="70"/>
    </row>
    <row r="36653" spans="31:31" ht="15.75" x14ac:dyDescent="0.3">
      <c r="AE36653" s="70"/>
    </row>
    <row r="36654" spans="31:31" ht="15.75" x14ac:dyDescent="0.3">
      <c r="AE36654" s="70"/>
    </row>
    <row r="36655" spans="31:31" ht="15.75" x14ac:dyDescent="0.3">
      <c r="AE36655" s="70"/>
    </row>
    <row r="36656" spans="31:31" ht="15.75" x14ac:dyDescent="0.3">
      <c r="AE36656" s="70"/>
    </row>
    <row r="36657" spans="31:31" ht="15.75" x14ac:dyDescent="0.3">
      <c r="AE36657" s="70"/>
    </row>
    <row r="36658" spans="31:31" ht="15.75" x14ac:dyDescent="0.3">
      <c r="AE36658" s="70"/>
    </row>
    <row r="36659" spans="31:31" ht="15.75" x14ac:dyDescent="0.3">
      <c r="AE36659" s="70"/>
    </row>
    <row r="36660" spans="31:31" ht="15.75" x14ac:dyDescent="0.3">
      <c r="AE36660" s="70"/>
    </row>
    <row r="36661" spans="31:31" ht="15.75" x14ac:dyDescent="0.3">
      <c r="AE36661" s="70"/>
    </row>
    <row r="36662" spans="31:31" ht="15.75" x14ac:dyDescent="0.3">
      <c r="AE36662" s="70"/>
    </row>
    <row r="36663" spans="31:31" ht="15.75" x14ac:dyDescent="0.3">
      <c r="AE36663" s="70"/>
    </row>
    <row r="36664" spans="31:31" ht="15.75" x14ac:dyDescent="0.3">
      <c r="AE36664" s="70"/>
    </row>
    <row r="36665" spans="31:31" ht="15.75" x14ac:dyDescent="0.3">
      <c r="AE36665" s="70"/>
    </row>
    <row r="36666" spans="31:31" ht="15.75" x14ac:dyDescent="0.3">
      <c r="AE36666" s="70"/>
    </row>
    <row r="36667" spans="31:31" ht="15.75" x14ac:dyDescent="0.3">
      <c r="AE36667" s="70"/>
    </row>
    <row r="36668" spans="31:31" ht="15.75" x14ac:dyDescent="0.3">
      <c r="AE36668" s="70"/>
    </row>
    <row r="36669" spans="31:31" ht="15.75" x14ac:dyDescent="0.3">
      <c r="AE36669" s="70"/>
    </row>
    <row r="36670" spans="31:31" ht="15.75" x14ac:dyDescent="0.3">
      <c r="AE36670" s="70"/>
    </row>
    <row r="36671" spans="31:31" ht="15.75" x14ac:dyDescent="0.3">
      <c r="AE36671" s="70"/>
    </row>
    <row r="36672" spans="31:31" ht="15.75" x14ac:dyDescent="0.3">
      <c r="AE36672" s="70"/>
    </row>
    <row r="36673" spans="31:31" ht="15.75" x14ac:dyDescent="0.3">
      <c r="AE36673" s="70"/>
    </row>
    <row r="36674" spans="31:31" ht="15.75" x14ac:dyDescent="0.3">
      <c r="AE36674" s="70"/>
    </row>
    <row r="36675" spans="31:31" ht="15.75" x14ac:dyDescent="0.3">
      <c r="AE36675" s="70"/>
    </row>
    <row r="36676" spans="31:31" ht="15.75" x14ac:dyDescent="0.3">
      <c r="AE36676" s="70"/>
    </row>
    <row r="36677" spans="31:31" ht="15.75" x14ac:dyDescent="0.3">
      <c r="AE36677" s="70"/>
    </row>
    <row r="36678" spans="31:31" ht="15.75" x14ac:dyDescent="0.3">
      <c r="AE36678" s="70"/>
    </row>
    <row r="36679" spans="31:31" ht="15.75" x14ac:dyDescent="0.3">
      <c r="AE36679" s="70"/>
    </row>
    <row r="36680" spans="31:31" ht="15.75" x14ac:dyDescent="0.3">
      <c r="AE36680" s="70"/>
    </row>
    <row r="36681" spans="31:31" ht="15.75" x14ac:dyDescent="0.3">
      <c r="AE36681" s="70"/>
    </row>
    <row r="36682" spans="31:31" ht="15.75" x14ac:dyDescent="0.3">
      <c r="AE36682" s="70"/>
    </row>
    <row r="36683" spans="31:31" ht="15.75" x14ac:dyDescent="0.3">
      <c r="AE36683" s="70"/>
    </row>
    <row r="36684" spans="31:31" ht="15.75" x14ac:dyDescent="0.3">
      <c r="AE36684" s="70"/>
    </row>
    <row r="36685" spans="31:31" ht="15.75" x14ac:dyDescent="0.3">
      <c r="AE36685" s="70"/>
    </row>
    <row r="36686" spans="31:31" ht="15.75" x14ac:dyDescent="0.3">
      <c r="AE36686" s="70"/>
    </row>
    <row r="36687" spans="31:31" ht="15.75" x14ac:dyDescent="0.3">
      <c r="AE36687" s="70"/>
    </row>
    <row r="36688" spans="31:31" ht="15.75" x14ac:dyDescent="0.3">
      <c r="AE36688" s="70"/>
    </row>
    <row r="36689" spans="31:31" ht="15.75" x14ac:dyDescent="0.3">
      <c r="AE36689" s="70"/>
    </row>
    <row r="36690" spans="31:31" ht="15.75" x14ac:dyDescent="0.3">
      <c r="AE36690" s="70"/>
    </row>
    <row r="36691" spans="31:31" ht="15.75" x14ac:dyDescent="0.3">
      <c r="AE36691" s="70"/>
    </row>
    <row r="36692" spans="31:31" ht="15.75" x14ac:dyDescent="0.3">
      <c r="AE36692" s="70"/>
    </row>
    <row r="36693" spans="31:31" ht="15.75" x14ac:dyDescent="0.3">
      <c r="AE36693" s="70"/>
    </row>
    <row r="36694" spans="31:31" ht="15.75" x14ac:dyDescent="0.3">
      <c r="AE36694" s="70"/>
    </row>
    <row r="36695" spans="31:31" ht="15.75" x14ac:dyDescent="0.3">
      <c r="AE36695" s="70"/>
    </row>
    <row r="36696" spans="31:31" ht="15.75" x14ac:dyDescent="0.3">
      <c r="AE36696" s="70"/>
    </row>
    <row r="36697" spans="31:31" ht="15.75" x14ac:dyDescent="0.3">
      <c r="AE36697" s="70"/>
    </row>
    <row r="36698" spans="31:31" ht="15.75" x14ac:dyDescent="0.3">
      <c r="AE36698" s="70"/>
    </row>
    <row r="36699" spans="31:31" ht="15.75" x14ac:dyDescent="0.3">
      <c r="AE36699" s="70"/>
    </row>
    <row r="36700" spans="31:31" ht="15.75" x14ac:dyDescent="0.3">
      <c r="AE36700" s="70"/>
    </row>
    <row r="36701" spans="31:31" ht="15.75" x14ac:dyDescent="0.3">
      <c r="AE36701" s="70"/>
    </row>
    <row r="36702" spans="31:31" ht="15.75" x14ac:dyDescent="0.3">
      <c r="AE36702" s="70"/>
    </row>
    <row r="36703" spans="31:31" ht="15.75" x14ac:dyDescent="0.3">
      <c r="AE36703" s="70"/>
    </row>
    <row r="36704" spans="31:31" ht="15.75" x14ac:dyDescent="0.3">
      <c r="AE36704" s="70"/>
    </row>
    <row r="36705" spans="31:31" ht="15.75" x14ac:dyDescent="0.3">
      <c r="AE36705" s="70"/>
    </row>
    <row r="36706" spans="31:31" ht="15.75" x14ac:dyDescent="0.3">
      <c r="AE36706" s="70"/>
    </row>
    <row r="36707" spans="31:31" ht="15.75" x14ac:dyDescent="0.3">
      <c r="AE36707" s="70"/>
    </row>
    <row r="36708" spans="31:31" ht="15.75" x14ac:dyDescent="0.3">
      <c r="AE36708" s="70"/>
    </row>
    <row r="36709" spans="31:31" ht="15.75" x14ac:dyDescent="0.3">
      <c r="AE36709" s="70"/>
    </row>
    <row r="36710" spans="31:31" ht="15.75" x14ac:dyDescent="0.3">
      <c r="AE36710" s="70"/>
    </row>
    <row r="36711" spans="31:31" ht="15.75" x14ac:dyDescent="0.3">
      <c r="AE36711" s="70"/>
    </row>
    <row r="36712" spans="31:31" ht="15.75" x14ac:dyDescent="0.3">
      <c r="AE36712" s="70"/>
    </row>
    <row r="36713" spans="31:31" ht="15.75" x14ac:dyDescent="0.3">
      <c r="AE36713" s="70"/>
    </row>
    <row r="36714" spans="31:31" ht="15.75" x14ac:dyDescent="0.3">
      <c r="AE36714" s="70"/>
    </row>
    <row r="36715" spans="31:31" ht="15.75" x14ac:dyDescent="0.3">
      <c r="AE36715" s="70"/>
    </row>
    <row r="36716" spans="31:31" ht="15.75" x14ac:dyDescent="0.3">
      <c r="AE36716" s="70"/>
    </row>
    <row r="36717" spans="31:31" ht="15.75" x14ac:dyDescent="0.3">
      <c r="AE36717" s="70"/>
    </row>
    <row r="36718" spans="31:31" ht="15.75" x14ac:dyDescent="0.3">
      <c r="AE36718" s="70"/>
    </row>
    <row r="36719" spans="31:31" ht="15.75" x14ac:dyDescent="0.3">
      <c r="AE36719" s="70"/>
    </row>
    <row r="36720" spans="31:31" ht="15.75" x14ac:dyDescent="0.3">
      <c r="AE36720" s="70"/>
    </row>
    <row r="36721" spans="31:31" ht="15.75" x14ac:dyDescent="0.3">
      <c r="AE36721" s="70"/>
    </row>
    <row r="36722" spans="31:31" ht="15.75" x14ac:dyDescent="0.3">
      <c r="AE36722" s="70"/>
    </row>
    <row r="36723" spans="31:31" ht="15.75" x14ac:dyDescent="0.3">
      <c r="AE36723" s="70"/>
    </row>
    <row r="36724" spans="31:31" ht="15.75" x14ac:dyDescent="0.3">
      <c r="AE36724" s="70"/>
    </row>
    <row r="36725" spans="31:31" ht="15.75" x14ac:dyDescent="0.3">
      <c r="AE36725" s="70"/>
    </row>
    <row r="36726" spans="31:31" ht="15.75" x14ac:dyDescent="0.3">
      <c r="AE36726" s="70"/>
    </row>
    <row r="36727" spans="31:31" ht="15.75" x14ac:dyDescent="0.3">
      <c r="AE36727" s="70"/>
    </row>
    <row r="36728" spans="31:31" ht="15.75" x14ac:dyDescent="0.3">
      <c r="AE36728" s="70"/>
    </row>
    <row r="36729" spans="31:31" ht="15.75" x14ac:dyDescent="0.3">
      <c r="AE36729" s="70"/>
    </row>
    <row r="36730" spans="31:31" ht="15.75" x14ac:dyDescent="0.3">
      <c r="AE36730" s="70"/>
    </row>
    <row r="36731" spans="31:31" ht="15.75" x14ac:dyDescent="0.3">
      <c r="AE36731" s="70"/>
    </row>
    <row r="36732" spans="31:31" ht="15.75" x14ac:dyDescent="0.3">
      <c r="AE36732" s="70"/>
    </row>
    <row r="36733" spans="31:31" ht="15.75" x14ac:dyDescent="0.3">
      <c r="AE36733" s="70"/>
    </row>
    <row r="36734" spans="31:31" ht="15.75" x14ac:dyDescent="0.3">
      <c r="AE36734" s="70"/>
    </row>
    <row r="36735" spans="31:31" ht="15.75" x14ac:dyDescent="0.3">
      <c r="AE36735" s="70"/>
    </row>
    <row r="36736" spans="31:31" ht="15.75" x14ac:dyDescent="0.3">
      <c r="AE36736" s="70"/>
    </row>
    <row r="36737" spans="31:31" ht="15.75" x14ac:dyDescent="0.3">
      <c r="AE36737" s="70"/>
    </row>
    <row r="36738" spans="31:31" ht="15.75" x14ac:dyDescent="0.3">
      <c r="AE36738" s="70"/>
    </row>
    <row r="36739" spans="31:31" ht="15.75" x14ac:dyDescent="0.3">
      <c r="AE36739" s="70"/>
    </row>
    <row r="36740" spans="31:31" ht="15.75" x14ac:dyDescent="0.3">
      <c r="AE36740" s="70"/>
    </row>
    <row r="36741" spans="31:31" ht="15.75" x14ac:dyDescent="0.3">
      <c r="AE36741" s="70"/>
    </row>
    <row r="36742" spans="31:31" ht="15.75" x14ac:dyDescent="0.3">
      <c r="AE36742" s="70"/>
    </row>
    <row r="36743" spans="31:31" ht="15.75" x14ac:dyDescent="0.3">
      <c r="AE36743" s="70"/>
    </row>
    <row r="36744" spans="31:31" ht="15.75" x14ac:dyDescent="0.3">
      <c r="AE36744" s="70"/>
    </row>
    <row r="36745" spans="31:31" ht="15.75" x14ac:dyDescent="0.3">
      <c r="AE36745" s="70"/>
    </row>
    <row r="36746" spans="31:31" ht="15.75" x14ac:dyDescent="0.3">
      <c r="AE36746" s="70"/>
    </row>
    <row r="36747" spans="31:31" ht="15.75" x14ac:dyDescent="0.3">
      <c r="AE36747" s="70"/>
    </row>
    <row r="36748" spans="31:31" ht="15.75" x14ac:dyDescent="0.3">
      <c r="AE36748" s="70"/>
    </row>
    <row r="36749" spans="31:31" ht="15.75" x14ac:dyDescent="0.3">
      <c r="AE36749" s="70"/>
    </row>
    <row r="36750" spans="31:31" ht="15.75" x14ac:dyDescent="0.3">
      <c r="AE36750" s="70"/>
    </row>
    <row r="36751" spans="31:31" ht="15.75" x14ac:dyDescent="0.3">
      <c r="AE36751" s="70"/>
    </row>
    <row r="36752" spans="31:31" ht="15.75" x14ac:dyDescent="0.3">
      <c r="AE36752" s="70"/>
    </row>
    <row r="36753" spans="31:31" ht="15.75" x14ac:dyDescent="0.3">
      <c r="AE36753" s="70"/>
    </row>
    <row r="36754" spans="31:31" ht="15.75" x14ac:dyDescent="0.3">
      <c r="AE36754" s="70"/>
    </row>
    <row r="36755" spans="31:31" ht="15.75" x14ac:dyDescent="0.3">
      <c r="AE36755" s="70"/>
    </row>
    <row r="36756" spans="31:31" ht="15.75" x14ac:dyDescent="0.3">
      <c r="AE36756" s="70"/>
    </row>
    <row r="36757" spans="31:31" ht="15.75" x14ac:dyDescent="0.3">
      <c r="AE36757" s="70"/>
    </row>
    <row r="36758" spans="31:31" ht="15.75" x14ac:dyDescent="0.3">
      <c r="AE36758" s="70"/>
    </row>
    <row r="36759" spans="31:31" ht="15.75" x14ac:dyDescent="0.3">
      <c r="AE36759" s="70"/>
    </row>
    <row r="36760" spans="31:31" ht="15.75" x14ac:dyDescent="0.3">
      <c r="AE36760" s="70"/>
    </row>
    <row r="36761" spans="31:31" ht="15.75" x14ac:dyDescent="0.3">
      <c r="AE36761" s="70"/>
    </row>
    <row r="36762" spans="31:31" ht="15.75" x14ac:dyDescent="0.3">
      <c r="AE36762" s="70"/>
    </row>
    <row r="36763" spans="31:31" ht="15.75" x14ac:dyDescent="0.3">
      <c r="AE36763" s="70"/>
    </row>
    <row r="36764" spans="31:31" ht="15.75" x14ac:dyDescent="0.3">
      <c r="AE36764" s="70"/>
    </row>
    <row r="36765" spans="31:31" ht="15.75" x14ac:dyDescent="0.3">
      <c r="AE36765" s="70"/>
    </row>
    <row r="36766" spans="31:31" ht="15.75" x14ac:dyDescent="0.3">
      <c r="AE36766" s="70"/>
    </row>
    <row r="36767" spans="31:31" ht="15.75" x14ac:dyDescent="0.3">
      <c r="AE36767" s="70"/>
    </row>
    <row r="36768" spans="31:31" ht="15.75" x14ac:dyDescent="0.3">
      <c r="AE36768" s="70"/>
    </row>
    <row r="36769" spans="31:31" ht="15.75" x14ac:dyDescent="0.3">
      <c r="AE36769" s="70"/>
    </row>
    <row r="36770" spans="31:31" ht="15.75" x14ac:dyDescent="0.3">
      <c r="AE36770" s="70"/>
    </row>
    <row r="36771" spans="31:31" ht="15.75" x14ac:dyDescent="0.3">
      <c r="AE36771" s="70"/>
    </row>
    <row r="36772" spans="31:31" ht="15.75" x14ac:dyDescent="0.3">
      <c r="AE36772" s="70"/>
    </row>
    <row r="36773" spans="31:31" ht="15.75" x14ac:dyDescent="0.3">
      <c r="AE36773" s="70"/>
    </row>
    <row r="36774" spans="31:31" ht="15.75" x14ac:dyDescent="0.3">
      <c r="AE36774" s="70"/>
    </row>
    <row r="36775" spans="31:31" ht="15.75" x14ac:dyDescent="0.3">
      <c r="AE36775" s="70"/>
    </row>
    <row r="36776" spans="31:31" ht="15.75" x14ac:dyDescent="0.3">
      <c r="AE36776" s="70"/>
    </row>
    <row r="36777" spans="31:31" ht="15.75" x14ac:dyDescent="0.3">
      <c r="AE36777" s="70"/>
    </row>
    <row r="36778" spans="31:31" ht="15.75" x14ac:dyDescent="0.3">
      <c r="AE36778" s="70"/>
    </row>
    <row r="36779" spans="31:31" ht="15.75" x14ac:dyDescent="0.3">
      <c r="AE36779" s="70"/>
    </row>
    <row r="36780" spans="31:31" ht="15.75" x14ac:dyDescent="0.3">
      <c r="AE36780" s="70"/>
    </row>
    <row r="36781" spans="31:31" ht="15.75" x14ac:dyDescent="0.3">
      <c r="AE36781" s="70"/>
    </row>
    <row r="36782" spans="31:31" ht="15.75" x14ac:dyDescent="0.3">
      <c r="AE36782" s="70"/>
    </row>
    <row r="36783" spans="31:31" ht="15.75" x14ac:dyDescent="0.3">
      <c r="AE36783" s="70"/>
    </row>
    <row r="36784" spans="31:31" ht="15.75" x14ac:dyDescent="0.3">
      <c r="AE36784" s="70"/>
    </row>
    <row r="36785" spans="31:31" ht="15.75" x14ac:dyDescent="0.3">
      <c r="AE36785" s="70"/>
    </row>
    <row r="36786" spans="31:31" ht="15.75" x14ac:dyDescent="0.3">
      <c r="AE36786" s="70"/>
    </row>
    <row r="36787" spans="31:31" ht="15.75" x14ac:dyDescent="0.3">
      <c r="AE36787" s="70"/>
    </row>
    <row r="36788" spans="31:31" ht="15.75" x14ac:dyDescent="0.3">
      <c r="AE36788" s="70"/>
    </row>
    <row r="36789" spans="31:31" ht="15.75" x14ac:dyDescent="0.3">
      <c r="AE36789" s="70"/>
    </row>
    <row r="36790" spans="31:31" ht="15.75" x14ac:dyDescent="0.3">
      <c r="AE36790" s="70"/>
    </row>
    <row r="36791" spans="31:31" ht="15.75" x14ac:dyDescent="0.3">
      <c r="AE36791" s="70"/>
    </row>
    <row r="36792" spans="31:31" ht="15.75" x14ac:dyDescent="0.3">
      <c r="AE36792" s="70"/>
    </row>
    <row r="36793" spans="31:31" ht="15.75" x14ac:dyDescent="0.3">
      <c r="AE36793" s="70"/>
    </row>
    <row r="36794" spans="31:31" ht="15.75" x14ac:dyDescent="0.3">
      <c r="AE36794" s="70"/>
    </row>
    <row r="36795" spans="31:31" ht="15.75" x14ac:dyDescent="0.3">
      <c r="AE36795" s="70"/>
    </row>
    <row r="36796" spans="31:31" ht="15.75" x14ac:dyDescent="0.3">
      <c r="AE36796" s="70"/>
    </row>
    <row r="36797" spans="31:31" ht="15.75" x14ac:dyDescent="0.3">
      <c r="AE36797" s="70"/>
    </row>
    <row r="36798" spans="31:31" ht="15.75" x14ac:dyDescent="0.3">
      <c r="AE36798" s="70"/>
    </row>
    <row r="36799" spans="31:31" ht="15.75" x14ac:dyDescent="0.3">
      <c r="AE36799" s="70"/>
    </row>
    <row r="36800" spans="31:31" ht="15.75" x14ac:dyDescent="0.3">
      <c r="AE36800" s="70"/>
    </row>
    <row r="36801" spans="31:31" ht="15.75" x14ac:dyDescent="0.3">
      <c r="AE36801" s="70"/>
    </row>
    <row r="36802" spans="31:31" ht="15.75" x14ac:dyDescent="0.3">
      <c r="AE36802" s="70"/>
    </row>
    <row r="36803" spans="31:31" ht="15.75" x14ac:dyDescent="0.3">
      <c r="AE36803" s="70"/>
    </row>
    <row r="36804" spans="31:31" ht="15.75" x14ac:dyDescent="0.3">
      <c r="AE36804" s="70"/>
    </row>
    <row r="36805" spans="31:31" ht="15.75" x14ac:dyDescent="0.3">
      <c r="AE36805" s="70"/>
    </row>
    <row r="36806" spans="31:31" ht="15.75" x14ac:dyDescent="0.3">
      <c r="AE36806" s="70"/>
    </row>
    <row r="36807" spans="31:31" ht="15.75" x14ac:dyDescent="0.3">
      <c r="AE36807" s="70"/>
    </row>
    <row r="36808" spans="31:31" ht="15.75" x14ac:dyDescent="0.3">
      <c r="AE36808" s="70"/>
    </row>
    <row r="36809" spans="31:31" ht="15.75" x14ac:dyDescent="0.3">
      <c r="AE36809" s="70"/>
    </row>
    <row r="36810" spans="31:31" ht="15.75" x14ac:dyDescent="0.3">
      <c r="AE36810" s="70"/>
    </row>
    <row r="36811" spans="31:31" ht="15.75" x14ac:dyDescent="0.3">
      <c r="AE36811" s="70"/>
    </row>
    <row r="36812" spans="31:31" ht="15.75" x14ac:dyDescent="0.3">
      <c r="AE36812" s="70"/>
    </row>
    <row r="36813" spans="31:31" ht="15.75" x14ac:dyDescent="0.3">
      <c r="AE36813" s="70"/>
    </row>
    <row r="36814" spans="31:31" ht="15.75" x14ac:dyDescent="0.3">
      <c r="AE36814" s="70"/>
    </row>
    <row r="36815" spans="31:31" ht="15.75" x14ac:dyDescent="0.3">
      <c r="AE36815" s="70"/>
    </row>
    <row r="36816" spans="31:31" ht="15.75" x14ac:dyDescent="0.3">
      <c r="AE36816" s="70"/>
    </row>
    <row r="36817" spans="31:31" ht="15.75" x14ac:dyDescent="0.3">
      <c r="AE36817" s="70"/>
    </row>
    <row r="36818" spans="31:31" ht="15.75" x14ac:dyDescent="0.3">
      <c r="AE36818" s="70"/>
    </row>
    <row r="36819" spans="31:31" ht="15.75" x14ac:dyDescent="0.3">
      <c r="AE36819" s="70"/>
    </row>
    <row r="36820" spans="31:31" ht="15.75" x14ac:dyDescent="0.3">
      <c r="AE36820" s="70"/>
    </row>
    <row r="36821" spans="31:31" ht="15.75" x14ac:dyDescent="0.3">
      <c r="AE36821" s="70"/>
    </row>
    <row r="36822" spans="31:31" ht="15.75" x14ac:dyDescent="0.3">
      <c r="AE36822" s="70"/>
    </row>
    <row r="36823" spans="31:31" ht="15.75" x14ac:dyDescent="0.3">
      <c r="AE36823" s="70"/>
    </row>
    <row r="36824" spans="31:31" ht="15.75" x14ac:dyDescent="0.3">
      <c r="AE36824" s="70"/>
    </row>
    <row r="36825" spans="31:31" ht="15.75" x14ac:dyDescent="0.3">
      <c r="AE36825" s="70"/>
    </row>
    <row r="36826" spans="31:31" ht="15.75" x14ac:dyDescent="0.3">
      <c r="AE36826" s="70"/>
    </row>
    <row r="36827" spans="31:31" ht="15.75" x14ac:dyDescent="0.3">
      <c r="AE36827" s="70"/>
    </row>
    <row r="36828" spans="31:31" ht="15.75" x14ac:dyDescent="0.3">
      <c r="AE36828" s="70"/>
    </row>
    <row r="36829" spans="31:31" ht="15.75" x14ac:dyDescent="0.3">
      <c r="AE36829" s="70"/>
    </row>
    <row r="36830" spans="31:31" ht="15.75" x14ac:dyDescent="0.3">
      <c r="AE36830" s="70"/>
    </row>
    <row r="36831" spans="31:31" ht="15.75" x14ac:dyDescent="0.3">
      <c r="AE36831" s="70"/>
    </row>
    <row r="36832" spans="31:31" ht="15.75" x14ac:dyDescent="0.3">
      <c r="AE36832" s="70"/>
    </row>
    <row r="36833" spans="31:31" ht="15.75" x14ac:dyDescent="0.3">
      <c r="AE36833" s="70"/>
    </row>
    <row r="36834" spans="31:31" ht="15.75" x14ac:dyDescent="0.3">
      <c r="AE36834" s="70"/>
    </row>
    <row r="36835" spans="31:31" ht="15.75" x14ac:dyDescent="0.3">
      <c r="AE36835" s="70"/>
    </row>
    <row r="36836" spans="31:31" ht="15.75" x14ac:dyDescent="0.3">
      <c r="AE36836" s="70"/>
    </row>
    <row r="36837" spans="31:31" ht="15.75" x14ac:dyDescent="0.3">
      <c r="AE36837" s="70"/>
    </row>
    <row r="36838" spans="31:31" ht="15.75" x14ac:dyDescent="0.3">
      <c r="AE36838" s="70"/>
    </row>
    <row r="36839" spans="31:31" ht="15.75" x14ac:dyDescent="0.3">
      <c r="AE36839" s="70"/>
    </row>
    <row r="36840" spans="31:31" ht="15.75" x14ac:dyDescent="0.3">
      <c r="AE36840" s="70"/>
    </row>
    <row r="36841" spans="31:31" ht="15.75" x14ac:dyDescent="0.3">
      <c r="AE36841" s="70"/>
    </row>
    <row r="36842" spans="31:31" ht="15.75" x14ac:dyDescent="0.3">
      <c r="AE36842" s="70"/>
    </row>
    <row r="36843" spans="31:31" ht="15.75" x14ac:dyDescent="0.3">
      <c r="AE36843" s="70"/>
    </row>
    <row r="36844" spans="31:31" ht="15.75" x14ac:dyDescent="0.3">
      <c r="AE36844" s="70"/>
    </row>
    <row r="36845" spans="31:31" ht="15.75" x14ac:dyDescent="0.3">
      <c r="AE36845" s="70"/>
    </row>
    <row r="36846" spans="31:31" ht="15.75" x14ac:dyDescent="0.3">
      <c r="AE36846" s="70"/>
    </row>
    <row r="36847" spans="31:31" ht="15.75" x14ac:dyDescent="0.3">
      <c r="AE36847" s="70"/>
    </row>
    <row r="36848" spans="31:31" ht="15.75" x14ac:dyDescent="0.3">
      <c r="AE36848" s="70"/>
    </row>
    <row r="36849" spans="31:31" ht="15.75" x14ac:dyDescent="0.3">
      <c r="AE36849" s="70"/>
    </row>
    <row r="36850" spans="31:31" ht="15.75" x14ac:dyDescent="0.3">
      <c r="AE36850" s="70"/>
    </row>
    <row r="36851" spans="31:31" ht="15.75" x14ac:dyDescent="0.3">
      <c r="AE36851" s="70"/>
    </row>
    <row r="36852" spans="31:31" ht="15.75" x14ac:dyDescent="0.3">
      <c r="AE36852" s="70"/>
    </row>
    <row r="36853" spans="31:31" ht="15.75" x14ac:dyDescent="0.3">
      <c r="AE36853" s="70"/>
    </row>
    <row r="36854" spans="31:31" ht="15.75" x14ac:dyDescent="0.3">
      <c r="AE36854" s="70"/>
    </row>
    <row r="36855" spans="31:31" ht="15.75" x14ac:dyDescent="0.3">
      <c r="AE36855" s="70"/>
    </row>
    <row r="36856" spans="31:31" ht="15.75" x14ac:dyDescent="0.3">
      <c r="AE36856" s="70"/>
    </row>
    <row r="36857" spans="31:31" ht="15.75" x14ac:dyDescent="0.3">
      <c r="AE36857" s="70"/>
    </row>
    <row r="36858" spans="31:31" ht="15.75" x14ac:dyDescent="0.3">
      <c r="AE36858" s="70"/>
    </row>
    <row r="36859" spans="31:31" ht="15.75" x14ac:dyDescent="0.3">
      <c r="AE36859" s="70"/>
    </row>
    <row r="36860" spans="31:31" ht="15.75" x14ac:dyDescent="0.3">
      <c r="AE36860" s="70"/>
    </row>
    <row r="36861" spans="31:31" ht="15.75" x14ac:dyDescent="0.3">
      <c r="AE36861" s="70"/>
    </row>
    <row r="36862" spans="31:31" ht="15.75" x14ac:dyDescent="0.3">
      <c r="AE36862" s="70"/>
    </row>
    <row r="36863" spans="31:31" ht="15.75" x14ac:dyDescent="0.3">
      <c r="AE36863" s="70"/>
    </row>
    <row r="36864" spans="31:31" ht="15.75" x14ac:dyDescent="0.3">
      <c r="AE36864" s="70"/>
    </row>
    <row r="36865" spans="31:31" ht="15.75" x14ac:dyDescent="0.3">
      <c r="AE36865" s="70"/>
    </row>
    <row r="36866" spans="31:31" ht="15.75" x14ac:dyDescent="0.3">
      <c r="AE36866" s="70"/>
    </row>
    <row r="36867" spans="31:31" ht="15.75" x14ac:dyDescent="0.3">
      <c r="AE36867" s="70"/>
    </row>
    <row r="36868" spans="31:31" ht="15.75" x14ac:dyDescent="0.3">
      <c r="AE36868" s="70"/>
    </row>
    <row r="36869" spans="31:31" ht="15.75" x14ac:dyDescent="0.3">
      <c r="AE36869" s="70"/>
    </row>
    <row r="36870" spans="31:31" ht="15.75" x14ac:dyDescent="0.3">
      <c r="AE36870" s="70"/>
    </row>
    <row r="36871" spans="31:31" ht="15.75" x14ac:dyDescent="0.3">
      <c r="AE36871" s="70"/>
    </row>
    <row r="36872" spans="31:31" ht="15.75" x14ac:dyDescent="0.3">
      <c r="AE36872" s="70"/>
    </row>
    <row r="36873" spans="31:31" ht="15.75" x14ac:dyDescent="0.3">
      <c r="AE36873" s="70"/>
    </row>
    <row r="36874" spans="31:31" ht="15.75" x14ac:dyDescent="0.3">
      <c r="AE36874" s="70"/>
    </row>
    <row r="36875" spans="31:31" ht="15.75" x14ac:dyDescent="0.3">
      <c r="AE36875" s="70"/>
    </row>
    <row r="36876" spans="31:31" ht="15.75" x14ac:dyDescent="0.3">
      <c r="AE36876" s="70"/>
    </row>
    <row r="36877" spans="31:31" ht="15.75" x14ac:dyDescent="0.3">
      <c r="AE36877" s="70"/>
    </row>
    <row r="36878" spans="31:31" ht="15.75" x14ac:dyDescent="0.3">
      <c r="AE36878" s="70"/>
    </row>
    <row r="36879" spans="31:31" ht="15.75" x14ac:dyDescent="0.3">
      <c r="AE36879" s="70"/>
    </row>
    <row r="36880" spans="31:31" ht="15.75" x14ac:dyDescent="0.3">
      <c r="AE36880" s="70"/>
    </row>
    <row r="36881" spans="31:31" ht="15.75" x14ac:dyDescent="0.3">
      <c r="AE36881" s="70"/>
    </row>
    <row r="36882" spans="31:31" ht="15.75" x14ac:dyDescent="0.3">
      <c r="AE36882" s="70"/>
    </row>
    <row r="36883" spans="31:31" ht="15.75" x14ac:dyDescent="0.3">
      <c r="AE36883" s="70"/>
    </row>
    <row r="36884" spans="31:31" ht="15.75" x14ac:dyDescent="0.3">
      <c r="AE36884" s="70"/>
    </row>
    <row r="36885" spans="31:31" ht="15.75" x14ac:dyDescent="0.3">
      <c r="AE36885" s="70"/>
    </row>
    <row r="36886" spans="31:31" ht="15.75" x14ac:dyDescent="0.3">
      <c r="AE36886" s="70"/>
    </row>
    <row r="36887" spans="31:31" ht="15.75" x14ac:dyDescent="0.3">
      <c r="AE36887" s="70"/>
    </row>
    <row r="36888" spans="31:31" ht="15.75" x14ac:dyDescent="0.3">
      <c r="AE36888" s="70"/>
    </row>
    <row r="36889" spans="31:31" ht="15.75" x14ac:dyDescent="0.3">
      <c r="AE36889" s="70"/>
    </row>
    <row r="36890" spans="31:31" ht="15.75" x14ac:dyDescent="0.3">
      <c r="AE36890" s="70"/>
    </row>
    <row r="36891" spans="31:31" ht="15.75" x14ac:dyDescent="0.3">
      <c r="AE36891" s="70"/>
    </row>
    <row r="36892" spans="31:31" ht="15.75" x14ac:dyDescent="0.3">
      <c r="AE36892" s="70"/>
    </row>
    <row r="36893" spans="31:31" ht="15.75" x14ac:dyDescent="0.3">
      <c r="AE36893" s="70"/>
    </row>
    <row r="36894" spans="31:31" ht="15.75" x14ac:dyDescent="0.3">
      <c r="AE36894" s="70"/>
    </row>
    <row r="36895" spans="31:31" ht="15.75" x14ac:dyDescent="0.3">
      <c r="AE36895" s="70"/>
    </row>
    <row r="36896" spans="31:31" ht="15.75" x14ac:dyDescent="0.3">
      <c r="AE36896" s="70"/>
    </row>
    <row r="36897" spans="31:31" ht="15.75" x14ac:dyDescent="0.3">
      <c r="AE36897" s="70"/>
    </row>
    <row r="36898" spans="31:31" ht="15.75" x14ac:dyDescent="0.3">
      <c r="AE36898" s="70"/>
    </row>
    <row r="36899" spans="31:31" ht="15.75" x14ac:dyDescent="0.3">
      <c r="AE36899" s="70"/>
    </row>
    <row r="36900" spans="31:31" ht="15.75" x14ac:dyDescent="0.3">
      <c r="AE36900" s="70"/>
    </row>
    <row r="36901" spans="31:31" ht="15.75" x14ac:dyDescent="0.3">
      <c r="AE36901" s="70"/>
    </row>
    <row r="36902" spans="31:31" ht="15.75" x14ac:dyDescent="0.3">
      <c r="AE36902" s="70"/>
    </row>
    <row r="36903" spans="31:31" ht="15.75" x14ac:dyDescent="0.3">
      <c r="AE36903" s="70"/>
    </row>
    <row r="36904" spans="31:31" ht="15.75" x14ac:dyDescent="0.3">
      <c r="AE36904" s="70"/>
    </row>
    <row r="36905" spans="31:31" ht="15.75" x14ac:dyDescent="0.3">
      <c r="AE36905" s="70"/>
    </row>
    <row r="36906" spans="31:31" ht="15.75" x14ac:dyDescent="0.3">
      <c r="AE36906" s="70"/>
    </row>
    <row r="36907" spans="31:31" ht="15.75" x14ac:dyDescent="0.3">
      <c r="AE36907" s="70"/>
    </row>
    <row r="36908" spans="31:31" ht="15.75" x14ac:dyDescent="0.3">
      <c r="AE36908" s="70"/>
    </row>
    <row r="36909" spans="31:31" ht="15.75" x14ac:dyDescent="0.3">
      <c r="AE36909" s="70"/>
    </row>
    <row r="36910" spans="31:31" ht="15.75" x14ac:dyDescent="0.3">
      <c r="AE36910" s="70"/>
    </row>
    <row r="36911" spans="31:31" ht="15.75" x14ac:dyDescent="0.3">
      <c r="AE36911" s="70"/>
    </row>
    <row r="36912" spans="31:31" ht="15.75" x14ac:dyDescent="0.3">
      <c r="AE36912" s="70"/>
    </row>
    <row r="36913" spans="31:31" ht="15.75" x14ac:dyDescent="0.3">
      <c r="AE36913" s="70"/>
    </row>
    <row r="36914" spans="31:31" ht="15.75" x14ac:dyDescent="0.3">
      <c r="AE36914" s="70"/>
    </row>
    <row r="36915" spans="31:31" ht="15.75" x14ac:dyDescent="0.3">
      <c r="AE36915" s="70"/>
    </row>
    <row r="36916" spans="31:31" ht="15.75" x14ac:dyDescent="0.3">
      <c r="AE36916" s="70"/>
    </row>
    <row r="36917" spans="31:31" ht="15.75" x14ac:dyDescent="0.3">
      <c r="AE36917" s="70"/>
    </row>
    <row r="36918" spans="31:31" ht="15.75" x14ac:dyDescent="0.3">
      <c r="AE36918" s="70"/>
    </row>
    <row r="36919" spans="31:31" ht="15.75" x14ac:dyDescent="0.3">
      <c r="AE36919" s="70"/>
    </row>
    <row r="36920" spans="31:31" ht="15.75" x14ac:dyDescent="0.3">
      <c r="AE36920" s="70"/>
    </row>
    <row r="36921" spans="31:31" ht="15.75" x14ac:dyDescent="0.3">
      <c r="AE36921" s="70"/>
    </row>
    <row r="36922" spans="31:31" ht="15.75" x14ac:dyDescent="0.3">
      <c r="AE36922" s="70"/>
    </row>
    <row r="36923" spans="31:31" ht="15.75" x14ac:dyDescent="0.3">
      <c r="AE36923" s="70"/>
    </row>
    <row r="36924" spans="31:31" ht="15.75" x14ac:dyDescent="0.3">
      <c r="AE36924" s="70"/>
    </row>
    <row r="36925" spans="31:31" ht="15.75" x14ac:dyDescent="0.3">
      <c r="AE36925" s="70"/>
    </row>
    <row r="36926" spans="31:31" ht="15.75" x14ac:dyDescent="0.3">
      <c r="AE36926" s="70"/>
    </row>
    <row r="36927" spans="31:31" ht="15.75" x14ac:dyDescent="0.3">
      <c r="AE36927" s="70"/>
    </row>
    <row r="36928" spans="31:31" ht="15.75" x14ac:dyDescent="0.3">
      <c r="AE36928" s="70"/>
    </row>
    <row r="36929" spans="31:31" ht="15.75" x14ac:dyDescent="0.3">
      <c r="AE36929" s="70"/>
    </row>
    <row r="36930" spans="31:31" ht="15.75" x14ac:dyDescent="0.3">
      <c r="AE36930" s="70"/>
    </row>
    <row r="36931" spans="31:31" ht="15.75" x14ac:dyDescent="0.3">
      <c r="AE36931" s="70"/>
    </row>
    <row r="36932" spans="31:31" ht="15.75" x14ac:dyDescent="0.3">
      <c r="AE36932" s="70"/>
    </row>
    <row r="36933" spans="31:31" ht="15.75" x14ac:dyDescent="0.3">
      <c r="AE36933" s="70"/>
    </row>
    <row r="36934" spans="31:31" ht="15.75" x14ac:dyDescent="0.3">
      <c r="AE36934" s="70"/>
    </row>
    <row r="36935" spans="31:31" ht="15.75" x14ac:dyDescent="0.3">
      <c r="AE36935" s="70"/>
    </row>
    <row r="36936" spans="31:31" ht="15.75" x14ac:dyDescent="0.3">
      <c r="AE36936" s="70"/>
    </row>
    <row r="36937" spans="31:31" ht="15.75" x14ac:dyDescent="0.3">
      <c r="AE36937" s="70"/>
    </row>
    <row r="36938" spans="31:31" ht="15.75" x14ac:dyDescent="0.3">
      <c r="AE36938" s="70"/>
    </row>
    <row r="36939" spans="31:31" ht="15.75" x14ac:dyDescent="0.3">
      <c r="AE36939" s="70"/>
    </row>
    <row r="36940" spans="31:31" ht="15.75" x14ac:dyDescent="0.3">
      <c r="AE36940" s="70"/>
    </row>
    <row r="36941" spans="31:31" ht="15.75" x14ac:dyDescent="0.3">
      <c r="AE36941" s="70"/>
    </row>
    <row r="36942" spans="31:31" ht="15.75" x14ac:dyDescent="0.3">
      <c r="AE36942" s="70"/>
    </row>
    <row r="36943" spans="31:31" ht="15.75" x14ac:dyDescent="0.3">
      <c r="AE36943" s="70"/>
    </row>
    <row r="36944" spans="31:31" ht="15.75" x14ac:dyDescent="0.3">
      <c r="AE36944" s="70"/>
    </row>
    <row r="36945" spans="31:31" ht="15.75" x14ac:dyDescent="0.3">
      <c r="AE36945" s="70"/>
    </row>
    <row r="36946" spans="31:31" ht="15.75" x14ac:dyDescent="0.3">
      <c r="AE36946" s="70"/>
    </row>
    <row r="36947" spans="31:31" ht="15.75" x14ac:dyDescent="0.3">
      <c r="AE36947" s="70"/>
    </row>
    <row r="36948" spans="31:31" ht="15.75" x14ac:dyDescent="0.3">
      <c r="AE36948" s="70"/>
    </row>
    <row r="36949" spans="31:31" ht="15.75" x14ac:dyDescent="0.3">
      <c r="AE36949" s="70"/>
    </row>
    <row r="36950" spans="31:31" ht="15.75" x14ac:dyDescent="0.3">
      <c r="AE36950" s="70"/>
    </row>
    <row r="36951" spans="31:31" ht="15.75" x14ac:dyDescent="0.3">
      <c r="AE36951" s="70"/>
    </row>
    <row r="36952" spans="31:31" ht="15.75" x14ac:dyDescent="0.3">
      <c r="AE36952" s="70"/>
    </row>
    <row r="36953" spans="31:31" ht="15.75" x14ac:dyDescent="0.3">
      <c r="AE36953" s="70"/>
    </row>
    <row r="36954" spans="31:31" ht="15.75" x14ac:dyDescent="0.3">
      <c r="AE36954" s="70"/>
    </row>
    <row r="36955" spans="31:31" ht="15.75" x14ac:dyDescent="0.3">
      <c r="AE36955" s="70"/>
    </row>
    <row r="36956" spans="31:31" ht="15.75" x14ac:dyDescent="0.3">
      <c r="AE36956" s="70"/>
    </row>
    <row r="36957" spans="31:31" ht="15.75" x14ac:dyDescent="0.3">
      <c r="AE36957" s="70"/>
    </row>
    <row r="36958" spans="31:31" ht="15.75" x14ac:dyDescent="0.3">
      <c r="AE36958" s="70"/>
    </row>
    <row r="36959" spans="31:31" ht="15.75" x14ac:dyDescent="0.3">
      <c r="AE36959" s="70"/>
    </row>
    <row r="36960" spans="31:31" ht="15.75" x14ac:dyDescent="0.3">
      <c r="AE36960" s="70"/>
    </row>
    <row r="36961" spans="31:31" ht="15.75" x14ac:dyDescent="0.3">
      <c r="AE36961" s="70"/>
    </row>
    <row r="36962" spans="31:31" ht="15.75" x14ac:dyDescent="0.3">
      <c r="AE36962" s="70"/>
    </row>
    <row r="36963" spans="31:31" ht="15.75" x14ac:dyDescent="0.3">
      <c r="AE36963" s="70"/>
    </row>
    <row r="36964" spans="31:31" ht="15.75" x14ac:dyDescent="0.3">
      <c r="AE36964" s="70"/>
    </row>
    <row r="36965" spans="31:31" ht="15.75" x14ac:dyDescent="0.3">
      <c r="AE36965" s="70"/>
    </row>
    <row r="36966" spans="31:31" ht="15.75" x14ac:dyDescent="0.3">
      <c r="AE36966" s="70"/>
    </row>
    <row r="36967" spans="31:31" ht="15.75" x14ac:dyDescent="0.3">
      <c r="AE36967" s="70"/>
    </row>
    <row r="36968" spans="31:31" ht="15.75" x14ac:dyDescent="0.3">
      <c r="AE36968" s="70"/>
    </row>
    <row r="36969" spans="31:31" ht="15.75" x14ac:dyDescent="0.3">
      <c r="AE36969" s="70"/>
    </row>
    <row r="36970" spans="31:31" ht="15.75" x14ac:dyDescent="0.3">
      <c r="AE36970" s="70"/>
    </row>
    <row r="36971" spans="31:31" ht="15.75" x14ac:dyDescent="0.3">
      <c r="AE36971" s="70"/>
    </row>
    <row r="36972" spans="31:31" ht="15.75" x14ac:dyDescent="0.3">
      <c r="AE36972" s="70"/>
    </row>
    <row r="36973" spans="31:31" ht="15.75" x14ac:dyDescent="0.3">
      <c r="AE36973" s="70"/>
    </row>
    <row r="36974" spans="31:31" ht="15.75" x14ac:dyDescent="0.3">
      <c r="AE36974" s="70"/>
    </row>
    <row r="36975" spans="31:31" ht="15.75" x14ac:dyDescent="0.3">
      <c r="AE36975" s="70"/>
    </row>
    <row r="36976" spans="31:31" ht="15.75" x14ac:dyDescent="0.3">
      <c r="AE36976" s="70"/>
    </row>
    <row r="36977" spans="31:31" ht="15.75" x14ac:dyDescent="0.3">
      <c r="AE36977" s="70"/>
    </row>
    <row r="36978" spans="31:31" ht="15.75" x14ac:dyDescent="0.3">
      <c r="AE36978" s="70"/>
    </row>
    <row r="36979" spans="31:31" ht="15.75" x14ac:dyDescent="0.3">
      <c r="AE36979" s="70"/>
    </row>
    <row r="36980" spans="31:31" ht="15.75" x14ac:dyDescent="0.3">
      <c r="AE36980" s="70"/>
    </row>
    <row r="36981" spans="31:31" ht="15.75" x14ac:dyDescent="0.3">
      <c r="AE36981" s="70"/>
    </row>
    <row r="36982" spans="31:31" ht="15.75" x14ac:dyDescent="0.3">
      <c r="AE36982" s="70"/>
    </row>
    <row r="36983" spans="31:31" ht="15.75" x14ac:dyDescent="0.3">
      <c r="AE36983" s="70"/>
    </row>
    <row r="36984" spans="31:31" ht="15.75" x14ac:dyDescent="0.3">
      <c r="AE36984" s="70"/>
    </row>
    <row r="36985" spans="31:31" ht="15.75" x14ac:dyDescent="0.3">
      <c r="AE36985" s="70"/>
    </row>
    <row r="36986" spans="31:31" ht="15.75" x14ac:dyDescent="0.3">
      <c r="AE36986" s="70"/>
    </row>
    <row r="36987" spans="31:31" ht="15.75" x14ac:dyDescent="0.3">
      <c r="AE36987" s="70"/>
    </row>
    <row r="36988" spans="31:31" ht="15.75" x14ac:dyDescent="0.3">
      <c r="AE36988" s="70"/>
    </row>
    <row r="36989" spans="31:31" ht="15.75" x14ac:dyDescent="0.3">
      <c r="AE36989" s="70"/>
    </row>
    <row r="36990" spans="31:31" ht="15.75" x14ac:dyDescent="0.3">
      <c r="AE36990" s="70"/>
    </row>
    <row r="36991" spans="31:31" ht="15.75" x14ac:dyDescent="0.3">
      <c r="AE36991" s="70"/>
    </row>
    <row r="36992" spans="31:31" ht="15.75" x14ac:dyDescent="0.3">
      <c r="AE36992" s="70"/>
    </row>
    <row r="36993" spans="31:31" ht="15.75" x14ac:dyDescent="0.3">
      <c r="AE36993" s="70"/>
    </row>
    <row r="36994" spans="31:31" ht="15.75" x14ac:dyDescent="0.3">
      <c r="AE36994" s="70"/>
    </row>
    <row r="36995" spans="31:31" ht="15.75" x14ac:dyDescent="0.3">
      <c r="AE36995" s="70"/>
    </row>
    <row r="36996" spans="31:31" ht="15.75" x14ac:dyDescent="0.3">
      <c r="AE36996" s="70"/>
    </row>
    <row r="36997" spans="31:31" ht="15.75" x14ac:dyDescent="0.3">
      <c r="AE36997" s="70"/>
    </row>
    <row r="36998" spans="31:31" ht="15.75" x14ac:dyDescent="0.3">
      <c r="AE36998" s="70"/>
    </row>
    <row r="36999" spans="31:31" ht="15.75" x14ac:dyDescent="0.3">
      <c r="AE36999" s="70"/>
    </row>
    <row r="37000" spans="31:31" ht="15.75" x14ac:dyDescent="0.3">
      <c r="AE37000" s="70"/>
    </row>
    <row r="37001" spans="31:31" ht="15.75" x14ac:dyDescent="0.3">
      <c r="AE37001" s="70"/>
    </row>
    <row r="37002" spans="31:31" ht="15.75" x14ac:dyDescent="0.3">
      <c r="AE37002" s="70"/>
    </row>
    <row r="37003" spans="31:31" ht="15.75" x14ac:dyDescent="0.3">
      <c r="AE37003" s="70"/>
    </row>
    <row r="37004" spans="31:31" ht="15.75" x14ac:dyDescent="0.3">
      <c r="AE37004" s="70"/>
    </row>
    <row r="37005" spans="31:31" ht="15.75" x14ac:dyDescent="0.3">
      <c r="AE37005" s="70"/>
    </row>
    <row r="37006" spans="31:31" ht="15.75" x14ac:dyDescent="0.3">
      <c r="AE37006" s="70"/>
    </row>
    <row r="37007" spans="31:31" ht="15.75" x14ac:dyDescent="0.3">
      <c r="AE37007" s="70"/>
    </row>
    <row r="37008" spans="31:31" ht="15.75" x14ac:dyDescent="0.3">
      <c r="AE37008" s="70"/>
    </row>
    <row r="37009" spans="31:31" ht="15.75" x14ac:dyDescent="0.3">
      <c r="AE37009" s="70"/>
    </row>
    <row r="37010" spans="31:31" ht="15.75" x14ac:dyDescent="0.3">
      <c r="AE37010" s="70"/>
    </row>
    <row r="37011" spans="31:31" ht="15.75" x14ac:dyDescent="0.3">
      <c r="AE37011" s="70"/>
    </row>
    <row r="37012" spans="31:31" ht="15.75" x14ac:dyDescent="0.3">
      <c r="AE37012" s="70"/>
    </row>
    <row r="37013" spans="31:31" ht="15.75" x14ac:dyDescent="0.3">
      <c r="AE37013" s="70"/>
    </row>
    <row r="37014" spans="31:31" ht="15.75" x14ac:dyDescent="0.3">
      <c r="AE37014" s="70"/>
    </row>
    <row r="37015" spans="31:31" ht="15.75" x14ac:dyDescent="0.3">
      <c r="AE37015" s="70"/>
    </row>
    <row r="37016" spans="31:31" ht="15.75" x14ac:dyDescent="0.3">
      <c r="AE37016" s="70"/>
    </row>
    <row r="37017" spans="31:31" ht="15.75" x14ac:dyDescent="0.3">
      <c r="AE37017" s="70"/>
    </row>
    <row r="37018" spans="31:31" ht="15.75" x14ac:dyDescent="0.3">
      <c r="AE37018" s="70"/>
    </row>
    <row r="37019" spans="31:31" ht="15.75" x14ac:dyDescent="0.3">
      <c r="AE37019" s="70"/>
    </row>
    <row r="37020" spans="31:31" ht="15.75" x14ac:dyDescent="0.3">
      <c r="AE37020" s="70"/>
    </row>
    <row r="37021" spans="31:31" ht="15.75" x14ac:dyDescent="0.3">
      <c r="AE37021" s="70"/>
    </row>
    <row r="37022" spans="31:31" ht="15.75" x14ac:dyDescent="0.3">
      <c r="AE37022" s="70"/>
    </row>
    <row r="37023" spans="31:31" ht="15.75" x14ac:dyDescent="0.3">
      <c r="AE37023" s="70"/>
    </row>
    <row r="37024" spans="31:31" ht="15.75" x14ac:dyDescent="0.3">
      <c r="AE37024" s="70"/>
    </row>
    <row r="37025" spans="31:31" ht="15.75" x14ac:dyDescent="0.3">
      <c r="AE37025" s="70"/>
    </row>
    <row r="37026" spans="31:31" ht="15.75" x14ac:dyDescent="0.3">
      <c r="AE37026" s="70"/>
    </row>
    <row r="37027" spans="31:31" ht="15.75" x14ac:dyDescent="0.3">
      <c r="AE37027" s="70"/>
    </row>
    <row r="37028" spans="31:31" ht="15.75" x14ac:dyDescent="0.3">
      <c r="AE37028" s="70"/>
    </row>
    <row r="37029" spans="31:31" ht="15.75" x14ac:dyDescent="0.3">
      <c r="AE37029" s="70"/>
    </row>
    <row r="37030" spans="31:31" ht="15.75" x14ac:dyDescent="0.3">
      <c r="AE37030" s="70"/>
    </row>
    <row r="37031" spans="31:31" ht="15.75" x14ac:dyDescent="0.3">
      <c r="AE37031" s="70"/>
    </row>
    <row r="37032" spans="31:31" ht="15.75" x14ac:dyDescent="0.3">
      <c r="AE37032" s="70"/>
    </row>
    <row r="37033" spans="31:31" ht="15.75" x14ac:dyDescent="0.3">
      <c r="AE37033" s="70"/>
    </row>
    <row r="37034" spans="31:31" ht="15.75" x14ac:dyDescent="0.3">
      <c r="AE37034" s="70"/>
    </row>
    <row r="37035" spans="31:31" ht="15.75" x14ac:dyDescent="0.3">
      <c r="AE37035" s="70"/>
    </row>
    <row r="37036" spans="31:31" ht="15.75" x14ac:dyDescent="0.3">
      <c r="AE37036" s="70"/>
    </row>
    <row r="37037" spans="31:31" ht="15.75" x14ac:dyDescent="0.3">
      <c r="AE37037" s="70"/>
    </row>
    <row r="37038" spans="31:31" ht="15.75" x14ac:dyDescent="0.3">
      <c r="AE37038" s="70"/>
    </row>
    <row r="37039" spans="31:31" ht="15.75" x14ac:dyDescent="0.3">
      <c r="AE37039" s="70"/>
    </row>
    <row r="37040" spans="31:31" ht="15.75" x14ac:dyDescent="0.3">
      <c r="AE37040" s="70"/>
    </row>
    <row r="37041" spans="31:31" ht="15.75" x14ac:dyDescent="0.3">
      <c r="AE37041" s="70"/>
    </row>
    <row r="37042" spans="31:31" ht="15.75" x14ac:dyDescent="0.3">
      <c r="AE37042" s="70"/>
    </row>
    <row r="37043" spans="31:31" ht="15.75" x14ac:dyDescent="0.3">
      <c r="AE37043" s="70"/>
    </row>
    <row r="37044" spans="31:31" ht="15.75" x14ac:dyDescent="0.3">
      <c r="AE37044" s="70"/>
    </row>
    <row r="37045" spans="31:31" ht="15.75" x14ac:dyDescent="0.3">
      <c r="AE37045" s="70"/>
    </row>
    <row r="37046" spans="31:31" ht="15.75" x14ac:dyDescent="0.3">
      <c r="AE37046" s="70"/>
    </row>
    <row r="37047" spans="31:31" ht="15.75" x14ac:dyDescent="0.3">
      <c r="AE37047" s="70"/>
    </row>
    <row r="37048" spans="31:31" ht="15.75" x14ac:dyDescent="0.3">
      <c r="AE37048" s="70"/>
    </row>
    <row r="37049" spans="31:31" ht="15.75" x14ac:dyDescent="0.3">
      <c r="AE37049" s="70"/>
    </row>
    <row r="37050" spans="31:31" ht="15.75" x14ac:dyDescent="0.3">
      <c r="AE37050" s="70"/>
    </row>
    <row r="37051" spans="31:31" ht="15.75" x14ac:dyDescent="0.3">
      <c r="AE37051" s="70"/>
    </row>
    <row r="37052" spans="31:31" ht="15.75" x14ac:dyDescent="0.3">
      <c r="AE37052" s="70"/>
    </row>
    <row r="37053" spans="31:31" ht="15.75" x14ac:dyDescent="0.3">
      <c r="AE37053" s="70"/>
    </row>
    <row r="37054" spans="31:31" ht="15.75" x14ac:dyDescent="0.3">
      <c r="AE37054" s="70"/>
    </row>
    <row r="37055" spans="31:31" ht="15.75" x14ac:dyDescent="0.3">
      <c r="AE37055" s="70"/>
    </row>
    <row r="37056" spans="31:31" ht="15.75" x14ac:dyDescent="0.3">
      <c r="AE37056" s="70"/>
    </row>
    <row r="37057" spans="31:31" ht="15.75" x14ac:dyDescent="0.3">
      <c r="AE37057" s="70"/>
    </row>
    <row r="37058" spans="31:31" ht="15.75" x14ac:dyDescent="0.3">
      <c r="AE37058" s="70"/>
    </row>
    <row r="37059" spans="31:31" ht="15.75" x14ac:dyDescent="0.3">
      <c r="AE37059" s="70"/>
    </row>
    <row r="37060" spans="31:31" ht="15.75" x14ac:dyDescent="0.3">
      <c r="AE37060" s="70"/>
    </row>
    <row r="37061" spans="31:31" ht="15.75" x14ac:dyDescent="0.3">
      <c r="AE37061" s="70"/>
    </row>
    <row r="37062" spans="31:31" ht="15.75" x14ac:dyDescent="0.3">
      <c r="AE37062" s="70"/>
    </row>
    <row r="37063" spans="31:31" ht="15.75" x14ac:dyDescent="0.3">
      <c r="AE37063" s="70"/>
    </row>
    <row r="37064" spans="31:31" ht="15.75" x14ac:dyDescent="0.3">
      <c r="AE37064" s="70"/>
    </row>
    <row r="37065" spans="31:31" ht="15.75" x14ac:dyDescent="0.3">
      <c r="AE37065" s="70"/>
    </row>
    <row r="37066" spans="31:31" ht="15.75" x14ac:dyDescent="0.3">
      <c r="AE37066" s="70"/>
    </row>
    <row r="37067" spans="31:31" ht="15.75" x14ac:dyDescent="0.3">
      <c r="AE37067" s="70"/>
    </row>
    <row r="37068" spans="31:31" ht="15.75" x14ac:dyDescent="0.3">
      <c r="AE37068" s="70"/>
    </row>
    <row r="37069" spans="31:31" ht="15.75" x14ac:dyDescent="0.3">
      <c r="AE37069" s="70"/>
    </row>
    <row r="37070" spans="31:31" ht="15.75" x14ac:dyDescent="0.3">
      <c r="AE37070" s="70"/>
    </row>
    <row r="37071" spans="31:31" ht="15.75" x14ac:dyDescent="0.3">
      <c r="AE37071" s="70"/>
    </row>
    <row r="37072" spans="31:31" ht="15.75" x14ac:dyDescent="0.3">
      <c r="AE37072" s="70"/>
    </row>
    <row r="37073" spans="31:31" ht="15.75" x14ac:dyDescent="0.3">
      <c r="AE37073" s="70"/>
    </row>
    <row r="37074" spans="31:31" ht="15.75" x14ac:dyDescent="0.3">
      <c r="AE37074" s="70"/>
    </row>
    <row r="37075" spans="31:31" ht="15.75" x14ac:dyDescent="0.3">
      <c r="AE37075" s="70"/>
    </row>
    <row r="37076" spans="31:31" ht="15.75" x14ac:dyDescent="0.3">
      <c r="AE37076" s="70"/>
    </row>
    <row r="37077" spans="31:31" ht="15.75" x14ac:dyDescent="0.3">
      <c r="AE37077" s="70"/>
    </row>
    <row r="37078" spans="31:31" ht="15.75" x14ac:dyDescent="0.3">
      <c r="AE37078" s="70"/>
    </row>
    <row r="37079" spans="31:31" ht="15.75" x14ac:dyDescent="0.3">
      <c r="AE37079" s="70"/>
    </row>
    <row r="37080" spans="31:31" ht="15.75" x14ac:dyDescent="0.3">
      <c r="AE37080" s="70"/>
    </row>
    <row r="37081" spans="31:31" ht="15.75" x14ac:dyDescent="0.3">
      <c r="AE37081" s="70"/>
    </row>
    <row r="37082" spans="31:31" ht="15.75" x14ac:dyDescent="0.3">
      <c r="AE37082" s="70"/>
    </row>
    <row r="37083" spans="31:31" ht="15.75" x14ac:dyDescent="0.3">
      <c r="AE37083" s="70"/>
    </row>
    <row r="37084" spans="31:31" ht="15.75" x14ac:dyDescent="0.3">
      <c r="AE37084" s="70"/>
    </row>
    <row r="37085" spans="31:31" ht="15.75" x14ac:dyDescent="0.3">
      <c r="AE37085" s="70"/>
    </row>
    <row r="37086" spans="31:31" ht="15.75" x14ac:dyDescent="0.3">
      <c r="AE37086" s="70"/>
    </row>
    <row r="37087" spans="31:31" ht="15.75" x14ac:dyDescent="0.3">
      <c r="AE37087" s="70"/>
    </row>
    <row r="37088" spans="31:31" ht="15.75" x14ac:dyDescent="0.3">
      <c r="AE37088" s="70"/>
    </row>
    <row r="37089" spans="31:31" ht="15.75" x14ac:dyDescent="0.3">
      <c r="AE37089" s="70"/>
    </row>
    <row r="37090" spans="31:31" ht="15.75" x14ac:dyDescent="0.3">
      <c r="AE37090" s="70"/>
    </row>
    <row r="37091" spans="31:31" ht="15.75" x14ac:dyDescent="0.3">
      <c r="AE37091" s="70"/>
    </row>
    <row r="37092" spans="31:31" ht="15.75" x14ac:dyDescent="0.3">
      <c r="AE37092" s="70"/>
    </row>
    <row r="37093" spans="31:31" ht="15.75" x14ac:dyDescent="0.3">
      <c r="AE37093" s="70"/>
    </row>
    <row r="37094" spans="31:31" ht="15.75" x14ac:dyDescent="0.3">
      <c r="AE37094" s="70"/>
    </row>
    <row r="37095" spans="31:31" ht="15.75" x14ac:dyDescent="0.3">
      <c r="AE37095" s="70"/>
    </row>
    <row r="37096" spans="31:31" ht="15.75" x14ac:dyDescent="0.3">
      <c r="AE37096" s="70"/>
    </row>
    <row r="37097" spans="31:31" ht="15.75" x14ac:dyDescent="0.3">
      <c r="AE37097" s="70"/>
    </row>
    <row r="37098" spans="31:31" ht="15.75" x14ac:dyDescent="0.3">
      <c r="AE37098" s="70"/>
    </row>
    <row r="37099" spans="31:31" ht="15.75" x14ac:dyDescent="0.3">
      <c r="AE37099" s="70"/>
    </row>
    <row r="37100" spans="31:31" ht="15.75" x14ac:dyDescent="0.3">
      <c r="AE37100" s="70"/>
    </row>
    <row r="37101" spans="31:31" ht="15.75" x14ac:dyDescent="0.3">
      <c r="AE37101" s="70"/>
    </row>
    <row r="37102" spans="31:31" ht="15.75" x14ac:dyDescent="0.3">
      <c r="AE37102" s="70"/>
    </row>
    <row r="37103" spans="31:31" ht="15.75" x14ac:dyDescent="0.3">
      <c r="AE37103" s="70"/>
    </row>
    <row r="37104" spans="31:31" ht="15.75" x14ac:dyDescent="0.3">
      <c r="AE37104" s="70"/>
    </row>
    <row r="37105" spans="31:31" ht="15.75" x14ac:dyDescent="0.3">
      <c r="AE37105" s="70"/>
    </row>
    <row r="37106" spans="31:31" ht="15.75" x14ac:dyDescent="0.3">
      <c r="AE37106" s="70"/>
    </row>
    <row r="37107" spans="31:31" ht="15.75" x14ac:dyDescent="0.3">
      <c r="AE37107" s="70"/>
    </row>
    <row r="37108" spans="31:31" ht="15.75" x14ac:dyDescent="0.3">
      <c r="AE37108" s="70"/>
    </row>
    <row r="37109" spans="31:31" ht="15.75" x14ac:dyDescent="0.3">
      <c r="AE37109" s="70"/>
    </row>
    <row r="37110" spans="31:31" ht="15.75" x14ac:dyDescent="0.3">
      <c r="AE37110" s="70"/>
    </row>
    <row r="37111" spans="31:31" ht="15.75" x14ac:dyDescent="0.3">
      <c r="AE37111" s="70"/>
    </row>
    <row r="37112" spans="31:31" ht="15.75" x14ac:dyDescent="0.3">
      <c r="AE37112" s="70"/>
    </row>
    <row r="37113" spans="31:31" ht="15.75" x14ac:dyDescent="0.3">
      <c r="AE37113" s="70"/>
    </row>
    <row r="37114" spans="31:31" ht="15.75" x14ac:dyDescent="0.3">
      <c r="AE37114" s="70"/>
    </row>
    <row r="37115" spans="31:31" ht="15.75" x14ac:dyDescent="0.3">
      <c r="AE37115" s="70"/>
    </row>
    <row r="37116" spans="31:31" ht="15.75" x14ac:dyDescent="0.3">
      <c r="AE37116" s="70"/>
    </row>
    <row r="37117" spans="31:31" ht="15.75" x14ac:dyDescent="0.3">
      <c r="AE37117" s="70"/>
    </row>
    <row r="37118" spans="31:31" ht="15.75" x14ac:dyDescent="0.3">
      <c r="AE37118" s="70"/>
    </row>
    <row r="37119" spans="31:31" ht="15.75" x14ac:dyDescent="0.3">
      <c r="AE37119" s="70"/>
    </row>
    <row r="37120" spans="31:31" ht="15.75" x14ac:dyDescent="0.3">
      <c r="AE37120" s="70"/>
    </row>
    <row r="37121" spans="31:31" ht="15.75" x14ac:dyDescent="0.3">
      <c r="AE37121" s="70"/>
    </row>
    <row r="37122" spans="31:31" ht="15.75" x14ac:dyDescent="0.3">
      <c r="AE37122" s="70"/>
    </row>
    <row r="37123" spans="31:31" ht="15.75" x14ac:dyDescent="0.3">
      <c r="AE37123" s="70"/>
    </row>
    <row r="37124" spans="31:31" ht="15.75" x14ac:dyDescent="0.3">
      <c r="AE37124" s="70"/>
    </row>
    <row r="37125" spans="31:31" ht="15.75" x14ac:dyDescent="0.3">
      <c r="AE37125" s="70"/>
    </row>
    <row r="37126" spans="31:31" ht="15.75" x14ac:dyDescent="0.3">
      <c r="AE37126" s="70"/>
    </row>
    <row r="37127" spans="31:31" ht="15.75" x14ac:dyDescent="0.3">
      <c r="AE37127" s="70"/>
    </row>
    <row r="37128" spans="31:31" ht="15.75" x14ac:dyDescent="0.3">
      <c r="AE37128" s="70"/>
    </row>
    <row r="37129" spans="31:31" ht="15.75" x14ac:dyDescent="0.3">
      <c r="AE37129" s="70"/>
    </row>
    <row r="37130" spans="31:31" ht="15.75" x14ac:dyDescent="0.3">
      <c r="AE37130" s="70"/>
    </row>
    <row r="37131" spans="31:31" ht="15.75" x14ac:dyDescent="0.3">
      <c r="AE37131" s="70"/>
    </row>
    <row r="37132" spans="31:31" ht="15.75" x14ac:dyDescent="0.3">
      <c r="AE37132" s="70"/>
    </row>
    <row r="37133" spans="31:31" ht="15.75" x14ac:dyDescent="0.3">
      <c r="AE37133" s="70"/>
    </row>
    <row r="37134" spans="31:31" ht="15.75" x14ac:dyDescent="0.3">
      <c r="AE37134" s="70"/>
    </row>
    <row r="37135" spans="31:31" ht="15.75" x14ac:dyDescent="0.3">
      <c r="AE37135" s="70"/>
    </row>
    <row r="37136" spans="31:31" ht="15.75" x14ac:dyDescent="0.3">
      <c r="AE37136" s="70"/>
    </row>
    <row r="37137" spans="31:31" ht="15.75" x14ac:dyDescent="0.3">
      <c r="AE37137" s="70"/>
    </row>
    <row r="37138" spans="31:31" ht="15.75" x14ac:dyDescent="0.3">
      <c r="AE37138" s="70"/>
    </row>
    <row r="37139" spans="31:31" ht="15.75" x14ac:dyDescent="0.3">
      <c r="AE37139" s="70"/>
    </row>
    <row r="37140" spans="31:31" ht="15.75" x14ac:dyDescent="0.3">
      <c r="AE37140" s="70"/>
    </row>
    <row r="37141" spans="31:31" ht="15.75" x14ac:dyDescent="0.3">
      <c r="AE37141" s="70"/>
    </row>
    <row r="37142" spans="31:31" ht="15.75" x14ac:dyDescent="0.3">
      <c r="AE37142" s="70"/>
    </row>
    <row r="37143" spans="31:31" ht="15.75" x14ac:dyDescent="0.3">
      <c r="AE37143" s="70"/>
    </row>
    <row r="37144" spans="31:31" ht="15.75" x14ac:dyDescent="0.3">
      <c r="AE37144" s="70"/>
    </row>
    <row r="37145" spans="31:31" ht="15.75" x14ac:dyDescent="0.3">
      <c r="AE37145" s="70"/>
    </row>
    <row r="37146" spans="31:31" ht="15.75" x14ac:dyDescent="0.3">
      <c r="AE37146" s="70"/>
    </row>
    <row r="37147" spans="31:31" ht="15.75" x14ac:dyDescent="0.3">
      <c r="AE37147" s="70"/>
    </row>
    <row r="37148" spans="31:31" ht="15.75" x14ac:dyDescent="0.3">
      <c r="AE37148" s="70"/>
    </row>
    <row r="37149" spans="31:31" ht="15.75" x14ac:dyDescent="0.3">
      <c r="AE37149" s="70"/>
    </row>
    <row r="37150" spans="31:31" ht="15.75" x14ac:dyDescent="0.3">
      <c r="AE37150" s="70"/>
    </row>
    <row r="37151" spans="31:31" ht="15.75" x14ac:dyDescent="0.3">
      <c r="AE37151" s="70"/>
    </row>
    <row r="37152" spans="31:31" ht="15.75" x14ac:dyDescent="0.3">
      <c r="AE37152" s="70"/>
    </row>
    <row r="37153" spans="31:31" ht="15.75" x14ac:dyDescent="0.3">
      <c r="AE37153" s="70"/>
    </row>
    <row r="37154" spans="31:31" ht="15.75" x14ac:dyDescent="0.3">
      <c r="AE37154" s="70"/>
    </row>
    <row r="37155" spans="31:31" ht="15.75" x14ac:dyDescent="0.3">
      <c r="AE37155" s="70"/>
    </row>
    <row r="37156" spans="31:31" ht="15.75" x14ac:dyDescent="0.3">
      <c r="AE37156" s="70"/>
    </row>
    <row r="37157" spans="31:31" ht="15.75" x14ac:dyDescent="0.3">
      <c r="AE37157" s="70"/>
    </row>
    <row r="37158" spans="31:31" ht="15.75" x14ac:dyDescent="0.3">
      <c r="AE37158" s="70"/>
    </row>
    <row r="37159" spans="31:31" ht="15.75" x14ac:dyDescent="0.3">
      <c r="AE37159" s="70"/>
    </row>
    <row r="37160" spans="31:31" ht="15.75" x14ac:dyDescent="0.3">
      <c r="AE37160" s="70"/>
    </row>
    <row r="37161" spans="31:31" ht="15.75" x14ac:dyDescent="0.3">
      <c r="AE37161" s="70"/>
    </row>
    <row r="37162" spans="31:31" ht="15.75" x14ac:dyDescent="0.3">
      <c r="AE37162" s="70"/>
    </row>
    <row r="37163" spans="31:31" ht="15.75" x14ac:dyDescent="0.3">
      <c r="AE37163" s="70"/>
    </row>
    <row r="37164" spans="31:31" ht="15.75" x14ac:dyDescent="0.3">
      <c r="AE37164" s="70"/>
    </row>
    <row r="37165" spans="31:31" ht="15.75" x14ac:dyDescent="0.3">
      <c r="AE37165" s="70"/>
    </row>
    <row r="37166" spans="31:31" ht="15.75" x14ac:dyDescent="0.3">
      <c r="AE37166" s="70"/>
    </row>
    <row r="37167" spans="31:31" ht="15.75" x14ac:dyDescent="0.3">
      <c r="AE37167" s="70"/>
    </row>
    <row r="37168" spans="31:31" ht="15.75" x14ac:dyDescent="0.3">
      <c r="AE37168" s="70"/>
    </row>
    <row r="37169" spans="31:31" ht="15.75" x14ac:dyDescent="0.3">
      <c r="AE37169" s="70"/>
    </row>
    <row r="37170" spans="31:31" ht="15.75" x14ac:dyDescent="0.3">
      <c r="AE37170" s="70"/>
    </row>
    <row r="37171" spans="31:31" ht="15.75" x14ac:dyDescent="0.3">
      <c r="AE37171" s="70"/>
    </row>
    <row r="37172" spans="31:31" ht="15.75" x14ac:dyDescent="0.3">
      <c r="AE37172" s="70"/>
    </row>
    <row r="37173" spans="31:31" ht="15.75" x14ac:dyDescent="0.3">
      <c r="AE37173" s="70"/>
    </row>
    <row r="37174" spans="31:31" ht="15.75" x14ac:dyDescent="0.3">
      <c r="AE37174" s="70"/>
    </row>
    <row r="37175" spans="31:31" ht="15.75" x14ac:dyDescent="0.3">
      <c r="AE37175" s="70"/>
    </row>
    <row r="37176" spans="31:31" ht="15.75" x14ac:dyDescent="0.3">
      <c r="AE37176" s="70"/>
    </row>
    <row r="37177" spans="31:31" ht="15.75" x14ac:dyDescent="0.3">
      <c r="AE37177" s="70"/>
    </row>
    <row r="37178" spans="31:31" ht="15.75" x14ac:dyDescent="0.3">
      <c r="AE37178" s="70"/>
    </row>
    <row r="37179" spans="31:31" ht="15.75" x14ac:dyDescent="0.3">
      <c r="AE37179" s="70"/>
    </row>
    <row r="37180" spans="31:31" ht="15.75" x14ac:dyDescent="0.3">
      <c r="AE37180" s="70"/>
    </row>
    <row r="37181" spans="31:31" ht="15.75" x14ac:dyDescent="0.3">
      <c r="AE37181" s="70"/>
    </row>
    <row r="37182" spans="31:31" ht="15.75" x14ac:dyDescent="0.3">
      <c r="AE37182" s="70"/>
    </row>
    <row r="37183" spans="31:31" ht="15.75" x14ac:dyDescent="0.3">
      <c r="AE37183" s="70"/>
    </row>
    <row r="37184" spans="31:31" ht="15.75" x14ac:dyDescent="0.3">
      <c r="AE37184" s="70"/>
    </row>
    <row r="37185" spans="31:31" ht="15.75" x14ac:dyDescent="0.3">
      <c r="AE37185" s="70"/>
    </row>
    <row r="37186" spans="31:31" ht="15.75" x14ac:dyDescent="0.3">
      <c r="AE37186" s="70"/>
    </row>
    <row r="37187" spans="31:31" ht="15.75" x14ac:dyDescent="0.3">
      <c r="AE37187" s="70"/>
    </row>
    <row r="37188" spans="31:31" ht="15.75" x14ac:dyDescent="0.3">
      <c r="AE37188" s="70"/>
    </row>
    <row r="37189" spans="31:31" ht="15.75" x14ac:dyDescent="0.3">
      <c r="AE37189" s="70"/>
    </row>
    <row r="37190" spans="31:31" ht="15.75" x14ac:dyDescent="0.3">
      <c r="AE37190" s="70"/>
    </row>
    <row r="37191" spans="31:31" ht="15.75" x14ac:dyDescent="0.3">
      <c r="AE37191" s="70"/>
    </row>
    <row r="37192" spans="31:31" ht="15.75" x14ac:dyDescent="0.3">
      <c r="AE37192" s="70"/>
    </row>
    <row r="37193" spans="31:31" ht="15.75" x14ac:dyDescent="0.3">
      <c r="AE37193" s="70"/>
    </row>
    <row r="37194" spans="31:31" ht="15.75" x14ac:dyDescent="0.3">
      <c r="AE37194" s="70"/>
    </row>
    <row r="37195" spans="31:31" ht="15.75" x14ac:dyDescent="0.3">
      <c r="AE37195" s="70"/>
    </row>
    <row r="37196" spans="31:31" ht="15.75" x14ac:dyDescent="0.3">
      <c r="AE37196" s="70"/>
    </row>
    <row r="37197" spans="31:31" ht="15.75" x14ac:dyDescent="0.3">
      <c r="AE37197" s="70"/>
    </row>
    <row r="37198" spans="31:31" ht="15.75" x14ac:dyDescent="0.3">
      <c r="AE37198" s="70"/>
    </row>
    <row r="37199" spans="31:31" ht="15.75" x14ac:dyDescent="0.3">
      <c r="AE37199" s="70"/>
    </row>
    <row r="37200" spans="31:31" ht="15.75" x14ac:dyDescent="0.3">
      <c r="AE37200" s="70"/>
    </row>
    <row r="37201" spans="31:31" ht="15.75" x14ac:dyDescent="0.3">
      <c r="AE37201" s="70"/>
    </row>
    <row r="37202" spans="31:31" ht="15.75" x14ac:dyDescent="0.3">
      <c r="AE37202" s="70"/>
    </row>
    <row r="37203" spans="31:31" ht="15.75" x14ac:dyDescent="0.3">
      <c r="AE37203" s="70"/>
    </row>
    <row r="37204" spans="31:31" ht="15.75" x14ac:dyDescent="0.3">
      <c r="AE37204" s="70"/>
    </row>
    <row r="37205" spans="31:31" ht="15.75" x14ac:dyDescent="0.3">
      <c r="AE37205" s="70"/>
    </row>
    <row r="37206" spans="31:31" ht="15.75" x14ac:dyDescent="0.3">
      <c r="AE37206" s="70"/>
    </row>
    <row r="37207" spans="31:31" ht="15.75" x14ac:dyDescent="0.3">
      <c r="AE37207" s="70"/>
    </row>
    <row r="37208" spans="31:31" ht="15.75" x14ac:dyDescent="0.3">
      <c r="AE37208" s="70"/>
    </row>
    <row r="37209" spans="31:31" ht="15.75" x14ac:dyDescent="0.3">
      <c r="AE37209" s="70"/>
    </row>
    <row r="37210" spans="31:31" ht="15.75" x14ac:dyDescent="0.3">
      <c r="AE37210" s="70"/>
    </row>
    <row r="37211" spans="31:31" ht="15.75" x14ac:dyDescent="0.3">
      <c r="AE37211" s="70"/>
    </row>
    <row r="37212" spans="31:31" ht="15.75" x14ac:dyDescent="0.3">
      <c r="AE37212" s="70"/>
    </row>
    <row r="37213" spans="31:31" ht="15.75" x14ac:dyDescent="0.3">
      <c r="AE37213" s="70"/>
    </row>
    <row r="37214" spans="31:31" ht="15.75" x14ac:dyDescent="0.3">
      <c r="AE37214" s="70"/>
    </row>
    <row r="37215" spans="31:31" ht="15.75" x14ac:dyDescent="0.3">
      <c r="AE37215" s="70"/>
    </row>
    <row r="37216" spans="31:31" ht="15.75" x14ac:dyDescent="0.3">
      <c r="AE37216" s="70"/>
    </row>
    <row r="37217" spans="31:31" ht="15.75" x14ac:dyDescent="0.3">
      <c r="AE37217" s="70"/>
    </row>
    <row r="37218" spans="31:31" ht="15.75" x14ac:dyDescent="0.3">
      <c r="AE37218" s="70"/>
    </row>
    <row r="37219" spans="31:31" ht="15.75" x14ac:dyDescent="0.3">
      <c r="AE37219" s="70"/>
    </row>
    <row r="37220" spans="31:31" ht="15.75" x14ac:dyDescent="0.3">
      <c r="AE37220" s="70"/>
    </row>
    <row r="37221" spans="31:31" ht="15.75" x14ac:dyDescent="0.3">
      <c r="AE37221" s="70"/>
    </row>
    <row r="37222" spans="31:31" ht="15.75" x14ac:dyDescent="0.3">
      <c r="AE37222" s="70"/>
    </row>
    <row r="37223" spans="31:31" ht="15.75" x14ac:dyDescent="0.3">
      <c r="AE37223" s="70"/>
    </row>
    <row r="37224" spans="31:31" ht="15.75" x14ac:dyDescent="0.3">
      <c r="AE37224" s="70"/>
    </row>
    <row r="37225" spans="31:31" ht="15.75" x14ac:dyDescent="0.3">
      <c r="AE37225" s="70"/>
    </row>
    <row r="37226" spans="31:31" ht="15.75" x14ac:dyDescent="0.3">
      <c r="AE37226" s="70"/>
    </row>
    <row r="37227" spans="31:31" ht="15.75" x14ac:dyDescent="0.3">
      <c r="AE37227" s="70"/>
    </row>
    <row r="37228" spans="31:31" ht="15.75" x14ac:dyDescent="0.3">
      <c r="AE37228" s="70"/>
    </row>
    <row r="37229" spans="31:31" ht="15.75" x14ac:dyDescent="0.3">
      <c r="AE37229" s="70"/>
    </row>
    <row r="37230" spans="31:31" ht="15.75" x14ac:dyDescent="0.3">
      <c r="AE37230" s="70"/>
    </row>
    <row r="37231" spans="31:31" ht="15.75" x14ac:dyDescent="0.3">
      <c r="AE37231" s="70"/>
    </row>
    <row r="37232" spans="31:31" ht="15.75" x14ac:dyDescent="0.3">
      <c r="AE37232" s="70"/>
    </row>
    <row r="37233" spans="31:31" ht="15.75" x14ac:dyDescent="0.3">
      <c r="AE37233" s="70"/>
    </row>
    <row r="37234" spans="31:31" ht="15.75" x14ac:dyDescent="0.3">
      <c r="AE37234" s="70"/>
    </row>
    <row r="37235" spans="31:31" ht="15.75" x14ac:dyDescent="0.3">
      <c r="AE37235" s="70"/>
    </row>
    <row r="37236" spans="31:31" ht="15.75" x14ac:dyDescent="0.3">
      <c r="AE37236" s="70"/>
    </row>
    <row r="37237" spans="31:31" ht="15.75" x14ac:dyDescent="0.3">
      <c r="AE37237" s="70"/>
    </row>
    <row r="37238" spans="31:31" ht="15.75" x14ac:dyDescent="0.3">
      <c r="AE37238" s="70"/>
    </row>
    <row r="37239" spans="31:31" ht="15.75" x14ac:dyDescent="0.3">
      <c r="AE37239" s="70"/>
    </row>
    <row r="37240" spans="31:31" ht="15.75" x14ac:dyDescent="0.3">
      <c r="AE37240" s="70"/>
    </row>
    <row r="37241" spans="31:31" ht="15.75" x14ac:dyDescent="0.3">
      <c r="AE37241" s="70"/>
    </row>
    <row r="37242" spans="31:31" ht="15.75" x14ac:dyDescent="0.3">
      <c r="AE37242" s="70"/>
    </row>
    <row r="37243" spans="31:31" ht="15.75" x14ac:dyDescent="0.3">
      <c r="AE37243" s="70"/>
    </row>
    <row r="37244" spans="31:31" ht="15.75" x14ac:dyDescent="0.3">
      <c r="AE37244" s="70"/>
    </row>
    <row r="37245" spans="31:31" ht="15.75" x14ac:dyDescent="0.3">
      <c r="AE37245" s="70"/>
    </row>
    <row r="37246" spans="31:31" ht="15.75" x14ac:dyDescent="0.3">
      <c r="AE37246" s="70"/>
    </row>
    <row r="37247" spans="31:31" ht="15.75" x14ac:dyDescent="0.3">
      <c r="AE37247" s="70"/>
    </row>
    <row r="37248" spans="31:31" ht="15.75" x14ac:dyDescent="0.3">
      <c r="AE37248" s="70"/>
    </row>
    <row r="37249" spans="31:31" ht="15.75" x14ac:dyDescent="0.3">
      <c r="AE37249" s="70"/>
    </row>
    <row r="37250" spans="31:31" ht="15.75" x14ac:dyDescent="0.3">
      <c r="AE37250" s="70"/>
    </row>
    <row r="37251" spans="31:31" ht="15.75" x14ac:dyDescent="0.3">
      <c r="AE37251" s="70"/>
    </row>
    <row r="37252" spans="31:31" ht="15.75" x14ac:dyDescent="0.3">
      <c r="AE37252" s="70"/>
    </row>
    <row r="37253" spans="31:31" ht="15.75" x14ac:dyDescent="0.3">
      <c r="AE37253" s="70"/>
    </row>
    <row r="37254" spans="31:31" ht="15.75" x14ac:dyDescent="0.3">
      <c r="AE37254" s="70"/>
    </row>
    <row r="37255" spans="31:31" ht="15.75" x14ac:dyDescent="0.3">
      <c r="AE37255" s="70"/>
    </row>
    <row r="37256" spans="31:31" ht="15.75" x14ac:dyDescent="0.3">
      <c r="AE37256" s="70"/>
    </row>
    <row r="37257" spans="31:31" ht="15.75" x14ac:dyDescent="0.3">
      <c r="AE37257" s="70"/>
    </row>
    <row r="37258" spans="31:31" ht="15.75" x14ac:dyDescent="0.3">
      <c r="AE37258" s="70"/>
    </row>
    <row r="37259" spans="31:31" ht="15.75" x14ac:dyDescent="0.3">
      <c r="AE37259" s="70"/>
    </row>
    <row r="37260" spans="31:31" ht="15.75" x14ac:dyDescent="0.3">
      <c r="AE37260" s="70"/>
    </row>
    <row r="37261" spans="31:31" ht="15.75" x14ac:dyDescent="0.3">
      <c r="AE37261" s="70"/>
    </row>
    <row r="37262" spans="31:31" ht="15.75" x14ac:dyDescent="0.3">
      <c r="AE37262" s="70"/>
    </row>
    <row r="37263" spans="31:31" ht="15.75" x14ac:dyDescent="0.3">
      <c r="AE37263" s="70"/>
    </row>
    <row r="37264" spans="31:31" ht="15.75" x14ac:dyDescent="0.3">
      <c r="AE37264" s="70"/>
    </row>
    <row r="37265" spans="31:31" ht="15.75" x14ac:dyDescent="0.3">
      <c r="AE37265" s="70"/>
    </row>
    <row r="37266" spans="31:31" ht="15.75" x14ac:dyDescent="0.3">
      <c r="AE37266" s="70"/>
    </row>
    <row r="37267" spans="31:31" ht="15.75" x14ac:dyDescent="0.3">
      <c r="AE37267" s="70"/>
    </row>
    <row r="37268" spans="31:31" ht="15.75" x14ac:dyDescent="0.3">
      <c r="AE37268" s="70"/>
    </row>
    <row r="37269" spans="31:31" ht="15.75" x14ac:dyDescent="0.3">
      <c r="AE37269" s="70"/>
    </row>
    <row r="37270" spans="31:31" ht="15.75" x14ac:dyDescent="0.3">
      <c r="AE37270" s="70"/>
    </row>
    <row r="37271" spans="31:31" ht="15.75" x14ac:dyDescent="0.3">
      <c r="AE37271" s="70"/>
    </row>
    <row r="37272" spans="31:31" ht="15.75" x14ac:dyDescent="0.3">
      <c r="AE37272" s="70"/>
    </row>
    <row r="37273" spans="31:31" ht="15.75" x14ac:dyDescent="0.3">
      <c r="AE37273" s="70"/>
    </row>
    <row r="37274" spans="31:31" ht="15.75" x14ac:dyDescent="0.3">
      <c r="AE37274" s="70"/>
    </row>
    <row r="37275" spans="31:31" ht="15.75" x14ac:dyDescent="0.3">
      <c r="AE37275" s="70"/>
    </row>
    <row r="37276" spans="31:31" ht="15.75" x14ac:dyDescent="0.3">
      <c r="AE37276" s="70"/>
    </row>
    <row r="37277" spans="31:31" ht="15.75" x14ac:dyDescent="0.3">
      <c r="AE37277" s="70"/>
    </row>
    <row r="37278" spans="31:31" ht="15.75" x14ac:dyDescent="0.3">
      <c r="AE37278" s="70"/>
    </row>
    <row r="37279" spans="31:31" ht="15.75" x14ac:dyDescent="0.3">
      <c r="AE37279" s="70"/>
    </row>
    <row r="37280" spans="31:31" ht="15.75" x14ac:dyDescent="0.3">
      <c r="AE37280" s="70"/>
    </row>
    <row r="37281" spans="31:31" ht="15.75" x14ac:dyDescent="0.3">
      <c r="AE37281" s="70"/>
    </row>
    <row r="37282" spans="31:31" ht="15.75" x14ac:dyDescent="0.3">
      <c r="AE37282" s="70"/>
    </row>
    <row r="37283" spans="31:31" ht="15.75" x14ac:dyDescent="0.3">
      <c r="AE37283" s="70"/>
    </row>
    <row r="37284" spans="31:31" ht="15.75" x14ac:dyDescent="0.3">
      <c r="AE37284" s="70"/>
    </row>
    <row r="37285" spans="31:31" ht="15.75" x14ac:dyDescent="0.3">
      <c r="AE37285" s="70"/>
    </row>
    <row r="37286" spans="31:31" ht="15.75" x14ac:dyDescent="0.3">
      <c r="AE37286" s="70"/>
    </row>
    <row r="37287" spans="31:31" ht="15.75" x14ac:dyDescent="0.3">
      <c r="AE37287" s="70"/>
    </row>
    <row r="37288" spans="31:31" ht="15.75" x14ac:dyDescent="0.3">
      <c r="AE37288" s="70"/>
    </row>
    <row r="37289" spans="31:31" ht="15.75" x14ac:dyDescent="0.3">
      <c r="AE37289" s="70"/>
    </row>
    <row r="37290" spans="31:31" ht="15.75" x14ac:dyDescent="0.3">
      <c r="AE37290" s="70"/>
    </row>
    <row r="37291" spans="31:31" ht="15.75" x14ac:dyDescent="0.3">
      <c r="AE37291" s="70"/>
    </row>
    <row r="37292" spans="31:31" ht="15.75" x14ac:dyDescent="0.3">
      <c r="AE37292" s="70"/>
    </row>
    <row r="37293" spans="31:31" ht="15.75" x14ac:dyDescent="0.3">
      <c r="AE37293" s="70"/>
    </row>
    <row r="37294" spans="31:31" ht="15.75" x14ac:dyDescent="0.3">
      <c r="AE37294" s="70"/>
    </row>
    <row r="37295" spans="31:31" ht="15.75" x14ac:dyDescent="0.3">
      <c r="AE37295" s="70"/>
    </row>
    <row r="37296" spans="31:31" ht="15.75" x14ac:dyDescent="0.3">
      <c r="AE37296" s="70"/>
    </row>
    <row r="37297" spans="31:31" ht="15.75" x14ac:dyDescent="0.3">
      <c r="AE37297" s="70"/>
    </row>
    <row r="37298" spans="31:31" ht="15.75" x14ac:dyDescent="0.3">
      <c r="AE37298" s="70"/>
    </row>
    <row r="37299" spans="31:31" ht="15.75" x14ac:dyDescent="0.3">
      <c r="AE37299" s="70"/>
    </row>
    <row r="37300" spans="31:31" ht="15.75" x14ac:dyDescent="0.3">
      <c r="AE37300" s="70"/>
    </row>
    <row r="37301" spans="31:31" ht="15.75" x14ac:dyDescent="0.3">
      <c r="AE37301" s="70"/>
    </row>
    <row r="37302" spans="31:31" ht="15.75" x14ac:dyDescent="0.3">
      <c r="AE37302" s="70"/>
    </row>
    <row r="37303" spans="31:31" ht="15.75" x14ac:dyDescent="0.3">
      <c r="AE37303" s="70"/>
    </row>
    <row r="37304" spans="31:31" ht="15.75" x14ac:dyDescent="0.3">
      <c r="AE37304" s="70"/>
    </row>
    <row r="37305" spans="31:31" ht="15.75" x14ac:dyDescent="0.3">
      <c r="AE37305" s="70"/>
    </row>
    <row r="37306" spans="31:31" ht="15.75" x14ac:dyDescent="0.3">
      <c r="AE37306" s="70"/>
    </row>
    <row r="37307" spans="31:31" ht="15.75" x14ac:dyDescent="0.3">
      <c r="AE37307" s="70"/>
    </row>
    <row r="37308" spans="31:31" ht="15.75" x14ac:dyDescent="0.3">
      <c r="AE37308" s="70"/>
    </row>
    <row r="37309" spans="31:31" ht="15.75" x14ac:dyDescent="0.3">
      <c r="AE37309" s="70"/>
    </row>
    <row r="37310" spans="31:31" ht="15.75" x14ac:dyDescent="0.3">
      <c r="AE37310" s="70"/>
    </row>
    <row r="37311" spans="31:31" ht="15.75" x14ac:dyDescent="0.3">
      <c r="AE37311" s="70"/>
    </row>
    <row r="37312" spans="31:31" ht="15.75" x14ac:dyDescent="0.3">
      <c r="AE37312" s="70"/>
    </row>
    <row r="37313" spans="31:31" ht="15.75" x14ac:dyDescent="0.3">
      <c r="AE37313" s="70"/>
    </row>
    <row r="37314" spans="31:31" ht="15.75" x14ac:dyDescent="0.3">
      <c r="AE37314" s="70"/>
    </row>
    <row r="37315" spans="31:31" ht="15.75" x14ac:dyDescent="0.3">
      <c r="AE37315" s="70"/>
    </row>
    <row r="37316" spans="31:31" ht="15.75" x14ac:dyDescent="0.3">
      <c r="AE37316" s="70"/>
    </row>
    <row r="37317" spans="31:31" ht="15.75" x14ac:dyDescent="0.3">
      <c r="AE37317" s="70"/>
    </row>
    <row r="37318" spans="31:31" ht="15.75" x14ac:dyDescent="0.3">
      <c r="AE37318" s="70"/>
    </row>
    <row r="37319" spans="31:31" ht="15.75" x14ac:dyDescent="0.3">
      <c r="AE37319" s="70"/>
    </row>
    <row r="37320" spans="31:31" ht="15.75" x14ac:dyDescent="0.3">
      <c r="AE37320" s="70"/>
    </row>
    <row r="37321" spans="31:31" ht="15.75" x14ac:dyDescent="0.3">
      <c r="AE37321" s="70"/>
    </row>
    <row r="37322" spans="31:31" ht="15.75" x14ac:dyDescent="0.3">
      <c r="AE37322" s="70"/>
    </row>
    <row r="37323" spans="31:31" ht="15.75" x14ac:dyDescent="0.3">
      <c r="AE37323" s="70"/>
    </row>
    <row r="37324" spans="31:31" ht="15.75" x14ac:dyDescent="0.3">
      <c r="AE37324" s="70"/>
    </row>
    <row r="37325" spans="31:31" ht="15.75" x14ac:dyDescent="0.3">
      <c r="AE37325" s="70"/>
    </row>
    <row r="37326" spans="31:31" ht="15.75" x14ac:dyDescent="0.3">
      <c r="AE37326" s="70"/>
    </row>
    <row r="37327" spans="31:31" ht="15.75" x14ac:dyDescent="0.3">
      <c r="AE37327" s="70"/>
    </row>
    <row r="37328" spans="31:31" ht="15.75" x14ac:dyDescent="0.3">
      <c r="AE37328" s="70"/>
    </row>
    <row r="37329" spans="31:31" ht="15.75" x14ac:dyDescent="0.3">
      <c r="AE37329" s="70"/>
    </row>
    <row r="37330" spans="31:31" ht="15.75" x14ac:dyDescent="0.3">
      <c r="AE37330" s="70"/>
    </row>
    <row r="37331" spans="31:31" ht="15.75" x14ac:dyDescent="0.3">
      <c r="AE37331" s="70"/>
    </row>
    <row r="37332" spans="31:31" ht="15.75" x14ac:dyDescent="0.3">
      <c r="AE37332" s="70"/>
    </row>
    <row r="37333" spans="31:31" ht="15.75" x14ac:dyDescent="0.3">
      <c r="AE37333" s="70"/>
    </row>
    <row r="37334" spans="31:31" ht="15.75" x14ac:dyDescent="0.3">
      <c r="AE37334" s="70"/>
    </row>
    <row r="37335" spans="31:31" ht="15.75" x14ac:dyDescent="0.3">
      <c r="AE37335" s="70"/>
    </row>
    <row r="37336" spans="31:31" ht="15.75" x14ac:dyDescent="0.3">
      <c r="AE37336" s="70"/>
    </row>
    <row r="37337" spans="31:31" ht="15.75" x14ac:dyDescent="0.3">
      <c r="AE37337" s="70"/>
    </row>
    <row r="37338" spans="31:31" ht="15.75" x14ac:dyDescent="0.3">
      <c r="AE37338" s="70"/>
    </row>
    <row r="37339" spans="31:31" ht="15.75" x14ac:dyDescent="0.3">
      <c r="AE37339" s="70"/>
    </row>
    <row r="37340" spans="31:31" ht="15.75" x14ac:dyDescent="0.3">
      <c r="AE37340" s="70"/>
    </row>
    <row r="37341" spans="31:31" ht="15.75" x14ac:dyDescent="0.3">
      <c r="AE37341" s="70"/>
    </row>
    <row r="37342" spans="31:31" ht="15.75" x14ac:dyDescent="0.3">
      <c r="AE37342" s="70"/>
    </row>
    <row r="37343" spans="31:31" ht="15.75" x14ac:dyDescent="0.3">
      <c r="AE37343" s="70"/>
    </row>
    <row r="37344" spans="31:31" ht="15.75" x14ac:dyDescent="0.3">
      <c r="AE37344" s="70"/>
    </row>
    <row r="37345" spans="31:31" ht="15.75" x14ac:dyDescent="0.3">
      <c r="AE37345" s="70"/>
    </row>
    <row r="37346" spans="31:31" ht="15.75" x14ac:dyDescent="0.3">
      <c r="AE37346" s="70"/>
    </row>
    <row r="37347" spans="31:31" ht="15.75" x14ac:dyDescent="0.3">
      <c r="AE37347" s="70"/>
    </row>
    <row r="37348" spans="31:31" ht="15.75" x14ac:dyDescent="0.3">
      <c r="AE37348" s="70"/>
    </row>
    <row r="37349" spans="31:31" ht="15.75" x14ac:dyDescent="0.3">
      <c r="AE37349" s="70"/>
    </row>
    <row r="37350" spans="31:31" ht="15.75" x14ac:dyDescent="0.3">
      <c r="AE37350" s="70"/>
    </row>
    <row r="37351" spans="31:31" ht="15.75" x14ac:dyDescent="0.3">
      <c r="AE37351" s="70"/>
    </row>
    <row r="37352" spans="31:31" ht="15.75" x14ac:dyDescent="0.3">
      <c r="AE37352" s="70"/>
    </row>
    <row r="37353" spans="31:31" ht="15.75" x14ac:dyDescent="0.3">
      <c r="AE37353" s="70"/>
    </row>
    <row r="37354" spans="31:31" ht="15.75" x14ac:dyDescent="0.3">
      <c r="AE37354" s="70"/>
    </row>
    <row r="37355" spans="31:31" ht="15.75" x14ac:dyDescent="0.3">
      <c r="AE37355" s="70"/>
    </row>
    <row r="37356" spans="31:31" ht="15.75" x14ac:dyDescent="0.3">
      <c r="AE37356" s="70"/>
    </row>
    <row r="37357" spans="31:31" ht="15.75" x14ac:dyDescent="0.3">
      <c r="AE37357" s="70"/>
    </row>
    <row r="37358" spans="31:31" ht="15.75" x14ac:dyDescent="0.3">
      <c r="AE37358" s="70"/>
    </row>
    <row r="37359" spans="31:31" ht="15.75" x14ac:dyDescent="0.3">
      <c r="AE37359" s="70"/>
    </row>
    <row r="37360" spans="31:31" ht="15.75" x14ac:dyDescent="0.3">
      <c r="AE37360" s="70"/>
    </row>
    <row r="37361" spans="31:31" ht="15.75" x14ac:dyDescent="0.3">
      <c r="AE37361" s="70"/>
    </row>
    <row r="37362" spans="31:31" ht="15.75" x14ac:dyDescent="0.3">
      <c r="AE37362" s="70"/>
    </row>
    <row r="37363" spans="31:31" ht="15.75" x14ac:dyDescent="0.3">
      <c r="AE37363" s="70"/>
    </row>
    <row r="37364" spans="31:31" ht="15.75" x14ac:dyDescent="0.3">
      <c r="AE37364" s="70"/>
    </row>
    <row r="37365" spans="31:31" ht="15.75" x14ac:dyDescent="0.3">
      <c r="AE37365" s="70"/>
    </row>
    <row r="37366" spans="31:31" ht="15.75" x14ac:dyDescent="0.3">
      <c r="AE37366" s="70"/>
    </row>
    <row r="37367" spans="31:31" ht="15.75" x14ac:dyDescent="0.3">
      <c r="AE37367" s="70"/>
    </row>
    <row r="37368" spans="31:31" ht="15.75" x14ac:dyDescent="0.3">
      <c r="AE37368" s="70"/>
    </row>
    <row r="37369" spans="31:31" ht="15.75" x14ac:dyDescent="0.3">
      <c r="AE37369" s="70"/>
    </row>
    <row r="37370" spans="31:31" ht="15.75" x14ac:dyDescent="0.3">
      <c r="AE37370" s="70"/>
    </row>
    <row r="37371" spans="31:31" ht="15.75" x14ac:dyDescent="0.3">
      <c r="AE37371" s="70"/>
    </row>
    <row r="37372" spans="31:31" ht="15.75" x14ac:dyDescent="0.3">
      <c r="AE37372" s="70"/>
    </row>
    <row r="37373" spans="31:31" ht="15.75" x14ac:dyDescent="0.3">
      <c r="AE37373" s="70"/>
    </row>
    <row r="37374" spans="31:31" ht="15.75" x14ac:dyDescent="0.3">
      <c r="AE37374" s="70"/>
    </row>
    <row r="37375" spans="31:31" ht="15.75" x14ac:dyDescent="0.3">
      <c r="AE37375" s="70"/>
    </row>
    <row r="37376" spans="31:31" ht="15.75" x14ac:dyDescent="0.3">
      <c r="AE37376" s="70"/>
    </row>
    <row r="37377" spans="31:31" ht="15.75" x14ac:dyDescent="0.3">
      <c r="AE37377" s="70"/>
    </row>
    <row r="37378" spans="31:31" ht="15.75" x14ac:dyDescent="0.3">
      <c r="AE37378" s="70"/>
    </row>
    <row r="37379" spans="31:31" ht="15.75" x14ac:dyDescent="0.3">
      <c r="AE37379" s="70"/>
    </row>
    <row r="37380" spans="31:31" ht="15.75" x14ac:dyDescent="0.3">
      <c r="AE37380" s="70"/>
    </row>
    <row r="37381" spans="31:31" ht="15.75" x14ac:dyDescent="0.3">
      <c r="AE37381" s="70"/>
    </row>
    <row r="37382" spans="31:31" ht="15.75" x14ac:dyDescent="0.3">
      <c r="AE37382" s="70"/>
    </row>
    <row r="37383" spans="31:31" ht="15.75" x14ac:dyDescent="0.3">
      <c r="AE37383" s="70"/>
    </row>
    <row r="37384" spans="31:31" ht="15.75" x14ac:dyDescent="0.3">
      <c r="AE37384" s="70"/>
    </row>
    <row r="37385" spans="31:31" ht="15.75" x14ac:dyDescent="0.3">
      <c r="AE37385" s="70"/>
    </row>
    <row r="37386" spans="31:31" ht="15.75" x14ac:dyDescent="0.3">
      <c r="AE37386" s="70"/>
    </row>
    <row r="37387" spans="31:31" ht="15.75" x14ac:dyDescent="0.3">
      <c r="AE37387" s="70"/>
    </row>
    <row r="37388" spans="31:31" ht="15.75" x14ac:dyDescent="0.3">
      <c r="AE37388" s="70"/>
    </row>
    <row r="37389" spans="31:31" ht="15.75" x14ac:dyDescent="0.3">
      <c r="AE37389" s="70"/>
    </row>
    <row r="37390" spans="31:31" ht="15.75" x14ac:dyDescent="0.3">
      <c r="AE37390" s="70"/>
    </row>
    <row r="37391" spans="31:31" ht="15.75" x14ac:dyDescent="0.3">
      <c r="AE37391" s="70"/>
    </row>
    <row r="37392" spans="31:31" ht="15.75" x14ac:dyDescent="0.3">
      <c r="AE37392" s="70"/>
    </row>
    <row r="37393" spans="31:31" ht="15.75" x14ac:dyDescent="0.3">
      <c r="AE37393" s="70"/>
    </row>
    <row r="37394" spans="31:31" ht="15.75" x14ac:dyDescent="0.3">
      <c r="AE37394" s="70"/>
    </row>
    <row r="37395" spans="31:31" ht="15.75" x14ac:dyDescent="0.3">
      <c r="AE37395" s="70"/>
    </row>
    <row r="37396" spans="31:31" ht="15.75" x14ac:dyDescent="0.3">
      <c r="AE37396" s="70"/>
    </row>
    <row r="37397" spans="31:31" ht="15.75" x14ac:dyDescent="0.3">
      <c r="AE37397" s="70"/>
    </row>
    <row r="37398" spans="31:31" ht="15.75" x14ac:dyDescent="0.3">
      <c r="AE37398" s="70"/>
    </row>
    <row r="37399" spans="31:31" ht="15.75" x14ac:dyDescent="0.3">
      <c r="AE37399" s="70"/>
    </row>
    <row r="37400" spans="31:31" ht="15.75" x14ac:dyDescent="0.3">
      <c r="AE37400" s="70"/>
    </row>
    <row r="37401" spans="31:31" ht="15.75" x14ac:dyDescent="0.3">
      <c r="AE37401" s="70"/>
    </row>
    <row r="37402" spans="31:31" ht="15.75" x14ac:dyDescent="0.3">
      <c r="AE37402" s="70"/>
    </row>
    <row r="37403" spans="31:31" ht="15.75" x14ac:dyDescent="0.3">
      <c r="AE37403" s="70"/>
    </row>
    <row r="37404" spans="31:31" ht="15.75" x14ac:dyDescent="0.3">
      <c r="AE37404" s="70"/>
    </row>
    <row r="37405" spans="31:31" ht="15.75" x14ac:dyDescent="0.3">
      <c r="AE37405" s="70"/>
    </row>
    <row r="37406" spans="31:31" ht="15.75" x14ac:dyDescent="0.3">
      <c r="AE37406" s="70"/>
    </row>
    <row r="37407" spans="31:31" ht="15.75" x14ac:dyDescent="0.3">
      <c r="AE37407" s="70"/>
    </row>
    <row r="37408" spans="31:31" ht="15.75" x14ac:dyDescent="0.3">
      <c r="AE37408" s="70"/>
    </row>
    <row r="37409" spans="31:31" ht="15.75" x14ac:dyDescent="0.3">
      <c r="AE37409" s="70"/>
    </row>
    <row r="37410" spans="31:31" ht="15.75" x14ac:dyDescent="0.3">
      <c r="AE37410" s="70"/>
    </row>
    <row r="37411" spans="31:31" ht="15.75" x14ac:dyDescent="0.3">
      <c r="AE37411" s="70"/>
    </row>
    <row r="37412" spans="31:31" ht="15.75" x14ac:dyDescent="0.3">
      <c r="AE37412" s="70"/>
    </row>
    <row r="37413" spans="31:31" ht="15.75" x14ac:dyDescent="0.3">
      <c r="AE37413" s="70"/>
    </row>
    <row r="37414" spans="31:31" ht="15.75" x14ac:dyDescent="0.3">
      <c r="AE37414" s="70"/>
    </row>
    <row r="37415" spans="31:31" ht="15.75" x14ac:dyDescent="0.3">
      <c r="AE37415" s="70"/>
    </row>
    <row r="37416" spans="31:31" ht="15.75" x14ac:dyDescent="0.3">
      <c r="AE37416" s="70"/>
    </row>
    <row r="37417" spans="31:31" ht="15.75" x14ac:dyDescent="0.3">
      <c r="AE37417" s="70"/>
    </row>
    <row r="37418" spans="31:31" ht="15.75" x14ac:dyDescent="0.3">
      <c r="AE37418" s="70"/>
    </row>
    <row r="37419" spans="31:31" ht="15.75" x14ac:dyDescent="0.3">
      <c r="AE37419" s="70"/>
    </row>
    <row r="37420" spans="31:31" ht="15.75" x14ac:dyDescent="0.3">
      <c r="AE37420" s="70"/>
    </row>
    <row r="37421" spans="31:31" ht="15.75" x14ac:dyDescent="0.3">
      <c r="AE37421" s="70"/>
    </row>
    <row r="37422" spans="31:31" ht="15.75" x14ac:dyDescent="0.3">
      <c r="AE37422" s="70"/>
    </row>
    <row r="37423" spans="31:31" ht="15.75" x14ac:dyDescent="0.3">
      <c r="AE37423" s="70"/>
    </row>
    <row r="37424" spans="31:31" ht="15.75" x14ac:dyDescent="0.3">
      <c r="AE37424" s="70"/>
    </row>
    <row r="37425" spans="31:31" ht="15.75" x14ac:dyDescent="0.3">
      <c r="AE37425" s="70"/>
    </row>
    <row r="37426" spans="31:31" ht="15.75" x14ac:dyDescent="0.3">
      <c r="AE37426" s="70"/>
    </row>
    <row r="37427" spans="31:31" ht="15.75" x14ac:dyDescent="0.3">
      <c r="AE37427" s="70"/>
    </row>
    <row r="37428" spans="31:31" ht="15.75" x14ac:dyDescent="0.3">
      <c r="AE37428" s="70"/>
    </row>
    <row r="37429" spans="31:31" ht="15.75" x14ac:dyDescent="0.3">
      <c r="AE37429" s="70"/>
    </row>
    <row r="37430" spans="31:31" ht="15.75" x14ac:dyDescent="0.3">
      <c r="AE37430" s="70"/>
    </row>
    <row r="37431" spans="31:31" ht="15.75" x14ac:dyDescent="0.3">
      <c r="AE37431" s="70"/>
    </row>
    <row r="37432" spans="31:31" ht="15.75" x14ac:dyDescent="0.3">
      <c r="AE37432" s="70"/>
    </row>
    <row r="37433" spans="31:31" ht="15.75" x14ac:dyDescent="0.3">
      <c r="AE37433" s="70"/>
    </row>
    <row r="37434" spans="31:31" ht="15.75" x14ac:dyDescent="0.3">
      <c r="AE37434" s="70"/>
    </row>
    <row r="37435" spans="31:31" ht="15.75" x14ac:dyDescent="0.3">
      <c r="AE37435" s="70"/>
    </row>
    <row r="37436" spans="31:31" ht="15.75" x14ac:dyDescent="0.3">
      <c r="AE37436" s="70"/>
    </row>
    <row r="37437" spans="31:31" ht="15.75" x14ac:dyDescent="0.3">
      <c r="AE37437" s="70"/>
    </row>
    <row r="37438" spans="31:31" ht="15.75" x14ac:dyDescent="0.3">
      <c r="AE37438" s="70"/>
    </row>
    <row r="37439" spans="31:31" ht="15.75" x14ac:dyDescent="0.3">
      <c r="AE37439" s="70"/>
    </row>
    <row r="37440" spans="31:31" ht="15.75" x14ac:dyDescent="0.3">
      <c r="AE37440" s="70"/>
    </row>
    <row r="37441" spans="31:31" ht="15.75" x14ac:dyDescent="0.3">
      <c r="AE37441" s="70"/>
    </row>
    <row r="37442" spans="31:31" ht="15.75" x14ac:dyDescent="0.3">
      <c r="AE37442" s="70"/>
    </row>
    <row r="37443" spans="31:31" ht="15.75" x14ac:dyDescent="0.3">
      <c r="AE37443" s="70"/>
    </row>
    <row r="37444" spans="31:31" ht="15.75" x14ac:dyDescent="0.3">
      <c r="AE37444" s="70"/>
    </row>
    <row r="37445" spans="31:31" ht="15.75" x14ac:dyDescent="0.3">
      <c r="AE37445" s="70"/>
    </row>
    <row r="37446" spans="31:31" ht="15.75" x14ac:dyDescent="0.3">
      <c r="AE37446" s="70"/>
    </row>
    <row r="37447" spans="31:31" ht="15.75" x14ac:dyDescent="0.3">
      <c r="AE37447" s="70"/>
    </row>
    <row r="37448" spans="31:31" ht="15.75" x14ac:dyDescent="0.3">
      <c r="AE37448" s="70"/>
    </row>
    <row r="37449" spans="31:31" ht="15.75" x14ac:dyDescent="0.3">
      <c r="AE37449" s="70"/>
    </row>
    <row r="37450" spans="31:31" ht="15.75" x14ac:dyDescent="0.3">
      <c r="AE37450" s="70"/>
    </row>
    <row r="37451" spans="31:31" ht="15.75" x14ac:dyDescent="0.3">
      <c r="AE37451" s="70"/>
    </row>
    <row r="37452" spans="31:31" ht="15.75" x14ac:dyDescent="0.3">
      <c r="AE37452" s="70"/>
    </row>
    <row r="37453" spans="31:31" ht="15.75" x14ac:dyDescent="0.3">
      <c r="AE37453" s="70"/>
    </row>
    <row r="37454" spans="31:31" ht="15.75" x14ac:dyDescent="0.3">
      <c r="AE37454" s="70"/>
    </row>
    <row r="37455" spans="31:31" ht="15.75" x14ac:dyDescent="0.3">
      <c r="AE37455" s="70"/>
    </row>
    <row r="37456" spans="31:31" ht="15.75" x14ac:dyDescent="0.3">
      <c r="AE37456" s="70"/>
    </row>
    <row r="37457" spans="31:31" ht="15.75" x14ac:dyDescent="0.3">
      <c r="AE37457" s="70"/>
    </row>
    <row r="37458" spans="31:31" ht="15.75" x14ac:dyDescent="0.3">
      <c r="AE37458" s="70"/>
    </row>
    <row r="37459" spans="31:31" ht="15.75" x14ac:dyDescent="0.3">
      <c r="AE37459" s="70"/>
    </row>
    <row r="37460" spans="31:31" ht="15.75" x14ac:dyDescent="0.3">
      <c r="AE37460" s="70"/>
    </row>
    <row r="37461" spans="31:31" ht="15.75" x14ac:dyDescent="0.3">
      <c r="AE37461" s="70"/>
    </row>
    <row r="37462" spans="31:31" ht="15.75" x14ac:dyDescent="0.3">
      <c r="AE37462" s="70"/>
    </row>
    <row r="37463" spans="31:31" ht="15.75" x14ac:dyDescent="0.3">
      <c r="AE37463" s="70"/>
    </row>
    <row r="37464" spans="31:31" ht="15.75" x14ac:dyDescent="0.3">
      <c r="AE37464" s="70"/>
    </row>
    <row r="37465" spans="31:31" ht="15.75" x14ac:dyDescent="0.3">
      <c r="AE37465" s="70"/>
    </row>
    <row r="37466" spans="31:31" ht="15.75" x14ac:dyDescent="0.3">
      <c r="AE37466" s="70"/>
    </row>
    <row r="37467" spans="31:31" ht="15.75" x14ac:dyDescent="0.3">
      <c r="AE37467" s="70"/>
    </row>
    <row r="37468" spans="31:31" ht="15.75" x14ac:dyDescent="0.3">
      <c r="AE37468" s="70"/>
    </row>
    <row r="37469" spans="31:31" ht="15.75" x14ac:dyDescent="0.3">
      <c r="AE37469" s="70"/>
    </row>
    <row r="37470" spans="31:31" ht="15.75" x14ac:dyDescent="0.3">
      <c r="AE37470" s="70"/>
    </row>
    <row r="37471" spans="31:31" ht="15.75" x14ac:dyDescent="0.3">
      <c r="AE37471" s="70"/>
    </row>
    <row r="37472" spans="31:31" ht="15.75" x14ac:dyDescent="0.3">
      <c r="AE37472" s="70"/>
    </row>
    <row r="37473" spans="31:31" ht="15.75" x14ac:dyDescent="0.3">
      <c r="AE37473" s="70"/>
    </row>
    <row r="37474" spans="31:31" ht="15.75" x14ac:dyDescent="0.3">
      <c r="AE37474" s="70"/>
    </row>
    <row r="37475" spans="31:31" ht="15.75" x14ac:dyDescent="0.3">
      <c r="AE37475" s="70"/>
    </row>
    <row r="37476" spans="31:31" ht="15.75" x14ac:dyDescent="0.3">
      <c r="AE37476" s="70"/>
    </row>
    <row r="37477" spans="31:31" ht="15.75" x14ac:dyDescent="0.3">
      <c r="AE37477" s="70"/>
    </row>
    <row r="37478" spans="31:31" ht="15.75" x14ac:dyDescent="0.3">
      <c r="AE37478" s="70"/>
    </row>
    <row r="37479" spans="31:31" ht="15.75" x14ac:dyDescent="0.3">
      <c r="AE37479" s="70"/>
    </row>
    <row r="37480" spans="31:31" ht="15.75" x14ac:dyDescent="0.3">
      <c r="AE37480" s="70"/>
    </row>
    <row r="37481" spans="31:31" ht="15.75" x14ac:dyDescent="0.3">
      <c r="AE37481" s="70"/>
    </row>
    <row r="37482" spans="31:31" ht="15.75" x14ac:dyDescent="0.3">
      <c r="AE37482" s="70"/>
    </row>
    <row r="37483" spans="31:31" ht="15.75" x14ac:dyDescent="0.3">
      <c r="AE37483" s="70"/>
    </row>
    <row r="37484" spans="31:31" ht="15.75" x14ac:dyDescent="0.3">
      <c r="AE37484" s="70"/>
    </row>
    <row r="37485" spans="31:31" ht="15.75" x14ac:dyDescent="0.3">
      <c r="AE37485" s="70"/>
    </row>
    <row r="37486" spans="31:31" ht="15.75" x14ac:dyDescent="0.3">
      <c r="AE37486" s="70"/>
    </row>
    <row r="37487" spans="31:31" ht="15.75" x14ac:dyDescent="0.3">
      <c r="AE37487" s="70"/>
    </row>
    <row r="37488" spans="31:31" ht="15.75" x14ac:dyDescent="0.3">
      <c r="AE37488" s="70"/>
    </row>
    <row r="37489" spans="31:31" ht="15.75" x14ac:dyDescent="0.3">
      <c r="AE37489" s="70"/>
    </row>
    <row r="37490" spans="31:31" ht="15.75" x14ac:dyDescent="0.3">
      <c r="AE37490" s="70"/>
    </row>
    <row r="37491" spans="31:31" ht="15.75" x14ac:dyDescent="0.3">
      <c r="AE37491" s="70"/>
    </row>
    <row r="37492" spans="31:31" ht="15.75" x14ac:dyDescent="0.3">
      <c r="AE37492" s="70"/>
    </row>
    <row r="37493" spans="31:31" ht="15.75" x14ac:dyDescent="0.3">
      <c r="AE37493" s="70"/>
    </row>
    <row r="37494" spans="31:31" ht="15.75" x14ac:dyDescent="0.3">
      <c r="AE37494" s="70"/>
    </row>
    <row r="37495" spans="31:31" ht="15.75" x14ac:dyDescent="0.3">
      <c r="AE37495" s="70"/>
    </row>
    <row r="37496" spans="31:31" ht="15.75" x14ac:dyDescent="0.3">
      <c r="AE37496" s="70"/>
    </row>
    <row r="37497" spans="31:31" ht="15.75" x14ac:dyDescent="0.3">
      <c r="AE37497" s="70"/>
    </row>
    <row r="37498" spans="31:31" ht="15.75" x14ac:dyDescent="0.3">
      <c r="AE37498" s="70"/>
    </row>
    <row r="37499" spans="31:31" ht="15.75" x14ac:dyDescent="0.3">
      <c r="AE37499" s="70"/>
    </row>
    <row r="37500" spans="31:31" ht="15.75" x14ac:dyDescent="0.3">
      <c r="AE37500" s="70"/>
    </row>
    <row r="37501" spans="31:31" ht="15.75" x14ac:dyDescent="0.3">
      <c r="AE37501" s="70"/>
    </row>
    <row r="37502" spans="31:31" ht="15.75" x14ac:dyDescent="0.3">
      <c r="AE37502" s="70"/>
    </row>
    <row r="37503" spans="31:31" ht="15.75" x14ac:dyDescent="0.3">
      <c r="AE37503" s="70"/>
    </row>
    <row r="37504" spans="31:31" ht="15.75" x14ac:dyDescent="0.3">
      <c r="AE37504" s="70"/>
    </row>
    <row r="37505" spans="31:31" ht="15.75" x14ac:dyDescent="0.3">
      <c r="AE37505" s="70"/>
    </row>
    <row r="37506" spans="31:31" ht="15.75" x14ac:dyDescent="0.3">
      <c r="AE37506" s="70"/>
    </row>
    <row r="37507" spans="31:31" ht="15.75" x14ac:dyDescent="0.3">
      <c r="AE37507" s="70"/>
    </row>
    <row r="37508" spans="31:31" ht="15.75" x14ac:dyDescent="0.3">
      <c r="AE37508" s="70"/>
    </row>
    <row r="37509" spans="31:31" ht="15.75" x14ac:dyDescent="0.3">
      <c r="AE37509" s="70"/>
    </row>
    <row r="37510" spans="31:31" ht="15.75" x14ac:dyDescent="0.3">
      <c r="AE37510" s="70"/>
    </row>
    <row r="37511" spans="31:31" ht="15.75" x14ac:dyDescent="0.3">
      <c r="AE37511" s="70"/>
    </row>
    <row r="37512" spans="31:31" ht="15.75" x14ac:dyDescent="0.3">
      <c r="AE37512" s="70"/>
    </row>
    <row r="37513" spans="31:31" ht="15.75" x14ac:dyDescent="0.3">
      <c r="AE37513" s="70"/>
    </row>
    <row r="37514" spans="31:31" ht="15.75" x14ac:dyDescent="0.3">
      <c r="AE37514" s="70"/>
    </row>
    <row r="37515" spans="31:31" ht="15.75" x14ac:dyDescent="0.3">
      <c r="AE37515" s="70"/>
    </row>
    <row r="37516" spans="31:31" ht="15.75" x14ac:dyDescent="0.3">
      <c r="AE37516" s="70"/>
    </row>
    <row r="37517" spans="31:31" ht="15.75" x14ac:dyDescent="0.3">
      <c r="AE37517" s="70"/>
    </row>
    <row r="37518" spans="31:31" ht="15.75" x14ac:dyDescent="0.3">
      <c r="AE37518" s="70"/>
    </row>
    <row r="37519" spans="31:31" ht="15.75" x14ac:dyDescent="0.3">
      <c r="AE37519" s="70"/>
    </row>
    <row r="37520" spans="31:31" ht="15.75" x14ac:dyDescent="0.3">
      <c r="AE37520" s="70"/>
    </row>
    <row r="37521" spans="31:31" ht="15.75" x14ac:dyDescent="0.3">
      <c r="AE37521" s="70"/>
    </row>
    <row r="37522" spans="31:31" ht="15.75" x14ac:dyDescent="0.3">
      <c r="AE37522" s="70"/>
    </row>
    <row r="37523" spans="31:31" ht="15.75" x14ac:dyDescent="0.3">
      <c r="AE37523" s="70"/>
    </row>
    <row r="37524" spans="31:31" ht="15.75" x14ac:dyDescent="0.3">
      <c r="AE37524" s="70"/>
    </row>
    <row r="37525" spans="31:31" ht="15.75" x14ac:dyDescent="0.3">
      <c r="AE37525" s="70"/>
    </row>
    <row r="37526" spans="31:31" ht="15.75" x14ac:dyDescent="0.3">
      <c r="AE37526" s="70"/>
    </row>
    <row r="37527" spans="31:31" ht="15.75" x14ac:dyDescent="0.3">
      <c r="AE37527" s="70"/>
    </row>
    <row r="37528" spans="31:31" ht="15.75" x14ac:dyDescent="0.3">
      <c r="AE37528" s="70"/>
    </row>
    <row r="37529" spans="31:31" ht="15.75" x14ac:dyDescent="0.3">
      <c r="AE37529" s="70"/>
    </row>
    <row r="37530" spans="31:31" ht="15.75" x14ac:dyDescent="0.3">
      <c r="AE37530" s="70"/>
    </row>
    <row r="37531" spans="31:31" ht="15.75" x14ac:dyDescent="0.3">
      <c r="AE37531" s="70"/>
    </row>
    <row r="37532" spans="31:31" ht="15.75" x14ac:dyDescent="0.3">
      <c r="AE37532" s="70"/>
    </row>
    <row r="37533" spans="31:31" ht="15.75" x14ac:dyDescent="0.3">
      <c r="AE37533" s="70"/>
    </row>
    <row r="37534" spans="31:31" ht="15.75" x14ac:dyDescent="0.3">
      <c r="AE37534" s="70"/>
    </row>
    <row r="37535" spans="31:31" ht="15.75" x14ac:dyDescent="0.3">
      <c r="AE37535" s="70"/>
    </row>
    <row r="37536" spans="31:31" ht="15.75" x14ac:dyDescent="0.3">
      <c r="AE37536" s="70"/>
    </row>
    <row r="37537" spans="31:31" ht="15.75" x14ac:dyDescent="0.3">
      <c r="AE37537" s="70"/>
    </row>
    <row r="37538" spans="31:31" ht="15.75" x14ac:dyDescent="0.3">
      <c r="AE37538" s="70"/>
    </row>
    <row r="37539" spans="31:31" ht="15.75" x14ac:dyDescent="0.3">
      <c r="AE37539" s="70"/>
    </row>
    <row r="37540" spans="31:31" ht="15.75" x14ac:dyDescent="0.3">
      <c r="AE37540" s="70"/>
    </row>
    <row r="37541" spans="31:31" ht="15.75" x14ac:dyDescent="0.3">
      <c r="AE37541" s="70"/>
    </row>
    <row r="37542" spans="31:31" ht="15.75" x14ac:dyDescent="0.3">
      <c r="AE37542" s="70"/>
    </row>
    <row r="37543" spans="31:31" ht="15.75" x14ac:dyDescent="0.3">
      <c r="AE37543" s="70"/>
    </row>
    <row r="37544" spans="31:31" ht="15.75" x14ac:dyDescent="0.3">
      <c r="AE37544" s="70"/>
    </row>
    <row r="37545" spans="31:31" ht="15.75" x14ac:dyDescent="0.3">
      <c r="AE37545" s="70"/>
    </row>
    <row r="37546" spans="31:31" ht="15.75" x14ac:dyDescent="0.3">
      <c r="AE37546" s="70"/>
    </row>
    <row r="37547" spans="31:31" ht="15.75" x14ac:dyDescent="0.3">
      <c r="AE37547" s="70"/>
    </row>
    <row r="37548" spans="31:31" ht="15.75" x14ac:dyDescent="0.3">
      <c r="AE37548" s="70"/>
    </row>
    <row r="37549" spans="31:31" ht="15.75" x14ac:dyDescent="0.3">
      <c r="AE37549" s="70"/>
    </row>
    <row r="37550" spans="31:31" ht="15.75" x14ac:dyDescent="0.3">
      <c r="AE37550" s="70"/>
    </row>
    <row r="37551" spans="31:31" ht="15.75" x14ac:dyDescent="0.3">
      <c r="AE37551" s="70"/>
    </row>
    <row r="37552" spans="31:31" ht="15.75" x14ac:dyDescent="0.3">
      <c r="AE37552" s="70"/>
    </row>
    <row r="37553" spans="31:31" ht="15.75" x14ac:dyDescent="0.3">
      <c r="AE37553" s="70"/>
    </row>
    <row r="37554" spans="31:31" ht="15.75" x14ac:dyDescent="0.3">
      <c r="AE37554" s="70"/>
    </row>
    <row r="37555" spans="31:31" ht="15.75" x14ac:dyDescent="0.3">
      <c r="AE37555" s="70"/>
    </row>
    <row r="37556" spans="31:31" ht="15.75" x14ac:dyDescent="0.3">
      <c r="AE37556" s="70"/>
    </row>
    <row r="37557" spans="31:31" ht="15.75" x14ac:dyDescent="0.3">
      <c r="AE37557" s="70"/>
    </row>
    <row r="37558" spans="31:31" ht="15.75" x14ac:dyDescent="0.3">
      <c r="AE37558" s="70"/>
    </row>
    <row r="37559" spans="31:31" ht="15.75" x14ac:dyDescent="0.3">
      <c r="AE37559" s="70"/>
    </row>
    <row r="37560" spans="31:31" ht="15.75" x14ac:dyDescent="0.3">
      <c r="AE37560" s="70"/>
    </row>
    <row r="37561" spans="31:31" ht="15.75" x14ac:dyDescent="0.3">
      <c r="AE37561" s="70"/>
    </row>
    <row r="37562" spans="31:31" ht="15.75" x14ac:dyDescent="0.3">
      <c r="AE37562" s="70"/>
    </row>
    <row r="37563" spans="31:31" ht="15.75" x14ac:dyDescent="0.3">
      <c r="AE37563" s="70"/>
    </row>
    <row r="37564" spans="31:31" ht="15.75" x14ac:dyDescent="0.3">
      <c r="AE37564" s="70"/>
    </row>
    <row r="37565" spans="31:31" ht="15.75" x14ac:dyDescent="0.3">
      <c r="AE37565" s="70"/>
    </row>
    <row r="37566" spans="31:31" ht="15.75" x14ac:dyDescent="0.3">
      <c r="AE37566" s="70"/>
    </row>
    <row r="37567" spans="31:31" ht="15.75" x14ac:dyDescent="0.3">
      <c r="AE37567" s="70"/>
    </row>
    <row r="37568" spans="31:31" ht="15.75" x14ac:dyDescent="0.3">
      <c r="AE37568" s="70"/>
    </row>
    <row r="37569" spans="31:31" ht="15.75" x14ac:dyDescent="0.3">
      <c r="AE37569" s="70"/>
    </row>
    <row r="37570" spans="31:31" ht="15.75" x14ac:dyDescent="0.3">
      <c r="AE37570" s="70"/>
    </row>
    <row r="37571" spans="31:31" ht="15.75" x14ac:dyDescent="0.3">
      <c r="AE37571" s="70"/>
    </row>
    <row r="37572" spans="31:31" ht="15.75" x14ac:dyDescent="0.3">
      <c r="AE37572" s="70"/>
    </row>
    <row r="37573" spans="31:31" ht="15.75" x14ac:dyDescent="0.3">
      <c r="AE37573" s="70"/>
    </row>
    <row r="37574" spans="31:31" ht="15.75" x14ac:dyDescent="0.3">
      <c r="AE37574" s="70"/>
    </row>
    <row r="37575" spans="31:31" ht="15.75" x14ac:dyDescent="0.3">
      <c r="AE37575" s="70"/>
    </row>
    <row r="37576" spans="31:31" ht="15.75" x14ac:dyDescent="0.3">
      <c r="AE37576" s="70"/>
    </row>
    <row r="37577" spans="31:31" ht="15.75" x14ac:dyDescent="0.3">
      <c r="AE37577" s="70"/>
    </row>
    <row r="37578" spans="31:31" ht="15.75" x14ac:dyDescent="0.3">
      <c r="AE37578" s="70"/>
    </row>
    <row r="37579" spans="31:31" ht="15.75" x14ac:dyDescent="0.3">
      <c r="AE37579" s="70"/>
    </row>
    <row r="37580" spans="31:31" ht="15.75" x14ac:dyDescent="0.3">
      <c r="AE37580" s="70"/>
    </row>
    <row r="37581" spans="31:31" ht="15.75" x14ac:dyDescent="0.3">
      <c r="AE37581" s="70"/>
    </row>
    <row r="37582" spans="31:31" ht="15.75" x14ac:dyDescent="0.3">
      <c r="AE37582" s="70"/>
    </row>
    <row r="37583" spans="31:31" ht="15.75" x14ac:dyDescent="0.3">
      <c r="AE37583" s="70"/>
    </row>
    <row r="37584" spans="31:31" ht="15.75" x14ac:dyDescent="0.3">
      <c r="AE37584" s="70"/>
    </row>
    <row r="37585" spans="31:31" ht="15.75" x14ac:dyDescent="0.3">
      <c r="AE37585" s="70"/>
    </row>
    <row r="37586" spans="31:31" ht="15.75" x14ac:dyDescent="0.3">
      <c r="AE37586" s="70"/>
    </row>
    <row r="37587" spans="31:31" ht="15.75" x14ac:dyDescent="0.3">
      <c r="AE37587" s="70"/>
    </row>
    <row r="37588" spans="31:31" ht="15.75" x14ac:dyDescent="0.3">
      <c r="AE37588" s="70"/>
    </row>
    <row r="37589" spans="31:31" ht="15.75" x14ac:dyDescent="0.3">
      <c r="AE37589" s="70"/>
    </row>
    <row r="37590" spans="31:31" ht="15.75" x14ac:dyDescent="0.3">
      <c r="AE37590" s="70"/>
    </row>
    <row r="37591" spans="31:31" ht="15.75" x14ac:dyDescent="0.3">
      <c r="AE37591" s="70"/>
    </row>
    <row r="37592" spans="31:31" ht="15.75" x14ac:dyDescent="0.3">
      <c r="AE37592" s="70"/>
    </row>
    <row r="37593" spans="31:31" ht="15.75" x14ac:dyDescent="0.3">
      <c r="AE37593" s="70"/>
    </row>
    <row r="37594" spans="31:31" ht="15.75" x14ac:dyDescent="0.3">
      <c r="AE37594" s="70"/>
    </row>
    <row r="37595" spans="31:31" ht="15.75" x14ac:dyDescent="0.3">
      <c r="AE37595" s="70"/>
    </row>
    <row r="37596" spans="31:31" ht="15.75" x14ac:dyDescent="0.3">
      <c r="AE37596" s="70"/>
    </row>
    <row r="37597" spans="31:31" ht="15.75" x14ac:dyDescent="0.3">
      <c r="AE37597" s="70"/>
    </row>
    <row r="37598" spans="31:31" ht="15.75" x14ac:dyDescent="0.3">
      <c r="AE37598" s="70"/>
    </row>
    <row r="37599" spans="31:31" ht="15.75" x14ac:dyDescent="0.3">
      <c r="AE37599" s="70"/>
    </row>
    <row r="37600" spans="31:31" ht="15.75" x14ac:dyDescent="0.3">
      <c r="AE37600" s="70"/>
    </row>
    <row r="37601" spans="31:31" ht="15.75" x14ac:dyDescent="0.3">
      <c r="AE37601" s="70"/>
    </row>
    <row r="37602" spans="31:31" ht="15.75" x14ac:dyDescent="0.3">
      <c r="AE37602" s="70"/>
    </row>
    <row r="37603" spans="31:31" ht="15.75" x14ac:dyDescent="0.3">
      <c r="AE37603" s="70"/>
    </row>
    <row r="37604" spans="31:31" ht="15.75" x14ac:dyDescent="0.3">
      <c r="AE37604" s="70"/>
    </row>
    <row r="37605" spans="31:31" ht="15.75" x14ac:dyDescent="0.3">
      <c r="AE37605" s="70"/>
    </row>
    <row r="37606" spans="31:31" ht="15.75" x14ac:dyDescent="0.3">
      <c r="AE37606" s="70"/>
    </row>
    <row r="37607" spans="31:31" ht="15.75" x14ac:dyDescent="0.3">
      <c r="AE37607" s="70"/>
    </row>
    <row r="37608" spans="31:31" ht="15.75" x14ac:dyDescent="0.3">
      <c r="AE37608" s="70"/>
    </row>
    <row r="37609" spans="31:31" ht="15.75" x14ac:dyDescent="0.3">
      <c r="AE37609" s="70"/>
    </row>
    <row r="37610" spans="31:31" ht="15.75" x14ac:dyDescent="0.3">
      <c r="AE37610" s="70"/>
    </row>
    <row r="37611" spans="31:31" ht="15.75" x14ac:dyDescent="0.3">
      <c r="AE37611" s="70"/>
    </row>
    <row r="37612" spans="31:31" ht="15.75" x14ac:dyDescent="0.3">
      <c r="AE37612" s="70"/>
    </row>
    <row r="37613" spans="31:31" ht="15.75" x14ac:dyDescent="0.3">
      <c r="AE37613" s="70"/>
    </row>
    <row r="37614" spans="31:31" ht="15.75" x14ac:dyDescent="0.3">
      <c r="AE37614" s="70"/>
    </row>
    <row r="37615" spans="31:31" ht="15.75" x14ac:dyDescent="0.3">
      <c r="AE37615" s="70"/>
    </row>
    <row r="37616" spans="31:31" ht="15.75" x14ac:dyDescent="0.3">
      <c r="AE37616" s="70"/>
    </row>
    <row r="37617" spans="31:31" ht="15.75" x14ac:dyDescent="0.3">
      <c r="AE37617" s="70"/>
    </row>
    <row r="37618" spans="31:31" ht="15.75" x14ac:dyDescent="0.3">
      <c r="AE37618" s="70"/>
    </row>
    <row r="37619" spans="31:31" ht="15.75" x14ac:dyDescent="0.3">
      <c r="AE37619" s="70"/>
    </row>
    <row r="37620" spans="31:31" ht="15.75" x14ac:dyDescent="0.3">
      <c r="AE37620" s="70"/>
    </row>
    <row r="37621" spans="31:31" ht="15.75" x14ac:dyDescent="0.3">
      <c r="AE37621" s="70"/>
    </row>
    <row r="37622" spans="31:31" ht="15.75" x14ac:dyDescent="0.3">
      <c r="AE37622" s="70"/>
    </row>
    <row r="37623" spans="31:31" ht="15.75" x14ac:dyDescent="0.3">
      <c r="AE37623" s="70"/>
    </row>
    <row r="37624" spans="31:31" ht="15.75" x14ac:dyDescent="0.3">
      <c r="AE37624" s="70"/>
    </row>
    <row r="37625" spans="31:31" ht="15.75" x14ac:dyDescent="0.3">
      <c r="AE37625" s="70"/>
    </row>
    <row r="37626" spans="31:31" ht="15.75" x14ac:dyDescent="0.3">
      <c r="AE37626" s="70"/>
    </row>
    <row r="37627" spans="31:31" ht="15.75" x14ac:dyDescent="0.3">
      <c r="AE37627" s="70"/>
    </row>
    <row r="37628" spans="31:31" ht="15.75" x14ac:dyDescent="0.3">
      <c r="AE37628" s="70"/>
    </row>
    <row r="37629" spans="31:31" ht="15.75" x14ac:dyDescent="0.3">
      <c r="AE37629" s="70"/>
    </row>
    <row r="37630" spans="31:31" ht="15.75" x14ac:dyDescent="0.3">
      <c r="AE37630" s="70"/>
    </row>
    <row r="37631" spans="31:31" ht="15.75" x14ac:dyDescent="0.3">
      <c r="AE37631" s="70"/>
    </row>
    <row r="37632" spans="31:31" ht="15.75" x14ac:dyDescent="0.3">
      <c r="AE37632" s="70"/>
    </row>
    <row r="37633" spans="31:31" ht="15.75" x14ac:dyDescent="0.3">
      <c r="AE37633" s="70"/>
    </row>
    <row r="37634" spans="31:31" ht="15.75" x14ac:dyDescent="0.3">
      <c r="AE37634" s="70"/>
    </row>
    <row r="37635" spans="31:31" ht="15.75" x14ac:dyDescent="0.3">
      <c r="AE37635" s="70"/>
    </row>
    <row r="37636" spans="31:31" ht="15.75" x14ac:dyDescent="0.3">
      <c r="AE37636" s="70"/>
    </row>
    <row r="37637" spans="31:31" ht="15.75" x14ac:dyDescent="0.3">
      <c r="AE37637" s="70"/>
    </row>
    <row r="37638" spans="31:31" ht="15.75" x14ac:dyDescent="0.3">
      <c r="AE37638" s="70"/>
    </row>
    <row r="37639" spans="31:31" ht="15.75" x14ac:dyDescent="0.3">
      <c r="AE37639" s="70"/>
    </row>
    <row r="37640" spans="31:31" ht="15.75" x14ac:dyDescent="0.3">
      <c r="AE37640" s="70"/>
    </row>
    <row r="37641" spans="31:31" ht="15.75" x14ac:dyDescent="0.3">
      <c r="AE37641" s="70"/>
    </row>
    <row r="37642" spans="31:31" ht="15.75" x14ac:dyDescent="0.3">
      <c r="AE37642" s="70"/>
    </row>
    <row r="37643" spans="31:31" ht="15.75" x14ac:dyDescent="0.3">
      <c r="AE37643" s="70"/>
    </row>
    <row r="37644" spans="31:31" ht="15.75" x14ac:dyDescent="0.3">
      <c r="AE37644" s="70"/>
    </row>
    <row r="37645" spans="31:31" ht="15.75" x14ac:dyDescent="0.3">
      <c r="AE37645" s="70"/>
    </row>
    <row r="37646" spans="31:31" ht="15.75" x14ac:dyDescent="0.3">
      <c r="AE37646" s="70"/>
    </row>
    <row r="37647" spans="31:31" ht="15.75" x14ac:dyDescent="0.3">
      <c r="AE37647" s="70"/>
    </row>
    <row r="37648" spans="31:31" ht="15.75" x14ac:dyDescent="0.3">
      <c r="AE37648" s="70"/>
    </row>
    <row r="37649" spans="31:31" ht="15.75" x14ac:dyDescent="0.3">
      <c r="AE37649" s="70"/>
    </row>
    <row r="37650" spans="31:31" ht="15.75" x14ac:dyDescent="0.3">
      <c r="AE37650" s="70"/>
    </row>
    <row r="37651" spans="31:31" ht="15.75" x14ac:dyDescent="0.3">
      <c r="AE37651" s="70"/>
    </row>
    <row r="37652" spans="31:31" ht="15.75" x14ac:dyDescent="0.3">
      <c r="AE37652" s="70"/>
    </row>
    <row r="37653" spans="31:31" ht="15.75" x14ac:dyDescent="0.3">
      <c r="AE37653" s="70"/>
    </row>
    <row r="37654" spans="31:31" ht="15.75" x14ac:dyDescent="0.3">
      <c r="AE37654" s="70"/>
    </row>
    <row r="37655" spans="31:31" ht="15.75" x14ac:dyDescent="0.3">
      <c r="AE37655" s="70"/>
    </row>
    <row r="37656" spans="31:31" ht="15.75" x14ac:dyDescent="0.3">
      <c r="AE37656" s="70"/>
    </row>
    <row r="37657" spans="31:31" ht="15.75" x14ac:dyDescent="0.3">
      <c r="AE37657" s="70"/>
    </row>
    <row r="37658" spans="31:31" ht="15.75" x14ac:dyDescent="0.3">
      <c r="AE37658" s="70"/>
    </row>
    <row r="37659" spans="31:31" ht="15.75" x14ac:dyDescent="0.3">
      <c r="AE37659" s="70"/>
    </row>
    <row r="37660" spans="31:31" ht="15.75" x14ac:dyDescent="0.3">
      <c r="AE37660" s="70"/>
    </row>
    <row r="37661" spans="31:31" ht="15.75" x14ac:dyDescent="0.3">
      <c r="AE37661" s="70"/>
    </row>
    <row r="37662" spans="31:31" ht="15.75" x14ac:dyDescent="0.3">
      <c r="AE37662" s="70"/>
    </row>
    <row r="37663" spans="31:31" ht="15.75" x14ac:dyDescent="0.3">
      <c r="AE37663" s="70"/>
    </row>
    <row r="37664" spans="31:31" ht="15.75" x14ac:dyDescent="0.3">
      <c r="AE37664" s="70"/>
    </row>
    <row r="37665" spans="31:31" ht="15.75" x14ac:dyDescent="0.3">
      <c r="AE37665" s="70"/>
    </row>
    <row r="37666" spans="31:31" ht="15.75" x14ac:dyDescent="0.3">
      <c r="AE37666" s="70"/>
    </row>
    <row r="37667" spans="31:31" ht="15.75" x14ac:dyDescent="0.3">
      <c r="AE37667" s="70"/>
    </row>
    <row r="37668" spans="31:31" ht="15.75" x14ac:dyDescent="0.3">
      <c r="AE37668" s="70"/>
    </row>
    <row r="37669" spans="31:31" ht="15.75" x14ac:dyDescent="0.3">
      <c r="AE37669" s="70"/>
    </row>
    <row r="37670" spans="31:31" ht="15.75" x14ac:dyDescent="0.3">
      <c r="AE37670" s="70"/>
    </row>
    <row r="37671" spans="31:31" ht="15.75" x14ac:dyDescent="0.3">
      <c r="AE37671" s="70"/>
    </row>
    <row r="37672" spans="31:31" ht="15.75" x14ac:dyDescent="0.3">
      <c r="AE37672" s="70"/>
    </row>
    <row r="37673" spans="31:31" ht="15.75" x14ac:dyDescent="0.3">
      <c r="AE37673" s="70"/>
    </row>
    <row r="37674" spans="31:31" ht="15.75" x14ac:dyDescent="0.3">
      <c r="AE37674" s="70"/>
    </row>
    <row r="37675" spans="31:31" ht="15.75" x14ac:dyDescent="0.3">
      <c r="AE37675" s="70"/>
    </row>
    <row r="37676" spans="31:31" ht="15.75" x14ac:dyDescent="0.3">
      <c r="AE37676" s="70"/>
    </row>
    <row r="37677" spans="31:31" ht="15.75" x14ac:dyDescent="0.3">
      <c r="AE37677" s="70"/>
    </row>
    <row r="37678" spans="31:31" ht="15.75" x14ac:dyDescent="0.3">
      <c r="AE37678" s="70"/>
    </row>
    <row r="37679" spans="31:31" ht="15.75" x14ac:dyDescent="0.3">
      <c r="AE37679" s="70"/>
    </row>
    <row r="37680" spans="31:31" ht="15.75" x14ac:dyDescent="0.3">
      <c r="AE37680" s="70"/>
    </row>
    <row r="37681" spans="31:31" ht="15.75" x14ac:dyDescent="0.3">
      <c r="AE37681" s="70"/>
    </row>
    <row r="37682" spans="31:31" ht="15.75" x14ac:dyDescent="0.3">
      <c r="AE37682" s="70"/>
    </row>
    <row r="37683" spans="31:31" ht="15.75" x14ac:dyDescent="0.3">
      <c r="AE37683" s="70"/>
    </row>
    <row r="37684" spans="31:31" ht="15.75" x14ac:dyDescent="0.3">
      <c r="AE37684" s="70"/>
    </row>
    <row r="37685" spans="31:31" ht="15.75" x14ac:dyDescent="0.3">
      <c r="AE37685" s="70"/>
    </row>
    <row r="37686" spans="31:31" ht="15.75" x14ac:dyDescent="0.3">
      <c r="AE37686" s="70"/>
    </row>
    <row r="37687" spans="31:31" ht="15.75" x14ac:dyDescent="0.3">
      <c r="AE37687" s="70"/>
    </row>
    <row r="37688" spans="31:31" ht="15.75" x14ac:dyDescent="0.3">
      <c r="AE37688" s="70"/>
    </row>
    <row r="37689" spans="31:31" ht="15.75" x14ac:dyDescent="0.3">
      <c r="AE37689" s="70"/>
    </row>
    <row r="37690" spans="31:31" ht="15.75" x14ac:dyDescent="0.3">
      <c r="AE37690" s="70"/>
    </row>
    <row r="37691" spans="31:31" ht="15.75" x14ac:dyDescent="0.3">
      <c r="AE37691" s="70"/>
    </row>
    <row r="37692" spans="31:31" ht="15.75" x14ac:dyDescent="0.3">
      <c r="AE37692" s="70"/>
    </row>
    <row r="37693" spans="31:31" ht="15.75" x14ac:dyDescent="0.3">
      <c r="AE37693" s="70"/>
    </row>
    <row r="37694" spans="31:31" ht="15.75" x14ac:dyDescent="0.3">
      <c r="AE37694" s="70"/>
    </row>
    <row r="37695" spans="31:31" ht="15.75" x14ac:dyDescent="0.3">
      <c r="AE37695" s="70"/>
    </row>
    <row r="37696" spans="31:31" ht="15.75" x14ac:dyDescent="0.3">
      <c r="AE37696" s="70"/>
    </row>
    <row r="37697" spans="31:31" ht="15.75" x14ac:dyDescent="0.3">
      <c r="AE37697" s="70"/>
    </row>
    <row r="37698" spans="31:31" ht="15.75" x14ac:dyDescent="0.3">
      <c r="AE37698" s="70"/>
    </row>
    <row r="37699" spans="31:31" ht="15.75" x14ac:dyDescent="0.3">
      <c r="AE37699" s="70"/>
    </row>
    <row r="37700" spans="31:31" ht="15.75" x14ac:dyDescent="0.3">
      <c r="AE37700" s="70"/>
    </row>
    <row r="37701" spans="31:31" ht="15.75" x14ac:dyDescent="0.3">
      <c r="AE37701" s="70"/>
    </row>
    <row r="37702" spans="31:31" ht="15.75" x14ac:dyDescent="0.3">
      <c r="AE37702" s="70"/>
    </row>
    <row r="37703" spans="31:31" ht="15.75" x14ac:dyDescent="0.3">
      <c r="AE37703" s="70"/>
    </row>
    <row r="37704" spans="31:31" ht="15.75" x14ac:dyDescent="0.3">
      <c r="AE37704" s="70"/>
    </row>
    <row r="37705" spans="31:31" ht="15.75" x14ac:dyDescent="0.3">
      <c r="AE37705" s="70"/>
    </row>
    <row r="37706" spans="31:31" ht="15.75" x14ac:dyDescent="0.3">
      <c r="AE37706" s="70"/>
    </row>
    <row r="37707" spans="31:31" ht="15.75" x14ac:dyDescent="0.3">
      <c r="AE37707" s="70"/>
    </row>
    <row r="37708" spans="31:31" ht="15.75" x14ac:dyDescent="0.3">
      <c r="AE37708" s="70"/>
    </row>
    <row r="37709" spans="31:31" ht="15.75" x14ac:dyDescent="0.3">
      <c r="AE37709" s="70"/>
    </row>
    <row r="37710" spans="31:31" ht="15.75" x14ac:dyDescent="0.3">
      <c r="AE37710" s="70"/>
    </row>
    <row r="37711" spans="31:31" ht="15.75" x14ac:dyDescent="0.3">
      <c r="AE37711" s="70"/>
    </row>
    <row r="37712" spans="31:31" ht="15.75" x14ac:dyDescent="0.3">
      <c r="AE37712" s="70"/>
    </row>
    <row r="37713" spans="31:31" ht="15.75" x14ac:dyDescent="0.3">
      <c r="AE37713" s="70"/>
    </row>
    <row r="37714" spans="31:31" ht="15.75" x14ac:dyDescent="0.3">
      <c r="AE37714" s="70"/>
    </row>
    <row r="37715" spans="31:31" ht="15.75" x14ac:dyDescent="0.3">
      <c r="AE37715" s="70"/>
    </row>
    <row r="37716" spans="31:31" ht="15.75" x14ac:dyDescent="0.3">
      <c r="AE37716" s="70"/>
    </row>
    <row r="37717" spans="31:31" ht="15.75" x14ac:dyDescent="0.3">
      <c r="AE37717" s="70"/>
    </row>
    <row r="37718" spans="31:31" ht="15.75" x14ac:dyDescent="0.3">
      <c r="AE37718" s="70"/>
    </row>
    <row r="37719" spans="31:31" ht="15.75" x14ac:dyDescent="0.3">
      <c r="AE37719" s="70"/>
    </row>
    <row r="37720" spans="31:31" ht="15.75" x14ac:dyDescent="0.3">
      <c r="AE37720" s="70"/>
    </row>
    <row r="37721" spans="31:31" ht="15.75" x14ac:dyDescent="0.3">
      <c r="AE37721" s="70"/>
    </row>
    <row r="37722" spans="31:31" ht="15.75" x14ac:dyDescent="0.3">
      <c r="AE37722" s="70"/>
    </row>
    <row r="37723" spans="31:31" ht="15.75" x14ac:dyDescent="0.3">
      <c r="AE37723" s="70"/>
    </row>
    <row r="37724" spans="31:31" ht="15.75" x14ac:dyDescent="0.3">
      <c r="AE37724" s="70"/>
    </row>
    <row r="37725" spans="31:31" ht="15.75" x14ac:dyDescent="0.3">
      <c r="AE37725" s="70"/>
    </row>
    <row r="37726" spans="31:31" ht="15.75" x14ac:dyDescent="0.3">
      <c r="AE37726" s="70"/>
    </row>
    <row r="37727" spans="31:31" ht="15.75" x14ac:dyDescent="0.3">
      <c r="AE37727" s="70"/>
    </row>
    <row r="37728" spans="31:31" ht="15.75" x14ac:dyDescent="0.3">
      <c r="AE37728" s="70"/>
    </row>
    <row r="37729" spans="31:31" ht="15.75" x14ac:dyDescent="0.3">
      <c r="AE37729" s="70"/>
    </row>
    <row r="37730" spans="31:31" ht="15.75" x14ac:dyDescent="0.3">
      <c r="AE37730" s="70"/>
    </row>
    <row r="37731" spans="31:31" ht="15.75" x14ac:dyDescent="0.3">
      <c r="AE37731" s="70"/>
    </row>
    <row r="37732" spans="31:31" ht="15.75" x14ac:dyDescent="0.3">
      <c r="AE37732" s="70"/>
    </row>
    <row r="37733" spans="31:31" ht="15.75" x14ac:dyDescent="0.3">
      <c r="AE37733" s="70"/>
    </row>
    <row r="37734" spans="31:31" ht="15.75" x14ac:dyDescent="0.3">
      <c r="AE37734" s="70"/>
    </row>
    <row r="37735" spans="31:31" ht="15.75" x14ac:dyDescent="0.3">
      <c r="AE37735" s="70"/>
    </row>
    <row r="37736" spans="31:31" ht="15.75" x14ac:dyDescent="0.3">
      <c r="AE37736" s="70"/>
    </row>
    <row r="37737" spans="31:31" ht="15.75" x14ac:dyDescent="0.3">
      <c r="AE37737" s="70"/>
    </row>
    <row r="37738" spans="31:31" ht="15.75" x14ac:dyDescent="0.3">
      <c r="AE37738" s="70"/>
    </row>
    <row r="37739" spans="31:31" ht="15.75" x14ac:dyDescent="0.3">
      <c r="AE37739" s="70"/>
    </row>
    <row r="37740" spans="31:31" ht="15.75" x14ac:dyDescent="0.3">
      <c r="AE37740" s="70"/>
    </row>
    <row r="37741" spans="31:31" ht="15.75" x14ac:dyDescent="0.3">
      <c r="AE37741" s="70"/>
    </row>
    <row r="37742" spans="31:31" ht="15.75" x14ac:dyDescent="0.3">
      <c r="AE37742" s="70"/>
    </row>
    <row r="37743" spans="31:31" ht="15.75" x14ac:dyDescent="0.3">
      <c r="AE37743" s="70"/>
    </row>
    <row r="37744" spans="31:31" ht="15.75" x14ac:dyDescent="0.3">
      <c r="AE37744" s="70"/>
    </row>
    <row r="37745" spans="31:31" ht="15.75" x14ac:dyDescent="0.3">
      <c r="AE37745" s="70"/>
    </row>
    <row r="37746" spans="31:31" ht="15.75" x14ac:dyDescent="0.3">
      <c r="AE37746" s="70"/>
    </row>
    <row r="37747" spans="31:31" ht="15.75" x14ac:dyDescent="0.3">
      <c r="AE37747" s="70"/>
    </row>
    <row r="37748" spans="31:31" ht="15.75" x14ac:dyDescent="0.3">
      <c r="AE37748" s="70"/>
    </row>
    <row r="37749" spans="31:31" ht="15.75" x14ac:dyDescent="0.3">
      <c r="AE37749" s="70"/>
    </row>
    <row r="37750" spans="31:31" ht="15.75" x14ac:dyDescent="0.3">
      <c r="AE37750" s="70"/>
    </row>
    <row r="37751" spans="31:31" ht="15.75" x14ac:dyDescent="0.3">
      <c r="AE37751" s="70"/>
    </row>
    <row r="37752" spans="31:31" ht="15.75" x14ac:dyDescent="0.3">
      <c r="AE37752" s="70"/>
    </row>
    <row r="37753" spans="31:31" ht="15.75" x14ac:dyDescent="0.3">
      <c r="AE37753" s="70"/>
    </row>
    <row r="37754" spans="31:31" ht="15.75" x14ac:dyDescent="0.3">
      <c r="AE37754" s="70"/>
    </row>
    <row r="37755" spans="31:31" ht="15.75" x14ac:dyDescent="0.3">
      <c r="AE37755" s="70"/>
    </row>
    <row r="37756" spans="31:31" ht="15.75" x14ac:dyDescent="0.3">
      <c r="AE37756" s="70"/>
    </row>
    <row r="37757" spans="31:31" ht="15.75" x14ac:dyDescent="0.3">
      <c r="AE37757" s="70"/>
    </row>
    <row r="37758" spans="31:31" ht="15.75" x14ac:dyDescent="0.3">
      <c r="AE37758" s="70"/>
    </row>
    <row r="37759" spans="31:31" ht="15.75" x14ac:dyDescent="0.3">
      <c r="AE37759" s="70"/>
    </row>
    <row r="37760" spans="31:31" ht="15.75" x14ac:dyDescent="0.3">
      <c r="AE37760" s="70"/>
    </row>
    <row r="37761" spans="31:31" ht="15.75" x14ac:dyDescent="0.3">
      <c r="AE37761" s="70"/>
    </row>
    <row r="37762" spans="31:31" ht="15.75" x14ac:dyDescent="0.3">
      <c r="AE37762" s="70"/>
    </row>
    <row r="37763" spans="31:31" ht="15.75" x14ac:dyDescent="0.3">
      <c r="AE37763" s="70"/>
    </row>
    <row r="37764" spans="31:31" ht="15.75" x14ac:dyDescent="0.3">
      <c r="AE37764" s="70"/>
    </row>
    <row r="37765" spans="31:31" ht="15.75" x14ac:dyDescent="0.3">
      <c r="AE37765" s="70"/>
    </row>
    <row r="37766" spans="31:31" ht="15.75" x14ac:dyDescent="0.3">
      <c r="AE37766" s="70"/>
    </row>
    <row r="37767" spans="31:31" ht="15.75" x14ac:dyDescent="0.3">
      <c r="AE37767" s="70"/>
    </row>
    <row r="37768" spans="31:31" ht="15.75" x14ac:dyDescent="0.3">
      <c r="AE37768" s="70"/>
    </row>
    <row r="37769" spans="31:31" ht="15.75" x14ac:dyDescent="0.3">
      <c r="AE37769" s="70"/>
    </row>
    <row r="37770" spans="31:31" ht="15.75" x14ac:dyDescent="0.3">
      <c r="AE37770" s="70"/>
    </row>
    <row r="37771" spans="31:31" ht="15.75" x14ac:dyDescent="0.3">
      <c r="AE37771" s="70"/>
    </row>
    <row r="37772" spans="31:31" ht="15.75" x14ac:dyDescent="0.3">
      <c r="AE37772" s="70"/>
    </row>
    <row r="37773" spans="31:31" ht="15.75" x14ac:dyDescent="0.3">
      <c r="AE37773" s="70"/>
    </row>
    <row r="37774" spans="31:31" ht="15.75" x14ac:dyDescent="0.3">
      <c r="AE37774" s="70"/>
    </row>
    <row r="37775" spans="31:31" ht="15.75" x14ac:dyDescent="0.3">
      <c r="AE37775" s="70"/>
    </row>
    <row r="37776" spans="31:31" ht="15.75" x14ac:dyDescent="0.3">
      <c r="AE37776" s="70"/>
    </row>
    <row r="37777" spans="31:31" ht="15.75" x14ac:dyDescent="0.3">
      <c r="AE37777" s="70"/>
    </row>
    <row r="37778" spans="31:31" ht="15.75" x14ac:dyDescent="0.3">
      <c r="AE37778" s="70"/>
    </row>
    <row r="37779" spans="31:31" ht="15.75" x14ac:dyDescent="0.3">
      <c r="AE37779" s="70"/>
    </row>
    <row r="37780" spans="31:31" ht="15.75" x14ac:dyDescent="0.3">
      <c r="AE37780" s="70"/>
    </row>
    <row r="37781" spans="31:31" ht="15.75" x14ac:dyDescent="0.3">
      <c r="AE37781" s="70"/>
    </row>
    <row r="37782" spans="31:31" ht="15.75" x14ac:dyDescent="0.3">
      <c r="AE37782" s="70"/>
    </row>
    <row r="37783" spans="31:31" ht="15.75" x14ac:dyDescent="0.3">
      <c r="AE37783" s="70"/>
    </row>
    <row r="37784" spans="31:31" ht="15.75" x14ac:dyDescent="0.3">
      <c r="AE37784" s="70"/>
    </row>
    <row r="37785" spans="31:31" ht="15.75" x14ac:dyDescent="0.3">
      <c r="AE37785" s="70"/>
    </row>
    <row r="37786" spans="31:31" ht="15.75" x14ac:dyDescent="0.3">
      <c r="AE37786" s="70"/>
    </row>
    <row r="37787" spans="31:31" ht="15.75" x14ac:dyDescent="0.3">
      <c r="AE37787" s="70"/>
    </row>
    <row r="37788" spans="31:31" ht="15.75" x14ac:dyDescent="0.3">
      <c r="AE37788" s="70"/>
    </row>
    <row r="37789" spans="31:31" ht="15.75" x14ac:dyDescent="0.3">
      <c r="AE37789" s="70"/>
    </row>
    <row r="37790" spans="31:31" ht="15.75" x14ac:dyDescent="0.3">
      <c r="AE37790" s="70"/>
    </row>
    <row r="37791" spans="31:31" ht="15.75" x14ac:dyDescent="0.3">
      <c r="AE37791" s="70"/>
    </row>
    <row r="37792" spans="31:31" ht="15.75" x14ac:dyDescent="0.3">
      <c r="AE37792" s="70"/>
    </row>
    <row r="37793" spans="31:31" ht="15.75" x14ac:dyDescent="0.3">
      <c r="AE37793" s="70"/>
    </row>
    <row r="37794" spans="31:31" ht="15.75" x14ac:dyDescent="0.3">
      <c r="AE37794" s="70"/>
    </row>
    <row r="37795" spans="31:31" ht="15.75" x14ac:dyDescent="0.3">
      <c r="AE37795" s="70"/>
    </row>
    <row r="37796" spans="31:31" ht="15.75" x14ac:dyDescent="0.3">
      <c r="AE37796" s="70"/>
    </row>
    <row r="37797" spans="31:31" ht="15.75" x14ac:dyDescent="0.3">
      <c r="AE37797" s="70"/>
    </row>
    <row r="37798" spans="31:31" ht="15.75" x14ac:dyDescent="0.3">
      <c r="AE37798" s="70"/>
    </row>
    <row r="37799" spans="31:31" ht="15.75" x14ac:dyDescent="0.3">
      <c r="AE37799" s="70"/>
    </row>
    <row r="37800" spans="31:31" ht="15.75" x14ac:dyDescent="0.3">
      <c r="AE37800" s="70"/>
    </row>
    <row r="37801" spans="31:31" ht="15.75" x14ac:dyDescent="0.3">
      <c r="AE37801" s="70"/>
    </row>
    <row r="37802" spans="31:31" ht="15.75" x14ac:dyDescent="0.3">
      <c r="AE37802" s="70"/>
    </row>
    <row r="37803" spans="31:31" ht="15.75" x14ac:dyDescent="0.3">
      <c r="AE37803" s="70"/>
    </row>
    <row r="37804" spans="31:31" ht="15.75" x14ac:dyDescent="0.3">
      <c r="AE37804" s="70"/>
    </row>
    <row r="37805" spans="31:31" ht="15.75" x14ac:dyDescent="0.3">
      <c r="AE37805" s="70"/>
    </row>
    <row r="37806" spans="31:31" ht="15.75" x14ac:dyDescent="0.3">
      <c r="AE37806" s="70"/>
    </row>
    <row r="37807" spans="31:31" ht="15.75" x14ac:dyDescent="0.3">
      <c r="AE37807" s="70"/>
    </row>
    <row r="37808" spans="31:31" ht="15.75" x14ac:dyDescent="0.3">
      <c r="AE37808" s="70"/>
    </row>
    <row r="37809" spans="31:31" ht="15.75" x14ac:dyDescent="0.3">
      <c r="AE37809" s="70"/>
    </row>
    <row r="37810" spans="31:31" ht="15.75" x14ac:dyDescent="0.3">
      <c r="AE37810" s="70"/>
    </row>
    <row r="37811" spans="31:31" ht="15.75" x14ac:dyDescent="0.3">
      <c r="AE37811" s="70"/>
    </row>
    <row r="37812" spans="31:31" ht="15.75" x14ac:dyDescent="0.3">
      <c r="AE37812" s="70"/>
    </row>
    <row r="37813" spans="31:31" ht="15.75" x14ac:dyDescent="0.3">
      <c r="AE37813" s="70"/>
    </row>
    <row r="37814" spans="31:31" ht="15.75" x14ac:dyDescent="0.3">
      <c r="AE37814" s="70"/>
    </row>
    <row r="37815" spans="31:31" ht="15.75" x14ac:dyDescent="0.3">
      <c r="AE37815" s="70"/>
    </row>
    <row r="37816" spans="31:31" ht="15.75" x14ac:dyDescent="0.3">
      <c r="AE37816" s="70"/>
    </row>
    <row r="37817" spans="31:31" ht="15.75" x14ac:dyDescent="0.3">
      <c r="AE37817" s="70"/>
    </row>
    <row r="37818" spans="31:31" ht="15.75" x14ac:dyDescent="0.3">
      <c r="AE37818" s="70"/>
    </row>
    <row r="37819" spans="31:31" ht="15.75" x14ac:dyDescent="0.3">
      <c r="AE37819" s="70"/>
    </row>
    <row r="37820" spans="31:31" ht="15.75" x14ac:dyDescent="0.3">
      <c r="AE37820" s="70"/>
    </row>
    <row r="37821" spans="31:31" ht="15.75" x14ac:dyDescent="0.3">
      <c r="AE37821" s="70"/>
    </row>
    <row r="37822" spans="31:31" ht="15.75" x14ac:dyDescent="0.3">
      <c r="AE37822" s="70"/>
    </row>
    <row r="37823" spans="31:31" ht="15.75" x14ac:dyDescent="0.3">
      <c r="AE37823" s="70"/>
    </row>
    <row r="37824" spans="31:31" ht="15.75" x14ac:dyDescent="0.3">
      <c r="AE37824" s="70"/>
    </row>
    <row r="37825" spans="31:31" ht="15.75" x14ac:dyDescent="0.3">
      <c r="AE37825" s="70"/>
    </row>
    <row r="37826" spans="31:31" ht="15.75" x14ac:dyDescent="0.3">
      <c r="AE37826" s="70"/>
    </row>
    <row r="37827" spans="31:31" ht="15.75" x14ac:dyDescent="0.3">
      <c r="AE37827" s="70"/>
    </row>
    <row r="37828" spans="31:31" ht="15.75" x14ac:dyDescent="0.3">
      <c r="AE37828" s="70"/>
    </row>
    <row r="37829" spans="31:31" ht="15.75" x14ac:dyDescent="0.3">
      <c r="AE37829" s="70"/>
    </row>
    <row r="37830" spans="31:31" ht="15.75" x14ac:dyDescent="0.3">
      <c r="AE37830" s="70"/>
    </row>
    <row r="37831" spans="31:31" ht="15.75" x14ac:dyDescent="0.3">
      <c r="AE37831" s="70"/>
    </row>
    <row r="37832" spans="31:31" ht="15.75" x14ac:dyDescent="0.3">
      <c r="AE37832" s="70"/>
    </row>
    <row r="37833" spans="31:31" ht="15.75" x14ac:dyDescent="0.3">
      <c r="AE37833" s="70"/>
    </row>
    <row r="37834" spans="31:31" ht="15.75" x14ac:dyDescent="0.3">
      <c r="AE37834" s="70"/>
    </row>
    <row r="37835" spans="31:31" ht="15.75" x14ac:dyDescent="0.3">
      <c r="AE37835" s="70"/>
    </row>
    <row r="37836" spans="31:31" ht="15.75" x14ac:dyDescent="0.3">
      <c r="AE37836" s="70"/>
    </row>
    <row r="37837" spans="31:31" ht="15.75" x14ac:dyDescent="0.3">
      <c r="AE37837" s="70"/>
    </row>
    <row r="37838" spans="31:31" ht="15.75" x14ac:dyDescent="0.3">
      <c r="AE37838" s="70"/>
    </row>
    <row r="37839" spans="31:31" ht="15.75" x14ac:dyDescent="0.3">
      <c r="AE37839" s="70"/>
    </row>
    <row r="37840" spans="31:31" ht="15.75" x14ac:dyDescent="0.3">
      <c r="AE37840" s="70"/>
    </row>
    <row r="37841" spans="31:31" ht="15.75" x14ac:dyDescent="0.3">
      <c r="AE37841" s="70"/>
    </row>
    <row r="37842" spans="31:31" ht="15.75" x14ac:dyDescent="0.3">
      <c r="AE37842" s="70"/>
    </row>
    <row r="37843" spans="31:31" ht="15.75" x14ac:dyDescent="0.3">
      <c r="AE37843" s="70"/>
    </row>
    <row r="37844" spans="31:31" ht="15.75" x14ac:dyDescent="0.3">
      <c r="AE37844" s="70"/>
    </row>
    <row r="37845" spans="31:31" ht="15.75" x14ac:dyDescent="0.3">
      <c r="AE37845" s="70"/>
    </row>
    <row r="37846" spans="31:31" ht="15.75" x14ac:dyDescent="0.3">
      <c r="AE37846" s="70"/>
    </row>
    <row r="37847" spans="31:31" ht="15.75" x14ac:dyDescent="0.3">
      <c r="AE37847" s="70"/>
    </row>
    <row r="37848" spans="31:31" ht="15.75" x14ac:dyDescent="0.3">
      <c r="AE37848" s="70"/>
    </row>
    <row r="37849" spans="31:31" ht="15.75" x14ac:dyDescent="0.3">
      <c r="AE37849" s="70"/>
    </row>
    <row r="37850" spans="31:31" ht="15.75" x14ac:dyDescent="0.3">
      <c r="AE37850" s="70"/>
    </row>
    <row r="37851" spans="31:31" ht="15.75" x14ac:dyDescent="0.3">
      <c r="AE37851" s="70"/>
    </row>
    <row r="37852" spans="31:31" ht="15.75" x14ac:dyDescent="0.3">
      <c r="AE37852" s="70"/>
    </row>
    <row r="37853" spans="31:31" ht="15.75" x14ac:dyDescent="0.3">
      <c r="AE37853" s="70"/>
    </row>
    <row r="37854" spans="31:31" ht="15.75" x14ac:dyDescent="0.3">
      <c r="AE37854" s="70"/>
    </row>
    <row r="37855" spans="31:31" ht="15.75" x14ac:dyDescent="0.3">
      <c r="AE37855" s="70"/>
    </row>
    <row r="37856" spans="31:31" ht="15.75" x14ac:dyDescent="0.3">
      <c r="AE37856" s="70"/>
    </row>
    <row r="37857" spans="31:31" ht="15.75" x14ac:dyDescent="0.3">
      <c r="AE37857" s="70"/>
    </row>
    <row r="37858" spans="31:31" ht="15.75" x14ac:dyDescent="0.3">
      <c r="AE37858" s="70"/>
    </row>
    <row r="37859" spans="31:31" ht="15.75" x14ac:dyDescent="0.3">
      <c r="AE37859" s="70"/>
    </row>
    <row r="37860" spans="31:31" ht="15.75" x14ac:dyDescent="0.3">
      <c r="AE37860" s="70"/>
    </row>
    <row r="37861" spans="31:31" ht="15.75" x14ac:dyDescent="0.3">
      <c r="AE37861" s="70"/>
    </row>
    <row r="37862" spans="31:31" ht="15.75" x14ac:dyDescent="0.3">
      <c r="AE37862" s="70"/>
    </row>
    <row r="37863" spans="31:31" ht="15.75" x14ac:dyDescent="0.3">
      <c r="AE37863" s="70"/>
    </row>
    <row r="37864" spans="31:31" ht="15.75" x14ac:dyDescent="0.3">
      <c r="AE37864" s="70"/>
    </row>
    <row r="37865" spans="31:31" ht="15.75" x14ac:dyDescent="0.3">
      <c r="AE37865" s="70"/>
    </row>
    <row r="37866" spans="31:31" ht="15.75" x14ac:dyDescent="0.3">
      <c r="AE37866" s="70"/>
    </row>
    <row r="37867" spans="31:31" ht="15.75" x14ac:dyDescent="0.3">
      <c r="AE37867" s="70"/>
    </row>
    <row r="37868" spans="31:31" ht="15.75" x14ac:dyDescent="0.3">
      <c r="AE37868" s="70"/>
    </row>
    <row r="37869" spans="31:31" ht="15.75" x14ac:dyDescent="0.3">
      <c r="AE37869" s="70"/>
    </row>
    <row r="37870" spans="31:31" ht="15.75" x14ac:dyDescent="0.3">
      <c r="AE37870" s="70"/>
    </row>
    <row r="37871" spans="31:31" ht="15.75" x14ac:dyDescent="0.3">
      <c r="AE37871" s="70"/>
    </row>
    <row r="37872" spans="31:31" ht="15.75" x14ac:dyDescent="0.3">
      <c r="AE37872" s="70"/>
    </row>
    <row r="37873" spans="31:31" ht="15.75" x14ac:dyDescent="0.3">
      <c r="AE37873" s="70"/>
    </row>
    <row r="37874" spans="31:31" ht="15.75" x14ac:dyDescent="0.3">
      <c r="AE37874" s="70"/>
    </row>
    <row r="37875" spans="31:31" ht="15.75" x14ac:dyDescent="0.3">
      <c r="AE37875" s="70"/>
    </row>
    <row r="37876" spans="31:31" ht="15.75" x14ac:dyDescent="0.3">
      <c r="AE37876" s="70"/>
    </row>
    <row r="37877" spans="31:31" ht="15.75" x14ac:dyDescent="0.3">
      <c r="AE37877" s="70"/>
    </row>
    <row r="37878" spans="31:31" ht="15.75" x14ac:dyDescent="0.3">
      <c r="AE37878" s="70"/>
    </row>
    <row r="37879" spans="31:31" ht="15.75" x14ac:dyDescent="0.3">
      <c r="AE37879" s="70"/>
    </row>
    <row r="37880" spans="31:31" ht="15.75" x14ac:dyDescent="0.3">
      <c r="AE37880" s="70"/>
    </row>
    <row r="37881" spans="31:31" ht="15.75" x14ac:dyDescent="0.3">
      <c r="AE37881" s="70"/>
    </row>
    <row r="37882" spans="31:31" ht="15.75" x14ac:dyDescent="0.3">
      <c r="AE37882" s="70"/>
    </row>
    <row r="37883" spans="31:31" ht="15.75" x14ac:dyDescent="0.3">
      <c r="AE37883" s="70"/>
    </row>
    <row r="37884" spans="31:31" ht="15.75" x14ac:dyDescent="0.3">
      <c r="AE37884" s="70"/>
    </row>
    <row r="37885" spans="31:31" ht="15.75" x14ac:dyDescent="0.3">
      <c r="AE37885" s="70"/>
    </row>
    <row r="37886" spans="31:31" ht="15.75" x14ac:dyDescent="0.3">
      <c r="AE37886" s="70"/>
    </row>
    <row r="37887" spans="31:31" ht="15.75" x14ac:dyDescent="0.3">
      <c r="AE37887" s="70"/>
    </row>
    <row r="37888" spans="31:31" ht="15.75" x14ac:dyDescent="0.3">
      <c r="AE37888" s="70"/>
    </row>
    <row r="37889" spans="31:31" ht="15.75" x14ac:dyDescent="0.3">
      <c r="AE37889" s="70"/>
    </row>
    <row r="37890" spans="31:31" ht="15.75" x14ac:dyDescent="0.3">
      <c r="AE37890" s="70"/>
    </row>
    <row r="37891" spans="31:31" ht="15.75" x14ac:dyDescent="0.3">
      <c r="AE37891" s="70"/>
    </row>
    <row r="37892" spans="31:31" ht="15.75" x14ac:dyDescent="0.3">
      <c r="AE37892" s="70"/>
    </row>
    <row r="37893" spans="31:31" ht="15.75" x14ac:dyDescent="0.3">
      <c r="AE37893" s="70"/>
    </row>
    <row r="37894" spans="31:31" ht="15.75" x14ac:dyDescent="0.3">
      <c r="AE37894" s="70"/>
    </row>
    <row r="37895" spans="31:31" ht="15.75" x14ac:dyDescent="0.3">
      <c r="AE37895" s="70"/>
    </row>
    <row r="37896" spans="31:31" ht="15.75" x14ac:dyDescent="0.3">
      <c r="AE37896" s="70"/>
    </row>
    <row r="37897" spans="31:31" ht="15.75" x14ac:dyDescent="0.3">
      <c r="AE37897" s="70"/>
    </row>
    <row r="37898" spans="31:31" ht="15.75" x14ac:dyDescent="0.3">
      <c r="AE37898" s="70"/>
    </row>
    <row r="37899" spans="31:31" ht="15.75" x14ac:dyDescent="0.3">
      <c r="AE37899" s="70"/>
    </row>
    <row r="37900" spans="31:31" ht="15.75" x14ac:dyDescent="0.3">
      <c r="AE37900" s="70"/>
    </row>
    <row r="37901" spans="31:31" ht="15.75" x14ac:dyDescent="0.3">
      <c r="AE37901" s="70"/>
    </row>
    <row r="37902" spans="31:31" ht="15.75" x14ac:dyDescent="0.3">
      <c r="AE37902" s="70"/>
    </row>
    <row r="37903" spans="31:31" ht="15.75" x14ac:dyDescent="0.3">
      <c r="AE37903" s="70"/>
    </row>
    <row r="37904" spans="31:31" ht="15.75" x14ac:dyDescent="0.3">
      <c r="AE37904" s="70"/>
    </row>
    <row r="37905" spans="31:31" ht="15.75" x14ac:dyDescent="0.3">
      <c r="AE37905" s="70"/>
    </row>
    <row r="37906" spans="31:31" ht="15.75" x14ac:dyDescent="0.3">
      <c r="AE37906" s="70"/>
    </row>
    <row r="37907" spans="31:31" ht="15.75" x14ac:dyDescent="0.3">
      <c r="AE37907" s="70"/>
    </row>
    <row r="37908" spans="31:31" ht="15.75" x14ac:dyDescent="0.3">
      <c r="AE37908" s="70"/>
    </row>
    <row r="37909" spans="31:31" ht="15.75" x14ac:dyDescent="0.3">
      <c r="AE37909" s="70"/>
    </row>
    <row r="37910" spans="31:31" ht="15.75" x14ac:dyDescent="0.3">
      <c r="AE37910" s="70"/>
    </row>
    <row r="37911" spans="31:31" ht="15.75" x14ac:dyDescent="0.3">
      <c r="AE37911" s="70"/>
    </row>
    <row r="37912" spans="31:31" ht="15.75" x14ac:dyDescent="0.3">
      <c r="AE37912" s="70"/>
    </row>
    <row r="37913" spans="31:31" ht="15.75" x14ac:dyDescent="0.3">
      <c r="AE37913" s="70"/>
    </row>
    <row r="37914" spans="31:31" ht="15.75" x14ac:dyDescent="0.3">
      <c r="AE37914" s="70"/>
    </row>
    <row r="37915" spans="31:31" ht="15.75" x14ac:dyDescent="0.3">
      <c r="AE37915" s="70"/>
    </row>
    <row r="37916" spans="31:31" ht="15.75" x14ac:dyDescent="0.3">
      <c r="AE37916" s="70"/>
    </row>
    <row r="37917" spans="31:31" ht="15.75" x14ac:dyDescent="0.3">
      <c r="AE37917" s="70"/>
    </row>
    <row r="37918" spans="31:31" ht="15.75" x14ac:dyDescent="0.3">
      <c r="AE37918" s="70"/>
    </row>
    <row r="37919" spans="31:31" ht="15.75" x14ac:dyDescent="0.3">
      <c r="AE37919" s="70"/>
    </row>
    <row r="37920" spans="31:31" ht="15.75" x14ac:dyDescent="0.3">
      <c r="AE37920" s="70"/>
    </row>
    <row r="37921" spans="31:31" ht="15.75" x14ac:dyDescent="0.3">
      <c r="AE37921" s="70"/>
    </row>
    <row r="37922" spans="31:31" ht="15.75" x14ac:dyDescent="0.3">
      <c r="AE37922" s="70"/>
    </row>
    <row r="37923" spans="31:31" ht="15.75" x14ac:dyDescent="0.3">
      <c r="AE37923" s="70"/>
    </row>
    <row r="37924" spans="31:31" ht="15.75" x14ac:dyDescent="0.3">
      <c r="AE37924" s="70"/>
    </row>
    <row r="37925" spans="31:31" ht="15.75" x14ac:dyDescent="0.3">
      <c r="AE37925" s="70"/>
    </row>
    <row r="37926" spans="31:31" ht="15.75" x14ac:dyDescent="0.3">
      <c r="AE37926" s="70"/>
    </row>
    <row r="37927" spans="31:31" ht="15.75" x14ac:dyDescent="0.3">
      <c r="AE37927" s="70"/>
    </row>
    <row r="37928" spans="31:31" ht="15.75" x14ac:dyDescent="0.3">
      <c r="AE37928" s="70"/>
    </row>
    <row r="37929" spans="31:31" ht="15.75" x14ac:dyDescent="0.3">
      <c r="AE37929" s="70"/>
    </row>
    <row r="37930" spans="31:31" ht="15.75" x14ac:dyDescent="0.3">
      <c r="AE37930" s="70"/>
    </row>
    <row r="37931" spans="31:31" ht="15.75" x14ac:dyDescent="0.3">
      <c r="AE37931" s="70"/>
    </row>
    <row r="37932" spans="31:31" ht="15.75" x14ac:dyDescent="0.3">
      <c r="AE37932" s="70"/>
    </row>
    <row r="37933" spans="31:31" ht="15.75" x14ac:dyDescent="0.3">
      <c r="AE37933" s="70"/>
    </row>
    <row r="37934" spans="31:31" ht="15.75" x14ac:dyDescent="0.3">
      <c r="AE37934" s="70"/>
    </row>
    <row r="37935" spans="31:31" ht="15.75" x14ac:dyDescent="0.3">
      <c r="AE37935" s="70"/>
    </row>
    <row r="37936" spans="31:31" ht="15.75" x14ac:dyDescent="0.3">
      <c r="AE37936" s="70"/>
    </row>
    <row r="37937" spans="31:31" ht="15.75" x14ac:dyDescent="0.3">
      <c r="AE37937" s="70"/>
    </row>
    <row r="37938" spans="31:31" ht="15.75" x14ac:dyDescent="0.3">
      <c r="AE37938" s="70"/>
    </row>
    <row r="37939" spans="31:31" ht="15.75" x14ac:dyDescent="0.3">
      <c r="AE37939" s="70"/>
    </row>
    <row r="37940" spans="31:31" ht="15.75" x14ac:dyDescent="0.3">
      <c r="AE37940" s="70"/>
    </row>
    <row r="37941" spans="31:31" ht="15.75" x14ac:dyDescent="0.3">
      <c r="AE37941" s="70"/>
    </row>
    <row r="37942" spans="31:31" ht="15.75" x14ac:dyDescent="0.3">
      <c r="AE37942" s="70"/>
    </row>
    <row r="37943" spans="31:31" ht="15.75" x14ac:dyDescent="0.3">
      <c r="AE37943" s="70"/>
    </row>
    <row r="37944" spans="31:31" ht="15.75" x14ac:dyDescent="0.3">
      <c r="AE37944" s="70"/>
    </row>
    <row r="37945" spans="31:31" ht="15.75" x14ac:dyDescent="0.3">
      <c r="AE37945" s="70"/>
    </row>
    <row r="37946" spans="31:31" ht="15.75" x14ac:dyDescent="0.3">
      <c r="AE37946" s="70"/>
    </row>
    <row r="37947" spans="31:31" ht="15.75" x14ac:dyDescent="0.3">
      <c r="AE37947" s="70"/>
    </row>
    <row r="37948" spans="31:31" ht="15.75" x14ac:dyDescent="0.3">
      <c r="AE37948" s="70"/>
    </row>
    <row r="37949" spans="31:31" ht="15.75" x14ac:dyDescent="0.3">
      <c r="AE37949" s="70"/>
    </row>
    <row r="37950" spans="31:31" ht="15.75" x14ac:dyDescent="0.3">
      <c r="AE37950" s="70"/>
    </row>
    <row r="37951" spans="31:31" ht="15.75" x14ac:dyDescent="0.3">
      <c r="AE37951" s="70"/>
    </row>
    <row r="37952" spans="31:31" ht="15.75" x14ac:dyDescent="0.3">
      <c r="AE37952" s="70"/>
    </row>
    <row r="37953" spans="31:31" ht="15.75" x14ac:dyDescent="0.3">
      <c r="AE37953" s="70"/>
    </row>
    <row r="37954" spans="31:31" ht="15.75" x14ac:dyDescent="0.3">
      <c r="AE37954" s="70"/>
    </row>
    <row r="37955" spans="31:31" ht="15.75" x14ac:dyDescent="0.3">
      <c r="AE37955" s="70"/>
    </row>
    <row r="37956" spans="31:31" ht="15.75" x14ac:dyDescent="0.3">
      <c r="AE37956" s="70"/>
    </row>
    <row r="37957" spans="31:31" ht="15.75" x14ac:dyDescent="0.3">
      <c r="AE37957" s="70"/>
    </row>
    <row r="37958" spans="31:31" ht="15.75" x14ac:dyDescent="0.3">
      <c r="AE37958" s="70"/>
    </row>
    <row r="37959" spans="31:31" ht="15.75" x14ac:dyDescent="0.3">
      <c r="AE37959" s="70"/>
    </row>
    <row r="37960" spans="31:31" ht="15.75" x14ac:dyDescent="0.3">
      <c r="AE37960" s="70"/>
    </row>
    <row r="37961" spans="31:31" ht="15.75" x14ac:dyDescent="0.3">
      <c r="AE37961" s="70"/>
    </row>
    <row r="37962" spans="31:31" ht="15.75" x14ac:dyDescent="0.3">
      <c r="AE37962" s="70"/>
    </row>
    <row r="37963" spans="31:31" ht="15.75" x14ac:dyDescent="0.3">
      <c r="AE37963" s="70"/>
    </row>
    <row r="37964" spans="31:31" ht="15.75" x14ac:dyDescent="0.3">
      <c r="AE37964" s="70"/>
    </row>
    <row r="37965" spans="31:31" ht="15.75" x14ac:dyDescent="0.3">
      <c r="AE37965" s="70"/>
    </row>
    <row r="37966" spans="31:31" ht="15.75" x14ac:dyDescent="0.3">
      <c r="AE37966" s="70"/>
    </row>
    <row r="37967" spans="31:31" ht="15.75" x14ac:dyDescent="0.3">
      <c r="AE37967" s="70"/>
    </row>
    <row r="37968" spans="31:31" ht="15.75" x14ac:dyDescent="0.3">
      <c r="AE37968" s="70"/>
    </row>
    <row r="37969" spans="31:31" ht="15.75" x14ac:dyDescent="0.3">
      <c r="AE37969" s="70"/>
    </row>
    <row r="37970" spans="31:31" ht="15.75" x14ac:dyDescent="0.3">
      <c r="AE37970" s="70"/>
    </row>
    <row r="37971" spans="31:31" ht="15.75" x14ac:dyDescent="0.3">
      <c r="AE37971" s="70"/>
    </row>
    <row r="37972" spans="31:31" ht="15.75" x14ac:dyDescent="0.3">
      <c r="AE37972" s="70"/>
    </row>
    <row r="37973" spans="31:31" ht="15.75" x14ac:dyDescent="0.3">
      <c r="AE37973" s="70"/>
    </row>
    <row r="37974" spans="31:31" ht="15.75" x14ac:dyDescent="0.3">
      <c r="AE37974" s="70"/>
    </row>
    <row r="37975" spans="31:31" ht="15.75" x14ac:dyDescent="0.3">
      <c r="AE37975" s="70"/>
    </row>
    <row r="37976" spans="31:31" ht="15.75" x14ac:dyDescent="0.3">
      <c r="AE37976" s="70"/>
    </row>
    <row r="37977" spans="31:31" ht="15.75" x14ac:dyDescent="0.3">
      <c r="AE37977" s="70"/>
    </row>
    <row r="37978" spans="31:31" ht="15.75" x14ac:dyDescent="0.3">
      <c r="AE37978" s="70"/>
    </row>
    <row r="37979" spans="31:31" ht="15.75" x14ac:dyDescent="0.3">
      <c r="AE37979" s="70"/>
    </row>
    <row r="37980" spans="31:31" ht="15.75" x14ac:dyDescent="0.3">
      <c r="AE37980" s="70"/>
    </row>
    <row r="37981" spans="31:31" ht="15.75" x14ac:dyDescent="0.3">
      <c r="AE37981" s="70"/>
    </row>
    <row r="37982" spans="31:31" ht="15.75" x14ac:dyDescent="0.3">
      <c r="AE37982" s="70"/>
    </row>
    <row r="37983" spans="31:31" ht="15.75" x14ac:dyDescent="0.3">
      <c r="AE37983" s="70"/>
    </row>
    <row r="37984" spans="31:31" ht="15.75" x14ac:dyDescent="0.3">
      <c r="AE37984" s="70"/>
    </row>
    <row r="37985" spans="31:31" ht="15.75" x14ac:dyDescent="0.3">
      <c r="AE37985" s="70"/>
    </row>
    <row r="37986" spans="31:31" ht="15.75" x14ac:dyDescent="0.3">
      <c r="AE37986" s="70"/>
    </row>
    <row r="37987" spans="31:31" ht="15.75" x14ac:dyDescent="0.3">
      <c r="AE37987" s="70"/>
    </row>
    <row r="37988" spans="31:31" ht="15.75" x14ac:dyDescent="0.3">
      <c r="AE37988" s="70"/>
    </row>
    <row r="37989" spans="31:31" ht="15.75" x14ac:dyDescent="0.3">
      <c r="AE37989" s="70"/>
    </row>
    <row r="37990" spans="31:31" ht="15.75" x14ac:dyDescent="0.3">
      <c r="AE37990" s="70"/>
    </row>
    <row r="37991" spans="31:31" ht="15.75" x14ac:dyDescent="0.3">
      <c r="AE37991" s="70"/>
    </row>
    <row r="37992" spans="31:31" ht="15.75" x14ac:dyDescent="0.3">
      <c r="AE37992" s="70"/>
    </row>
    <row r="37993" spans="31:31" ht="15.75" x14ac:dyDescent="0.3">
      <c r="AE37993" s="70"/>
    </row>
    <row r="37994" spans="31:31" ht="15.75" x14ac:dyDescent="0.3">
      <c r="AE37994" s="70"/>
    </row>
    <row r="37995" spans="31:31" ht="15.75" x14ac:dyDescent="0.3">
      <c r="AE37995" s="70"/>
    </row>
    <row r="37996" spans="31:31" ht="15.75" x14ac:dyDescent="0.3">
      <c r="AE37996" s="70"/>
    </row>
    <row r="37997" spans="31:31" ht="15.75" x14ac:dyDescent="0.3">
      <c r="AE37997" s="70"/>
    </row>
    <row r="37998" spans="31:31" ht="15.75" x14ac:dyDescent="0.3">
      <c r="AE37998" s="70"/>
    </row>
    <row r="37999" spans="31:31" ht="15.75" x14ac:dyDescent="0.3">
      <c r="AE37999" s="70"/>
    </row>
    <row r="38000" spans="31:31" ht="15.75" x14ac:dyDescent="0.3">
      <c r="AE38000" s="70"/>
    </row>
    <row r="38001" spans="31:31" ht="15.75" x14ac:dyDescent="0.3">
      <c r="AE38001" s="70"/>
    </row>
    <row r="38002" spans="31:31" ht="15.75" x14ac:dyDescent="0.3">
      <c r="AE38002" s="70"/>
    </row>
    <row r="38003" spans="31:31" ht="15.75" x14ac:dyDescent="0.3">
      <c r="AE38003" s="70"/>
    </row>
    <row r="38004" spans="31:31" ht="15.75" x14ac:dyDescent="0.3">
      <c r="AE38004" s="70"/>
    </row>
    <row r="38005" spans="31:31" ht="15.75" x14ac:dyDescent="0.3">
      <c r="AE38005" s="70"/>
    </row>
    <row r="38006" spans="31:31" ht="15.75" x14ac:dyDescent="0.3">
      <c r="AE38006" s="70"/>
    </row>
    <row r="38007" spans="31:31" ht="15.75" x14ac:dyDescent="0.3">
      <c r="AE38007" s="70"/>
    </row>
    <row r="38008" spans="31:31" ht="15.75" x14ac:dyDescent="0.3">
      <c r="AE38008" s="70"/>
    </row>
    <row r="38009" spans="31:31" ht="15.75" x14ac:dyDescent="0.3">
      <c r="AE38009" s="70"/>
    </row>
    <row r="38010" spans="31:31" ht="15.75" x14ac:dyDescent="0.3">
      <c r="AE38010" s="70"/>
    </row>
    <row r="38011" spans="31:31" ht="15.75" x14ac:dyDescent="0.3">
      <c r="AE38011" s="70"/>
    </row>
    <row r="38012" spans="31:31" ht="15.75" x14ac:dyDescent="0.3">
      <c r="AE38012" s="70"/>
    </row>
    <row r="38013" spans="31:31" ht="15.75" x14ac:dyDescent="0.3">
      <c r="AE38013" s="70"/>
    </row>
    <row r="38014" spans="31:31" ht="15.75" x14ac:dyDescent="0.3">
      <c r="AE38014" s="70"/>
    </row>
    <row r="38015" spans="31:31" ht="15.75" x14ac:dyDescent="0.3">
      <c r="AE38015" s="70"/>
    </row>
    <row r="38016" spans="31:31" ht="15.75" x14ac:dyDescent="0.3">
      <c r="AE38016" s="70"/>
    </row>
    <row r="38017" spans="31:31" ht="15.75" x14ac:dyDescent="0.3">
      <c r="AE38017" s="70"/>
    </row>
    <row r="38018" spans="31:31" ht="15.75" x14ac:dyDescent="0.3">
      <c r="AE38018" s="70"/>
    </row>
    <row r="38019" spans="31:31" ht="15.75" x14ac:dyDescent="0.3">
      <c r="AE38019" s="70"/>
    </row>
    <row r="38020" spans="31:31" ht="15.75" x14ac:dyDescent="0.3">
      <c r="AE38020" s="70"/>
    </row>
    <row r="38021" spans="31:31" ht="15.75" x14ac:dyDescent="0.3">
      <c r="AE38021" s="70"/>
    </row>
    <row r="38022" spans="31:31" ht="15.75" x14ac:dyDescent="0.3">
      <c r="AE38022" s="70"/>
    </row>
    <row r="38023" spans="31:31" ht="15.75" x14ac:dyDescent="0.3">
      <c r="AE38023" s="70"/>
    </row>
    <row r="38024" spans="31:31" ht="15.75" x14ac:dyDescent="0.3">
      <c r="AE38024" s="70"/>
    </row>
    <row r="38025" spans="31:31" ht="15.75" x14ac:dyDescent="0.3">
      <c r="AE38025" s="70"/>
    </row>
    <row r="38026" spans="31:31" ht="15.75" x14ac:dyDescent="0.3">
      <c r="AE38026" s="70"/>
    </row>
    <row r="38027" spans="31:31" ht="15.75" x14ac:dyDescent="0.3">
      <c r="AE38027" s="70"/>
    </row>
    <row r="38028" spans="31:31" ht="15.75" x14ac:dyDescent="0.3">
      <c r="AE38028" s="70"/>
    </row>
    <row r="38029" spans="31:31" ht="15.75" x14ac:dyDescent="0.3">
      <c r="AE38029" s="70"/>
    </row>
    <row r="38030" spans="31:31" ht="15.75" x14ac:dyDescent="0.3">
      <c r="AE38030" s="70"/>
    </row>
    <row r="38031" spans="31:31" ht="15.75" x14ac:dyDescent="0.3">
      <c r="AE38031" s="70"/>
    </row>
    <row r="38032" spans="31:31" ht="15.75" x14ac:dyDescent="0.3">
      <c r="AE38032" s="70"/>
    </row>
    <row r="38033" spans="31:31" ht="15.75" x14ac:dyDescent="0.3">
      <c r="AE38033" s="70"/>
    </row>
    <row r="38034" spans="31:31" ht="15.75" x14ac:dyDescent="0.3">
      <c r="AE38034" s="70"/>
    </row>
    <row r="38035" spans="31:31" ht="15.75" x14ac:dyDescent="0.3">
      <c r="AE38035" s="70"/>
    </row>
    <row r="38036" spans="31:31" ht="15.75" x14ac:dyDescent="0.3">
      <c r="AE38036" s="70"/>
    </row>
    <row r="38037" spans="31:31" ht="15.75" x14ac:dyDescent="0.3">
      <c r="AE38037" s="70"/>
    </row>
    <row r="38038" spans="31:31" ht="15.75" x14ac:dyDescent="0.3">
      <c r="AE38038" s="70"/>
    </row>
    <row r="38039" spans="31:31" ht="15.75" x14ac:dyDescent="0.3">
      <c r="AE38039" s="70"/>
    </row>
    <row r="38040" spans="31:31" ht="15.75" x14ac:dyDescent="0.3">
      <c r="AE38040" s="70"/>
    </row>
    <row r="38041" spans="31:31" ht="15.75" x14ac:dyDescent="0.3">
      <c r="AE38041" s="70"/>
    </row>
    <row r="38042" spans="31:31" ht="15.75" x14ac:dyDescent="0.3">
      <c r="AE38042" s="70"/>
    </row>
    <row r="38043" spans="31:31" ht="15.75" x14ac:dyDescent="0.3">
      <c r="AE38043" s="70"/>
    </row>
    <row r="38044" spans="31:31" ht="15.75" x14ac:dyDescent="0.3">
      <c r="AE38044" s="70"/>
    </row>
    <row r="38045" spans="31:31" ht="15.75" x14ac:dyDescent="0.3">
      <c r="AE38045" s="70"/>
    </row>
    <row r="38046" spans="31:31" ht="15.75" x14ac:dyDescent="0.3">
      <c r="AE38046" s="70"/>
    </row>
    <row r="38047" spans="31:31" ht="15.75" x14ac:dyDescent="0.3">
      <c r="AE38047" s="70"/>
    </row>
    <row r="38048" spans="31:31" ht="15.75" x14ac:dyDescent="0.3">
      <c r="AE38048" s="70"/>
    </row>
    <row r="38049" spans="31:31" ht="15.75" x14ac:dyDescent="0.3">
      <c r="AE38049" s="70"/>
    </row>
    <row r="38050" spans="31:31" ht="15.75" x14ac:dyDescent="0.3">
      <c r="AE38050" s="70"/>
    </row>
    <row r="38051" spans="31:31" ht="15.75" x14ac:dyDescent="0.3">
      <c r="AE38051" s="70"/>
    </row>
    <row r="38052" spans="31:31" ht="15.75" x14ac:dyDescent="0.3">
      <c r="AE38052" s="70"/>
    </row>
    <row r="38053" spans="31:31" ht="15.75" x14ac:dyDescent="0.3">
      <c r="AE38053" s="70"/>
    </row>
    <row r="38054" spans="31:31" ht="15.75" x14ac:dyDescent="0.3">
      <c r="AE38054" s="70"/>
    </row>
    <row r="38055" spans="31:31" ht="15.75" x14ac:dyDescent="0.3">
      <c r="AE38055" s="70"/>
    </row>
    <row r="38056" spans="31:31" ht="15.75" x14ac:dyDescent="0.3">
      <c r="AE38056" s="70"/>
    </row>
    <row r="38057" spans="31:31" ht="15.75" x14ac:dyDescent="0.3">
      <c r="AE38057" s="70"/>
    </row>
    <row r="38058" spans="31:31" ht="15.75" x14ac:dyDescent="0.3">
      <c r="AE38058" s="70"/>
    </row>
    <row r="38059" spans="31:31" ht="15.75" x14ac:dyDescent="0.3">
      <c r="AE38059" s="70"/>
    </row>
    <row r="38060" spans="31:31" ht="15.75" x14ac:dyDescent="0.3">
      <c r="AE38060" s="70"/>
    </row>
    <row r="38061" spans="31:31" ht="15.75" x14ac:dyDescent="0.3">
      <c r="AE38061" s="70"/>
    </row>
    <row r="38062" spans="31:31" ht="15.75" x14ac:dyDescent="0.3">
      <c r="AE38062" s="70"/>
    </row>
    <row r="38063" spans="31:31" ht="15.75" x14ac:dyDescent="0.3">
      <c r="AE38063" s="70"/>
    </row>
    <row r="38064" spans="31:31" ht="15.75" x14ac:dyDescent="0.3">
      <c r="AE38064" s="70"/>
    </row>
    <row r="38065" spans="31:31" ht="15.75" x14ac:dyDescent="0.3">
      <c r="AE38065" s="70"/>
    </row>
    <row r="38066" spans="31:31" ht="15.75" x14ac:dyDescent="0.3">
      <c r="AE38066" s="70"/>
    </row>
    <row r="38067" spans="31:31" ht="15.75" x14ac:dyDescent="0.3">
      <c r="AE38067" s="70"/>
    </row>
    <row r="38068" spans="31:31" ht="15.75" x14ac:dyDescent="0.3">
      <c r="AE38068" s="70"/>
    </row>
    <row r="38069" spans="31:31" ht="15.75" x14ac:dyDescent="0.3">
      <c r="AE38069" s="70"/>
    </row>
    <row r="38070" spans="31:31" ht="15.75" x14ac:dyDescent="0.3">
      <c r="AE38070" s="70"/>
    </row>
    <row r="38071" spans="31:31" ht="15.75" x14ac:dyDescent="0.3">
      <c r="AE38071" s="70"/>
    </row>
    <row r="38072" spans="31:31" ht="15.75" x14ac:dyDescent="0.3">
      <c r="AE38072" s="70"/>
    </row>
    <row r="38073" spans="31:31" ht="15.75" x14ac:dyDescent="0.3">
      <c r="AE38073" s="70"/>
    </row>
    <row r="38074" spans="31:31" ht="15.75" x14ac:dyDescent="0.3">
      <c r="AE38074" s="70"/>
    </row>
    <row r="38075" spans="31:31" ht="15.75" x14ac:dyDescent="0.3">
      <c r="AE38075" s="70"/>
    </row>
    <row r="38076" spans="31:31" ht="15.75" x14ac:dyDescent="0.3">
      <c r="AE38076" s="70"/>
    </row>
    <row r="38077" spans="31:31" ht="15.75" x14ac:dyDescent="0.3">
      <c r="AE38077" s="70"/>
    </row>
    <row r="38078" spans="31:31" ht="15.75" x14ac:dyDescent="0.3">
      <c r="AE38078" s="70"/>
    </row>
    <row r="38079" spans="31:31" ht="15.75" x14ac:dyDescent="0.3">
      <c r="AE38079" s="70"/>
    </row>
    <row r="38080" spans="31:31" ht="15.75" x14ac:dyDescent="0.3">
      <c r="AE38080" s="70"/>
    </row>
    <row r="38081" spans="31:31" ht="15.75" x14ac:dyDescent="0.3">
      <c r="AE38081" s="70"/>
    </row>
    <row r="38082" spans="31:31" ht="15.75" x14ac:dyDescent="0.3">
      <c r="AE38082" s="70"/>
    </row>
    <row r="38083" spans="31:31" ht="15.75" x14ac:dyDescent="0.3">
      <c r="AE38083" s="70"/>
    </row>
    <row r="38084" spans="31:31" ht="15.75" x14ac:dyDescent="0.3">
      <c r="AE38084" s="70"/>
    </row>
    <row r="38085" spans="31:31" ht="15.75" x14ac:dyDescent="0.3">
      <c r="AE38085" s="70"/>
    </row>
    <row r="38086" spans="31:31" ht="15.75" x14ac:dyDescent="0.3">
      <c r="AE38086" s="70"/>
    </row>
    <row r="38087" spans="31:31" ht="15.75" x14ac:dyDescent="0.3">
      <c r="AE38087" s="70"/>
    </row>
    <row r="38088" spans="31:31" ht="15.75" x14ac:dyDescent="0.3">
      <c r="AE38088" s="70"/>
    </row>
    <row r="38089" spans="31:31" ht="15.75" x14ac:dyDescent="0.3">
      <c r="AE38089" s="70"/>
    </row>
    <row r="38090" spans="31:31" ht="15.75" x14ac:dyDescent="0.3">
      <c r="AE38090" s="70"/>
    </row>
    <row r="38091" spans="31:31" ht="15.75" x14ac:dyDescent="0.3">
      <c r="AE38091" s="70"/>
    </row>
    <row r="38092" spans="31:31" ht="15.75" x14ac:dyDescent="0.3">
      <c r="AE38092" s="70"/>
    </row>
    <row r="38093" spans="31:31" ht="15.75" x14ac:dyDescent="0.3">
      <c r="AE38093" s="70"/>
    </row>
    <row r="38094" spans="31:31" ht="15.75" x14ac:dyDescent="0.3">
      <c r="AE38094" s="70"/>
    </row>
    <row r="38095" spans="31:31" ht="15.75" x14ac:dyDescent="0.3">
      <c r="AE38095" s="70"/>
    </row>
    <row r="38096" spans="31:31" ht="15.75" x14ac:dyDescent="0.3">
      <c r="AE38096" s="70"/>
    </row>
    <row r="38097" spans="31:31" ht="15.75" x14ac:dyDescent="0.3">
      <c r="AE38097" s="70"/>
    </row>
    <row r="38098" spans="31:31" ht="15.75" x14ac:dyDescent="0.3">
      <c r="AE38098" s="70"/>
    </row>
    <row r="38099" spans="31:31" ht="15.75" x14ac:dyDescent="0.3">
      <c r="AE38099" s="70"/>
    </row>
    <row r="38100" spans="31:31" ht="15.75" x14ac:dyDescent="0.3">
      <c r="AE38100" s="70"/>
    </row>
    <row r="38101" spans="31:31" ht="15.75" x14ac:dyDescent="0.3">
      <c r="AE38101" s="70"/>
    </row>
    <row r="38102" spans="31:31" ht="15.75" x14ac:dyDescent="0.3">
      <c r="AE38102" s="70"/>
    </row>
    <row r="38103" spans="31:31" ht="15.75" x14ac:dyDescent="0.3">
      <c r="AE38103" s="70"/>
    </row>
    <row r="38104" spans="31:31" ht="15.75" x14ac:dyDescent="0.3">
      <c r="AE38104" s="70"/>
    </row>
    <row r="38105" spans="31:31" ht="15.75" x14ac:dyDescent="0.3">
      <c r="AE38105" s="70"/>
    </row>
    <row r="38106" spans="31:31" ht="15.75" x14ac:dyDescent="0.3">
      <c r="AE38106" s="70"/>
    </row>
    <row r="38107" spans="31:31" ht="15.75" x14ac:dyDescent="0.3">
      <c r="AE38107" s="70"/>
    </row>
    <row r="38108" spans="31:31" ht="15.75" x14ac:dyDescent="0.3">
      <c r="AE38108" s="70"/>
    </row>
    <row r="38109" spans="31:31" ht="15.75" x14ac:dyDescent="0.3">
      <c r="AE38109" s="70"/>
    </row>
    <row r="38110" spans="31:31" ht="15.75" x14ac:dyDescent="0.3">
      <c r="AE38110" s="70"/>
    </row>
    <row r="38111" spans="31:31" ht="15.75" x14ac:dyDescent="0.3">
      <c r="AE38111" s="70"/>
    </row>
    <row r="38112" spans="31:31" ht="15.75" x14ac:dyDescent="0.3">
      <c r="AE38112" s="70"/>
    </row>
    <row r="38113" spans="31:31" ht="15.75" x14ac:dyDescent="0.3">
      <c r="AE38113" s="70"/>
    </row>
    <row r="38114" spans="31:31" ht="15.75" x14ac:dyDescent="0.3">
      <c r="AE38114" s="70"/>
    </row>
    <row r="38115" spans="31:31" ht="15.75" x14ac:dyDescent="0.3">
      <c r="AE38115" s="70"/>
    </row>
    <row r="38116" spans="31:31" ht="15.75" x14ac:dyDescent="0.3">
      <c r="AE38116" s="70"/>
    </row>
    <row r="38117" spans="31:31" ht="15.75" x14ac:dyDescent="0.3">
      <c r="AE38117" s="70"/>
    </row>
    <row r="38118" spans="31:31" ht="15.75" x14ac:dyDescent="0.3">
      <c r="AE38118" s="70"/>
    </row>
    <row r="38119" spans="31:31" ht="15.75" x14ac:dyDescent="0.3">
      <c r="AE38119" s="70"/>
    </row>
    <row r="38120" spans="31:31" ht="15.75" x14ac:dyDescent="0.3">
      <c r="AE38120" s="70"/>
    </row>
    <row r="38121" spans="31:31" ht="15.75" x14ac:dyDescent="0.3">
      <c r="AE38121" s="70"/>
    </row>
    <row r="38122" spans="31:31" ht="15.75" x14ac:dyDescent="0.3">
      <c r="AE38122" s="70"/>
    </row>
    <row r="38123" spans="31:31" ht="15.75" x14ac:dyDescent="0.3">
      <c r="AE38123" s="70"/>
    </row>
    <row r="38124" spans="31:31" ht="15.75" x14ac:dyDescent="0.3">
      <c r="AE38124" s="70"/>
    </row>
    <row r="38125" spans="31:31" ht="15.75" x14ac:dyDescent="0.3">
      <c r="AE38125" s="70"/>
    </row>
    <row r="38126" spans="31:31" ht="15.75" x14ac:dyDescent="0.3">
      <c r="AE38126" s="70"/>
    </row>
    <row r="38127" spans="31:31" ht="15.75" x14ac:dyDescent="0.3">
      <c r="AE38127" s="70"/>
    </row>
    <row r="38128" spans="31:31" ht="15.75" x14ac:dyDescent="0.3">
      <c r="AE38128" s="70"/>
    </row>
    <row r="38129" spans="31:31" ht="15.75" x14ac:dyDescent="0.3">
      <c r="AE38129" s="70"/>
    </row>
    <row r="38130" spans="31:31" ht="15.75" x14ac:dyDescent="0.3">
      <c r="AE38130" s="70"/>
    </row>
    <row r="38131" spans="31:31" ht="15.75" x14ac:dyDescent="0.3">
      <c r="AE38131" s="70"/>
    </row>
    <row r="38132" spans="31:31" ht="15.75" x14ac:dyDescent="0.3">
      <c r="AE38132" s="70"/>
    </row>
    <row r="38133" spans="31:31" ht="15.75" x14ac:dyDescent="0.3">
      <c r="AE38133" s="70"/>
    </row>
    <row r="38134" spans="31:31" ht="15.75" x14ac:dyDescent="0.3">
      <c r="AE38134" s="70"/>
    </row>
    <row r="38135" spans="31:31" ht="15.75" x14ac:dyDescent="0.3">
      <c r="AE38135" s="70"/>
    </row>
    <row r="38136" spans="31:31" ht="15.75" x14ac:dyDescent="0.3">
      <c r="AE38136" s="70"/>
    </row>
    <row r="38137" spans="31:31" ht="15.75" x14ac:dyDescent="0.3">
      <c r="AE38137" s="70"/>
    </row>
    <row r="38138" spans="31:31" ht="15.75" x14ac:dyDescent="0.3">
      <c r="AE38138" s="70"/>
    </row>
    <row r="38139" spans="31:31" ht="15.75" x14ac:dyDescent="0.3">
      <c r="AE38139" s="70"/>
    </row>
    <row r="38140" spans="31:31" ht="15.75" x14ac:dyDescent="0.3">
      <c r="AE38140" s="70"/>
    </row>
    <row r="38141" spans="31:31" ht="15.75" x14ac:dyDescent="0.3">
      <c r="AE38141" s="70"/>
    </row>
    <row r="38142" spans="31:31" ht="15.75" x14ac:dyDescent="0.3">
      <c r="AE38142" s="70"/>
    </row>
    <row r="38143" spans="31:31" ht="15.75" x14ac:dyDescent="0.3">
      <c r="AE38143" s="70"/>
    </row>
    <row r="38144" spans="31:31" ht="15.75" x14ac:dyDescent="0.3">
      <c r="AE38144" s="70"/>
    </row>
    <row r="38145" spans="31:31" ht="15.75" x14ac:dyDescent="0.3">
      <c r="AE38145" s="70"/>
    </row>
    <row r="38146" spans="31:31" ht="15.75" x14ac:dyDescent="0.3">
      <c r="AE38146" s="70"/>
    </row>
    <row r="38147" spans="31:31" ht="15.75" x14ac:dyDescent="0.3">
      <c r="AE38147" s="70"/>
    </row>
    <row r="38148" spans="31:31" ht="15.75" x14ac:dyDescent="0.3">
      <c r="AE38148" s="70"/>
    </row>
    <row r="38149" spans="31:31" ht="15.75" x14ac:dyDescent="0.3">
      <c r="AE38149" s="70"/>
    </row>
    <row r="38150" spans="31:31" ht="15.75" x14ac:dyDescent="0.3">
      <c r="AE38150" s="70"/>
    </row>
    <row r="38151" spans="31:31" ht="15.75" x14ac:dyDescent="0.3">
      <c r="AE38151" s="70"/>
    </row>
    <row r="38152" spans="31:31" ht="15.75" x14ac:dyDescent="0.3">
      <c r="AE38152" s="70"/>
    </row>
    <row r="38153" spans="31:31" ht="15.75" x14ac:dyDescent="0.3">
      <c r="AE38153" s="70"/>
    </row>
    <row r="38154" spans="31:31" ht="15.75" x14ac:dyDescent="0.3">
      <c r="AE38154" s="70"/>
    </row>
    <row r="38155" spans="31:31" ht="15.75" x14ac:dyDescent="0.3">
      <c r="AE38155" s="70"/>
    </row>
    <row r="38156" spans="31:31" ht="15.75" x14ac:dyDescent="0.3">
      <c r="AE38156" s="70"/>
    </row>
    <row r="38157" spans="31:31" ht="15.75" x14ac:dyDescent="0.3">
      <c r="AE38157" s="70"/>
    </row>
    <row r="38158" spans="31:31" ht="15.75" x14ac:dyDescent="0.3">
      <c r="AE38158" s="70"/>
    </row>
    <row r="38159" spans="31:31" ht="15.75" x14ac:dyDescent="0.3">
      <c r="AE38159" s="70"/>
    </row>
    <row r="38160" spans="31:31" ht="15.75" x14ac:dyDescent="0.3">
      <c r="AE38160" s="70"/>
    </row>
    <row r="38161" spans="31:31" ht="15.75" x14ac:dyDescent="0.3">
      <c r="AE38161" s="70"/>
    </row>
    <row r="38162" spans="31:31" ht="15.75" x14ac:dyDescent="0.3">
      <c r="AE38162" s="70"/>
    </row>
    <row r="38163" spans="31:31" ht="15.75" x14ac:dyDescent="0.3">
      <c r="AE38163" s="70"/>
    </row>
    <row r="38164" spans="31:31" ht="15.75" x14ac:dyDescent="0.3">
      <c r="AE38164" s="70"/>
    </row>
    <row r="38165" spans="31:31" ht="15.75" x14ac:dyDescent="0.3">
      <c r="AE38165" s="70"/>
    </row>
    <row r="38166" spans="31:31" ht="15.75" x14ac:dyDescent="0.3">
      <c r="AE38166" s="70"/>
    </row>
    <row r="38167" spans="31:31" ht="15.75" x14ac:dyDescent="0.3">
      <c r="AE38167" s="70"/>
    </row>
    <row r="38168" spans="31:31" ht="15.75" x14ac:dyDescent="0.3">
      <c r="AE38168" s="70"/>
    </row>
    <row r="38169" spans="31:31" ht="15.75" x14ac:dyDescent="0.3">
      <c r="AE38169" s="70"/>
    </row>
    <row r="38170" spans="31:31" ht="15.75" x14ac:dyDescent="0.3">
      <c r="AE38170" s="70"/>
    </row>
    <row r="38171" spans="31:31" ht="15.75" x14ac:dyDescent="0.3">
      <c r="AE38171" s="70"/>
    </row>
    <row r="38172" spans="31:31" ht="15.75" x14ac:dyDescent="0.3">
      <c r="AE38172" s="70"/>
    </row>
    <row r="38173" spans="31:31" ht="15.75" x14ac:dyDescent="0.3">
      <c r="AE38173" s="70"/>
    </row>
    <row r="38174" spans="31:31" ht="15.75" x14ac:dyDescent="0.3">
      <c r="AE38174" s="70"/>
    </row>
    <row r="38175" spans="31:31" ht="15.75" x14ac:dyDescent="0.3">
      <c r="AE38175" s="70"/>
    </row>
    <row r="38176" spans="31:31" ht="15.75" x14ac:dyDescent="0.3">
      <c r="AE38176" s="70"/>
    </row>
    <row r="38177" spans="31:31" ht="15.75" x14ac:dyDescent="0.3">
      <c r="AE38177" s="70"/>
    </row>
    <row r="38178" spans="31:31" ht="15.75" x14ac:dyDescent="0.3">
      <c r="AE38178" s="70"/>
    </row>
    <row r="38179" spans="31:31" ht="15.75" x14ac:dyDescent="0.3">
      <c r="AE38179" s="70"/>
    </row>
    <row r="38180" spans="31:31" ht="15.75" x14ac:dyDescent="0.3">
      <c r="AE38180" s="70"/>
    </row>
    <row r="38181" spans="31:31" ht="15.75" x14ac:dyDescent="0.3">
      <c r="AE38181" s="70"/>
    </row>
    <row r="38182" spans="31:31" ht="15.75" x14ac:dyDescent="0.3">
      <c r="AE38182" s="70"/>
    </row>
    <row r="38183" spans="31:31" ht="15.75" x14ac:dyDescent="0.3">
      <c r="AE38183" s="70"/>
    </row>
    <row r="38184" spans="31:31" ht="15.75" x14ac:dyDescent="0.3">
      <c r="AE38184" s="70"/>
    </row>
    <row r="38185" spans="31:31" ht="15.75" x14ac:dyDescent="0.3">
      <c r="AE38185" s="70"/>
    </row>
    <row r="38186" spans="31:31" ht="15.75" x14ac:dyDescent="0.3">
      <c r="AE38186" s="70"/>
    </row>
    <row r="38187" spans="31:31" ht="15.75" x14ac:dyDescent="0.3">
      <c r="AE38187" s="70"/>
    </row>
    <row r="38188" spans="31:31" ht="15.75" x14ac:dyDescent="0.3">
      <c r="AE38188" s="70"/>
    </row>
    <row r="38189" spans="31:31" ht="15.75" x14ac:dyDescent="0.3">
      <c r="AE38189" s="70"/>
    </row>
    <row r="38190" spans="31:31" ht="15.75" x14ac:dyDescent="0.3">
      <c r="AE38190" s="70"/>
    </row>
    <row r="38191" spans="31:31" ht="15.75" x14ac:dyDescent="0.3">
      <c r="AE38191" s="70"/>
    </row>
    <row r="38192" spans="31:31" ht="15.75" x14ac:dyDescent="0.3">
      <c r="AE38192" s="70"/>
    </row>
    <row r="38193" spans="31:31" ht="15.75" x14ac:dyDescent="0.3">
      <c r="AE38193" s="70"/>
    </row>
    <row r="38194" spans="31:31" ht="15.75" x14ac:dyDescent="0.3">
      <c r="AE38194" s="70"/>
    </row>
    <row r="38195" spans="31:31" ht="15.75" x14ac:dyDescent="0.3">
      <c r="AE38195" s="70"/>
    </row>
    <row r="38196" spans="31:31" ht="15.75" x14ac:dyDescent="0.3">
      <c r="AE38196" s="70"/>
    </row>
    <row r="38197" spans="31:31" ht="15.75" x14ac:dyDescent="0.3">
      <c r="AE38197" s="70"/>
    </row>
    <row r="38198" spans="31:31" ht="15.75" x14ac:dyDescent="0.3">
      <c r="AE38198" s="70"/>
    </row>
    <row r="38199" spans="31:31" ht="15.75" x14ac:dyDescent="0.3">
      <c r="AE38199" s="70"/>
    </row>
    <row r="38200" spans="31:31" ht="15.75" x14ac:dyDescent="0.3">
      <c r="AE38200" s="70"/>
    </row>
    <row r="38201" spans="31:31" ht="15.75" x14ac:dyDescent="0.3">
      <c r="AE38201" s="70"/>
    </row>
    <row r="38202" spans="31:31" ht="15.75" x14ac:dyDescent="0.3">
      <c r="AE38202" s="70"/>
    </row>
    <row r="38203" spans="31:31" ht="15.75" x14ac:dyDescent="0.3">
      <c r="AE38203" s="70"/>
    </row>
    <row r="38204" spans="31:31" ht="15.75" x14ac:dyDescent="0.3">
      <c r="AE38204" s="70"/>
    </row>
    <row r="38205" spans="31:31" ht="15.75" x14ac:dyDescent="0.3">
      <c r="AE38205" s="70"/>
    </row>
    <row r="38206" spans="31:31" ht="15.75" x14ac:dyDescent="0.3">
      <c r="AE38206" s="70"/>
    </row>
    <row r="38207" spans="31:31" ht="15.75" x14ac:dyDescent="0.3">
      <c r="AE38207" s="70"/>
    </row>
    <row r="38208" spans="31:31" ht="15.75" x14ac:dyDescent="0.3">
      <c r="AE38208" s="70"/>
    </row>
    <row r="38209" spans="31:31" ht="15.75" x14ac:dyDescent="0.3">
      <c r="AE38209" s="70"/>
    </row>
    <row r="38210" spans="31:31" ht="15.75" x14ac:dyDescent="0.3">
      <c r="AE38210" s="70"/>
    </row>
    <row r="38211" spans="31:31" ht="15.75" x14ac:dyDescent="0.3">
      <c r="AE38211" s="70"/>
    </row>
    <row r="38212" spans="31:31" ht="15.75" x14ac:dyDescent="0.3">
      <c r="AE38212" s="70"/>
    </row>
    <row r="38213" spans="31:31" ht="15.75" x14ac:dyDescent="0.3">
      <c r="AE38213" s="70"/>
    </row>
    <row r="38214" spans="31:31" ht="15.75" x14ac:dyDescent="0.3">
      <c r="AE38214" s="70"/>
    </row>
    <row r="38215" spans="31:31" ht="15.75" x14ac:dyDescent="0.3">
      <c r="AE38215" s="70"/>
    </row>
    <row r="38216" spans="31:31" ht="15.75" x14ac:dyDescent="0.3">
      <c r="AE38216" s="70"/>
    </row>
    <row r="38217" spans="31:31" ht="15.75" x14ac:dyDescent="0.3">
      <c r="AE38217" s="70"/>
    </row>
    <row r="38218" spans="31:31" ht="15.75" x14ac:dyDescent="0.3">
      <c r="AE38218" s="70"/>
    </row>
    <row r="38219" spans="31:31" ht="15.75" x14ac:dyDescent="0.3">
      <c r="AE38219" s="70"/>
    </row>
    <row r="38220" spans="31:31" ht="15.75" x14ac:dyDescent="0.3">
      <c r="AE38220" s="70"/>
    </row>
    <row r="38221" spans="31:31" ht="15.75" x14ac:dyDescent="0.3">
      <c r="AE38221" s="70"/>
    </row>
    <row r="38222" spans="31:31" ht="15.75" x14ac:dyDescent="0.3">
      <c r="AE38222" s="70"/>
    </row>
    <row r="38223" spans="31:31" ht="15.75" x14ac:dyDescent="0.3">
      <c r="AE38223" s="70"/>
    </row>
    <row r="38224" spans="31:31" ht="15.75" x14ac:dyDescent="0.3">
      <c r="AE38224" s="70"/>
    </row>
    <row r="38225" spans="31:31" ht="15.75" x14ac:dyDescent="0.3">
      <c r="AE38225" s="70"/>
    </row>
    <row r="38226" spans="31:31" ht="15.75" x14ac:dyDescent="0.3">
      <c r="AE38226" s="70"/>
    </row>
    <row r="38227" spans="31:31" ht="15.75" x14ac:dyDescent="0.3">
      <c r="AE38227" s="70"/>
    </row>
    <row r="38228" spans="31:31" ht="15.75" x14ac:dyDescent="0.3">
      <c r="AE38228" s="70"/>
    </row>
    <row r="38229" spans="31:31" ht="15.75" x14ac:dyDescent="0.3">
      <c r="AE38229" s="70"/>
    </row>
    <row r="38230" spans="31:31" ht="15.75" x14ac:dyDescent="0.3">
      <c r="AE38230" s="70"/>
    </row>
    <row r="38231" spans="31:31" ht="15.75" x14ac:dyDescent="0.3">
      <c r="AE38231" s="70"/>
    </row>
    <row r="38232" spans="31:31" ht="15.75" x14ac:dyDescent="0.3">
      <c r="AE38232" s="70"/>
    </row>
    <row r="38233" spans="31:31" ht="15.75" x14ac:dyDescent="0.3">
      <c r="AE38233" s="70"/>
    </row>
    <row r="38234" spans="31:31" ht="15.75" x14ac:dyDescent="0.3">
      <c r="AE38234" s="70"/>
    </row>
    <row r="38235" spans="31:31" ht="15.75" x14ac:dyDescent="0.3">
      <c r="AE38235" s="70"/>
    </row>
    <row r="38236" spans="31:31" ht="15.75" x14ac:dyDescent="0.3">
      <c r="AE38236" s="70"/>
    </row>
    <row r="38237" spans="31:31" ht="15.75" x14ac:dyDescent="0.3">
      <c r="AE38237" s="70"/>
    </row>
    <row r="38238" spans="31:31" ht="15.75" x14ac:dyDescent="0.3">
      <c r="AE38238" s="70"/>
    </row>
    <row r="38239" spans="31:31" ht="15.75" x14ac:dyDescent="0.3">
      <c r="AE38239" s="70"/>
    </row>
    <row r="38240" spans="31:31" ht="15.75" x14ac:dyDescent="0.3">
      <c r="AE38240" s="70"/>
    </row>
    <row r="38241" spans="31:31" ht="15.75" x14ac:dyDescent="0.3">
      <c r="AE38241" s="70"/>
    </row>
    <row r="38242" spans="31:31" ht="15.75" x14ac:dyDescent="0.3">
      <c r="AE38242" s="70"/>
    </row>
    <row r="38243" spans="31:31" ht="15.75" x14ac:dyDescent="0.3">
      <c r="AE38243" s="70"/>
    </row>
    <row r="38244" spans="31:31" ht="15.75" x14ac:dyDescent="0.3">
      <c r="AE38244" s="70"/>
    </row>
    <row r="38245" spans="31:31" ht="15.75" x14ac:dyDescent="0.3">
      <c r="AE38245" s="70"/>
    </row>
    <row r="38246" spans="31:31" ht="15.75" x14ac:dyDescent="0.3">
      <c r="AE38246" s="70"/>
    </row>
    <row r="38247" spans="31:31" ht="15.75" x14ac:dyDescent="0.3">
      <c r="AE38247" s="70"/>
    </row>
    <row r="38248" spans="31:31" ht="15.75" x14ac:dyDescent="0.3">
      <c r="AE38248" s="70"/>
    </row>
    <row r="38249" spans="31:31" ht="15.75" x14ac:dyDescent="0.3">
      <c r="AE38249" s="70"/>
    </row>
    <row r="38250" spans="31:31" ht="15.75" x14ac:dyDescent="0.3">
      <c r="AE38250" s="70"/>
    </row>
    <row r="38251" spans="31:31" ht="15.75" x14ac:dyDescent="0.3">
      <c r="AE38251" s="70"/>
    </row>
    <row r="38252" spans="31:31" ht="15.75" x14ac:dyDescent="0.3">
      <c r="AE38252" s="70"/>
    </row>
    <row r="38253" spans="31:31" ht="15.75" x14ac:dyDescent="0.3">
      <c r="AE38253" s="70"/>
    </row>
    <row r="38254" spans="31:31" ht="15.75" x14ac:dyDescent="0.3">
      <c r="AE38254" s="70"/>
    </row>
    <row r="38255" spans="31:31" ht="15.75" x14ac:dyDescent="0.3">
      <c r="AE38255" s="70"/>
    </row>
    <row r="38256" spans="31:31" ht="15.75" x14ac:dyDescent="0.3">
      <c r="AE38256" s="70"/>
    </row>
    <row r="38257" spans="31:31" ht="15.75" x14ac:dyDescent="0.3">
      <c r="AE38257" s="70"/>
    </row>
    <row r="38258" spans="31:31" ht="15.75" x14ac:dyDescent="0.3">
      <c r="AE38258" s="70"/>
    </row>
    <row r="38259" spans="31:31" ht="15.75" x14ac:dyDescent="0.3">
      <c r="AE38259" s="70"/>
    </row>
    <row r="38260" spans="31:31" ht="15.75" x14ac:dyDescent="0.3">
      <c r="AE38260" s="70"/>
    </row>
    <row r="38261" spans="31:31" ht="15.75" x14ac:dyDescent="0.3">
      <c r="AE38261" s="70"/>
    </row>
    <row r="38262" spans="31:31" ht="15.75" x14ac:dyDescent="0.3">
      <c r="AE38262" s="70"/>
    </row>
    <row r="38263" spans="31:31" ht="15.75" x14ac:dyDescent="0.3">
      <c r="AE38263" s="70"/>
    </row>
    <row r="38264" spans="31:31" ht="15.75" x14ac:dyDescent="0.3">
      <c r="AE38264" s="70"/>
    </row>
    <row r="38265" spans="31:31" ht="15.75" x14ac:dyDescent="0.3">
      <c r="AE38265" s="70"/>
    </row>
    <row r="38266" spans="31:31" ht="15.75" x14ac:dyDescent="0.3">
      <c r="AE38266" s="70"/>
    </row>
    <row r="38267" spans="31:31" ht="15.75" x14ac:dyDescent="0.3">
      <c r="AE38267" s="70"/>
    </row>
    <row r="38268" spans="31:31" ht="15.75" x14ac:dyDescent="0.3">
      <c r="AE38268" s="70"/>
    </row>
    <row r="38269" spans="31:31" ht="15.75" x14ac:dyDescent="0.3">
      <c r="AE38269" s="70"/>
    </row>
    <row r="38270" spans="31:31" ht="15.75" x14ac:dyDescent="0.3">
      <c r="AE38270" s="70"/>
    </row>
    <row r="38271" spans="31:31" ht="15.75" x14ac:dyDescent="0.3">
      <c r="AE38271" s="70"/>
    </row>
    <row r="38272" spans="31:31" ht="15.75" x14ac:dyDescent="0.3">
      <c r="AE38272" s="70"/>
    </row>
    <row r="38273" spans="31:31" ht="15.75" x14ac:dyDescent="0.3">
      <c r="AE38273" s="70"/>
    </row>
    <row r="38274" spans="31:31" ht="15.75" x14ac:dyDescent="0.3">
      <c r="AE38274" s="70"/>
    </row>
    <row r="38275" spans="31:31" ht="15.75" x14ac:dyDescent="0.3">
      <c r="AE38275" s="70"/>
    </row>
    <row r="38276" spans="31:31" ht="15.75" x14ac:dyDescent="0.3">
      <c r="AE38276" s="70"/>
    </row>
    <row r="38277" spans="31:31" ht="15.75" x14ac:dyDescent="0.3">
      <c r="AE38277" s="70"/>
    </row>
    <row r="38278" spans="31:31" ht="15.75" x14ac:dyDescent="0.3">
      <c r="AE38278" s="70"/>
    </row>
    <row r="38279" spans="31:31" ht="15.75" x14ac:dyDescent="0.3">
      <c r="AE38279" s="70"/>
    </row>
    <row r="38280" spans="31:31" ht="15.75" x14ac:dyDescent="0.3">
      <c r="AE38280" s="70"/>
    </row>
    <row r="38281" spans="31:31" ht="15.75" x14ac:dyDescent="0.3">
      <c r="AE38281" s="70"/>
    </row>
    <row r="38282" spans="31:31" ht="15.75" x14ac:dyDescent="0.3">
      <c r="AE38282" s="70"/>
    </row>
    <row r="38283" spans="31:31" ht="15.75" x14ac:dyDescent="0.3">
      <c r="AE38283" s="70"/>
    </row>
    <row r="38284" spans="31:31" ht="15.75" x14ac:dyDescent="0.3">
      <c r="AE38284" s="70"/>
    </row>
    <row r="38285" spans="31:31" ht="15.75" x14ac:dyDescent="0.3">
      <c r="AE38285" s="70"/>
    </row>
    <row r="38286" spans="31:31" ht="15.75" x14ac:dyDescent="0.3">
      <c r="AE38286" s="70"/>
    </row>
    <row r="38287" spans="31:31" ht="15.75" x14ac:dyDescent="0.3">
      <c r="AE38287" s="70"/>
    </row>
    <row r="38288" spans="31:31" ht="15.75" x14ac:dyDescent="0.3">
      <c r="AE38288" s="70"/>
    </row>
    <row r="38289" spans="31:31" ht="15.75" x14ac:dyDescent="0.3">
      <c r="AE38289" s="70"/>
    </row>
    <row r="38290" spans="31:31" ht="15.75" x14ac:dyDescent="0.3">
      <c r="AE38290" s="70"/>
    </row>
    <row r="38291" spans="31:31" ht="15.75" x14ac:dyDescent="0.3">
      <c r="AE38291" s="70"/>
    </row>
    <row r="38292" spans="31:31" ht="15.75" x14ac:dyDescent="0.3">
      <c r="AE38292" s="70"/>
    </row>
    <row r="38293" spans="31:31" ht="15.75" x14ac:dyDescent="0.3">
      <c r="AE38293" s="70"/>
    </row>
    <row r="38294" spans="31:31" ht="15.75" x14ac:dyDescent="0.3">
      <c r="AE38294" s="70"/>
    </row>
    <row r="38295" spans="31:31" ht="15.75" x14ac:dyDescent="0.3">
      <c r="AE38295" s="70"/>
    </row>
    <row r="38296" spans="31:31" ht="15.75" x14ac:dyDescent="0.3">
      <c r="AE38296" s="70"/>
    </row>
    <row r="38297" spans="31:31" ht="15.75" x14ac:dyDescent="0.3">
      <c r="AE38297" s="70"/>
    </row>
    <row r="38298" spans="31:31" ht="15.75" x14ac:dyDescent="0.3">
      <c r="AE38298" s="70"/>
    </row>
    <row r="38299" spans="31:31" ht="15.75" x14ac:dyDescent="0.3">
      <c r="AE38299" s="70"/>
    </row>
    <row r="38300" spans="31:31" ht="15.75" x14ac:dyDescent="0.3">
      <c r="AE38300" s="70"/>
    </row>
    <row r="38301" spans="31:31" ht="15.75" x14ac:dyDescent="0.3">
      <c r="AE38301" s="70"/>
    </row>
    <row r="38302" spans="31:31" ht="15.75" x14ac:dyDescent="0.3">
      <c r="AE38302" s="70"/>
    </row>
    <row r="38303" spans="31:31" ht="15.75" x14ac:dyDescent="0.3">
      <c r="AE38303" s="70"/>
    </row>
    <row r="38304" spans="31:31" ht="15.75" x14ac:dyDescent="0.3">
      <c r="AE38304" s="70"/>
    </row>
    <row r="38305" spans="31:31" ht="15.75" x14ac:dyDescent="0.3">
      <c r="AE38305" s="70"/>
    </row>
    <row r="38306" spans="31:31" ht="15.75" x14ac:dyDescent="0.3">
      <c r="AE38306" s="70"/>
    </row>
    <row r="38307" spans="31:31" ht="15.75" x14ac:dyDescent="0.3">
      <c r="AE38307" s="70"/>
    </row>
    <row r="38308" spans="31:31" ht="15.75" x14ac:dyDescent="0.3">
      <c r="AE38308" s="70"/>
    </row>
    <row r="38309" spans="31:31" ht="15.75" x14ac:dyDescent="0.3">
      <c r="AE38309" s="70"/>
    </row>
    <row r="38310" spans="31:31" ht="15.75" x14ac:dyDescent="0.3">
      <c r="AE38310" s="70"/>
    </row>
    <row r="38311" spans="31:31" ht="15.75" x14ac:dyDescent="0.3">
      <c r="AE38311" s="70"/>
    </row>
    <row r="38312" spans="31:31" ht="15.75" x14ac:dyDescent="0.3">
      <c r="AE38312" s="70"/>
    </row>
    <row r="38313" spans="31:31" ht="15.75" x14ac:dyDescent="0.3">
      <c r="AE38313" s="70"/>
    </row>
    <row r="38314" spans="31:31" ht="15.75" x14ac:dyDescent="0.3">
      <c r="AE38314" s="70"/>
    </row>
    <row r="38315" spans="31:31" ht="15.75" x14ac:dyDescent="0.3">
      <c r="AE38315" s="70"/>
    </row>
    <row r="38316" spans="31:31" ht="15.75" x14ac:dyDescent="0.3">
      <c r="AE38316" s="70"/>
    </row>
    <row r="38317" spans="31:31" ht="15.75" x14ac:dyDescent="0.3">
      <c r="AE38317" s="70"/>
    </row>
    <row r="38318" spans="31:31" ht="15.75" x14ac:dyDescent="0.3">
      <c r="AE38318" s="70"/>
    </row>
    <row r="38319" spans="31:31" ht="15.75" x14ac:dyDescent="0.3">
      <c r="AE38319" s="70"/>
    </row>
    <row r="38320" spans="31:31" ht="15.75" x14ac:dyDescent="0.3">
      <c r="AE38320" s="70"/>
    </row>
    <row r="38321" spans="31:31" ht="15.75" x14ac:dyDescent="0.3">
      <c r="AE38321" s="70"/>
    </row>
    <row r="38322" spans="31:31" ht="15.75" x14ac:dyDescent="0.3">
      <c r="AE38322" s="70"/>
    </row>
    <row r="38323" spans="31:31" ht="15.75" x14ac:dyDescent="0.3">
      <c r="AE38323" s="70"/>
    </row>
    <row r="38324" spans="31:31" ht="15.75" x14ac:dyDescent="0.3">
      <c r="AE38324" s="70"/>
    </row>
    <row r="38325" spans="31:31" ht="15.75" x14ac:dyDescent="0.3">
      <c r="AE38325" s="70"/>
    </row>
    <row r="38326" spans="31:31" ht="15.75" x14ac:dyDescent="0.3">
      <c r="AE38326" s="70"/>
    </row>
    <row r="38327" spans="31:31" ht="15.75" x14ac:dyDescent="0.3">
      <c r="AE38327" s="70"/>
    </row>
    <row r="38328" spans="31:31" ht="15.75" x14ac:dyDescent="0.3">
      <c r="AE38328" s="70"/>
    </row>
    <row r="38329" spans="31:31" ht="15.75" x14ac:dyDescent="0.3">
      <c r="AE38329" s="70"/>
    </row>
    <row r="38330" spans="31:31" ht="15.75" x14ac:dyDescent="0.3">
      <c r="AE38330" s="70"/>
    </row>
    <row r="38331" spans="31:31" ht="15.75" x14ac:dyDescent="0.3">
      <c r="AE38331" s="70"/>
    </row>
    <row r="38332" spans="31:31" ht="15.75" x14ac:dyDescent="0.3">
      <c r="AE38332" s="70"/>
    </row>
    <row r="38333" spans="31:31" ht="15.75" x14ac:dyDescent="0.3">
      <c r="AE38333" s="70"/>
    </row>
    <row r="38334" spans="31:31" ht="15.75" x14ac:dyDescent="0.3">
      <c r="AE38334" s="70"/>
    </row>
    <row r="38335" spans="31:31" ht="15.75" x14ac:dyDescent="0.3">
      <c r="AE38335" s="70"/>
    </row>
    <row r="38336" spans="31:31" ht="15.75" x14ac:dyDescent="0.3">
      <c r="AE38336" s="70"/>
    </row>
    <row r="38337" spans="31:31" ht="15.75" x14ac:dyDescent="0.3">
      <c r="AE38337" s="70"/>
    </row>
    <row r="38338" spans="31:31" ht="15.75" x14ac:dyDescent="0.3">
      <c r="AE38338" s="70"/>
    </row>
    <row r="38339" spans="31:31" ht="15.75" x14ac:dyDescent="0.3">
      <c r="AE38339" s="70"/>
    </row>
    <row r="38340" spans="31:31" ht="15.75" x14ac:dyDescent="0.3">
      <c r="AE38340" s="70"/>
    </row>
    <row r="38341" spans="31:31" ht="15.75" x14ac:dyDescent="0.3">
      <c r="AE38341" s="70"/>
    </row>
    <row r="38342" spans="31:31" ht="15.75" x14ac:dyDescent="0.3">
      <c r="AE38342" s="70"/>
    </row>
    <row r="38343" spans="31:31" ht="15.75" x14ac:dyDescent="0.3">
      <c r="AE38343" s="70"/>
    </row>
    <row r="38344" spans="31:31" ht="15.75" x14ac:dyDescent="0.3">
      <c r="AE38344" s="70"/>
    </row>
    <row r="38345" spans="31:31" ht="15.75" x14ac:dyDescent="0.3">
      <c r="AE38345" s="70"/>
    </row>
    <row r="38346" spans="31:31" ht="15.75" x14ac:dyDescent="0.3">
      <c r="AE38346" s="70"/>
    </row>
    <row r="38347" spans="31:31" ht="15.75" x14ac:dyDescent="0.3">
      <c r="AE38347" s="70"/>
    </row>
    <row r="38348" spans="31:31" ht="15.75" x14ac:dyDescent="0.3">
      <c r="AE38348" s="70"/>
    </row>
    <row r="38349" spans="31:31" ht="15.75" x14ac:dyDescent="0.3">
      <c r="AE38349" s="70"/>
    </row>
    <row r="38350" spans="31:31" ht="15.75" x14ac:dyDescent="0.3">
      <c r="AE38350" s="70"/>
    </row>
    <row r="38351" spans="31:31" ht="15.75" x14ac:dyDescent="0.3">
      <c r="AE38351" s="70"/>
    </row>
    <row r="38352" spans="31:31" ht="15.75" x14ac:dyDescent="0.3">
      <c r="AE38352" s="70"/>
    </row>
    <row r="38353" spans="31:31" ht="15.75" x14ac:dyDescent="0.3">
      <c r="AE38353" s="70"/>
    </row>
    <row r="38354" spans="31:31" ht="15.75" x14ac:dyDescent="0.3">
      <c r="AE38354" s="70"/>
    </row>
    <row r="38355" spans="31:31" ht="15.75" x14ac:dyDescent="0.3">
      <c r="AE38355" s="70"/>
    </row>
    <row r="38356" spans="31:31" ht="15.75" x14ac:dyDescent="0.3">
      <c r="AE38356" s="70"/>
    </row>
    <row r="38357" spans="31:31" ht="15.75" x14ac:dyDescent="0.3">
      <c r="AE38357" s="70"/>
    </row>
    <row r="38358" spans="31:31" ht="15.75" x14ac:dyDescent="0.3">
      <c r="AE38358" s="70"/>
    </row>
    <row r="38359" spans="31:31" ht="15.75" x14ac:dyDescent="0.3">
      <c r="AE38359" s="70"/>
    </row>
    <row r="38360" spans="31:31" ht="15.75" x14ac:dyDescent="0.3">
      <c r="AE38360" s="70"/>
    </row>
    <row r="38361" spans="31:31" ht="15.75" x14ac:dyDescent="0.3">
      <c r="AE38361" s="70"/>
    </row>
    <row r="38362" spans="31:31" ht="15.75" x14ac:dyDescent="0.3">
      <c r="AE38362" s="70"/>
    </row>
    <row r="38363" spans="31:31" ht="15.75" x14ac:dyDescent="0.3">
      <c r="AE38363" s="70"/>
    </row>
    <row r="38364" spans="31:31" ht="15.75" x14ac:dyDescent="0.3">
      <c r="AE38364" s="70"/>
    </row>
    <row r="38365" spans="31:31" ht="15.75" x14ac:dyDescent="0.3">
      <c r="AE38365" s="70"/>
    </row>
    <row r="38366" spans="31:31" ht="15.75" x14ac:dyDescent="0.3">
      <c r="AE38366" s="70"/>
    </row>
    <row r="38367" spans="31:31" ht="15.75" x14ac:dyDescent="0.3">
      <c r="AE38367" s="70"/>
    </row>
    <row r="38368" spans="31:31" ht="15.75" x14ac:dyDescent="0.3">
      <c r="AE38368" s="70"/>
    </row>
    <row r="38369" spans="31:31" ht="15.75" x14ac:dyDescent="0.3">
      <c r="AE38369" s="70"/>
    </row>
    <row r="38370" spans="31:31" ht="15.75" x14ac:dyDescent="0.3">
      <c r="AE38370" s="70"/>
    </row>
    <row r="38371" spans="31:31" ht="15.75" x14ac:dyDescent="0.3">
      <c r="AE38371" s="70"/>
    </row>
    <row r="38372" spans="31:31" ht="15.75" x14ac:dyDescent="0.3">
      <c r="AE38372" s="70"/>
    </row>
    <row r="38373" spans="31:31" ht="15.75" x14ac:dyDescent="0.3">
      <c r="AE38373" s="70"/>
    </row>
    <row r="38374" spans="31:31" ht="15.75" x14ac:dyDescent="0.3">
      <c r="AE38374" s="70"/>
    </row>
    <row r="38375" spans="31:31" ht="15.75" x14ac:dyDescent="0.3">
      <c r="AE38375" s="70"/>
    </row>
    <row r="38376" spans="31:31" ht="15.75" x14ac:dyDescent="0.3">
      <c r="AE38376" s="70"/>
    </row>
    <row r="38377" spans="31:31" ht="15.75" x14ac:dyDescent="0.3">
      <c r="AE38377" s="70"/>
    </row>
    <row r="38378" spans="31:31" ht="15.75" x14ac:dyDescent="0.3">
      <c r="AE38378" s="70"/>
    </row>
    <row r="38379" spans="31:31" ht="15.75" x14ac:dyDescent="0.3">
      <c r="AE38379" s="70"/>
    </row>
    <row r="38380" spans="31:31" ht="15.75" x14ac:dyDescent="0.3">
      <c r="AE38380" s="70"/>
    </row>
    <row r="38381" spans="31:31" ht="15.75" x14ac:dyDescent="0.3">
      <c r="AE38381" s="70"/>
    </row>
    <row r="38382" spans="31:31" ht="15.75" x14ac:dyDescent="0.3">
      <c r="AE38382" s="70"/>
    </row>
    <row r="38383" spans="31:31" ht="15.75" x14ac:dyDescent="0.3">
      <c r="AE38383" s="70"/>
    </row>
    <row r="38384" spans="31:31" ht="15.75" x14ac:dyDescent="0.3">
      <c r="AE38384" s="70"/>
    </row>
    <row r="38385" spans="31:31" ht="15.75" x14ac:dyDescent="0.3">
      <c r="AE38385" s="70"/>
    </row>
    <row r="38386" spans="31:31" ht="15.75" x14ac:dyDescent="0.3">
      <c r="AE38386" s="70"/>
    </row>
    <row r="38387" spans="31:31" ht="15.75" x14ac:dyDescent="0.3">
      <c r="AE38387" s="70"/>
    </row>
    <row r="38388" spans="31:31" ht="15.75" x14ac:dyDescent="0.3">
      <c r="AE38388" s="70"/>
    </row>
    <row r="38389" spans="31:31" ht="15.75" x14ac:dyDescent="0.3">
      <c r="AE38389" s="70"/>
    </row>
    <row r="38390" spans="31:31" ht="15.75" x14ac:dyDescent="0.3">
      <c r="AE38390" s="70"/>
    </row>
    <row r="38391" spans="31:31" ht="15.75" x14ac:dyDescent="0.3">
      <c r="AE38391" s="70"/>
    </row>
    <row r="38392" spans="31:31" ht="15.75" x14ac:dyDescent="0.3">
      <c r="AE38392" s="70"/>
    </row>
    <row r="38393" spans="31:31" ht="15.75" x14ac:dyDescent="0.3">
      <c r="AE38393" s="70"/>
    </row>
    <row r="38394" spans="31:31" ht="15.75" x14ac:dyDescent="0.3">
      <c r="AE38394" s="70"/>
    </row>
    <row r="38395" spans="31:31" ht="15.75" x14ac:dyDescent="0.3">
      <c r="AE38395" s="70"/>
    </row>
    <row r="38396" spans="31:31" ht="15.75" x14ac:dyDescent="0.3">
      <c r="AE38396" s="70"/>
    </row>
    <row r="38397" spans="31:31" ht="15.75" x14ac:dyDescent="0.3">
      <c r="AE38397" s="70"/>
    </row>
    <row r="38398" spans="31:31" ht="15.75" x14ac:dyDescent="0.3">
      <c r="AE38398" s="70"/>
    </row>
    <row r="38399" spans="31:31" ht="15.75" x14ac:dyDescent="0.3">
      <c r="AE38399" s="70"/>
    </row>
    <row r="38400" spans="31:31" ht="15.75" x14ac:dyDescent="0.3">
      <c r="AE38400" s="70"/>
    </row>
    <row r="38401" spans="31:31" ht="15.75" x14ac:dyDescent="0.3">
      <c r="AE38401" s="70"/>
    </row>
    <row r="38402" spans="31:31" ht="15.75" x14ac:dyDescent="0.3">
      <c r="AE38402" s="70"/>
    </row>
    <row r="38403" spans="31:31" ht="15.75" x14ac:dyDescent="0.3">
      <c r="AE38403" s="70"/>
    </row>
    <row r="38404" spans="31:31" ht="15.75" x14ac:dyDescent="0.3">
      <c r="AE38404" s="70"/>
    </row>
    <row r="38405" spans="31:31" ht="15.75" x14ac:dyDescent="0.3">
      <c r="AE38405" s="70"/>
    </row>
    <row r="38406" spans="31:31" ht="15.75" x14ac:dyDescent="0.3">
      <c r="AE38406" s="70"/>
    </row>
    <row r="38407" spans="31:31" ht="15.75" x14ac:dyDescent="0.3">
      <c r="AE38407" s="70"/>
    </row>
    <row r="38408" spans="31:31" ht="15.75" x14ac:dyDescent="0.3">
      <c r="AE38408" s="70"/>
    </row>
    <row r="38409" spans="31:31" ht="15.75" x14ac:dyDescent="0.3">
      <c r="AE38409" s="70"/>
    </row>
    <row r="38410" spans="31:31" ht="15.75" x14ac:dyDescent="0.3">
      <c r="AE38410" s="70"/>
    </row>
    <row r="38411" spans="31:31" ht="15.75" x14ac:dyDescent="0.3">
      <c r="AE38411" s="70"/>
    </row>
    <row r="38412" spans="31:31" ht="15.75" x14ac:dyDescent="0.3">
      <c r="AE38412" s="70"/>
    </row>
    <row r="38413" spans="31:31" ht="15.75" x14ac:dyDescent="0.3">
      <c r="AE38413" s="70"/>
    </row>
    <row r="38414" spans="31:31" ht="15.75" x14ac:dyDescent="0.3">
      <c r="AE38414" s="70"/>
    </row>
    <row r="38415" spans="31:31" ht="15.75" x14ac:dyDescent="0.3">
      <c r="AE38415" s="70"/>
    </row>
    <row r="38416" spans="31:31" ht="15.75" x14ac:dyDescent="0.3">
      <c r="AE38416" s="70"/>
    </row>
    <row r="38417" spans="31:31" ht="15.75" x14ac:dyDescent="0.3">
      <c r="AE38417" s="70"/>
    </row>
    <row r="38418" spans="31:31" ht="15.75" x14ac:dyDescent="0.3">
      <c r="AE38418" s="70"/>
    </row>
    <row r="38419" spans="31:31" ht="15.75" x14ac:dyDescent="0.3">
      <c r="AE38419" s="70"/>
    </row>
    <row r="38420" spans="31:31" ht="15.75" x14ac:dyDescent="0.3">
      <c r="AE38420" s="70"/>
    </row>
    <row r="38421" spans="31:31" ht="15.75" x14ac:dyDescent="0.3">
      <c r="AE38421" s="70"/>
    </row>
    <row r="38422" spans="31:31" ht="15.75" x14ac:dyDescent="0.3">
      <c r="AE38422" s="70"/>
    </row>
    <row r="38423" spans="31:31" ht="15.75" x14ac:dyDescent="0.3">
      <c r="AE38423" s="70"/>
    </row>
    <row r="38424" spans="31:31" ht="15.75" x14ac:dyDescent="0.3">
      <c r="AE38424" s="70"/>
    </row>
    <row r="38425" spans="31:31" ht="15.75" x14ac:dyDescent="0.3">
      <c r="AE38425" s="70"/>
    </row>
    <row r="38426" spans="31:31" ht="15.75" x14ac:dyDescent="0.3">
      <c r="AE38426" s="70"/>
    </row>
    <row r="38427" spans="31:31" ht="15.75" x14ac:dyDescent="0.3">
      <c r="AE38427" s="70"/>
    </row>
    <row r="38428" spans="31:31" ht="15.75" x14ac:dyDescent="0.3">
      <c r="AE38428" s="70"/>
    </row>
    <row r="38429" spans="31:31" ht="15.75" x14ac:dyDescent="0.3">
      <c r="AE38429" s="70"/>
    </row>
    <row r="38430" spans="31:31" ht="15.75" x14ac:dyDescent="0.3">
      <c r="AE38430" s="70"/>
    </row>
    <row r="38431" spans="31:31" ht="15.75" x14ac:dyDescent="0.3">
      <c r="AE38431" s="70"/>
    </row>
    <row r="38432" spans="31:31" ht="15.75" x14ac:dyDescent="0.3">
      <c r="AE38432" s="70"/>
    </row>
    <row r="38433" spans="31:31" ht="15.75" x14ac:dyDescent="0.3">
      <c r="AE38433" s="70"/>
    </row>
    <row r="38434" spans="31:31" ht="15.75" x14ac:dyDescent="0.3">
      <c r="AE38434" s="70"/>
    </row>
    <row r="38435" spans="31:31" ht="15.75" x14ac:dyDescent="0.3">
      <c r="AE38435" s="70"/>
    </row>
    <row r="38436" spans="31:31" ht="15.75" x14ac:dyDescent="0.3">
      <c r="AE38436" s="70"/>
    </row>
    <row r="38437" spans="31:31" ht="15.75" x14ac:dyDescent="0.3">
      <c r="AE38437" s="70"/>
    </row>
    <row r="38438" spans="31:31" ht="15.75" x14ac:dyDescent="0.3">
      <c r="AE38438" s="70"/>
    </row>
    <row r="38439" spans="31:31" ht="15.75" x14ac:dyDescent="0.3">
      <c r="AE38439" s="70"/>
    </row>
    <row r="38440" spans="31:31" ht="15.75" x14ac:dyDescent="0.3">
      <c r="AE38440" s="70"/>
    </row>
    <row r="38441" spans="31:31" ht="15.75" x14ac:dyDescent="0.3">
      <c r="AE38441" s="70"/>
    </row>
    <row r="38442" spans="31:31" ht="15.75" x14ac:dyDescent="0.3">
      <c r="AE38442" s="70"/>
    </row>
    <row r="38443" spans="31:31" ht="15.75" x14ac:dyDescent="0.3">
      <c r="AE38443" s="70"/>
    </row>
    <row r="38444" spans="31:31" ht="15.75" x14ac:dyDescent="0.3">
      <c r="AE38444" s="70"/>
    </row>
    <row r="38445" spans="31:31" ht="15.75" x14ac:dyDescent="0.3">
      <c r="AE38445" s="70"/>
    </row>
    <row r="38446" spans="31:31" ht="15.75" x14ac:dyDescent="0.3">
      <c r="AE38446" s="70"/>
    </row>
    <row r="38447" spans="31:31" ht="15.75" x14ac:dyDescent="0.3">
      <c r="AE38447" s="70"/>
    </row>
    <row r="38448" spans="31:31" ht="15.75" x14ac:dyDescent="0.3">
      <c r="AE38448" s="70"/>
    </row>
    <row r="38449" spans="31:31" ht="15.75" x14ac:dyDescent="0.3">
      <c r="AE38449" s="70"/>
    </row>
    <row r="38450" spans="31:31" ht="15.75" x14ac:dyDescent="0.3">
      <c r="AE38450" s="70"/>
    </row>
    <row r="38451" spans="31:31" ht="15.75" x14ac:dyDescent="0.3">
      <c r="AE38451" s="70"/>
    </row>
    <row r="38452" spans="31:31" ht="15.75" x14ac:dyDescent="0.3">
      <c r="AE38452" s="70"/>
    </row>
    <row r="38453" spans="31:31" ht="15.75" x14ac:dyDescent="0.3">
      <c r="AE38453" s="70"/>
    </row>
    <row r="38454" spans="31:31" ht="15.75" x14ac:dyDescent="0.3">
      <c r="AE38454" s="70"/>
    </row>
    <row r="38455" spans="31:31" ht="15.75" x14ac:dyDescent="0.3">
      <c r="AE38455" s="70"/>
    </row>
    <row r="38456" spans="31:31" ht="15.75" x14ac:dyDescent="0.3">
      <c r="AE38456" s="70"/>
    </row>
    <row r="38457" spans="31:31" ht="15.75" x14ac:dyDescent="0.3">
      <c r="AE38457" s="70"/>
    </row>
    <row r="38458" spans="31:31" ht="15.75" x14ac:dyDescent="0.3">
      <c r="AE38458" s="70"/>
    </row>
    <row r="38459" spans="31:31" ht="15.75" x14ac:dyDescent="0.3">
      <c r="AE38459" s="70"/>
    </row>
    <row r="38460" spans="31:31" ht="15.75" x14ac:dyDescent="0.3">
      <c r="AE38460" s="70"/>
    </row>
    <row r="38461" spans="31:31" ht="15.75" x14ac:dyDescent="0.3">
      <c r="AE38461" s="70"/>
    </row>
    <row r="38462" spans="31:31" ht="15.75" x14ac:dyDescent="0.3">
      <c r="AE38462" s="70"/>
    </row>
    <row r="38463" spans="31:31" ht="15.75" x14ac:dyDescent="0.3">
      <c r="AE38463" s="70"/>
    </row>
    <row r="38464" spans="31:31" ht="15.75" x14ac:dyDescent="0.3">
      <c r="AE38464" s="70"/>
    </row>
    <row r="38465" spans="31:31" ht="15.75" x14ac:dyDescent="0.3">
      <c r="AE38465" s="70"/>
    </row>
    <row r="38466" spans="31:31" ht="15.75" x14ac:dyDescent="0.3">
      <c r="AE38466" s="70"/>
    </row>
    <row r="38467" spans="31:31" ht="15.75" x14ac:dyDescent="0.3">
      <c r="AE38467" s="70"/>
    </row>
    <row r="38468" spans="31:31" ht="15.75" x14ac:dyDescent="0.3">
      <c r="AE38468" s="70"/>
    </row>
    <row r="38469" spans="31:31" ht="15.75" x14ac:dyDescent="0.3">
      <c r="AE38469" s="70"/>
    </row>
    <row r="38470" spans="31:31" ht="15.75" x14ac:dyDescent="0.3">
      <c r="AE38470" s="70"/>
    </row>
    <row r="38471" spans="31:31" ht="15.75" x14ac:dyDescent="0.3">
      <c r="AE38471" s="70"/>
    </row>
    <row r="38472" spans="31:31" ht="15.75" x14ac:dyDescent="0.3">
      <c r="AE38472" s="70"/>
    </row>
    <row r="38473" spans="31:31" ht="15.75" x14ac:dyDescent="0.3">
      <c r="AE38473" s="70"/>
    </row>
    <row r="38474" spans="31:31" ht="15.75" x14ac:dyDescent="0.3">
      <c r="AE38474" s="70"/>
    </row>
    <row r="38475" spans="31:31" ht="15.75" x14ac:dyDescent="0.3">
      <c r="AE38475" s="70"/>
    </row>
    <row r="38476" spans="31:31" ht="15.75" x14ac:dyDescent="0.3">
      <c r="AE38476" s="70"/>
    </row>
    <row r="38477" spans="31:31" ht="15.75" x14ac:dyDescent="0.3">
      <c r="AE38477" s="70"/>
    </row>
    <row r="38478" spans="31:31" ht="15.75" x14ac:dyDescent="0.3">
      <c r="AE38478" s="70"/>
    </row>
    <row r="38479" spans="31:31" ht="15.75" x14ac:dyDescent="0.3">
      <c r="AE38479" s="70"/>
    </row>
    <row r="38480" spans="31:31" ht="15.75" x14ac:dyDescent="0.3">
      <c r="AE38480" s="70"/>
    </row>
    <row r="38481" spans="31:31" ht="15.75" x14ac:dyDescent="0.3">
      <c r="AE38481" s="70"/>
    </row>
    <row r="38482" spans="31:31" ht="15.75" x14ac:dyDescent="0.3">
      <c r="AE38482" s="70"/>
    </row>
    <row r="38483" spans="31:31" ht="15.75" x14ac:dyDescent="0.3">
      <c r="AE38483" s="70"/>
    </row>
    <row r="38484" spans="31:31" ht="15.75" x14ac:dyDescent="0.3">
      <c r="AE38484" s="70"/>
    </row>
    <row r="38485" spans="31:31" ht="15.75" x14ac:dyDescent="0.3">
      <c r="AE38485" s="70"/>
    </row>
    <row r="38486" spans="31:31" ht="15.75" x14ac:dyDescent="0.3">
      <c r="AE38486" s="70"/>
    </row>
    <row r="38487" spans="31:31" ht="15.75" x14ac:dyDescent="0.3">
      <c r="AE38487" s="70"/>
    </row>
    <row r="38488" spans="31:31" ht="15.75" x14ac:dyDescent="0.3">
      <c r="AE38488" s="70"/>
    </row>
    <row r="38489" spans="31:31" ht="15.75" x14ac:dyDescent="0.3">
      <c r="AE38489" s="70"/>
    </row>
    <row r="38490" spans="31:31" ht="15.75" x14ac:dyDescent="0.3">
      <c r="AE38490" s="70"/>
    </row>
    <row r="38491" spans="31:31" ht="15.75" x14ac:dyDescent="0.3">
      <c r="AE38491" s="70"/>
    </row>
    <row r="38492" spans="31:31" ht="15.75" x14ac:dyDescent="0.3">
      <c r="AE38492" s="70"/>
    </row>
    <row r="38493" spans="31:31" ht="15.75" x14ac:dyDescent="0.3">
      <c r="AE38493" s="70"/>
    </row>
    <row r="38494" spans="31:31" ht="15.75" x14ac:dyDescent="0.3">
      <c r="AE38494" s="70"/>
    </row>
    <row r="38495" spans="31:31" ht="15.75" x14ac:dyDescent="0.3">
      <c r="AE38495" s="70"/>
    </row>
    <row r="38496" spans="31:31" ht="15.75" x14ac:dyDescent="0.3">
      <c r="AE38496" s="70"/>
    </row>
    <row r="38497" spans="31:31" ht="15.75" x14ac:dyDescent="0.3">
      <c r="AE38497" s="70"/>
    </row>
    <row r="38498" spans="31:31" ht="15.75" x14ac:dyDescent="0.3">
      <c r="AE38498" s="70"/>
    </row>
    <row r="38499" spans="31:31" ht="15.75" x14ac:dyDescent="0.3">
      <c r="AE38499" s="70"/>
    </row>
    <row r="38500" spans="31:31" ht="15.75" x14ac:dyDescent="0.3">
      <c r="AE38500" s="70"/>
    </row>
    <row r="38501" spans="31:31" ht="15.75" x14ac:dyDescent="0.3">
      <c r="AE38501" s="70"/>
    </row>
    <row r="38502" spans="31:31" ht="15.75" x14ac:dyDescent="0.3">
      <c r="AE38502" s="70"/>
    </row>
    <row r="38503" spans="31:31" ht="15.75" x14ac:dyDescent="0.3">
      <c r="AE38503" s="70"/>
    </row>
    <row r="38504" spans="31:31" ht="15.75" x14ac:dyDescent="0.3">
      <c r="AE38504" s="70"/>
    </row>
    <row r="38505" spans="31:31" ht="15.75" x14ac:dyDescent="0.3">
      <c r="AE38505" s="70"/>
    </row>
    <row r="38506" spans="31:31" ht="15.75" x14ac:dyDescent="0.3">
      <c r="AE38506" s="70"/>
    </row>
    <row r="38507" spans="31:31" ht="15.75" x14ac:dyDescent="0.3">
      <c r="AE38507" s="70"/>
    </row>
    <row r="38508" spans="31:31" ht="15.75" x14ac:dyDescent="0.3">
      <c r="AE38508" s="70"/>
    </row>
    <row r="38509" spans="31:31" ht="15.75" x14ac:dyDescent="0.3">
      <c r="AE38509" s="70"/>
    </row>
    <row r="38510" spans="31:31" ht="15.75" x14ac:dyDescent="0.3">
      <c r="AE38510" s="70"/>
    </row>
    <row r="38511" spans="31:31" ht="15.75" x14ac:dyDescent="0.3">
      <c r="AE38511" s="70"/>
    </row>
    <row r="38512" spans="31:31" ht="15.75" x14ac:dyDescent="0.3">
      <c r="AE38512" s="70"/>
    </row>
    <row r="38513" spans="31:31" ht="15.75" x14ac:dyDescent="0.3">
      <c r="AE38513" s="70"/>
    </row>
    <row r="38514" spans="31:31" ht="15.75" x14ac:dyDescent="0.3">
      <c r="AE38514" s="70"/>
    </row>
    <row r="38515" spans="31:31" ht="15.75" x14ac:dyDescent="0.3">
      <c r="AE38515" s="70"/>
    </row>
    <row r="38516" spans="31:31" ht="15.75" x14ac:dyDescent="0.3">
      <c r="AE38516" s="70"/>
    </row>
    <row r="38517" spans="31:31" ht="15.75" x14ac:dyDescent="0.3">
      <c r="AE38517" s="70"/>
    </row>
    <row r="38518" spans="31:31" ht="15.75" x14ac:dyDescent="0.3">
      <c r="AE38518" s="70"/>
    </row>
    <row r="38519" spans="31:31" ht="15.75" x14ac:dyDescent="0.3">
      <c r="AE38519" s="70"/>
    </row>
    <row r="38520" spans="31:31" ht="15.75" x14ac:dyDescent="0.3">
      <c r="AE38520" s="70"/>
    </row>
    <row r="38521" spans="31:31" ht="15.75" x14ac:dyDescent="0.3">
      <c r="AE38521" s="70"/>
    </row>
    <row r="38522" spans="31:31" ht="15.75" x14ac:dyDescent="0.3">
      <c r="AE38522" s="70"/>
    </row>
    <row r="38523" spans="31:31" ht="15.75" x14ac:dyDescent="0.3">
      <c r="AE38523" s="70"/>
    </row>
    <row r="38524" spans="31:31" ht="15.75" x14ac:dyDescent="0.3">
      <c r="AE38524" s="70"/>
    </row>
    <row r="38525" spans="31:31" ht="15.75" x14ac:dyDescent="0.3">
      <c r="AE38525" s="70"/>
    </row>
    <row r="38526" spans="31:31" ht="15.75" x14ac:dyDescent="0.3">
      <c r="AE38526" s="70"/>
    </row>
    <row r="38527" spans="31:31" ht="15.75" x14ac:dyDescent="0.3">
      <c r="AE38527" s="70"/>
    </row>
    <row r="38528" spans="31:31" ht="15.75" x14ac:dyDescent="0.3">
      <c r="AE38528" s="70"/>
    </row>
    <row r="38529" spans="31:31" ht="15.75" x14ac:dyDescent="0.3">
      <c r="AE38529" s="70"/>
    </row>
    <row r="38530" spans="31:31" ht="15.75" x14ac:dyDescent="0.3">
      <c r="AE38530" s="70"/>
    </row>
    <row r="38531" spans="31:31" ht="15.75" x14ac:dyDescent="0.3">
      <c r="AE38531" s="70"/>
    </row>
    <row r="38532" spans="31:31" ht="15.75" x14ac:dyDescent="0.3">
      <c r="AE38532" s="70"/>
    </row>
    <row r="38533" spans="31:31" ht="15.75" x14ac:dyDescent="0.3">
      <c r="AE38533" s="70"/>
    </row>
    <row r="38534" spans="31:31" ht="15.75" x14ac:dyDescent="0.3">
      <c r="AE38534" s="70"/>
    </row>
    <row r="38535" spans="31:31" ht="15.75" x14ac:dyDescent="0.3">
      <c r="AE38535" s="70"/>
    </row>
    <row r="38536" spans="31:31" ht="15.75" x14ac:dyDescent="0.3">
      <c r="AE38536" s="70"/>
    </row>
    <row r="38537" spans="31:31" ht="15.75" x14ac:dyDescent="0.3">
      <c r="AE38537" s="70"/>
    </row>
    <row r="38538" spans="31:31" ht="15.75" x14ac:dyDescent="0.3">
      <c r="AE38538" s="70"/>
    </row>
    <row r="38539" spans="31:31" ht="15.75" x14ac:dyDescent="0.3">
      <c r="AE38539" s="70"/>
    </row>
    <row r="38540" spans="31:31" ht="15.75" x14ac:dyDescent="0.3">
      <c r="AE38540" s="70"/>
    </row>
    <row r="38541" spans="31:31" ht="15.75" x14ac:dyDescent="0.3">
      <c r="AE38541" s="70"/>
    </row>
    <row r="38542" spans="31:31" ht="15.75" x14ac:dyDescent="0.3">
      <c r="AE38542" s="70"/>
    </row>
    <row r="38543" spans="31:31" ht="15.75" x14ac:dyDescent="0.3">
      <c r="AE38543" s="70"/>
    </row>
    <row r="38544" spans="31:31" ht="15.75" x14ac:dyDescent="0.3">
      <c r="AE38544" s="70"/>
    </row>
    <row r="38545" spans="31:31" ht="15.75" x14ac:dyDescent="0.3">
      <c r="AE38545" s="70"/>
    </row>
    <row r="38546" spans="31:31" ht="15.75" x14ac:dyDescent="0.3">
      <c r="AE38546" s="70"/>
    </row>
    <row r="38547" spans="31:31" ht="15.75" x14ac:dyDescent="0.3">
      <c r="AE38547" s="70"/>
    </row>
    <row r="38548" spans="31:31" ht="15.75" x14ac:dyDescent="0.3">
      <c r="AE38548" s="70"/>
    </row>
    <row r="38549" spans="31:31" ht="15.75" x14ac:dyDescent="0.3">
      <c r="AE38549" s="70"/>
    </row>
    <row r="38550" spans="31:31" ht="15.75" x14ac:dyDescent="0.3">
      <c r="AE38550" s="70"/>
    </row>
    <row r="38551" spans="31:31" ht="15.75" x14ac:dyDescent="0.3">
      <c r="AE38551" s="70"/>
    </row>
    <row r="38552" spans="31:31" ht="15.75" x14ac:dyDescent="0.3">
      <c r="AE38552" s="70"/>
    </row>
    <row r="38553" spans="31:31" ht="15.75" x14ac:dyDescent="0.3">
      <c r="AE38553" s="70"/>
    </row>
    <row r="38554" spans="31:31" ht="15.75" x14ac:dyDescent="0.3">
      <c r="AE38554" s="70"/>
    </row>
    <row r="38555" spans="31:31" ht="15.75" x14ac:dyDescent="0.3">
      <c r="AE38555" s="70"/>
    </row>
    <row r="38556" spans="31:31" ht="15.75" x14ac:dyDescent="0.3">
      <c r="AE38556" s="70"/>
    </row>
    <row r="38557" spans="31:31" ht="15.75" x14ac:dyDescent="0.3">
      <c r="AE38557" s="70"/>
    </row>
    <row r="38558" spans="31:31" ht="15.75" x14ac:dyDescent="0.3">
      <c r="AE38558" s="70"/>
    </row>
    <row r="38559" spans="31:31" ht="15.75" x14ac:dyDescent="0.3">
      <c r="AE38559" s="70"/>
    </row>
    <row r="38560" spans="31:31" ht="15.75" x14ac:dyDescent="0.3">
      <c r="AE38560" s="70"/>
    </row>
    <row r="38561" spans="31:31" ht="15.75" x14ac:dyDescent="0.3">
      <c r="AE38561" s="70"/>
    </row>
    <row r="38562" spans="31:31" ht="15.75" x14ac:dyDescent="0.3">
      <c r="AE38562" s="70"/>
    </row>
    <row r="38563" spans="31:31" ht="15.75" x14ac:dyDescent="0.3">
      <c r="AE38563" s="70"/>
    </row>
    <row r="38564" spans="31:31" ht="15.75" x14ac:dyDescent="0.3">
      <c r="AE38564" s="70"/>
    </row>
    <row r="38565" spans="31:31" ht="15.75" x14ac:dyDescent="0.3">
      <c r="AE38565" s="70"/>
    </row>
    <row r="38566" spans="31:31" ht="15.75" x14ac:dyDescent="0.3">
      <c r="AE38566" s="70"/>
    </row>
    <row r="38567" spans="31:31" ht="15.75" x14ac:dyDescent="0.3">
      <c r="AE38567" s="70"/>
    </row>
    <row r="38568" spans="31:31" ht="15.75" x14ac:dyDescent="0.3">
      <c r="AE38568" s="70"/>
    </row>
    <row r="38569" spans="31:31" ht="15.75" x14ac:dyDescent="0.3">
      <c r="AE38569" s="70"/>
    </row>
    <row r="38570" spans="31:31" ht="15.75" x14ac:dyDescent="0.3">
      <c r="AE38570" s="70"/>
    </row>
    <row r="38571" spans="31:31" ht="15.75" x14ac:dyDescent="0.3">
      <c r="AE38571" s="70"/>
    </row>
    <row r="38572" spans="31:31" ht="15.75" x14ac:dyDescent="0.3">
      <c r="AE38572" s="70"/>
    </row>
    <row r="38573" spans="31:31" ht="15.75" x14ac:dyDescent="0.3">
      <c r="AE38573" s="70"/>
    </row>
    <row r="38574" spans="31:31" ht="15.75" x14ac:dyDescent="0.3">
      <c r="AE38574" s="70"/>
    </row>
    <row r="38575" spans="31:31" ht="15.75" x14ac:dyDescent="0.3">
      <c r="AE38575" s="70"/>
    </row>
    <row r="38576" spans="31:31" ht="15.75" x14ac:dyDescent="0.3">
      <c r="AE38576" s="70"/>
    </row>
    <row r="38577" spans="31:31" ht="15.75" x14ac:dyDescent="0.3">
      <c r="AE38577" s="70"/>
    </row>
    <row r="38578" spans="31:31" ht="15.75" x14ac:dyDescent="0.3">
      <c r="AE38578" s="70"/>
    </row>
    <row r="38579" spans="31:31" ht="15.75" x14ac:dyDescent="0.3">
      <c r="AE38579" s="70"/>
    </row>
    <row r="38580" spans="31:31" ht="15.75" x14ac:dyDescent="0.3">
      <c r="AE38580" s="70"/>
    </row>
    <row r="38581" spans="31:31" ht="15.75" x14ac:dyDescent="0.3">
      <c r="AE38581" s="70"/>
    </row>
    <row r="38582" spans="31:31" ht="15.75" x14ac:dyDescent="0.3">
      <c r="AE38582" s="70"/>
    </row>
    <row r="38583" spans="31:31" ht="15.75" x14ac:dyDescent="0.3">
      <c r="AE38583" s="70"/>
    </row>
    <row r="38584" spans="31:31" ht="15.75" x14ac:dyDescent="0.3">
      <c r="AE38584" s="70"/>
    </row>
    <row r="38585" spans="31:31" ht="15.75" x14ac:dyDescent="0.3">
      <c r="AE38585" s="70"/>
    </row>
    <row r="38586" spans="31:31" ht="15.75" x14ac:dyDescent="0.3">
      <c r="AE38586" s="70"/>
    </row>
    <row r="38587" spans="31:31" ht="15.75" x14ac:dyDescent="0.3">
      <c r="AE38587" s="70"/>
    </row>
    <row r="38588" spans="31:31" ht="15.75" x14ac:dyDescent="0.3">
      <c r="AE38588" s="70"/>
    </row>
    <row r="38589" spans="31:31" ht="15.75" x14ac:dyDescent="0.3">
      <c r="AE38589" s="70"/>
    </row>
    <row r="38590" spans="31:31" ht="15.75" x14ac:dyDescent="0.3">
      <c r="AE38590" s="70"/>
    </row>
    <row r="38591" spans="31:31" ht="15.75" x14ac:dyDescent="0.3">
      <c r="AE38591" s="70"/>
    </row>
    <row r="38592" spans="31:31" ht="15.75" x14ac:dyDescent="0.3">
      <c r="AE38592" s="70"/>
    </row>
    <row r="38593" spans="31:31" ht="15.75" x14ac:dyDescent="0.3">
      <c r="AE38593" s="70"/>
    </row>
    <row r="38594" spans="31:31" ht="15.75" x14ac:dyDescent="0.3">
      <c r="AE38594" s="70"/>
    </row>
    <row r="38595" spans="31:31" ht="15.75" x14ac:dyDescent="0.3">
      <c r="AE38595" s="70"/>
    </row>
    <row r="38596" spans="31:31" ht="15.75" x14ac:dyDescent="0.3">
      <c r="AE38596" s="70"/>
    </row>
    <row r="38597" spans="31:31" ht="15.75" x14ac:dyDescent="0.3">
      <c r="AE38597" s="70"/>
    </row>
    <row r="38598" spans="31:31" ht="15.75" x14ac:dyDescent="0.3">
      <c r="AE38598" s="70"/>
    </row>
    <row r="38599" spans="31:31" ht="15.75" x14ac:dyDescent="0.3">
      <c r="AE38599" s="70"/>
    </row>
    <row r="38600" spans="31:31" ht="15.75" x14ac:dyDescent="0.3">
      <c r="AE38600" s="70"/>
    </row>
    <row r="38601" spans="31:31" ht="15.75" x14ac:dyDescent="0.3">
      <c r="AE38601" s="70"/>
    </row>
    <row r="38602" spans="31:31" ht="15.75" x14ac:dyDescent="0.3">
      <c r="AE38602" s="70"/>
    </row>
    <row r="38603" spans="31:31" ht="15.75" x14ac:dyDescent="0.3">
      <c r="AE38603" s="70"/>
    </row>
    <row r="38604" spans="31:31" ht="15.75" x14ac:dyDescent="0.3">
      <c r="AE38604" s="70"/>
    </row>
    <row r="38605" spans="31:31" ht="15.75" x14ac:dyDescent="0.3">
      <c r="AE38605" s="70"/>
    </row>
    <row r="38606" spans="31:31" ht="15.75" x14ac:dyDescent="0.3">
      <c r="AE38606" s="70"/>
    </row>
    <row r="38607" spans="31:31" ht="15.75" x14ac:dyDescent="0.3">
      <c r="AE38607" s="70"/>
    </row>
    <row r="38608" spans="31:31" ht="15.75" x14ac:dyDescent="0.3">
      <c r="AE38608" s="70"/>
    </row>
    <row r="38609" spans="31:31" ht="15.75" x14ac:dyDescent="0.3">
      <c r="AE38609" s="70"/>
    </row>
    <row r="38610" spans="31:31" ht="15.75" x14ac:dyDescent="0.3">
      <c r="AE38610" s="70"/>
    </row>
    <row r="38611" spans="31:31" ht="15.75" x14ac:dyDescent="0.3">
      <c r="AE38611" s="70"/>
    </row>
    <row r="38612" spans="31:31" ht="15.75" x14ac:dyDescent="0.3">
      <c r="AE38612" s="70"/>
    </row>
    <row r="38613" spans="31:31" ht="15.75" x14ac:dyDescent="0.3">
      <c r="AE38613" s="70"/>
    </row>
    <row r="38614" spans="31:31" ht="15.75" x14ac:dyDescent="0.3">
      <c r="AE38614" s="70"/>
    </row>
    <row r="38615" spans="31:31" ht="15.75" x14ac:dyDescent="0.3">
      <c r="AE38615" s="70"/>
    </row>
    <row r="38616" spans="31:31" ht="15.75" x14ac:dyDescent="0.3">
      <c r="AE38616" s="70"/>
    </row>
    <row r="38617" spans="31:31" ht="15.75" x14ac:dyDescent="0.3">
      <c r="AE38617" s="70"/>
    </row>
    <row r="38618" spans="31:31" ht="15.75" x14ac:dyDescent="0.3">
      <c r="AE38618" s="70"/>
    </row>
    <row r="38619" spans="31:31" ht="15.75" x14ac:dyDescent="0.3">
      <c r="AE38619" s="70"/>
    </row>
    <row r="38620" spans="31:31" ht="15.75" x14ac:dyDescent="0.3">
      <c r="AE38620" s="70"/>
    </row>
    <row r="38621" spans="31:31" ht="15.75" x14ac:dyDescent="0.3">
      <c r="AE38621" s="70"/>
    </row>
    <row r="38622" spans="31:31" ht="15.75" x14ac:dyDescent="0.3">
      <c r="AE38622" s="70"/>
    </row>
    <row r="38623" spans="31:31" ht="15.75" x14ac:dyDescent="0.3">
      <c r="AE38623" s="70"/>
    </row>
    <row r="38624" spans="31:31" ht="15.75" x14ac:dyDescent="0.3">
      <c r="AE38624" s="70"/>
    </row>
    <row r="38625" spans="31:31" ht="15.75" x14ac:dyDescent="0.3">
      <c r="AE38625" s="70"/>
    </row>
    <row r="38626" spans="31:31" ht="15.75" x14ac:dyDescent="0.3">
      <c r="AE38626" s="70"/>
    </row>
    <row r="38627" spans="31:31" ht="15.75" x14ac:dyDescent="0.3">
      <c r="AE38627" s="70"/>
    </row>
    <row r="38628" spans="31:31" ht="15.75" x14ac:dyDescent="0.3">
      <c r="AE38628" s="70"/>
    </row>
    <row r="38629" spans="31:31" ht="15.75" x14ac:dyDescent="0.3">
      <c r="AE38629" s="70"/>
    </row>
    <row r="38630" spans="31:31" ht="15.75" x14ac:dyDescent="0.3">
      <c r="AE38630" s="70"/>
    </row>
    <row r="38631" spans="31:31" ht="15.75" x14ac:dyDescent="0.3">
      <c r="AE38631" s="70"/>
    </row>
    <row r="38632" spans="31:31" ht="15.75" x14ac:dyDescent="0.3">
      <c r="AE38632" s="70"/>
    </row>
    <row r="38633" spans="31:31" ht="15.75" x14ac:dyDescent="0.3">
      <c r="AE38633" s="70"/>
    </row>
    <row r="38634" spans="31:31" ht="15.75" x14ac:dyDescent="0.3">
      <c r="AE38634" s="70"/>
    </row>
    <row r="38635" spans="31:31" ht="15.75" x14ac:dyDescent="0.3">
      <c r="AE38635" s="70"/>
    </row>
    <row r="38636" spans="31:31" ht="15.75" x14ac:dyDescent="0.3">
      <c r="AE38636" s="70"/>
    </row>
    <row r="38637" spans="31:31" ht="15.75" x14ac:dyDescent="0.3">
      <c r="AE38637" s="70"/>
    </row>
    <row r="38638" spans="31:31" ht="15.75" x14ac:dyDescent="0.3">
      <c r="AE38638" s="70"/>
    </row>
    <row r="38639" spans="31:31" ht="15.75" x14ac:dyDescent="0.3">
      <c r="AE38639" s="70"/>
    </row>
    <row r="38640" spans="31:31" ht="15.75" x14ac:dyDescent="0.3">
      <c r="AE38640" s="70"/>
    </row>
    <row r="38641" spans="31:31" ht="15.75" x14ac:dyDescent="0.3">
      <c r="AE38641" s="70"/>
    </row>
    <row r="38642" spans="31:31" ht="15.75" x14ac:dyDescent="0.3">
      <c r="AE38642" s="70"/>
    </row>
    <row r="38643" spans="31:31" ht="15.75" x14ac:dyDescent="0.3">
      <c r="AE38643" s="70"/>
    </row>
    <row r="38644" spans="31:31" ht="15.75" x14ac:dyDescent="0.3">
      <c r="AE38644" s="70"/>
    </row>
    <row r="38645" spans="31:31" ht="15.75" x14ac:dyDescent="0.3">
      <c r="AE38645" s="70"/>
    </row>
    <row r="38646" spans="31:31" ht="15.75" x14ac:dyDescent="0.3">
      <c r="AE38646" s="70"/>
    </row>
    <row r="38647" spans="31:31" ht="15.75" x14ac:dyDescent="0.3">
      <c r="AE38647" s="70"/>
    </row>
    <row r="38648" spans="31:31" ht="15.75" x14ac:dyDescent="0.3">
      <c r="AE38648" s="70"/>
    </row>
    <row r="38649" spans="31:31" ht="15.75" x14ac:dyDescent="0.3">
      <c r="AE38649" s="70"/>
    </row>
    <row r="38650" spans="31:31" ht="15.75" x14ac:dyDescent="0.3">
      <c r="AE38650" s="70"/>
    </row>
    <row r="38651" spans="31:31" ht="15.75" x14ac:dyDescent="0.3">
      <c r="AE38651" s="70"/>
    </row>
    <row r="38652" spans="31:31" ht="15.75" x14ac:dyDescent="0.3">
      <c r="AE38652" s="70"/>
    </row>
    <row r="38653" spans="31:31" ht="15.75" x14ac:dyDescent="0.3">
      <c r="AE38653" s="70"/>
    </row>
    <row r="38654" spans="31:31" ht="15.75" x14ac:dyDescent="0.3">
      <c r="AE38654" s="70"/>
    </row>
    <row r="38655" spans="31:31" ht="15.75" x14ac:dyDescent="0.3">
      <c r="AE38655" s="70"/>
    </row>
    <row r="38656" spans="31:31" ht="15.75" x14ac:dyDescent="0.3">
      <c r="AE38656" s="70"/>
    </row>
    <row r="38657" spans="31:31" ht="15.75" x14ac:dyDescent="0.3">
      <c r="AE38657" s="70"/>
    </row>
    <row r="38658" spans="31:31" ht="15.75" x14ac:dyDescent="0.3">
      <c r="AE38658" s="70"/>
    </row>
    <row r="38659" spans="31:31" ht="15.75" x14ac:dyDescent="0.3">
      <c r="AE38659" s="70"/>
    </row>
    <row r="38660" spans="31:31" ht="15.75" x14ac:dyDescent="0.3">
      <c r="AE38660" s="70"/>
    </row>
    <row r="38661" spans="31:31" ht="15.75" x14ac:dyDescent="0.3">
      <c r="AE38661" s="70"/>
    </row>
    <row r="38662" spans="31:31" ht="15.75" x14ac:dyDescent="0.3">
      <c r="AE38662" s="70"/>
    </row>
    <row r="38663" spans="31:31" ht="15.75" x14ac:dyDescent="0.3">
      <c r="AE38663" s="70"/>
    </row>
    <row r="38664" spans="31:31" ht="15.75" x14ac:dyDescent="0.3">
      <c r="AE38664" s="70"/>
    </row>
    <row r="38665" spans="31:31" ht="15.75" x14ac:dyDescent="0.3">
      <c r="AE38665" s="70"/>
    </row>
    <row r="38666" spans="31:31" ht="15.75" x14ac:dyDescent="0.3">
      <c r="AE38666" s="70"/>
    </row>
    <row r="38667" spans="31:31" ht="15.75" x14ac:dyDescent="0.3">
      <c r="AE38667" s="70"/>
    </row>
    <row r="38668" spans="31:31" ht="15.75" x14ac:dyDescent="0.3">
      <c r="AE38668" s="70"/>
    </row>
    <row r="38669" spans="31:31" ht="15.75" x14ac:dyDescent="0.3">
      <c r="AE38669" s="70"/>
    </row>
    <row r="38670" spans="31:31" ht="15.75" x14ac:dyDescent="0.3">
      <c r="AE38670" s="70"/>
    </row>
    <row r="38671" spans="31:31" ht="15.75" x14ac:dyDescent="0.3">
      <c r="AE38671" s="70"/>
    </row>
    <row r="38672" spans="31:31" ht="15.75" x14ac:dyDescent="0.3">
      <c r="AE38672" s="70"/>
    </row>
    <row r="38673" spans="31:31" ht="15.75" x14ac:dyDescent="0.3">
      <c r="AE38673" s="70"/>
    </row>
    <row r="38674" spans="31:31" ht="15.75" x14ac:dyDescent="0.3">
      <c r="AE38674" s="70"/>
    </row>
    <row r="38675" spans="31:31" ht="15.75" x14ac:dyDescent="0.3">
      <c r="AE38675" s="70"/>
    </row>
    <row r="38676" spans="31:31" ht="15.75" x14ac:dyDescent="0.3">
      <c r="AE38676" s="70"/>
    </row>
    <row r="38677" spans="31:31" ht="15.75" x14ac:dyDescent="0.3">
      <c r="AE38677" s="70"/>
    </row>
    <row r="38678" spans="31:31" ht="15.75" x14ac:dyDescent="0.3">
      <c r="AE38678" s="70"/>
    </row>
    <row r="38679" spans="31:31" ht="15.75" x14ac:dyDescent="0.3">
      <c r="AE38679" s="70"/>
    </row>
    <row r="38680" spans="31:31" ht="15.75" x14ac:dyDescent="0.3">
      <c r="AE38680" s="70"/>
    </row>
    <row r="38681" spans="31:31" ht="15.75" x14ac:dyDescent="0.3">
      <c r="AE38681" s="70"/>
    </row>
    <row r="38682" spans="31:31" ht="15.75" x14ac:dyDescent="0.3">
      <c r="AE38682" s="70"/>
    </row>
    <row r="38683" spans="31:31" ht="15.75" x14ac:dyDescent="0.3">
      <c r="AE38683" s="70"/>
    </row>
    <row r="38684" spans="31:31" ht="15.75" x14ac:dyDescent="0.3">
      <c r="AE38684" s="70"/>
    </row>
    <row r="38685" spans="31:31" ht="15.75" x14ac:dyDescent="0.3">
      <c r="AE38685" s="70"/>
    </row>
    <row r="38686" spans="31:31" ht="15.75" x14ac:dyDescent="0.3">
      <c r="AE38686" s="70"/>
    </row>
    <row r="38687" spans="31:31" ht="15.75" x14ac:dyDescent="0.3">
      <c r="AE38687" s="70"/>
    </row>
    <row r="38688" spans="31:31" ht="15.75" x14ac:dyDescent="0.3">
      <c r="AE38688" s="70"/>
    </row>
    <row r="38689" spans="31:31" ht="15.75" x14ac:dyDescent="0.3">
      <c r="AE38689" s="70"/>
    </row>
    <row r="38690" spans="31:31" ht="15.75" x14ac:dyDescent="0.3">
      <c r="AE38690" s="70"/>
    </row>
    <row r="38691" spans="31:31" ht="15.75" x14ac:dyDescent="0.3">
      <c r="AE38691" s="70"/>
    </row>
    <row r="38692" spans="31:31" ht="15.75" x14ac:dyDescent="0.3">
      <c r="AE38692" s="70"/>
    </row>
    <row r="38693" spans="31:31" ht="15.75" x14ac:dyDescent="0.3">
      <c r="AE38693" s="70"/>
    </row>
    <row r="38694" spans="31:31" ht="15.75" x14ac:dyDescent="0.3">
      <c r="AE38694" s="70"/>
    </row>
    <row r="38695" spans="31:31" ht="15.75" x14ac:dyDescent="0.3">
      <c r="AE38695" s="70"/>
    </row>
    <row r="38696" spans="31:31" ht="15.75" x14ac:dyDescent="0.3">
      <c r="AE38696" s="70"/>
    </row>
    <row r="38697" spans="31:31" ht="15.75" x14ac:dyDescent="0.3">
      <c r="AE38697" s="70"/>
    </row>
    <row r="38698" spans="31:31" ht="15.75" x14ac:dyDescent="0.3">
      <c r="AE38698" s="70"/>
    </row>
    <row r="38699" spans="31:31" ht="15.75" x14ac:dyDescent="0.3">
      <c r="AE38699" s="70"/>
    </row>
    <row r="38700" spans="31:31" ht="15.75" x14ac:dyDescent="0.3">
      <c r="AE38700" s="70"/>
    </row>
    <row r="38701" spans="31:31" ht="15.75" x14ac:dyDescent="0.3">
      <c r="AE38701" s="70"/>
    </row>
    <row r="38702" spans="31:31" ht="15.75" x14ac:dyDescent="0.3">
      <c r="AE38702" s="70"/>
    </row>
    <row r="38703" spans="31:31" ht="15.75" x14ac:dyDescent="0.3">
      <c r="AE38703" s="70"/>
    </row>
    <row r="38704" spans="31:31" ht="15.75" x14ac:dyDescent="0.3">
      <c r="AE38704" s="70"/>
    </row>
    <row r="38705" spans="31:31" ht="15.75" x14ac:dyDescent="0.3">
      <c r="AE38705" s="70"/>
    </row>
    <row r="38706" spans="31:31" ht="15.75" x14ac:dyDescent="0.3">
      <c r="AE38706" s="70"/>
    </row>
    <row r="38707" spans="31:31" ht="15.75" x14ac:dyDescent="0.3">
      <c r="AE38707" s="70"/>
    </row>
    <row r="38708" spans="31:31" ht="15.75" x14ac:dyDescent="0.3">
      <c r="AE38708" s="70"/>
    </row>
    <row r="38709" spans="31:31" ht="15.75" x14ac:dyDescent="0.3">
      <c r="AE38709" s="70"/>
    </row>
    <row r="38710" spans="31:31" ht="15.75" x14ac:dyDescent="0.3">
      <c r="AE38710" s="70"/>
    </row>
    <row r="38711" spans="31:31" ht="15.75" x14ac:dyDescent="0.3">
      <c r="AE38711" s="70"/>
    </row>
    <row r="38712" spans="31:31" ht="15.75" x14ac:dyDescent="0.3">
      <c r="AE38712" s="70"/>
    </row>
    <row r="38713" spans="31:31" ht="15.75" x14ac:dyDescent="0.3">
      <c r="AE38713" s="70"/>
    </row>
    <row r="38714" spans="31:31" ht="15.75" x14ac:dyDescent="0.3">
      <c r="AE38714" s="70"/>
    </row>
    <row r="38715" spans="31:31" ht="15.75" x14ac:dyDescent="0.3">
      <c r="AE38715" s="70"/>
    </row>
    <row r="38716" spans="31:31" ht="15.75" x14ac:dyDescent="0.3">
      <c r="AE38716" s="70"/>
    </row>
    <row r="38717" spans="31:31" ht="15.75" x14ac:dyDescent="0.3">
      <c r="AE38717" s="70"/>
    </row>
    <row r="38718" spans="31:31" ht="15.75" x14ac:dyDescent="0.3">
      <c r="AE38718" s="70"/>
    </row>
    <row r="38719" spans="31:31" ht="15.75" x14ac:dyDescent="0.3">
      <c r="AE38719" s="70"/>
    </row>
    <row r="38720" spans="31:31" ht="15.75" x14ac:dyDescent="0.3">
      <c r="AE38720" s="70"/>
    </row>
    <row r="38721" spans="31:31" ht="15.75" x14ac:dyDescent="0.3">
      <c r="AE38721" s="70"/>
    </row>
    <row r="38722" spans="31:31" ht="15.75" x14ac:dyDescent="0.3">
      <c r="AE38722" s="70"/>
    </row>
    <row r="38723" spans="31:31" ht="15.75" x14ac:dyDescent="0.3">
      <c r="AE38723" s="70"/>
    </row>
    <row r="38724" spans="31:31" ht="15.75" x14ac:dyDescent="0.3">
      <c r="AE38724" s="70"/>
    </row>
    <row r="38725" spans="31:31" ht="15.75" x14ac:dyDescent="0.3">
      <c r="AE38725" s="70"/>
    </row>
    <row r="38726" spans="31:31" ht="15.75" x14ac:dyDescent="0.3">
      <c r="AE38726" s="70"/>
    </row>
    <row r="38727" spans="31:31" ht="15.75" x14ac:dyDescent="0.3">
      <c r="AE38727" s="70"/>
    </row>
    <row r="38728" spans="31:31" ht="15.75" x14ac:dyDescent="0.3">
      <c r="AE38728" s="70"/>
    </row>
    <row r="38729" spans="31:31" ht="15.75" x14ac:dyDescent="0.3">
      <c r="AE38729" s="70"/>
    </row>
    <row r="38730" spans="31:31" ht="15.75" x14ac:dyDescent="0.3">
      <c r="AE38730" s="70"/>
    </row>
    <row r="38731" spans="31:31" ht="15.75" x14ac:dyDescent="0.3">
      <c r="AE38731" s="70"/>
    </row>
    <row r="38732" spans="31:31" ht="15.75" x14ac:dyDescent="0.3">
      <c r="AE38732" s="70"/>
    </row>
    <row r="38733" spans="31:31" ht="15.75" x14ac:dyDescent="0.3">
      <c r="AE38733" s="70"/>
    </row>
    <row r="38734" spans="31:31" ht="15.75" x14ac:dyDescent="0.3">
      <c r="AE38734" s="70"/>
    </row>
    <row r="38735" spans="31:31" ht="15.75" x14ac:dyDescent="0.3">
      <c r="AE38735" s="70"/>
    </row>
    <row r="38736" spans="31:31" ht="15.75" x14ac:dyDescent="0.3">
      <c r="AE38736" s="70"/>
    </row>
    <row r="38737" spans="31:31" ht="15.75" x14ac:dyDescent="0.3">
      <c r="AE38737" s="70"/>
    </row>
    <row r="38738" spans="31:31" ht="15.75" x14ac:dyDescent="0.3">
      <c r="AE38738" s="70"/>
    </row>
    <row r="38739" spans="31:31" ht="15.75" x14ac:dyDescent="0.3">
      <c r="AE38739" s="70"/>
    </row>
    <row r="38740" spans="31:31" ht="15.75" x14ac:dyDescent="0.3">
      <c r="AE38740" s="70"/>
    </row>
    <row r="38741" spans="31:31" ht="15.75" x14ac:dyDescent="0.3">
      <c r="AE38741" s="70"/>
    </row>
    <row r="38742" spans="31:31" ht="15.75" x14ac:dyDescent="0.3">
      <c r="AE38742" s="70"/>
    </row>
    <row r="38743" spans="31:31" ht="15.75" x14ac:dyDescent="0.3">
      <c r="AE38743" s="70"/>
    </row>
    <row r="38744" spans="31:31" ht="15.75" x14ac:dyDescent="0.3">
      <c r="AE38744" s="70"/>
    </row>
    <row r="38745" spans="31:31" ht="15.75" x14ac:dyDescent="0.3">
      <c r="AE38745" s="70"/>
    </row>
    <row r="38746" spans="31:31" ht="15.75" x14ac:dyDescent="0.3">
      <c r="AE38746" s="70"/>
    </row>
    <row r="38747" spans="31:31" ht="15.75" x14ac:dyDescent="0.3">
      <c r="AE38747" s="70"/>
    </row>
    <row r="38748" spans="31:31" ht="15.75" x14ac:dyDescent="0.3">
      <c r="AE38748" s="70"/>
    </row>
    <row r="38749" spans="31:31" ht="15.75" x14ac:dyDescent="0.3">
      <c r="AE38749" s="70"/>
    </row>
    <row r="38750" spans="31:31" ht="15.75" x14ac:dyDescent="0.3">
      <c r="AE38750" s="70"/>
    </row>
    <row r="38751" spans="31:31" ht="15.75" x14ac:dyDescent="0.3">
      <c r="AE38751" s="70"/>
    </row>
    <row r="38752" spans="31:31" ht="15.75" x14ac:dyDescent="0.3">
      <c r="AE38752" s="70"/>
    </row>
    <row r="38753" spans="31:31" ht="15.75" x14ac:dyDescent="0.3">
      <c r="AE38753" s="70"/>
    </row>
    <row r="38754" spans="31:31" ht="15.75" x14ac:dyDescent="0.3">
      <c r="AE38754" s="70"/>
    </row>
    <row r="38755" spans="31:31" ht="15.75" x14ac:dyDescent="0.3">
      <c r="AE38755" s="70"/>
    </row>
    <row r="38756" spans="31:31" ht="15.75" x14ac:dyDescent="0.3">
      <c r="AE38756" s="70"/>
    </row>
    <row r="38757" spans="31:31" ht="15.75" x14ac:dyDescent="0.3">
      <c r="AE38757" s="70"/>
    </row>
    <row r="38758" spans="31:31" ht="15.75" x14ac:dyDescent="0.3">
      <c r="AE38758" s="70"/>
    </row>
    <row r="38759" spans="31:31" ht="15.75" x14ac:dyDescent="0.3">
      <c r="AE38759" s="70"/>
    </row>
    <row r="38760" spans="31:31" ht="15.75" x14ac:dyDescent="0.3">
      <c r="AE38760" s="70"/>
    </row>
    <row r="38761" spans="31:31" ht="15.75" x14ac:dyDescent="0.3">
      <c r="AE38761" s="70"/>
    </row>
    <row r="38762" spans="31:31" ht="15.75" x14ac:dyDescent="0.3">
      <c r="AE38762" s="70"/>
    </row>
    <row r="38763" spans="31:31" ht="15.75" x14ac:dyDescent="0.3">
      <c r="AE38763" s="70"/>
    </row>
    <row r="38764" spans="31:31" ht="15.75" x14ac:dyDescent="0.3">
      <c r="AE38764" s="70"/>
    </row>
    <row r="38765" spans="31:31" ht="15.75" x14ac:dyDescent="0.3">
      <c r="AE38765" s="70"/>
    </row>
    <row r="38766" spans="31:31" ht="15.75" x14ac:dyDescent="0.3">
      <c r="AE38766" s="70"/>
    </row>
    <row r="38767" spans="31:31" ht="15.75" x14ac:dyDescent="0.3">
      <c r="AE38767" s="70"/>
    </row>
    <row r="38768" spans="31:31" ht="15.75" x14ac:dyDescent="0.3">
      <c r="AE38768" s="70"/>
    </row>
    <row r="38769" spans="31:31" ht="15.75" x14ac:dyDescent="0.3">
      <c r="AE38769" s="70"/>
    </row>
    <row r="38770" spans="31:31" ht="15.75" x14ac:dyDescent="0.3">
      <c r="AE38770" s="70"/>
    </row>
    <row r="38771" spans="31:31" ht="15.75" x14ac:dyDescent="0.3">
      <c r="AE38771" s="70"/>
    </row>
    <row r="38772" spans="31:31" ht="15.75" x14ac:dyDescent="0.3">
      <c r="AE38772" s="70"/>
    </row>
    <row r="38773" spans="31:31" ht="15.75" x14ac:dyDescent="0.3">
      <c r="AE38773" s="70"/>
    </row>
    <row r="38774" spans="31:31" ht="15.75" x14ac:dyDescent="0.3">
      <c r="AE38774" s="70"/>
    </row>
    <row r="38775" spans="31:31" ht="15.75" x14ac:dyDescent="0.3">
      <c r="AE38775" s="70"/>
    </row>
    <row r="38776" spans="31:31" ht="15.75" x14ac:dyDescent="0.3">
      <c r="AE38776" s="70"/>
    </row>
    <row r="38777" spans="31:31" ht="15.75" x14ac:dyDescent="0.3">
      <c r="AE38777" s="70"/>
    </row>
    <row r="38778" spans="31:31" ht="15.75" x14ac:dyDescent="0.3">
      <c r="AE38778" s="70"/>
    </row>
    <row r="38779" spans="31:31" ht="15.75" x14ac:dyDescent="0.3">
      <c r="AE38779" s="70"/>
    </row>
    <row r="38780" spans="31:31" ht="15.75" x14ac:dyDescent="0.3">
      <c r="AE38780" s="70"/>
    </row>
    <row r="38781" spans="31:31" ht="15.75" x14ac:dyDescent="0.3">
      <c r="AE38781" s="70"/>
    </row>
    <row r="38782" spans="31:31" ht="15.75" x14ac:dyDescent="0.3">
      <c r="AE38782" s="70"/>
    </row>
    <row r="38783" spans="31:31" ht="15.75" x14ac:dyDescent="0.3">
      <c r="AE38783" s="70"/>
    </row>
    <row r="38784" spans="31:31" ht="15.75" x14ac:dyDescent="0.3">
      <c r="AE38784" s="70"/>
    </row>
    <row r="38785" spans="31:31" ht="15.75" x14ac:dyDescent="0.3">
      <c r="AE38785" s="70"/>
    </row>
    <row r="38786" spans="31:31" ht="15.75" x14ac:dyDescent="0.3">
      <c r="AE38786" s="70"/>
    </row>
    <row r="38787" spans="31:31" ht="15.75" x14ac:dyDescent="0.3">
      <c r="AE38787" s="70"/>
    </row>
    <row r="38788" spans="31:31" ht="15.75" x14ac:dyDescent="0.3">
      <c r="AE38788" s="70"/>
    </row>
    <row r="38789" spans="31:31" ht="15.75" x14ac:dyDescent="0.3">
      <c r="AE38789" s="70"/>
    </row>
    <row r="38790" spans="31:31" ht="15.75" x14ac:dyDescent="0.3">
      <c r="AE38790" s="70"/>
    </row>
    <row r="38791" spans="31:31" ht="15.75" x14ac:dyDescent="0.3">
      <c r="AE38791" s="70"/>
    </row>
    <row r="38792" spans="31:31" ht="15.75" x14ac:dyDescent="0.3">
      <c r="AE38792" s="70"/>
    </row>
    <row r="38793" spans="31:31" ht="15.75" x14ac:dyDescent="0.3">
      <c r="AE38793" s="70"/>
    </row>
    <row r="38794" spans="31:31" ht="15.75" x14ac:dyDescent="0.3">
      <c r="AE38794" s="70"/>
    </row>
    <row r="38795" spans="31:31" ht="15.75" x14ac:dyDescent="0.3">
      <c r="AE38795" s="70"/>
    </row>
    <row r="38796" spans="31:31" ht="15.75" x14ac:dyDescent="0.3">
      <c r="AE38796" s="70"/>
    </row>
    <row r="38797" spans="31:31" ht="15.75" x14ac:dyDescent="0.3">
      <c r="AE38797" s="70"/>
    </row>
    <row r="38798" spans="31:31" ht="15.75" x14ac:dyDescent="0.3">
      <c r="AE38798" s="70"/>
    </row>
    <row r="38799" spans="31:31" ht="15.75" x14ac:dyDescent="0.3">
      <c r="AE38799" s="70"/>
    </row>
    <row r="38800" spans="31:31" ht="15.75" x14ac:dyDescent="0.3">
      <c r="AE38800" s="70"/>
    </row>
    <row r="38801" spans="31:31" ht="15.75" x14ac:dyDescent="0.3">
      <c r="AE38801" s="70"/>
    </row>
    <row r="38802" spans="31:31" ht="15.75" x14ac:dyDescent="0.3">
      <c r="AE38802" s="70"/>
    </row>
    <row r="38803" spans="31:31" ht="15.75" x14ac:dyDescent="0.3">
      <c r="AE38803" s="70"/>
    </row>
    <row r="38804" spans="31:31" ht="15.75" x14ac:dyDescent="0.3">
      <c r="AE38804" s="70"/>
    </row>
    <row r="38805" spans="31:31" ht="15.75" x14ac:dyDescent="0.3">
      <c r="AE38805" s="70"/>
    </row>
    <row r="38806" spans="31:31" ht="15.75" x14ac:dyDescent="0.3">
      <c r="AE38806" s="70"/>
    </row>
    <row r="38807" spans="31:31" ht="15.75" x14ac:dyDescent="0.3">
      <c r="AE38807" s="70"/>
    </row>
    <row r="38808" spans="31:31" ht="15.75" x14ac:dyDescent="0.3">
      <c r="AE38808" s="70"/>
    </row>
    <row r="38809" spans="31:31" ht="15.75" x14ac:dyDescent="0.3">
      <c r="AE38809" s="70"/>
    </row>
    <row r="38810" spans="31:31" ht="15.75" x14ac:dyDescent="0.3">
      <c r="AE38810" s="70"/>
    </row>
    <row r="38811" spans="31:31" ht="15.75" x14ac:dyDescent="0.3">
      <c r="AE38811" s="70"/>
    </row>
    <row r="38812" spans="31:31" ht="15.75" x14ac:dyDescent="0.3">
      <c r="AE38812" s="70"/>
    </row>
    <row r="38813" spans="31:31" ht="15.75" x14ac:dyDescent="0.3">
      <c r="AE38813" s="70"/>
    </row>
    <row r="38814" spans="31:31" ht="15.75" x14ac:dyDescent="0.3">
      <c r="AE38814" s="70"/>
    </row>
    <row r="38815" spans="31:31" ht="15.75" x14ac:dyDescent="0.3">
      <c r="AE38815" s="70"/>
    </row>
    <row r="38816" spans="31:31" ht="15.75" x14ac:dyDescent="0.3">
      <c r="AE38816" s="70"/>
    </row>
    <row r="38817" spans="31:31" ht="15.75" x14ac:dyDescent="0.3">
      <c r="AE38817" s="70"/>
    </row>
    <row r="38818" spans="31:31" ht="15.75" x14ac:dyDescent="0.3">
      <c r="AE38818" s="70"/>
    </row>
    <row r="38819" spans="31:31" ht="15.75" x14ac:dyDescent="0.3">
      <c r="AE38819" s="70"/>
    </row>
    <row r="38820" spans="31:31" ht="15.75" x14ac:dyDescent="0.3">
      <c r="AE38820" s="70"/>
    </row>
    <row r="38821" spans="31:31" ht="15.75" x14ac:dyDescent="0.3">
      <c r="AE38821" s="70"/>
    </row>
    <row r="38822" spans="31:31" ht="15.75" x14ac:dyDescent="0.3">
      <c r="AE38822" s="70"/>
    </row>
    <row r="38823" spans="31:31" ht="15.75" x14ac:dyDescent="0.3">
      <c r="AE38823" s="70"/>
    </row>
    <row r="38824" spans="31:31" ht="15.75" x14ac:dyDescent="0.3">
      <c r="AE38824" s="70"/>
    </row>
    <row r="38825" spans="31:31" ht="15.75" x14ac:dyDescent="0.3">
      <c r="AE38825" s="70"/>
    </row>
    <row r="38826" spans="31:31" ht="15.75" x14ac:dyDescent="0.3">
      <c r="AE38826" s="70"/>
    </row>
    <row r="38827" spans="31:31" ht="15.75" x14ac:dyDescent="0.3">
      <c r="AE38827" s="70"/>
    </row>
    <row r="38828" spans="31:31" ht="15.75" x14ac:dyDescent="0.3">
      <c r="AE38828" s="70"/>
    </row>
    <row r="38829" spans="31:31" ht="15.75" x14ac:dyDescent="0.3">
      <c r="AE38829" s="70"/>
    </row>
    <row r="38830" spans="31:31" ht="15.75" x14ac:dyDescent="0.3">
      <c r="AE38830" s="70"/>
    </row>
    <row r="38831" spans="31:31" ht="15.75" x14ac:dyDescent="0.3">
      <c r="AE38831" s="70"/>
    </row>
    <row r="38832" spans="31:31" ht="15.75" x14ac:dyDescent="0.3">
      <c r="AE38832" s="70"/>
    </row>
    <row r="38833" spans="31:31" ht="15.75" x14ac:dyDescent="0.3">
      <c r="AE38833" s="70"/>
    </row>
    <row r="38834" spans="31:31" ht="15.75" x14ac:dyDescent="0.3">
      <c r="AE38834" s="70"/>
    </row>
    <row r="38835" spans="31:31" ht="15.75" x14ac:dyDescent="0.3">
      <c r="AE38835" s="70"/>
    </row>
    <row r="38836" spans="31:31" ht="15.75" x14ac:dyDescent="0.3">
      <c r="AE38836" s="70"/>
    </row>
    <row r="38837" spans="31:31" ht="15.75" x14ac:dyDescent="0.3">
      <c r="AE38837" s="70"/>
    </row>
    <row r="38838" spans="31:31" ht="15.75" x14ac:dyDescent="0.3">
      <c r="AE38838" s="70"/>
    </row>
    <row r="38839" spans="31:31" ht="15.75" x14ac:dyDescent="0.3">
      <c r="AE38839" s="70"/>
    </row>
    <row r="38840" spans="31:31" ht="15.75" x14ac:dyDescent="0.3">
      <c r="AE38840" s="70"/>
    </row>
    <row r="38841" spans="31:31" ht="15.75" x14ac:dyDescent="0.3">
      <c r="AE38841" s="70"/>
    </row>
    <row r="38842" spans="31:31" ht="15.75" x14ac:dyDescent="0.3">
      <c r="AE38842" s="70"/>
    </row>
    <row r="38843" spans="31:31" ht="15.75" x14ac:dyDescent="0.3">
      <c r="AE38843" s="70"/>
    </row>
    <row r="38844" spans="31:31" ht="15.75" x14ac:dyDescent="0.3">
      <c r="AE38844" s="70"/>
    </row>
    <row r="38845" spans="31:31" ht="15.75" x14ac:dyDescent="0.3">
      <c r="AE38845" s="70"/>
    </row>
    <row r="38846" spans="31:31" ht="15.75" x14ac:dyDescent="0.3">
      <c r="AE38846" s="70"/>
    </row>
    <row r="38847" spans="31:31" ht="15.75" x14ac:dyDescent="0.3">
      <c r="AE38847" s="70"/>
    </row>
    <row r="38848" spans="31:31" ht="15.75" x14ac:dyDescent="0.3">
      <c r="AE38848" s="70"/>
    </row>
    <row r="38849" spans="31:31" ht="15.75" x14ac:dyDescent="0.3">
      <c r="AE38849" s="70"/>
    </row>
    <row r="38850" spans="31:31" ht="15.75" x14ac:dyDescent="0.3">
      <c r="AE38850" s="70"/>
    </row>
    <row r="38851" spans="31:31" ht="15.75" x14ac:dyDescent="0.3">
      <c r="AE38851" s="70"/>
    </row>
    <row r="38852" spans="31:31" ht="15.75" x14ac:dyDescent="0.3">
      <c r="AE38852" s="70"/>
    </row>
    <row r="38853" spans="31:31" ht="15.75" x14ac:dyDescent="0.3">
      <c r="AE38853" s="70"/>
    </row>
    <row r="38854" spans="31:31" ht="15.75" x14ac:dyDescent="0.3">
      <c r="AE38854" s="70"/>
    </row>
    <row r="38855" spans="31:31" ht="15.75" x14ac:dyDescent="0.3">
      <c r="AE38855" s="70"/>
    </row>
    <row r="38856" spans="31:31" ht="15.75" x14ac:dyDescent="0.3">
      <c r="AE38856" s="70"/>
    </row>
    <row r="38857" spans="31:31" ht="15.75" x14ac:dyDescent="0.3">
      <c r="AE38857" s="70"/>
    </row>
    <row r="38858" spans="31:31" ht="15.75" x14ac:dyDescent="0.3">
      <c r="AE38858" s="70"/>
    </row>
    <row r="38859" spans="31:31" ht="15.75" x14ac:dyDescent="0.3">
      <c r="AE38859" s="70"/>
    </row>
    <row r="38860" spans="31:31" ht="15.75" x14ac:dyDescent="0.3">
      <c r="AE38860" s="70"/>
    </row>
    <row r="38861" spans="31:31" ht="15.75" x14ac:dyDescent="0.3">
      <c r="AE38861" s="70"/>
    </row>
    <row r="38862" spans="31:31" ht="15.75" x14ac:dyDescent="0.3">
      <c r="AE38862" s="70"/>
    </row>
    <row r="38863" spans="31:31" ht="15.75" x14ac:dyDescent="0.3">
      <c r="AE38863" s="70"/>
    </row>
    <row r="38864" spans="31:31" ht="15.75" x14ac:dyDescent="0.3">
      <c r="AE38864" s="70"/>
    </row>
    <row r="38865" spans="31:31" ht="15.75" x14ac:dyDescent="0.3">
      <c r="AE38865" s="70"/>
    </row>
    <row r="38866" spans="31:31" ht="15.75" x14ac:dyDescent="0.3">
      <c r="AE38866" s="70"/>
    </row>
    <row r="38867" spans="31:31" ht="15.75" x14ac:dyDescent="0.3">
      <c r="AE38867" s="70"/>
    </row>
    <row r="38868" spans="31:31" ht="15.75" x14ac:dyDescent="0.3">
      <c r="AE38868" s="70"/>
    </row>
    <row r="38869" spans="31:31" ht="15.75" x14ac:dyDescent="0.3">
      <c r="AE38869" s="70"/>
    </row>
    <row r="38870" spans="31:31" ht="15.75" x14ac:dyDescent="0.3">
      <c r="AE38870" s="70"/>
    </row>
    <row r="38871" spans="31:31" ht="15.75" x14ac:dyDescent="0.3">
      <c r="AE38871" s="70"/>
    </row>
    <row r="38872" spans="31:31" ht="15.75" x14ac:dyDescent="0.3">
      <c r="AE38872" s="70"/>
    </row>
    <row r="38873" spans="31:31" ht="15.75" x14ac:dyDescent="0.3">
      <c r="AE38873" s="70"/>
    </row>
    <row r="38874" spans="31:31" ht="15.75" x14ac:dyDescent="0.3">
      <c r="AE38874" s="70"/>
    </row>
    <row r="38875" spans="31:31" ht="15.75" x14ac:dyDescent="0.3">
      <c r="AE38875" s="70"/>
    </row>
    <row r="38876" spans="31:31" ht="15.75" x14ac:dyDescent="0.3">
      <c r="AE38876" s="70"/>
    </row>
    <row r="38877" spans="31:31" ht="15.75" x14ac:dyDescent="0.3">
      <c r="AE38877" s="70"/>
    </row>
    <row r="38878" spans="31:31" ht="15.75" x14ac:dyDescent="0.3">
      <c r="AE38878" s="70"/>
    </row>
    <row r="38879" spans="31:31" ht="15.75" x14ac:dyDescent="0.3">
      <c r="AE38879" s="70"/>
    </row>
    <row r="38880" spans="31:31" ht="15.75" x14ac:dyDescent="0.3">
      <c r="AE38880" s="70"/>
    </row>
    <row r="38881" spans="31:31" ht="15.75" x14ac:dyDescent="0.3">
      <c r="AE38881" s="70"/>
    </row>
    <row r="38882" spans="31:31" ht="15.75" x14ac:dyDescent="0.3">
      <c r="AE38882" s="70"/>
    </row>
    <row r="38883" spans="31:31" ht="15.75" x14ac:dyDescent="0.3">
      <c r="AE38883" s="70"/>
    </row>
    <row r="38884" spans="31:31" ht="15.75" x14ac:dyDescent="0.3">
      <c r="AE38884" s="70"/>
    </row>
    <row r="38885" spans="31:31" ht="15.75" x14ac:dyDescent="0.3">
      <c r="AE38885" s="70"/>
    </row>
    <row r="38886" spans="31:31" ht="15.75" x14ac:dyDescent="0.3">
      <c r="AE38886" s="70"/>
    </row>
    <row r="38887" spans="31:31" ht="15.75" x14ac:dyDescent="0.3">
      <c r="AE38887" s="70"/>
    </row>
    <row r="38888" spans="31:31" ht="15.75" x14ac:dyDescent="0.3">
      <c r="AE38888" s="70"/>
    </row>
    <row r="38889" spans="31:31" ht="15.75" x14ac:dyDescent="0.3">
      <c r="AE38889" s="70"/>
    </row>
    <row r="38890" spans="31:31" ht="15.75" x14ac:dyDescent="0.3">
      <c r="AE38890" s="70"/>
    </row>
    <row r="38891" spans="31:31" ht="15.75" x14ac:dyDescent="0.3">
      <c r="AE38891" s="70"/>
    </row>
    <row r="38892" spans="31:31" ht="15.75" x14ac:dyDescent="0.3">
      <c r="AE38892" s="70"/>
    </row>
    <row r="38893" spans="31:31" ht="15.75" x14ac:dyDescent="0.3">
      <c r="AE38893" s="70"/>
    </row>
    <row r="38894" spans="31:31" ht="15.75" x14ac:dyDescent="0.3">
      <c r="AE38894" s="70"/>
    </row>
    <row r="38895" spans="31:31" ht="15.75" x14ac:dyDescent="0.3">
      <c r="AE38895" s="70"/>
    </row>
    <row r="38896" spans="31:31" ht="15.75" x14ac:dyDescent="0.3">
      <c r="AE38896" s="70"/>
    </row>
    <row r="38897" spans="31:31" ht="15.75" x14ac:dyDescent="0.3">
      <c r="AE38897" s="70"/>
    </row>
    <row r="38898" spans="31:31" ht="15.75" x14ac:dyDescent="0.3">
      <c r="AE38898" s="70"/>
    </row>
    <row r="38899" spans="31:31" ht="15.75" x14ac:dyDescent="0.3">
      <c r="AE38899" s="70"/>
    </row>
    <row r="38900" spans="31:31" ht="15.75" x14ac:dyDescent="0.3">
      <c r="AE38900" s="70"/>
    </row>
    <row r="38901" spans="31:31" ht="15.75" x14ac:dyDescent="0.3">
      <c r="AE38901" s="70"/>
    </row>
    <row r="38902" spans="31:31" ht="15.75" x14ac:dyDescent="0.3">
      <c r="AE38902" s="70"/>
    </row>
    <row r="38903" spans="31:31" ht="15.75" x14ac:dyDescent="0.3">
      <c r="AE38903" s="70"/>
    </row>
    <row r="38904" spans="31:31" ht="15.75" x14ac:dyDescent="0.3">
      <c r="AE38904" s="70"/>
    </row>
    <row r="38905" spans="31:31" ht="15.75" x14ac:dyDescent="0.3">
      <c r="AE38905" s="70"/>
    </row>
    <row r="38906" spans="31:31" ht="15.75" x14ac:dyDescent="0.3">
      <c r="AE38906" s="70"/>
    </row>
    <row r="38907" spans="31:31" ht="15.75" x14ac:dyDescent="0.3">
      <c r="AE38907" s="70"/>
    </row>
    <row r="38908" spans="31:31" ht="15.75" x14ac:dyDescent="0.3">
      <c r="AE38908" s="70"/>
    </row>
    <row r="38909" spans="31:31" ht="15.75" x14ac:dyDescent="0.3">
      <c r="AE38909" s="70"/>
    </row>
    <row r="38910" spans="31:31" ht="15.75" x14ac:dyDescent="0.3">
      <c r="AE38910" s="70"/>
    </row>
    <row r="38911" spans="31:31" ht="15.75" x14ac:dyDescent="0.3">
      <c r="AE38911" s="70"/>
    </row>
    <row r="38912" spans="31:31" ht="15.75" x14ac:dyDescent="0.3">
      <c r="AE38912" s="70"/>
    </row>
    <row r="38913" spans="31:31" ht="15.75" x14ac:dyDescent="0.3">
      <c r="AE38913" s="70"/>
    </row>
    <row r="38914" spans="31:31" ht="15.75" x14ac:dyDescent="0.3">
      <c r="AE38914" s="70"/>
    </row>
    <row r="38915" spans="31:31" ht="15.75" x14ac:dyDescent="0.3">
      <c r="AE38915" s="70"/>
    </row>
    <row r="38916" spans="31:31" ht="15.75" x14ac:dyDescent="0.3">
      <c r="AE38916" s="70"/>
    </row>
    <row r="38917" spans="31:31" ht="15.75" x14ac:dyDescent="0.3">
      <c r="AE38917" s="70"/>
    </row>
    <row r="38918" spans="31:31" ht="15.75" x14ac:dyDescent="0.3">
      <c r="AE38918" s="70"/>
    </row>
    <row r="38919" spans="31:31" ht="15.75" x14ac:dyDescent="0.3">
      <c r="AE38919" s="70"/>
    </row>
    <row r="38920" spans="31:31" ht="15.75" x14ac:dyDescent="0.3">
      <c r="AE38920" s="70"/>
    </row>
    <row r="38921" spans="31:31" ht="15.75" x14ac:dyDescent="0.3">
      <c r="AE38921" s="70"/>
    </row>
    <row r="38922" spans="31:31" ht="15.75" x14ac:dyDescent="0.3">
      <c r="AE38922" s="70"/>
    </row>
    <row r="38923" spans="31:31" ht="15.75" x14ac:dyDescent="0.3">
      <c r="AE38923" s="70"/>
    </row>
    <row r="38924" spans="31:31" ht="15.75" x14ac:dyDescent="0.3">
      <c r="AE38924" s="70"/>
    </row>
    <row r="38925" spans="31:31" ht="15.75" x14ac:dyDescent="0.3">
      <c r="AE38925" s="70"/>
    </row>
    <row r="38926" spans="31:31" ht="15.75" x14ac:dyDescent="0.3">
      <c r="AE38926" s="70"/>
    </row>
    <row r="38927" spans="31:31" ht="15.75" x14ac:dyDescent="0.3">
      <c r="AE38927" s="70"/>
    </row>
    <row r="38928" spans="31:31" ht="15.75" x14ac:dyDescent="0.3">
      <c r="AE38928" s="70"/>
    </row>
    <row r="38929" spans="31:31" ht="15.75" x14ac:dyDescent="0.3">
      <c r="AE38929" s="70"/>
    </row>
    <row r="38930" spans="31:31" ht="15.75" x14ac:dyDescent="0.3">
      <c r="AE38930" s="70"/>
    </row>
    <row r="38931" spans="31:31" ht="15.75" x14ac:dyDescent="0.3">
      <c r="AE38931" s="70"/>
    </row>
    <row r="38932" spans="31:31" ht="15.75" x14ac:dyDescent="0.3">
      <c r="AE38932" s="70"/>
    </row>
    <row r="38933" spans="31:31" ht="15.75" x14ac:dyDescent="0.3">
      <c r="AE38933" s="70"/>
    </row>
    <row r="38934" spans="31:31" ht="15.75" x14ac:dyDescent="0.3">
      <c r="AE38934" s="70"/>
    </row>
    <row r="38935" spans="31:31" ht="15.75" x14ac:dyDescent="0.3">
      <c r="AE38935" s="70"/>
    </row>
    <row r="38936" spans="31:31" ht="15.75" x14ac:dyDescent="0.3">
      <c r="AE38936" s="70"/>
    </row>
    <row r="38937" spans="31:31" ht="15.75" x14ac:dyDescent="0.3">
      <c r="AE38937" s="70"/>
    </row>
    <row r="38938" spans="31:31" ht="15.75" x14ac:dyDescent="0.3">
      <c r="AE38938" s="70"/>
    </row>
    <row r="38939" spans="31:31" ht="15.75" x14ac:dyDescent="0.3">
      <c r="AE38939" s="70"/>
    </row>
    <row r="38940" spans="31:31" ht="15.75" x14ac:dyDescent="0.3">
      <c r="AE38940" s="70"/>
    </row>
    <row r="38941" spans="31:31" ht="15.75" x14ac:dyDescent="0.3">
      <c r="AE38941" s="70"/>
    </row>
    <row r="38942" spans="31:31" ht="15.75" x14ac:dyDescent="0.3">
      <c r="AE38942" s="70"/>
    </row>
    <row r="38943" spans="31:31" ht="15.75" x14ac:dyDescent="0.3">
      <c r="AE38943" s="70"/>
    </row>
    <row r="38944" spans="31:31" ht="15.75" x14ac:dyDescent="0.3">
      <c r="AE38944" s="70"/>
    </row>
    <row r="38945" spans="31:31" ht="15.75" x14ac:dyDescent="0.3">
      <c r="AE38945" s="70"/>
    </row>
    <row r="38946" spans="31:31" ht="15.75" x14ac:dyDescent="0.3">
      <c r="AE38946" s="70"/>
    </row>
    <row r="38947" spans="31:31" ht="15.75" x14ac:dyDescent="0.3">
      <c r="AE38947" s="70"/>
    </row>
    <row r="38948" spans="31:31" ht="15.75" x14ac:dyDescent="0.3">
      <c r="AE38948" s="70"/>
    </row>
    <row r="38949" spans="31:31" ht="15.75" x14ac:dyDescent="0.3">
      <c r="AE38949" s="70"/>
    </row>
    <row r="38950" spans="31:31" ht="15.75" x14ac:dyDescent="0.3">
      <c r="AE38950" s="70"/>
    </row>
    <row r="38951" spans="31:31" ht="15.75" x14ac:dyDescent="0.3">
      <c r="AE38951" s="70"/>
    </row>
    <row r="38952" spans="31:31" ht="15.75" x14ac:dyDescent="0.3">
      <c r="AE38952" s="70"/>
    </row>
    <row r="38953" spans="31:31" ht="15.75" x14ac:dyDescent="0.3">
      <c r="AE38953" s="70"/>
    </row>
    <row r="38954" spans="31:31" ht="15.75" x14ac:dyDescent="0.3">
      <c r="AE38954" s="70"/>
    </row>
    <row r="38955" spans="31:31" ht="15.75" x14ac:dyDescent="0.3">
      <c r="AE38955" s="70"/>
    </row>
    <row r="38956" spans="31:31" ht="15.75" x14ac:dyDescent="0.3">
      <c r="AE38956" s="70"/>
    </row>
    <row r="38957" spans="31:31" ht="15.75" x14ac:dyDescent="0.3">
      <c r="AE38957" s="70"/>
    </row>
    <row r="38958" spans="31:31" ht="15.75" x14ac:dyDescent="0.3">
      <c r="AE38958" s="70"/>
    </row>
    <row r="38959" spans="31:31" ht="15.75" x14ac:dyDescent="0.3">
      <c r="AE38959" s="70"/>
    </row>
    <row r="38960" spans="31:31" ht="15.75" x14ac:dyDescent="0.3">
      <c r="AE38960" s="70"/>
    </row>
    <row r="38961" spans="31:31" ht="15.75" x14ac:dyDescent="0.3">
      <c r="AE38961" s="70"/>
    </row>
    <row r="38962" spans="31:31" ht="15.75" x14ac:dyDescent="0.3">
      <c r="AE38962" s="70"/>
    </row>
    <row r="38963" spans="31:31" ht="15.75" x14ac:dyDescent="0.3">
      <c r="AE38963" s="70"/>
    </row>
    <row r="38964" spans="31:31" ht="15.75" x14ac:dyDescent="0.3">
      <c r="AE38964" s="70"/>
    </row>
    <row r="38965" spans="31:31" ht="15.75" x14ac:dyDescent="0.3">
      <c r="AE38965" s="70"/>
    </row>
    <row r="38966" spans="31:31" ht="15.75" x14ac:dyDescent="0.3">
      <c r="AE38966" s="70"/>
    </row>
    <row r="38967" spans="31:31" ht="15.75" x14ac:dyDescent="0.3">
      <c r="AE38967" s="70"/>
    </row>
    <row r="38968" spans="31:31" ht="15.75" x14ac:dyDescent="0.3">
      <c r="AE38968" s="70"/>
    </row>
    <row r="38969" spans="31:31" ht="15.75" x14ac:dyDescent="0.3">
      <c r="AE38969" s="70"/>
    </row>
    <row r="38970" spans="31:31" ht="15.75" x14ac:dyDescent="0.3">
      <c r="AE38970" s="70"/>
    </row>
    <row r="38971" spans="31:31" ht="15.75" x14ac:dyDescent="0.3">
      <c r="AE38971" s="70"/>
    </row>
    <row r="38972" spans="31:31" ht="15.75" x14ac:dyDescent="0.3">
      <c r="AE38972" s="70"/>
    </row>
    <row r="38973" spans="31:31" ht="15.75" x14ac:dyDescent="0.3">
      <c r="AE38973" s="70"/>
    </row>
    <row r="38974" spans="31:31" ht="15.75" x14ac:dyDescent="0.3">
      <c r="AE38974" s="70"/>
    </row>
    <row r="38975" spans="31:31" ht="15.75" x14ac:dyDescent="0.3">
      <c r="AE38975" s="70"/>
    </row>
    <row r="38976" spans="31:31" ht="15.75" x14ac:dyDescent="0.3">
      <c r="AE38976" s="70"/>
    </row>
    <row r="38977" spans="31:31" ht="15.75" x14ac:dyDescent="0.3">
      <c r="AE38977" s="70"/>
    </row>
    <row r="38978" spans="31:31" ht="15.75" x14ac:dyDescent="0.3">
      <c r="AE38978" s="70"/>
    </row>
    <row r="38979" spans="31:31" ht="15.75" x14ac:dyDescent="0.3">
      <c r="AE38979" s="70"/>
    </row>
    <row r="38980" spans="31:31" ht="15.75" x14ac:dyDescent="0.3">
      <c r="AE38980" s="70"/>
    </row>
    <row r="38981" spans="31:31" ht="15.75" x14ac:dyDescent="0.3">
      <c r="AE38981" s="70"/>
    </row>
    <row r="38982" spans="31:31" ht="15.75" x14ac:dyDescent="0.3">
      <c r="AE38982" s="70"/>
    </row>
    <row r="38983" spans="31:31" ht="15.75" x14ac:dyDescent="0.3">
      <c r="AE38983" s="70"/>
    </row>
    <row r="38984" spans="31:31" ht="15.75" x14ac:dyDescent="0.3">
      <c r="AE38984" s="70"/>
    </row>
    <row r="38985" spans="31:31" ht="15.75" x14ac:dyDescent="0.3">
      <c r="AE38985" s="70"/>
    </row>
    <row r="38986" spans="31:31" ht="15.75" x14ac:dyDescent="0.3">
      <c r="AE38986" s="70"/>
    </row>
    <row r="38987" spans="31:31" ht="15.75" x14ac:dyDescent="0.3">
      <c r="AE38987" s="70"/>
    </row>
    <row r="38988" spans="31:31" ht="15.75" x14ac:dyDescent="0.3">
      <c r="AE38988" s="70"/>
    </row>
    <row r="38989" spans="31:31" ht="15.75" x14ac:dyDescent="0.3">
      <c r="AE38989" s="70"/>
    </row>
    <row r="38990" spans="31:31" ht="15.75" x14ac:dyDescent="0.3">
      <c r="AE38990" s="70"/>
    </row>
    <row r="38991" spans="31:31" ht="15.75" x14ac:dyDescent="0.3">
      <c r="AE38991" s="70"/>
    </row>
    <row r="38992" spans="31:31" ht="15.75" x14ac:dyDescent="0.3">
      <c r="AE38992" s="70"/>
    </row>
    <row r="38993" spans="31:31" ht="15.75" x14ac:dyDescent="0.3">
      <c r="AE38993" s="70"/>
    </row>
    <row r="38994" spans="31:31" ht="15.75" x14ac:dyDescent="0.3">
      <c r="AE38994" s="70"/>
    </row>
    <row r="38995" spans="31:31" ht="15.75" x14ac:dyDescent="0.3">
      <c r="AE38995" s="70"/>
    </row>
    <row r="38996" spans="31:31" ht="15.75" x14ac:dyDescent="0.3">
      <c r="AE38996" s="70"/>
    </row>
    <row r="38997" spans="31:31" ht="15.75" x14ac:dyDescent="0.3">
      <c r="AE38997" s="70"/>
    </row>
    <row r="38998" spans="31:31" ht="15.75" x14ac:dyDescent="0.3">
      <c r="AE38998" s="70"/>
    </row>
    <row r="38999" spans="31:31" ht="15.75" x14ac:dyDescent="0.3">
      <c r="AE38999" s="70"/>
    </row>
    <row r="39000" spans="31:31" ht="15.75" x14ac:dyDescent="0.3">
      <c r="AE39000" s="70"/>
    </row>
    <row r="39001" spans="31:31" ht="15.75" x14ac:dyDescent="0.3">
      <c r="AE39001" s="70"/>
    </row>
    <row r="39002" spans="31:31" ht="15.75" x14ac:dyDescent="0.3">
      <c r="AE39002" s="70"/>
    </row>
    <row r="39003" spans="31:31" ht="15.75" x14ac:dyDescent="0.3">
      <c r="AE39003" s="70"/>
    </row>
    <row r="39004" spans="31:31" ht="15.75" x14ac:dyDescent="0.3">
      <c r="AE39004" s="70"/>
    </row>
    <row r="39005" spans="31:31" ht="15.75" x14ac:dyDescent="0.3">
      <c r="AE39005" s="70"/>
    </row>
    <row r="39006" spans="31:31" ht="15.75" x14ac:dyDescent="0.3">
      <c r="AE39006" s="70"/>
    </row>
    <row r="39007" spans="31:31" ht="15.75" x14ac:dyDescent="0.3">
      <c r="AE39007" s="70"/>
    </row>
    <row r="39008" spans="31:31" ht="15.75" x14ac:dyDescent="0.3">
      <c r="AE39008" s="70"/>
    </row>
    <row r="39009" spans="31:31" ht="15.75" x14ac:dyDescent="0.3">
      <c r="AE39009" s="70"/>
    </row>
    <row r="39010" spans="31:31" ht="15.75" x14ac:dyDescent="0.3">
      <c r="AE39010" s="70"/>
    </row>
    <row r="39011" spans="31:31" ht="15.75" x14ac:dyDescent="0.3">
      <c r="AE39011" s="70"/>
    </row>
    <row r="39012" spans="31:31" ht="15.75" x14ac:dyDescent="0.3">
      <c r="AE39012" s="70"/>
    </row>
    <row r="39013" spans="31:31" ht="15.75" x14ac:dyDescent="0.3">
      <c r="AE39013" s="70"/>
    </row>
    <row r="39014" spans="31:31" ht="15.75" x14ac:dyDescent="0.3">
      <c r="AE39014" s="70"/>
    </row>
    <row r="39015" spans="31:31" ht="15.75" x14ac:dyDescent="0.3">
      <c r="AE39015" s="70"/>
    </row>
    <row r="39016" spans="31:31" ht="15.75" x14ac:dyDescent="0.3">
      <c r="AE39016" s="70"/>
    </row>
    <row r="39017" spans="31:31" ht="15.75" x14ac:dyDescent="0.3">
      <c r="AE39017" s="70"/>
    </row>
    <row r="39018" spans="31:31" ht="15.75" x14ac:dyDescent="0.3">
      <c r="AE39018" s="70"/>
    </row>
    <row r="39019" spans="31:31" ht="15.75" x14ac:dyDescent="0.3">
      <c r="AE39019" s="70"/>
    </row>
    <row r="39020" spans="31:31" ht="15.75" x14ac:dyDescent="0.3">
      <c r="AE39020" s="70"/>
    </row>
    <row r="39021" spans="31:31" ht="15.75" x14ac:dyDescent="0.3">
      <c r="AE39021" s="70"/>
    </row>
    <row r="39022" spans="31:31" ht="15.75" x14ac:dyDescent="0.3">
      <c r="AE39022" s="70"/>
    </row>
    <row r="39023" spans="31:31" ht="15.75" x14ac:dyDescent="0.3">
      <c r="AE39023" s="70"/>
    </row>
    <row r="39024" spans="31:31" ht="15.75" x14ac:dyDescent="0.3">
      <c r="AE39024" s="70"/>
    </row>
    <row r="39025" spans="31:31" ht="15.75" x14ac:dyDescent="0.3">
      <c r="AE39025" s="70"/>
    </row>
    <row r="39026" spans="31:31" ht="15.75" x14ac:dyDescent="0.3">
      <c r="AE39026" s="70"/>
    </row>
    <row r="39027" spans="31:31" ht="15.75" x14ac:dyDescent="0.3">
      <c r="AE39027" s="70"/>
    </row>
    <row r="39028" spans="31:31" ht="15.75" x14ac:dyDescent="0.3">
      <c r="AE39028" s="70"/>
    </row>
    <row r="39029" spans="31:31" ht="15.75" x14ac:dyDescent="0.3">
      <c r="AE39029" s="70"/>
    </row>
    <row r="39030" spans="31:31" ht="15.75" x14ac:dyDescent="0.3">
      <c r="AE39030" s="70"/>
    </row>
    <row r="39031" spans="31:31" ht="15.75" x14ac:dyDescent="0.3">
      <c r="AE39031" s="70"/>
    </row>
    <row r="39032" spans="31:31" ht="15.75" x14ac:dyDescent="0.3">
      <c r="AE39032" s="70"/>
    </row>
    <row r="39033" spans="31:31" ht="15.75" x14ac:dyDescent="0.3">
      <c r="AE39033" s="70"/>
    </row>
    <row r="39034" spans="31:31" ht="15.75" x14ac:dyDescent="0.3">
      <c r="AE39034" s="70"/>
    </row>
    <row r="39035" spans="31:31" ht="15.75" x14ac:dyDescent="0.3">
      <c r="AE39035" s="70"/>
    </row>
    <row r="39036" spans="31:31" ht="15.75" x14ac:dyDescent="0.3">
      <c r="AE39036" s="70"/>
    </row>
    <row r="39037" spans="31:31" ht="15.75" x14ac:dyDescent="0.3">
      <c r="AE39037" s="70"/>
    </row>
    <row r="39038" spans="31:31" ht="15.75" x14ac:dyDescent="0.3">
      <c r="AE39038" s="70"/>
    </row>
    <row r="39039" spans="31:31" ht="15.75" x14ac:dyDescent="0.3">
      <c r="AE39039" s="70"/>
    </row>
    <row r="39040" spans="31:31" ht="15.75" x14ac:dyDescent="0.3">
      <c r="AE39040" s="70"/>
    </row>
    <row r="39041" spans="31:31" ht="15.75" x14ac:dyDescent="0.3">
      <c r="AE39041" s="70"/>
    </row>
    <row r="39042" spans="31:31" ht="15.75" x14ac:dyDescent="0.3">
      <c r="AE39042" s="70"/>
    </row>
    <row r="39043" spans="31:31" ht="15.75" x14ac:dyDescent="0.3">
      <c r="AE39043" s="70"/>
    </row>
    <row r="39044" spans="31:31" ht="15.75" x14ac:dyDescent="0.3">
      <c r="AE39044" s="70"/>
    </row>
    <row r="39045" spans="31:31" ht="15.75" x14ac:dyDescent="0.3">
      <c r="AE39045" s="70"/>
    </row>
    <row r="39046" spans="31:31" ht="15.75" x14ac:dyDescent="0.3">
      <c r="AE39046" s="70"/>
    </row>
    <row r="39047" spans="31:31" ht="15.75" x14ac:dyDescent="0.3">
      <c r="AE39047" s="70"/>
    </row>
    <row r="39048" spans="31:31" ht="15.75" x14ac:dyDescent="0.3">
      <c r="AE39048" s="70"/>
    </row>
    <row r="39049" spans="31:31" ht="15.75" x14ac:dyDescent="0.3">
      <c r="AE39049" s="70"/>
    </row>
    <row r="39050" spans="31:31" ht="15.75" x14ac:dyDescent="0.3">
      <c r="AE39050" s="70"/>
    </row>
    <row r="39051" spans="31:31" ht="15.75" x14ac:dyDescent="0.3">
      <c r="AE39051" s="70"/>
    </row>
    <row r="39052" spans="31:31" ht="15.75" x14ac:dyDescent="0.3">
      <c r="AE39052" s="70"/>
    </row>
    <row r="39053" spans="31:31" ht="15.75" x14ac:dyDescent="0.3">
      <c r="AE39053" s="70"/>
    </row>
    <row r="39054" spans="31:31" ht="15.75" x14ac:dyDescent="0.3">
      <c r="AE39054" s="70"/>
    </row>
    <row r="39055" spans="31:31" ht="15.75" x14ac:dyDescent="0.3">
      <c r="AE39055" s="70"/>
    </row>
    <row r="39056" spans="31:31" ht="15.75" x14ac:dyDescent="0.3">
      <c r="AE39056" s="70"/>
    </row>
    <row r="39057" spans="31:31" ht="15.75" x14ac:dyDescent="0.3">
      <c r="AE39057" s="70"/>
    </row>
    <row r="39058" spans="31:31" ht="15.75" x14ac:dyDescent="0.3">
      <c r="AE39058" s="70"/>
    </row>
    <row r="39059" spans="31:31" ht="15.75" x14ac:dyDescent="0.3">
      <c r="AE39059" s="70"/>
    </row>
    <row r="39060" spans="31:31" ht="15.75" x14ac:dyDescent="0.3">
      <c r="AE39060" s="70"/>
    </row>
    <row r="39061" spans="31:31" ht="15.75" x14ac:dyDescent="0.3">
      <c r="AE39061" s="70"/>
    </row>
    <row r="39062" spans="31:31" ht="15.75" x14ac:dyDescent="0.3">
      <c r="AE39062" s="70"/>
    </row>
    <row r="39063" spans="31:31" ht="15.75" x14ac:dyDescent="0.3">
      <c r="AE39063" s="70"/>
    </row>
    <row r="39064" spans="31:31" ht="15.75" x14ac:dyDescent="0.3">
      <c r="AE39064" s="70"/>
    </row>
    <row r="39065" spans="31:31" ht="15.75" x14ac:dyDescent="0.3">
      <c r="AE39065" s="70"/>
    </row>
    <row r="39066" spans="31:31" ht="15.75" x14ac:dyDescent="0.3">
      <c r="AE39066" s="70"/>
    </row>
    <row r="39067" spans="31:31" ht="15.75" x14ac:dyDescent="0.3">
      <c r="AE39067" s="70"/>
    </row>
    <row r="39068" spans="31:31" ht="15.75" x14ac:dyDescent="0.3">
      <c r="AE39068" s="70"/>
    </row>
    <row r="39069" spans="31:31" ht="15.75" x14ac:dyDescent="0.3">
      <c r="AE39069" s="70"/>
    </row>
    <row r="39070" spans="31:31" ht="15.75" x14ac:dyDescent="0.3">
      <c r="AE39070" s="70"/>
    </row>
    <row r="39071" spans="31:31" ht="15.75" x14ac:dyDescent="0.3">
      <c r="AE39071" s="70"/>
    </row>
    <row r="39072" spans="31:31" ht="15.75" x14ac:dyDescent="0.3">
      <c r="AE39072" s="70"/>
    </row>
    <row r="39073" spans="31:31" ht="15.75" x14ac:dyDescent="0.3">
      <c r="AE39073" s="70"/>
    </row>
    <row r="39074" spans="31:31" ht="15.75" x14ac:dyDescent="0.3">
      <c r="AE39074" s="70"/>
    </row>
    <row r="39075" spans="31:31" ht="15.75" x14ac:dyDescent="0.3">
      <c r="AE39075" s="70"/>
    </row>
    <row r="39076" spans="31:31" ht="15.75" x14ac:dyDescent="0.3">
      <c r="AE39076" s="70"/>
    </row>
    <row r="39077" spans="31:31" ht="15.75" x14ac:dyDescent="0.3">
      <c r="AE39077" s="70"/>
    </row>
    <row r="39078" spans="31:31" ht="15.75" x14ac:dyDescent="0.3">
      <c r="AE39078" s="70"/>
    </row>
    <row r="39079" spans="31:31" ht="15.75" x14ac:dyDescent="0.3">
      <c r="AE39079" s="70"/>
    </row>
    <row r="39080" spans="31:31" ht="15.75" x14ac:dyDescent="0.3">
      <c r="AE39080" s="70"/>
    </row>
    <row r="39081" spans="31:31" ht="15.75" x14ac:dyDescent="0.3">
      <c r="AE39081" s="70"/>
    </row>
    <row r="39082" spans="31:31" ht="15.75" x14ac:dyDescent="0.3">
      <c r="AE39082" s="70"/>
    </row>
    <row r="39083" spans="31:31" ht="15.75" x14ac:dyDescent="0.3">
      <c r="AE39083" s="70"/>
    </row>
    <row r="39084" spans="31:31" ht="15.75" x14ac:dyDescent="0.3">
      <c r="AE39084" s="70"/>
    </row>
    <row r="39085" spans="31:31" ht="15.75" x14ac:dyDescent="0.3">
      <c r="AE39085" s="70"/>
    </row>
    <row r="39086" spans="31:31" ht="15.75" x14ac:dyDescent="0.3">
      <c r="AE39086" s="70"/>
    </row>
    <row r="39087" spans="31:31" ht="15.75" x14ac:dyDescent="0.3">
      <c r="AE39087" s="70"/>
    </row>
    <row r="39088" spans="31:31" ht="15.75" x14ac:dyDescent="0.3">
      <c r="AE39088" s="70"/>
    </row>
    <row r="39089" spans="31:31" ht="15.75" x14ac:dyDescent="0.3">
      <c r="AE39089" s="70"/>
    </row>
    <row r="39090" spans="31:31" ht="15.75" x14ac:dyDescent="0.3">
      <c r="AE39090" s="70"/>
    </row>
    <row r="39091" spans="31:31" ht="15.75" x14ac:dyDescent="0.3">
      <c r="AE39091" s="70"/>
    </row>
    <row r="39092" spans="31:31" ht="15.75" x14ac:dyDescent="0.3">
      <c r="AE39092" s="70"/>
    </row>
    <row r="39093" spans="31:31" ht="15.75" x14ac:dyDescent="0.3">
      <c r="AE39093" s="70"/>
    </row>
    <row r="39094" spans="31:31" ht="15.75" x14ac:dyDescent="0.3">
      <c r="AE39094" s="70"/>
    </row>
    <row r="39095" spans="31:31" ht="15.75" x14ac:dyDescent="0.3">
      <c r="AE39095" s="70"/>
    </row>
    <row r="39096" spans="31:31" ht="15.75" x14ac:dyDescent="0.3">
      <c r="AE39096" s="70"/>
    </row>
    <row r="39097" spans="31:31" ht="15.75" x14ac:dyDescent="0.3">
      <c r="AE39097" s="70"/>
    </row>
    <row r="39098" spans="31:31" ht="15.75" x14ac:dyDescent="0.3">
      <c r="AE39098" s="70"/>
    </row>
    <row r="39099" spans="31:31" ht="15.75" x14ac:dyDescent="0.3">
      <c r="AE39099" s="70"/>
    </row>
    <row r="39100" spans="31:31" ht="15.75" x14ac:dyDescent="0.3">
      <c r="AE39100" s="70"/>
    </row>
    <row r="39101" spans="31:31" ht="15.75" x14ac:dyDescent="0.3">
      <c r="AE39101" s="70"/>
    </row>
    <row r="39102" spans="31:31" ht="15.75" x14ac:dyDescent="0.3">
      <c r="AE39102" s="70"/>
    </row>
    <row r="39103" spans="31:31" ht="15.75" x14ac:dyDescent="0.3">
      <c r="AE39103" s="70"/>
    </row>
    <row r="39104" spans="31:31" ht="15.75" x14ac:dyDescent="0.3">
      <c r="AE39104" s="70"/>
    </row>
    <row r="39105" spans="31:31" ht="15.75" x14ac:dyDescent="0.3">
      <c r="AE39105" s="70"/>
    </row>
    <row r="39106" spans="31:31" ht="15.75" x14ac:dyDescent="0.3">
      <c r="AE39106" s="70"/>
    </row>
    <row r="39107" spans="31:31" ht="15.75" x14ac:dyDescent="0.3">
      <c r="AE39107" s="70"/>
    </row>
    <row r="39108" spans="31:31" ht="15.75" x14ac:dyDescent="0.3">
      <c r="AE39108" s="70"/>
    </row>
    <row r="39109" spans="31:31" ht="15.75" x14ac:dyDescent="0.3">
      <c r="AE39109" s="70"/>
    </row>
    <row r="39110" spans="31:31" ht="15.75" x14ac:dyDescent="0.3">
      <c r="AE39110" s="70"/>
    </row>
    <row r="39111" spans="31:31" ht="15.75" x14ac:dyDescent="0.3">
      <c r="AE39111" s="70"/>
    </row>
    <row r="39112" spans="31:31" ht="15.75" x14ac:dyDescent="0.3">
      <c r="AE39112" s="70"/>
    </row>
    <row r="39113" spans="31:31" ht="15.75" x14ac:dyDescent="0.3">
      <c r="AE39113" s="70"/>
    </row>
    <row r="39114" spans="31:31" ht="15.75" x14ac:dyDescent="0.3">
      <c r="AE39114" s="70"/>
    </row>
    <row r="39115" spans="31:31" ht="15.75" x14ac:dyDescent="0.3">
      <c r="AE39115" s="70"/>
    </row>
    <row r="39116" spans="31:31" ht="15.75" x14ac:dyDescent="0.3">
      <c r="AE39116" s="70"/>
    </row>
    <row r="39117" spans="31:31" ht="15.75" x14ac:dyDescent="0.3">
      <c r="AE39117" s="70"/>
    </row>
    <row r="39118" spans="31:31" ht="15.75" x14ac:dyDescent="0.3">
      <c r="AE39118" s="70"/>
    </row>
    <row r="39119" spans="31:31" ht="15.75" x14ac:dyDescent="0.3">
      <c r="AE39119" s="70"/>
    </row>
    <row r="39120" spans="31:31" ht="15.75" x14ac:dyDescent="0.3">
      <c r="AE39120" s="70"/>
    </row>
    <row r="39121" spans="31:31" ht="15.75" x14ac:dyDescent="0.3">
      <c r="AE39121" s="70"/>
    </row>
    <row r="39122" spans="31:31" ht="15.75" x14ac:dyDescent="0.3">
      <c r="AE39122" s="70"/>
    </row>
    <row r="39123" spans="31:31" ht="15.75" x14ac:dyDescent="0.3">
      <c r="AE39123" s="70"/>
    </row>
    <row r="39124" spans="31:31" ht="15.75" x14ac:dyDescent="0.3">
      <c r="AE39124" s="70"/>
    </row>
    <row r="39125" spans="31:31" ht="15.75" x14ac:dyDescent="0.3">
      <c r="AE39125" s="70"/>
    </row>
    <row r="39126" spans="31:31" ht="15.75" x14ac:dyDescent="0.3">
      <c r="AE39126" s="70"/>
    </row>
    <row r="39127" spans="31:31" ht="15.75" x14ac:dyDescent="0.3">
      <c r="AE39127" s="70"/>
    </row>
    <row r="39128" spans="31:31" ht="15.75" x14ac:dyDescent="0.3">
      <c r="AE39128" s="70"/>
    </row>
    <row r="39129" spans="31:31" ht="15.75" x14ac:dyDescent="0.3">
      <c r="AE39129" s="70"/>
    </row>
    <row r="39130" spans="31:31" ht="15.75" x14ac:dyDescent="0.3">
      <c r="AE39130" s="70"/>
    </row>
    <row r="39131" spans="31:31" ht="15.75" x14ac:dyDescent="0.3">
      <c r="AE39131" s="70"/>
    </row>
    <row r="39132" spans="31:31" ht="15.75" x14ac:dyDescent="0.3">
      <c r="AE39132" s="70"/>
    </row>
    <row r="39133" spans="31:31" ht="15.75" x14ac:dyDescent="0.3">
      <c r="AE39133" s="70"/>
    </row>
    <row r="39134" spans="31:31" ht="15.75" x14ac:dyDescent="0.3">
      <c r="AE39134" s="70"/>
    </row>
    <row r="39135" spans="31:31" ht="15.75" x14ac:dyDescent="0.3">
      <c r="AE39135" s="70"/>
    </row>
    <row r="39136" spans="31:31" ht="15.75" x14ac:dyDescent="0.3">
      <c r="AE39136" s="70"/>
    </row>
    <row r="39137" spans="31:31" ht="15.75" x14ac:dyDescent="0.3">
      <c r="AE39137" s="70"/>
    </row>
    <row r="39138" spans="31:31" ht="15.75" x14ac:dyDescent="0.3">
      <c r="AE39138" s="70"/>
    </row>
    <row r="39139" spans="31:31" ht="15.75" x14ac:dyDescent="0.3">
      <c r="AE39139" s="70"/>
    </row>
    <row r="39140" spans="31:31" ht="15.75" x14ac:dyDescent="0.3">
      <c r="AE39140" s="70"/>
    </row>
    <row r="39141" spans="31:31" ht="15.75" x14ac:dyDescent="0.3">
      <c r="AE39141" s="70"/>
    </row>
    <row r="39142" spans="31:31" ht="15.75" x14ac:dyDescent="0.3">
      <c r="AE39142" s="70"/>
    </row>
    <row r="39143" spans="31:31" ht="15.75" x14ac:dyDescent="0.3">
      <c r="AE39143" s="70"/>
    </row>
    <row r="39144" spans="31:31" ht="15.75" x14ac:dyDescent="0.3">
      <c r="AE39144" s="70"/>
    </row>
    <row r="39145" spans="31:31" ht="15.75" x14ac:dyDescent="0.3">
      <c r="AE39145" s="70"/>
    </row>
    <row r="39146" spans="31:31" ht="15.75" x14ac:dyDescent="0.3">
      <c r="AE39146" s="70"/>
    </row>
    <row r="39147" spans="31:31" ht="15.75" x14ac:dyDescent="0.3">
      <c r="AE39147" s="70"/>
    </row>
    <row r="39148" spans="31:31" ht="15.75" x14ac:dyDescent="0.3">
      <c r="AE39148" s="70"/>
    </row>
    <row r="39149" spans="31:31" ht="15.75" x14ac:dyDescent="0.3">
      <c r="AE39149" s="70"/>
    </row>
    <row r="39150" spans="31:31" ht="15.75" x14ac:dyDescent="0.3">
      <c r="AE39150" s="70"/>
    </row>
    <row r="39151" spans="31:31" ht="15.75" x14ac:dyDescent="0.3">
      <c r="AE39151" s="70"/>
    </row>
    <row r="39152" spans="31:31" ht="15.75" x14ac:dyDescent="0.3">
      <c r="AE39152" s="70"/>
    </row>
    <row r="39153" spans="31:31" ht="15.75" x14ac:dyDescent="0.3">
      <c r="AE39153" s="70"/>
    </row>
    <row r="39154" spans="31:31" ht="15.75" x14ac:dyDescent="0.3">
      <c r="AE39154" s="70"/>
    </row>
    <row r="39155" spans="31:31" ht="15.75" x14ac:dyDescent="0.3">
      <c r="AE39155" s="70"/>
    </row>
    <row r="39156" spans="31:31" ht="15.75" x14ac:dyDescent="0.3">
      <c r="AE39156" s="70"/>
    </row>
    <row r="39157" spans="31:31" ht="15.75" x14ac:dyDescent="0.3">
      <c r="AE39157" s="70"/>
    </row>
    <row r="39158" spans="31:31" ht="15.75" x14ac:dyDescent="0.3">
      <c r="AE39158" s="70"/>
    </row>
    <row r="39159" spans="31:31" ht="15.75" x14ac:dyDescent="0.3">
      <c r="AE39159" s="70"/>
    </row>
    <row r="39160" spans="31:31" ht="15.75" x14ac:dyDescent="0.3">
      <c r="AE39160" s="70"/>
    </row>
    <row r="39161" spans="31:31" ht="15.75" x14ac:dyDescent="0.3">
      <c r="AE39161" s="70"/>
    </row>
    <row r="39162" spans="31:31" ht="15.75" x14ac:dyDescent="0.3">
      <c r="AE39162" s="70"/>
    </row>
    <row r="39163" spans="31:31" ht="15.75" x14ac:dyDescent="0.3">
      <c r="AE39163" s="70"/>
    </row>
    <row r="39164" spans="31:31" ht="15.75" x14ac:dyDescent="0.3">
      <c r="AE39164" s="70"/>
    </row>
    <row r="39165" spans="31:31" ht="15.75" x14ac:dyDescent="0.3">
      <c r="AE39165" s="70"/>
    </row>
    <row r="39166" spans="31:31" ht="15.75" x14ac:dyDescent="0.3">
      <c r="AE39166" s="70"/>
    </row>
    <row r="39167" spans="31:31" ht="15.75" x14ac:dyDescent="0.3">
      <c r="AE39167" s="70"/>
    </row>
    <row r="39168" spans="31:31" ht="15.75" x14ac:dyDescent="0.3">
      <c r="AE39168" s="70"/>
    </row>
    <row r="39169" spans="31:31" ht="15.75" x14ac:dyDescent="0.3">
      <c r="AE39169" s="70"/>
    </row>
    <row r="39170" spans="31:31" ht="15.75" x14ac:dyDescent="0.3">
      <c r="AE39170" s="70"/>
    </row>
    <row r="39171" spans="31:31" ht="15.75" x14ac:dyDescent="0.3">
      <c r="AE39171" s="70"/>
    </row>
    <row r="39172" spans="31:31" ht="15.75" x14ac:dyDescent="0.3">
      <c r="AE39172" s="70"/>
    </row>
    <row r="39173" spans="31:31" ht="15.75" x14ac:dyDescent="0.3">
      <c r="AE39173" s="70"/>
    </row>
    <row r="39174" spans="31:31" ht="15.75" x14ac:dyDescent="0.3">
      <c r="AE39174" s="70"/>
    </row>
    <row r="39175" spans="31:31" ht="15.75" x14ac:dyDescent="0.3">
      <c r="AE39175" s="70"/>
    </row>
    <row r="39176" spans="31:31" ht="15.75" x14ac:dyDescent="0.3">
      <c r="AE39176" s="70"/>
    </row>
    <row r="39177" spans="31:31" ht="15.75" x14ac:dyDescent="0.3">
      <c r="AE39177" s="70"/>
    </row>
    <row r="39178" spans="31:31" ht="15.75" x14ac:dyDescent="0.3">
      <c r="AE39178" s="70"/>
    </row>
    <row r="39179" spans="31:31" ht="15.75" x14ac:dyDescent="0.3">
      <c r="AE39179" s="70"/>
    </row>
    <row r="39180" spans="31:31" ht="15.75" x14ac:dyDescent="0.3">
      <c r="AE39180" s="70"/>
    </row>
    <row r="39181" spans="31:31" ht="15.75" x14ac:dyDescent="0.3">
      <c r="AE39181" s="70"/>
    </row>
    <row r="39182" spans="31:31" ht="15.75" x14ac:dyDescent="0.3">
      <c r="AE39182" s="70"/>
    </row>
    <row r="39183" spans="31:31" ht="15.75" x14ac:dyDescent="0.3">
      <c r="AE39183" s="70"/>
    </row>
    <row r="39184" spans="31:31" ht="15.75" x14ac:dyDescent="0.3">
      <c r="AE39184" s="70"/>
    </row>
    <row r="39185" spans="31:31" ht="15.75" x14ac:dyDescent="0.3">
      <c r="AE39185" s="70"/>
    </row>
    <row r="39186" spans="31:31" ht="15.75" x14ac:dyDescent="0.3">
      <c r="AE39186" s="70"/>
    </row>
    <row r="39187" spans="31:31" ht="15.75" x14ac:dyDescent="0.3">
      <c r="AE39187" s="70"/>
    </row>
    <row r="39188" spans="31:31" ht="15.75" x14ac:dyDescent="0.3">
      <c r="AE39188" s="70"/>
    </row>
    <row r="39189" spans="31:31" ht="15.75" x14ac:dyDescent="0.3">
      <c r="AE39189" s="70"/>
    </row>
    <row r="39190" spans="31:31" ht="15.75" x14ac:dyDescent="0.3">
      <c r="AE39190" s="70"/>
    </row>
    <row r="39191" spans="31:31" ht="15.75" x14ac:dyDescent="0.3">
      <c r="AE39191" s="70"/>
    </row>
    <row r="39192" spans="31:31" ht="15.75" x14ac:dyDescent="0.3">
      <c r="AE39192" s="70"/>
    </row>
    <row r="39193" spans="31:31" ht="15.75" x14ac:dyDescent="0.3">
      <c r="AE39193" s="70"/>
    </row>
    <row r="39194" spans="31:31" ht="15.75" x14ac:dyDescent="0.3">
      <c r="AE39194" s="70"/>
    </row>
    <row r="39195" spans="31:31" ht="15.75" x14ac:dyDescent="0.3">
      <c r="AE39195" s="70"/>
    </row>
    <row r="39196" spans="31:31" ht="15.75" x14ac:dyDescent="0.3">
      <c r="AE39196" s="70"/>
    </row>
    <row r="39197" spans="31:31" ht="15.75" x14ac:dyDescent="0.3">
      <c r="AE39197" s="70"/>
    </row>
    <row r="39198" spans="31:31" ht="15.75" x14ac:dyDescent="0.3">
      <c r="AE39198" s="70"/>
    </row>
    <row r="39199" spans="31:31" ht="15.75" x14ac:dyDescent="0.3">
      <c r="AE39199" s="70"/>
    </row>
    <row r="39200" spans="31:31" ht="15.75" x14ac:dyDescent="0.3">
      <c r="AE39200" s="70"/>
    </row>
    <row r="39201" spans="31:31" ht="15.75" x14ac:dyDescent="0.3">
      <c r="AE39201" s="70"/>
    </row>
    <row r="39202" spans="31:31" ht="15.75" x14ac:dyDescent="0.3">
      <c r="AE39202" s="70"/>
    </row>
    <row r="39203" spans="31:31" ht="15.75" x14ac:dyDescent="0.3">
      <c r="AE39203" s="70"/>
    </row>
    <row r="39204" spans="31:31" ht="15.75" x14ac:dyDescent="0.3">
      <c r="AE39204" s="70"/>
    </row>
    <row r="39205" spans="31:31" ht="15.75" x14ac:dyDescent="0.3">
      <c r="AE39205" s="70"/>
    </row>
    <row r="39206" spans="31:31" ht="15.75" x14ac:dyDescent="0.3">
      <c r="AE39206" s="70"/>
    </row>
    <row r="39207" spans="31:31" ht="15.75" x14ac:dyDescent="0.3">
      <c r="AE39207" s="70"/>
    </row>
    <row r="39208" spans="31:31" ht="15.75" x14ac:dyDescent="0.3">
      <c r="AE39208" s="70"/>
    </row>
    <row r="39209" spans="31:31" ht="15.75" x14ac:dyDescent="0.3">
      <c r="AE39209" s="70"/>
    </row>
    <row r="39210" spans="31:31" ht="15.75" x14ac:dyDescent="0.3">
      <c r="AE39210" s="70"/>
    </row>
    <row r="39211" spans="31:31" ht="15.75" x14ac:dyDescent="0.3">
      <c r="AE39211" s="70"/>
    </row>
    <row r="39212" spans="31:31" ht="15.75" x14ac:dyDescent="0.3">
      <c r="AE39212" s="70"/>
    </row>
    <row r="39213" spans="31:31" ht="15.75" x14ac:dyDescent="0.3">
      <c r="AE39213" s="70"/>
    </row>
    <row r="39214" spans="31:31" ht="15.75" x14ac:dyDescent="0.3">
      <c r="AE39214" s="70"/>
    </row>
    <row r="39215" spans="31:31" ht="15.75" x14ac:dyDescent="0.3">
      <c r="AE39215" s="70"/>
    </row>
    <row r="39216" spans="31:31" ht="15.75" x14ac:dyDescent="0.3">
      <c r="AE39216" s="70"/>
    </row>
    <row r="39217" spans="31:31" ht="15.75" x14ac:dyDescent="0.3">
      <c r="AE39217" s="70"/>
    </row>
    <row r="39218" spans="31:31" ht="15.75" x14ac:dyDescent="0.3">
      <c r="AE39218" s="70"/>
    </row>
    <row r="39219" spans="31:31" ht="15.75" x14ac:dyDescent="0.3">
      <c r="AE39219" s="70"/>
    </row>
    <row r="39220" spans="31:31" ht="15.75" x14ac:dyDescent="0.3">
      <c r="AE39220" s="70"/>
    </row>
    <row r="39221" spans="31:31" ht="15.75" x14ac:dyDescent="0.3">
      <c r="AE39221" s="70"/>
    </row>
    <row r="39222" spans="31:31" ht="15.75" x14ac:dyDescent="0.3">
      <c r="AE39222" s="70"/>
    </row>
    <row r="39223" spans="31:31" ht="15.75" x14ac:dyDescent="0.3">
      <c r="AE39223" s="70"/>
    </row>
    <row r="39224" spans="31:31" ht="15.75" x14ac:dyDescent="0.3">
      <c r="AE39224" s="70"/>
    </row>
    <row r="39225" spans="31:31" ht="15.75" x14ac:dyDescent="0.3">
      <c r="AE39225" s="70"/>
    </row>
    <row r="39226" spans="31:31" ht="15.75" x14ac:dyDescent="0.3">
      <c r="AE39226" s="70"/>
    </row>
    <row r="39227" spans="31:31" ht="15.75" x14ac:dyDescent="0.3">
      <c r="AE39227" s="70"/>
    </row>
    <row r="39228" spans="31:31" ht="15.75" x14ac:dyDescent="0.3">
      <c r="AE39228" s="70"/>
    </row>
    <row r="39229" spans="31:31" ht="15.75" x14ac:dyDescent="0.3">
      <c r="AE39229" s="70"/>
    </row>
    <row r="39230" spans="31:31" ht="15.75" x14ac:dyDescent="0.3">
      <c r="AE39230" s="70"/>
    </row>
    <row r="39231" spans="31:31" ht="15.75" x14ac:dyDescent="0.3">
      <c r="AE39231" s="70"/>
    </row>
    <row r="39232" spans="31:31" ht="15.75" x14ac:dyDescent="0.3">
      <c r="AE39232" s="70"/>
    </row>
    <row r="39233" spans="31:31" ht="15.75" x14ac:dyDescent="0.3">
      <c r="AE39233" s="70"/>
    </row>
    <row r="39234" spans="31:31" ht="15.75" x14ac:dyDescent="0.3">
      <c r="AE39234" s="70"/>
    </row>
    <row r="39235" spans="31:31" ht="15.75" x14ac:dyDescent="0.3">
      <c r="AE39235" s="70"/>
    </row>
    <row r="39236" spans="31:31" ht="15.75" x14ac:dyDescent="0.3">
      <c r="AE39236" s="70"/>
    </row>
    <row r="39237" spans="31:31" ht="15.75" x14ac:dyDescent="0.3">
      <c r="AE39237" s="70"/>
    </row>
    <row r="39238" spans="31:31" ht="15.75" x14ac:dyDescent="0.3">
      <c r="AE39238" s="70"/>
    </row>
    <row r="39239" spans="31:31" ht="15.75" x14ac:dyDescent="0.3">
      <c r="AE39239" s="70"/>
    </row>
    <row r="39240" spans="31:31" ht="15.75" x14ac:dyDescent="0.3">
      <c r="AE39240" s="70"/>
    </row>
    <row r="39241" spans="31:31" ht="15.75" x14ac:dyDescent="0.3">
      <c r="AE39241" s="70"/>
    </row>
    <row r="39242" spans="31:31" ht="15.75" x14ac:dyDescent="0.3">
      <c r="AE39242" s="70"/>
    </row>
    <row r="39243" spans="31:31" ht="15.75" x14ac:dyDescent="0.3">
      <c r="AE39243" s="70"/>
    </row>
    <row r="39244" spans="31:31" ht="15.75" x14ac:dyDescent="0.3">
      <c r="AE39244" s="70"/>
    </row>
    <row r="39245" spans="31:31" ht="15.75" x14ac:dyDescent="0.3">
      <c r="AE39245" s="70"/>
    </row>
    <row r="39246" spans="31:31" ht="15.75" x14ac:dyDescent="0.3">
      <c r="AE39246" s="70"/>
    </row>
    <row r="39247" spans="31:31" ht="15.75" x14ac:dyDescent="0.3">
      <c r="AE39247" s="70"/>
    </row>
    <row r="39248" spans="31:31" ht="15.75" x14ac:dyDescent="0.3">
      <c r="AE39248" s="70"/>
    </row>
    <row r="39249" spans="31:31" ht="15.75" x14ac:dyDescent="0.3">
      <c r="AE39249" s="70"/>
    </row>
    <row r="39250" spans="31:31" ht="15.75" x14ac:dyDescent="0.3">
      <c r="AE39250" s="70"/>
    </row>
    <row r="39251" spans="31:31" ht="15.75" x14ac:dyDescent="0.3">
      <c r="AE39251" s="70"/>
    </row>
    <row r="39252" spans="31:31" ht="15.75" x14ac:dyDescent="0.3">
      <c r="AE39252" s="70"/>
    </row>
    <row r="39253" spans="31:31" ht="15.75" x14ac:dyDescent="0.3">
      <c r="AE39253" s="70"/>
    </row>
    <row r="39254" spans="31:31" ht="15.75" x14ac:dyDescent="0.3">
      <c r="AE39254" s="70"/>
    </row>
    <row r="39255" spans="31:31" ht="15.75" x14ac:dyDescent="0.3">
      <c r="AE39255" s="70"/>
    </row>
    <row r="39256" spans="31:31" ht="15.75" x14ac:dyDescent="0.3">
      <c r="AE39256" s="70"/>
    </row>
    <row r="39257" spans="31:31" ht="15.75" x14ac:dyDescent="0.3">
      <c r="AE39257" s="70"/>
    </row>
    <row r="39258" spans="31:31" ht="15.75" x14ac:dyDescent="0.3">
      <c r="AE39258" s="70"/>
    </row>
    <row r="39259" spans="31:31" ht="15.75" x14ac:dyDescent="0.3">
      <c r="AE39259" s="70"/>
    </row>
    <row r="39260" spans="31:31" ht="15.75" x14ac:dyDescent="0.3">
      <c r="AE39260" s="70"/>
    </row>
    <row r="39261" spans="31:31" ht="15.75" x14ac:dyDescent="0.3">
      <c r="AE39261" s="70"/>
    </row>
    <row r="39262" spans="31:31" ht="15.75" x14ac:dyDescent="0.3">
      <c r="AE39262" s="70"/>
    </row>
    <row r="39263" spans="31:31" ht="15.75" x14ac:dyDescent="0.3">
      <c r="AE39263" s="70"/>
    </row>
    <row r="39264" spans="31:31" ht="15.75" x14ac:dyDescent="0.3">
      <c r="AE39264" s="70"/>
    </row>
    <row r="39265" spans="31:31" ht="15.75" x14ac:dyDescent="0.3">
      <c r="AE39265" s="70"/>
    </row>
    <row r="39266" spans="31:31" ht="15.75" x14ac:dyDescent="0.3">
      <c r="AE39266" s="70"/>
    </row>
    <row r="39267" spans="31:31" ht="15.75" x14ac:dyDescent="0.3">
      <c r="AE39267" s="70"/>
    </row>
    <row r="39268" spans="31:31" ht="15.75" x14ac:dyDescent="0.3">
      <c r="AE39268" s="70"/>
    </row>
    <row r="39269" spans="31:31" ht="15.75" x14ac:dyDescent="0.3">
      <c r="AE39269" s="70"/>
    </row>
    <row r="39270" spans="31:31" ht="15.75" x14ac:dyDescent="0.3">
      <c r="AE39270" s="70"/>
    </row>
    <row r="39271" spans="31:31" ht="15.75" x14ac:dyDescent="0.3">
      <c r="AE39271" s="70"/>
    </row>
    <row r="39272" spans="31:31" ht="15.75" x14ac:dyDescent="0.3">
      <c r="AE39272" s="70"/>
    </row>
    <row r="39273" spans="31:31" ht="15.75" x14ac:dyDescent="0.3">
      <c r="AE39273" s="70"/>
    </row>
    <row r="39274" spans="31:31" ht="15.75" x14ac:dyDescent="0.3">
      <c r="AE39274" s="70"/>
    </row>
    <row r="39275" spans="31:31" ht="15.75" x14ac:dyDescent="0.3">
      <c r="AE39275" s="70"/>
    </row>
    <row r="39276" spans="31:31" ht="15.75" x14ac:dyDescent="0.3">
      <c r="AE39276" s="70"/>
    </row>
    <row r="39277" spans="31:31" ht="15.75" x14ac:dyDescent="0.3">
      <c r="AE39277" s="70"/>
    </row>
    <row r="39278" spans="31:31" ht="15.75" x14ac:dyDescent="0.3">
      <c r="AE39278" s="70"/>
    </row>
    <row r="39279" spans="31:31" ht="15.75" x14ac:dyDescent="0.3">
      <c r="AE39279" s="70"/>
    </row>
    <row r="39280" spans="31:31" ht="15.75" x14ac:dyDescent="0.3">
      <c r="AE39280" s="70"/>
    </row>
    <row r="39281" spans="31:31" ht="15.75" x14ac:dyDescent="0.3">
      <c r="AE39281" s="70"/>
    </row>
    <row r="39282" spans="31:31" ht="15.75" x14ac:dyDescent="0.3">
      <c r="AE39282" s="70"/>
    </row>
    <row r="39283" spans="31:31" ht="15.75" x14ac:dyDescent="0.3">
      <c r="AE39283" s="70"/>
    </row>
    <row r="39284" spans="31:31" ht="15.75" x14ac:dyDescent="0.3">
      <c r="AE39284" s="70"/>
    </row>
    <row r="39285" spans="31:31" ht="15.75" x14ac:dyDescent="0.3">
      <c r="AE39285" s="70"/>
    </row>
    <row r="39286" spans="31:31" ht="15.75" x14ac:dyDescent="0.3">
      <c r="AE39286" s="70"/>
    </row>
    <row r="39287" spans="31:31" ht="15.75" x14ac:dyDescent="0.3">
      <c r="AE39287" s="70"/>
    </row>
    <row r="39288" spans="31:31" ht="15.75" x14ac:dyDescent="0.3">
      <c r="AE39288" s="70"/>
    </row>
    <row r="39289" spans="31:31" ht="15.75" x14ac:dyDescent="0.3">
      <c r="AE39289" s="70"/>
    </row>
    <row r="39290" spans="31:31" ht="15.75" x14ac:dyDescent="0.3">
      <c r="AE39290" s="70"/>
    </row>
    <row r="39291" spans="31:31" ht="15.75" x14ac:dyDescent="0.3">
      <c r="AE39291" s="70"/>
    </row>
    <row r="39292" spans="31:31" ht="15.75" x14ac:dyDescent="0.3">
      <c r="AE39292" s="70"/>
    </row>
    <row r="39293" spans="31:31" ht="15.75" x14ac:dyDescent="0.3">
      <c r="AE39293" s="70"/>
    </row>
    <row r="39294" spans="31:31" ht="15.75" x14ac:dyDescent="0.3">
      <c r="AE39294" s="70"/>
    </row>
    <row r="39295" spans="31:31" ht="15.75" x14ac:dyDescent="0.3">
      <c r="AE39295" s="70"/>
    </row>
    <row r="39296" spans="31:31" ht="15.75" x14ac:dyDescent="0.3">
      <c r="AE39296" s="70"/>
    </row>
    <row r="39297" spans="31:31" ht="15.75" x14ac:dyDescent="0.3">
      <c r="AE39297" s="70"/>
    </row>
    <row r="39298" spans="31:31" ht="15.75" x14ac:dyDescent="0.3">
      <c r="AE39298" s="70"/>
    </row>
    <row r="39299" spans="31:31" ht="15.75" x14ac:dyDescent="0.3">
      <c r="AE39299" s="70"/>
    </row>
    <row r="39300" spans="31:31" ht="15.75" x14ac:dyDescent="0.3">
      <c r="AE39300" s="70"/>
    </row>
    <row r="39301" spans="31:31" ht="15.75" x14ac:dyDescent="0.3">
      <c r="AE39301" s="70"/>
    </row>
    <row r="39302" spans="31:31" ht="15.75" x14ac:dyDescent="0.3">
      <c r="AE39302" s="70"/>
    </row>
    <row r="39303" spans="31:31" ht="15.75" x14ac:dyDescent="0.3">
      <c r="AE39303" s="70"/>
    </row>
    <row r="39304" spans="31:31" ht="15.75" x14ac:dyDescent="0.3">
      <c r="AE39304" s="70"/>
    </row>
    <row r="39305" spans="31:31" ht="15.75" x14ac:dyDescent="0.3">
      <c r="AE39305" s="70"/>
    </row>
    <row r="39306" spans="31:31" ht="15.75" x14ac:dyDescent="0.3">
      <c r="AE39306" s="70"/>
    </row>
    <row r="39307" spans="31:31" ht="15.75" x14ac:dyDescent="0.3">
      <c r="AE39307" s="70"/>
    </row>
    <row r="39308" spans="31:31" ht="15.75" x14ac:dyDescent="0.3">
      <c r="AE39308" s="70"/>
    </row>
    <row r="39309" spans="31:31" ht="15.75" x14ac:dyDescent="0.3">
      <c r="AE39309" s="70"/>
    </row>
    <row r="39310" spans="31:31" ht="15.75" x14ac:dyDescent="0.3">
      <c r="AE39310" s="70"/>
    </row>
    <row r="39311" spans="31:31" ht="15.75" x14ac:dyDescent="0.3">
      <c r="AE39311" s="70"/>
    </row>
    <row r="39312" spans="31:31" ht="15.75" x14ac:dyDescent="0.3">
      <c r="AE39312" s="70"/>
    </row>
    <row r="39313" spans="31:31" ht="15.75" x14ac:dyDescent="0.3">
      <c r="AE39313" s="70"/>
    </row>
    <row r="39314" spans="31:31" ht="15.75" x14ac:dyDescent="0.3">
      <c r="AE39314" s="70"/>
    </row>
    <row r="39315" spans="31:31" ht="15.75" x14ac:dyDescent="0.3">
      <c r="AE39315" s="70"/>
    </row>
    <row r="39316" spans="31:31" ht="15.75" x14ac:dyDescent="0.3">
      <c r="AE39316" s="70"/>
    </row>
    <row r="39317" spans="31:31" ht="15.75" x14ac:dyDescent="0.3">
      <c r="AE39317" s="70"/>
    </row>
    <row r="39318" spans="31:31" ht="15.75" x14ac:dyDescent="0.3">
      <c r="AE39318" s="70"/>
    </row>
    <row r="39319" spans="31:31" ht="15.75" x14ac:dyDescent="0.3">
      <c r="AE39319" s="70"/>
    </row>
    <row r="39320" spans="31:31" ht="15.75" x14ac:dyDescent="0.3">
      <c r="AE39320" s="70"/>
    </row>
    <row r="39321" spans="31:31" ht="15.75" x14ac:dyDescent="0.3">
      <c r="AE39321" s="70"/>
    </row>
    <row r="39322" spans="31:31" ht="15.75" x14ac:dyDescent="0.3">
      <c r="AE39322" s="70"/>
    </row>
    <row r="39323" spans="31:31" ht="15.75" x14ac:dyDescent="0.3">
      <c r="AE39323" s="70"/>
    </row>
    <row r="39324" spans="31:31" ht="15.75" x14ac:dyDescent="0.3">
      <c r="AE39324" s="70"/>
    </row>
    <row r="39325" spans="31:31" ht="15.75" x14ac:dyDescent="0.3">
      <c r="AE39325" s="70"/>
    </row>
    <row r="39326" spans="31:31" ht="15.75" x14ac:dyDescent="0.3">
      <c r="AE39326" s="70"/>
    </row>
    <row r="39327" spans="31:31" ht="15.75" x14ac:dyDescent="0.3">
      <c r="AE39327" s="70"/>
    </row>
    <row r="39328" spans="31:31" ht="15.75" x14ac:dyDescent="0.3">
      <c r="AE39328" s="70"/>
    </row>
    <row r="39329" spans="31:31" ht="15.75" x14ac:dyDescent="0.3">
      <c r="AE39329" s="70"/>
    </row>
    <row r="39330" spans="31:31" ht="15.75" x14ac:dyDescent="0.3">
      <c r="AE39330" s="70"/>
    </row>
    <row r="39331" spans="31:31" ht="15.75" x14ac:dyDescent="0.3">
      <c r="AE39331" s="70"/>
    </row>
    <row r="39332" spans="31:31" ht="15.75" x14ac:dyDescent="0.3">
      <c r="AE39332" s="70"/>
    </row>
    <row r="39333" spans="31:31" ht="15.75" x14ac:dyDescent="0.3">
      <c r="AE39333" s="70"/>
    </row>
    <row r="39334" spans="31:31" ht="15.75" x14ac:dyDescent="0.3">
      <c r="AE39334" s="70"/>
    </row>
    <row r="39335" spans="31:31" ht="15.75" x14ac:dyDescent="0.3">
      <c r="AE39335" s="70"/>
    </row>
    <row r="39336" spans="31:31" ht="15.75" x14ac:dyDescent="0.3">
      <c r="AE39336" s="70"/>
    </row>
    <row r="39337" spans="31:31" ht="15.75" x14ac:dyDescent="0.3">
      <c r="AE39337" s="70"/>
    </row>
    <row r="39338" spans="31:31" ht="15.75" x14ac:dyDescent="0.3">
      <c r="AE39338" s="70"/>
    </row>
    <row r="39339" spans="31:31" ht="15.75" x14ac:dyDescent="0.3">
      <c r="AE39339" s="70"/>
    </row>
    <row r="39340" spans="31:31" ht="15.75" x14ac:dyDescent="0.3">
      <c r="AE39340" s="70"/>
    </row>
    <row r="39341" spans="31:31" ht="15.75" x14ac:dyDescent="0.3">
      <c r="AE39341" s="70"/>
    </row>
    <row r="39342" spans="31:31" ht="15.75" x14ac:dyDescent="0.3">
      <c r="AE39342" s="70"/>
    </row>
    <row r="39343" spans="31:31" ht="15.75" x14ac:dyDescent="0.3">
      <c r="AE39343" s="70"/>
    </row>
    <row r="39344" spans="31:31" ht="15.75" x14ac:dyDescent="0.3">
      <c r="AE39344" s="70"/>
    </row>
    <row r="39345" spans="31:31" ht="15.75" x14ac:dyDescent="0.3">
      <c r="AE39345" s="70"/>
    </row>
    <row r="39346" spans="31:31" ht="15.75" x14ac:dyDescent="0.3">
      <c r="AE39346" s="70"/>
    </row>
    <row r="39347" spans="31:31" ht="15.75" x14ac:dyDescent="0.3">
      <c r="AE39347" s="70"/>
    </row>
    <row r="39348" spans="31:31" ht="15.75" x14ac:dyDescent="0.3">
      <c r="AE39348" s="70"/>
    </row>
    <row r="39349" spans="31:31" ht="15.75" x14ac:dyDescent="0.3">
      <c r="AE39349" s="70"/>
    </row>
    <row r="39350" spans="31:31" ht="15.75" x14ac:dyDescent="0.3">
      <c r="AE39350" s="70"/>
    </row>
    <row r="39351" spans="31:31" ht="15.75" x14ac:dyDescent="0.3">
      <c r="AE39351" s="70"/>
    </row>
    <row r="39352" spans="31:31" ht="15.75" x14ac:dyDescent="0.3">
      <c r="AE39352" s="70"/>
    </row>
    <row r="39353" spans="31:31" ht="15.75" x14ac:dyDescent="0.3">
      <c r="AE39353" s="70"/>
    </row>
    <row r="39354" spans="31:31" ht="15.75" x14ac:dyDescent="0.3">
      <c r="AE39354" s="70"/>
    </row>
    <row r="39355" spans="31:31" ht="15.75" x14ac:dyDescent="0.3">
      <c r="AE39355" s="70"/>
    </row>
    <row r="39356" spans="31:31" ht="15.75" x14ac:dyDescent="0.3">
      <c r="AE39356" s="70"/>
    </row>
    <row r="39357" spans="31:31" ht="15.75" x14ac:dyDescent="0.3">
      <c r="AE39357" s="70"/>
    </row>
    <row r="39358" spans="31:31" ht="15.75" x14ac:dyDescent="0.3">
      <c r="AE39358" s="70"/>
    </row>
    <row r="39359" spans="31:31" ht="15.75" x14ac:dyDescent="0.3">
      <c r="AE39359" s="70"/>
    </row>
    <row r="39360" spans="31:31" ht="15.75" x14ac:dyDescent="0.3">
      <c r="AE39360" s="70"/>
    </row>
    <row r="39361" spans="31:31" ht="15.75" x14ac:dyDescent="0.3">
      <c r="AE39361" s="70"/>
    </row>
    <row r="39362" spans="31:31" ht="15.75" x14ac:dyDescent="0.3">
      <c r="AE39362" s="70"/>
    </row>
    <row r="39363" spans="31:31" ht="15.75" x14ac:dyDescent="0.3">
      <c r="AE39363" s="70"/>
    </row>
    <row r="39364" spans="31:31" ht="15.75" x14ac:dyDescent="0.3">
      <c r="AE39364" s="70"/>
    </row>
    <row r="39365" spans="31:31" ht="15.75" x14ac:dyDescent="0.3">
      <c r="AE39365" s="70"/>
    </row>
    <row r="39366" spans="31:31" ht="15.75" x14ac:dyDescent="0.3">
      <c r="AE39366" s="70"/>
    </row>
    <row r="39367" spans="31:31" ht="15.75" x14ac:dyDescent="0.3">
      <c r="AE39367" s="70"/>
    </row>
    <row r="39368" spans="31:31" ht="15.75" x14ac:dyDescent="0.3">
      <c r="AE39368" s="70"/>
    </row>
    <row r="39369" spans="31:31" ht="15.75" x14ac:dyDescent="0.3">
      <c r="AE39369" s="70"/>
    </row>
    <row r="39370" spans="31:31" ht="15.75" x14ac:dyDescent="0.3">
      <c r="AE39370" s="70"/>
    </row>
    <row r="39371" spans="31:31" ht="15.75" x14ac:dyDescent="0.3">
      <c r="AE39371" s="70"/>
    </row>
    <row r="39372" spans="31:31" ht="15.75" x14ac:dyDescent="0.3">
      <c r="AE39372" s="70"/>
    </row>
    <row r="39373" spans="31:31" ht="15.75" x14ac:dyDescent="0.3">
      <c r="AE39373" s="70"/>
    </row>
    <row r="39374" spans="31:31" ht="15.75" x14ac:dyDescent="0.3">
      <c r="AE39374" s="70"/>
    </row>
    <row r="39375" spans="31:31" ht="15.75" x14ac:dyDescent="0.3">
      <c r="AE39375" s="70"/>
    </row>
    <row r="39376" spans="31:31" ht="15.75" x14ac:dyDescent="0.3">
      <c r="AE39376" s="70"/>
    </row>
    <row r="39377" spans="31:31" ht="15.75" x14ac:dyDescent="0.3">
      <c r="AE39377" s="70"/>
    </row>
    <row r="39378" spans="31:31" ht="15.75" x14ac:dyDescent="0.3">
      <c r="AE39378" s="70"/>
    </row>
    <row r="39379" spans="31:31" ht="15.75" x14ac:dyDescent="0.3">
      <c r="AE39379" s="70"/>
    </row>
    <row r="39380" spans="31:31" ht="15.75" x14ac:dyDescent="0.3">
      <c r="AE39380" s="70"/>
    </row>
    <row r="39381" spans="31:31" ht="15.75" x14ac:dyDescent="0.3">
      <c r="AE39381" s="70"/>
    </row>
    <row r="39382" spans="31:31" ht="15.75" x14ac:dyDescent="0.3">
      <c r="AE39382" s="70"/>
    </row>
    <row r="39383" spans="31:31" ht="15.75" x14ac:dyDescent="0.3">
      <c r="AE39383" s="70"/>
    </row>
    <row r="39384" spans="31:31" ht="15.75" x14ac:dyDescent="0.3">
      <c r="AE39384" s="70"/>
    </row>
    <row r="39385" spans="31:31" ht="15.75" x14ac:dyDescent="0.3">
      <c r="AE39385" s="70"/>
    </row>
    <row r="39386" spans="31:31" ht="15.75" x14ac:dyDescent="0.3">
      <c r="AE39386" s="70"/>
    </row>
    <row r="39387" spans="31:31" ht="15.75" x14ac:dyDescent="0.3">
      <c r="AE39387" s="70"/>
    </row>
    <row r="39388" spans="31:31" ht="15.75" x14ac:dyDescent="0.3">
      <c r="AE39388" s="70"/>
    </row>
    <row r="39389" spans="31:31" ht="15.75" x14ac:dyDescent="0.3">
      <c r="AE39389" s="70"/>
    </row>
    <row r="39390" spans="31:31" ht="15.75" x14ac:dyDescent="0.3">
      <c r="AE39390" s="70"/>
    </row>
    <row r="39391" spans="31:31" ht="15.75" x14ac:dyDescent="0.3">
      <c r="AE39391" s="70"/>
    </row>
    <row r="39392" spans="31:31" ht="15.75" x14ac:dyDescent="0.3">
      <c r="AE39392" s="70"/>
    </row>
    <row r="39393" spans="31:31" ht="15.75" x14ac:dyDescent="0.3">
      <c r="AE39393" s="70"/>
    </row>
    <row r="39394" spans="31:31" ht="15.75" x14ac:dyDescent="0.3">
      <c r="AE39394" s="70"/>
    </row>
    <row r="39395" spans="31:31" ht="15.75" x14ac:dyDescent="0.3">
      <c r="AE39395" s="70"/>
    </row>
    <row r="39396" spans="31:31" ht="15.75" x14ac:dyDescent="0.3">
      <c r="AE39396" s="70"/>
    </row>
    <row r="39397" spans="31:31" ht="15.75" x14ac:dyDescent="0.3">
      <c r="AE39397" s="70"/>
    </row>
    <row r="39398" spans="31:31" ht="15.75" x14ac:dyDescent="0.3">
      <c r="AE39398" s="70"/>
    </row>
    <row r="39399" spans="31:31" ht="15.75" x14ac:dyDescent="0.3">
      <c r="AE39399" s="70"/>
    </row>
    <row r="39400" spans="31:31" ht="15.75" x14ac:dyDescent="0.3">
      <c r="AE39400" s="70"/>
    </row>
    <row r="39401" spans="31:31" ht="15.75" x14ac:dyDescent="0.3">
      <c r="AE39401" s="70"/>
    </row>
    <row r="39402" spans="31:31" ht="15.75" x14ac:dyDescent="0.3">
      <c r="AE39402" s="70"/>
    </row>
    <row r="39403" spans="31:31" ht="15.75" x14ac:dyDescent="0.3">
      <c r="AE39403" s="70"/>
    </row>
    <row r="39404" spans="31:31" ht="15.75" x14ac:dyDescent="0.3">
      <c r="AE39404" s="70"/>
    </row>
    <row r="39405" spans="31:31" ht="15.75" x14ac:dyDescent="0.3">
      <c r="AE39405" s="70"/>
    </row>
    <row r="39406" spans="31:31" ht="15.75" x14ac:dyDescent="0.3">
      <c r="AE39406" s="70"/>
    </row>
    <row r="39407" spans="31:31" ht="15.75" x14ac:dyDescent="0.3">
      <c r="AE39407" s="70"/>
    </row>
    <row r="39408" spans="31:31" ht="15.75" x14ac:dyDescent="0.3">
      <c r="AE39408" s="70"/>
    </row>
    <row r="39409" spans="31:31" ht="15.75" x14ac:dyDescent="0.3">
      <c r="AE39409" s="70"/>
    </row>
    <row r="39410" spans="31:31" ht="15.75" x14ac:dyDescent="0.3">
      <c r="AE39410" s="70"/>
    </row>
    <row r="39411" spans="31:31" ht="15.75" x14ac:dyDescent="0.3">
      <c r="AE39411" s="70"/>
    </row>
    <row r="39412" spans="31:31" ht="15.75" x14ac:dyDescent="0.3">
      <c r="AE39412" s="70"/>
    </row>
    <row r="39413" spans="31:31" ht="15.75" x14ac:dyDescent="0.3">
      <c r="AE39413" s="70"/>
    </row>
    <row r="39414" spans="31:31" ht="15.75" x14ac:dyDescent="0.3">
      <c r="AE39414" s="70"/>
    </row>
    <row r="39415" spans="31:31" ht="15.75" x14ac:dyDescent="0.3">
      <c r="AE39415" s="70"/>
    </row>
    <row r="39416" spans="31:31" ht="15.75" x14ac:dyDescent="0.3">
      <c r="AE39416" s="70"/>
    </row>
    <row r="39417" spans="31:31" ht="15.75" x14ac:dyDescent="0.3">
      <c r="AE39417" s="70"/>
    </row>
    <row r="39418" spans="31:31" ht="15.75" x14ac:dyDescent="0.3">
      <c r="AE39418" s="70"/>
    </row>
    <row r="39419" spans="31:31" ht="15.75" x14ac:dyDescent="0.3">
      <c r="AE39419" s="70"/>
    </row>
    <row r="39420" spans="31:31" ht="15.75" x14ac:dyDescent="0.3">
      <c r="AE39420" s="70"/>
    </row>
    <row r="39421" spans="31:31" ht="15.75" x14ac:dyDescent="0.3">
      <c r="AE39421" s="70"/>
    </row>
    <row r="39422" spans="31:31" ht="15.75" x14ac:dyDescent="0.3">
      <c r="AE39422" s="70"/>
    </row>
    <row r="39423" spans="31:31" ht="15.75" x14ac:dyDescent="0.3">
      <c r="AE39423" s="70"/>
    </row>
    <row r="39424" spans="31:31" ht="15.75" x14ac:dyDescent="0.3">
      <c r="AE39424" s="70"/>
    </row>
    <row r="39425" spans="31:31" ht="15.75" x14ac:dyDescent="0.3">
      <c r="AE39425" s="70"/>
    </row>
    <row r="39426" spans="31:31" ht="15.75" x14ac:dyDescent="0.3">
      <c r="AE39426" s="70"/>
    </row>
    <row r="39427" spans="31:31" ht="15.75" x14ac:dyDescent="0.3">
      <c r="AE39427" s="70"/>
    </row>
    <row r="39428" spans="31:31" ht="15.75" x14ac:dyDescent="0.3">
      <c r="AE39428" s="70"/>
    </row>
    <row r="39429" spans="31:31" ht="15.75" x14ac:dyDescent="0.3">
      <c r="AE39429" s="70"/>
    </row>
    <row r="39430" spans="31:31" ht="15.75" x14ac:dyDescent="0.3">
      <c r="AE39430" s="70"/>
    </row>
    <row r="39431" spans="31:31" ht="15.75" x14ac:dyDescent="0.3">
      <c r="AE39431" s="70"/>
    </row>
    <row r="39432" spans="31:31" ht="15.75" x14ac:dyDescent="0.3">
      <c r="AE39432" s="70"/>
    </row>
    <row r="39433" spans="31:31" ht="15.75" x14ac:dyDescent="0.3">
      <c r="AE39433" s="70"/>
    </row>
    <row r="39434" spans="31:31" ht="15.75" x14ac:dyDescent="0.3">
      <c r="AE39434" s="70"/>
    </row>
    <row r="39435" spans="31:31" ht="15.75" x14ac:dyDescent="0.3">
      <c r="AE39435" s="70"/>
    </row>
    <row r="39436" spans="31:31" ht="15.75" x14ac:dyDescent="0.3">
      <c r="AE39436" s="70"/>
    </row>
    <row r="39437" spans="31:31" ht="15.75" x14ac:dyDescent="0.3">
      <c r="AE39437" s="70"/>
    </row>
    <row r="39438" spans="31:31" ht="15.75" x14ac:dyDescent="0.3">
      <c r="AE39438" s="70"/>
    </row>
    <row r="39439" spans="31:31" ht="15.75" x14ac:dyDescent="0.3">
      <c r="AE39439" s="70"/>
    </row>
    <row r="39440" spans="31:31" ht="15.75" x14ac:dyDescent="0.3">
      <c r="AE39440" s="70"/>
    </row>
    <row r="39441" spans="31:31" ht="15.75" x14ac:dyDescent="0.3">
      <c r="AE39441" s="70"/>
    </row>
    <row r="39442" spans="31:31" ht="15.75" x14ac:dyDescent="0.3">
      <c r="AE39442" s="70"/>
    </row>
    <row r="39443" spans="31:31" ht="15.75" x14ac:dyDescent="0.3">
      <c r="AE39443" s="70"/>
    </row>
    <row r="39444" spans="31:31" ht="15.75" x14ac:dyDescent="0.3">
      <c r="AE39444" s="70"/>
    </row>
    <row r="39445" spans="31:31" ht="15.75" x14ac:dyDescent="0.3">
      <c r="AE39445" s="70"/>
    </row>
    <row r="39446" spans="31:31" ht="15.75" x14ac:dyDescent="0.3">
      <c r="AE39446" s="70"/>
    </row>
    <row r="39447" spans="31:31" ht="15.75" x14ac:dyDescent="0.3">
      <c r="AE39447" s="70"/>
    </row>
    <row r="39448" spans="31:31" ht="15.75" x14ac:dyDescent="0.3">
      <c r="AE39448" s="70"/>
    </row>
    <row r="39449" spans="31:31" ht="15.75" x14ac:dyDescent="0.3">
      <c r="AE39449" s="70"/>
    </row>
    <row r="39450" spans="31:31" ht="15.75" x14ac:dyDescent="0.3">
      <c r="AE39450" s="70"/>
    </row>
    <row r="39451" spans="31:31" ht="15.75" x14ac:dyDescent="0.3">
      <c r="AE39451" s="70"/>
    </row>
    <row r="39452" spans="31:31" ht="15.75" x14ac:dyDescent="0.3">
      <c r="AE39452" s="70"/>
    </row>
    <row r="39453" spans="31:31" ht="15.75" x14ac:dyDescent="0.3">
      <c r="AE39453" s="70"/>
    </row>
    <row r="39454" spans="31:31" ht="15.75" x14ac:dyDescent="0.3">
      <c r="AE39454" s="70"/>
    </row>
    <row r="39455" spans="31:31" ht="15.75" x14ac:dyDescent="0.3">
      <c r="AE39455" s="70"/>
    </row>
    <row r="39456" spans="31:31" ht="15.75" x14ac:dyDescent="0.3">
      <c r="AE39456" s="70"/>
    </row>
    <row r="39457" spans="31:31" ht="15.75" x14ac:dyDescent="0.3">
      <c r="AE39457" s="70"/>
    </row>
    <row r="39458" spans="31:31" ht="15.75" x14ac:dyDescent="0.3">
      <c r="AE39458" s="70"/>
    </row>
    <row r="39459" spans="31:31" ht="15.75" x14ac:dyDescent="0.3">
      <c r="AE39459" s="70"/>
    </row>
    <row r="39460" spans="31:31" ht="15.75" x14ac:dyDescent="0.3">
      <c r="AE39460" s="70"/>
    </row>
    <row r="39461" spans="31:31" ht="15.75" x14ac:dyDescent="0.3">
      <c r="AE39461" s="70"/>
    </row>
    <row r="39462" spans="31:31" ht="15.75" x14ac:dyDescent="0.3">
      <c r="AE39462" s="70"/>
    </row>
    <row r="39463" spans="31:31" ht="15.75" x14ac:dyDescent="0.3">
      <c r="AE39463" s="70"/>
    </row>
    <row r="39464" spans="31:31" ht="15.75" x14ac:dyDescent="0.3">
      <c r="AE39464" s="70"/>
    </row>
    <row r="39465" spans="31:31" ht="15.75" x14ac:dyDescent="0.3">
      <c r="AE39465" s="70"/>
    </row>
    <row r="39466" spans="31:31" ht="15.75" x14ac:dyDescent="0.3">
      <c r="AE39466" s="70"/>
    </row>
    <row r="39467" spans="31:31" ht="15.75" x14ac:dyDescent="0.3">
      <c r="AE39467" s="70"/>
    </row>
    <row r="39468" spans="31:31" ht="15.75" x14ac:dyDescent="0.3">
      <c r="AE39468" s="70"/>
    </row>
    <row r="39469" spans="31:31" ht="15.75" x14ac:dyDescent="0.3">
      <c r="AE39469" s="70"/>
    </row>
    <row r="39470" spans="31:31" ht="15.75" x14ac:dyDescent="0.3">
      <c r="AE39470" s="70"/>
    </row>
    <row r="39471" spans="31:31" ht="15.75" x14ac:dyDescent="0.3">
      <c r="AE39471" s="70"/>
    </row>
    <row r="39472" spans="31:31" ht="15.75" x14ac:dyDescent="0.3">
      <c r="AE39472" s="70"/>
    </row>
    <row r="39473" spans="31:31" ht="15.75" x14ac:dyDescent="0.3">
      <c r="AE39473" s="70"/>
    </row>
    <row r="39474" spans="31:31" ht="15.75" x14ac:dyDescent="0.3">
      <c r="AE39474" s="70"/>
    </row>
    <row r="39475" spans="31:31" ht="15.75" x14ac:dyDescent="0.3">
      <c r="AE39475" s="70"/>
    </row>
    <row r="39476" spans="31:31" ht="15.75" x14ac:dyDescent="0.3">
      <c r="AE39476" s="70"/>
    </row>
    <row r="39477" spans="31:31" ht="15.75" x14ac:dyDescent="0.3">
      <c r="AE39477" s="70"/>
    </row>
    <row r="39478" spans="31:31" ht="15.75" x14ac:dyDescent="0.3">
      <c r="AE39478" s="70"/>
    </row>
    <row r="39479" spans="31:31" ht="15.75" x14ac:dyDescent="0.3">
      <c r="AE39479" s="70"/>
    </row>
    <row r="39480" spans="31:31" ht="15.75" x14ac:dyDescent="0.3">
      <c r="AE39480" s="70"/>
    </row>
    <row r="39481" spans="31:31" ht="15.75" x14ac:dyDescent="0.3">
      <c r="AE39481" s="70"/>
    </row>
    <row r="39482" spans="31:31" ht="15.75" x14ac:dyDescent="0.3">
      <c r="AE39482" s="70"/>
    </row>
    <row r="39483" spans="31:31" ht="15.75" x14ac:dyDescent="0.3">
      <c r="AE39483" s="70"/>
    </row>
    <row r="39484" spans="31:31" ht="15.75" x14ac:dyDescent="0.3">
      <c r="AE39484" s="70"/>
    </row>
    <row r="39485" spans="31:31" ht="15.75" x14ac:dyDescent="0.3">
      <c r="AE39485" s="70"/>
    </row>
    <row r="39486" spans="31:31" ht="15.75" x14ac:dyDescent="0.3">
      <c r="AE39486" s="70"/>
    </row>
    <row r="39487" spans="31:31" ht="15.75" x14ac:dyDescent="0.3">
      <c r="AE39487" s="70"/>
    </row>
    <row r="39488" spans="31:31" ht="15.75" x14ac:dyDescent="0.3">
      <c r="AE39488" s="70"/>
    </row>
    <row r="39489" spans="31:31" ht="15.75" x14ac:dyDescent="0.3">
      <c r="AE39489" s="70"/>
    </row>
    <row r="39490" spans="31:31" ht="15.75" x14ac:dyDescent="0.3">
      <c r="AE39490" s="70"/>
    </row>
    <row r="39491" spans="31:31" ht="15.75" x14ac:dyDescent="0.3">
      <c r="AE39491" s="70"/>
    </row>
    <row r="39492" spans="31:31" ht="15.75" x14ac:dyDescent="0.3">
      <c r="AE39492" s="70"/>
    </row>
    <row r="39493" spans="31:31" ht="15.75" x14ac:dyDescent="0.3">
      <c r="AE39493" s="70"/>
    </row>
    <row r="39494" spans="31:31" ht="15.75" x14ac:dyDescent="0.3">
      <c r="AE39494" s="70"/>
    </row>
    <row r="39495" spans="31:31" ht="15.75" x14ac:dyDescent="0.3">
      <c r="AE39495" s="70"/>
    </row>
    <row r="39496" spans="31:31" ht="15.75" x14ac:dyDescent="0.3">
      <c r="AE39496" s="70"/>
    </row>
    <row r="39497" spans="31:31" ht="15.75" x14ac:dyDescent="0.3">
      <c r="AE39497" s="70"/>
    </row>
    <row r="39498" spans="31:31" ht="15.75" x14ac:dyDescent="0.3">
      <c r="AE39498" s="70"/>
    </row>
    <row r="39499" spans="31:31" ht="15.75" x14ac:dyDescent="0.3">
      <c r="AE39499" s="70"/>
    </row>
    <row r="39500" spans="31:31" ht="15.75" x14ac:dyDescent="0.3">
      <c r="AE39500" s="70"/>
    </row>
    <row r="39501" spans="31:31" ht="15.75" x14ac:dyDescent="0.3">
      <c r="AE39501" s="70"/>
    </row>
    <row r="39502" spans="31:31" ht="15.75" x14ac:dyDescent="0.3">
      <c r="AE39502" s="70"/>
    </row>
    <row r="39503" spans="31:31" ht="15.75" x14ac:dyDescent="0.3">
      <c r="AE39503" s="70"/>
    </row>
    <row r="39504" spans="31:31" ht="15.75" x14ac:dyDescent="0.3">
      <c r="AE39504" s="70"/>
    </row>
    <row r="39505" spans="31:31" ht="15.75" x14ac:dyDescent="0.3">
      <c r="AE39505" s="70"/>
    </row>
    <row r="39506" spans="31:31" ht="15.75" x14ac:dyDescent="0.3">
      <c r="AE39506" s="70"/>
    </row>
    <row r="39507" spans="31:31" ht="15.75" x14ac:dyDescent="0.3">
      <c r="AE39507" s="70"/>
    </row>
    <row r="39508" spans="31:31" ht="15.75" x14ac:dyDescent="0.3">
      <c r="AE39508" s="70"/>
    </row>
    <row r="39509" spans="31:31" ht="15.75" x14ac:dyDescent="0.3">
      <c r="AE39509" s="70"/>
    </row>
    <row r="39510" spans="31:31" ht="15.75" x14ac:dyDescent="0.3">
      <c r="AE39510" s="70"/>
    </row>
    <row r="39511" spans="31:31" ht="15.75" x14ac:dyDescent="0.3">
      <c r="AE39511" s="70"/>
    </row>
    <row r="39512" spans="31:31" ht="15.75" x14ac:dyDescent="0.3">
      <c r="AE39512" s="70"/>
    </row>
    <row r="39513" spans="31:31" ht="15.75" x14ac:dyDescent="0.3">
      <c r="AE39513" s="70"/>
    </row>
    <row r="39514" spans="31:31" ht="15.75" x14ac:dyDescent="0.3">
      <c r="AE39514" s="70"/>
    </row>
    <row r="39515" spans="31:31" ht="15.75" x14ac:dyDescent="0.3">
      <c r="AE39515" s="70"/>
    </row>
    <row r="39516" spans="31:31" ht="15.75" x14ac:dyDescent="0.3">
      <c r="AE39516" s="70"/>
    </row>
    <row r="39517" spans="31:31" ht="15.75" x14ac:dyDescent="0.3">
      <c r="AE39517" s="70"/>
    </row>
    <row r="39518" spans="31:31" ht="15.75" x14ac:dyDescent="0.3">
      <c r="AE39518" s="70"/>
    </row>
    <row r="39519" spans="31:31" ht="15.75" x14ac:dyDescent="0.3">
      <c r="AE39519" s="70"/>
    </row>
    <row r="39520" spans="31:31" ht="15.75" x14ac:dyDescent="0.3">
      <c r="AE39520" s="70"/>
    </row>
    <row r="39521" spans="31:31" ht="15.75" x14ac:dyDescent="0.3">
      <c r="AE39521" s="70"/>
    </row>
    <row r="39522" spans="31:31" ht="15.75" x14ac:dyDescent="0.3">
      <c r="AE39522" s="70"/>
    </row>
    <row r="39523" spans="31:31" ht="15.75" x14ac:dyDescent="0.3">
      <c r="AE39523" s="70"/>
    </row>
    <row r="39524" spans="31:31" ht="15.75" x14ac:dyDescent="0.3">
      <c r="AE39524" s="70"/>
    </row>
    <row r="39525" spans="31:31" ht="15.75" x14ac:dyDescent="0.3">
      <c r="AE39525" s="70"/>
    </row>
    <row r="39526" spans="31:31" ht="15.75" x14ac:dyDescent="0.3">
      <c r="AE39526" s="70"/>
    </row>
    <row r="39527" spans="31:31" ht="15.75" x14ac:dyDescent="0.3">
      <c r="AE39527" s="70"/>
    </row>
    <row r="39528" spans="31:31" ht="15.75" x14ac:dyDescent="0.3">
      <c r="AE39528" s="70"/>
    </row>
    <row r="39529" spans="31:31" ht="15.75" x14ac:dyDescent="0.3">
      <c r="AE39529" s="70"/>
    </row>
    <row r="39530" spans="31:31" ht="15.75" x14ac:dyDescent="0.3">
      <c r="AE39530" s="70"/>
    </row>
    <row r="39531" spans="31:31" ht="15.75" x14ac:dyDescent="0.3">
      <c r="AE39531" s="70"/>
    </row>
    <row r="39532" spans="31:31" ht="15.75" x14ac:dyDescent="0.3">
      <c r="AE39532" s="70"/>
    </row>
    <row r="39533" spans="31:31" ht="15.75" x14ac:dyDescent="0.3">
      <c r="AE39533" s="70"/>
    </row>
    <row r="39534" spans="31:31" ht="15.75" x14ac:dyDescent="0.3">
      <c r="AE39534" s="70"/>
    </row>
    <row r="39535" spans="31:31" ht="15.75" x14ac:dyDescent="0.3">
      <c r="AE39535" s="70"/>
    </row>
    <row r="39536" spans="31:31" ht="15.75" x14ac:dyDescent="0.3">
      <c r="AE39536" s="70"/>
    </row>
    <row r="39537" spans="31:31" ht="15.75" x14ac:dyDescent="0.3">
      <c r="AE39537" s="70"/>
    </row>
    <row r="39538" spans="31:31" ht="15.75" x14ac:dyDescent="0.3">
      <c r="AE39538" s="70"/>
    </row>
    <row r="39539" spans="31:31" ht="15.75" x14ac:dyDescent="0.3">
      <c r="AE39539" s="70"/>
    </row>
    <row r="39540" spans="31:31" ht="15.75" x14ac:dyDescent="0.3">
      <c r="AE39540" s="70"/>
    </row>
    <row r="39541" spans="31:31" ht="15.75" x14ac:dyDescent="0.3">
      <c r="AE39541" s="70"/>
    </row>
    <row r="39542" spans="31:31" ht="15.75" x14ac:dyDescent="0.3">
      <c r="AE39542" s="70"/>
    </row>
    <row r="39543" spans="31:31" ht="15.75" x14ac:dyDescent="0.3">
      <c r="AE39543" s="70"/>
    </row>
    <row r="39544" spans="31:31" ht="15.75" x14ac:dyDescent="0.3">
      <c r="AE39544" s="70"/>
    </row>
    <row r="39545" spans="31:31" ht="15.75" x14ac:dyDescent="0.3">
      <c r="AE39545" s="70"/>
    </row>
    <row r="39546" spans="31:31" ht="15.75" x14ac:dyDescent="0.3">
      <c r="AE39546" s="70"/>
    </row>
    <row r="39547" spans="31:31" ht="15.75" x14ac:dyDescent="0.3">
      <c r="AE39547" s="70"/>
    </row>
    <row r="39548" spans="31:31" ht="15.75" x14ac:dyDescent="0.3">
      <c r="AE39548" s="70"/>
    </row>
    <row r="39549" spans="31:31" ht="15.75" x14ac:dyDescent="0.3">
      <c r="AE39549" s="70"/>
    </row>
    <row r="39550" spans="31:31" ht="15.75" x14ac:dyDescent="0.3">
      <c r="AE39550" s="70"/>
    </row>
    <row r="39551" spans="31:31" ht="15.75" x14ac:dyDescent="0.3">
      <c r="AE39551" s="70"/>
    </row>
    <row r="39552" spans="31:31" ht="15.75" x14ac:dyDescent="0.3">
      <c r="AE39552" s="70"/>
    </row>
    <row r="39553" spans="31:31" ht="15.75" x14ac:dyDescent="0.3">
      <c r="AE39553" s="70"/>
    </row>
    <row r="39554" spans="31:31" ht="15.75" x14ac:dyDescent="0.3">
      <c r="AE39554" s="70"/>
    </row>
    <row r="39555" spans="31:31" ht="15.75" x14ac:dyDescent="0.3">
      <c r="AE39555" s="70"/>
    </row>
    <row r="39556" spans="31:31" ht="15.75" x14ac:dyDescent="0.3">
      <c r="AE39556" s="70"/>
    </row>
    <row r="39557" spans="31:31" ht="15.75" x14ac:dyDescent="0.3">
      <c r="AE39557" s="70"/>
    </row>
    <row r="39558" spans="31:31" ht="15.75" x14ac:dyDescent="0.3">
      <c r="AE39558" s="70"/>
    </row>
    <row r="39559" spans="31:31" ht="15.75" x14ac:dyDescent="0.3">
      <c r="AE39559" s="70"/>
    </row>
    <row r="39560" spans="31:31" ht="15.75" x14ac:dyDescent="0.3">
      <c r="AE39560" s="70"/>
    </row>
    <row r="39561" spans="31:31" ht="15.75" x14ac:dyDescent="0.3">
      <c r="AE39561" s="70"/>
    </row>
    <row r="39562" spans="31:31" ht="15.75" x14ac:dyDescent="0.3">
      <c r="AE39562" s="70"/>
    </row>
    <row r="39563" spans="31:31" ht="15.75" x14ac:dyDescent="0.3">
      <c r="AE39563" s="70"/>
    </row>
    <row r="39564" spans="31:31" ht="15.75" x14ac:dyDescent="0.3">
      <c r="AE39564" s="70"/>
    </row>
    <row r="39565" spans="31:31" ht="15.75" x14ac:dyDescent="0.3">
      <c r="AE39565" s="70"/>
    </row>
    <row r="39566" spans="31:31" ht="15.75" x14ac:dyDescent="0.3">
      <c r="AE39566" s="70"/>
    </row>
    <row r="39567" spans="31:31" ht="15.75" x14ac:dyDescent="0.3">
      <c r="AE39567" s="70"/>
    </row>
    <row r="39568" spans="31:31" ht="15.75" x14ac:dyDescent="0.3">
      <c r="AE39568" s="70"/>
    </row>
    <row r="39569" spans="31:31" ht="15.75" x14ac:dyDescent="0.3">
      <c r="AE39569" s="70"/>
    </row>
    <row r="39570" spans="31:31" ht="15.75" x14ac:dyDescent="0.3">
      <c r="AE39570" s="70"/>
    </row>
    <row r="39571" spans="31:31" ht="15.75" x14ac:dyDescent="0.3">
      <c r="AE39571" s="70"/>
    </row>
    <row r="39572" spans="31:31" ht="15.75" x14ac:dyDescent="0.3">
      <c r="AE39572" s="70"/>
    </row>
    <row r="39573" spans="31:31" ht="15.75" x14ac:dyDescent="0.3">
      <c r="AE39573" s="70"/>
    </row>
    <row r="39574" spans="31:31" ht="15.75" x14ac:dyDescent="0.3">
      <c r="AE39574" s="70"/>
    </row>
    <row r="39575" spans="31:31" ht="15.75" x14ac:dyDescent="0.3">
      <c r="AE39575" s="70"/>
    </row>
    <row r="39576" spans="31:31" ht="15.75" x14ac:dyDescent="0.3">
      <c r="AE39576" s="70"/>
    </row>
    <row r="39577" spans="31:31" ht="15.75" x14ac:dyDescent="0.3">
      <c r="AE39577" s="70"/>
    </row>
    <row r="39578" spans="31:31" ht="15.75" x14ac:dyDescent="0.3">
      <c r="AE39578" s="70"/>
    </row>
    <row r="39579" spans="31:31" ht="15.75" x14ac:dyDescent="0.3">
      <c r="AE39579" s="70"/>
    </row>
    <row r="39580" spans="31:31" ht="15.75" x14ac:dyDescent="0.3">
      <c r="AE39580" s="70"/>
    </row>
    <row r="39581" spans="31:31" ht="15.75" x14ac:dyDescent="0.3">
      <c r="AE39581" s="70"/>
    </row>
    <row r="39582" spans="31:31" ht="15.75" x14ac:dyDescent="0.3">
      <c r="AE39582" s="70"/>
    </row>
    <row r="39583" spans="31:31" ht="15.75" x14ac:dyDescent="0.3">
      <c r="AE39583" s="70"/>
    </row>
    <row r="39584" spans="31:31" ht="15.75" x14ac:dyDescent="0.3">
      <c r="AE39584" s="70"/>
    </row>
    <row r="39585" spans="31:31" ht="15.75" x14ac:dyDescent="0.3">
      <c r="AE39585" s="70"/>
    </row>
    <row r="39586" spans="31:31" ht="15.75" x14ac:dyDescent="0.3">
      <c r="AE39586" s="70"/>
    </row>
    <row r="39587" spans="31:31" ht="15.75" x14ac:dyDescent="0.3">
      <c r="AE39587" s="70"/>
    </row>
    <row r="39588" spans="31:31" ht="15.75" x14ac:dyDescent="0.3">
      <c r="AE39588" s="70"/>
    </row>
    <row r="39589" spans="31:31" ht="15.75" x14ac:dyDescent="0.3">
      <c r="AE39589" s="70"/>
    </row>
    <row r="39590" spans="31:31" ht="15.75" x14ac:dyDescent="0.3">
      <c r="AE39590" s="70"/>
    </row>
    <row r="39591" spans="31:31" ht="15.75" x14ac:dyDescent="0.3">
      <c r="AE39591" s="70"/>
    </row>
    <row r="39592" spans="31:31" ht="15.75" x14ac:dyDescent="0.3">
      <c r="AE39592" s="70"/>
    </row>
    <row r="39593" spans="31:31" ht="15.75" x14ac:dyDescent="0.3">
      <c r="AE39593" s="70"/>
    </row>
    <row r="39594" spans="31:31" ht="15.75" x14ac:dyDescent="0.3">
      <c r="AE39594" s="70"/>
    </row>
    <row r="39595" spans="31:31" ht="15.75" x14ac:dyDescent="0.3">
      <c r="AE39595" s="70"/>
    </row>
    <row r="39596" spans="31:31" ht="15.75" x14ac:dyDescent="0.3">
      <c r="AE39596" s="70"/>
    </row>
    <row r="39597" spans="31:31" ht="15.75" x14ac:dyDescent="0.3">
      <c r="AE39597" s="70"/>
    </row>
    <row r="39598" spans="31:31" ht="15.75" x14ac:dyDescent="0.3">
      <c r="AE39598" s="70"/>
    </row>
    <row r="39599" spans="31:31" ht="15.75" x14ac:dyDescent="0.3">
      <c r="AE39599" s="70"/>
    </row>
    <row r="39600" spans="31:31" ht="15.75" x14ac:dyDescent="0.3">
      <c r="AE39600" s="70"/>
    </row>
    <row r="39601" spans="31:31" ht="15.75" x14ac:dyDescent="0.3">
      <c r="AE39601" s="70"/>
    </row>
    <row r="39602" spans="31:31" ht="15.75" x14ac:dyDescent="0.3">
      <c r="AE39602" s="70"/>
    </row>
    <row r="39603" spans="31:31" ht="15.75" x14ac:dyDescent="0.3">
      <c r="AE39603" s="70"/>
    </row>
    <row r="39604" spans="31:31" ht="15.75" x14ac:dyDescent="0.3">
      <c r="AE39604" s="70"/>
    </row>
    <row r="39605" spans="31:31" ht="15.75" x14ac:dyDescent="0.3">
      <c r="AE39605" s="70"/>
    </row>
    <row r="39606" spans="31:31" ht="15.75" x14ac:dyDescent="0.3">
      <c r="AE39606" s="70"/>
    </row>
    <row r="39607" spans="31:31" ht="15.75" x14ac:dyDescent="0.3">
      <c r="AE39607" s="70"/>
    </row>
    <row r="39608" spans="31:31" ht="15.75" x14ac:dyDescent="0.3">
      <c r="AE39608" s="70"/>
    </row>
    <row r="39609" spans="31:31" ht="15.75" x14ac:dyDescent="0.3">
      <c r="AE39609" s="70"/>
    </row>
    <row r="39610" spans="31:31" ht="15.75" x14ac:dyDescent="0.3">
      <c r="AE39610" s="70"/>
    </row>
    <row r="39611" spans="31:31" ht="15.75" x14ac:dyDescent="0.3">
      <c r="AE39611" s="70"/>
    </row>
    <row r="39612" spans="31:31" ht="15.75" x14ac:dyDescent="0.3">
      <c r="AE39612" s="70"/>
    </row>
    <row r="39613" spans="31:31" ht="15.75" x14ac:dyDescent="0.3">
      <c r="AE39613" s="70"/>
    </row>
    <row r="39614" spans="31:31" ht="15.75" x14ac:dyDescent="0.3">
      <c r="AE39614" s="70"/>
    </row>
    <row r="39615" spans="31:31" ht="15.75" x14ac:dyDescent="0.3">
      <c r="AE39615" s="70"/>
    </row>
    <row r="39616" spans="31:31" ht="15.75" x14ac:dyDescent="0.3">
      <c r="AE39616" s="70"/>
    </row>
    <row r="39617" spans="31:31" ht="15.75" x14ac:dyDescent="0.3">
      <c r="AE39617" s="70"/>
    </row>
    <row r="39618" spans="31:31" ht="15.75" x14ac:dyDescent="0.3">
      <c r="AE39618" s="70"/>
    </row>
    <row r="39619" spans="31:31" ht="15.75" x14ac:dyDescent="0.3">
      <c r="AE39619" s="70"/>
    </row>
    <row r="39620" spans="31:31" ht="15.75" x14ac:dyDescent="0.3">
      <c r="AE39620" s="70"/>
    </row>
    <row r="39621" spans="31:31" ht="15.75" x14ac:dyDescent="0.3">
      <c r="AE39621" s="70"/>
    </row>
    <row r="39622" spans="31:31" ht="15.75" x14ac:dyDescent="0.3">
      <c r="AE39622" s="70"/>
    </row>
    <row r="39623" spans="31:31" ht="15.75" x14ac:dyDescent="0.3">
      <c r="AE39623" s="70"/>
    </row>
    <row r="39624" spans="31:31" ht="15.75" x14ac:dyDescent="0.3">
      <c r="AE39624" s="70"/>
    </row>
    <row r="39625" spans="31:31" ht="15.75" x14ac:dyDescent="0.3">
      <c r="AE39625" s="70"/>
    </row>
    <row r="39626" spans="31:31" ht="15.75" x14ac:dyDescent="0.3">
      <c r="AE39626" s="70"/>
    </row>
    <row r="39627" spans="31:31" ht="15.75" x14ac:dyDescent="0.3">
      <c r="AE39627" s="70"/>
    </row>
    <row r="39628" spans="31:31" ht="15.75" x14ac:dyDescent="0.3">
      <c r="AE39628" s="70"/>
    </row>
    <row r="39629" spans="31:31" ht="15.75" x14ac:dyDescent="0.3">
      <c r="AE39629" s="70"/>
    </row>
    <row r="39630" spans="31:31" ht="15.75" x14ac:dyDescent="0.3">
      <c r="AE39630" s="70"/>
    </row>
    <row r="39631" spans="31:31" ht="15.75" x14ac:dyDescent="0.3">
      <c r="AE39631" s="70"/>
    </row>
    <row r="39632" spans="31:31" ht="15.75" x14ac:dyDescent="0.3">
      <c r="AE39632" s="70"/>
    </row>
    <row r="39633" spans="31:31" ht="15.75" x14ac:dyDescent="0.3">
      <c r="AE39633" s="70"/>
    </row>
    <row r="39634" spans="31:31" ht="15.75" x14ac:dyDescent="0.3">
      <c r="AE39634" s="70"/>
    </row>
    <row r="39635" spans="31:31" ht="15.75" x14ac:dyDescent="0.3">
      <c r="AE39635" s="70"/>
    </row>
    <row r="39636" spans="31:31" ht="15.75" x14ac:dyDescent="0.3">
      <c r="AE39636" s="70"/>
    </row>
    <row r="39637" spans="31:31" ht="15.75" x14ac:dyDescent="0.3">
      <c r="AE39637" s="70"/>
    </row>
    <row r="39638" spans="31:31" ht="15.75" x14ac:dyDescent="0.3">
      <c r="AE39638" s="70"/>
    </row>
    <row r="39639" spans="31:31" ht="15.75" x14ac:dyDescent="0.3">
      <c r="AE39639" s="70"/>
    </row>
    <row r="39640" spans="31:31" ht="15.75" x14ac:dyDescent="0.3">
      <c r="AE39640" s="70"/>
    </row>
    <row r="39641" spans="31:31" ht="15.75" x14ac:dyDescent="0.3">
      <c r="AE39641" s="70"/>
    </row>
    <row r="39642" spans="31:31" ht="15.75" x14ac:dyDescent="0.3">
      <c r="AE39642" s="70"/>
    </row>
    <row r="39643" spans="31:31" ht="15.75" x14ac:dyDescent="0.3">
      <c r="AE39643" s="70"/>
    </row>
    <row r="39644" spans="31:31" ht="15.75" x14ac:dyDescent="0.3">
      <c r="AE39644" s="70"/>
    </row>
    <row r="39645" spans="31:31" ht="15.75" x14ac:dyDescent="0.3">
      <c r="AE39645" s="70"/>
    </row>
    <row r="39646" spans="31:31" ht="15.75" x14ac:dyDescent="0.3">
      <c r="AE39646" s="70"/>
    </row>
    <row r="39647" spans="31:31" ht="15.75" x14ac:dyDescent="0.3">
      <c r="AE39647" s="70"/>
    </row>
    <row r="39648" spans="31:31" ht="15.75" x14ac:dyDescent="0.3">
      <c r="AE39648" s="70"/>
    </row>
    <row r="39649" spans="31:31" ht="15.75" x14ac:dyDescent="0.3">
      <c r="AE39649" s="70"/>
    </row>
    <row r="39650" spans="31:31" ht="15.75" x14ac:dyDescent="0.3">
      <c r="AE39650" s="70"/>
    </row>
    <row r="39651" spans="31:31" ht="15.75" x14ac:dyDescent="0.3">
      <c r="AE39651" s="70"/>
    </row>
    <row r="39652" spans="31:31" ht="15.75" x14ac:dyDescent="0.3">
      <c r="AE39652" s="70"/>
    </row>
    <row r="39653" spans="31:31" ht="15.75" x14ac:dyDescent="0.3">
      <c r="AE39653" s="70"/>
    </row>
    <row r="39654" spans="31:31" ht="15.75" x14ac:dyDescent="0.3">
      <c r="AE39654" s="70"/>
    </row>
    <row r="39655" spans="31:31" ht="15.75" x14ac:dyDescent="0.3">
      <c r="AE39655" s="70"/>
    </row>
    <row r="39656" spans="31:31" ht="15.75" x14ac:dyDescent="0.3">
      <c r="AE39656" s="70"/>
    </row>
    <row r="39657" spans="31:31" ht="15.75" x14ac:dyDescent="0.3">
      <c r="AE39657" s="70"/>
    </row>
    <row r="39658" spans="31:31" ht="15.75" x14ac:dyDescent="0.3">
      <c r="AE39658" s="70"/>
    </row>
    <row r="39659" spans="31:31" ht="15.75" x14ac:dyDescent="0.3">
      <c r="AE39659" s="70"/>
    </row>
    <row r="39660" spans="31:31" ht="15.75" x14ac:dyDescent="0.3">
      <c r="AE39660" s="70"/>
    </row>
    <row r="39661" spans="31:31" ht="15.75" x14ac:dyDescent="0.3">
      <c r="AE39661" s="70"/>
    </row>
    <row r="39662" spans="31:31" ht="15.75" x14ac:dyDescent="0.3">
      <c r="AE39662" s="70"/>
    </row>
    <row r="39663" spans="31:31" ht="15.75" x14ac:dyDescent="0.3">
      <c r="AE39663" s="70"/>
    </row>
    <row r="39664" spans="31:31" ht="15.75" x14ac:dyDescent="0.3">
      <c r="AE39664" s="70"/>
    </row>
    <row r="39665" spans="31:31" ht="15.75" x14ac:dyDescent="0.3">
      <c r="AE39665" s="70"/>
    </row>
    <row r="39666" spans="31:31" ht="15.75" x14ac:dyDescent="0.3">
      <c r="AE39666" s="70"/>
    </row>
    <row r="39667" spans="31:31" ht="15.75" x14ac:dyDescent="0.3">
      <c r="AE39667" s="70"/>
    </row>
    <row r="39668" spans="31:31" ht="15.75" x14ac:dyDescent="0.3">
      <c r="AE39668" s="70"/>
    </row>
    <row r="39669" spans="31:31" ht="15.75" x14ac:dyDescent="0.3">
      <c r="AE39669" s="70"/>
    </row>
    <row r="39670" spans="31:31" ht="15.75" x14ac:dyDescent="0.3">
      <c r="AE39670" s="70"/>
    </row>
    <row r="39671" spans="31:31" ht="15.75" x14ac:dyDescent="0.3">
      <c r="AE39671" s="70"/>
    </row>
    <row r="39672" spans="31:31" ht="15.75" x14ac:dyDescent="0.3">
      <c r="AE39672" s="70"/>
    </row>
    <row r="39673" spans="31:31" ht="15.75" x14ac:dyDescent="0.3">
      <c r="AE39673" s="70"/>
    </row>
    <row r="39674" spans="31:31" ht="15.75" x14ac:dyDescent="0.3">
      <c r="AE39674" s="70"/>
    </row>
    <row r="39675" spans="31:31" ht="15.75" x14ac:dyDescent="0.3">
      <c r="AE39675" s="70"/>
    </row>
    <row r="39676" spans="31:31" ht="15.75" x14ac:dyDescent="0.3">
      <c r="AE39676" s="70"/>
    </row>
    <row r="39677" spans="31:31" ht="15.75" x14ac:dyDescent="0.3">
      <c r="AE39677" s="70"/>
    </row>
    <row r="39678" spans="31:31" ht="15.75" x14ac:dyDescent="0.3">
      <c r="AE39678" s="70"/>
    </row>
    <row r="39679" spans="31:31" ht="15.75" x14ac:dyDescent="0.3">
      <c r="AE39679" s="70"/>
    </row>
    <row r="39680" spans="31:31" ht="15.75" x14ac:dyDescent="0.3">
      <c r="AE39680" s="70"/>
    </row>
    <row r="39681" spans="31:31" ht="15.75" x14ac:dyDescent="0.3">
      <c r="AE39681" s="70"/>
    </row>
    <row r="39682" spans="31:31" ht="15.75" x14ac:dyDescent="0.3">
      <c r="AE39682" s="70"/>
    </row>
    <row r="39683" spans="31:31" ht="15.75" x14ac:dyDescent="0.3">
      <c r="AE39683" s="70"/>
    </row>
    <row r="39684" spans="31:31" ht="15.75" x14ac:dyDescent="0.3">
      <c r="AE39684" s="70"/>
    </row>
    <row r="39685" spans="31:31" ht="15.75" x14ac:dyDescent="0.3">
      <c r="AE39685" s="70"/>
    </row>
    <row r="39686" spans="31:31" ht="15.75" x14ac:dyDescent="0.3">
      <c r="AE39686" s="70"/>
    </row>
    <row r="39687" spans="31:31" ht="15.75" x14ac:dyDescent="0.3">
      <c r="AE39687" s="70"/>
    </row>
    <row r="39688" spans="31:31" ht="15.75" x14ac:dyDescent="0.3">
      <c r="AE39688" s="70"/>
    </row>
    <row r="39689" spans="31:31" ht="15.75" x14ac:dyDescent="0.3">
      <c r="AE39689" s="70"/>
    </row>
    <row r="39690" spans="31:31" ht="15.75" x14ac:dyDescent="0.3">
      <c r="AE39690" s="70"/>
    </row>
    <row r="39691" spans="31:31" ht="15.75" x14ac:dyDescent="0.3">
      <c r="AE39691" s="70"/>
    </row>
    <row r="39692" spans="31:31" ht="15.75" x14ac:dyDescent="0.3">
      <c r="AE39692" s="70"/>
    </row>
    <row r="39693" spans="31:31" ht="15.75" x14ac:dyDescent="0.3">
      <c r="AE39693" s="70"/>
    </row>
    <row r="39694" spans="31:31" ht="15.75" x14ac:dyDescent="0.3">
      <c r="AE39694" s="70"/>
    </row>
    <row r="39695" spans="31:31" ht="15.75" x14ac:dyDescent="0.3">
      <c r="AE39695" s="70"/>
    </row>
    <row r="39696" spans="31:31" ht="15.75" x14ac:dyDescent="0.3">
      <c r="AE39696" s="70"/>
    </row>
    <row r="39697" spans="31:31" ht="15.75" x14ac:dyDescent="0.3">
      <c r="AE39697" s="70"/>
    </row>
    <row r="39698" spans="31:31" ht="15.75" x14ac:dyDescent="0.3">
      <c r="AE39698" s="70"/>
    </row>
    <row r="39699" spans="31:31" ht="15.75" x14ac:dyDescent="0.3">
      <c r="AE39699" s="70"/>
    </row>
    <row r="39700" spans="31:31" ht="15.75" x14ac:dyDescent="0.3">
      <c r="AE39700" s="70"/>
    </row>
    <row r="39701" spans="31:31" ht="15.75" x14ac:dyDescent="0.3">
      <c r="AE39701" s="70"/>
    </row>
    <row r="39702" spans="31:31" ht="15.75" x14ac:dyDescent="0.3">
      <c r="AE39702" s="70"/>
    </row>
    <row r="39703" spans="31:31" ht="15.75" x14ac:dyDescent="0.3">
      <c r="AE39703" s="70"/>
    </row>
    <row r="39704" spans="31:31" ht="15.75" x14ac:dyDescent="0.3">
      <c r="AE39704" s="70"/>
    </row>
    <row r="39705" spans="31:31" ht="15.75" x14ac:dyDescent="0.3">
      <c r="AE39705" s="70"/>
    </row>
    <row r="39706" spans="31:31" ht="15.75" x14ac:dyDescent="0.3">
      <c r="AE39706" s="70"/>
    </row>
    <row r="39707" spans="31:31" ht="15.75" x14ac:dyDescent="0.3">
      <c r="AE39707" s="70"/>
    </row>
    <row r="39708" spans="31:31" ht="15.75" x14ac:dyDescent="0.3">
      <c r="AE39708" s="70"/>
    </row>
    <row r="39709" spans="31:31" ht="15.75" x14ac:dyDescent="0.3">
      <c r="AE39709" s="70"/>
    </row>
    <row r="39710" spans="31:31" ht="15.75" x14ac:dyDescent="0.3">
      <c r="AE39710" s="70"/>
    </row>
    <row r="39711" spans="31:31" ht="15.75" x14ac:dyDescent="0.3">
      <c r="AE39711" s="70"/>
    </row>
    <row r="39712" spans="31:31" ht="15.75" x14ac:dyDescent="0.3">
      <c r="AE39712" s="70"/>
    </row>
    <row r="39713" spans="31:31" ht="15.75" x14ac:dyDescent="0.3">
      <c r="AE39713" s="70"/>
    </row>
    <row r="39714" spans="31:31" ht="15.75" x14ac:dyDescent="0.3">
      <c r="AE39714" s="70"/>
    </row>
    <row r="39715" spans="31:31" ht="15.75" x14ac:dyDescent="0.3">
      <c r="AE39715" s="70"/>
    </row>
    <row r="39716" spans="31:31" ht="15.75" x14ac:dyDescent="0.3">
      <c r="AE39716" s="70"/>
    </row>
    <row r="39717" spans="31:31" ht="15.75" x14ac:dyDescent="0.3">
      <c r="AE39717" s="70"/>
    </row>
    <row r="39718" spans="31:31" ht="15.75" x14ac:dyDescent="0.3">
      <c r="AE39718" s="70"/>
    </row>
    <row r="39719" spans="31:31" ht="15.75" x14ac:dyDescent="0.3">
      <c r="AE39719" s="70"/>
    </row>
    <row r="39720" spans="31:31" ht="15.75" x14ac:dyDescent="0.3">
      <c r="AE39720" s="70"/>
    </row>
    <row r="39721" spans="31:31" ht="15.75" x14ac:dyDescent="0.3">
      <c r="AE39721" s="70"/>
    </row>
    <row r="39722" spans="31:31" ht="15.75" x14ac:dyDescent="0.3">
      <c r="AE39722" s="70"/>
    </row>
    <row r="39723" spans="31:31" ht="15.75" x14ac:dyDescent="0.3">
      <c r="AE39723" s="70"/>
    </row>
    <row r="39724" spans="31:31" ht="15.75" x14ac:dyDescent="0.3">
      <c r="AE39724" s="70"/>
    </row>
    <row r="39725" spans="31:31" ht="15.75" x14ac:dyDescent="0.3">
      <c r="AE39725" s="70"/>
    </row>
    <row r="39726" spans="31:31" ht="15.75" x14ac:dyDescent="0.3">
      <c r="AE39726" s="70"/>
    </row>
    <row r="39727" spans="31:31" ht="15.75" x14ac:dyDescent="0.3">
      <c r="AE39727" s="70"/>
    </row>
    <row r="39728" spans="31:31" ht="15.75" x14ac:dyDescent="0.3">
      <c r="AE39728" s="70"/>
    </row>
    <row r="39729" spans="31:31" ht="15.75" x14ac:dyDescent="0.3">
      <c r="AE39729" s="70"/>
    </row>
    <row r="39730" spans="31:31" ht="15.75" x14ac:dyDescent="0.3">
      <c r="AE39730" s="70"/>
    </row>
    <row r="39731" spans="31:31" ht="15.75" x14ac:dyDescent="0.3">
      <c r="AE39731" s="70"/>
    </row>
    <row r="39732" spans="31:31" ht="15.75" x14ac:dyDescent="0.3">
      <c r="AE39732" s="70"/>
    </row>
    <row r="39733" spans="31:31" ht="15.75" x14ac:dyDescent="0.3">
      <c r="AE39733" s="70"/>
    </row>
    <row r="39734" spans="31:31" ht="15.75" x14ac:dyDescent="0.3">
      <c r="AE39734" s="70"/>
    </row>
    <row r="39735" spans="31:31" ht="15.75" x14ac:dyDescent="0.3">
      <c r="AE39735" s="70"/>
    </row>
    <row r="39736" spans="31:31" ht="15.75" x14ac:dyDescent="0.3">
      <c r="AE39736" s="70"/>
    </row>
    <row r="39737" spans="31:31" ht="15.75" x14ac:dyDescent="0.3">
      <c r="AE39737" s="70"/>
    </row>
    <row r="39738" spans="31:31" ht="15.75" x14ac:dyDescent="0.3">
      <c r="AE39738" s="70"/>
    </row>
    <row r="39739" spans="31:31" ht="15.75" x14ac:dyDescent="0.3">
      <c r="AE39739" s="70"/>
    </row>
    <row r="39740" spans="31:31" ht="15.75" x14ac:dyDescent="0.3">
      <c r="AE39740" s="70"/>
    </row>
    <row r="39741" spans="31:31" ht="15.75" x14ac:dyDescent="0.3">
      <c r="AE39741" s="70"/>
    </row>
    <row r="39742" spans="31:31" ht="15.75" x14ac:dyDescent="0.3">
      <c r="AE39742" s="70"/>
    </row>
    <row r="39743" spans="31:31" ht="15.75" x14ac:dyDescent="0.3">
      <c r="AE39743" s="70"/>
    </row>
    <row r="39744" spans="31:31" ht="15.75" x14ac:dyDescent="0.3">
      <c r="AE39744" s="70"/>
    </row>
    <row r="39745" spans="31:31" ht="15.75" x14ac:dyDescent="0.3">
      <c r="AE39745" s="70"/>
    </row>
    <row r="39746" spans="31:31" ht="15.75" x14ac:dyDescent="0.3">
      <c r="AE39746" s="70"/>
    </row>
    <row r="39747" spans="31:31" ht="15.75" x14ac:dyDescent="0.3">
      <c r="AE39747" s="70"/>
    </row>
    <row r="39748" spans="31:31" ht="15.75" x14ac:dyDescent="0.3">
      <c r="AE39748" s="70"/>
    </row>
    <row r="39749" spans="31:31" ht="15.75" x14ac:dyDescent="0.3">
      <c r="AE39749" s="70"/>
    </row>
    <row r="39750" spans="31:31" ht="15.75" x14ac:dyDescent="0.3">
      <c r="AE39750" s="70"/>
    </row>
    <row r="39751" spans="31:31" ht="15.75" x14ac:dyDescent="0.3">
      <c r="AE39751" s="70"/>
    </row>
    <row r="39752" spans="31:31" ht="15.75" x14ac:dyDescent="0.3">
      <c r="AE39752" s="70"/>
    </row>
    <row r="39753" spans="31:31" ht="15.75" x14ac:dyDescent="0.3">
      <c r="AE39753" s="70"/>
    </row>
    <row r="39754" spans="31:31" ht="15.75" x14ac:dyDescent="0.3">
      <c r="AE39754" s="70"/>
    </row>
    <row r="39755" spans="31:31" ht="15.75" x14ac:dyDescent="0.3">
      <c r="AE39755" s="70"/>
    </row>
    <row r="39756" spans="31:31" ht="15.75" x14ac:dyDescent="0.3">
      <c r="AE39756" s="70"/>
    </row>
    <row r="39757" spans="31:31" ht="15.75" x14ac:dyDescent="0.3">
      <c r="AE39757" s="70"/>
    </row>
    <row r="39758" spans="31:31" ht="15.75" x14ac:dyDescent="0.3">
      <c r="AE39758" s="70"/>
    </row>
    <row r="39759" spans="31:31" ht="15.75" x14ac:dyDescent="0.3">
      <c r="AE39759" s="70"/>
    </row>
    <row r="39760" spans="31:31" ht="15.75" x14ac:dyDescent="0.3">
      <c r="AE39760" s="70"/>
    </row>
    <row r="39761" spans="31:31" ht="15.75" x14ac:dyDescent="0.3">
      <c r="AE39761" s="70"/>
    </row>
    <row r="39762" spans="31:31" ht="15.75" x14ac:dyDescent="0.3">
      <c r="AE39762" s="70"/>
    </row>
    <row r="39763" spans="31:31" ht="15.75" x14ac:dyDescent="0.3">
      <c r="AE39763" s="70"/>
    </row>
    <row r="39764" spans="31:31" ht="15.75" x14ac:dyDescent="0.3">
      <c r="AE39764" s="70"/>
    </row>
    <row r="39765" spans="31:31" ht="15.75" x14ac:dyDescent="0.3">
      <c r="AE39765" s="70"/>
    </row>
    <row r="39766" spans="31:31" ht="15.75" x14ac:dyDescent="0.3">
      <c r="AE39766" s="70"/>
    </row>
    <row r="39767" spans="31:31" ht="15.75" x14ac:dyDescent="0.3">
      <c r="AE39767" s="70"/>
    </row>
    <row r="39768" spans="31:31" ht="15.75" x14ac:dyDescent="0.3">
      <c r="AE39768" s="70"/>
    </row>
    <row r="39769" spans="31:31" ht="15.75" x14ac:dyDescent="0.3">
      <c r="AE39769" s="70"/>
    </row>
    <row r="39770" spans="31:31" ht="15.75" x14ac:dyDescent="0.3">
      <c r="AE39770" s="70"/>
    </row>
    <row r="39771" spans="31:31" ht="15.75" x14ac:dyDescent="0.3">
      <c r="AE39771" s="70"/>
    </row>
    <row r="39772" spans="31:31" ht="15.75" x14ac:dyDescent="0.3">
      <c r="AE39772" s="70"/>
    </row>
    <row r="39773" spans="31:31" ht="15.75" x14ac:dyDescent="0.3">
      <c r="AE39773" s="70"/>
    </row>
    <row r="39774" spans="31:31" ht="15.75" x14ac:dyDescent="0.3">
      <c r="AE39774" s="70"/>
    </row>
    <row r="39775" spans="31:31" ht="15.75" x14ac:dyDescent="0.3">
      <c r="AE39775" s="70"/>
    </row>
    <row r="39776" spans="31:31" ht="15.75" x14ac:dyDescent="0.3">
      <c r="AE39776" s="70"/>
    </row>
    <row r="39777" spans="31:31" ht="15.75" x14ac:dyDescent="0.3">
      <c r="AE39777" s="70"/>
    </row>
    <row r="39778" spans="31:31" ht="15.75" x14ac:dyDescent="0.3">
      <c r="AE39778" s="70"/>
    </row>
    <row r="39779" spans="31:31" ht="15.75" x14ac:dyDescent="0.3">
      <c r="AE39779" s="70"/>
    </row>
    <row r="39780" spans="31:31" ht="15.75" x14ac:dyDescent="0.3">
      <c r="AE39780" s="70"/>
    </row>
    <row r="39781" spans="31:31" ht="15.75" x14ac:dyDescent="0.3">
      <c r="AE39781" s="70"/>
    </row>
    <row r="39782" spans="31:31" ht="15.75" x14ac:dyDescent="0.3">
      <c r="AE39782" s="70"/>
    </row>
    <row r="39783" spans="31:31" ht="15.75" x14ac:dyDescent="0.3">
      <c r="AE39783" s="70"/>
    </row>
    <row r="39784" spans="31:31" ht="15.75" x14ac:dyDescent="0.3">
      <c r="AE39784" s="70"/>
    </row>
    <row r="39785" spans="31:31" ht="15.75" x14ac:dyDescent="0.3">
      <c r="AE39785" s="70"/>
    </row>
    <row r="39786" spans="31:31" ht="15.75" x14ac:dyDescent="0.3">
      <c r="AE39786" s="70"/>
    </row>
    <row r="39787" spans="31:31" ht="15.75" x14ac:dyDescent="0.3">
      <c r="AE39787" s="70"/>
    </row>
    <row r="39788" spans="31:31" ht="15.75" x14ac:dyDescent="0.3">
      <c r="AE39788" s="70"/>
    </row>
    <row r="39789" spans="31:31" ht="15.75" x14ac:dyDescent="0.3">
      <c r="AE39789" s="70"/>
    </row>
    <row r="39790" spans="31:31" ht="15.75" x14ac:dyDescent="0.3">
      <c r="AE39790" s="70"/>
    </row>
    <row r="39791" spans="31:31" ht="15.75" x14ac:dyDescent="0.3">
      <c r="AE39791" s="70"/>
    </row>
    <row r="39792" spans="31:31" ht="15.75" x14ac:dyDescent="0.3">
      <c r="AE39792" s="70"/>
    </row>
    <row r="39793" spans="31:31" ht="15.75" x14ac:dyDescent="0.3">
      <c r="AE39793" s="70"/>
    </row>
    <row r="39794" spans="31:31" ht="15.75" x14ac:dyDescent="0.3">
      <c r="AE39794" s="70"/>
    </row>
    <row r="39795" spans="31:31" ht="15.75" x14ac:dyDescent="0.3">
      <c r="AE39795" s="70"/>
    </row>
    <row r="39796" spans="31:31" ht="15.75" x14ac:dyDescent="0.3">
      <c r="AE39796" s="70"/>
    </row>
    <row r="39797" spans="31:31" ht="15.75" x14ac:dyDescent="0.3">
      <c r="AE39797" s="70"/>
    </row>
    <row r="39798" spans="31:31" ht="15.75" x14ac:dyDescent="0.3">
      <c r="AE39798" s="70"/>
    </row>
    <row r="39799" spans="31:31" ht="15.75" x14ac:dyDescent="0.3">
      <c r="AE39799" s="70"/>
    </row>
    <row r="39800" spans="31:31" ht="15.75" x14ac:dyDescent="0.3">
      <c r="AE39800" s="70"/>
    </row>
    <row r="39801" spans="31:31" ht="15.75" x14ac:dyDescent="0.3">
      <c r="AE39801" s="70"/>
    </row>
    <row r="39802" spans="31:31" ht="15.75" x14ac:dyDescent="0.3">
      <c r="AE39802" s="70"/>
    </row>
    <row r="39803" spans="31:31" ht="15.75" x14ac:dyDescent="0.3">
      <c r="AE39803" s="70"/>
    </row>
    <row r="39804" spans="31:31" ht="15.75" x14ac:dyDescent="0.3">
      <c r="AE39804" s="70"/>
    </row>
    <row r="39805" spans="31:31" ht="15.75" x14ac:dyDescent="0.3">
      <c r="AE39805" s="70"/>
    </row>
    <row r="39806" spans="31:31" ht="15.75" x14ac:dyDescent="0.3">
      <c r="AE39806" s="70"/>
    </row>
    <row r="39807" spans="31:31" ht="15.75" x14ac:dyDescent="0.3">
      <c r="AE39807" s="70"/>
    </row>
    <row r="39808" spans="31:31" ht="15.75" x14ac:dyDescent="0.3">
      <c r="AE39808" s="70"/>
    </row>
    <row r="39809" spans="31:31" ht="15.75" x14ac:dyDescent="0.3">
      <c r="AE39809" s="70"/>
    </row>
    <row r="39810" spans="31:31" ht="15.75" x14ac:dyDescent="0.3">
      <c r="AE39810" s="70"/>
    </row>
    <row r="39811" spans="31:31" ht="15.75" x14ac:dyDescent="0.3">
      <c r="AE39811" s="70"/>
    </row>
    <row r="39812" spans="31:31" ht="15.75" x14ac:dyDescent="0.3">
      <c r="AE39812" s="70"/>
    </row>
    <row r="39813" spans="31:31" ht="15.75" x14ac:dyDescent="0.3">
      <c r="AE39813" s="70"/>
    </row>
    <row r="39814" spans="31:31" ht="15.75" x14ac:dyDescent="0.3">
      <c r="AE39814" s="70"/>
    </row>
    <row r="39815" spans="31:31" ht="15.75" x14ac:dyDescent="0.3">
      <c r="AE39815" s="70"/>
    </row>
    <row r="39816" spans="31:31" ht="15.75" x14ac:dyDescent="0.3">
      <c r="AE39816" s="70"/>
    </row>
    <row r="39817" spans="31:31" ht="15.75" x14ac:dyDescent="0.3">
      <c r="AE39817" s="70"/>
    </row>
    <row r="39818" spans="31:31" ht="15.75" x14ac:dyDescent="0.3">
      <c r="AE39818" s="70"/>
    </row>
    <row r="39819" spans="31:31" ht="15.75" x14ac:dyDescent="0.3">
      <c r="AE39819" s="70"/>
    </row>
    <row r="39820" spans="31:31" ht="15.75" x14ac:dyDescent="0.3">
      <c r="AE39820" s="70"/>
    </row>
    <row r="39821" spans="31:31" ht="15.75" x14ac:dyDescent="0.3">
      <c r="AE39821" s="70"/>
    </row>
    <row r="39822" spans="31:31" ht="15.75" x14ac:dyDescent="0.3">
      <c r="AE39822" s="70"/>
    </row>
    <row r="39823" spans="31:31" ht="15.75" x14ac:dyDescent="0.3">
      <c r="AE39823" s="70"/>
    </row>
    <row r="39824" spans="31:31" ht="15.75" x14ac:dyDescent="0.3">
      <c r="AE39824" s="70"/>
    </row>
    <row r="39825" spans="31:31" ht="15.75" x14ac:dyDescent="0.3">
      <c r="AE39825" s="70"/>
    </row>
    <row r="39826" spans="31:31" ht="15.75" x14ac:dyDescent="0.3">
      <c r="AE39826" s="70"/>
    </row>
    <row r="39827" spans="31:31" ht="15.75" x14ac:dyDescent="0.3">
      <c r="AE39827" s="70"/>
    </row>
    <row r="39828" spans="31:31" ht="15.75" x14ac:dyDescent="0.3">
      <c r="AE39828" s="70"/>
    </row>
    <row r="39829" spans="31:31" ht="15.75" x14ac:dyDescent="0.3">
      <c r="AE39829" s="70"/>
    </row>
    <row r="39830" spans="31:31" ht="15.75" x14ac:dyDescent="0.3">
      <c r="AE39830" s="70"/>
    </row>
    <row r="39831" spans="31:31" ht="15.75" x14ac:dyDescent="0.3">
      <c r="AE39831" s="70"/>
    </row>
    <row r="39832" spans="31:31" ht="15.75" x14ac:dyDescent="0.3">
      <c r="AE39832" s="70"/>
    </row>
    <row r="39833" spans="31:31" ht="15.75" x14ac:dyDescent="0.3">
      <c r="AE39833" s="70"/>
    </row>
    <row r="39834" spans="31:31" ht="15.75" x14ac:dyDescent="0.3">
      <c r="AE39834" s="70"/>
    </row>
    <row r="39835" spans="31:31" ht="15.75" x14ac:dyDescent="0.3">
      <c r="AE39835" s="70"/>
    </row>
    <row r="39836" spans="31:31" ht="15.75" x14ac:dyDescent="0.3">
      <c r="AE39836" s="70"/>
    </row>
    <row r="39837" spans="31:31" ht="15.75" x14ac:dyDescent="0.3">
      <c r="AE39837" s="70"/>
    </row>
    <row r="39838" spans="31:31" ht="15.75" x14ac:dyDescent="0.3">
      <c r="AE39838" s="70"/>
    </row>
    <row r="39839" spans="31:31" ht="15.75" x14ac:dyDescent="0.3">
      <c r="AE39839" s="70"/>
    </row>
    <row r="39840" spans="31:31" ht="15.75" x14ac:dyDescent="0.3">
      <c r="AE39840" s="70"/>
    </row>
    <row r="39841" spans="31:31" ht="15.75" x14ac:dyDescent="0.3">
      <c r="AE39841" s="70"/>
    </row>
    <row r="39842" spans="31:31" ht="15.75" x14ac:dyDescent="0.3">
      <c r="AE39842" s="70"/>
    </row>
    <row r="39843" spans="31:31" ht="15.75" x14ac:dyDescent="0.3">
      <c r="AE39843" s="70"/>
    </row>
    <row r="39844" spans="31:31" ht="15.75" x14ac:dyDescent="0.3">
      <c r="AE39844" s="70"/>
    </row>
    <row r="39845" spans="31:31" ht="15.75" x14ac:dyDescent="0.3">
      <c r="AE39845" s="70"/>
    </row>
    <row r="39846" spans="31:31" ht="15.75" x14ac:dyDescent="0.3">
      <c r="AE39846" s="70"/>
    </row>
    <row r="39847" spans="31:31" ht="15.75" x14ac:dyDescent="0.3">
      <c r="AE39847" s="70"/>
    </row>
    <row r="39848" spans="31:31" ht="15.75" x14ac:dyDescent="0.3">
      <c r="AE39848" s="70"/>
    </row>
    <row r="39849" spans="31:31" ht="15.75" x14ac:dyDescent="0.3">
      <c r="AE39849" s="70"/>
    </row>
    <row r="39850" spans="31:31" ht="15.75" x14ac:dyDescent="0.3">
      <c r="AE39850" s="70"/>
    </row>
    <row r="39851" spans="31:31" ht="15.75" x14ac:dyDescent="0.3">
      <c r="AE39851" s="70"/>
    </row>
    <row r="39852" spans="31:31" ht="15.75" x14ac:dyDescent="0.3">
      <c r="AE39852" s="70"/>
    </row>
    <row r="39853" spans="31:31" ht="15.75" x14ac:dyDescent="0.3">
      <c r="AE39853" s="70"/>
    </row>
    <row r="39854" spans="31:31" ht="15.75" x14ac:dyDescent="0.3">
      <c r="AE39854" s="70"/>
    </row>
    <row r="39855" spans="31:31" ht="15.75" x14ac:dyDescent="0.3">
      <c r="AE39855" s="70"/>
    </row>
    <row r="39856" spans="31:31" ht="15.75" x14ac:dyDescent="0.3">
      <c r="AE39856" s="70"/>
    </row>
    <row r="39857" spans="31:31" ht="15.75" x14ac:dyDescent="0.3">
      <c r="AE39857" s="70"/>
    </row>
    <row r="39858" spans="31:31" ht="15.75" x14ac:dyDescent="0.3">
      <c r="AE39858" s="70"/>
    </row>
    <row r="39859" spans="31:31" ht="15.75" x14ac:dyDescent="0.3">
      <c r="AE39859" s="70"/>
    </row>
    <row r="39860" spans="31:31" ht="15.75" x14ac:dyDescent="0.3">
      <c r="AE39860" s="70"/>
    </row>
    <row r="39861" spans="31:31" ht="15.75" x14ac:dyDescent="0.3">
      <c r="AE39861" s="70"/>
    </row>
    <row r="39862" spans="31:31" ht="15.75" x14ac:dyDescent="0.3">
      <c r="AE39862" s="70"/>
    </row>
    <row r="39863" spans="31:31" ht="15.75" x14ac:dyDescent="0.3">
      <c r="AE39863" s="70"/>
    </row>
    <row r="39864" spans="31:31" ht="15.75" x14ac:dyDescent="0.3">
      <c r="AE39864" s="70"/>
    </row>
    <row r="39865" spans="31:31" ht="15.75" x14ac:dyDescent="0.3">
      <c r="AE39865" s="70"/>
    </row>
    <row r="39866" spans="31:31" ht="15.75" x14ac:dyDescent="0.3">
      <c r="AE39866" s="70"/>
    </row>
    <row r="39867" spans="31:31" ht="15.75" x14ac:dyDescent="0.3">
      <c r="AE39867" s="70"/>
    </row>
    <row r="39868" spans="31:31" ht="15.75" x14ac:dyDescent="0.3">
      <c r="AE39868" s="70"/>
    </row>
    <row r="39869" spans="31:31" ht="15.75" x14ac:dyDescent="0.3">
      <c r="AE39869" s="70"/>
    </row>
    <row r="39870" spans="31:31" ht="15.75" x14ac:dyDescent="0.3">
      <c r="AE39870" s="70"/>
    </row>
    <row r="39871" spans="31:31" ht="15.75" x14ac:dyDescent="0.3">
      <c r="AE39871" s="70"/>
    </row>
    <row r="39872" spans="31:31" ht="15.75" x14ac:dyDescent="0.3">
      <c r="AE39872" s="70"/>
    </row>
    <row r="39873" spans="31:31" ht="15.75" x14ac:dyDescent="0.3">
      <c r="AE39873" s="70"/>
    </row>
    <row r="39874" spans="31:31" ht="15.75" x14ac:dyDescent="0.3">
      <c r="AE39874" s="70"/>
    </row>
    <row r="39875" spans="31:31" ht="15.75" x14ac:dyDescent="0.3">
      <c r="AE39875" s="70"/>
    </row>
    <row r="39876" spans="31:31" ht="15.75" x14ac:dyDescent="0.3">
      <c r="AE39876" s="70"/>
    </row>
    <row r="39877" spans="31:31" ht="15.75" x14ac:dyDescent="0.3">
      <c r="AE39877" s="70"/>
    </row>
    <row r="39878" spans="31:31" ht="15.75" x14ac:dyDescent="0.3">
      <c r="AE39878" s="70"/>
    </row>
    <row r="39879" spans="31:31" ht="15.75" x14ac:dyDescent="0.3">
      <c r="AE39879" s="70"/>
    </row>
    <row r="39880" spans="31:31" ht="15.75" x14ac:dyDescent="0.3">
      <c r="AE39880" s="70"/>
    </row>
    <row r="39881" spans="31:31" ht="15.75" x14ac:dyDescent="0.3">
      <c r="AE39881" s="70"/>
    </row>
    <row r="39882" spans="31:31" ht="15.75" x14ac:dyDescent="0.3">
      <c r="AE39882" s="70"/>
    </row>
    <row r="39883" spans="31:31" ht="15.75" x14ac:dyDescent="0.3">
      <c r="AE39883" s="70"/>
    </row>
    <row r="39884" spans="31:31" ht="15.75" x14ac:dyDescent="0.3">
      <c r="AE39884" s="70"/>
    </row>
    <row r="39885" spans="31:31" ht="15.75" x14ac:dyDescent="0.3">
      <c r="AE39885" s="70"/>
    </row>
    <row r="39886" spans="31:31" ht="15.75" x14ac:dyDescent="0.3">
      <c r="AE39886" s="70"/>
    </row>
    <row r="39887" spans="31:31" ht="15.75" x14ac:dyDescent="0.3">
      <c r="AE39887" s="70"/>
    </row>
    <row r="39888" spans="31:31" ht="15.75" x14ac:dyDescent="0.3">
      <c r="AE39888" s="70"/>
    </row>
    <row r="39889" spans="31:31" ht="15.75" x14ac:dyDescent="0.3">
      <c r="AE39889" s="70"/>
    </row>
    <row r="39890" spans="31:31" ht="15.75" x14ac:dyDescent="0.3">
      <c r="AE39890" s="70"/>
    </row>
    <row r="39891" spans="31:31" ht="15.75" x14ac:dyDescent="0.3">
      <c r="AE39891" s="70"/>
    </row>
    <row r="39892" spans="31:31" ht="15.75" x14ac:dyDescent="0.3">
      <c r="AE39892" s="70"/>
    </row>
    <row r="39893" spans="31:31" ht="15.75" x14ac:dyDescent="0.3">
      <c r="AE39893" s="70"/>
    </row>
    <row r="39894" spans="31:31" ht="15.75" x14ac:dyDescent="0.3">
      <c r="AE39894" s="70"/>
    </row>
    <row r="39895" spans="31:31" ht="15.75" x14ac:dyDescent="0.3">
      <c r="AE39895" s="70"/>
    </row>
    <row r="39896" spans="31:31" ht="15.75" x14ac:dyDescent="0.3">
      <c r="AE39896" s="70"/>
    </row>
    <row r="39897" spans="31:31" ht="15.75" x14ac:dyDescent="0.3">
      <c r="AE39897" s="70"/>
    </row>
    <row r="39898" spans="31:31" ht="15.75" x14ac:dyDescent="0.3">
      <c r="AE39898" s="70"/>
    </row>
    <row r="39899" spans="31:31" ht="15.75" x14ac:dyDescent="0.3">
      <c r="AE39899" s="70"/>
    </row>
    <row r="39900" spans="31:31" ht="15.75" x14ac:dyDescent="0.3">
      <c r="AE39900" s="70"/>
    </row>
    <row r="39901" spans="31:31" ht="15.75" x14ac:dyDescent="0.3">
      <c r="AE39901" s="70"/>
    </row>
    <row r="39902" spans="31:31" ht="15.75" x14ac:dyDescent="0.3">
      <c r="AE39902" s="70"/>
    </row>
    <row r="39903" spans="31:31" ht="15.75" x14ac:dyDescent="0.3">
      <c r="AE39903" s="70"/>
    </row>
    <row r="39904" spans="31:31" ht="15.75" x14ac:dyDescent="0.3">
      <c r="AE39904" s="70"/>
    </row>
    <row r="39905" spans="31:31" ht="15.75" x14ac:dyDescent="0.3">
      <c r="AE39905" s="70"/>
    </row>
    <row r="39906" spans="31:31" ht="15.75" x14ac:dyDescent="0.3">
      <c r="AE39906" s="70"/>
    </row>
    <row r="39907" spans="31:31" ht="15.75" x14ac:dyDescent="0.3">
      <c r="AE39907" s="70"/>
    </row>
    <row r="39908" spans="31:31" ht="15.75" x14ac:dyDescent="0.3">
      <c r="AE39908" s="70"/>
    </row>
    <row r="39909" spans="31:31" ht="15.75" x14ac:dyDescent="0.3">
      <c r="AE39909" s="70"/>
    </row>
    <row r="39910" spans="31:31" ht="15.75" x14ac:dyDescent="0.3">
      <c r="AE39910" s="70"/>
    </row>
    <row r="39911" spans="31:31" ht="15.75" x14ac:dyDescent="0.3">
      <c r="AE39911" s="70"/>
    </row>
    <row r="39912" spans="31:31" ht="15.75" x14ac:dyDescent="0.3">
      <c r="AE39912" s="70"/>
    </row>
    <row r="39913" spans="31:31" ht="15.75" x14ac:dyDescent="0.3">
      <c r="AE39913" s="70"/>
    </row>
    <row r="39914" spans="31:31" ht="15.75" x14ac:dyDescent="0.3">
      <c r="AE39914" s="70"/>
    </row>
    <row r="39915" spans="31:31" ht="15.75" x14ac:dyDescent="0.3">
      <c r="AE39915" s="70"/>
    </row>
    <row r="39916" spans="31:31" ht="15.75" x14ac:dyDescent="0.3">
      <c r="AE39916" s="70"/>
    </row>
    <row r="39917" spans="31:31" ht="15.75" x14ac:dyDescent="0.3">
      <c r="AE39917" s="70"/>
    </row>
    <row r="39918" spans="31:31" ht="15.75" x14ac:dyDescent="0.3">
      <c r="AE39918" s="70"/>
    </row>
    <row r="39919" spans="31:31" ht="15.75" x14ac:dyDescent="0.3">
      <c r="AE39919" s="70"/>
    </row>
    <row r="39920" spans="31:31" ht="15.75" x14ac:dyDescent="0.3">
      <c r="AE39920" s="70"/>
    </row>
    <row r="39921" spans="31:31" ht="15.75" x14ac:dyDescent="0.3">
      <c r="AE39921" s="70"/>
    </row>
    <row r="39922" spans="31:31" ht="15.75" x14ac:dyDescent="0.3">
      <c r="AE39922" s="70"/>
    </row>
    <row r="39923" spans="31:31" ht="15.75" x14ac:dyDescent="0.3">
      <c r="AE39923" s="70"/>
    </row>
    <row r="39924" spans="31:31" ht="15.75" x14ac:dyDescent="0.3">
      <c r="AE39924" s="70"/>
    </row>
    <row r="39925" spans="31:31" ht="15.75" x14ac:dyDescent="0.3">
      <c r="AE39925" s="70"/>
    </row>
    <row r="39926" spans="31:31" ht="15.75" x14ac:dyDescent="0.3">
      <c r="AE39926" s="70"/>
    </row>
    <row r="39927" spans="31:31" ht="15.75" x14ac:dyDescent="0.3">
      <c r="AE39927" s="70"/>
    </row>
    <row r="39928" spans="31:31" ht="15.75" x14ac:dyDescent="0.3">
      <c r="AE39928" s="70"/>
    </row>
    <row r="39929" spans="31:31" ht="15.75" x14ac:dyDescent="0.3">
      <c r="AE39929" s="70"/>
    </row>
    <row r="39930" spans="31:31" ht="15.75" x14ac:dyDescent="0.3">
      <c r="AE39930" s="70"/>
    </row>
    <row r="39931" spans="31:31" ht="15.75" x14ac:dyDescent="0.3">
      <c r="AE39931" s="70"/>
    </row>
    <row r="39932" spans="31:31" ht="15.75" x14ac:dyDescent="0.3">
      <c r="AE39932" s="70"/>
    </row>
    <row r="39933" spans="31:31" ht="15.75" x14ac:dyDescent="0.3">
      <c r="AE39933" s="70"/>
    </row>
    <row r="39934" spans="31:31" ht="15.75" x14ac:dyDescent="0.3">
      <c r="AE39934" s="70"/>
    </row>
    <row r="39935" spans="31:31" ht="15.75" x14ac:dyDescent="0.3">
      <c r="AE39935" s="70"/>
    </row>
    <row r="39936" spans="31:31" ht="15.75" x14ac:dyDescent="0.3">
      <c r="AE39936" s="70"/>
    </row>
    <row r="39937" spans="31:31" ht="15.75" x14ac:dyDescent="0.3">
      <c r="AE39937" s="70"/>
    </row>
    <row r="39938" spans="31:31" ht="15.75" x14ac:dyDescent="0.3">
      <c r="AE39938" s="70"/>
    </row>
    <row r="39939" spans="31:31" ht="15.75" x14ac:dyDescent="0.3">
      <c r="AE39939" s="70"/>
    </row>
    <row r="39940" spans="31:31" ht="15.75" x14ac:dyDescent="0.3">
      <c r="AE39940" s="70"/>
    </row>
    <row r="39941" spans="31:31" ht="15.75" x14ac:dyDescent="0.3">
      <c r="AE39941" s="70"/>
    </row>
    <row r="39942" spans="31:31" ht="15.75" x14ac:dyDescent="0.3">
      <c r="AE39942" s="70"/>
    </row>
    <row r="39943" spans="31:31" ht="15.75" x14ac:dyDescent="0.3">
      <c r="AE39943" s="70"/>
    </row>
    <row r="39944" spans="31:31" ht="15.75" x14ac:dyDescent="0.3">
      <c r="AE39944" s="70"/>
    </row>
    <row r="39945" spans="31:31" ht="15.75" x14ac:dyDescent="0.3">
      <c r="AE39945" s="70"/>
    </row>
    <row r="39946" spans="31:31" ht="15.75" x14ac:dyDescent="0.3">
      <c r="AE39946" s="70"/>
    </row>
    <row r="39947" spans="31:31" ht="15.75" x14ac:dyDescent="0.3">
      <c r="AE39947" s="70"/>
    </row>
    <row r="39948" spans="31:31" ht="15.75" x14ac:dyDescent="0.3">
      <c r="AE39948" s="70"/>
    </row>
    <row r="39949" spans="31:31" ht="15.75" x14ac:dyDescent="0.3">
      <c r="AE39949" s="70"/>
    </row>
    <row r="39950" spans="31:31" ht="15.75" x14ac:dyDescent="0.3">
      <c r="AE39950" s="70"/>
    </row>
    <row r="39951" spans="31:31" ht="15.75" x14ac:dyDescent="0.3">
      <c r="AE39951" s="70"/>
    </row>
    <row r="39952" spans="31:31" ht="15.75" x14ac:dyDescent="0.3">
      <c r="AE39952" s="70"/>
    </row>
    <row r="39953" spans="31:31" ht="15.75" x14ac:dyDescent="0.3">
      <c r="AE39953" s="70"/>
    </row>
    <row r="39954" spans="31:31" ht="15.75" x14ac:dyDescent="0.3">
      <c r="AE39954" s="70"/>
    </row>
    <row r="39955" spans="31:31" ht="15.75" x14ac:dyDescent="0.3">
      <c r="AE39955" s="70"/>
    </row>
    <row r="39956" spans="31:31" ht="15.75" x14ac:dyDescent="0.3">
      <c r="AE39956" s="70"/>
    </row>
    <row r="39957" spans="31:31" ht="15.75" x14ac:dyDescent="0.3">
      <c r="AE39957" s="70"/>
    </row>
    <row r="39958" spans="31:31" ht="15.75" x14ac:dyDescent="0.3">
      <c r="AE39958" s="70"/>
    </row>
    <row r="39959" spans="31:31" ht="15.75" x14ac:dyDescent="0.3">
      <c r="AE39959" s="70"/>
    </row>
    <row r="39960" spans="31:31" ht="15.75" x14ac:dyDescent="0.3">
      <c r="AE39960" s="70"/>
    </row>
    <row r="39961" spans="31:31" ht="15.75" x14ac:dyDescent="0.3">
      <c r="AE39961" s="70"/>
    </row>
    <row r="39962" spans="31:31" ht="15.75" x14ac:dyDescent="0.3">
      <c r="AE39962" s="70"/>
    </row>
    <row r="39963" spans="31:31" ht="15.75" x14ac:dyDescent="0.3">
      <c r="AE39963" s="70"/>
    </row>
    <row r="39964" spans="31:31" ht="15.75" x14ac:dyDescent="0.3">
      <c r="AE39964" s="70"/>
    </row>
    <row r="39965" spans="31:31" ht="15.75" x14ac:dyDescent="0.3">
      <c r="AE39965" s="70"/>
    </row>
    <row r="39966" spans="31:31" ht="15.75" x14ac:dyDescent="0.3">
      <c r="AE39966" s="70"/>
    </row>
    <row r="39967" spans="31:31" ht="15.75" x14ac:dyDescent="0.3">
      <c r="AE39967" s="70"/>
    </row>
    <row r="39968" spans="31:31" ht="15.75" x14ac:dyDescent="0.3">
      <c r="AE39968" s="70"/>
    </row>
    <row r="39969" spans="31:31" ht="15.75" x14ac:dyDescent="0.3">
      <c r="AE39969" s="70"/>
    </row>
    <row r="39970" spans="31:31" ht="15.75" x14ac:dyDescent="0.3">
      <c r="AE39970" s="70"/>
    </row>
    <row r="39971" spans="31:31" ht="15.75" x14ac:dyDescent="0.3">
      <c r="AE39971" s="70"/>
    </row>
    <row r="39972" spans="31:31" ht="15.75" x14ac:dyDescent="0.3">
      <c r="AE39972" s="70"/>
    </row>
    <row r="39973" spans="31:31" ht="15.75" x14ac:dyDescent="0.3">
      <c r="AE39973" s="70"/>
    </row>
    <row r="39974" spans="31:31" ht="15.75" x14ac:dyDescent="0.3">
      <c r="AE39974" s="70"/>
    </row>
    <row r="39975" spans="31:31" ht="15.75" x14ac:dyDescent="0.3">
      <c r="AE39975" s="70"/>
    </row>
    <row r="39976" spans="31:31" ht="15.75" x14ac:dyDescent="0.3">
      <c r="AE39976" s="70"/>
    </row>
    <row r="39977" spans="31:31" ht="15.75" x14ac:dyDescent="0.3">
      <c r="AE39977" s="70"/>
    </row>
    <row r="39978" spans="31:31" ht="15.75" x14ac:dyDescent="0.3">
      <c r="AE39978" s="70"/>
    </row>
    <row r="39979" spans="31:31" ht="15.75" x14ac:dyDescent="0.3">
      <c r="AE39979" s="70"/>
    </row>
    <row r="39980" spans="31:31" ht="15.75" x14ac:dyDescent="0.3">
      <c r="AE39980" s="70"/>
    </row>
    <row r="39981" spans="31:31" ht="15.75" x14ac:dyDescent="0.3">
      <c r="AE39981" s="70"/>
    </row>
    <row r="39982" spans="31:31" ht="15.75" x14ac:dyDescent="0.3">
      <c r="AE39982" s="70"/>
    </row>
    <row r="39983" spans="31:31" ht="15.75" x14ac:dyDescent="0.3">
      <c r="AE39983" s="70"/>
    </row>
    <row r="39984" spans="31:31" ht="15.75" x14ac:dyDescent="0.3">
      <c r="AE39984" s="70"/>
    </row>
    <row r="39985" spans="31:31" ht="15.75" x14ac:dyDescent="0.3">
      <c r="AE39985" s="70"/>
    </row>
    <row r="39986" spans="31:31" ht="15.75" x14ac:dyDescent="0.3">
      <c r="AE39986" s="70"/>
    </row>
    <row r="39987" spans="31:31" ht="15.75" x14ac:dyDescent="0.3">
      <c r="AE39987" s="70"/>
    </row>
    <row r="39988" spans="31:31" ht="15.75" x14ac:dyDescent="0.3">
      <c r="AE39988" s="70"/>
    </row>
    <row r="39989" spans="31:31" ht="15.75" x14ac:dyDescent="0.3">
      <c r="AE39989" s="70"/>
    </row>
    <row r="39990" spans="31:31" ht="15.75" x14ac:dyDescent="0.3">
      <c r="AE39990" s="70"/>
    </row>
    <row r="39991" spans="31:31" ht="15.75" x14ac:dyDescent="0.3">
      <c r="AE39991" s="70"/>
    </row>
    <row r="39992" spans="31:31" ht="15.75" x14ac:dyDescent="0.3">
      <c r="AE39992" s="70"/>
    </row>
    <row r="39993" spans="31:31" ht="15.75" x14ac:dyDescent="0.3">
      <c r="AE39993" s="70"/>
    </row>
    <row r="39994" spans="31:31" ht="15.75" x14ac:dyDescent="0.3">
      <c r="AE39994" s="70"/>
    </row>
    <row r="39995" spans="31:31" ht="15.75" x14ac:dyDescent="0.3">
      <c r="AE39995" s="70"/>
    </row>
    <row r="39996" spans="31:31" ht="15.75" x14ac:dyDescent="0.3">
      <c r="AE39996" s="70"/>
    </row>
    <row r="39997" spans="31:31" ht="15.75" x14ac:dyDescent="0.3">
      <c r="AE39997" s="70"/>
    </row>
    <row r="39998" spans="31:31" ht="15.75" x14ac:dyDescent="0.3">
      <c r="AE39998" s="70"/>
    </row>
    <row r="39999" spans="31:31" ht="15.75" x14ac:dyDescent="0.3">
      <c r="AE39999" s="70"/>
    </row>
    <row r="40000" spans="31:31" ht="15.75" x14ac:dyDescent="0.3">
      <c r="AE40000" s="70"/>
    </row>
    <row r="40001" spans="31:31" ht="15.75" x14ac:dyDescent="0.3">
      <c r="AE40001" s="70"/>
    </row>
    <row r="40002" spans="31:31" ht="15.75" x14ac:dyDescent="0.3">
      <c r="AE40002" s="70"/>
    </row>
    <row r="40003" spans="31:31" ht="15.75" x14ac:dyDescent="0.3">
      <c r="AE40003" s="70"/>
    </row>
    <row r="40004" spans="31:31" ht="15.75" x14ac:dyDescent="0.3">
      <c r="AE40004" s="70"/>
    </row>
    <row r="40005" spans="31:31" ht="15.75" x14ac:dyDescent="0.3">
      <c r="AE40005" s="70"/>
    </row>
    <row r="40006" spans="31:31" ht="15.75" x14ac:dyDescent="0.3">
      <c r="AE40006" s="70"/>
    </row>
    <row r="40007" spans="31:31" ht="15.75" x14ac:dyDescent="0.3">
      <c r="AE40007" s="70"/>
    </row>
    <row r="40008" spans="31:31" ht="15.75" x14ac:dyDescent="0.3">
      <c r="AE40008" s="70"/>
    </row>
    <row r="40009" spans="31:31" ht="15.75" x14ac:dyDescent="0.3">
      <c r="AE40009" s="70"/>
    </row>
    <row r="40010" spans="31:31" ht="15.75" x14ac:dyDescent="0.3">
      <c r="AE40010" s="70"/>
    </row>
    <row r="40011" spans="31:31" ht="15.75" x14ac:dyDescent="0.3">
      <c r="AE40011" s="70"/>
    </row>
    <row r="40012" spans="31:31" ht="15.75" x14ac:dyDescent="0.3">
      <c r="AE40012" s="70"/>
    </row>
    <row r="40013" spans="31:31" ht="15.75" x14ac:dyDescent="0.3">
      <c r="AE40013" s="70"/>
    </row>
    <row r="40014" spans="31:31" ht="15.75" x14ac:dyDescent="0.3">
      <c r="AE40014" s="70"/>
    </row>
    <row r="40015" spans="31:31" ht="15.75" x14ac:dyDescent="0.3">
      <c r="AE40015" s="70"/>
    </row>
    <row r="40016" spans="31:31" ht="15.75" x14ac:dyDescent="0.3">
      <c r="AE40016" s="70"/>
    </row>
    <row r="40017" spans="31:31" ht="15.75" x14ac:dyDescent="0.3">
      <c r="AE40017" s="70"/>
    </row>
    <row r="40018" spans="31:31" ht="15.75" x14ac:dyDescent="0.3">
      <c r="AE40018" s="70"/>
    </row>
    <row r="40019" spans="31:31" ht="15.75" x14ac:dyDescent="0.3">
      <c r="AE40019" s="70"/>
    </row>
    <row r="40020" spans="31:31" ht="15.75" x14ac:dyDescent="0.3">
      <c r="AE40020" s="70"/>
    </row>
    <row r="40021" spans="31:31" ht="15.75" x14ac:dyDescent="0.3">
      <c r="AE40021" s="70"/>
    </row>
    <row r="40022" spans="31:31" ht="15.75" x14ac:dyDescent="0.3">
      <c r="AE40022" s="70"/>
    </row>
    <row r="40023" spans="31:31" ht="15.75" x14ac:dyDescent="0.3">
      <c r="AE40023" s="70"/>
    </row>
    <row r="40024" spans="31:31" ht="15.75" x14ac:dyDescent="0.3">
      <c r="AE40024" s="70"/>
    </row>
    <row r="40025" spans="31:31" ht="15.75" x14ac:dyDescent="0.3">
      <c r="AE40025" s="70"/>
    </row>
    <row r="40026" spans="31:31" ht="15.75" x14ac:dyDescent="0.3">
      <c r="AE40026" s="70"/>
    </row>
    <row r="40027" spans="31:31" ht="15.75" x14ac:dyDescent="0.3">
      <c r="AE40027" s="70"/>
    </row>
    <row r="40028" spans="31:31" ht="15.75" x14ac:dyDescent="0.3">
      <c r="AE40028" s="70"/>
    </row>
    <row r="40029" spans="31:31" ht="15.75" x14ac:dyDescent="0.3">
      <c r="AE40029" s="70"/>
    </row>
    <row r="40030" spans="31:31" ht="15.75" x14ac:dyDescent="0.3">
      <c r="AE40030" s="70"/>
    </row>
    <row r="40031" spans="31:31" ht="15.75" x14ac:dyDescent="0.3">
      <c r="AE40031" s="70"/>
    </row>
    <row r="40032" spans="31:31" ht="15.75" x14ac:dyDescent="0.3">
      <c r="AE40032" s="70"/>
    </row>
    <row r="40033" spans="31:31" ht="15.75" x14ac:dyDescent="0.3">
      <c r="AE40033" s="70"/>
    </row>
    <row r="40034" spans="31:31" ht="15.75" x14ac:dyDescent="0.3">
      <c r="AE40034" s="70"/>
    </row>
    <row r="40035" spans="31:31" ht="15.75" x14ac:dyDescent="0.3">
      <c r="AE40035" s="70"/>
    </row>
    <row r="40036" spans="31:31" ht="15.75" x14ac:dyDescent="0.3">
      <c r="AE40036" s="70"/>
    </row>
    <row r="40037" spans="31:31" ht="15.75" x14ac:dyDescent="0.3">
      <c r="AE40037" s="70"/>
    </row>
    <row r="40038" spans="31:31" ht="15.75" x14ac:dyDescent="0.3">
      <c r="AE40038" s="70"/>
    </row>
    <row r="40039" spans="31:31" ht="15.75" x14ac:dyDescent="0.3">
      <c r="AE40039" s="70"/>
    </row>
    <row r="40040" spans="31:31" ht="15.75" x14ac:dyDescent="0.3">
      <c r="AE40040" s="70"/>
    </row>
    <row r="40041" spans="31:31" ht="15.75" x14ac:dyDescent="0.3">
      <c r="AE40041" s="70"/>
    </row>
    <row r="40042" spans="31:31" ht="15.75" x14ac:dyDescent="0.3">
      <c r="AE40042" s="70"/>
    </row>
    <row r="40043" spans="31:31" ht="15.75" x14ac:dyDescent="0.3">
      <c r="AE40043" s="70"/>
    </row>
    <row r="40044" spans="31:31" ht="15.75" x14ac:dyDescent="0.3">
      <c r="AE40044" s="70"/>
    </row>
    <row r="40045" spans="31:31" ht="15.75" x14ac:dyDescent="0.3">
      <c r="AE40045" s="70"/>
    </row>
    <row r="40046" spans="31:31" ht="15.75" x14ac:dyDescent="0.3">
      <c r="AE40046" s="70"/>
    </row>
    <row r="40047" spans="31:31" ht="15.75" x14ac:dyDescent="0.3">
      <c r="AE40047" s="70"/>
    </row>
    <row r="40048" spans="31:31" ht="15.75" x14ac:dyDescent="0.3">
      <c r="AE40048" s="70"/>
    </row>
    <row r="40049" spans="31:31" ht="15.75" x14ac:dyDescent="0.3">
      <c r="AE40049" s="70"/>
    </row>
    <row r="40050" spans="31:31" ht="15.75" x14ac:dyDescent="0.3">
      <c r="AE40050" s="70"/>
    </row>
    <row r="40051" spans="31:31" ht="15.75" x14ac:dyDescent="0.3">
      <c r="AE40051" s="70"/>
    </row>
    <row r="40052" spans="31:31" ht="15.75" x14ac:dyDescent="0.3">
      <c r="AE40052" s="70"/>
    </row>
    <row r="40053" spans="31:31" ht="15.75" x14ac:dyDescent="0.3">
      <c r="AE40053" s="70"/>
    </row>
    <row r="40054" spans="31:31" ht="15.75" x14ac:dyDescent="0.3">
      <c r="AE40054" s="70"/>
    </row>
    <row r="40055" spans="31:31" ht="15.75" x14ac:dyDescent="0.3">
      <c r="AE40055" s="70"/>
    </row>
    <row r="40056" spans="31:31" ht="15.75" x14ac:dyDescent="0.3">
      <c r="AE40056" s="70"/>
    </row>
    <row r="40057" spans="31:31" ht="15.75" x14ac:dyDescent="0.3">
      <c r="AE40057" s="70"/>
    </row>
    <row r="40058" spans="31:31" ht="15.75" x14ac:dyDescent="0.3">
      <c r="AE40058" s="70"/>
    </row>
    <row r="40059" spans="31:31" ht="15.75" x14ac:dyDescent="0.3">
      <c r="AE40059" s="70"/>
    </row>
    <row r="40060" spans="31:31" ht="15.75" x14ac:dyDescent="0.3">
      <c r="AE40060" s="70"/>
    </row>
    <row r="40061" spans="31:31" ht="15.75" x14ac:dyDescent="0.3">
      <c r="AE40061" s="70"/>
    </row>
    <row r="40062" spans="31:31" ht="15.75" x14ac:dyDescent="0.3">
      <c r="AE40062" s="70"/>
    </row>
    <row r="40063" spans="31:31" ht="15.75" x14ac:dyDescent="0.3">
      <c r="AE40063" s="70"/>
    </row>
    <row r="40064" spans="31:31" ht="15.75" x14ac:dyDescent="0.3">
      <c r="AE40064" s="70"/>
    </row>
    <row r="40065" spans="31:31" ht="15.75" x14ac:dyDescent="0.3">
      <c r="AE40065" s="70"/>
    </row>
    <row r="40066" spans="31:31" ht="15.75" x14ac:dyDescent="0.3">
      <c r="AE40066" s="70"/>
    </row>
    <row r="40067" spans="31:31" ht="15.75" x14ac:dyDescent="0.3">
      <c r="AE40067" s="70"/>
    </row>
    <row r="40068" spans="31:31" ht="15.75" x14ac:dyDescent="0.3">
      <c r="AE40068" s="70"/>
    </row>
    <row r="40069" spans="31:31" ht="15.75" x14ac:dyDescent="0.3">
      <c r="AE40069" s="70"/>
    </row>
    <row r="40070" spans="31:31" ht="15.75" x14ac:dyDescent="0.3">
      <c r="AE40070" s="70"/>
    </row>
    <row r="40071" spans="31:31" ht="15.75" x14ac:dyDescent="0.3">
      <c r="AE40071" s="70"/>
    </row>
    <row r="40072" spans="31:31" ht="15.75" x14ac:dyDescent="0.3">
      <c r="AE40072" s="70"/>
    </row>
    <row r="40073" spans="31:31" ht="15.75" x14ac:dyDescent="0.3">
      <c r="AE40073" s="70"/>
    </row>
    <row r="40074" spans="31:31" ht="15.75" x14ac:dyDescent="0.3">
      <c r="AE40074" s="70"/>
    </row>
    <row r="40075" spans="31:31" ht="15.75" x14ac:dyDescent="0.3">
      <c r="AE40075" s="70"/>
    </row>
    <row r="40076" spans="31:31" ht="15.75" x14ac:dyDescent="0.3">
      <c r="AE40076" s="70"/>
    </row>
    <row r="40077" spans="31:31" ht="15.75" x14ac:dyDescent="0.3">
      <c r="AE40077" s="70"/>
    </row>
    <row r="40078" spans="31:31" ht="15.75" x14ac:dyDescent="0.3">
      <c r="AE40078" s="70"/>
    </row>
    <row r="40079" spans="31:31" ht="15.75" x14ac:dyDescent="0.3">
      <c r="AE40079" s="70"/>
    </row>
    <row r="40080" spans="31:31" ht="15.75" x14ac:dyDescent="0.3">
      <c r="AE40080" s="70"/>
    </row>
    <row r="40081" spans="31:31" ht="15.75" x14ac:dyDescent="0.3">
      <c r="AE40081" s="70"/>
    </row>
    <row r="40082" spans="31:31" ht="15.75" x14ac:dyDescent="0.3">
      <c r="AE40082" s="70"/>
    </row>
    <row r="40083" spans="31:31" ht="15.75" x14ac:dyDescent="0.3">
      <c r="AE40083" s="70"/>
    </row>
    <row r="40084" spans="31:31" ht="15.75" x14ac:dyDescent="0.3">
      <c r="AE40084" s="70"/>
    </row>
    <row r="40085" spans="31:31" ht="15.75" x14ac:dyDescent="0.3">
      <c r="AE40085" s="70"/>
    </row>
    <row r="40086" spans="31:31" ht="15.75" x14ac:dyDescent="0.3">
      <c r="AE40086" s="70"/>
    </row>
    <row r="40087" spans="31:31" ht="15.75" x14ac:dyDescent="0.3">
      <c r="AE40087" s="70"/>
    </row>
    <row r="40088" spans="31:31" ht="15.75" x14ac:dyDescent="0.3">
      <c r="AE40088" s="70"/>
    </row>
    <row r="40089" spans="31:31" ht="15.75" x14ac:dyDescent="0.3">
      <c r="AE40089" s="70"/>
    </row>
    <row r="40090" spans="31:31" ht="15.75" x14ac:dyDescent="0.3">
      <c r="AE40090" s="70"/>
    </row>
    <row r="40091" spans="31:31" ht="15.75" x14ac:dyDescent="0.3">
      <c r="AE40091" s="70"/>
    </row>
    <row r="40092" spans="31:31" ht="15.75" x14ac:dyDescent="0.3">
      <c r="AE40092" s="70"/>
    </row>
    <row r="40093" spans="31:31" ht="15.75" x14ac:dyDescent="0.3">
      <c r="AE40093" s="70"/>
    </row>
    <row r="40094" spans="31:31" ht="15.75" x14ac:dyDescent="0.3">
      <c r="AE40094" s="70"/>
    </row>
    <row r="40095" spans="31:31" ht="15.75" x14ac:dyDescent="0.3">
      <c r="AE40095" s="70"/>
    </row>
    <row r="40096" spans="31:31" ht="15.75" x14ac:dyDescent="0.3">
      <c r="AE40096" s="70"/>
    </row>
    <row r="40097" spans="31:31" ht="15.75" x14ac:dyDescent="0.3">
      <c r="AE40097" s="70"/>
    </row>
    <row r="40098" spans="31:31" ht="15.75" x14ac:dyDescent="0.3">
      <c r="AE40098" s="70"/>
    </row>
    <row r="40099" spans="31:31" ht="15.75" x14ac:dyDescent="0.3">
      <c r="AE40099" s="70"/>
    </row>
    <row r="40100" spans="31:31" ht="15.75" x14ac:dyDescent="0.3">
      <c r="AE40100" s="70"/>
    </row>
    <row r="40101" spans="31:31" ht="15.75" x14ac:dyDescent="0.3">
      <c r="AE40101" s="70"/>
    </row>
    <row r="40102" spans="31:31" ht="15.75" x14ac:dyDescent="0.3">
      <c r="AE40102" s="70"/>
    </row>
    <row r="40103" spans="31:31" ht="15.75" x14ac:dyDescent="0.3">
      <c r="AE40103" s="70"/>
    </row>
    <row r="40104" spans="31:31" ht="15.75" x14ac:dyDescent="0.3">
      <c r="AE40104" s="70"/>
    </row>
    <row r="40105" spans="31:31" ht="15.75" x14ac:dyDescent="0.3">
      <c r="AE40105" s="70"/>
    </row>
    <row r="40106" spans="31:31" ht="15.75" x14ac:dyDescent="0.3">
      <c r="AE40106" s="70"/>
    </row>
    <row r="40107" spans="31:31" ht="15.75" x14ac:dyDescent="0.3">
      <c r="AE40107" s="70"/>
    </row>
    <row r="40108" spans="31:31" ht="15.75" x14ac:dyDescent="0.3">
      <c r="AE40108" s="70"/>
    </row>
    <row r="40109" spans="31:31" ht="15.75" x14ac:dyDescent="0.3">
      <c r="AE40109" s="70"/>
    </row>
    <row r="40110" spans="31:31" ht="15.75" x14ac:dyDescent="0.3">
      <c r="AE40110" s="70"/>
    </row>
    <row r="40111" spans="31:31" ht="15.75" x14ac:dyDescent="0.3">
      <c r="AE40111" s="70"/>
    </row>
    <row r="40112" spans="31:31" ht="15.75" x14ac:dyDescent="0.3">
      <c r="AE40112" s="70"/>
    </row>
    <row r="40113" spans="31:31" ht="15.75" x14ac:dyDescent="0.3">
      <c r="AE40113" s="70"/>
    </row>
    <row r="40114" spans="31:31" ht="15.75" x14ac:dyDescent="0.3">
      <c r="AE40114" s="70"/>
    </row>
    <row r="40115" spans="31:31" ht="15.75" x14ac:dyDescent="0.3">
      <c r="AE40115" s="70"/>
    </row>
    <row r="40116" spans="31:31" ht="15.75" x14ac:dyDescent="0.3">
      <c r="AE40116" s="70"/>
    </row>
    <row r="40117" spans="31:31" ht="15.75" x14ac:dyDescent="0.3">
      <c r="AE40117" s="70"/>
    </row>
    <row r="40118" spans="31:31" ht="15.75" x14ac:dyDescent="0.3">
      <c r="AE40118" s="70"/>
    </row>
    <row r="40119" spans="31:31" ht="15.75" x14ac:dyDescent="0.3">
      <c r="AE40119" s="70"/>
    </row>
    <row r="40120" spans="31:31" ht="15.75" x14ac:dyDescent="0.3">
      <c r="AE40120" s="70"/>
    </row>
    <row r="40121" spans="31:31" ht="15.75" x14ac:dyDescent="0.3">
      <c r="AE40121" s="70"/>
    </row>
    <row r="40122" spans="31:31" ht="15.75" x14ac:dyDescent="0.3">
      <c r="AE40122" s="70"/>
    </row>
    <row r="40123" spans="31:31" ht="15.75" x14ac:dyDescent="0.3">
      <c r="AE40123" s="70"/>
    </row>
    <row r="40124" spans="31:31" ht="15.75" x14ac:dyDescent="0.3">
      <c r="AE40124" s="70"/>
    </row>
    <row r="40125" spans="31:31" ht="15.75" x14ac:dyDescent="0.3">
      <c r="AE40125" s="70"/>
    </row>
    <row r="40126" spans="31:31" ht="15.75" x14ac:dyDescent="0.3">
      <c r="AE40126" s="70"/>
    </row>
    <row r="40127" spans="31:31" ht="15.75" x14ac:dyDescent="0.3">
      <c r="AE40127" s="70"/>
    </row>
    <row r="40128" spans="31:31" ht="15.75" x14ac:dyDescent="0.3">
      <c r="AE40128" s="70"/>
    </row>
    <row r="40129" spans="31:31" ht="15.75" x14ac:dyDescent="0.3">
      <c r="AE40129" s="70"/>
    </row>
    <row r="40130" spans="31:31" ht="15.75" x14ac:dyDescent="0.3">
      <c r="AE40130" s="70"/>
    </row>
    <row r="40131" spans="31:31" ht="15.75" x14ac:dyDescent="0.3">
      <c r="AE40131" s="70"/>
    </row>
    <row r="40132" spans="31:31" ht="15.75" x14ac:dyDescent="0.3">
      <c r="AE40132" s="70"/>
    </row>
    <row r="40133" spans="31:31" ht="15.75" x14ac:dyDescent="0.3">
      <c r="AE40133" s="70"/>
    </row>
    <row r="40134" spans="31:31" ht="15.75" x14ac:dyDescent="0.3">
      <c r="AE40134" s="70"/>
    </row>
    <row r="40135" spans="31:31" ht="15.75" x14ac:dyDescent="0.3">
      <c r="AE40135" s="70"/>
    </row>
    <row r="40136" spans="31:31" ht="15.75" x14ac:dyDescent="0.3">
      <c r="AE40136" s="70"/>
    </row>
    <row r="40137" spans="31:31" ht="15.75" x14ac:dyDescent="0.3">
      <c r="AE40137" s="70"/>
    </row>
    <row r="40138" spans="31:31" ht="15.75" x14ac:dyDescent="0.3">
      <c r="AE40138" s="70"/>
    </row>
    <row r="40139" spans="31:31" ht="15.75" x14ac:dyDescent="0.3">
      <c r="AE40139" s="70"/>
    </row>
    <row r="40140" spans="31:31" ht="15.75" x14ac:dyDescent="0.3">
      <c r="AE40140" s="70"/>
    </row>
    <row r="40141" spans="31:31" ht="15.75" x14ac:dyDescent="0.3">
      <c r="AE40141" s="70"/>
    </row>
    <row r="40142" spans="31:31" ht="15.75" x14ac:dyDescent="0.3">
      <c r="AE40142" s="70"/>
    </row>
    <row r="40143" spans="31:31" ht="15.75" x14ac:dyDescent="0.3">
      <c r="AE40143" s="70"/>
    </row>
    <row r="40144" spans="31:31" ht="15.75" x14ac:dyDescent="0.3">
      <c r="AE40144" s="70"/>
    </row>
    <row r="40145" spans="31:31" ht="15.75" x14ac:dyDescent="0.3">
      <c r="AE40145" s="70"/>
    </row>
    <row r="40146" spans="31:31" ht="15.75" x14ac:dyDescent="0.3">
      <c r="AE40146" s="70"/>
    </row>
    <row r="40147" spans="31:31" ht="15.75" x14ac:dyDescent="0.3">
      <c r="AE40147" s="70"/>
    </row>
    <row r="40148" spans="31:31" ht="15.75" x14ac:dyDescent="0.3">
      <c r="AE40148" s="70"/>
    </row>
    <row r="40149" spans="31:31" ht="15.75" x14ac:dyDescent="0.3">
      <c r="AE40149" s="70"/>
    </row>
    <row r="40150" spans="31:31" ht="15.75" x14ac:dyDescent="0.3">
      <c r="AE40150" s="70"/>
    </row>
    <row r="40151" spans="31:31" ht="15.75" x14ac:dyDescent="0.3">
      <c r="AE40151" s="70"/>
    </row>
    <row r="40152" spans="31:31" ht="15.75" x14ac:dyDescent="0.3">
      <c r="AE40152" s="70"/>
    </row>
    <row r="40153" spans="31:31" ht="15.75" x14ac:dyDescent="0.3">
      <c r="AE40153" s="70"/>
    </row>
    <row r="40154" spans="31:31" ht="15.75" x14ac:dyDescent="0.3">
      <c r="AE40154" s="70"/>
    </row>
    <row r="40155" spans="31:31" ht="15.75" x14ac:dyDescent="0.3">
      <c r="AE40155" s="70"/>
    </row>
    <row r="40156" spans="31:31" ht="15.75" x14ac:dyDescent="0.3">
      <c r="AE40156" s="70"/>
    </row>
    <row r="40157" spans="31:31" ht="15.75" x14ac:dyDescent="0.3">
      <c r="AE40157" s="70"/>
    </row>
    <row r="40158" spans="31:31" ht="15.75" x14ac:dyDescent="0.3">
      <c r="AE40158" s="70"/>
    </row>
    <row r="40159" spans="31:31" ht="15.75" x14ac:dyDescent="0.3">
      <c r="AE40159" s="70"/>
    </row>
    <row r="40160" spans="31:31" ht="15.75" x14ac:dyDescent="0.3">
      <c r="AE40160" s="70"/>
    </row>
    <row r="40161" spans="31:31" ht="15.75" x14ac:dyDescent="0.3">
      <c r="AE40161" s="70"/>
    </row>
    <row r="40162" spans="31:31" ht="15.75" x14ac:dyDescent="0.3">
      <c r="AE40162" s="70"/>
    </row>
    <row r="40163" spans="31:31" ht="15.75" x14ac:dyDescent="0.3">
      <c r="AE40163" s="70"/>
    </row>
    <row r="40164" spans="31:31" ht="15.75" x14ac:dyDescent="0.3">
      <c r="AE40164" s="70"/>
    </row>
    <row r="40165" spans="31:31" ht="15.75" x14ac:dyDescent="0.3">
      <c r="AE40165" s="70"/>
    </row>
    <row r="40166" spans="31:31" ht="15.75" x14ac:dyDescent="0.3">
      <c r="AE40166" s="70"/>
    </row>
    <row r="40167" spans="31:31" ht="15.75" x14ac:dyDescent="0.3">
      <c r="AE40167" s="70"/>
    </row>
    <row r="40168" spans="31:31" ht="15.75" x14ac:dyDescent="0.3">
      <c r="AE40168" s="70"/>
    </row>
    <row r="40169" spans="31:31" ht="15.75" x14ac:dyDescent="0.3">
      <c r="AE40169" s="70"/>
    </row>
    <row r="40170" spans="31:31" ht="15.75" x14ac:dyDescent="0.3">
      <c r="AE40170" s="70"/>
    </row>
    <row r="40171" spans="31:31" ht="15.75" x14ac:dyDescent="0.3">
      <c r="AE40171" s="70"/>
    </row>
    <row r="40172" spans="31:31" ht="15.75" x14ac:dyDescent="0.3">
      <c r="AE40172" s="70"/>
    </row>
    <row r="40173" spans="31:31" ht="15.75" x14ac:dyDescent="0.3">
      <c r="AE40173" s="70"/>
    </row>
    <row r="40174" spans="31:31" ht="15.75" x14ac:dyDescent="0.3">
      <c r="AE40174" s="70"/>
    </row>
    <row r="40175" spans="31:31" ht="15.75" x14ac:dyDescent="0.3">
      <c r="AE40175" s="70"/>
    </row>
    <row r="40176" spans="31:31" ht="15.75" x14ac:dyDescent="0.3">
      <c r="AE40176" s="70"/>
    </row>
    <row r="40177" spans="31:31" ht="15.75" x14ac:dyDescent="0.3">
      <c r="AE40177" s="70"/>
    </row>
    <row r="40178" spans="31:31" ht="15.75" x14ac:dyDescent="0.3">
      <c r="AE40178" s="70"/>
    </row>
    <row r="40179" spans="31:31" ht="15.75" x14ac:dyDescent="0.3">
      <c r="AE40179" s="70"/>
    </row>
    <row r="40180" spans="31:31" ht="15.75" x14ac:dyDescent="0.3">
      <c r="AE40180" s="70"/>
    </row>
    <row r="40181" spans="31:31" ht="15.75" x14ac:dyDescent="0.3">
      <c r="AE40181" s="70"/>
    </row>
    <row r="40182" spans="31:31" ht="15.75" x14ac:dyDescent="0.3">
      <c r="AE40182" s="70"/>
    </row>
    <row r="40183" spans="31:31" ht="15.75" x14ac:dyDescent="0.3">
      <c r="AE40183" s="70"/>
    </row>
    <row r="40184" spans="31:31" ht="15.75" x14ac:dyDescent="0.3">
      <c r="AE40184" s="70"/>
    </row>
    <row r="40185" spans="31:31" ht="15.75" x14ac:dyDescent="0.3">
      <c r="AE40185" s="70"/>
    </row>
    <row r="40186" spans="31:31" ht="15.75" x14ac:dyDescent="0.3">
      <c r="AE40186" s="70"/>
    </row>
    <row r="40187" spans="31:31" ht="15.75" x14ac:dyDescent="0.3">
      <c r="AE40187" s="70"/>
    </row>
    <row r="40188" spans="31:31" ht="15.75" x14ac:dyDescent="0.3">
      <c r="AE40188" s="70"/>
    </row>
    <row r="40189" spans="31:31" ht="15.75" x14ac:dyDescent="0.3">
      <c r="AE40189" s="70"/>
    </row>
    <row r="40190" spans="31:31" ht="15.75" x14ac:dyDescent="0.3">
      <c r="AE40190" s="70"/>
    </row>
    <row r="40191" spans="31:31" ht="15.75" x14ac:dyDescent="0.3">
      <c r="AE40191" s="70"/>
    </row>
    <row r="40192" spans="31:31" ht="15.75" x14ac:dyDescent="0.3">
      <c r="AE40192" s="70"/>
    </row>
    <row r="40193" spans="31:31" ht="15.75" x14ac:dyDescent="0.3">
      <c r="AE40193" s="70"/>
    </row>
    <row r="40194" spans="31:31" ht="15.75" x14ac:dyDescent="0.3">
      <c r="AE40194" s="70"/>
    </row>
    <row r="40195" spans="31:31" ht="15.75" x14ac:dyDescent="0.3">
      <c r="AE40195" s="70"/>
    </row>
    <row r="40196" spans="31:31" ht="15.75" x14ac:dyDescent="0.3">
      <c r="AE40196" s="70"/>
    </row>
    <row r="40197" spans="31:31" ht="15.75" x14ac:dyDescent="0.3">
      <c r="AE40197" s="70"/>
    </row>
    <row r="40198" spans="31:31" ht="15.75" x14ac:dyDescent="0.3">
      <c r="AE40198" s="70"/>
    </row>
    <row r="40199" spans="31:31" ht="15.75" x14ac:dyDescent="0.3">
      <c r="AE40199" s="70"/>
    </row>
    <row r="40200" spans="31:31" ht="15.75" x14ac:dyDescent="0.3">
      <c r="AE40200" s="70"/>
    </row>
    <row r="40201" spans="31:31" ht="15.75" x14ac:dyDescent="0.3">
      <c r="AE40201" s="70"/>
    </row>
    <row r="40202" spans="31:31" ht="15.75" x14ac:dyDescent="0.3">
      <c r="AE40202" s="70"/>
    </row>
    <row r="40203" spans="31:31" ht="15.75" x14ac:dyDescent="0.3">
      <c r="AE40203" s="70"/>
    </row>
    <row r="40204" spans="31:31" ht="15.75" x14ac:dyDescent="0.3">
      <c r="AE40204" s="70"/>
    </row>
    <row r="40205" spans="31:31" ht="15.75" x14ac:dyDescent="0.3">
      <c r="AE40205" s="70"/>
    </row>
    <row r="40206" spans="31:31" ht="15.75" x14ac:dyDescent="0.3">
      <c r="AE40206" s="70"/>
    </row>
    <row r="40207" spans="31:31" ht="15.75" x14ac:dyDescent="0.3">
      <c r="AE40207" s="70"/>
    </row>
    <row r="40208" spans="31:31" ht="15.75" x14ac:dyDescent="0.3">
      <c r="AE40208" s="70"/>
    </row>
    <row r="40209" spans="31:31" ht="15.75" x14ac:dyDescent="0.3">
      <c r="AE40209" s="70"/>
    </row>
    <row r="40210" spans="31:31" ht="15.75" x14ac:dyDescent="0.3">
      <c r="AE40210" s="70"/>
    </row>
    <row r="40211" spans="31:31" ht="15.75" x14ac:dyDescent="0.3">
      <c r="AE40211" s="70"/>
    </row>
    <row r="40212" spans="31:31" ht="15.75" x14ac:dyDescent="0.3">
      <c r="AE40212" s="70"/>
    </row>
    <row r="40213" spans="31:31" ht="15.75" x14ac:dyDescent="0.3">
      <c r="AE40213" s="70"/>
    </row>
    <row r="40214" spans="31:31" ht="15.75" x14ac:dyDescent="0.3">
      <c r="AE40214" s="70"/>
    </row>
    <row r="40215" spans="31:31" ht="15.75" x14ac:dyDescent="0.3">
      <c r="AE40215" s="70"/>
    </row>
    <row r="40216" spans="31:31" ht="15.75" x14ac:dyDescent="0.3">
      <c r="AE40216" s="70"/>
    </row>
    <row r="40217" spans="31:31" ht="15.75" x14ac:dyDescent="0.3">
      <c r="AE40217" s="70"/>
    </row>
    <row r="40218" spans="31:31" ht="15.75" x14ac:dyDescent="0.3">
      <c r="AE40218" s="70"/>
    </row>
    <row r="40219" spans="31:31" ht="15.75" x14ac:dyDescent="0.3">
      <c r="AE40219" s="70"/>
    </row>
    <row r="40220" spans="31:31" ht="15.75" x14ac:dyDescent="0.3">
      <c r="AE40220" s="70"/>
    </row>
    <row r="40221" spans="31:31" ht="15.75" x14ac:dyDescent="0.3">
      <c r="AE40221" s="70"/>
    </row>
    <row r="40222" spans="31:31" ht="15.75" x14ac:dyDescent="0.3">
      <c r="AE40222" s="70"/>
    </row>
    <row r="40223" spans="31:31" ht="15.75" x14ac:dyDescent="0.3">
      <c r="AE40223" s="70"/>
    </row>
    <row r="40224" spans="31:31" ht="15.75" x14ac:dyDescent="0.3">
      <c r="AE40224" s="70"/>
    </row>
    <row r="40225" spans="31:31" ht="15.75" x14ac:dyDescent="0.3">
      <c r="AE40225" s="70"/>
    </row>
    <row r="40226" spans="31:31" ht="15.75" x14ac:dyDescent="0.3">
      <c r="AE40226" s="70"/>
    </row>
    <row r="40227" spans="31:31" ht="15.75" x14ac:dyDescent="0.3">
      <c r="AE40227" s="70"/>
    </row>
    <row r="40228" spans="31:31" ht="15.75" x14ac:dyDescent="0.3">
      <c r="AE40228" s="70"/>
    </row>
    <row r="40229" spans="31:31" ht="15.75" x14ac:dyDescent="0.3">
      <c r="AE40229" s="70"/>
    </row>
    <row r="40230" spans="31:31" ht="15.75" x14ac:dyDescent="0.3">
      <c r="AE40230" s="70"/>
    </row>
    <row r="40231" spans="31:31" ht="15.75" x14ac:dyDescent="0.3">
      <c r="AE40231" s="70"/>
    </row>
    <row r="40232" spans="31:31" ht="15.75" x14ac:dyDescent="0.3">
      <c r="AE40232" s="70"/>
    </row>
    <row r="40233" spans="31:31" ht="15.75" x14ac:dyDescent="0.3">
      <c r="AE40233" s="70"/>
    </row>
    <row r="40234" spans="31:31" ht="15.75" x14ac:dyDescent="0.3">
      <c r="AE40234" s="70"/>
    </row>
    <row r="40235" spans="31:31" ht="15.75" x14ac:dyDescent="0.3">
      <c r="AE40235" s="70"/>
    </row>
    <row r="40236" spans="31:31" ht="15.75" x14ac:dyDescent="0.3">
      <c r="AE40236" s="70"/>
    </row>
    <row r="40237" spans="31:31" ht="15.75" x14ac:dyDescent="0.3">
      <c r="AE40237" s="70"/>
    </row>
    <row r="40238" spans="31:31" ht="15.75" x14ac:dyDescent="0.3">
      <c r="AE40238" s="70"/>
    </row>
    <row r="40239" spans="31:31" ht="15.75" x14ac:dyDescent="0.3">
      <c r="AE40239" s="70"/>
    </row>
    <row r="40240" spans="31:31" ht="15.75" x14ac:dyDescent="0.3">
      <c r="AE40240" s="70"/>
    </row>
    <row r="40241" spans="31:31" ht="15.75" x14ac:dyDescent="0.3">
      <c r="AE40241" s="70"/>
    </row>
    <row r="40242" spans="31:31" ht="15.75" x14ac:dyDescent="0.3">
      <c r="AE40242" s="70"/>
    </row>
    <row r="40243" spans="31:31" ht="15.75" x14ac:dyDescent="0.3">
      <c r="AE40243" s="70"/>
    </row>
    <row r="40244" spans="31:31" ht="15.75" x14ac:dyDescent="0.3">
      <c r="AE40244" s="70"/>
    </row>
    <row r="40245" spans="31:31" ht="15.75" x14ac:dyDescent="0.3">
      <c r="AE40245" s="70"/>
    </row>
    <row r="40246" spans="31:31" ht="15.75" x14ac:dyDescent="0.3">
      <c r="AE40246" s="70"/>
    </row>
    <row r="40247" spans="31:31" ht="15.75" x14ac:dyDescent="0.3">
      <c r="AE40247" s="70"/>
    </row>
    <row r="40248" spans="31:31" ht="15.75" x14ac:dyDescent="0.3">
      <c r="AE40248" s="70"/>
    </row>
    <row r="40249" spans="31:31" ht="15.75" x14ac:dyDescent="0.3">
      <c r="AE40249" s="70"/>
    </row>
    <row r="40250" spans="31:31" ht="15.75" x14ac:dyDescent="0.3">
      <c r="AE40250" s="70"/>
    </row>
    <row r="40251" spans="31:31" ht="15.75" x14ac:dyDescent="0.3">
      <c r="AE40251" s="70"/>
    </row>
    <row r="40252" spans="31:31" ht="15.75" x14ac:dyDescent="0.3">
      <c r="AE40252" s="70"/>
    </row>
    <row r="40253" spans="31:31" ht="15.75" x14ac:dyDescent="0.3">
      <c r="AE40253" s="70"/>
    </row>
    <row r="40254" spans="31:31" ht="15.75" x14ac:dyDescent="0.3">
      <c r="AE40254" s="70"/>
    </row>
    <row r="40255" spans="31:31" ht="15.75" x14ac:dyDescent="0.3">
      <c r="AE40255" s="70"/>
    </row>
    <row r="40256" spans="31:31" ht="15.75" x14ac:dyDescent="0.3">
      <c r="AE40256" s="70"/>
    </row>
    <row r="40257" spans="31:31" ht="15.75" x14ac:dyDescent="0.3">
      <c r="AE40257" s="70"/>
    </row>
    <row r="40258" spans="31:31" ht="15.75" x14ac:dyDescent="0.3">
      <c r="AE40258" s="70"/>
    </row>
    <row r="40259" spans="31:31" ht="15.75" x14ac:dyDescent="0.3">
      <c r="AE40259" s="70"/>
    </row>
    <row r="40260" spans="31:31" ht="15.75" x14ac:dyDescent="0.3">
      <c r="AE40260" s="70"/>
    </row>
    <row r="40261" spans="31:31" ht="15.75" x14ac:dyDescent="0.3">
      <c r="AE40261" s="70"/>
    </row>
    <row r="40262" spans="31:31" ht="15.75" x14ac:dyDescent="0.3">
      <c r="AE40262" s="70"/>
    </row>
    <row r="40263" spans="31:31" ht="15.75" x14ac:dyDescent="0.3">
      <c r="AE40263" s="70"/>
    </row>
    <row r="40264" spans="31:31" ht="15.75" x14ac:dyDescent="0.3">
      <c r="AE40264" s="70"/>
    </row>
    <row r="40265" spans="31:31" ht="15.75" x14ac:dyDescent="0.3">
      <c r="AE40265" s="70"/>
    </row>
    <row r="40266" spans="31:31" ht="15.75" x14ac:dyDescent="0.3">
      <c r="AE40266" s="70"/>
    </row>
    <row r="40267" spans="31:31" ht="15.75" x14ac:dyDescent="0.3">
      <c r="AE40267" s="70"/>
    </row>
    <row r="40268" spans="31:31" ht="15.75" x14ac:dyDescent="0.3">
      <c r="AE40268" s="70"/>
    </row>
    <row r="40269" spans="31:31" ht="15.75" x14ac:dyDescent="0.3">
      <c r="AE40269" s="70"/>
    </row>
    <row r="40270" spans="31:31" ht="15.75" x14ac:dyDescent="0.3">
      <c r="AE40270" s="70"/>
    </row>
    <row r="40271" spans="31:31" ht="15.75" x14ac:dyDescent="0.3">
      <c r="AE40271" s="70"/>
    </row>
    <row r="40272" spans="31:31" ht="15.75" x14ac:dyDescent="0.3">
      <c r="AE40272" s="70"/>
    </row>
    <row r="40273" spans="31:31" ht="15.75" x14ac:dyDescent="0.3">
      <c r="AE40273" s="70"/>
    </row>
    <row r="40274" spans="31:31" ht="15.75" x14ac:dyDescent="0.3">
      <c r="AE40274" s="70"/>
    </row>
    <row r="40275" spans="31:31" ht="15.75" x14ac:dyDescent="0.3">
      <c r="AE40275" s="70"/>
    </row>
    <row r="40276" spans="31:31" ht="15.75" x14ac:dyDescent="0.3">
      <c r="AE40276" s="70"/>
    </row>
    <row r="40277" spans="31:31" ht="15.75" x14ac:dyDescent="0.3">
      <c r="AE40277" s="70"/>
    </row>
    <row r="40278" spans="31:31" ht="15.75" x14ac:dyDescent="0.3">
      <c r="AE40278" s="70"/>
    </row>
    <row r="40279" spans="31:31" ht="15.75" x14ac:dyDescent="0.3">
      <c r="AE40279" s="70"/>
    </row>
    <row r="40280" spans="31:31" ht="15.75" x14ac:dyDescent="0.3">
      <c r="AE40280" s="70"/>
    </row>
    <row r="40281" spans="31:31" ht="15.75" x14ac:dyDescent="0.3">
      <c r="AE40281" s="70"/>
    </row>
    <row r="40282" spans="31:31" ht="15.75" x14ac:dyDescent="0.3">
      <c r="AE40282" s="70"/>
    </row>
    <row r="40283" spans="31:31" ht="15.75" x14ac:dyDescent="0.3">
      <c r="AE40283" s="70"/>
    </row>
    <row r="40284" spans="31:31" ht="15.75" x14ac:dyDescent="0.3">
      <c r="AE40284" s="70"/>
    </row>
    <row r="40285" spans="31:31" ht="15.75" x14ac:dyDescent="0.3">
      <c r="AE40285" s="70"/>
    </row>
    <row r="40286" spans="31:31" ht="15.75" x14ac:dyDescent="0.3">
      <c r="AE40286" s="70"/>
    </row>
    <row r="40287" spans="31:31" ht="15.75" x14ac:dyDescent="0.3">
      <c r="AE40287" s="70"/>
    </row>
    <row r="40288" spans="31:31" ht="15.75" x14ac:dyDescent="0.3">
      <c r="AE40288" s="70"/>
    </row>
    <row r="40289" spans="31:31" ht="15.75" x14ac:dyDescent="0.3">
      <c r="AE40289" s="70"/>
    </row>
    <row r="40290" spans="31:31" ht="15.75" x14ac:dyDescent="0.3">
      <c r="AE40290" s="70"/>
    </row>
    <row r="40291" spans="31:31" ht="15.75" x14ac:dyDescent="0.3">
      <c r="AE40291" s="70"/>
    </row>
    <row r="40292" spans="31:31" ht="15.75" x14ac:dyDescent="0.3">
      <c r="AE40292" s="70"/>
    </row>
    <row r="40293" spans="31:31" ht="15.75" x14ac:dyDescent="0.3">
      <c r="AE40293" s="70"/>
    </row>
    <row r="40294" spans="31:31" ht="15.75" x14ac:dyDescent="0.3">
      <c r="AE40294" s="70"/>
    </row>
    <row r="40295" spans="31:31" ht="15.75" x14ac:dyDescent="0.3">
      <c r="AE40295" s="70"/>
    </row>
    <row r="40296" spans="31:31" ht="15.75" x14ac:dyDescent="0.3">
      <c r="AE40296" s="70"/>
    </row>
    <row r="40297" spans="31:31" ht="15.75" x14ac:dyDescent="0.3">
      <c r="AE40297" s="70"/>
    </row>
    <row r="40298" spans="31:31" ht="15.75" x14ac:dyDescent="0.3">
      <c r="AE40298" s="70"/>
    </row>
    <row r="40299" spans="31:31" ht="15.75" x14ac:dyDescent="0.3">
      <c r="AE40299" s="70"/>
    </row>
    <row r="40300" spans="31:31" ht="15.75" x14ac:dyDescent="0.3">
      <c r="AE40300" s="70"/>
    </row>
    <row r="40301" spans="31:31" ht="15.75" x14ac:dyDescent="0.3">
      <c r="AE40301" s="70"/>
    </row>
    <row r="40302" spans="31:31" ht="15.75" x14ac:dyDescent="0.3">
      <c r="AE40302" s="70"/>
    </row>
    <row r="40303" spans="31:31" ht="15.75" x14ac:dyDescent="0.3">
      <c r="AE40303" s="70"/>
    </row>
    <row r="40304" spans="31:31" ht="15.75" x14ac:dyDescent="0.3">
      <c r="AE40304" s="70"/>
    </row>
    <row r="40305" spans="31:31" ht="15.75" x14ac:dyDescent="0.3">
      <c r="AE40305" s="70"/>
    </row>
    <row r="40306" spans="31:31" ht="15.75" x14ac:dyDescent="0.3">
      <c r="AE40306" s="70"/>
    </row>
    <row r="40307" spans="31:31" ht="15.75" x14ac:dyDescent="0.3">
      <c r="AE40307" s="70"/>
    </row>
    <row r="40308" spans="31:31" ht="15.75" x14ac:dyDescent="0.3">
      <c r="AE40308" s="70"/>
    </row>
    <row r="40309" spans="31:31" ht="15.75" x14ac:dyDescent="0.3">
      <c r="AE40309" s="70"/>
    </row>
    <row r="40310" spans="31:31" ht="15.75" x14ac:dyDescent="0.3">
      <c r="AE40310" s="70"/>
    </row>
    <row r="40311" spans="31:31" ht="15.75" x14ac:dyDescent="0.3">
      <c r="AE40311" s="70"/>
    </row>
    <row r="40312" spans="31:31" ht="15.75" x14ac:dyDescent="0.3">
      <c r="AE40312" s="70"/>
    </row>
    <row r="40313" spans="31:31" ht="15.75" x14ac:dyDescent="0.3">
      <c r="AE40313" s="70"/>
    </row>
    <row r="40314" spans="31:31" ht="15.75" x14ac:dyDescent="0.3">
      <c r="AE40314" s="70"/>
    </row>
    <row r="40315" spans="31:31" ht="15.75" x14ac:dyDescent="0.3">
      <c r="AE40315" s="70"/>
    </row>
    <row r="40316" spans="31:31" ht="15.75" x14ac:dyDescent="0.3">
      <c r="AE40316" s="70"/>
    </row>
    <row r="40317" spans="31:31" ht="15.75" x14ac:dyDescent="0.3">
      <c r="AE40317" s="70"/>
    </row>
    <row r="40318" spans="31:31" ht="15.75" x14ac:dyDescent="0.3">
      <c r="AE40318" s="70"/>
    </row>
    <row r="40319" spans="31:31" ht="15.75" x14ac:dyDescent="0.3">
      <c r="AE40319" s="70"/>
    </row>
    <row r="40320" spans="31:31" ht="15.75" x14ac:dyDescent="0.3">
      <c r="AE40320" s="70"/>
    </row>
    <row r="40321" spans="31:31" ht="15.75" x14ac:dyDescent="0.3">
      <c r="AE40321" s="70"/>
    </row>
    <row r="40322" spans="31:31" ht="15.75" x14ac:dyDescent="0.3">
      <c r="AE40322" s="70"/>
    </row>
    <row r="40323" spans="31:31" ht="15.75" x14ac:dyDescent="0.3">
      <c r="AE40323" s="70"/>
    </row>
    <row r="40324" spans="31:31" ht="15.75" x14ac:dyDescent="0.3">
      <c r="AE40324" s="70"/>
    </row>
    <row r="40325" spans="31:31" ht="15.75" x14ac:dyDescent="0.3">
      <c r="AE40325" s="70"/>
    </row>
    <row r="40326" spans="31:31" ht="15.75" x14ac:dyDescent="0.3">
      <c r="AE40326" s="70"/>
    </row>
    <row r="40327" spans="31:31" ht="15.75" x14ac:dyDescent="0.3">
      <c r="AE40327" s="70"/>
    </row>
    <row r="40328" spans="31:31" ht="15.75" x14ac:dyDescent="0.3">
      <c r="AE40328" s="70"/>
    </row>
    <row r="40329" spans="31:31" ht="15.75" x14ac:dyDescent="0.3">
      <c r="AE40329" s="70"/>
    </row>
    <row r="40330" spans="31:31" ht="15.75" x14ac:dyDescent="0.3">
      <c r="AE40330" s="70"/>
    </row>
    <row r="40331" spans="31:31" ht="15.75" x14ac:dyDescent="0.3">
      <c r="AE40331" s="70"/>
    </row>
    <row r="40332" spans="31:31" ht="15.75" x14ac:dyDescent="0.3">
      <c r="AE40332" s="70"/>
    </row>
    <row r="40333" spans="31:31" ht="15.75" x14ac:dyDescent="0.3">
      <c r="AE40333" s="70"/>
    </row>
    <row r="40334" spans="31:31" ht="15.75" x14ac:dyDescent="0.3">
      <c r="AE40334" s="70"/>
    </row>
    <row r="40335" spans="31:31" ht="15.75" x14ac:dyDescent="0.3">
      <c r="AE40335" s="70"/>
    </row>
    <row r="40336" spans="31:31" ht="15.75" x14ac:dyDescent="0.3">
      <c r="AE40336" s="70"/>
    </row>
    <row r="40337" spans="31:31" ht="15.75" x14ac:dyDescent="0.3">
      <c r="AE40337" s="70"/>
    </row>
    <row r="40338" spans="31:31" ht="15.75" x14ac:dyDescent="0.3">
      <c r="AE40338" s="70"/>
    </row>
    <row r="40339" spans="31:31" ht="15.75" x14ac:dyDescent="0.3">
      <c r="AE40339" s="70"/>
    </row>
    <row r="40340" spans="31:31" ht="15.75" x14ac:dyDescent="0.3">
      <c r="AE40340" s="70"/>
    </row>
    <row r="40341" spans="31:31" ht="15.75" x14ac:dyDescent="0.3">
      <c r="AE40341" s="70"/>
    </row>
    <row r="40342" spans="31:31" ht="15.75" x14ac:dyDescent="0.3">
      <c r="AE40342" s="70"/>
    </row>
    <row r="40343" spans="31:31" ht="15.75" x14ac:dyDescent="0.3">
      <c r="AE40343" s="70"/>
    </row>
    <row r="40344" spans="31:31" ht="15.75" x14ac:dyDescent="0.3">
      <c r="AE40344" s="70"/>
    </row>
    <row r="40345" spans="31:31" ht="15.75" x14ac:dyDescent="0.3">
      <c r="AE40345" s="70"/>
    </row>
    <row r="40346" spans="31:31" ht="15.75" x14ac:dyDescent="0.3">
      <c r="AE40346" s="70"/>
    </row>
    <row r="40347" spans="31:31" ht="15.75" x14ac:dyDescent="0.3">
      <c r="AE40347" s="70"/>
    </row>
    <row r="40348" spans="31:31" ht="15.75" x14ac:dyDescent="0.3">
      <c r="AE40348" s="70"/>
    </row>
    <row r="40349" spans="31:31" ht="15.75" x14ac:dyDescent="0.3">
      <c r="AE40349" s="70"/>
    </row>
    <row r="40350" spans="31:31" ht="15.75" x14ac:dyDescent="0.3">
      <c r="AE40350" s="70"/>
    </row>
    <row r="40351" spans="31:31" ht="15.75" x14ac:dyDescent="0.3">
      <c r="AE40351" s="70"/>
    </row>
    <row r="40352" spans="31:31" ht="15.75" x14ac:dyDescent="0.3">
      <c r="AE40352" s="70"/>
    </row>
    <row r="40353" spans="31:31" ht="15.75" x14ac:dyDescent="0.3">
      <c r="AE40353" s="70"/>
    </row>
    <row r="40354" spans="31:31" ht="15.75" x14ac:dyDescent="0.3">
      <c r="AE40354" s="70"/>
    </row>
    <row r="40355" spans="31:31" ht="15.75" x14ac:dyDescent="0.3">
      <c r="AE40355" s="70"/>
    </row>
    <row r="40356" spans="31:31" ht="15.75" x14ac:dyDescent="0.3">
      <c r="AE40356" s="70"/>
    </row>
    <row r="40357" spans="31:31" ht="15.75" x14ac:dyDescent="0.3">
      <c r="AE40357" s="70"/>
    </row>
    <row r="40358" spans="31:31" ht="15.75" x14ac:dyDescent="0.3">
      <c r="AE40358" s="70"/>
    </row>
    <row r="40359" spans="31:31" ht="15.75" x14ac:dyDescent="0.3">
      <c r="AE40359" s="70"/>
    </row>
    <row r="40360" spans="31:31" ht="15.75" x14ac:dyDescent="0.3">
      <c r="AE40360" s="70"/>
    </row>
    <row r="40361" spans="31:31" ht="15.75" x14ac:dyDescent="0.3">
      <c r="AE40361" s="70"/>
    </row>
    <row r="40362" spans="31:31" ht="15.75" x14ac:dyDescent="0.3">
      <c r="AE40362" s="70"/>
    </row>
    <row r="40363" spans="31:31" ht="15.75" x14ac:dyDescent="0.3">
      <c r="AE40363" s="70"/>
    </row>
    <row r="40364" spans="31:31" ht="15.75" x14ac:dyDescent="0.3">
      <c r="AE40364" s="70"/>
    </row>
    <row r="40365" spans="31:31" ht="15.75" x14ac:dyDescent="0.3">
      <c r="AE40365" s="70"/>
    </row>
    <row r="40366" spans="31:31" ht="15.75" x14ac:dyDescent="0.3">
      <c r="AE40366" s="70"/>
    </row>
    <row r="40367" spans="31:31" ht="15.75" x14ac:dyDescent="0.3">
      <c r="AE40367" s="70"/>
    </row>
    <row r="40368" spans="31:31" ht="15.75" x14ac:dyDescent="0.3">
      <c r="AE40368" s="70"/>
    </row>
    <row r="40369" spans="31:31" ht="15.75" x14ac:dyDescent="0.3">
      <c r="AE40369" s="70"/>
    </row>
    <row r="40370" spans="31:31" ht="15.75" x14ac:dyDescent="0.3">
      <c r="AE40370" s="70"/>
    </row>
    <row r="40371" spans="31:31" ht="15.75" x14ac:dyDescent="0.3">
      <c r="AE40371" s="70"/>
    </row>
    <row r="40372" spans="31:31" ht="15.75" x14ac:dyDescent="0.3">
      <c r="AE40372" s="70"/>
    </row>
    <row r="40373" spans="31:31" ht="15.75" x14ac:dyDescent="0.3">
      <c r="AE40373" s="70"/>
    </row>
    <row r="40374" spans="31:31" ht="15.75" x14ac:dyDescent="0.3">
      <c r="AE40374" s="70"/>
    </row>
    <row r="40375" spans="31:31" ht="15.75" x14ac:dyDescent="0.3">
      <c r="AE40375" s="70"/>
    </row>
    <row r="40376" spans="31:31" ht="15.75" x14ac:dyDescent="0.3">
      <c r="AE40376" s="70"/>
    </row>
    <row r="40377" spans="31:31" ht="15.75" x14ac:dyDescent="0.3">
      <c r="AE40377" s="70"/>
    </row>
    <row r="40378" spans="31:31" ht="15.75" x14ac:dyDescent="0.3">
      <c r="AE40378" s="70"/>
    </row>
    <row r="40379" spans="31:31" ht="15.75" x14ac:dyDescent="0.3">
      <c r="AE40379" s="70"/>
    </row>
    <row r="40380" spans="31:31" ht="15.75" x14ac:dyDescent="0.3">
      <c r="AE40380" s="70"/>
    </row>
    <row r="40381" spans="31:31" ht="15.75" x14ac:dyDescent="0.3">
      <c r="AE40381" s="70"/>
    </row>
    <row r="40382" spans="31:31" ht="15.75" x14ac:dyDescent="0.3">
      <c r="AE40382" s="70"/>
    </row>
    <row r="40383" spans="31:31" ht="15.75" x14ac:dyDescent="0.3">
      <c r="AE40383" s="70"/>
    </row>
    <row r="40384" spans="31:31" ht="15.75" x14ac:dyDescent="0.3">
      <c r="AE40384" s="70"/>
    </row>
    <row r="40385" spans="31:31" ht="15.75" x14ac:dyDescent="0.3">
      <c r="AE40385" s="70"/>
    </row>
    <row r="40386" spans="31:31" ht="15.75" x14ac:dyDescent="0.3">
      <c r="AE40386" s="70"/>
    </row>
    <row r="40387" spans="31:31" ht="15.75" x14ac:dyDescent="0.3">
      <c r="AE40387" s="70"/>
    </row>
    <row r="40388" spans="31:31" ht="15.75" x14ac:dyDescent="0.3">
      <c r="AE40388" s="70"/>
    </row>
    <row r="40389" spans="31:31" ht="15.75" x14ac:dyDescent="0.3">
      <c r="AE40389" s="70"/>
    </row>
    <row r="40390" spans="31:31" ht="15.75" x14ac:dyDescent="0.3">
      <c r="AE40390" s="70"/>
    </row>
    <row r="40391" spans="31:31" ht="15.75" x14ac:dyDescent="0.3">
      <c r="AE40391" s="70"/>
    </row>
    <row r="40392" spans="31:31" ht="15.75" x14ac:dyDescent="0.3">
      <c r="AE40392" s="70"/>
    </row>
    <row r="40393" spans="31:31" ht="15.75" x14ac:dyDescent="0.3">
      <c r="AE40393" s="70"/>
    </row>
    <row r="40394" spans="31:31" ht="15.75" x14ac:dyDescent="0.3">
      <c r="AE40394" s="70"/>
    </row>
    <row r="40395" spans="31:31" ht="15.75" x14ac:dyDescent="0.3">
      <c r="AE40395" s="70"/>
    </row>
    <row r="40396" spans="31:31" ht="15.75" x14ac:dyDescent="0.3">
      <c r="AE40396" s="70"/>
    </row>
    <row r="40397" spans="31:31" ht="15.75" x14ac:dyDescent="0.3">
      <c r="AE40397" s="70"/>
    </row>
    <row r="40398" spans="31:31" ht="15.75" x14ac:dyDescent="0.3">
      <c r="AE40398" s="70"/>
    </row>
    <row r="40399" spans="31:31" ht="15.75" x14ac:dyDescent="0.3">
      <c r="AE40399" s="70"/>
    </row>
    <row r="40400" spans="31:31" ht="15.75" x14ac:dyDescent="0.3">
      <c r="AE40400" s="70"/>
    </row>
    <row r="40401" spans="31:31" ht="15.75" x14ac:dyDescent="0.3">
      <c r="AE40401" s="70"/>
    </row>
    <row r="40402" spans="31:31" ht="15.75" x14ac:dyDescent="0.3">
      <c r="AE40402" s="70"/>
    </row>
    <row r="40403" spans="31:31" ht="15.75" x14ac:dyDescent="0.3">
      <c r="AE40403" s="70"/>
    </row>
    <row r="40404" spans="31:31" ht="15.75" x14ac:dyDescent="0.3">
      <c r="AE40404" s="70"/>
    </row>
    <row r="40405" spans="31:31" ht="15.75" x14ac:dyDescent="0.3">
      <c r="AE40405" s="70"/>
    </row>
    <row r="40406" spans="31:31" ht="15.75" x14ac:dyDescent="0.3">
      <c r="AE40406" s="70"/>
    </row>
    <row r="40407" spans="31:31" ht="15.75" x14ac:dyDescent="0.3">
      <c r="AE40407" s="70"/>
    </row>
    <row r="40408" spans="31:31" ht="15.75" x14ac:dyDescent="0.3">
      <c r="AE40408" s="70"/>
    </row>
    <row r="40409" spans="31:31" ht="15.75" x14ac:dyDescent="0.3">
      <c r="AE40409" s="70"/>
    </row>
    <row r="40410" spans="31:31" ht="15.75" x14ac:dyDescent="0.3">
      <c r="AE40410" s="70"/>
    </row>
    <row r="40411" spans="31:31" ht="15.75" x14ac:dyDescent="0.3">
      <c r="AE40411" s="70"/>
    </row>
    <row r="40412" spans="31:31" ht="15.75" x14ac:dyDescent="0.3">
      <c r="AE40412" s="70"/>
    </row>
    <row r="40413" spans="31:31" ht="15.75" x14ac:dyDescent="0.3">
      <c r="AE40413" s="70"/>
    </row>
    <row r="40414" spans="31:31" ht="15.75" x14ac:dyDescent="0.3">
      <c r="AE40414" s="70"/>
    </row>
    <row r="40415" spans="31:31" ht="15.75" x14ac:dyDescent="0.3">
      <c r="AE40415" s="70"/>
    </row>
    <row r="40416" spans="31:31" ht="15.75" x14ac:dyDescent="0.3">
      <c r="AE40416" s="70"/>
    </row>
    <row r="40417" spans="31:31" ht="15.75" x14ac:dyDescent="0.3">
      <c r="AE40417" s="70"/>
    </row>
    <row r="40418" spans="31:31" ht="15.75" x14ac:dyDescent="0.3">
      <c r="AE40418" s="70"/>
    </row>
    <row r="40419" spans="31:31" ht="15.75" x14ac:dyDescent="0.3">
      <c r="AE40419" s="70"/>
    </row>
    <row r="40420" spans="31:31" ht="15.75" x14ac:dyDescent="0.3">
      <c r="AE40420" s="70"/>
    </row>
    <row r="40421" spans="31:31" ht="15.75" x14ac:dyDescent="0.3">
      <c r="AE40421" s="70"/>
    </row>
    <row r="40422" spans="31:31" ht="15.75" x14ac:dyDescent="0.3">
      <c r="AE40422" s="70"/>
    </row>
    <row r="40423" spans="31:31" ht="15.75" x14ac:dyDescent="0.3">
      <c r="AE40423" s="70"/>
    </row>
    <row r="40424" spans="31:31" ht="15.75" x14ac:dyDescent="0.3">
      <c r="AE40424" s="70"/>
    </row>
    <row r="40425" spans="31:31" ht="15.75" x14ac:dyDescent="0.3">
      <c r="AE40425" s="70"/>
    </row>
    <row r="40426" spans="31:31" ht="15.75" x14ac:dyDescent="0.3">
      <c r="AE40426" s="70"/>
    </row>
    <row r="40427" spans="31:31" ht="15.75" x14ac:dyDescent="0.3">
      <c r="AE40427" s="70"/>
    </row>
    <row r="40428" spans="31:31" ht="15.75" x14ac:dyDescent="0.3">
      <c r="AE40428" s="70"/>
    </row>
    <row r="40429" spans="31:31" ht="15.75" x14ac:dyDescent="0.3">
      <c r="AE40429" s="70"/>
    </row>
    <row r="40430" spans="31:31" ht="15.75" x14ac:dyDescent="0.3">
      <c r="AE40430" s="70"/>
    </row>
    <row r="40431" spans="31:31" ht="15.75" x14ac:dyDescent="0.3">
      <c r="AE40431" s="70"/>
    </row>
    <row r="40432" spans="31:31" ht="15.75" x14ac:dyDescent="0.3">
      <c r="AE40432" s="70"/>
    </row>
    <row r="40433" spans="31:31" ht="15.75" x14ac:dyDescent="0.3">
      <c r="AE40433" s="70"/>
    </row>
    <row r="40434" spans="31:31" ht="15.75" x14ac:dyDescent="0.3">
      <c r="AE40434" s="70"/>
    </row>
    <row r="40435" spans="31:31" ht="15.75" x14ac:dyDescent="0.3">
      <c r="AE40435" s="70"/>
    </row>
    <row r="40436" spans="31:31" ht="15.75" x14ac:dyDescent="0.3">
      <c r="AE40436" s="70"/>
    </row>
    <row r="40437" spans="31:31" ht="15.75" x14ac:dyDescent="0.3">
      <c r="AE40437" s="70"/>
    </row>
    <row r="40438" spans="31:31" ht="15.75" x14ac:dyDescent="0.3">
      <c r="AE40438" s="70"/>
    </row>
    <row r="40439" spans="31:31" ht="15.75" x14ac:dyDescent="0.3">
      <c r="AE40439" s="70"/>
    </row>
    <row r="40440" spans="31:31" ht="15.75" x14ac:dyDescent="0.3">
      <c r="AE40440" s="70"/>
    </row>
    <row r="40441" spans="31:31" ht="15.75" x14ac:dyDescent="0.3">
      <c r="AE40441" s="70"/>
    </row>
    <row r="40442" spans="31:31" ht="15.75" x14ac:dyDescent="0.3">
      <c r="AE40442" s="70"/>
    </row>
    <row r="40443" spans="31:31" ht="15.75" x14ac:dyDescent="0.3">
      <c r="AE40443" s="70"/>
    </row>
    <row r="40444" spans="31:31" ht="15.75" x14ac:dyDescent="0.3">
      <c r="AE40444" s="70"/>
    </row>
    <row r="40445" spans="31:31" ht="15.75" x14ac:dyDescent="0.3">
      <c r="AE40445" s="70"/>
    </row>
    <row r="40446" spans="31:31" ht="15.75" x14ac:dyDescent="0.3">
      <c r="AE40446" s="70"/>
    </row>
    <row r="40447" spans="31:31" ht="15.75" x14ac:dyDescent="0.3">
      <c r="AE40447" s="70"/>
    </row>
    <row r="40448" spans="31:31" ht="15.75" x14ac:dyDescent="0.3">
      <c r="AE40448" s="70"/>
    </row>
    <row r="40449" spans="31:31" ht="15.75" x14ac:dyDescent="0.3">
      <c r="AE40449" s="70"/>
    </row>
    <row r="40450" spans="31:31" ht="15.75" x14ac:dyDescent="0.3">
      <c r="AE40450" s="70"/>
    </row>
    <row r="40451" spans="31:31" ht="15.75" x14ac:dyDescent="0.3">
      <c r="AE40451" s="70"/>
    </row>
    <row r="40452" spans="31:31" ht="15.75" x14ac:dyDescent="0.3">
      <c r="AE40452" s="70"/>
    </row>
    <row r="40453" spans="31:31" ht="15.75" x14ac:dyDescent="0.3">
      <c r="AE40453" s="70"/>
    </row>
    <row r="40454" spans="31:31" ht="15.75" x14ac:dyDescent="0.3">
      <c r="AE40454" s="70"/>
    </row>
    <row r="40455" spans="31:31" ht="15.75" x14ac:dyDescent="0.3">
      <c r="AE40455" s="70"/>
    </row>
    <row r="40456" spans="31:31" ht="15.75" x14ac:dyDescent="0.3">
      <c r="AE40456" s="70"/>
    </row>
    <row r="40457" spans="31:31" ht="15.75" x14ac:dyDescent="0.3">
      <c r="AE40457" s="70"/>
    </row>
    <row r="40458" spans="31:31" ht="15.75" x14ac:dyDescent="0.3">
      <c r="AE40458" s="70"/>
    </row>
    <row r="40459" spans="31:31" ht="15.75" x14ac:dyDescent="0.3">
      <c r="AE40459" s="70"/>
    </row>
    <row r="40460" spans="31:31" ht="15.75" x14ac:dyDescent="0.3">
      <c r="AE40460" s="70"/>
    </row>
    <row r="40461" spans="31:31" ht="15.75" x14ac:dyDescent="0.3">
      <c r="AE40461" s="70"/>
    </row>
    <row r="40462" spans="31:31" ht="15.75" x14ac:dyDescent="0.3">
      <c r="AE40462" s="70"/>
    </row>
    <row r="40463" spans="31:31" ht="15.75" x14ac:dyDescent="0.3">
      <c r="AE40463" s="70"/>
    </row>
    <row r="40464" spans="31:31" ht="15.75" x14ac:dyDescent="0.3">
      <c r="AE40464" s="70"/>
    </row>
    <row r="40465" spans="31:31" ht="15.75" x14ac:dyDescent="0.3">
      <c r="AE40465" s="70"/>
    </row>
    <row r="40466" spans="31:31" ht="15.75" x14ac:dyDescent="0.3">
      <c r="AE40466" s="70"/>
    </row>
    <row r="40467" spans="31:31" ht="15.75" x14ac:dyDescent="0.3">
      <c r="AE40467" s="70"/>
    </row>
    <row r="40468" spans="31:31" ht="15.75" x14ac:dyDescent="0.3">
      <c r="AE40468" s="70"/>
    </row>
    <row r="40469" spans="31:31" ht="15.75" x14ac:dyDescent="0.3">
      <c r="AE40469" s="70"/>
    </row>
    <row r="40470" spans="31:31" ht="15.75" x14ac:dyDescent="0.3">
      <c r="AE40470" s="70"/>
    </row>
    <row r="40471" spans="31:31" ht="15.75" x14ac:dyDescent="0.3">
      <c r="AE40471" s="70"/>
    </row>
    <row r="40472" spans="31:31" ht="15.75" x14ac:dyDescent="0.3">
      <c r="AE40472" s="70"/>
    </row>
    <row r="40473" spans="31:31" ht="15.75" x14ac:dyDescent="0.3">
      <c r="AE40473" s="70"/>
    </row>
    <row r="40474" spans="31:31" ht="15.75" x14ac:dyDescent="0.3">
      <c r="AE40474" s="70"/>
    </row>
    <row r="40475" spans="31:31" ht="15.75" x14ac:dyDescent="0.3">
      <c r="AE40475" s="70"/>
    </row>
    <row r="40476" spans="31:31" ht="15.75" x14ac:dyDescent="0.3">
      <c r="AE40476" s="70"/>
    </row>
    <row r="40477" spans="31:31" ht="15.75" x14ac:dyDescent="0.3">
      <c r="AE40477" s="70"/>
    </row>
    <row r="40478" spans="31:31" ht="15.75" x14ac:dyDescent="0.3">
      <c r="AE40478" s="70"/>
    </row>
    <row r="40479" spans="31:31" ht="15.75" x14ac:dyDescent="0.3">
      <c r="AE40479" s="70"/>
    </row>
    <row r="40480" spans="31:31" ht="15.75" x14ac:dyDescent="0.3">
      <c r="AE40480" s="70"/>
    </row>
    <row r="40481" spans="31:31" ht="15.75" x14ac:dyDescent="0.3">
      <c r="AE40481" s="70"/>
    </row>
    <row r="40482" spans="31:31" ht="15.75" x14ac:dyDescent="0.3">
      <c r="AE40482" s="70"/>
    </row>
    <row r="40483" spans="31:31" ht="15.75" x14ac:dyDescent="0.3">
      <c r="AE40483" s="70"/>
    </row>
    <row r="40484" spans="31:31" ht="15.75" x14ac:dyDescent="0.3">
      <c r="AE40484" s="70"/>
    </row>
    <row r="40485" spans="31:31" ht="15.75" x14ac:dyDescent="0.3">
      <c r="AE40485" s="70"/>
    </row>
    <row r="40486" spans="31:31" ht="15.75" x14ac:dyDescent="0.3">
      <c r="AE40486" s="70"/>
    </row>
    <row r="40487" spans="31:31" ht="15.75" x14ac:dyDescent="0.3">
      <c r="AE40487" s="70"/>
    </row>
    <row r="40488" spans="31:31" ht="15.75" x14ac:dyDescent="0.3">
      <c r="AE40488" s="70"/>
    </row>
    <row r="40489" spans="31:31" ht="15.75" x14ac:dyDescent="0.3">
      <c r="AE40489" s="70"/>
    </row>
    <row r="40490" spans="31:31" ht="15.75" x14ac:dyDescent="0.3">
      <c r="AE40490" s="70"/>
    </row>
    <row r="40491" spans="31:31" ht="15.75" x14ac:dyDescent="0.3">
      <c r="AE40491" s="70"/>
    </row>
    <row r="40492" spans="31:31" ht="15.75" x14ac:dyDescent="0.3">
      <c r="AE40492" s="70"/>
    </row>
    <row r="40493" spans="31:31" ht="15.75" x14ac:dyDescent="0.3">
      <c r="AE40493" s="70"/>
    </row>
    <row r="40494" spans="31:31" ht="15.75" x14ac:dyDescent="0.3">
      <c r="AE40494" s="70"/>
    </row>
    <row r="40495" spans="31:31" ht="15.75" x14ac:dyDescent="0.3">
      <c r="AE40495" s="70"/>
    </row>
    <row r="40496" spans="31:31" ht="15.75" x14ac:dyDescent="0.3">
      <c r="AE40496" s="70"/>
    </row>
    <row r="40497" spans="31:31" ht="15.75" x14ac:dyDescent="0.3">
      <c r="AE40497" s="70"/>
    </row>
    <row r="40498" spans="31:31" ht="15.75" x14ac:dyDescent="0.3">
      <c r="AE40498" s="70"/>
    </row>
    <row r="40499" spans="31:31" ht="15.75" x14ac:dyDescent="0.3">
      <c r="AE40499" s="70"/>
    </row>
    <row r="40500" spans="31:31" ht="15.75" x14ac:dyDescent="0.3">
      <c r="AE40500" s="70"/>
    </row>
    <row r="40501" spans="31:31" ht="15.75" x14ac:dyDescent="0.3">
      <c r="AE40501" s="70"/>
    </row>
    <row r="40502" spans="31:31" ht="15.75" x14ac:dyDescent="0.3">
      <c r="AE40502" s="70"/>
    </row>
    <row r="40503" spans="31:31" ht="15.75" x14ac:dyDescent="0.3">
      <c r="AE40503" s="70"/>
    </row>
    <row r="40504" spans="31:31" ht="15.75" x14ac:dyDescent="0.3">
      <c r="AE40504" s="70"/>
    </row>
    <row r="40505" spans="31:31" ht="15.75" x14ac:dyDescent="0.3">
      <c r="AE40505" s="70"/>
    </row>
    <row r="40506" spans="31:31" ht="15.75" x14ac:dyDescent="0.3">
      <c r="AE40506" s="70"/>
    </row>
    <row r="40507" spans="31:31" ht="15.75" x14ac:dyDescent="0.3">
      <c r="AE40507" s="70"/>
    </row>
    <row r="40508" spans="31:31" ht="15.75" x14ac:dyDescent="0.3">
      <c r="AE40508" s="70"/>
    </row>
    <row r="40509" spans="31:31" ht="15.75" x14ac:dyDescent="0.3">
      <c r="AE40509" s="70"/>
    </row>
    <row r="40510" spans="31:31" ht="15.75" x14ac:dyDescent="0.3">
      <c r="AE40510" s="70"/>
    </row>
    <row r="40511" spans="31:31" ht="15.75" x14ac:dyDescent="0.3">
      <c r="AE40511" s="70"/>
    </row>
    <row r="40512" spans="31:31" ht="15.75" x14ac:dyDescent="0.3">
      <c r="AE40512" s="70"/>
    </row>
    <row r="40513" spans="31:31" ht="15.75" x14ac:dyDescent="0.3">
      <c r="AE40513" s="70"/>
    </row>
    <row r="40514" spans="31:31" ht="15.75" x14ac:dyDescent="0.3">
      <c r="AE40514" s="70"/>
    </row>
    <row r="40515" spans="31:31" ht="15.75" x14ac:dyDescent="0.3">
      <c r="AE40515" s="70"/>
    </row>
    <row r="40516" spans="31:31" ht="15.75" x14ac:dyDescent="0.3">
      <c r="AE40516" s="70"/>
    </row>
    <row r="40517" spans="31:31" ht="15.75" x14ac:dyDescent="0.3">
      <c r="AE40517" s="70"/>
    </row>
    <row r="40518" spans="31:31" ht="15.75" x14ac:dyDescent="0.3">
      <c r="AE40518" s="70"/>
    </row>
    <row r="40519" spans="31:31" ht="15.75" x14ac:dyDescent="0.3">
      <c r="AE40519" s="70"/>
    </row>
    <row r="40520" spans="31:31" ht="15.75" x14ac:dyDescent="0.3">
      <c r="AE40520" s="70"/>
    </row>
    <row r="40521" spans="31:31" ht="15.75" x14ac:dyDescent="0.3">
      <c r="AE40521" s="70"/>
    </row>
    <row r="40522" spans="31:31" ht="15.75" x14ac:dyDescent="0.3">
      <c r="AE40522" s="70"/>
    </row>
    <row r="40523" spans="31:31" ht="15.75" x14ac:dyDescent="0.3">
      <c r="AE40523" s="70"/>
    </row>
    <row r="40524" spans="31:31" ht="15.75" x14ac:dyDescent="0.3">
      <c r="AE40524" s="70"/>
    </row>
    <row r="40525" spans="31:31" ht="15.75" x14ac:dyDescent="0.3">
      <c r="AE40525" s="70"/>
    </row>
    <row r="40526" spans="31:31" ht="15.75" x14ac:dyDescent="0.3">
      <c r="AE40526" s="70"/>
    </row>
    <row r="40527" spans="31:31" ht="15.75" x14ac:dyDescent="0.3">
      <c r="AE40527" s="70"/>
    </row>
    <row r="40528" spans="31:31" ht="15.75" x14ac:dyDescent="0.3">
      <c r="AE40528" s="70"/>
    </row>
    <row r="40529" spans="31:31" ht="15.75" x14ac:dyDescent="0.3">
      <c r="AE40529" s="70"/>
    </row>
    <row r="40530" spans="31:31" ht="15.75" x14ac:dyDescent="0.3">
      <c r="AE40530" s="70"/>
    </row>
    <row r="40531" spans="31:31" ht="15.75" x14ac:dyDescent="0.3">
      <c r="AE40531" s="70"/>
    </row>
    <row r="40532" spans="31:31" ht="15.75" x14ac:dyDescent="0.3">
      <c r="AE40532" s="70"/>
    </row>
    <row r="40533" spans="31:31" ht="15.75" x14ac:dyDescent="0.3">
      <c r="AE40533" s="70"/>
    </row>
    <row r="40534" spans="31:31" ht="15.75" x14ac:dyDescent="0.3">
      <c r="AE40534" s="70"/>
    </row>
    <row r="40535" spans="31:31" ht="15.75" x14ac:dyDescent="0.3">
      <c r="AE40535" s="70"/>
    </row>
    <row r="40536" spans="31:31" ht="15.75" x14ac:dyDescent="0.3">
      <c r="AE40536" s="70"/>
    </row>
    <row r="40537" spans="31:31" ht="15.75" x14ac:dyDescent="0.3">
      <c r="AE40537" s="70"/>
    </row>
    <row r="40538" spans="31:31" ht="15.75" x14ac:dyDescent="0.3">
      <c r="AE40538" s="70"/>
    </row>
    <row r="40539" spans="31:31" ht="15.75" x14ac:dyDescent="0.3">
      <c r="AE40539" s="70"/>
    </row>
    <row r="40540" spans="31:31" ht="15.75" x14ac:dyDescent="0.3">
      <c r="AE40540" s="70"/>
    </row>
    <row r="40541" spans="31:31" ht="15.75" x14ac:dyDescent="0.3">
      <c r="AE40541" s="70"/>
    </row>
    <row r="40542" spans="31:31" ht="15.75" x14ac:dyDescent="0.3">
      <c r="AE40542" s="70"/>
    </row>
    <row r="40543" spans="31:31" ht="15.75" x14ac:dyDescent="0.3">
      <c r="AE40543" s="70"/>
    </row>
    <row r="40544" spans="31:31" ht="15.75" x14ac:dyDescent="0.3">
      <c r="AE40544" s="70"/>
    </row>
    <row r="40545" spans="31:31" ht="15.75" x14ac:dyDescent="0.3">
      <c r="AE40545" s="70"/>
    </row>
    <row r="40546" spans="31:31" ht="15.75" x14ac:dyDescent="0.3">
      <c r="AE40546" s="70"/>
    </row>
    <row r="40547" spans="31:31" ht="15.75" x14ac:dyDescent="0.3">
      <c r="AE40547" s="70"/>
    </row>
    <row r="40548" spans="31:31" ht="15.75" x14ac:dyDescent="0.3">
      <c r="AE40548" s="70"/>
    </row>
    <row r="40549" spans="31:31" ht="15.75" x14ac:dyDescent="0.3">
      <c r="AE40549" s="70"/>
    </row>
    <row r="40550" spans="31:31" ht="15.75" x14ac:dyDescent="0.3">
      <c r="AE40550" s="70"/>
    </row>
    <row r="40551" spans="31:31" ht="15.75" x14ac:dyDescent="0.3">
      <c r="AE40551" s="70"/>
    </row>
    <row r="40552" spans="31:31" ht="15.75" x14ac:dyDescent="0.3">
      <c r="AE40552" s="70"/>
    </row>
    <row r="40553" spans="31:31" ht="15.75" x14ac:dyDescent="0.3">
      <c r="AE40553" s="70"/>
    </row>
    <row r="40554" spans="31:31" ht="15.75" x14ac:dyDescent="0.3">
      <c r="AE40554" s="70"/>
    </row>
    <row r="40555" spans="31:31" ht="15.75" x14ac:dyDescent="0.3">
      <c r="AE40555" s="70"/>
    </row>
    <row r="40556" spans="31:31" ht="15.75" x14ac:dyDescent="0.3">
      <c r="AE40556" s="70"/>
    </row>
    <row r="40557" spans="31:31" ht="15.75" x14ac:dyDescent="0.3">
      <c r="AE40557" s="70"/>
    </row>
    <row r="40558" spans="31:31" ht="15.75" x14ac:dyDescent="0.3">
      <c r="AE40558" s="70"/>
    </row>
    <row r="40559" spans="31:31" ht="15.75" x14ac:dyDescent="0.3">
      <c r="AE40559" s="70"/>
    </row>
    <row r="40560" spans="31:31" ht="15.75" x14ac:dyDescent="0.3">
      <c r="AE40560" s="70"/>
    </row>
    <row r="40561" spans="31:31" ht="15.75" x14ac:dyDescent="0.3">
      <c r="AE40561" s="70"/>
    </row>
    <row r="40562" spans="31:31" ht="15.75" x14ac:dyDescent="0.3">
      <c r="AE40562" s="70"/>
    </row>
    <row r="40563" spans="31:31" ht="15.75" x14ac:dyDescent="0.3">
      <c r="AE40563" s="70"/>
    </row>
    <row r="40564" spans="31:31" ht="15.75" x14ac:dyDescent="0.3">
      <c r="AE40564" s="70"/>
    </row>
    <row r="40565" spans="31:31" ht="15.75" x14ac:dyDescent="0.3">
      <c r="AE40565" s="70"/>
    </row>
    <row r="40566" spans="31:31" ht="15.75" x14ac:dyDescent="0.3">
      <c r="AE40566" s="70"/>
    </row>
    <row r="40567" spans="31:31" ht="15.75" x14ac:dyDescent="0.3">
      <c r="AE40567" s="70"/>
    </row>
    <row r="40568" spans="31:31" ht="15.75" x14ac:dyDescent="0.3">
      <c r="AE40568" s="70"/>
    </row>
    <row r="40569" spans="31:31" ht="15.75" x14ac:dyDescent="0.3">
      <c r="AE40569" s="70"/>
    </row>
    <row r="40570" spans="31:31" ht="15.75" x14ac:dyDescent="0.3">
      <c r="AE40570" s="70"/>
    </row>
    <row r="40571" spans="31:31" ht="15.75" x14ac:dyDescent="0.3">
      <c r="AE40571" s="70"/>
    </row>
    <row r="40572" spans="31:31" ht="15.75" x14ac:dyDescent="0.3">
      <c r="AE40572" s="70"/>
    </row>
    <row r="40573" spans="31:31" ht="15.75" x14ac:dyDescent="0.3">
      <c r="AE40573" s="70"/>
    </row>
    <row r="40574" spans="31:31" ht="15.75" x14ac:dyDescent="0.3">
      <c r="AE40574" s="70"/>
    </row>
    <row r="40575" spans="31:31" ht="15.75" x14ac:dyDescent="0.3">
      <c r="AE40575" s="70"/>
    </row>
    <row r="40576" spans="31:31" ht="15.75" x14ac:dyDescent="0.3">
      <c r="AE40576" s="70"/>
    </row>
    <row r="40577" spans="31:31" ht="15.75" x14ac:dyDescent="0.3">
      <c r="AE40577" s="70"/>
    </row>
    <row r="40578" spans="31:31" ht="15.75" x14ac:dyDescent="0.3">
      <c r="AE40578" s="70"/>
    </row>
    <row r="40579" spans="31:31" ht="15.75" x14ac:dyDescent="0.3">
      <c r="AE40579" s="70"/>
    </row>
    <row r="40580" spans="31:31" ht="15.75" x14ac:dyDescent="0.3">
      <c r="AE40580" s="70"/>
    </row>
    <row r="40581" spans="31:31" ht="15.75" x14ac:dyDescent="0.3">
      <c r="AE40581" s="70"/>
    </row>
    <row r="40582" spans="31:31" ht="15.75" x14ac:dyDescent="0.3">
      <c r="AE40582" s="70"/>
    </row>
    <row r="40583" spans="31:31" ht="15.75" x14ac:dyDescent="0.3">
      <c r="AE40583" s="70"/>
    </row>
    <row r="40584" spans="31:31" ht="15.75" x14ac:dyDescent="0.3">
      <c r="AE40584" s="70"/>
    </row>
    <row r="40585" spans="31:31" ht="15.75" x14ac:dyDescent="0.3">
      <c r="AE40585" s="70"/>
    </row>
    <row r="40586" spans="31:31" ht="15.75" x14ac:dyDescent="0.3">
      <c r="AE40586" s="70"/>
    </row>
    <row r="40587" spans="31:31" ht="15.75" x14ac:dyDescent="0.3">
      <c r="AE40587" s="70"/>
    </row>
    <row r="40588" spans="31:31" ht="15.75" x14ac:dyDescent="0.3">
      <c r="AE40588" s="70"/>
    </row>
    <row r="40589" spans="31:31" ht="15.75" x14ac:dyDescent="0.3">
      <c r="AE40589" s="70"/>
    </row>
    <row r="40590" spans="31:31" ht="15.75" x14ac:dyDescent="0.3">
      <c r="AE40590" s="70"/>
    </row>
    <row r="40591" spans="31:31" ht="15.75" x14ac:dyDescent="0.3">
      <c r="AE40591" s="70"/>
    </row>
    <row r="40592" spans="31:31" ht="15.75" x14ac:dyDescent="0.3">
      <c r="AE40592" s="70"/>
    </row>
    <row r="40593" spans="31:31" ht="15.75" x14ac:dyDescent="0.3">
      <c r="AE40593" s="70"/>
    </row>
    <row r="40594" spans="31:31" ht="15.75" x14ac:dyDescent="0.3">
      <c r="AE40594" s="70"/>
    </row>
    <row r="40595" spans="31:31" ht="15.75" x14ac:dyDescent="0.3">
      <c r="AE40595" s="70"/>
    </row>
    <row r="40596" spans="31:31" ht="15.75" x14ac:dyDescent="0.3">
      <c r="AE40596" s="70"/>
    </row>
    <row r="40597" spans="31:31" ht="15.75" x14ac:dyDescent="0.3">
      <c r="AE40597" s="70"/>
    </row>
    <row r="40598" spans="31:31" ht="15.75" x14ac:dyDescent="0.3">
      <c r="AE40598" s="70"/>
    </row>
    <row r="40599" spans="31:31" ht="15.75" x14ac:dyDescent="0.3">
      <c r="AE40599" s="70"/>
    </row>
    <row r="40600" spans="31:31" ht="15.75" x14ac:dyDescent="0.3">
      <c r="AE40600" s="70"/>
    </row>
    <row r="40601" spans="31:31" ht="15.75" x14ac:dyDescent="0.3">
      <c r="AE40601" s="70"/>
    </row>
    <row r="40602" spans="31:31" ht="15.75" x14ac:dyDescent="0.3">
      <c r="AE40602" s="70"/>
    </row>
    <row r="40603" spans="31:31" ht="15.75" x14ac:dyDescent="0.3">
      <c r="AE40603" s="70"/>
    </row>
    <row r="40604" spans="31:31" ht="15.75" x14ac:dyDescent="0.3">
      <c r="AE40604" s="70"/>
    </row>
    <row r="40605" spans="31:31" ht="15.75" x14ac:dyDescent="0.3">
      <c r="AE40605" s="70"/>
    </row>
    <row r="40606" spans="31:31" ht="15.75" x14ac:dyDescent="0.3">
      <c r="AE40606" s="70"/>
    </row>
    <row r="40607" spans="31:31" ht="15.75" x14ac:dyDescent="0.3">
      <c r="AE40607" s="70"/>
    </row>
    <row r="40608" spans="31:31" ht="15.75" x14ac:dyDescent="0.3">
      <c r="AE40608" s="70"/>
    </row>
    <row r="40609" spans="31:31" ht="15.75" x14ac:dyDescent="0.3">
      <c r="AE40609" s="70"/>
    </row>
    <row r="40610" spans="31:31" ht="15.75" x14ac:dyDescent="0.3">
      <c r="AE40610" s="70"/>
    </row>
    <row r="40611" spans="31:31" ht="15.75" x14ac:dyDescent="0.3">
      <c r="AE40611" s="70"/>
    </row>
    <row r="40612" spans="31:31" ht="15.75" x14ac:dyDescent="0.3">
      <c r="AE40612" s="70"/>
    </row>
    <row r="40613" spans="31:31" ht="15.75" x14ac:dyDescent="0.3">
      <c r="AE40613" s="70"/>
    </row>
    <row r="40614" spans="31:31" ht="15.75" x14ac:dyDescent="0.3">
      <c r="AE40614" s="70"/>
    </row>
    <row r="40615" spans="31:31" ht="15.75" x14ac:dyDescent="0.3">
      <c r="AE40615" s="70"/>
    </row>
    <row r="40616" spans="31:31" ht="15.75" x14ac:dyDescent="0.3">
      <c r="AE40616" s="70"/>
    </row>
    <row r="40617" spans="31:31" ht="15.75" x14ac:dyDescent="0.3">
      <c r="AE40617" s="70"/>
    </row>
    <row r="40618" spans="31:31" ht="15.75" x14ac:dyDescent="0.3">
      <c r="AE40618" s="70"/>
    </row>
    <row r="40619" spans="31:31" ht="15.75" x14ac:dyDescent="0.3">
      <c r="AE40619" s="70"/>
    </row>
    <row r="40620" spans="31:31" ht="15.75" x14ac:dyDescent="0.3">
      <c r="AE40620" s="70"/>
    </row>
    <row r="40621" spans="31:31" ht="15.75" x14ac:dyDescent="0.3">
      <c r="AE40621" s="70"/>
    </row>
    <row r="40622" spans="31:31" ht="15.75" x14ac:dyDescent="0.3">
      <c r="AE40622" s="70"/>
    </row>
    <row r="40623" spans="31:31" ht="15.75" x14ac:dyDescent="0.3">
      <c r="AE40623" s="70"/>
    </row>
    <row r="40624" spans="31:31" ht="15.75" x14ac:dyDescent="0.3">
      <c r="AE40624" s="70"/>
    </row>
    <row r="40625" spans="31:31" ht="15.75" x14ac:dyDescent="0.3">
      <c r="AE40625" s="70"/>
    </row>
    <row r="40626" spans="31:31" ht="15.75" x14ac:dyDescent="0.3">
      <c r="AE40626" s="70"/>
    </row>
    <row r="40627" spans="31:31" ht="15.75" x14ac:dyDescent="0.3">
      <c r="AE40627" s="70"/>
    </row>
    <row r="40628" spans="31:31" ht="15.75" x14ac:dyDescent="0.3">
      <c r="AE40628" s="70"/>
    </row>
    <row r="40629" spans="31:31" ht="15.75" x14ac:dyDescent="0.3">
      <c r="AE40629" s="70"/>
    </row>
    <row r="40630" spans="31:31" ht="15.75" x14ac:dyDescent="0.3">
      <c r="AE40630" s="70"/>
    </row>
    <row r="40631" spans="31:31" ht="15.75" x14ac:dyDescent="0.3">
      <c r="AE40631" s="70"/>
    </row>
    <row r="40632" spans="31:31" ht="15.75" x14ac:dyDescent="0.3">
      <c r="AE40632" s="70"/>
    </row>
    <row r="40633" spans="31:31" ht="15.75" x14ac:dyDescent="0.3">
      <c r="AE40633" s="70"/>
    </row>
    <row r="40634" spans="31:31" ht="15.75" x14ac:dyDescent="0.3">
      <c r="AE40634" s="70"/>
    </row>
    <row r="40635" spans="31:31" ht="15.75" x14ac:dyDescent="0.3">
      <c r="AE40635" s="70"/>
    </row>
    <row r="40636" spans="31:31" ht="15.75" x14ac:dyDescent="0.3">
      <c r="AE40636" s="70"/>
    </row>
    <row r="40637" spans="31:31" ht="15.75" x14ac:dyDescent="0.3">
      <c r="AE40637" s="70"/>
    </row>
    <row r="40638" spans="31:31" ht="15.75" x14ac:dyDescent="0.3">
      <c r="AE40638" s="70"/>
    </row>
    <row r="40639" spans="31:31" ht="15.75" x14ac:dyDescent="0.3">
      <c r="AE40639" s="70"/>
    </row>
    <row r="40640" spans="31:31" ht="15.75" x14ac:dyDescent="0.3">
      <c r="AE40640" s="70"/>
    </row>
    <row r="40641" spans="31:31" ht="15.75" x14ac:dyDescent="0.3">
      <c r="AE40641" s="70"/>
    </row>
    <row r="40642" spans="31:31" ht="15.75" x14ac:dyDescent="0.3">
      <c r="AE40642" s="70"/>
    </row>
    <row r="40643" spans="31:31" ht="15.75" x14ac:dyDescent="0.3">
      <c r="AE40643" s="70"/>
    </row>
    <row r="40644" spans="31:31" ht="15.75" x14ac:dyDescent="0.3">
      <c r="AE40644" s="70"/>
    </row>
    <row r="40645" spans="31:31" ht="15.75" x14ac:dyDescent="0.3">
      <c r="AE40645" s="70"/>
    </row>
    <row r="40646" spans="31:31" ht="15.75" x14ac:dyDescent="0.3">
      <c r="AE40646" s="70"/>
    </row>
    <row r="40647" spans="31:31" ht="15.75" x14ac:dyDescent="0.3">
      <c r="AE40647" s="70"/>
    </row>
    <row r="40648" spans="31:31" ht="15.75" x14ac:dyDescent="0.3">
      <c r="AE40648" s="70"/>
    </row>
    <row r="40649" spans="31:31" ht="15.75" x14ac:dyDescent="0.3">
      <c r="AE40649" s="70"/>
    </row>
    <row r="40650" spans="31:31" ht="15.75" x14ac:dyDescent="0.3">
      <c r="AE40650" s="70"/>
    </row>
    <row r="40651" spans="31:31" ht="15.75" x14ac:dyDescent="0.3">
      <c r="AE40651" s="70"/>
    </row>
    <row r="40652" spans="31:31" ht="15.75" x14ac:dyDescent="0.3">
      <c r="AE40652" s="70"/>
    </row>
    <row r="40653" spans="31:31" ht="15.75" x14ac:dyDescent="0.3">
      <c r="AE40653" s="70"/>
    </row>
    <row r="40654" spans="31:31" ht="15.75" x14ac:dyDescent="0.3">
      <c r="AE40654" s="70"/>
    </row>
    <row r="40655" spans="31:31" ht="15.75" x14ac:dyDescent="0.3">
      <c r="AE40655" s="70"/>
    </row>
    <row r="40656" spans="31:31" ht="15.75" x14ac:dyDescent="0.3">
      <c r="AE40656" s="70"/>
    </row>
    <row r="40657" spans="31:31" ht="15.75" x14ac:dyDescent="0.3">
      <c r="AE40657" s="70"/>
    </row>
    <row r="40658" spans="31:31" ht="15.75" x14ac:dyDescent="0.3">
      <c r="AE40658" s="70"/>
    </row>
    <row r="40659" spans="31:31" ht="15.75" x14ac:dyDescent="0.3">
      <c r="AE40659" s="70"/>
    </row>
    <row r="40660" spans="31:31" ht="15.75" x14ac:dyDescent="0.3">
      <c r="AE40660" s="70"/>
    </row>
    <row r="40661" spans="31:31" ht="15.75" x14ac:dyDescent="0.3">
      <c r="AE40661" s="70"/>
    </row>
    <row r="40662" spans="31:31" ht="15.75" x14ac:dyDescent="0.3">
      <c r="AE40662" s="70"/>
    </row>
    <row r="40663" spans="31:31" ht="15.75" x14ac:dyDescent="0.3">
      <c r="AE40663" s="70"/>
    </row>
    <row r="40664" spans="31:31" ht="15.75" x14ac:dyDescent="0.3">
      <c r="AE40664" s="70"/>
    </row>
    <row r="40665" spans="31:31" ht="15.75" x14ac:dyDescent="0.3">
      <c r="AE40665" s="70"/>
    </row>
    <row r="40666" spans="31:31" ht="15.75" x14ac:dyDescent="0.3">
      <c r="AE40666" s="70"/>
    </row>
    <row r="40667" spans="31:31" ht="15.75" x14ac:dyDescent="0.3">
      <c r="AE40667" s="70"/>
    </row>
    <row r="40668" spans="31:31" ht="15.75" x14ac:dyDescent="0.3">
      <c r="AE40668" s="70"/>
    </row>
    <row r="40669" spans="31:31" ht="15.75" x14ac:dyDescent="0.3">
      <c r="AE40669" s="70"/>
    </row>
    <row r="40670" spans="31:31" ht="15.75" x14ac:dyDescent="0.3">
      <c r="AE40670" s="70"/>
    </row>
    <row r="40671" spans="31:31" ht="15.75" x14ac:dyDescent="0.3">
      <c r="AE40671" s="70"/>
    </row>
    <row r="40672" spans="31:31" ht="15.75" x14ac:dyDescent="0.3">
      <c r="AE40672" s="70"/>
    </row>
    <row r="40673" spans="31:31" ht="15.75" x14ac:dyDescent="0.3">
      <c r="AE40673" s="70"/>
    </row>
    <row r="40674" spans="31:31" ht="15.75" x14ac:dyDescent="0.3">
      <c r="AE40674" s="70"/>
    </row>
    <row r="40675" spans="31:31" ht="15.75" x14ac:dyDescent="0.3">
      <c r="AE40675" s="70"/>
    </row>
    <row r="40676" spans="31:31" ht="15.75" x14ac:dyDescent="0.3">
      <c r="AE40676" s="70"/>
    </row>
    <row r="40677" spans="31:31" ht="15.75" x14ac:dyDescent="0.3">
      <c r="AE40677" s="70"/>
    </row>
    <row r="40678" spans="31:31" ht="15.75" x14ac:dyDescent="0.3">
      <c r="AE40678" s="70"/>
    </row>
    <row r="40679" spans="31:31" ht="15.75" x14ac:dyDescent="0.3">
      <c r="AE40679" s="70"/>
    </row>
    <row r="40680" spans="31:31" ht="15.75" x14ac:dyDescent="0.3">
      <c r="AE40680" s="70"/>
    </row>
    <row r="40681" spans="31:31" ht="15.75" x14ac:dyDescent="0.3">
      <c r="AE40681" s="70"/>
    </row>
    <row r="40682" spans="31:31" ht="15.75" x14ac:dyDescent="0.3">
      <c r="AE40682" s="70"/>
    </row>
    <row r="40683" spans="31:31" ht="15.75" x14ac:dyDescent="0.3">
      <c r="AE40683" s="70"/>
    </row>
    <row r="40684" spans="31:31" ht="15.75" x14ac:dyDescent="0.3">
      <c r="AE40684" s="70"/>
    </row>
    <row r="40685" spans="31:31" ht="15.75" x14ac:dyDescent="0.3">
      <c r="AE40685" s="70"/>
    </row>
    <row r="40686" spans="31:31" ht="15.75" x14ac:dyDescent="0.3">
      <c r="AE40686" s="70"/>
    </row>
    <row r="40687" spans="31:31" ht="15.75" x14ac:dyDescent="0.3">
      <c r="AE40687" s="70"/>
    </row>
    <row r="40688" spans="31:31" ht="15.75" x14ac:dyDescent="0.3">
      <c r="AE40688" s="70"/>
    </row>
    <row r="40689" spans="31:31" ht="15.75" x14ac:dyDescent="0.3">
      <c r="AE40689" s="70"/>
    </row>
    <row r="40690" spans="31:31" ht="15.75" x14ac:dyDescent="0.3">
      <c r="AE40690" s="70"/>
    </row>
    <row r="40691" spans="31:31" ht="15.75" x14ac:dyDescent="0.3">
      <c r="AE40691" s="70"/>
    </row>
    <row r="40692" spans="31:31" ht="15.75" x14ac:dyDescent="0.3">
      <c r="AE40692" s="70"/>
    </row>
    <row r="40693" spans="31:31" ht="15.75" x14ac:dyDescent="0.3">
      <c r="AE40693" s="70"/>
    </row>
    <row r="40694" spans="31:31" ht="15.75" x14ac:dyDescent="0.3">
      <c r="AE40694" s="70"/>
    </row>
    <row r="40695" spans="31:31" ht="15.75" x14ac:dyDescent="0.3">
      <c r="AE40695" s="70"/>
    </row>
    <row r="40696" spans="31:31" ht="15.75" x14ac:dyDescent="0.3">
      <c r="AE40696" s="70"/>
    </row>
    <row r="40697" spans="31:31" ht="15.75" x14ac:dyDescent="0.3">
      <c r="AE40697" s="70"/>
    </row>
    <row r="40698" spans="31:31" ht="15.75" x14ac:dyDescent="0.3">
      <c r="AE40698" s="70"/>
    </row>
    <row r="40699" spans="31:31" ht="15.75" x14ac:dyDescent="0.3">
      <c r="AE40699" s="70"/>
    </row>
    <row r="40700" spans="31:31" ht="15.75" x14ac:dyDescent="0.3">
      <c r="AE40700" s="70"/>
    </row>
    <row r="40701" spans="31:31" ht="15.75" x14ac:dyDescent="0.3">
      <c r="AE40701" s="70"/>
    </row>
    <row r="40702" spans="31:31" ht="15.75" x14ac:dyDescent="0.3">
      <c r="AE40702" s="70"/>
    </row>
    <row r="40703" spans="31:31" ht="15.75" x14ac:dyDescent="0.3">
      <c r="AE40703" s="70"/>
    </row>
    <row r="40704" spans="31:31" ht="15.75" x14ac:dyDescent="0.3">
      <c r="AE40704" s="70"/>
    </row>
    <row r="40705" spans="31:31" ht="15.75" x14ac:dyDescent="0.3">
      <c r="AE40705" s="70"/>
    </row>
    <row r="40706" spans="31:31" ht="15.75" x14ac:dyDescent="0.3">
      <c r="AE40706" s="70"/>
    </row>
    <row r="40707" spans="31:31" ht="15.75" x14ac:dyDescent="0.3">
      <c r="AE40707" s="70"/>
    </row>
    <row r="40708" spans="31:31" ht="15.75" x14ac:dyDescent="0.3">
      <c r="AE40708" s="70"/>
    </row>
    <row r="40709" spans="31:31" ht="15.75" x14ac:dyDescent="0.3">
      <c r="AE40709" s="70"/>
    </row>
    <row r="40710" spans="31:31" ht="15.75" x14ac:dyDescent="0.3">
      <c r="AE40710" s="70"/>
    </row>
    <row r="40711" spans="31:31" ht="15.75" x14ac:dyDescent="0.3">
      <c r="AE40711" s="70"/>
    </row>
    <row r="40712" spans="31:31" ht="15.75" x14ac:dyDescent="0.3">
      <c r="AE40712" s="70"/>
    </row>
    <row r="40713" spans="31:31" ht="15.75" x14ac:dyDescent="0.3">
      <c r="AE40713" s="70"/>
    </row>
    <row r="40714" spans="31:31" ht="15.75" x14ac:dyDescent="0.3">
      <c r="AE40714" s="70"/>
    </row>
    <row r="40715" spans="31:31" ht="15.75" x14ac:dyDescent="0.3">
      <c r="AE40715" s="70"/>
    </row>
    <row r="40716" spans="31:31" ht="15.75" x14ac:dyDescent="0.3">
      <c r="AE40716" s="70"/>
    </row>
    <row r="40717" spans="31:31" ht="15.75" x14ac:dyDescent="0.3">
      <c r="AE40717" s="70"/>
    </row>
    <row r="40718" spans="31:31" ht="15.75" x14ac:dyDescent="0.3">
      <c r="AE40718" s="70"/>
    </row>
    <row r="40719" spans="31:31" ht="15.75" x14ac:dyDescent="0.3">
      <c r="AE40719" s="70"/>
    </row>
    <row r="40720" spans="31:31" ht="15.75" x14ac:dyDescent="0.3">
      <c r="AE40720" s="70"/>
    </row>
    <row r="40721" spans="31:31" ht="15.75" x14ac:dyDescent="0.3">
      <c r="AE40721" s="70"/>
    </row>
    <row r="40722" spans="31:31" ht="15.75" x14ac:dyDescent="0.3">
      <c r="AE40722" s="70"/>
    </row>
    <row r="40723" spans="31:31" ht="15.75" x14ac:dyDescent="0.3">
      <c r="AE40723" s="70"/>
    </row>
    <row r="40724" spans="31:31" ht="15.75" x14ac:dyDescent="0.3">
      <c r="AE40724" s="70"/>
    </row>
    <row r="40725" spans="31:31" ht="15.75" x14ac:dyDescent="0.3">
      <c r="AE40725" s="70"/>
    </row>
    <row r="40726" spans="31:31" ht="15.75" x14ac:dyDescent="0.3">
      <c r="AE40726" s="70"/>
    </row>
    <row r="40727" spans="31:31" ht="15.75" x14ac:dyDescent="0.3">
      <c r="AE40727" s="70"/>
    </row>
    <row r="40728" spans="31:31" ht="15.75" x14ac:dyDescent="0.3">
      <c r="AE40728" s="70"/>
    </row>
    <row r="40729" spans="31:31" ht="15.75" x14ac:dyDescent="0.3">
      <c r="AE40729" s="70"/>
    </row>
    <row r="40730" spans="31:31" ht="15.75" x14ac:dyDescent="0.3">
      <c r="AE40730" s="70"/>
    </row>
    <row r="40731" spans="31:31" ht="15.75" x14ac:dyDescent="0.3">
      <c r="AE40731" s="70"/>
    </row>
    <row r="40732" spans="31:31" ht="15.75" x14ac:dyDescent="0.3">
      <c r="AE40732" s="70"/>
    </row>
    <row r="40733" spans="31:31" ht="15.75" x14ac:dyDescent="0.3">
      <c r="AE40733" s="70"/>
    </row>
    <row r="40734" spans="31:31" ht="15.75" x14ac:dyDescent="0.3">
      <c r="AE40734" s="70"/>
    </row>
    <row r="40735" spans="31:31" ht="15.75" x14ac:dyDescent="0.3">
      <c r="AE40735" s="70"/>
    </row>
    <row r="40736" spans="31:31" ht="15.75" x14ac:dyDescent="0.3">
      <c r="AE40736" s="70"/>
    </row>
    <row r="40737" spans="31:31" ht="15.75" x14ac:dyDescent="0.3">
      <c r="AE40737" s="70"/>
    </row>
    <row r="40738" spans="31:31" ht="15.75" x14ac:dyDescent="0.3">
      <c r="AE40738" s="70"/>
    </row>
    <row r="40739" spans="31:31" ht="15.75" x14ac:dyDescent="0.3">
      <c r="AE40739" s="70"/>
    </row>
    <row r="40740" spans="31:31" ht="15.75" x14ac:dyDescent="0.3">
      <c r="AE40740" s="70"/>
    </row>
    <row r="40741" spans="31:31" ht="15.75" x14ac:dyDescent="0.3">
      <c r="AE40741" s="70"/>
    </row>
    <row r="40742" spans="31:31" ht="15.75" x14ac:dyDescent="0.3">
      <c r="AE40742" s="70"/>
    </row>
    <row r="40743" spans="31:31" ht="15.75" x14ac:dyDescent="0.3">
      <c r="AE40743" s="70"/>
    </row>
    <row r="40744" spans="31:31" ht="15.75" x14ac:dyDescent="0.3">
      <c r="AE40744" s="70"/>
    </row>
    <row r="40745" spans="31:31" ht="15.75" x14ac:dyDescent="0.3">
      <c r="AE40745" s="70"/>
    </row>
    <row r="40746" spans="31:31" ht="15.75" x14ac:dyDescent="0.3">
      <c r="AE40746" s="70"/>
    </row>
    <row r="40747" spans="31:31" ht="15.75" x14ac:dyDescent="0.3">
      <c r="AE40747" s="70"/>
    </row>
    <row r="40748" spans="31:31" ht="15.75" x14ac:dyDescent="0.3">
      <c r="AE40748" s="70"/>
    </row>
    <row r="40749" spans="31:31" ht="15.75" x14ac:dyDescent="0.3">
      <c r="AE40749" s="70"/>
    </row>
    <row r="40750" spans="31:31" ht="15.75" x14ac:dyDescent="0.3">
      <c r="AE40750" s="70"/>
    </row>
    <row r="40751" spans="31:31" ht="15.75" x14ac:dyDescent="0.3">
      <c r="AE40751" s="70"/>
    </row>
    <row r="40752" spans="31:31" ht="15.75" x14ac:dyDescent="0.3">
      <c r="AE40752" s="70"/>
    </row>
    <row r="40753" spans="31:31" ht="15.75" x14ac:dyDescent="0.3">
      <c r="AE40753" s="70"/>
    </row>
    <row r="40754" spans="31:31" ht="15.75" x14ac:dyDescent="0.3">
      <c r="AE40754" s="70"/>
    </row>
    <row r="40755" spans="31:31" ht="15.75" x14ac:dyDescent="0.3">
      <c r="AE40755" s="70"/>
    </row>
    <row r="40756" spans="31:31" ht="15.75" x14ac:dyDescent="0.3">
      <c r="AE40756" s="70"/>
    </row>
    <row r="40757" spans="31:31" ht="15.75" x14ac:dyDescent="0.3">
      <c r="AE40757" s="70"/>
    </row>
    <row r="40758" spans="31:31" ht="15.75" x14ac:dyDescent="0.3">
      <c r="AE40758" s="70"/>
    </row>
    <row r="40759" spans="31:31" ht="15.75" x14ac:dyDescent="0.3">
      <c r="AE40759" s="70"/>
    </row>
    <row r="40760" spans="31:31" ht="15.75" x14ac:dyDescent="0.3">
      <c r="AE40760" s="70"/>
    </row>
    <row r="40761" spans="31:31" ht="15.75" x14ac:dyDescent="0.3">
      <c r="AE40761" s="70"/>
    </row>
    <row r="40762" spans="31:31" ht="15.75" x14ac:dyDescent="0.3">
      <c r="AE40762" s="70"/>
    </row>
    <row r="40763" spans="31:31" ht="15.75" x14ac:dyDescent="0.3">
      <c r="AE40763" s="70"/>
    </row>
    <row r="40764" spans="31:31" ht="15.75" x14ac:dyDescent="0.3">
      <c r="AE40764" s="70"/>
    </row>
    <row r="40765" spans="31:31" ht="15.75" x14ac:dyDescent="0.3">
      <c r="AE40765" s="70"/>
    </row>
    <row r="40766" spans="31:31" ht="15.75" x14ac:dyDescent="0.3">
      <c r="AE40766" s="70"/>
    </row>
    <row r="40767" spans="31:31" ht="15.75" x14ac:dyDescent="0.3">
      <c r="AE40767" s="70"/>
    </row>
    <row r="40768" spans="31:31" ht="15.75" x14ac:dyDescent="0.3">
      <c r="AE40768" s="70"/>
    </row>
    <row r="40769" spans="31:31" ht="15.75" x14ac:dyDescent="0.3">
      <c r="AE40769" s="70"/>
    </row>
    <row r="40770" spans="31:31" ht="15.75" x14ac:dyDescent="0.3">
      <c r="AE40770" s="70"/>
    </row>
    <row r="40771" spans="31:31" ht="15.75" x14ac:dyDescent="0.3">
      <c r="AE40771" s="70"/>
    </row>
    <row r="40772" spans="31:31" ht="15.75" x14ac:dyDescent="0.3">
      <c r="AE40772" s="70"/>
    </row>
    <row r="40773" spans="31:31" ht="15.75" x14ac:dyDescent="0.3">
      <c r="AE40773" s="70"/>
    </row>
    <row r="40774" spans="31:31" ht="15.75" x14ac:dyDescent="0.3">
      <c r="AE40774" s="70"/>
    </row>
    <row r="40775" spans="31:31" ht="15.75" x14ac:dyDescent="0.3">
      <c r="AE40775" s="70"/>
    </row>
    <row r="40776" spans="31:31" ht="15.75" x14ac:dyDescent="0.3">
      <c r="AE40776" s="70"/>
    </row>
    <row r="40777" spans="31:31" ht="15.75" x14ac:dyDescent="0.3">
      <c r="AE40777" s="70"/>
    </row>
    <row r="40778" spans="31:31" ht="15.75" x14ac:dyDescent="0.3">
      <c r="AE40778" s="70"/>
    </row>
    <row r="40779" spans="31:31" ht="15.75" x14ac:dyDescent="0.3">
      <c r="AE40779" s="70"/>
    </row>
    <row r="40780" spans="31:31" ht="15.75" x14ac:dyDescent="0.3">
      <c r="AE40780" s="70"/>
    </row>
    <row r="40781" spans="31:31" ht="15.75" x14ac:dyDescent="0.3">
      <c r="AE40781" s="70"/>
    </row>
    <row r="40782" spans="31:31" ht="15.75" x14ac:dyDescent="0.3">
      <c r="AE40782" s="70"/>
    </row>
    <row r="40783" spans="31:31" ht="15.75" x14ac:dyDescent="0.3">
      <c r="AE40783" s="70"/>
    </row>
    <row r="40784" spans="31:31" ht="15.75" x14ac:dyDescent="0.3">
      <c r="AE40784" s="70"/>
    </row>
    <row r="40785" spans="31:31" ht="15.75" x14ac:dyDescent="0.3">
      <c r="AE40785" s="70"/>
    </row>
    <row r="40786" spans="31:31" ht="15.75" x14ac:dyDescent="0.3">
      <c r="AE40786" s="70"/>
    </row>
    <row r="40787" spans="31:31" ht="15.75" x14ac:dyDescent="0.3">
      <c r="AE40787" s="70"/>
    </row>
    <row r="40788" spans="31:31" ht="15.75" x14ac:dyDescent="0.3">
      <c r="AE40788" s="70"/>
    </row>
    <row r="40789" spans="31:31" ht="15.75" x14ac:dyDescent="0.3">
      <c r="AE40789" s="70"/>
    </row>
    <row r="40790" spans="31:31" ht="15.75" x14ac:dyDescent="0.3">
      <c r="AE40790" s="70"/>
    </row>
    <row r="40791" spans="31:31" ht="15.75" x14ac:dyDescent="0.3">
      <c r="AE40791" s="70"/>
    </row>
    <row r="40792" spans="31:31" ht="15.75" x14ac:dyDescent="0.3">
      <c r="AE40792" s="70"/>
    </row>
    <row r="40793" spans="31:31" ht="15.75" x14ac:dyDescent="0.3">
      <c r="AE40793" s="70"/>
    </row>
    <row r="40794" spans="31:31" ht="15.75" x14ac:dyDescent="0.3">
      <c r="AE40794" s="70"/>
    </row>
    <row r="40795" spans="31:31" ht="15.75" x14ac:dyDescent="0.3">
      <c r="AE40795" s="70"/>
    </row>
    <row r="40796" spans="31:31" ht="15.75" x14ac:dyDescent="0.3">
      <c r="AE40796" s="70"/>
    </row>
    <row r="40797" spans="31:31" ht="15.75" x14ac:dyDescent="0.3">
      <c r="AE40797" s="70"/>
    </row>
    <row r="40798" spans="31:31" ht="15.75" x14ac:dyDescent="0.3">
      <c r="AE40798" s="70"/>
    </row>
    <row r="40799" spans="31:31" ht="15.75" x14ac:dyDescent="0.3">
      <c r="AE40799" s="70"/>
    </row>
    <row r="40800" spans="31:31" ht="15.75" x14ac:dyDescent="0.3">
      <c r="AE40800" s="70"/>
    </row>
    <row r="40801" spans="31:31" ht="15.75" x14ac:dyDescent="0.3">
      <c r="AE40801" s="70"/>
    </row>
    <row r="40802" spans="31:31" ht="15.75" x14ac:dyDescent="0.3">
      <c r="AE40802" s="70"/>
    </row>
    <row r="40803" spans="31:31" ht="15.75" x14ac:dyDescent="0.3">
      <c r="AE40803" s="70"/>
    </row>
    <row r="40804" spans="31:31" ht="15.75" x14ac:dyDescent="0.3">
      <c r="AE40804" s="70"/>
    </row>
    <row r="40805" spans="31:31" ht="15.75" x14ac:dyDescent="0.3">
      <c r="AE40805" s="70"/>
    </row>
    <row r="40806" spans="31:31" ht="15.75" x14ac:dyDescent="0.3">
      <c r="AE40806" s="70"/>
    </row>
    <row r="40807" spans="31:31" ht="15.75" x14ac:dyDescent="0.3">
      <c r="AE40807" s="70"/>
    </row>
    <row r="40808" spans="31:31" ht="15.75" x14ac:dyDescent="0.3">
      <c r="AE40808" s="70"/>
    </row>
    <row r="40809" spans="31:31" ht="15.75" x14ac:dyDescent="0.3">
      <c r="AE40809" s="70"/>
    </row>
    <row r="40810" spans="31:31" ht="15.75" x14ac:dyDescent="0.3">
      <c r="AE40810" s="70"/>
    </row>
    <row r="40811" spans="31:31" ht="15.75" x14ac:dyDescent="0.3">
      <c r="AE40811" s="70"/>
    </row>
    <row r="40812" spans="31:31" ht="15.75" x14ac:dyDescent="0.3">
      <c r="AE40812" s="70"/>
    </row>
    <row r="40813" spans="31:31" ht="15.75" x14ac:dyDescent="0.3">
      <c r="AE40813" s="70"/>
    </row>
    <row r="40814" spans="31:31" ht="15.75" x14ac:dyDescent="0.3">
      <c r="AE40814" s="70"/>
    </row>
    <row r="40815" spans="31:31" ht="15.75" x14ac:dyDescent="0.3">
      <c r="AE40815" s="70"/>
    </row>
    <row r="40816" spans="31:31" ht="15.75" x14ac:dyDescent="0.3">
      <c r="AE40816" s="70"/>
    </row>
    <row r="40817" spans="31:31" ht="15.75" x14ac:dyDescent="0.3">
      <c r="AE40817" s="70"/>
    </row>
    <row r="40818" spans="31:31" ht="15.75" x14ac:dyDescent="0.3">
      <c r="AE40818" s="70"/>
    </row>
    <row r="40819" spans="31:31" ht="15.75" x14ac:dyDescent="0.3">
      <c r="AE40819" s="70"/>
    </row>
    <row r="40820" spans="31:31" ht="15.75" x14ac:dyDescent="0.3">
      <c r="AE40820" s="70"/>
    </row>
    <row r="40821" spans="31:31" ht="15.75" x14ac:dyDescent="0.3">
      <c r="AE40821" s="70"/>
    </row>
    <row r="40822" spans="31:31" ht="15.75" x14ac:dyDescent="0.3">
      <c r="AE40822" s="70"/>
    </row>
    <row r="40823" spans="31:31" ht="15.75" x14ac:dyDescent="0.3">
      <c r="AE40823" s="70"/>
    </row>
    <row r="40824" spans="31:31" ht="15.75" x14ac:dyDescent="0.3">
      <c r="AE40824" s="70"/>
    </row>
    <row r="40825" spans="31:31" ht="15.75" x14ac:dyDescent="0.3">
      <c r="AE40825" s="70"/>
    </row>
    <row r="40826" spans="31:31" ht="15.75" x14ac:dyDescent="0.3">
      <c r="AE40826" s="70"/>
    </row>
    <row r="40827" spans="31:31" ht="15.75" x14ac:dyDescent="0.3">
      <c r="AE40827" s="70"/>
    </row>
    <row r="40828" spans="31:31" ht="15.75" x14ac:dyDescent="0.3">
      <c r="AE40828" s="70"/>
    </row>
    <row r="40829" spans="31:31" ht="15.75" x14ac:dyDescent="0.3">
      <c r="AE40829" s="70"/>
    </row>
    <row r="40830" spans="31:31" ht="15.75" x14ac:dyDescent="0.3">
      <c r="AE40830" s="70"/>
    </row>
    <row r="40831" spans="31:31" ht="15.75" x14ac:dyDescent="0.3">
      <c r="AE40831" s="70"/>
    </row>
    <row r="40832" spans="31:31" ht="15.75" x14ac:dyDescent="0.3">
      <c r="AE40832" s="70"/>
    </row>
    <row r="40833" spans="31:31" ht="15.75" x14ac:dyDescent="0.3">
      <c r="AE40833" s="70"/>
    </row>
    <row r="40834" spans="31:31" ht="15.75" x14ac:dyDescent="0.3">
      <c r="AE40834" s="70"/>
    </row>
    <row r="40835" spans="31:31" ht="15.75" x14ac:dyDescent="0.3">
      <c r="AE40835" s="70"/>
    </row>
    <row r="40836" spans="31:31" ht="15.75" x14ac:dyDescent="0.3">
      <c r="AE40836" s="70"/>
    </row>
    <row r="40837" spans="31:31" ht="15.75" x14ac:dyDescent="0.3">
      <c r="AE40837" s="70"/>
    </row>
    <row r="40838" spans="31:31" ht="15.75" x14ac:dyDescent="0.3">
      <c r="AE40838" s="70"/>
    </row>
    <row r="40839" spans="31:31" ht="15.75" x14ac:dyDescent="0.3">
      <c r="AE40839" s="70"/>
    </row>
    <row r="40840" spans="31:31" ht="15.75" x14ac:dyDescent="0.3">
      <c r="AE40840" s="70"/>
    </row>
    <row r="40841" spans="31:31" ht="15.75" x14ac:dyDescent="0.3">
      <c r="AE40841" s="70"/>
    </row>
    <row r="40842" spans="31:31" ht="15.75" x14ac:dyDescent="0.3">
      <c r="AE40842" s="70"/>
    </row>
    <row r="40843" spans="31:31" ht="15.75" x14ac:dyDescent="0.3">
      <c r="AE40843" s="70"/>
    </row>
    <row r="40844" spans="31:31" ht="15.75" x14ac:dyDescent="0.3">
      <c r="AE40844" s="70"/>
    </row>
    <row r="40845" spans="31:31" ht="15.75" x14ac:dyDescent="0.3">
      <c r="AE40845" s="70"/>
    </row>
    <row r="40846" spans="31:31" ht="15.75" x14ac:dyDescent="0.3">
      <c r="AE40846" s="70"/>
    </row>
    <row r="40847" spans="31:31" ht="15.75" x14ac:dyDescent="0.3">
      <c r="AE40847" s="70"/>
    </row>
    <row r="40848" spans="31:31" ht="15.75" x14ac:dyDescent="0.3">
      <c r="AE40848" s="70"/>
    </row>
    <row r="40849" spans="31:31" ht="15.75" x14ac:dyDescent="0.3">
      <c r="AE40849" s="70"/>
    </row>
    <row r="40850" spans="31:31" ht="15.75" x14ac:dyDescent="0.3">
      <c r="AE40850" s="70"/>
    </row>
    <row r="40851" spans="31:31" ht="15.75" x14ac:dyDescent="0.3">
      <c r="AE40851" s="70"/>
    </row>
    <row r="40852" spans="31:31" ht="15.75" x14ac:dyDescent="0.3">
      <c r="AE40852" s="70"/>
    </row>
    <row r="40853" spans="31:31" ht="15.75" x14ac:dyDescent="0.3">
      <c r="AE40853" s="70"/>
    </row>
    <row r="40854" spans="31:31" ht="15.75" x14ac:dyDescent="0.3">
      <c r="AE40854" s="70"/>
    </row>
    <row r="40855" spans="31:31" ht="15.75" x14ac:dyDescent="0.3">
      <c r="AE40855" s="70"/>
    </row>
    <row r="40856" spans="31:31" ht="15.75" x14ac:dyDescent="0.3">
      <c r="AE40856" s="70"/>
    </row>
    <row r="40857" spans="31:31" ht="15.75" x14ac:dyDescent="0.3">
      <c r="AE40857" s="70"/>
    </row>
    <row r="40858" spans="31:31" ht="15.75" x14ac:dyDescent="0.3">
      <c r="AE40858" s="70"/>
    </row>
    <row r="40859" spans="31:31" ht="15.75" x14ac:dyDescent="0.3">
      <c r="AE40859" s="70"/>
    </row>
    <row r="40860" spans="31:31" ht="15.75" x14ac:dyDescent="0.3">
      <c r="AE40860" s="70"/>
    </row>
    <row r="40861" spans="31:31" ht="15.75" x14ac:dyDescent="0.3">
      <c r="AE40861" s="70"/>
    </row>
    <row r="40862" spans="31:31" ht="15.75" x14ac:dyDescent="0.3">
      <c r="AE40862" s="70"/>
    </row>
    <row r="40863" spans="31:31" ht="15.75" x14ac:dyDescent="0.3">
      <c r="AE40863" s="70"/>
    </row>
    <row r="40864" spans="31:31" ht="15.75" x14ac:dyDescent="0.3">
      <c r="AE40864" s="70"/>
    </row>
    <row r="40865" spans="31:31" ht="15.75" x14ac:dyDescent="0.3">
      <c r="AE40865" s="70"/>
    </row>
    <row r="40866" spans="31:31" ht="15.75" x14ac:dyDescent="0.3">
      <c r="AE40866" s="70"/>
    </row>
    <row r="40867" spans="31:31" ht="15.75" x14ac:dyDescent="0.3">
      <c r="AE40867" s="70"/>
    </row>
    <row r="40868" spans="31:31" ht="15.75" x14ac:dyDescent="0.3">
      <c r="AE40868" s="70"/>
    </row>
    <row r="40869" spans="31:31" ht="15.75" x14ac:dyDescent="0.3">
      <c r="AE40869" s="70"/>
    </row>
    <row r="40870" spans="31:31" ht="15.75" x14ac:dyDescent="0.3">
      <c r="AE40870" s="70"/>
    </row>
    <row r="40871" spans="31:31" ht="15.75" x14ac:dyDescent="0.3">
      <c r="AE40871" s="70"/>
    </row>
    <row r="40872" spans="31:31" ht="15.75" x14ac:dyDescent="0.3">
      <c r="AE40872" s="70"/>
    </row>
    <row r="40873" spans="31:31" ht="15.75" x14ac:dyDescent="0.3">
      <c r="AE40873" s="70"/>
    </row>
    <row r="40874" spans="31:31" ht="15.75" x14ac:dyDescent="0.3">
      <c r="AE40874" s="70"/>
    </row>
    <row r="40875" spans="31:31" ht="15.75" x14ac:dyDescent="0.3">
      <c r="AE40875" s="70"/>
    </row>
    <row r="40876" spans="31:31" ht="15.75" x14ac:dyDescent="0.3">
      <c r="AE40876" s="70"/>
    </row>
    <row r="40877" spans="31:31" ht="15.75" x14ac:dyDescent="0.3">
      <c r="AE40877" s="70"/>
    </row>
    <row r="40878" spans="31:31" ht="15.75" x14ac:dyDescent="0.3">
      <c r="AE40878" s="70"/>
    </row>
    <row r="40879" spans="31:31" ht="15.75" x14ac:dyDescent="0.3">
      <c r="AE40879" s="70"/>
    </row>
    <row r="40880" spans="31:31" ht="15.75" x14ac:dyDescent="0.3">
      <c r="AE40880" s="70"/>
    </row>
    <row r="40881" spans="31:31" ht="15.75" x14ac:dyDescent="0.3">
      <c r="AE40881" s="70"/>
    </row>
    <row r="40882" spans="31:31" ht="15.75" x14ac:dyDescent="0.3">
      <c r="AE40882" s="70"/>
    </row>
    <row r="40883" spans="31:31" ht="15.75" x14ac:dyDescent="0.3">
      <c r="AE40883" s="70"/>
    </row>
    <row r="40884" spans="31:31" ht="15.75" x14ac:dyDescent="0.3">
      <c r="AE40884" s="70"/>
    </row>
    <row r="40885" spans="31:31" ht="15.75" x14ac:dyDescent="0.3">
      <c r="AE40885" s="70"/>
    </row>
    <row r="40886" spans="31:31" ht="15.75" x14ac:dyDescent="0.3">
      <c r="AE40886" s="70"/>
    </row>
    <row r="40887" spans="31:31" ht="15.75" x14ac:dyDescent="0.3">
      <c r="AE40887" s="70"/>
    </row>
    <row r="40888" spans="31:31" ht="15.75" x14ac:dyDescent="0.3">
      <c r="AE40888" s="70"/>
    </row>
    <row r="40889" spans="31:31" ht="15.75" x14ac:dyDescent="0.3">
      <c r="AE40889" s="70"/>
    </row>
    <row r="40890" spans="31:31" ht="15.75" x14ac:dyDescent="0.3">
      <c r="AE40890" s="70"/>
    </row>
    <row r="40891" spans="31:31" ht="15.75" x14ac:dyDescent="0.3">
      <c r="AE40891" s="70"/>
    </row>
    <row r="40892" spans="31:31" ht="15.75" x14ac:dyDescent="0.3">
      <c r="AE40892" s="70"/>
    </row>
    <row r="40893" spans="31:31" ht="15.75" x14ac:dyDescent="0.3">
      <c r="AE40893" s="70"/>
    </row>
    <row r="40894" spans="31:31" ht="15.75" x14ac:dyDescent="0.3">
      <c r="AE40894" s="70"/>
    </row>
    <row r="40895" spans="31:31" ht="15.75" x14ac:dyDescent="0.3">
      <c r="AE40895" s="70"/>
    </row>
    <row r="40896" spans="31:31" ht="15.75" x14ac:dyDescent="0.3">
      <c r="AE40896" s="70"/>
    </row>
    <row r="40897" spans="31:31" ht="15.75" x14ac:dyDescent="0.3">
      <c r="AE40897" s="70"/>
    </row>
    <row r="40898" spans="31:31" ht="15.75" x14ac:dyDescent="0.3">
      <c r="AE40898" s="70"/>
    </row>
    <row r="40899" spans="31:31" ht="15.75" x14ac:dyDescent="0.3">
      <c r="AE40899" s="70"/>
    </row>
    <row r="40900" spans="31:31" ht="15.75" x14ac:dyDescent="0.3">
      <c r="AE40900" s="70"/>
    </row>
    <row r="40901" spans="31:31" ht="15.75" x14ac:dyDescent="0.3">
      <c r="AE40901" s="70"/>
    </row>
    <row r="40902" spans="31:31" ht="15.75" x14ac:dyDescent="0.3">
      <c r="AE40902" s="70"/>
    </row>
    <row r="40903" spans="31:31" ht="15.75" x14ac:dyDescent="0.3">
      <c r="AE40903" s="70"/>
    </row>
    <row r="40904" spans="31:31" ht="15.75" x14ac:dyDescent="0.3">
      <c r="AE40904" s="70"/>
    </row>
    <row r="40905" spans="31:31" ht="15.75" x14ac:dyDescent="0.3">
      <c r="AE40905" s="70"/>
    </row>
    <row r="40906" spans="31:31" ht="15.75" x14ac:dyDescent="0.3">
      <c r="AE40906" s="70"/>
    </row>
    <row r="40907" spans="31:31" ht="15.75" x14ac:dyDescent="0.3">
      <c r="AE40907" s="70"/>
    </row>
    <row r="40908" spans="31:31" ht="15.75" x14ac:dyDescent="0.3">
      <c r="AE40908" s="70"/>
    </row>
    <row r="40909" spans="31:31" ht="15.75" x14ac:dyDescent="0.3">
      <c r="AE40909" s="70"/>
    </row>
    <row r="40910" spans="31:31" ht="15.75" x14ac:dyDescent="0.3">
      <c r="AE40910" s="70"/>
    </row>
    <row r="40911" spans="31:31" ht="15.75" x14ac:dyDescent="0.3">
      <c r="AE40911" s="70"/>
    </row>
    <row r="40912" spans="31:31" ht="15.75" x14ac:dyDescent="0.3">
      <c r="AE40912" s="70"/>
    </row>
    <row r="40913" spans="31:31" ht="15.75" x14ac:dyDescent="0.3">
      <c r="AE40913" s="70"/>
    </row>
    <row r="40914" spans="31:31" ht="15.75" x14ac:dyDescent="0.3">
      <c r="AE40914" s="70"/>
    </row>
    <row r="40915" spans="31:31" ht="15.75" x14ac:dyDescent="0.3">
      <c r="AE40915" s="70"/>
    </row>
    <row r="40916" spans="31:31" ht="15.75" x14ac:dyDescent="0.3">
      <c r="AE40916" s="70"/>
    </row>
    <row r="40917" spans="31:31" ht="15.75" x14ac:dyDescent="0.3">
      <c r="AE40917" s="70"/>
    </row>
    <row r="40918" spans="31:31" ht="15.75" x14ac:dyDescent="0.3">
      <c r="AE40918" s="70"/>
    </row>
    <row r="40919" spans="31:31" ht="15.75" x14ac:dyDescent="0.3">
      <c r="AE40919" s="70"/>
    </row>
    <row r="40920" spans="31:31" ht="15.75" x14ac:dyDescent="0.3">
      <c r="AE40920" s="70"/>
    </row>
    <row r="40921" spans="31:31" ht="15.75" x14ac:dyDescent="0.3">
      <c r="AE40921" s="70"/>
    </row>
    <row r="40922" spans="31:31" ht="15.75" x14ac:dyDescent="0.3">
      <c r="AE40922" s="70"/>
    </row>
    <row r="40923" spans="31:31" ht="15.75" x14ac:dyDescent="0.3">
      <c r="AE40923" s="70"/>
    </row>
    <row r="40924" spans="31:31" ht="15.75" x14ac:dyDescent="0.3">
      <c r="AE40924" s="70"/>
    </row>
    <row r="40925" spans="31:31" ht="15.75" x14ac:dyDescent="0.3">
      <c r="AE40925" s="70"/>
    </row>
    <row r="40926" spans="31:31" ht="15.75" x14ac:dyDescent="0.3">
      <c r="AE40926" s="70"/>
    </row>
    <row r="40927" spans="31:31" ht="15.75" x14ac:dyDescent="0.3">
      <c r="AE40927" s="70"/>
    </row>
    <row r="40928" spans="31:31" ht="15.75" x14ac:dyDescent="0.3">
      <c r="AE40928" s="70"/>
    </row>
    <row r="40929" spans="31:31" ht="15.75" x14ac:dyDescent="0.3">
      <c r="AE40929" s="70"/>
    </row>
    <row r="40930" spans="31:31" ht="15.75" x14ac:dyDescent="0.3">
      <c r="AE40930" s="70"/>
    </row>
    <row r="40931" spans="31:31" ht="15.75" x14ac:dyDescent="0.3">
      <c r="AE40931" s="70"/>
    </row>
    <row r="40932" spans="31:31" ht="15.75" x14ac:dyDescent="0.3">
      <c r="AE40932" s="70"/>
    </row>
    <row r="40933" spans="31:31" ht="15.75" x14ac:dyDescent="0.3">
      <c r="AE40933" s="70"/>
    </row>
    <row r="40934" spans="31:31" ht="15.75" x14ac:dyDescent="0.3">
      <c r="AE40934" s="70"/>
    </row>
    <row r="40935" spans="31:31" ht="15.75" x14ac:dyDescent="0.3">
      <c r="AE40935" s="70"/>
    </row>
    <row r="40936" spans="31:31" ht="15.75" x14ac:dyDescent="0.3">
      <c r="AE40936" s="70"/>
    </row>
    <row r="40937" spans="31:31" ht="15.75" x14ac:dyDescent="0.3">
      <c r="AE40937" s="70"/>
    </row>
    <row r="40938" spans="31:31" ht="15.75" x14ac:dyDescent="0.3">
      <c r="AE40938" s="70"/>
    </row>
    <row r="40939" spans="31:31" ht="15.75" x14ac:dyDescent="0.3">
      <c r="AE40939" s="70"/>
    </row>
    <row r="40940" spans="31:31" ht="15.75" x14ac:dyDescent="0.3">
      <c r="AE40940" s="70"/>
    </row>
    <row r="40941" spans="31:31" ht="15.75" x14ac:dyDescent="0.3">
      <c r="AE40941" s="70"/>
    </row>
    <row r="40942" spans="31:31" ht="15.75" x14ac:dyDescent="0.3">
      <c r="AE40942" s="70"/>
    </row>
    <row r="40943" spans="31:31" ht="15.75" x14ac:dyDescent="0.3">
      <c r="AE40943" s="70"/>
    </row>
    <row r="40944" spans="31:31" ht="15.75" x14ac:dyDescent="0.3">
      <c r="AE40944" s="70"/>
    </row>
    <row r="40945" spans="31:31" ht="15.75" x14ac:dyDescent="0.3">
      <c r="AE40945" s="70"/>
    </row>
    <row r="40946" spans="31:31" ht="15.75" x14ac:dyDescent="0.3">
      <c r="AE40946" s="70"/>
    </row>
    <row r="40947" spans="31:31" ht="15.75" x14ac:dyDescent="0.3">
      <c r="AE40947" s="70"/>
    </row>
    <row r="40948" spans="31:31" ht="15.75" x14ac:dyDescent="0.3">
      <c r="AE40948" s="70"/>
    </row>
    <row r="40949" spans="31:31" ht="15.75" x14ac:dyDescent="0.3">
      <c r="AE40949" s="70"/>
    </row>
    <row r="40950" spans="31:31" ht="15.75" x14ac:dyDescent="0.3">
      <c r="AE40950" s="70"/>
    </row>
    <row r="40951" spans="31:31" ht="15.75" x14ac:dyDescent="0.3">
      <c r="AE40951" s="70"/>
    </row>
    <row r="40952" spans="31:31" ht="15.75" x14ac:dyDescent="0.3">
      <c r="AE40952" s="70"/>
    </row>
    <row r="40953" spans="31:31" ht="15.75" x14ac:dyDescent="0.3">
      <c r="AE40953" s="70"/>
    </row>
    <row r="40954" spans="31:31" ht="15.75" x14ac:dyDescent="0.3">
      <c r="AE40954" s="70"/>
    </row>
    <row r="40955" spans="31:31" ht="15.75" x14ac:dyDescent="0.3">
      <c r="AE40955" s="70"/>
    </row>
    <row r="40956" spans="31:31" ht="15.75" x14ac:dyDescent="0.3">
      <c r="AE40956" s="70"/>
    </row>
    <row r="40957" spans="31:31" ht="15.75" x14ac:dyDescent="0.3">
      <c r="AE40957" s="70"/>
    </row>
    <row r="40958" spans="31:31" ht="15.75" x14ac:dyDescent="0.3">
      <c r="AE40958" s="70"/>
    </row>
    <row r="40959" spans="31:31" ht="15.75" x14ac:dyDescent="0.3">
      <c r="AE40959" s="70"/>
    </row>
    <row r="40960" spans="31:31" ht="15.75" x14ac:dyDescent="0.3">
      <c r="AE40960" s="70"/>
    </row>
    <row r="40961" spans="31:31" ht="15.75" x14ac:dyDescent="0.3">
      <c r="AE40961" s="70"/>
    </row>
    <row r="40962" spans="31:31" ht="15.75" x14ac:dyDescent="0.3">
      <c r="AE40962" s="70"/>
    </row>
    <row r="40963" spans="31:31" ht="15.75" x14ac:dyDescent="0.3">
      <c r="AE40963" s="70"/>
    </row>
    <row r="40964" spans="31:31" ht="15.75" x14ac:dyDescent="0.3">
      <c r="AE40964" s="70"/>
    </row>
    <row r="40965" spans="31:31" ht="15.75" x14ac:dyDescent="0.3">
      <c r="AE40965" s="70"/>
    </row>
    <row r="40966" spans="31:31" ht="15.75" x14ac:dyDescent="0.3">
      <c r="AE40966" s="70"/>
    </row>
    <row r="40967" spans="31:31" ht="15.75" x14ac:dyDescent="0.3">
      <c r="AE40967" s="70"/>
    </row>
    <row r="40968" spans="31:31" ht="15.75" x14ac:dyDescent="0.3">
      <c r="AE40968" s="70"/>
    </row>
    <row r="40969" spans="31:31" ht="15.75" x14ac:dyDescent="0.3">
      <c r="AE40969" s="70"/>
    </row>
    <row r="40970" spans="31:31" ht="15.75" x14ac:dyDescent="0.3">
      <c r="AE40970" s="70"/>
    </row>
    <row r="40971" spans="31:31" ht="15.75" x14ac:dyDescent="0.3">
      <c r="AE40971" s="70"/>
    </row>
    <row r="40972" spans="31:31" ht="15.75" x14ac:dyDescent="0.3">
      <c r="AE40972" s="70"/>
    </row>
    <row r="40973" spans="31:31" ht="15.75" x14ac:dyDescent="0.3">
      <c r="AE40973" s="70"/>
    </row>
    <row r="40974" spans="31:31" ht="15.75" x14ac:dyDescent="0.3">
      <c r="AE40974" s="70"/>
    </row>
    <row r="40975" spans="31:31" ht="15.75" x14ac:dyDescent="0.3">
      <c r="AE40975" s="70"/>
    </row>
    <row r="40976" spans="31:31" ht="15.75" x14ac:dyDescent="0.3">
      <c r="AE40976" s="70"/>
    </row>
    <row r="40977" spans="31:31" ht="15.75" x14ac:dyDescent="0.3">
      <c r="AE40977" s="70"/>
    </row>
    <row r="40978" spans="31:31" ht="15.75" x14ac:dyDescent="0.3">
      <c r="AE40978" s="70"/>
    </row>
    <row r="40979" spans="31:31" ht="15.75" x14ac:dyDescent="0.3">
      <c r="AE40979" s="70"/>
    </row>
    <row r="40980" spans="31:31" ht="15.75" x14ac:dyDescent="0.3">
      <c r="AE40980" s="70"/>
    </row>
    <row r="40981" spans="31:31" ht="15.75" x14ac:dyDescent="0.3">
      <c r="AE40981" s="70"/>
    </row>
    <row r="40982" spans="31:31" ht="15.75" x14ac:dyDescent="0.3">
      <c r="AE40982" s="70"/>
    </row>
    <row r="40983" spans="31:31" ht="15.75" x14ac:dyDescent="0.3">
      <c r="AE40983" s="70"/>
    </row>
    <row r="40984" spans="31:31" ht="15.75" x14ac:dyDescent="0.3">
      <c r="AE40984" s="70"/>
    </row>
    <row r="40985" spans="31:31" ht="15.75" x14ac:dyDescent="0.3">
      <c r="AE40985" s="70"/>
    </row>
    <row r="40986" spans="31:31" ht="15.75" x14ac:dyDescent="0.3">
      <c r="AE40986" s="70"/>
    </row>
    <row r="40987" spans="31:31" ht="15.75" x14ac:dyDescent="0.3">
      <c r="AE40987" s="70"/>
    </row>
    <row r="40988" spans="31:31" ht="15.75" x14ac:dyDescent="0.3">
      <c r="AE40988" s="70"/>
    </row>
    <row r="40989" spans="31:31" ht="15.75" x14ac:dyDescent="0.3">
      <c r="AE40989" s="70"/>
    </row>
    <row r="40990" spans="31:31" ht="15.75" x14ac:dyDescent="0.3">
      <c r="AE40990" s="70"/>
    </row>
    <row r="40991" spans="31:31" ht="15.75" x14ac:dyDescent="0.3">
      <c r="AE40991" s="70"/>
    </row>
    <row r="40992" spans="31:31" ht="15.75" x14ac:dyDescent="0.3">
      <c r="AE40992" s="70"/>
    </row>
    <row r="40993" spans="31:31" ht="15.75" x14ac:dyDescent="0.3">
      <c r="AE40993" s="70"/>
    </row>
    <row r="40994" spans="31:31" ht="15.75" x14ac:dyDescent="0.3">
      <c r="AE40994" s="70"/>
    </row>
    <row r="40995" spans="31:31" ht="15.75" x14ac:dyDescent="0.3">
      <c r="AE40995" s="70"/>
    </row>
    <row r="40996" spans="31:31" ht="15.75" x14ac:dyDescent="0.3">
      <c r="AE40996" s="70"/>
    </row>
    <row r="40997" spans="31:31" ht="15.75" x14ac:dyDescent="0.3">
      <c r="AE40997" s="70"/>
    </row>
    <row r="40998" spans="31:31" ht="15.75" x14ac:dyDescent="0.3">
      <c r="AE40998" s="70"/>
    </row>
    <row r="40999" spans="31:31" ht="15.75" x14ac:dyDescent="0.3">
      <c r="AE40999" s="70"/>
    </row>
    <row r="41000" spans="31:31" ht="15.75" x14ac:dyDescent="0.3">
      <c r="AE41000" s="70"/>
    </row>
    <row r="41001" spans="31:31" ht="15.75" x14ac:dyDescent="0.3">
      <c r="AE41001" s="70"/>
    </row>
    <row r="41002" spans="31:31" ht="15.75" x14ac:dyDescent="0.3">
      <c r="AE41002" s="70"/>
    </row>
    <row r="41003" spans="31:31" ht="15.75" x14ac:dyDescent="0.3">
      <c r="AE41003" s="70"/>
    </row>
    <row r="41004" spans="31:31" ht="15.75" x14ac:dyDescent="0.3">
      <c r="AE41004" s="70"/>
    </row>
    <row r="41005" spans="31:31" ht="15.75" x14ac:dyDescent="0.3">
      <c r="AE41005" s="70"/>
    </row>
    <row r="41006" spans="31:31" ht="15.75" x14ac:dyDescent="0.3">
      <c r="AE41006" s="70"/>
    </row>
    <row r="41007" spans="31:31" ht="15.75" x14ac:dyDescent="0.3">
      <c r="AE41007" s="70"/>
    </row>
    <row r="41008" spans="31:31" ht="15.75" x14ac:dyDescent="0.3">
      <c r="AE41008" s="70"/>
    </row>
    <row r="41009" spans="31:31" ht="15.75" x14ac:dyDescent="0.3">
      <c r="AE41009" s="70"/>
    </row>
    <row r="41010" spans="31:31" ht="15.75" x14ac:dyDescent="0.3">
      <c r="AE41010" s="70"/>
    </row>
    <row r="41011" spans="31:31" ht="15.75" x14ac:dyDescent="0.3">
      <c r="AE41011" s="70"/>
    </row>
    <row r="41012" spans="31:31" ht="15.75" x14ac:dyDescent="0.3">
      <c r="AE41012" s="70"/>
    </row>
    <row r="41013" spans="31:31" ht="15.75" x14ac:dyDescent="0.3">
      <c r="AE41013" s="70"/>
    </row>
    <row r="41014" spans="31:31" ht="15.75" x14ac:dyDescent="0.3">
      <c r="AE41014" s="70"/>
    </row>
    <row r="41015" spans="31:31" ht="15.75" x14ac:dyDescent="0.3">
      <c r="AE41015" s="70"/>
    </row>
    <row r="41016" spans="31:31" ht="15.75" x14ac:dyDescent="0.3">
      <c r="AE41016" s="70"/>
    </row>
    <row r="41017" spans="31:31" ht="15.75" x14ac:dyDescent="0.3">
      <c r="AE41017" s="70"/>
    </row>
    <row r="41018" spans="31:31" ht="15.75" x14ac:dyDescent="0.3">
      <c r="AE41018" s="70"/>
    </row>
    <row r="41019" spans="31:31" ht="15.75" x14ac:dyDescent="0.3">
      <c r="AE41019" s="70"/>
    </row>
    <row r="41020" spans="31:31" ht="15.75" x14ac:dyDescent="0.3">
      <c r="AE41020" s="70"/>
    </row>
    <row r="41021" spans="31:31" ht="15.75" x14ac:dyDescent="0.3">
      <c r="AE41021" s="70"/>
    </row>
    <row r="41022" spans="31:31" ht="15.75" x14ac:dyDescent="0.3">
      <c r="AE41022" s="70"/>
    </row>
    <row r="41023" spans="31:31" ht="15.75" x14ac:dyDescent="0.3">
      <c r="AE41023" s="70"/>
    </row>
    <row r="41024" spans="31:31" ht="15.75" x14ac:dyDescent="0.3">
      <c r="AE41024" s="70"/>
    </row>
    <row r="41025" spans="31:31" ht="15.75" x14ac:dyDescent="0.3">
      <c r="AE41025" s="70"/>
    </row>
    <row r="41026" spans="31:31" ht="15.75" x14ac:dyDescent="0.3">
      <c r="AE41026" s="70"/>
    </row>
    <row r="41027" spans="31:31" ht="15.75" x14ac:dyDescent="0.3">
      <c r="AE41027" s="70"/>
    </row>
    <row r="41028" spans="31:31" ht="15.75" x14ac:dyDescent="0.3">
      <c r="AE41028" s="70"/>
    </row>
    <row r="41029" spans="31:31" ht="15.75" x14ac:dyDescent="0.3">
      <c r="AE41029" s="70"/>
    </row>
    <row r="41030" spans="31:31" ht="15.75" x14ac:dyDescent="0.3">
      <c r="AE41030" s="70"/>
    </row>
    <row r="41031" spans="31:31" ht="15.75" x14ac:dyDescent="0.3">
      <c r="AE41031" s="70"/>
    </row>
    <row r="41032" spans="31:31" ht="15.75" x14ac:dyDescent="0.3">
      <c r="AE41032" s="70"/>
    </row>
    <row r="41033" spans="31:31" ht="15.75" x14ac:dyDescent="0.3">
      <c r="AE41033" s="70"/>
    </row>
    <row r="41034" spans="31:31" ht="15.75" x14ac:dyDescent="0.3">
      <c r="AE41034" s="70"/>
    </row>
    <row r="41035" spans="31:31" ht="15.75" x14ac:dyDescent="0.3">
      <c r="AE41035" s="70"/>
    </row>
    <row r="41036" spans="31:31" ht="15.75" x14ac:dyDescent="0.3">
      <c r="AE41036" s="70"/>
    </row>
    <row r="41037" spans="31:31" ht="15.75" x14ac:dyDescent="0.3">
      <c r="AE41037" s="70"/>
    </row>
    <row r="41038" spans="31:31" ht="15.75" x14ac:dyDescent="0.3">
      <c r="AE41038" s="70"/>
    </row>
    <row r="41039" spans="31:31" ht="15.75" x14ac:dyDescent="0.3">
      <c r="AE41039" s="70"/>
    </row>
    <row r="41040" spans="31:31" ht="15.75" x14ac:dyDescent="0.3">
      <c r="AE41040" s="70"/>
    </row>
    <row r="41041" spans="31:31" ht="15.75" x14ac:dyDescent="0.3">
      <c r="AE41041" s="70"/>
    </row>
    <row r="41042" spans="31:31" ht="15.75" x14ac:dyDescent="0.3">
      <c r="AE41042" s="70"/>
    </row>
    <row r="41043" spans="31:31" ht="15.75" x14ac:dyDescent="0.3">
      <c r="AE41043" s="70"/>
    </row>
    <row r="41044" spans="31:31" ht="15.75" x14ac:dyDescent="0.3">
      <c r="AE41044" s="70"/>
    </row>
    <row r="41045" spans="31:31" ht="15.75" x14ac:dyDescent="0.3">
      <c r="AE41045" s="70"/>
    </row>
    <row r="41046" spans="31:31" ht="15.75" x14ac:dyDescent="0.3">
      <c r="AE41046" s="70"/>
    </row>
    <row r="41047" spans="31:31" ht="15.75" x14ac:dyDescent="0.3">
      <c r="AE41047" s="70"/>
    </row>
    <row r="41048" spans="31:31" ht="15.75" x14ac:dyDescent="0.3">
      <c r="AE41048" s="70"/>
    </row>
    <row r="41049" spans="31:31" ht="15.75" x14ac:dyDescent="0.3">
      <c r="AE41049" s="70"/>
    </row>
    <row r="41050" spans="31:31" ht="15.75" x14ac:dyDescent="0.3">
      <c r="AE41050" s="70"/>
    </row>
    <row r="41051" spans="31:31" ht="15.75" x14ac:dyDescent="0.3">
      <c r="AE41051" s="70"/>
    </row>
    <row r="41052" spans="31:31" ht="15.75" x14ac:dyDescent="0.3">
      <c r="AE41052" s="70"/>
    </row>
    <row r="41053" spans="31:31" ht="15.75" x14ac:dyDescent="0.3">
      <c r="AE41053" s="70"/>
    </row>
    <row r="41054" spans="31:31" ht="15.75" x14ac:dyDescent="0.3">
      <c r="AE41054" s="70"/>
    </row>
    <row r="41055" spans="31:31" ht="15.75" x14ac:dyDescent="0.3">
      <c r="AE41055" s="70"/>
    </row>
    <row r="41056" spans="31:31" ht="15.75" x14ac:dyDescent="0.3">
      <c r="AE41056" s="70"/>
    </row>
    <row r="41057" spans="31:31" ht="15.75" x14ac:dyDescent="0.3">
      <c r="AE41057" s="70"/>
    </row>
    <row r="41058" spans="31:31" ht="15.75" x14ac:dyDescent="0.3">
      <c r="AE41058" s="70"/>
    </row>
    <row r="41059" spans="31:31" ht="15.75" x14ac:dyDescent="0.3">
      <c r="AE41059" s="70"/>
    </row>
    <row r="41060" spans="31:31" ht="15.75" x14ac:dyDescent="0.3">
      <c r="AE41060" s="70"/>
    </row>
    <row r="41061" spans="31:31" ht="15.75" x14ac:dyDescent="0.3">
      <c r="AE41061" s="70"/>
    </row>
    <row r="41062" spans="31:31" ht="15.75" x14ac:dyDescent="0.3">
      <c r="AE41062" s="70"/>
    </row>
    <row r="41063" spans="31:31" ht="15.75" x14ac:dyDescent="0.3">
      <c r="AE41063" s="70"/>
    </row>
    <row r="41064" spans="31:31" ht="15.75" x14ac:dyDescent="0.3">
      <c r="AE41064" s="70"/>
    </row>
    <row r="41065" spans="31:31" ht="15.75" x14ac:dyDescent="0.3">
      <c r="AE41065" s="70"/>
    </row>
    <row r="41066" spans="31:31" ht="15.75" x14ac:dyDescent="0.3">
      <c r="AE41066" s="70"/>
    </row>
    <row r="41067" spans="31:31" ht="15.75" x14ac:dyDescent="0.3">
      <c r="AE41067" s="70"/>
    </row>
    <row r="41068" spans="31:31" ht="15.75" x14ac:dyDescent="0.3">
      <c r="AE41068" s="70"/>
    </row>
    <row r="41069" spans="31:31" ht="15.75" x14ac:dyDescent="0.3">
      <c r="AE41069" s="70"/>
    </row>
    <row r="41070" spans="31:31" ht="15.75" x14ac:dyDescent="0.3">
      <c r="AE41070" s="70"/>
    </row>
    <row r="41071" spans="31:31" ht="15.75" x14ac:dyDescent="0.3">
      <c r="AE41071" s="70"/>
    </row>
    <row r="41072" spans="31:31" ht="15.75" x14ac:dyDescent="0.3">
      <c r="AE41072" s="70"/>
    </row>
    <row r="41073" spans="31:31" ht="15.75" x14ac:dyDescent="0.3">
      <c r="AE41073" s="70"/>
    </row>
    <row r="41074" spans="31:31" ht="15.75" x14ac:dyDescent="0.3">
      <c r="AE41074" s="70"/>
    </row>
    <row r="41075" spans="31:31" ht="15.75" x14ac:dyDescent="0.3">
      <c r="AE41075" s="70"/>
    </row>
    <row r="41076" spans="31:31" ht="15.75" x14ac:dyDescent="0.3">
      <c r="AE41076" s="70"/>
    </row>
    <row r="41077" spans="31:31" ht="15.75" x14ac:dyDescent="0.3">
      <c r="AE41077" s="70"/>
    </row>
    <row r="41078" spans="31:31" ht="15.75" x14ac:dyDescent="0.3">
      <c r="AE41078" s="70"/>
    </row>
    <row r="41079" spans="31:31" ht="15.75" x14ac:dyDescent="0.3">
      <c r="AE41079" s="70"/>
    </row>
    <row r="41080" spans="31:31" ht="15.75" x14ac:dyDescent="0.3">
      <c r="AE41080" s="70"/>
    </row>
    <row r="41081" spans="31:31" ht="15.75" x14ac:dyDescent="0.3">
      <c r="AE41081" s="70"/>
    </row>
    <row r="41082" spans="31:31" ht="15.75" x14ac:dyDescent="0.3">
      <c r="AE41082" s="70"/>
    </row>
    <row r="41083" spans="31:31" ht="15.75" x14ac:dyDescent="0.3">
      <c r="AE41083" s="70"/>
    </row>
    <row r="41084" spans="31:31" ht="15.75" x14ac:dyDescent="0.3">
      <c r="AE41084" s="70"/>
    </row>
    <row r="41085" spans="31:31" ht="15.75" x14ac:dyDescent="0.3">
      <c r="AE41085" s="70"/>
    </row>
    <row r="41086" spans="31:31" ht="15.75" x14ac:dyDescent="0.3">
      <c r="AE41086" s="70"/>
    </row>
    <row r="41087" spans="31:31" ht="15.75" x14ac:dyDescent="0.3">
      <c r="AE41087" s="70"/>
    </row>
    <row r="41088" spans="31:31" ht="15.75" x14ac:dyDescent="0.3">
      <c r="AE41088" s="70"/>
    </row>
    <row r="41089" spans="31:31" ht="15.75" x14ac:dyDescent="0.3">
      <c r="AE41089" s="70"/>
    </row>
    <row r="41090" spans="31:31" ht="15.75" x14ac:dyDescent="0.3">
      <c r="AE41090" s="70"/>
    </row>
    <row r="41091" spans="31:31" ht="15.75" x14ac:dyDescent="0.3">
      <c r="AE41091" s="70"/>
    </row>
    <row r="41092" spans="31:31" ht="15.75" x14ac:dyDescent="0.3">
      <c r="AE41092" s="70"/>
    </row>
    <row r="41093" spans="31:31" ht="15.75" x14ac:dyDescent="0.3">
      <c r="AE41093" s="70"/>
    </row>
    <row r="41094" spans="31:31" ht="15.75" x14ac:dyDescent="0.3">
      <c r="AE41094" s="70"/>
    </row>
    <row r="41095" spans="31:31" ht="15.75" x14ac:dyDescent="0.3">
      <c r="AE41095" s="70"/>
    </row>
    <row r="41096" spans="31:31" ht="15.75" x14ac:dyDescent="0.3">
      <c r="AE41096" s="70"/>
    </row>
    <row r="41097" spans="31:31" ht="15.75" x14ac:dyDescent="0.3">
      <c r="AE41097" s="70"/>
    </row>
    <row r="41098" spans="31:31" ht="15.75" x14ac:dyDescent="0.3">
      <c r="AE41098" s="70"/>
    </row>
    <row r="41099" spans="31:31" ht="15.75" x14ac:dyDescent="0.3">
      <c r="AE41099" s="70"/>
    </row>
    <row r="41100" spans="31:31" ht="15.75" x14ac:dyDescent="0.3">
      <c r="AE41100" s="70"/>
    </row>
    <row r="41101" spans="31:31" ht="15.75" x14ac:dyDescent="0.3">
      <c r="AE41101" s="70"/>
    </row>
    <row r="41102" spans="31:31" ht="15.75" x14ac:dyDescent="0.3">
      <c r="AE41102" s="70"/>
    </row>
    <row r="41103" spans="31:31" ht="15.75" x14ac:dyDescent="0.3">
      <c r="AE41103" s="70"/>
    </row>
    <row r="41104" spans="31:31" ht="15.75" x14ac:dyDescent="0.3">
      <c r="AE41104" s="70"/>
    </row>
    <row r="41105" spans="31:31" ht="15.75" x14ac:dyDescent="0.3">
      <c r="AE41105" s="70"/>
    </row>
    <row r="41106" spans="31:31" ht="15.75" x14ac:dyDescent="0.3">
      <c r="AE41106" s="70"/>
    </row>
    <row r="41107" spans="31:31" ht="15.75" x14ac:dyDescent="0.3">
      <c r="AE41107" s="70"/>
    </row>
    <row r="41108" spans="31:31" ht="15.75" x14ac:dyDescent="0.3">
      <c r="AE41108" s="70"/>
    </row>
    <row r="41109" spans="31:31" ht="15.75" x14ac:dyDescent="0.3">
      <c r="AE41109" s="70"/>
    </row>
    <row r="41110" spans="31:31" ht="15.75" x14ac:dyDescent="0.3">
      <c r="AE41110" s="70"/>
    </row>
    <row r="41111" spans="31:31" ht="15.75" x14ac:dyDescent="0.3">
      <c r="AE41111" s="70"/>
    </row>
    <row r="41112" spans="31:31" ht="15.75" x14ac:dyDescent="0.3">
      <c r="AE41112" s="70"/>
    </row>
    <row r="41113" spans="31:31" ht="15.75" x14ac:dyDescent="0.3">
      <c r="AE41113" s="70"/>
    </row>
    <row r="41114" spans="31:31" ht="15.75" x14ac:dyDescent="0.3">
      <c r="AE41114" s="70"/>
    </row>
    <row r="41115" spans="31:31" ht="15.75" x14ac:dyDescent="0.3">
      <c r="AE41115" s="70"/>
    </row>
    <row r="41116" spans="31:31" ht="15.75" x14ac:dyDescent="0.3">
      <c r="AE41116" s="70"/>
    </row>
    <row r="41117" spans="31:31" ht="15.75" x14ac:dyDescent="0.3">
      <c r="AE41117" s="70"/>
    </row>
    <row r="41118" spans="31:31" ht="15.75" x14ac:dyDescent="0.3">
      <c r="AE41118" s="70"/>
    </row>
    <row r="41119" spans="31:31" ht="15.75" x14ac:dyDescent="0.3">
      <c r="AE41119" s="70"/>
    </row>
    <row r="41120" spans="31:31" ht="15.75" x14ac:dyDescent="0.3">
      <c r="AE41120" s="70"/>
    </row>
    <row r="41121" spans="31:31" ht="15.75" x14ac:dyDescent="0.3">
      <c r="AE41121" s="70"/>
    </row>
    <row r="41122" spans="31:31" ht="15.75" x14ac:dyDescent="0.3">
      <c r="AE41122" s="70"/>
    </row>
    <row r="41123" spans="31:31" ht="15.75" x14ac:dyDescent="0.3">
      <c r="AE41123" s="70"/>
    </row>
    <row r="41124" spans="31:31" ht="15.75" x14ac:dyDescent="0.3">
      <c r="AE41124" s="70"/>
    </row>
    <row r="41125" spans="31:31" ht="15.75" x14ac:dyDescent="0.3">
      <c r="AE41125" s="70"/>
    </row>
    <row r="41126" spans="31:31" ht="15.75" x14ac:dyDescent="0.3">
      <c r="AE41126" s="70"/>
    </row>
    <row r="41127" spans="31:31" ht="15.75" x14ac:dyDescent="0.3">
      <c r="AE41127" s="70"/>
    </row>
    <row r="41128" spans="31:31" ht="15.75" x14ac:dyDescent="0.3">
      <c r="AE41128" s="70"/>
    </row>
    <row r="41129" spans="31:31" ht="15.75" x14ac:dyDescent="0.3">
      <c r="AE41129" s="70"/>
    </row>
    <row r="41130" spans="31:31" ht="15.75" x14ac:dyDescent="0.3">
      <c r="AE41130" s="70"/>
    </row>
    <row r="41131" spans="31:31" ht="15.75" x14ac:dyDescent="0.3">
      <c r="AE41131" s="70"/>
    </row>
    <row r="41132" spans="31:31" ht="15.75" x14ac:dyDescent="0.3">
      <c r="AE41132" s="70"/>
    </row>
    <row r="41133" spans="31:31" ht="15.75" x14ac:dyDescent="0.3">
      <c r="AE41133" s="70"/>
    </row>
    <row r="41134" spans="31:31" ht="15.75" x14ac:dyDescent="0.3">
      <c r="AE41134" s="70"/>
    </row>
    <row r="41135" spans="31:31" ht="15.75" x14ac:dyDescent="0.3">
      <c r="AE41135" s="70"/>
    </row>
    <row r="41136" spans="31:31" ht="15.75" x14ac:dyDescent="0.3">
      <c r="AE41136" s="70"/>
    </row>
    <row r="41137" spans="31:31" ht="15.75" x14ac:dyDescent="0.3">
      <c r="AE41137" s="70"/>
    </row>
    <row r="41138" spans="31:31" ht="15.75" x14ac:dyDescent="0.3">
      <c r="AE41138" s="70"/>
    </row>
    <row r="41139" spans="31:31" ht="15.75" x14ac:dyDescent="0.3">
      <c r="AE41139" s="70"/>
    </row>
    <row r="41140" spans="31:31" ht="15.75" x14ac:dyDescent="0.3">
      <c r="AE41140" s="70"/>
    </row>
    <row r="41141" spans="31:31" ht="15.75" x14ac:dyDescent="0.3">
      <c r="AE41141" s="70"/>
    </row>
    <row r="41142" spans="31:31" ht="15.75" x14ac:dyDescent="0.3">
      <c r="AE41142" s="70"/>
    </row>
    <row r="41143" spans="31:31" ht="15.75" x14ac:dyDescent="0.3">
      <c r="AE41143" s="70"/>
    </row>
    <row r="41144" spans="31:31" ht="15.75" x14ac:dyDescent="0.3">
      <c r="AE41144" s="70"/>
    </row>
    <row r="41145" spans="31:31" ht="15.75" x14ac:dyDescent="0.3">
      <c r="AE41145" s="70"/>
    </row>
    <row r="41146" spans="31:31" ht="15.75" x14ac:dyDescent="0.3">
      <c r="AE41146" s="70"/>
    </row>
    <row r="41147" spans="31:31" ht="15.75" x14ac:dyDescent="0.3">
      <c r="AE41147" s="70"/>
    </row>
    <row r="41148" spans="31:31" ht="15.75" x14ac:dyDescent="0.3">
      <c r="AE41148" s="70"/>
    </row>
    <row r="41149" spans="31:31" ht="15.75" x14ac:dyDescent="0.3">
      <c r="AE41149" s="70"/>
    </row>
    <row r="41150" spans="31:31" ht="15.75" x14ac:dyDescent="0.3">
      <c r="AE41150" s="70"/>
    </row>
    <row r="41151" spans="31:31" ht="15.75" x14ac:dyDescent="0.3">
      <c r="AE41151" s="70"/>
    </row>
    <row r="41152" spans="31:31" ht="15.75" x14ac:dyDescent="0.3">
      <c r="AE41152" s="70"/>
    </row>
    <row r="41153" spans="31:31" ht="15.75" x14ac:dyDescent="0.3">
      <c r="AE41153" s="70"/>
    </row>
    <row r="41154" spans="31:31" ht="15.75" x14ac:dyDescent="0.3">
      <c r="AE41154" s="70"/>
    </row>
    <row r="41155" spans="31:31" ht="15.75" x14ac:dyDescent="0.3">
      <c r="AE41155" s="70"/>
    </row>
    <row r="41156" spans="31:31" ht="15.75" x14ac:dyDescent="0.3">
      <c r="AE41156" s="70"/>
    </row>
    <row r="41157" spans="31:31" ht="15.75" x14ac:dyDescent="0.3">
      <c r="AE41157" s="70"/>
    </row>
    <row r="41158" spans="31:31" ht="15.75" x14ac:dyDescent="0.3">
      <c r="AE41158" s="70"/>
    </row>
    <row r="41159" spans="31:31" ht="15.75" x14ac:dyDescent="0.3">
      <c r="AE41159" s="70"/>
    </row>
    <row r="41160" spans="31:31" ht="15.75" x14ac:dyDescent="0.3">
      <c r="AE41160" s="70"/>
    </row>
    <row r="41161" spans="31:31" ht="15.75" x14ac:dyDescent="0.3">
      <c r="AE41161" s="70"/>
    </row>
    <row r="41162" spans="31:31" ht="15.75" x14ac:dyDescent="0.3">
      <c r="AE41162" s="70"/>
    </row>
    <row r="41163" spans="31:31" ht="15.75" x14ac:dyDescent="0.3">
      <c r="AE41163" s="70"/>
    </row>
    <row r="41164" spans="31:31" ht="15.75" x14ac:dyDescent="0.3">
      <c r="AE41164" s="70"/>
    </row>
    <row r="41165" spans="31:31" ht="15.75" x14ac:dyDescent="0.3">
      <c r="AE41165" s="70"/>
    </row>
    <row r="41166" spans="31:31" ht="15.75" x14ac:dyDescent="0.3">
      <c r="AE41166" s="70"/>
    </row>
    <row r="41167" spans="31:31" ht="15.75" x14ac:dyDescent="0.3">
      <c r="AE41167" s="70"/>
    </row>
    <row r="41168" spans="31:31" ht="15.75" x14ac:dyDescent="0.3">
      <c r="AE41168" s="70"/>
    </row>
    <row r="41169" spans="31:31" ht="15.75" x14ac:dyDescent="0.3">
      <c r="AE41169" s="70"/>
    </row>
    <row r="41170" spans="31:31" ht="15.75" x14ac:dyDescent="0.3">
      <c r="AE41170" s="70"/>
    </row>
    <row r="41171" spans="31:31" ht="15.75" x14ac:dyDescent="0.3">
      <c r="AE41171" s="70"/>
    </row>
    <row r="41172" spans="31:31" ht="15.75" x14ac:dyDescent="0.3">
      <c r="AE41172" s="70"/>
    </row>
    <row r="41173" spans="31:31" ht="15.75" x14ac:dyDescent="0.3">
      <c r="AE41173" s="70"/>
    </row>
    <row r="41174" spans="31:31" ht="15.75" x14ac:dyDescent="0.3">
      <c r="AE41174" s="70"/>
    </row>
    <row r="41175" spans="31:31" ht="15.75" x14ac:dyDescent="0.3">
      <c r="AE41175" s="70"/>
    </row>
    <row r="41176" spans="31:31" ht="15.75" x14ac:dyDescent="0.3">
      <c r="AE41176" s="70"/>
    </row>
    <row r="41177" spans="31:31" ht="15.75" x14ac:dyDescent="0.3">
      <c r="AE41177" s="70"/>
    </row>
    <row r="41178" spans="31:31" ht="15.75" x14ac:dyDescent="0.3">
      <c r="AE41178" s="70"/>
    </row>
    <row r="41179" spans="31:31" ht="15.75" x14ac:dyDescent="0.3">
      <c r="AE41179" s="70"/>
    </row>
    <row r="41180" spans="31:31" ht="15.75" x14ac:dyDescent="0.3">
      <c r="AE41180" s="70"/>
    </row>
    <row r="41181" spans="31:31" ht="15.75" x14ac:dyDescent="0.3">
      <c r="AE41181" s="70"/>
    </row>
    <row r="41182" spans="31:31" ht="15.75" x14ac:dyDescent="0.3">
      <c r="AE41182" s="70"/>
    </row>
    <row r="41183" spans="31:31" ht="15.75" x14ac:dyDescent="0.3">
      <c r="AE41183" s="70"/>
    </row>
    <row r="41184" spans="31:31" ht="15.75" x14ac:dyDescent="0.3">
      <c r="AE41184" s="70"/>
    </row>
    <row r="41185" spans="31:31" ht="15.75" x14ac:dyDescent="0.3">
      <c r="AE41185" s="70"/>
    </row>
    <row r="41186" spans="31:31" ht="15.75" x14ac:dyDescent="0.3">
      <c r="AE41186" s="70"/>
    </row>
    <row r="41187" spans="31:31" ht="15.75" x14ac:dyDescent="0.3">
      <c r="AE41187" s="70"/>
    </row>
    <row r="41188" spans="31:31" ht="15.75" x14ac:dyDescent="0.3">
      <c r="AE41188" s="70"/>
    </row>
    <row r="41189" spans="31:31" ht="15.75" x14ac:dyDescent="0.3">
      <c r="AE41189" s="70"/>
    </row>
    <row r="41190" spans="31:31" ht="15.75" x14ac:dyDescent="0.3">
      <c r="AE41190" s="70"/>
    </row>
    <row r="41191" spans="31:31" ht="15.75" x14ac:dyDescent="0.3">
      <c r="AE41191" s="70"/>
    </row>
    <row r="41192" spans="31:31" ht="15.75" x14ac:dyDescent="0.3">
      <c r="AE41192" s="70"/>
    </row>
    <row r="41193" spans="31:31" ht="15.75" x14ac:dyDescent="0.3">
      <c r="AE41193" s="70"/>
    </row>
    <row r="41194" spans="31:31" ht="15.75" x14ac:dyDescent="0.3">
      <c r="AE41194" s="70"/>
    </row>
    <row r="41195" spans="31:31" ht="15.75" x14ac:dyDescent="0.3">
      <c r="AE41195" s="70"/>
    </row>
    <row r="41196" spans="31:31" ht="15.75" x14ac:dyDescent="0.3">
      <c r="AE41196" s="70"/>
    </row>
    <row r="41197" spans="31:31" ht="15.75" x14ac:dyDescent="0.3">
      <c r="AE41197" s="70"/>
    </row>
    <row r="41198" spans="31:31" ht="15.75" x14ac:dyDescent="0.3">
      <c r="AE41198" s="70"/>
    </row>
    <row r="41199" spans="31:31" ht="15.75" x14ac:dyDescent="0.3">
      <c r="AE41199" s="70"/>
    </row>
    <row r="41200" spans="31:31" ht="15.75" x14ac:dyDescent="0.3">
      <c r="AE41200" s="70"/>
    </row>
    <row r="41201" spans="31:31" ht="15.75" x14ac:dyDescent="0.3">
      <c r="AE41201" s="70"/>
    </row>
    <row r="41202" spans="31:31" ht="15.75" x14ac:dyDescent="0.3">
      <c r="AE41202" s="70"/>
    </row>
    <row r="41203" spans="31:31" ht="15.75" x14ac:dyDescent="0.3">
      <c r="AE41203" s="70"/>
    </row>
    <row r="41204" spans="31:31" ht="15.75" x14ac:dyDescent="0.3">
      <c r="AE41204" s="70"/>
    </row>
    <row r="41205" spans="31:31" ht="15.75" x14ac:dyDescent="0.3">
      <c r="AE41205" s="70"/>
    </row>
    <row r="41206" spans="31:31" ht="15.75" x14ac:dyDescent="0.3">
      <c r="AE41206" s="70"/>
    </row>
    <row r="41207" spans="31:31" ht="15.75" x14ac:dyDescent="0.3">
      <c r="AE41207" s="70"/>
    </row>
    <row r="41208" spans="31:31" ht="15.75" x14ac:dyDescent="0.3">
      <c r="AE41208" s="70"/>
    </row>
    <row r="41209" spans="31:31" ht="15.75" x14ac:dyDescent="0.3">
      <c r="AE41209" s="70"/>
    </row>
    <row r="41210" spans="31:31" ht="15.75" x14ac:dyDescent="0.3">
      <c r="AE41210" s="70"/>
    </row>
    <row r="41211" spans="31:31" ht="15.75" x14ac:dyDescent="0.3">
      <c r="AE41211" s="70"/>
    </row>
    <row r="41212" spans="31:31" ht="15.75" x14ac:dyDescent="0.3">
      <c r="AE41212" s="70"/>
    </row>
    <row r="41213" spans="31:31" ht="15.75" x14ac:dyDescent="0.3">
      <c r="AE41213" s="70"/>
    </row>
    <row r="41214" spans="31:31" ht="15.75" x14ac:dyDescent="0.3">
      <c r="AE41214" s="70"/>
    </row>
    <row r="41215" spans="31:31" ht="15.75" x14ac:dyDescent="0.3">
      <c r="AE41215" s="70"/>
    </row>
    <row r="41216" spans="31:31" ht="15.75" x14ac:dyDescent="0.3">
      <c r="AE41216" s="70"/>
    </row>
    <row r="41217" spans="31:31" ht="15.75" x14ac:dyDescent="0.3">
      <c r="AE41217" s="70"/>
    </row>
    <row r="41218" spans="31:31" ht="15.75" x14ac:dyDescent="0.3">
      <c r="AE41218" s="70"/>
    </row>
    <row r="41219" spans="31:31" ht="15.75" x14ac:dyDescent="0.3">
      <c r="AE41219" s="70"/>
    </row>
    <row r="41220" spans="31:31" ht="15.75" x14ac:dyDescent="0.3">
      <c r="AE41220" s="70"/>
    </row>
    <row r="41221" spans="31:31" ht="15.75" x14ac:dyDescent="0.3">
      <c r="AE41221" s="70"/>
    </row>
    <row r="41222" spans="31:31" ht="15.75" x14ac:dyDescent="0.3">
      <c r="AE41222" s="70"/>
    </row>
    <row r="41223" spans="31:31" ht="15.75" x14ac:dyDescent="0.3">
      <c r="AE41223" s="70"/>
    </row>
    <row r="41224" spans="31:31" ht="15.75" x14ac:dyDescent="0.3">
      <c r="AE41224" s="70"/>
    </row>
    <row r="41225" spans="31:31" ht="15.75" x14ac:dyDescent="0.3">
      <c r="AE41225" s="70"/>
    </row>
    <row r="41226" spans="31:31" ht="15.75" x14ac:dyDescent="0.3">
      <c r="AE41226" s="70"/>
    </row>
    <row r="41227" spans="31:31" ht="15.75" x14ac:dyDescent="0.3">
      <c r="AE41227" s="70"/>
    </row>
    <row r="41228" spans="31:31" ht="15.75" x14ac:dyDescent="0.3">
      <c r="AE41228" s="70"/>
    </row>
    <row r="41229" spans="31:31" ht="15.75" x14ac:dyDescent="0.3">
      <c r="AE41229" s="70"/>
    </row>
    <row r="41230" spans="31:31" ht="15.75" x14ac:dyDescent="0.3">
      <c r="AE41230" s="70"/>
    </row>
    <row r="41231" spans="31:31" ht="15.75" x14ac:dyDescent="0.3">
      <c r="AE41231" s="70"/>
    </row>
    <row r="41232" spans="31:31" ht="15.75" x14ac:dyDescent="0.3">
      <c r="AE41232" s="70"/>
    </row>
    <row r="41233" spans="31:31" ht="15.75" x14ac:dyDescent="0.3">
      <c r="AE41233" s="70"/>
    </row>
    <row r="41234" spans="31:31" ht="15.75" x14ac:dyDescent="0.3">
      <c r="AE41234" s="70"/>
    </row>
    <row r="41235" spans="31:31" ht="15.75" x14ac:dyDescent="0.3">
      <c r="AE41235" s="70"/>
    </row>
    <row r="41236" spans="31:31" ht="15.75" x14ac:dyDescent="0.3">
      <c r="AE41236" s="70"/>
    </row>
    <row r="41237" spans="31:31" ht="15.75" x14ac:dyDescent="0.3">
      <c r="AE41237" s="70"/>
    </row>
    <row r="41238" spans="31:31" ht="15.75" x14ac:dyDescent="0.3">
      <c r="AE41238" s="70"/>
    </row>
    <row r="41239" spans="31:31" ht="15.75" x14ac:dyDescent="0.3">
      <c r="AE41239" s="70"/>
    </row>
    <row r="41240" spans="31:31" ht="15.75" x14ac:dyDescent="0.3">
      <c r="AE41240" s="70"/>
    </row>
    <row r="41241" spans="31:31" ht="15.75" x14ac:dyDescent="0.3">
      <c r="AE41241" s="70"/>
    </row>
    <row r="41242" spans="31:31" ht="15.75" x14ac:dyDescent="0.3">
      <c r="AE41242" s="70"/>
    </row>
    <row r="41243" spans="31:31" ht="15.75" x14ac:dyDescent="0.3">
      <c r="AE41243" s="70"/>
    </row>
    <row r="41244" spans="31:31" ht="15.75" x14ac:dyDescent="0.3">
      <c r="AE41244" s="70"/>
    </row>
    <row r="41245" spans="31:31" ht="15.75" x14ac:dyDescent="0.3">
      <c r="AE41245" s="70"/>
    </row>
    <row r="41246" spans="31:31" ht="15.75" x14ac:dyDescent="0.3">
      <c r="AE41246" s="70"/>
    </row>
    <row r="41247" spans="31:31" ht="15.75" x14ac:dyDescent="0.3">
      <c r="AE41247" s="70"/>
    </row>
    <row r="41248" spans="31:31" ht="15.75" x14ac:dyDescent="0.3">
      <c r="AE41248" s="70"/>
    </row>
    <row r="41249" spans="31:31" ht="15.75" x14ac:dyDescent="0.3">
      <c r="AE41249" s="70"/>
    </row>
    <row r="41250" spans="31:31" ht="15.75" x14ac:dyDescent="0.3">
      <c r="AE41250" s="70"/>
    </row>
    <row r="41251" spans="31:31" ht="15.75" x14ac:dyDescent="0.3">
      <c r="AE41251" s="70"/>
    </row>
    <row r="41252" spans="31:31" ht="15.75" x14ac:dyDescent="0.3">
      <c r="AE41252" s="70"/>
    </row>
    <row r="41253" spans="31:31" ht="15.75" x14ac:dyDescent="0.3">
      <c r="AE41253" s="70"/>
    </row>
    <row r="41254" spans="31:31" ht="15.75" x14ac:dyDescent="0.3">
      <c r="AE41254" s="70"/>
    </row>
    <row r="41255" spans="31:31" ht="15.75" x14ac:dyDescent="0.3">
      <c r="AE41255" s="70"/>
    </row>
    <row r="41256" spans="31:31" ht="15.75" x14ac:dyDescent="0.3">
      <c r="AE41256" s="70"/>
    </row>
    <row r="41257" spans="31:31" ht="15.75" x14ac:dyDescent="0.3">
      <c r="AE41257" s="70"/>
    </row>
    <row r="41258" spans="31:31" ht="15.75" x14ac:dyDescent="0.3">
      <c r="AE41258" s="70"/>
    </row>
    <row r="41259" spans="31:31" ht="15.75" x14ac:dyDescent="0.3">
      <c r="AE41259" s="70"/>
    </row>
    <row r="41260" spans="31:31" ht="15.75" x14ac:dyDescent="0.3">
      <c r="AE41260" s="70"/>
    </row>
    <row r="41261" spans="31:31" ht="15.75" x14ac:dyDescent="0.3">
      <c r="AE41261" s="70"/>
    </row>
    <row r="41262" spans="31:31" ht="15.75" x14ac:dyDescent="0.3">
      <c r="AE41262" s="70"/>
    </row>
    <row r="41263" spans="31:31" ht="15.75" x14ac:dyDescent="0.3">
      <c r="AE41263" s="70"/>
    </row>
    <row r="41264" spans="31:31" ht="15.75" x14ac:dyDescent="0.3">
      <c r="AE41264" s="70"/>
    </row>
    <row r="41265" spans="31:31" ht="15.75" x14ac:dyDescent="0.3">
      <c r="AE41265" s="70"/>
    </row>
    <row r="41266" spans="31:31" ht="15.75" x14ac:dyDescent="0.3">
      <c r="AE41266" s="70"/>
    </row>
    <row r="41267" spans="31:31" ht="15.75" x14ac:dyDescent="0.3">
      <c r="AE41267" s="70"/>
    </row>
    <row r="41268" spans="31:31" ht="15.75" x14ac:dyDescent="0.3">
      <c r="AE41268" s="70"/>
    </row>
    <row r="41269" spans="31:31" ht="15.75" x14ac:dyDescent="0.3">
      <c r="AE41269" s="70"/>
    </row>
    <row r="41270" spans="31:31" ht="15.75" x14ac:dyDescent="0.3">
      <c r="AE41270" s="70"/>
    </row>
    <row r="41271" spans="31:31" ht="15.75" x14ac:dyDescent="0.3">
      <c r="AE41271" s="70"/>
    </row>
    <row r="41272" spans="31:31" ht="15.75" x14ac:dyDescent="0.3">
      <c r="AE41272" s="70"/>
    </row>
    <row r="41273" spans="31:31" ht="15.75" x14ac:dyDescent="0.3">
      <c r="AE41273" s="70"/>
    </row>
    <row r="41274" spans="31:31" ht="15.75" x14ac:dyDescent="0.3">
      <c r="AE41274" s="70"/>
    </row>
    <row r="41275" spans="31:31" ht="15.75" x14ac:dyDescent="0.3">
      <c r="AE41275" s="70"/>
    </row>
    <row r="41276" spans="31:31" ht="15.75" x14ac:dyDescent="0.3">
      <c r="AE41276" s="70"/>
    </row>
    <row r="41277" spans="31:31" ht="15.75" x14ac:dyDescent="0.3">
      <c r="AE41277" s="70"/>
    </row>
    <row r="41278" spans="31:31" ht="15.75" x14ac:dyDescent="0.3">
      <c r="AE41278" s="70"/>
    </row>
    <row r="41279" spans="31:31" ht="15.75" x14ac:dyDescent="0.3">
      <c r="AE41279" s="70"/>
    </row>
    <row r="41280" spans="31:31" ht="15.75" x14ac:dyDescent="0.3">
      <c r="AE41280" s="70"/>
    </row>
    <row r="41281" spans="31:31" ht="15.75" x14ac:dyDescent="0.3">
      <c r="AE41281" s="70"/>
    </row>
    <row r="41282" spans="31:31" ht="15.75" x14ac:dyDescent="0.3">
      <c r="AE41282" s="70"/>
    </row>
    <row r="41283" spans="31:31" ht="15.75" x14ac:dyDescent="0.3">
      <c r="AE41283" s="70"/>
    </row>
    <row r="41284" spans="31:31" ht="15.75" x14ac:dyDescent="0.3">
      <c r="AE41284" s="70"/>
    </row>
    <row r="41285" spans="31:31" ht="15.75" x14ac:dyDescent="0.3">
      <c r="AE41285" s="70"/>
    </row>
    <row r="41286" spans="31:31" ht="15.75" x14ac:dyDescent="0.3">
      <c r="AE41286" s="70"/>
    </row>
    <row r="41287" spans="31:31" ht="15.75" x14ac:dyDescent="0.3">
      <c r="AE41287" s="70"/>
    </row>
    <row r="41288" spans="31:31" ht="15.75" x14ac:dyDescent="0.3">
      <c r="AE41288" s="70"/>
    </row>
    <row r="41289" spans="31:31" ht="15.75" x14ac:dyDescent="0.3">
      <c r="AE41289" s="70"/>
    </row>
    <row r="41290" spans="31:31" ht="15.75" x14ac:dyDescent="0.3">
      <c r="AE41290" s="70"/>
    </row>
    <row r="41291" spans="31:31" ht="15.75" x14ac:dyDescent="0.3">
      <c r="AE41291" s="70"/>
    </row>
    <row r="41292" spans="31:31" ht="15.75" x14ac:dyDescent="0.3">
      <c r="AE41292" s="70"/>
    </row>
    <row r="41293" spans="31:31" ht="15.75" x14ac:dyDescent="0.3">
      <c r="AE41293" s="70"/>
    </row>
    <row r="41294" spans="31:31" ht="15.75" x14ac:dyDescent="0.3">
      <c r="AE41294" s="70"/>
    </row>
    <row r="41295" spans="31:31" ht="15.75" x14ac:dyDescent="0.3">
      <c r="AE41295" s="70"/>
    </row>
    <row r="41296" spans="31:31" ht="15.75" x14ac:dyDescent="0.3">
      <c r="AE41296" s="70"/>
    </row>
    <row r="41297" spans="31:31" ht="15.75" x14ac:dyDescent="0.3">
      <c r="AE41297" s="70"/>
    </row>
    <row r="41298" spans="31:31" ht="15.75" x14ac:dyDescent="0.3">
      <c r="AE41298" s="70"/>
    </row>
    <row r="41299" spans="31:31" ht="15.75" x14ac:dyDescent="0.3">
      <c r="AE41299" s="70"/>
    </row>
    <row r="41300" spans="31:31" ht="15.75" x14ac:dyDescent="0.3">
      <c r="AE41300" s="70"/>
    </row>
    <row r="41301" spans="31:31" ht="15.75" x14ac:dyDescent="0.3">
      <c r="AE41301" s="70"/>
    </row>
    <row r="41302" spans="31:31" ht="15.75" x14ac:dyDescent="0.3">
      <c r="AE41302" s="70"/>
    </row>
    <row r="41303" spans="31:31" ht="15.75" x14ac:dyDescent="0.3">
      <c r="AE41303" s="70"/>
    </row>
    <row r="41304" spans="31:31" ht="15.75" x14ac:dyDescent="0.3">
      <c r="AE41304" s="70"/>
    </row>
    <row r="41305" spans="31:31" ht="15.75" x14ac:dyDescent="0.3">
      <c r="AE41305" s="70"/>
    </row>
    <row r="41306" spans="31:31" ht="15.75" x14ac:dyDescent="0.3">
      <c r="AE41306" s="70"/>
    </row>
    <row r="41307" spans="31:31" ht="15.75" x14ac:dyDescent="0.3">
      <c r="AE41307" s="70"/>
    </row>
    <row r="41308" spans="31:31" ht="15.75" x14ac:dyDescent="0.3">
      <c r="AE41308" s="70"/>
    </row>
    <row r="41309" spans="31:31" ht="15.75" x14ac:dyDescent="0.3">
      <c r="AE41309" s="70"/>
    </row>
    <row r="41310" spans="31:31" ht="15.75" x14ac:dyDescent="0.3">
      <c r="AE41310" s="70"/>
    </row>
    <row r="41311" spans="31:31" ht="15.75" x14ac:dyDescent="0.3">
      <c r="AE41311" s="70"/>
    </row>
    <row r="41312" spans="31:31" ht="15.75" x14ac:dyDescent="0.3">
      <c r="AE41312" s="70"/>
    </row>
    <row r="41313" spans="31:31" ht="15.75" x14ac:dyDescent="0.3">
      <c r="AE41313" s="70"/>
    </row>
    <row r="41314" spans="31:31" ht="15.75" x14ac:dyDescent="0.3">
      <c r="AE41314" s="70"/>
    </row>
    <row r="41315" spans="31:31" ht="15.75" x14ac:dyDescent="0.3">
      <c r="AE41315" s="70"/>
    </row>
    <row r="41316" spans="31:31" ht="15.75" x14ac:dyDescent="0.3">
      <c r="AE41316" s="70"/>
    </row>
    <row r="41317" spans="31:31" ht="15.75" x14ac:dyDescent="0.3">
      <c r="AE41317" s="70"/>
    </row>
    <row r="41318" spans="31:31" ht="15.75" x14ac:dyDescent="0.3">
      <c r="AE41318" s="70"/>
    </row>
    <row r="41319" spans="31:31" ht="15.75" x14ac:dyDescent="0.3">
      <c r="AE41319" s="70"/>
    </row>
    <row r="41320" spans="31:31" ht="15.75" x14ac:dyDescent="0.3">
      <c r="AE41320" s="70"/>
    </row>
    <row r="41321" spans="31:31" ht="15.75" x14ac:dyDescent="0.3">
      <c r="AE41321" s="70"/>
    </row>
    <row r="41322" spans="31:31" ht="15.75" x14ac:dyDescent="0.3">
      <c r="AE41322" s="70"/>
    </row>
    <row r="41323" spans="31:31" ht="15.75" x14ac:dyDescent="0.3">
      <c r="AE41323" s="70"/>
    </row>
    <row r="41324" spans="31:31" ht="15.75" x14ac:dyDescent="0.3">
      <c r="AE41324" s="70"/>
    </row>
    <row r="41325" spans="31:31" ht="15.75" x14ac:dyDescent="0.3">
      <c r="AE41325" s="70"/>
    </row>
    <row r="41326" spans="31:31" ht="15.75" x14ac:dyDescent="0.3">
      <c r="AE41326" s="70"/>
    </row>
    <row r="41327" spans="31:31" ht="15.75" x14ac:dyDescent="0.3">
      <c r="AE41327" s="70"/>
    </row>
    <row r="41328" spans="31:31" ht="15.75" x14ac:dyDescent="0.3">
      <c r="AE41328" s="70"/>
    </row>
    <row r="41329" spans="31:31" ht="15.75" x14ac:dyDescent="0.3">
      <c r="AE41329" s="70"/>
    </row>
    <row r="41330" spans="31:31" ht="15.75" x14ac:dyDescent="0.3">
      <c r="AE41330" s="70"/>
    </row>
    <row r="41331" spans="31:31" ht="15.75" x14ac:dyDescent="0.3">
      <c r="AE41331" s="70"/>
    </row>
    <row r="41332" spans="31:31" ht="15.75" x14ac:dyDescent="0.3">
      <c r="AE41332" s="70"/>
    </row>
    <row r="41333" spans="31:31" ht="15.75" x14ac:dyDescent="0.3">
      <c r="AE41333" s="70"/>
    </row>
    <row r="41334" spans="31:31" ht="15.75" x14ac:dyDescent="0.3">
      <c r="AE41334" s="70"/>
    </row>
    <row r="41335" spans="31:31" ht="15.75" x14ac:dyDescent="0.3">
      <c r="AE41335" s="70"/>
    </row>
    <row r="41336" spans="31:31" ht="15.75" x14ac:dyDescent="0.3">
      <c r="AE41336" s="70"/>
    </row>
    <row r="41337" spans="31:31" ht="15.75" x14ac:dyDescent="0.3">
      <c r="AE41337" s="70"/>
    </row>
    <row r="41338" spans="31:31" ht="15.75" x14ac:dyDescent="0.3">
      <c r="AE41338" s="70"/>
    </row>
    <row r="41339" spans="31:31" ht="15.75" x14ac:dyDescent="0.3">
      <c r="AE41339" s="70"/>
    </row>
    <row r="41340" spans="31:31" ht="15.75" x14ac:dyDescent="0.3">
      <c r="AE41340" s="70"/>
    </row>
    <row r="41341" spans="31:31" ht="15.75" x14ac:dyDescent="0.3">
      <c r="AE41341" s="70"/>
    </row>
    <row r="41342" spans="31:31" ht="15.75" x14ac:dyDescent="0.3">
      <c r="AE41342" s="70"/>
    </row>
    <row r="41343" spans="31:31" ht="15.75" x14ac:dyDescent="0.3">
      <c r="AE41343" s="70"/>
    </row>
    <row r="41344" spans="31:31" ht="15.75" x14ac:dyDescent="0.3">
      <c r="AE41344" s="70"/>
    </row>
    <row r="41345" spans="31:31" ht="15.75" x14ac:dyDescent="0.3">
      <c r="AE41345" s="70"/>
    </row>
    <row r="41346" spans="31:31" ht="15.75" x14ac:dyDescent="0.3">
      <c r="AE41346" s="70"/>
    </row>
    <row r="41347" spans="31:31" ht="15.75" x14ac:dyDescent="0.3">
      <c r="AE41347" s="70"/>
    </row>
    <row r="41348" spans="31:31" ht="15.75" x14ac:dyDescent="0.3">
      <c r="AE41348" s="70"/>
    </row>
    <row r="41349" spans="31:31" ht="15.75" x14ac:dyDescent="0.3">
      <c r="AE41349" s="70"/>
    </row>
    <row r="41350" spans="31:31" ht="15.75" x14ac:dyDescent="0.3">
      <c r="AE41350" s="70"/>
    </row>
    <row r="41351" spans="31:31" ht="15.75" x14ac:dyDescent="0.3">
      <c r="AE41351" s="70"/>
    </row>
    <row r="41352" spans="31:31" ht="15.75" x14ac:dyDescent="0.3">
      <c r="AE41352" s="70"/>
    </row>
    <row r="41353" spans="31:31" ht="15.75" x14ac:dyDescent="0.3">
      <c r="AE41353" s="70"/>
    </row>
    <row r="41354" spans="31:31" ht="15.75" x14ac:dyDescent="0.3">
      <c r="AE41354" s="70"/>
    </row>
    <row r="41355" spans="31:31" ht="15.75" x14ac:dyDescent="0.3">
      <c r="AE41355" s="70"/>
    </row>
    <row r="41356" spans="31:31" ht="15.75" x14ac:dyDescent="0.3">
      <c r="AE41356" s="70"/>
    </row>
    <row r="41357" spans="31:31" ht="15.75" x14ac:dyDescent="0.3">
      <c r="AE41357" s="70"/>
    </row>
    <row r="41358" spans="31:31" ht="15.75" x14ac:dyDescent="0.3">
      <c r="AE41358" s="70"/>
    </row>
    <row r="41359" spans="31:31" ht="15.75" x14ac:dyDescent="0.3">
      <c r="AE41359" s="70"/>
    </row>
    <row r="41360" spans="31:31" ht="15.75" x14ac:dyDescent="0.3">
      <c r="AE41360" s="70"/>
    </row>
    <row r="41361" spans="31:31" ht="15.75" x14ac:dyDescent="0.3">
      <c r="AE41361" s="70"/>
    </row>
    <row r="41362" spans="31:31" ht="15.75" x14ac:dyDescent="0.3">
      <c r="AE41362" s="70"/>
    </row>
    <row r="41363" spans="31:31" ht="15.75" x14ac:dyDescent="0.3">
      <c r="AE41363" s="70"/>
    </row>
    <row r="41364" spans="31:31" ht="15.75" x14ac:dyDescent="0.3">
      <c r="AE41364" s="70"/>
    </row>
    <row r="41365" spans="31:31" ht="15.75" x14ac:dyDescent="0.3">
      <c r="AE41365" s="70"/>
    </row>
    <row r="41366" spans="31:31" ht="15.75" x14ac:dyDescent="0.3">
      <c r="AE41366" s="70"/>
    </row>
    <row r="41367" spans="31:31" ht="15.75" x14ac:dyDescent="0.3">
      <c r="AE41367" s="70"/>
    </row>
    <row r="41368" spans="31:31" ht="15.75" x14ac:dyDescent="0.3">
      <c r="AE41368" s="70"/>
    </row>
    <row r="41369" spans="31:31" ht="15.75" x14ac:dyDescent="0.3">
      <c r="AE41369" s="70"/>
    </row>
    <row r="41370" spans="31:31" ht="15.75" x14ac:dyDescent="0.3">
      <c r="AE41370" s="70"/>
    </row>
    <row r="41371" spans="31:31" ht="15.75" x14ac:dyDescent="0.3">
      <c r="AE41371" s="70"/>
    </row>
    <row r="41372" spans="31:31" ht="15.75" x14ac:dyDescent="0.3">
      <c r="AE41372" s="70"/>
    </row>
    <row r="41373" spans="31:31" ht="15.75" x14ac:dyDescent="0.3">
      <c r="AE41373" s="70"/>
    </row>
    <row r="41374" spans="31:31" ht="15.75" x14ac:dyDescent="0.3">
      <c r="AE41374" s="70"/>
    </row>
    <row r="41375" spans="31:31" ht="15.75" x14ac:dyDescent="0.3">
      <c r="AE41375" s="70"/>
    </row>
    <row r="41376" spans="31:31" ht="15.75" x14ac:dyDescent="0.3">
      <c r="AE41376" s="70"/>
    </row>
    <row r="41377" spans="31:31" ht="15.75" x14ac:dyDescent="0.3">
      <c r="AE41377" s="70"/>
    </row>
    <row r="41378" spans="31:31" ht="15.75" x14ac:dyDescent="0.3">
      <c r="AE41378" s="70"/>
    </row>
    <row r="41379" spans="31:31" ht="15.75" x14ac:dyDescent="0.3">
      <c r="AE41379" s="70"/>
    </row>
    <row r="41380" spans="31:31" ht="15.75" x14ac:dyDescent="0.3">
      <c r="AE41380" s="70"/>
    </row>
    <row r="41381" spans="31:31" ht="15.75" x14ac:dyDescent="0.3">
      <c r="AE41381" s="70"/>
    </row>
    <row r="41382" spans="31:31" ht="15.75" x14ac:dyDescent="0.3">
      <c r="AE41382" s="70"/>
    </row>
    <row r="41383" spans="31:31" ht="15.75" x14ac:dyDescent="0.3">
      <c r="AE41383" s="70"/>
    </row>
    <row r="41384" spans="31:31" ht="15.75" x14ac:dyDescent="0.3">
      <c r="AE41384" s="70"/>
    </row>
    <row r="41385" spans="31:31" ht="15.75" x14ac:dyDescent="0.3">
      <c r="AE41385" s="70"/>
    </row>
    <row r="41386" spans="31:31" ht="15.75" x14ac:dyDescent="0.3">
      <c r="AE41386" s="70"/>
    </row>
    <row r="41387" spans="31:31" ht="15.75" x14ac:dyDescent="0.3">
      <c r="AE41387" s="70"/>
    </row>
    <row r="41388" spans="31:31" ht="15.75" x14ac:dyDescent="0.3">
      <c r="AE41388" s="70"/>
    </row>
    <row r="41389" spans="31:31" ht="15.75" x14ac:dyDescent="0.3">
      <c r="AE41389" s="70"/>
    </row>
    <row r="41390" spans="31:31" ht="15.75" x14ac:dyDescent="0.3">
      <c r="AE41390" s="70"/>
    </row>
    <row r="41391" spans="31:31" ht="15.75" x14ac:dyDescent="0.3">
      <c r="AE41391" s="70"/>
    </row>
    <row r="41392" spans="31:31" ht="15.75" x14ac:dyDescent="0.3">
      <c r="AE41392" s="70"/>
    </row>
    <row r="41393" spans="31:31" ht="15.75" x14ac:dyDescent="0.3">
      <c r="AE41393" s="70"/>
    </row>
    <row r="41394" spans="31:31" ht="15.75" x14ac:dyDescent="0.3">
      <c r="AE41394" s="70"/>
    </row>
    <row r="41395" spans="31:31" ht="15.75" x14ac:dyDescent="0.3">
      <c r="AE41395" s="70"/>
    </row>
    <row r="41396" spans="31:31" ht="15.75" x14ac:dyDescent="0.3">
      <c r="AE41396" s="70"/>
    </row>
    <row r="41397" spans="31:31" ht="15.75" x14ac:dyDescent="0.3">
      <c r="AE41397" s="70"/>
    </row>
    <row r="41398" spans="31:31" ht="15.75" x14ac:dyDescent="0.3">
      <c r="AE41398" s="70"/>
    </row>
    <row r="41399" spans="31:31" ht="15.75" x14ac:dyDescent="0.3">
      <c r="AE41399" s="70"/>
    </row>
    <row r="41400" spans="31:31" ht="15.75" x14ac:dyDescent="0.3">
      <c r="AE41400" s="70"/>
    </row>
    <row r="41401" spans="31:31" ht="15.75" x14ac:dyDescent="0.3">
      <c r="AE41401" s="70"/>
    </row>
    <row r="41402" spans="31:31" ht="15.75" x14ac:dyDescent="0.3">
      <c r="AE41402" s="70"/>
    </row>
    <row r="41403" spans="31:31" ht="15.75" x14ac:dyDescent="0.3">
      <c r="AE41403" s="70"/>
    </row>
    <row r="41404" spans="31:31" ht="15.75" x14ac:dyDescent="0.3">
      <c r="AE41404" s="70"/>
    </row>
    <row r="41405" spans="31:31" ht="15.75" x14ac:dyDescent="0.3">
      <c r="AE41405" s="70"/>
    </row>
    <row r="41406" spans="31:31" ht="15.75" x14ac:dyDescent="0.3">
      <c r="AE41406" s="70"/>
    </row>
    <row r="41407" spans="31:31" ht="15.75" x14ac:dyDescent="0.3">
      <c r="AE41407" s="70"/>
    </row>
    <row r="41408" spans="31:31" ht="15.75" x14ac:dyDescent="0.3">
      <c r="AE41408" s="70"/>
    </row>
    <row r="41409" spans="31:31" ht="15.75" x14ac:dyDescent="0.3">
      <c r="AE41409" s="70"/>
    </row>
    <row r="41410" spans="31:31" ht="15.75" x14ac:dyDescent="0.3">
      <c r="AE41410" s="70"/>
    </row>
    <row r="41411" spans="31:31" ht="15.75" x14ac:dyDescent="0.3">
      <c r="AE41411" s="70"/>
    </row>
    <row r="41412" spans="31:31" ht="15.75" x14ac:dyDescent="0.3">
      <c r="AE41412" s="70"/>
    </row>
    <row r="41413" spans="31:31" ht="15.75" x14ac:dyDescent="0.3">
      <c r="AE41413" s="70"/>
    </row>
    <row r="41414" spans="31:31" ht="15.75" x14ac:dyDescent="0.3">
      <c r="AE41414" s="70"/>
    </row>
    <row r="41415" spans="31:31" ht="15.75" x14ac:dyDescent="0.3">
      <c r="AE41415" s="70"/>
    </row>
    <row r="41416" spans="31:31" ht="15.75" x14ac:dyDescent="0.3">
      <c r="AE41416" s="70"/>
    </row>
    <row r="41417" spans="31:31" ht="15.75" x14ac:dyDescent="0.3">
      <c r="AE41417" s="70"/>
    </row>
    <row r="41418" spans="31:31" ht="15.75" x14ac:dyDescent="0.3">
      <c r="AE41418" s="70"/>
    </row>
    <row r="41419" spans="31:31" ht="15.75" x14ac:dyDescent="0.3">
      <c r="AE41419" s="70"/>
    </row>
    <row r="41420" spans="31:31" ht="15.75" x14ac:dyDescent="0.3">
      <c r="AE41420" s="70"/>
    </row>
    <row r="41421" spans="31:31" ht="15.75" x14ac:dyDescent="0.3">
      <c r="AE41421" s="70"/>
    </row>
    <row r="41422" spans="31:31" ht="15.75" x14ac:dyDescent="0.3">
      <c r="AE41422" s="70"/>
    </row>
    <row r="41423" spans="31:31" ht="15.75" x14ac:dyDescent="0.3">
      <c r="AE41423" s="70"/>
    </row>
    <row r="41424" spans="31:31" ht="15.75" x14ac:dyDescent="0.3">
      <c r="AE41424" s="70"/>
    </row>
    <row r="41425" spans="31:31" ht="15.75" x14ac:dyDescent="0.3">
      <c r="AE41425" s="70"/>
    </row>
    <row r="41426" spans="31:31" ht="15.75" x14ac:dyDescent="0.3">
      <c r="AE41426" s="70"/>
    </row>
    <row r="41427" spans="31:31" ht="15.75" x14ac:dyDescent="0.3">
      <c r="AE41427" s="70"/>
    </row>
    <row r="41428" spans="31:31" ht="15.75" x14ac:dyDescent="0.3">
      <c r="AE41428" s="70"/>
    </row>
    <row r="41429" spans="31:31" ht="15.75" x14ac:dyDescent="0.3">
      <c r="AE41429" s="70"/>
    </row>
    <row r="41430" spans="31:31" ht="15.75" x14ac:dyDescent="0.3">
      <c r="AE41430" s="70"/>
    </row>
    <row r="41431" spans="31:31" ht="15.75" x14ac:dyDescent="0.3">
      <c r="AE41431" s="70"/>
    </row>
    <row r="41432" spans="31:31" ht="15.75" x14ac:dyDescent="0.3">
      <c r="AE41432" s="70"/>
    </row>
    <row r="41433" spans="31:31" ht="15.75" x14ac:dyDescent="0.3">
      <c r="AE41433" s="70"/>
    </row>
    <row r="41434" spans="31:31" ht="15.75" x14ac:dyDescent="0.3">
      <c r="AE41434" s="70"/>
    </row>
    <row r="41435" spans="31:31" ht="15.75" x14ac:dyDescent="0.3">
      <c r="AE41435" s="70"/>
    </row>
    <row r="41436" spans="31:31" ht="15.75" x14ac:dyDescent="0.3">
      <c r="AE41436" s="70"/>
    </row>
    <row r="41437" spans="31:31" ht="15.75" x14ac:dyDescent="0.3">
      <c r="AE41437" s="70"/>
    </row>
    <row r="41438" spans="31:31" ht="15.75" x14ac:dyDescent="0.3">
      <c r="AE41438" s="70"/>
    </row>
    <row r="41439" spans="31:31" ht="15.75" x14ac:dyDescent="0.3">
      <c r="AE41439" s="70"/>
    </row>
    <row r="41440" spans="31:31" ht="15.75" x14ac:dyDescent="0.3">
      <c r="AE41440" s="70"/>
    </row>
    <row r="41441" spans="31:31" ht="15.75" x14ac:dyDescent="0.3">
      <c r="AE41441" s="70"/>
    </row>
    <row r="41442" spans="31:31" ht="15.75" x14ac:dyDescent="0.3">
      <c r="AE41442" s="70"/>
    </row>
    <row r="41443" spans="31:31" ht="15.75" x14ac:dyDescent="0.3">
      <c r="AE41443" s="70"/>
    </row>
    <row r="41444" spans="31:31" ht="15.75" x14ac:dyDescent="0.3">
      <c r="AE41444" s="70"/>
    </row>
    <row r="41445" spans="31:31" ht="15.75" x14ac:dyDescent="0.3">
      <c r="AE41445" s="70"/>
    </row>
    <row r="41446" spans="31:31" ht="15.75" x14ac:dyDescent="0.3">
      <c r="AE41446" s="70"/>
    </row>
    <row r="41447" spans="31:31" ht="15.75" x14ac:dyDescent="0.3">
      <c r="AE41447" s="70"/>
    </row>
    <row r="41448" spans="31:31" ht="15.75" x14ac:dyDescent="0.3">
      <c r="AE41448" s="70"/>
    </row>
    <row r="41449" spans="31:31" ht="15.75" x14ac:dyDescent="0.3">
      <c r="AE41449" s="70"/>
    </row>
    <row r="41450" spans="31:31" ht="15.75" x14ac:dyDescent="0.3">
      <c r="AE41450" s="70"/>
    </row>
    <row r="41451" spans="31:31" ht="15.75" x14ac:dyDescent="0.3">
      <c r="AE41451" s="70"/>
    </row>
    <row r="41452" spans="31:31" ht="15.75" x14ac:dyDescent="0.3">
      <c r="AE41452" s="70"/>
    </row>
    <row r="41453" spans="31:31" ht="15.75" x14ac:dyDescent="0.3">
      <c r="AE41453" s="70"/>
    </row>
    <row r="41454" spans="31:31" ht="15.75" x14ac:dyDescent="0.3">
      <c r="AE41454" s="70"/>
    </row>
    <row r="41455" spans="31:31" ht="15.75" x14ac:dyDescent="0.3">
      <c r="AE41455" s="70"/>
    </row>
    <row r="41456" spans="31:31" ht="15.75" x14ac:dyDescent="0.3">
      <c r="AE41456" s="70"/>
    </row>
    <row r="41457" spans="31:31" ht="15.75" x14ac:dyDescent="0.3">
      <c r="AE41457" s="70"/>
    </row>
    <row r="41458" spans="31:31" ht="15.75" x14ac:dyDescent="0.3">
      <c r="AE41458" s="70"/>
    </row>
    <row r="41459" spans="31:31" ht="15.75" x14ac:dyDescent="0.3">
      <c r="AE41459" s="70"/>
    </row>
    <row r="41460" spans="31:31" ht="15.75" x14ac:dyDescent="0.3">
      <c r="AE41460" s="70"/>
    </row>
    <row r="41461" spans="31:31" ht="15.75" x14ac:dyDescent="0.3">
      <c r="AE41461" s="70"/>
    </row>
    <row r="41462" spans="31:31" ht="15.75" x14ac:dyDescent="0.3">
      <c r="AE41462" s="70"/>
    </row>
    <row r="41463" spans="31:31" ht="15.75" x14ac:dyDescent="0.3">
      <c r="AE41463" s="70"/>
    </row>
    <row r="41464" spans="31:31" ht="15.75" x14ac:dyDescent="0.3">
      <c r="AE41464" s="70"/>
    </row>
    <row r="41465" spans="31:31" ht="15.75" x14ac:dyDescent="0.3">
      <c r="AE41465" s="70"/>
    </row>
    <row r="41466" spans="31:31" ht="15.75" x14ac:dyDescent="0.3">
      <c r="AE41466" s="70"/>
    </row>
    <row r="41467" spans="31:31" ht="15.75" x14ac:dyDescent="0.3">
      <c r="AE41467" s="70"/>
    </row>
    <row r="41468" spans="31:31" ht="15.75" x14ac:dyDescent="0.3">
      <c r="AE41468" s="70"/>
    </row>
    <row r="41469" spans="31:31" ht="15.75" x14ac:dyDescent="0.3">
      <c r="AE41469" s="70"/>
    </row>
    <row r="41470" spans="31:31" ht="15.75" x14ac:dyDescent="0.3">
      <c r="AE41470" s="70"/>
    </row>
    <row r="41471" spans="31:31" ht="15.75" x14ac:dyDescent="0.3">
      <c r="AE41471" s="70"/>
    </row>
    <row r="41472" spans="31:31" ht="15.75" x14ac:dyDescent="0.3">
      <c r="AE41472" s="70"/>
    </row>
    <row r="41473" spans="31:31" ht="15.75" x14ac:dyDescent="0.3">
      <c r="AE41473" s="70"/>
    </row>
    <row r="41474" spans="31:31" ht="15.75" x14ac:dyDescent="0.3">
      <c r="AE41474" s="70"/>
    </row>
    <row r="41475" spans="31:31" ht="15.75" x14ac:dyDescent="0.3">
      <c r="AE41475" s="70"/>
    </row>
    <row r="41476" spans="31:31" ht="15.75" x14ac:dyDescent="0.3">
      <c r="AE41476" s="70"/>
    </row>
    <row r="41477" spans="31:31" ht="15.75" x14ac:dyDescent="0.3">
      <c r="AE41477" s="70"/>
    </row>
    <row r="41478" spans="31:31" ht="15.75" x14ac:dyDescent="0.3">
      <c r="AE41478" s="70"/>
    </row>
    <row r="41479" spans="31:31" ht="15.75" x14ac:dyDescent="0.3">
      <c r="AE41479" s="70"/>
    </row>
    <row r="41480" spans="31:31" ht="15.75" x14ac:dyDescent="0.3">
      <c r="AE41480" s="70"/>
    </row>
    <row r="41481" spans="31:31" ht="15.75" x14ac:dyDescent="0.3">
      <c r="AE41481" s="70"/>
    </row>
    <row r="41482" spans="31:31" ht="15.75" x14ac:dyDescent="0.3">
      <c r="AE41482" s="70"/>
    </row>
    <row r="41483" spans="31:31" ht="15.75" x14ac:dyDescent="0.3">
      <c r="AE41483" s="70"/>
    </row>
    <row r="41484" spans="31:31" ht="15.75" x14ac:dyDescent="0.3">
      <c r="AE41484" s="70"/>
    </row>
    <row r="41485" spans="31:31" ht="15.75" x14ac:dyDescent="0.3">
      <c r="AE41485" s="70"/>
    </row>
    <row r="41486" spans="31:31" ht="15.75" x14ac:dyDescent="0.3">
      <c r="AE41486" s="70"/>
    </row>
    <row r="41487" spans="31:31" ht="15.75" x14ac:dyDescent="0.3">
      <c r="AE41487" s="70"/>
    </row>
    <row r="41488" spans="31:31" ht="15.75" x14ac:dyDescent="0.3">
      <c r="AE41488" s="70"/>
    </row>
    <row r="41489" spans="31:31" ht="15.75" x14ac:dyDescent="0.3">
      <c r="AE41489" s="70"/>
    </row>
    <row r="41490" spans="31:31" ht="15.75" x14ac:dyDescent="0.3">
      <c r="AE41490" s="70"/>
    </row>
    <row r="41491" spans="31:31" ht="15.75" x14ac:dyDescent="0.3">
      <c r="AE41491" s="70"/>
    </row>
    <row r="41492" spans="31:31" ht="15.75" x14ac:dyDescent="0.3">
      <c r="AE41492" s="70"/>
    </row>
    <row r="41493" spans="31:31" ht="15.75" x14ac:dyDescent="0.3">
      <c r="AE41493" s="70"/>
    </row>
    <row r="41494" spans="31:31" ht="15.75" x14ac:dyDescent="0.3">
      <c r="AE41494" s="70"/>
    </row>
    <row r="41495" spans="31:31" ht="15.75" x14ac:dyDescent="0.3">
      <c r="AE41495" s="70"/>
    </row>
    <row r="41496" spans="31:31" ht="15.75" x14ac:dyDescent="0.3">
      <c r="AE41496" s="70"/>
    </row>
    <row r="41497" spans="31:31" ht="15.75" x14ac:dyDescent="0.3">
      <c r="AE41497" s="70"/>
    </row>
    <row r="41498" spans="31:31" ht="15.75" x14ac:dyDescent="0.3">
      <c r="AE41498" s="70"/>
    </row>
    <row r="41499" spans="31:31" ht="15.75" x14ac:dyDescent="0.3">
      <c r="AE41499" s="70"/>
    </row>
    <row r="41500" spans="31:31" ht="15.75" x14ac:dyDescent="0.3">
      <c r="AE41500" s="70"/>
    </row>
    <row r="41501" spans="31:31" ht="15.75" x14ac:dyDescent="0.3">
      <c r="AE41501" s="70"/>
    </row>
    <row r="41502" spans="31:31" ht="15.75" x14ac:dyDescent="0.3">
      <c r="AE41502" s="70"/>
    </row>
    <row r="41503" spans="31:31" ht="15.75" x14ac:dyDescent="0.3">
      <c r="AE41503" s="70"/>
    </row>
    <row r="41504" spans="31:31" ht="15.75" x14ac:dyDescent="0.3">
      <c r="AE41504" s="70"/>
    </row>
    <row r="41505" spans="31:31" ht="15.75" x14ac:dyDescent="0.3">
      <c r="AE41505" s="70"/>
    </row>
    <row r="41506" spans="31:31" ht="15.75" x14ac:dyDescent="0.3">
      <c r="AE41506" s="70"/>
    </row>
    <row r="41507" spans="31:31" ht="15.75" x14ac:dyDescent="0.3">
      <c r="AE41507" s="70"/>
    </row>
    <row r="41508" spans="31:31" ht="15.75" x14ac:dyDescent="0.3">
      <c r="AE41508" s="70"/>
    </row>
    <row r="41509" spans="31:31" ht="15.75" x14ac:dyDescent="0.3">
      <c r="AE41509" s="70"/>
    </row>
    <row r="41510" spans="31:31" ht="15.75" x14ac:dyDescent="0.3">
      <c r="AE41510" s="70"/>
    </row>
    <row r="41511" spans="31:31" ht="15.75" x14ac:dyDescent="0.3">
      <c r="AE41511" s="70"/>
    </row>
    <row r="41512" spans="31:31" ht="15.75" x14ac:dyDescent="0.3">
      <c r="AE41512" s="70"/>
    </row>
    <row r="41513" spans="31:31" ht="15.75" x14ac:dyDescent="0.3">
      <c r="AE41513" s="70"/>
    </row>
    <row r="41514" spans="31:31" ht="15.75" x14ac:dyDescent="0.3">
      <c r="AE41514" s="70"/>
    </row>
    <row r="41515" spans="31:31" ht="15.75" x14ac:dyDescent="0.3">
      <c r="AE41515" s="70"/>
    </row>
    <row r="41516" spans="31:31" ht="15.75" x14ac:dyDescent="0.3">
      <c r="AE41516" s="70"/>
    </row>
    <row r="41517" spans="31:31" ht="15.75" x14ac:dyDescent="0.3">
      <c r="AE41517" s="70"/>
    </row>
    <row r="41518" spans="31:31" ht="15.75" x14ac:dyDescent="0.3">
      <c r="AE41518" s="70"/>
    </row>
    <row r="41519" spans="31:31" ht="15.75" x14ac:dyDescent="0.3">
      <c r="AE41519" s="70"/>
    </row>
    <row r="41520" spans="31:31" ht="15.75" x14ac:dyDescent="0.3">
      <c r="AE41520" s="70"/>
    </row>
    <row r="41521" spans="31:31" ht="15.75" x14ac:dyDescent="0.3">
      <c r="AE41521" s="70"/>
    </row>
    <row r="41522" spans="31:31" ht="15.75" x14ac:dyDescent="0.3">
      <c r="AE41522" s="70"/>
    </row>
    <row r="41523" spans="31:31" ht="15.75" x14ac:dyDescent="0.3">
      <c r="AE41523" s="70"/>
    </row>
    <row r="41524" spans="31:31" ht="15.75" x14ac:dyDescent="0.3">
      <c r="AE41524" s="70"/>
    </row>
    <row r="41525" spans="31:31" ht="15.75" x14ac:dyDescent="0.3">
      <c r="AE41525" s="70"/>
    </row>
    <row r="41526" spans="31:31" ht="15.75" x14ac:dyDescent="0.3">
      <c r="AE41526" s="70"/>
    </row>
    <row r="41527" spans="31:31" ht="15.75" x14ac:dyDescent="0.3">
      <c r="AE41527" s="70"/>
    </row>
    <row r="41528" spans="31:31" ht="15.75" x14ac:dyDescent="0.3">
      <c r="AE41528" s="70"/>
    </row>
    <row r="41529" spans="31:31" ht="15.75" x14ac:dyDescent="0.3">
      <c r="AE41529" s="70"/>
    </row>
    <row r="41530" spans="31:31" ht="15.75" x14ac:dyDescent="0.3">
      <c r="AE41530" s="70"/>
    </row>
    <row r="41531" spans="31:31" ht="15.75" x14ac:dyDescent="0.3">
      <c r="AE41531" s="70"/>
    </row>
    <row r="41532" spans="31:31" ht="15.75" x14ac:dyDescent="0.3">
      <c r="AE41532" s="70"/>
    </row>
    <row r="41533" spans="31:31" ht="15.75" x14ac:dyDescent="0.3">
      <c r="AE41533" s="70"/>
    </row>
    <row r="41534" spans="31:31" ht="15.75" x14ac:dyDescent="0.3">
      <c r="AE41534" s="70"/>
    </row>
    <row r="41535" spans="31:31" ht="15.75" x14ac:dyDescent="0.3">
      <c r="AE41535" s="70"/>
    </row>
    <row r="41536" spans="31:31" ht="15.75" x14ac:dyDescent="0.3">
      <c r="AE41536" s="70"/>
    </row>
    <row r="41537" spans="31:31" ht="15.75" x14ac:dyDescent="0.3">
      <c r="AE41537" s="70"/>
    </row>
    <row r="41538" spans="31:31" ht="15.75" x14ac:dyDescent="0.3">
      <c r="AE41538" s="70"/>
    </row>
    <row r="41539" spans="31:31" ht="15.75" x14ac:dyDescent="0.3">
      <c r="AE41539" s="70"/>
    </row>
    <row r="41540" spans="31:31" ht="15.75" x14ac:dyDescent="0.3">
      <c r="AE41540" s="70"/>
    </row>
    <row r="41541" spans="31:31" ht="15.75" x14ac:dyDescent="0.3">
      <c r="AE41541" s="70"/>
    </row>
    <row r="41542" spans="31:31" ht="15.75" x14ac:dyDescent="0.3">
      <c r="AE41542" s="70"/>
    </row>
    <row r="41543" spans="31:31" ht="15.75" x14ac:dyDescent="0.3">
      <c r="AE41543" s="70"/>
    </row>
    <row r="41544" spans="31:31" ht="15.75" x14ac:dyDescent="0.3">
      <c r="AE41544" s="70"/>
    </row>
    <row r="41545" spans="31:31" ht="15.75" x14ac:dyDescent="0.3">
      <c r="AE41545" s="70"/>
    </row>
    <row r="41546" spans="31:31" ht="15.75" x14ac:dyDescent="0.3">
      <c r="AE41546" s="70"/>
    </row>
    <row r="41547" spans="31:31" ht="15.75" x14ac:dyDescent="0.3">
      <c r="AE41547" s="70"/>
    </row>
    <row r="41548" spans="31:31" ht="15.75" x14ac:dyDescent="0.3">
      <c r="AE41548" s="70"/>
    </row>
    <row r="41549" spans="31:31" ht="15.75" x14ac:dyDescent="0.3">
      <c r="AE41549" s="70"/>
    </row>
    <row r="41550" spans="31:31" ht="15.75" x14ac:dyDescent="0.3">
      <c r="AE41550" s="70"/>
    </row>
    <row r="41551" spans="31:31" ht="15.75" x14ac:dyDescent="0.3">
      <c r="AE41551" s="70"/>
    </row>
    <row r="41552" spans="31:31" ht="15.75" x14ac:dyDescent="0.3">
      <c r="AE41552" s="70"/>
    </row>
    <row r="41553" spans="31:31" ht="15.75" x14ac:dyDescent="0.3">
      <c r="AE41553" s="70"/>
    </row>
    <row r="41554" spans="31:31" ht="15.75" x14ac:dyDescent="0.3">
      <c r="AE41554" s="70"/>
    </row>
    <row r="41555" spans="31:31" ht="15.75" x14ac:dyDescent="0.3">
      <c r="AE41555" s="70"/>
    </row>
    <row r="41556" spans="31:31" ht="15.75" x14ac:dyDescent="0.3">
      <c r="AE41556" s="70"/>
    </row>
    <row r="41557" spans="31:31" ht="15.75" x14ac:dyDescent="0.3">
      <c r="AE41557" s="70"/>
    </row>
    <row r="41558" spans="31:31" ht="15.75" x14ac:dyDescent="0.3">
      <c r="AE41558" s="70"/>
    </row>
    <row r="41559" spans="31:31" ht="15.75" x14ac:dyDescent="0.3">
      <c r="AE41559" s="70"/>
    </row>
    <row r="41560" spans="31:31" ht="15.75" x14ac:dyDescent="0.3">
      <c r="AE41560" s="70"/>
    </row>
    <row r="41561" spans="31:31" ht="15.75" x14ac:dyDescent="0.3">
      <c r="AE41561" s="70"/>
    </row>
    <row r="41562" spans="31:31" ht="15.75" x14ac:dyDescent="0.3">
      <c r="AE41562" s="70"/>
    </row>
    <row r="41563" spans="31:31" ht="15.75" x14ac:dyDescent="0.3">
      <c r="AE41563" s="70"/>
    </row>
    <row r="41564" spans="31:31" ht="15.75" x14ac:dyDescent="0.3">
      <c r="AE41564" s="70"/>
    </row>
    <row r="41565" spans="31:31" ht="15.75" x14ac:dyDescent="0.3">
      <c r="AE41565" s="70"/>
    </row>
    <row r="41566" spans="31:31" ht="15.75" x14ac:dyDescent="0.3">
      <c r="AE41566" s="70"/>
    </row>
    <row r="41567" spans="31:31" ht="15.75" x14ac:dyDescent="0.3">
      <c r="AE41567" s="70"/>
    </row>
    <row r="41568" spans="31:31" ht="15.75" x14ac:dyDescent="0.3">
      <c r="AE41568" s="70"/>
    </row>
    <row r="41569" spans="31:31" ht="15.75" x14ac:dyDescent="0.3">
      <c r="AE41569" s="70"/>
    </row>
    <row r="41570" spans="31:31" ht="15.75" x14ac:dyDescent="0.3">
      <c r="AE41570" s="70"/>
    </row>
    <row r="41571" spans="31:31" ht="15.75" x14ac:dyDescent="0.3">
      <c r="AE41571" s="70"/>
    </row>
    <row r="41572" spans="31:31" ht="15.75" x14ac:dyDescent="0.3">
      <c r="AE41572" s="70"/>
    </row>
    <row r="41573" spans="31:31" ht="15.75" x14ac:dyDescent="0.3">
      <c r="AE41573" s="70"/>
    </row>
    <row r="41574" spans="31:31" ht="15.75" x14ac:dyDescent="0.3">
      <c r="AE41574" s="70"/>
    </row>
    <row r="41575" spans="31:31" ht="15.75" x14ac:dyDescent="0.3">
      <c r="AE41575" s="70"/>
    </row>
    <row r="41576" spans="31:31" ht="15.75" x14ac:dyDescent="0.3">
      <c r="AE41576" s="70"/>
    </row>
    <row r="41577" spans="31:31" ht="15.75" x14ac:dyDescent="0.3">
      <c r="AE41577" s="70"/>
    </row>
    <row r="41578" spans="31:31" ht="15.75" x14ac:dyDescent="0.3">
      <c r="AE41578" s="70"/>
    </row>
    <row r="41579" spans="31:31" ht="15.75" x14ac:dyDescent="0.3">
      <c r="AE41579" s="70"/>
    </row>
    <row r="41580" spans="31:31" ht="15.75" x14ac:dyDescent="0.3">
      <c r="AE41580" s="70"/>
    </row>
    <row r="41581" spans="31:31" ht="15.75" x14ac:dyDescent="0.3">
      <c r="AE41581" s="70"/>
    </row>
    <row r="41582" spans="31:31" ht="15.75" x14ac:dyDescent="0.3">
      <c r="AE41582" s="70"/>
    </row>
    <row r="41583" spans="31:31" ht="15.75" x14ac:dyDescent="0.3">
      <c r="AE41583" s="70"/>
    </row>
    <row r="41584" spans="31:31" ht="15.75" x14ac:dyDescent="0.3">
      <c r="AE41584" s="70"/>
    </row>
    <row r="41585" spans="31:31" ht="15.75" x14ac:dyDescent="0.3">
      <c r="AE41585" s="70"/>
    </row>
    <row r="41586" spans="31:31" ht="15.75" x14ac:dyDescent="0.3">
      <c r="AE41586" s="70"/>
    </row>
    <row r="41587" spans="31:31" ht="15.75" x14ac:dyDescent="0.3">
      <c r="AE41587" s="70"/>
    </row>
    <row r="41588" spans="31:31" ht="15.75" x14ac:dyDescent="0.3">
      <c r="AE41588" s="70"/>
    </row>
    <row r="41589" spans="31:31" ht="15.75" x14ac:dyDescent="0.3">
      <c r="AE41589" s="70"/>
    </row>
    <row r="41590" spans="31:31" ht="15.75" x14ac:dyDescent="0.3">
      <c r="AE41590" s="70"/>
    </row>
    <row r="41591" spans="31:31" ht="15.75" x14ac:dyDescent="0.3">
      <c r="AE41591" s="70"/>
    </row>
    <row r="41592" spans="31:31" ht="15.75" x14ac:dyDescent="0.3">
      <c r="AE41592" s="70"/>
    </row>
    <row r="41593" spans="31:31" ht="15.75" x14ac:dyDescent="0.3">
      <c r="AE41593" s="70"/>
    </row>
    <row r="41594" spans="31:31" ht="15.75" x14ac:dyDescent="0.3">
      <c r="AE41594" s="70"/>
    </row>
    <row r="41595" spans="31:31" ht="15.75" x14ac:dyDescent="0.3">
      <c r="AE41595" s="70"/>
    </row>
    <row r="41596" spans="31:31" ht="15.75" x14ac:dyDescent="0.3">
      <c r="AE41596" s="70"/>
    </row>
    <row r="41597" spans="31:31" ht="15.75" x14ac:dyDescent="0.3">
      <c r="AE41597" s="70"/>
    </row>
    <row r="41598" spans="31:31" ht="15.75" x14ac:dyDescent="0.3">
      <c r="AE41598" s="70"/>
    </row>
    <row r="41599" spans="31:31" ht="15.75" x14ac:dyDescent="0.3">
      <c r="AE41599" s="70"/>
    </row>
    <row r="41600" spans="31:31" ht="15.75" x14ac:dyDescent="0.3">
      <c r="AE41600" s="70"/>
    </row>
    <row r="41601" spans="31:31" ht="15.75" x14ac:dyDescent="0.3">
      <c r="AE41601" s="70"/>
    </row>
    <row r="41602" spans="31:31" ht="15.75" x14ac:dyDescent="0.3">
      <c r="AE41602" s="70"/>
    </row>
    <row r="41603" spans="31:31" ht="15.75" x14ac:dyDescent="0.3">
      <c r="AE41603" s="70"/>
    </row>
    <row r="41604" spans="31:31" ht="15.75" x14ac:dyDescent="0.3">
      <c r="AE41604" s="70"/>
    </row>
    <row r="41605" spans="31:31" ht="15.75" x14ac:dyDescent="0.3">
      <c r="AE41605" s="70"/>
    </row>
    <row r="41606" spans="31:31" ht="15.75" x14ac:dyDescent="0.3">
      <c r="AE41606" s="70"/>
    </row>
    <row r="41607" spans="31:31" ht="15.75" x14ac:dyDescent="0.3">
      <c r="AE41607" s="70"/>
    </row>
    <row r="41608" spans="31:31" ht="15.75" x14ac:dyDescent="0.3">
      <c r="AE41608" s="70"/>
    </row>
    <row r="41609" spans="31:31" ht="15.75" x14ac:dyDescent="0.3">
      <c r="AE41609" s="70"/>
    </row>
    <row r="41610" spans="31:31" ht="15.75" x14ac:dyDescent="0.3">
      <c r="AE41610" s="70"/>
    </row>
    <row r="41611" spans="31:31" ht="15.75" x14ac:dyDescent="0.3">
      <c r="AE41611" s="70"/>
    </row>
    <row r="41612" spans="31:31" ht="15.75" x14ac:dyDescent="0.3">
      <c r="AE41612" s="70"/>
    </row>
    <row r="41613" spans="31:31" ht="15.75" x14ac:dyDescent="0.3">
      <c r="AE41613" s="70"/>
    </row>
    <row r="41614" spans="31:31" ht="15.75" x14ac:dyDescent="0.3">
      <c r="AE41614" s="70"/>
    </row>
    <row r="41615" spans="31:31" ht="15.75" x14ac:dyDescent="0.3">
      <c r="AE41615" s="70"/>
    </row>
    <row r="41616" spans="31:31" ht="15.75" x14ac:dyDescent="0.3">
      <c r="AE41616" s="70"/>
    </row>
    <row r="41617" spans="31:31" ht="15.75" x14ac:dyDescent="0.3">
      <c r="AE41617" s="70"/>
    </row>
    <row r="41618" spans="31:31" ht="15.75" x14ac:dyDescent="0.3">
      <c r="AE41618" s="70"/>
    </row>
    <row r="41619" spans="31:31" ht="15.75" x14ac:dyDescent="0.3">
      <c r="AE41619" s="70"/>
    </row>
    <row r="41620" spans="31:31" ht="15.75" x14ac:dyDescent="0.3">
      <c r="AE41620" s="70"/>
    </row>
    <row r="41621" spans="31:31" ht="15.75" x14ac:dyDescent="0.3">
      <c r="AE41621" s="70"/>
    </row>
    <row r="41622" spans="31:31" ht="15.75" x14ac:dyDescent="0.3">
      <c r="AE41622" s="70"/>
    </row>
    <row r="41623" spans="31:31" ht="15.75" x14ac:dyDescent="0.3">
      <c r="AE41623" s="70"/>
    </row>
    <row r="41624" spans="31:31" ht="15.75" x14ac:dyDescent="0.3">
      <c r="AE41624" s="70"/>
    </row>
    <row r="41625" spans="31:31" ht="15.75" x14ac:dyDescent="0.3">
      <c r="AE41625" s="70"/>
    </row>
    <row r="41626" spans="31:31" ht="15.75" x14ac:dyDescent="0.3">
      <c r="AE41626" s="70"/>
    </row>
    <row r="41627" spans="31:31" ht="15.75" x14ac:dyDescent="0.3">
      <c r="AE41627" s="70"/>
    </row>
    <row r="41628" spans="31:31" ht="15.75" x14ac:dyDescent="0.3">
      <c r="AE41628" s="70"/>
    </row>
    <row r="41629" spans="31:31" ht="15.75" x14ac:dyDescent="0.3">
      <c r="AE41629" s="70"/>
    </row>
    <row r="41630" spans="31:31" ht="15.75" x14ac:dyDescent="0.3">
      <c r="AE41630" s="70"/>
    </row>
    <row r="41631" spans="31:31" ht="15.75" x14ac:dyDescent="0.3">
      <c r="AE41631" s="70"/>
    </row>
    <row r="41632" spans="31:31" ht="15.75" x14ac:dyDescent="0.3">
      <c r="AE41632" s="70"/>
    </row>
    <row r="41633" spans="31:31" ht="15.75" x14ac:dyDescent="0.3">
      <c r="AE41633" s="70"/>
    </row>
    <row r="41634" spans="31:31" ht="15.75" x14ac:dyDescent="0.3">
      <c r="AE41634" s="70"/>
    </row>
    <row r="41635" spans="31:31" ht="15.75" x14ac:dyDescent="0.3">
      <c r="AE41635" s="70"/>
    </row>
    <row r="41636" spans="31:31" ht="15.75" x14ac:dyDescent="0.3">
      <c r="AE41636" s="70"/>
    </row>
    <row r="41637" spans="31:31" ht="15.75" x14ac:dyDescent="0.3">
      <c r="AE41637" s="70"/>
    </row>
    <row r="41638" spans="31:31" ht="15.75" x14ac:dyDescent="0.3">
      <c r="AE41638" s="70"/>
    </row>
    <row r="41639" spans="31:31" ht="15.75" x14ac:dyDescent="0.3">
      <c r="AE41639" s="70"/>
    </row>
    <row r="41640" spans="31:31" ht="15.75" x14ac:dyDescent="0.3">
      <c r="AE41640" s="70"/>
    </row>
    <row r="41641" spans="31:31" ht="15.75" x14ac:dyDescent="0.3">
      <c r="AE41641" s="70"/>
    </row>
    <row r="41642" spans="31:31" ht="15.75" x14ac:dyDescent="0.3">
      <c r="AE41642" s="70"/>
    </row>
    <row r="41643" spans="31:31" ht="15.75" x14ac:dyDescent="0.3">
      <c r="AE41643" s="70"/>
    </row>
    <row r="41644" spans="31:31" ht="15.75" x14ac:dyDescent="0.3">
      <c r="AE41644" s="70"/>
    </row>
    <row r="41645" spans="31:31" ht="15.75" x14ac:dyDescent="0.3">
      <c r="AE41645" s="70"/>
    </row>
    <row r="41646" spans="31:31" ht="15.75" x14ac:dyDescent="0.3">
      <c r="AE41646" s="70"/>
    </row>
    <row r="41647" spans="31:31" ht="15.75" x14ac:dyDescent="0.3">
      <c r="AE41647" s="70"/>
    </row>
    <row r="41648" spans="31:31" ht="15.75" x14ac:dyDescent="0.3">
      <c r="AE41648" s="70"/>
    </row>
    <row r="41649" spans="31:31" ht="15.75" x14ac:dyDescent="0.3">
      <c r="AE41649" s="70"/>
    </row>
    <row r="41650" spans="31:31" ht="15.75" x14ac:dyDescent="0.3">
      <c r="AE41650" s="70"/>
    </row>
    <row r="41651" spans="31:31" ht="15.75" x14ac:dyDescent="0.3">
      <c r="AE41651" s="70"/>
    </row>
    <row r="41652" spans="31:31" ht="15.75" x14ac:dyDescent="0.3">
      <c r="AE41652" s="70"/>
    </row>
    <row r="41653" spans="31:31" ht="15.75" x14ac:dyDescent="0.3">
      <c r="AE41653" s="70"/>
    </row>
    <row r="41654" spans="31:31" ht="15.75" x14ac:dyDescent="0.3">
      <c r="AE41654" s="70"/>
    </row>
    <row r="41655" spans="31:31" ht="15.75" x14ac:dyDescent="0.3">
      <c r="AE41655" s="70"/>
    </row>
    <row r="41656" spans="31:31" ht="15.75" x14ac:dyDescent="0.3">
      <c r="AE41656" s="70"/>
    </row>
    <row r="41657" spans="31:31" ht="15.75" x14ac:dyDescent="0.3">
      <c r="AE41657" s="70"/>
    </row>
    <row r="41658" spans="31:31" ht="15.75" x14ac:dyDescent="0.3">
      <c r="AE41658" s="70"/>
    </row>
    <row r="41659" spans="31:31" ht="15.75" x14ac:dyDescent="0.3">
      <c r="AE41659" s="70"/>
    </row>
    <row r="41660" spans="31:31" ht="15.75" x14ac:dyDescent="0.3">
      <c r="AE41660" s="70"/>
    </row>
    <row r="41661" spans="31:31" ht="15.75" x14ac:dyDescent="0.3">
      <c r="AE41661" s="70"/>
    </row>
    <row r="41662" spans="31:31" ht="15.75" x14ac:dyDescent="0.3">
      <c r="AE41662" s="70"/>
    </row>
    <row r="41663" spans="31:31" ht="15.75" x14ac:dyDescent="0.3">
      <c r="AE41663" s="70"/>
    </row>
    <row r="41664" spans="31:31" ht="15.75" x14ac:dyDescent="0.3">
      <c r="AE41664" s="70"/>
    </row>
    <row r="41665" spans="31:31" ht="15.75" x14ac:dyDescent="0.3">
      <c r="AE41665" s="70"/>
    </row>
    <row r="41666" spans="31:31" ht="15.75" x14ac:dyDescent="0.3">
      <c r="AE41666" s="70"/>
    </row>
    <row r="41667" spans="31:31" ht="15.75" x14ac:dyDescent="0.3">
      <c r="AE41667" s="70"/>
    </row>
    <row r="41668" spans="31:31" ht="15.75" x14ac:dyDescent="0.3">
      <c r="AE41668" s="70"/>
    </row>
    <row r="41669" spans="31:31" ht="15.75" x14ac:dyDescent="0.3">
      <c r="AE41669" s="70"/>
    </row>
    <row r="41670" spans="31:31" ht="15.75" x14ac:dyDescent="0.3">
      <c r="AE41670" s="70"/>
    </row>
    <row r="41671" spans="31:31" ht="15.75" x14ac:dyDescent="0.3">
      <c r="AE41671" s="70"/>
    </row>
    <row r="41672" spans="31:31" ht="15.75" x14ac:dyDescent="0.3">
      <c r="AE41672" s="70"/>
    </row>
    <row r="41673" spans="31:31" ht="15.75" x14ac:dyDescent="0.3">
      <c r="AE41673" s="70"/>
    </row>
    <row r="41674" spans="31:31" ht="15.75" x14ac:dyDescent="0.3">
      <c r="AE41674" s="70"/>
    </row>
    <row r="41675" spans="31:31" ht="15.75" x14ac:dyDescent="0.3">
      <c r="AE41675" s="70"/>
    </row>
    <row r="41676" spans="31:31" ht="15.75" x14ac:dyDescent="0.3">
      <c r="AE41676" s="70"/>
    </row>
    <row r="41677" spans="31:31" ht="15.75" x14ac:dyDescent="0.3">
      <c r="AE41677" s="70"/>
    </row>
    <row r="41678" spans="31:31" ht="15.75" x14ac:dyDescent="0.3">
      <c r="AE41678" s="70"/>
    </row>
    <row r="41679" spans="31:31" ht="15.75" x14ac:dyDescent="0.3">
      <c r="AE41679" s="70"/>
    </row>
    <row r="41680" spans="31:31" ht="15.75" x14ac:dyDescent="0.3">
      <c r="AE41680" s="70"/>
    </row>
    <row r="41681" spans="31:31" ht="15.75" x14ac:dyDescent="0.3">
      <c r="AE41681" s="70"/>
    </row>
    <row r="41682" spans="31:31" ht="15.75" x14ac:dyDescent="0.3">
      <c r="AE41682" s="70"/>
    </row>
    <row r="41683" spans="31:31" ht="15.75" x14ac:dyDescent="0.3">
      <c r="AE41683" s="70"/>
    </row>
    <row r="41684" spans="31:31" ht="15.75" x14ac:dyDescent="0.3">
      <c r="AE41684" s="70"/>
    </row>
    <row r="41685" spans="31:31" ht="15.75" x14ac:dyDescent="0.3">
      <c r="AE41685" s="70"/>
    </row>
    <row r="41686" spans="31:31" ht="15.75" x14ac:dyDescent="0.3">
      <c r="AE41686" s="70"/>
    </row>
    <row r="41687" spans="31:31" ht="15.75" x14ac:dyDescent="0.3">
      <c r="AE41687" s="70"/>
    </row>
    <row r="41688" spans="31:31" ht="15.75" x14ac:dyDescent="0.3">
      <c r="AE41688" s="70"/>
    </row>
    <row r="41689" spans="31:31" ht="15.75" x14ac:dyDescent="0.3">
      <c r="AE41689" s="70"/>
    </row>
    <row r="41690" spans="31:31" ht="15.75" x14ac:dyDescent="0.3">
      <c r="AE41690" s="70"/>
    </row>
    <row r="41691" spans="31:31" ht="15.75" x14ac:dyDescent="0.3">
      <c r="AE41691" s="70"/>
    </row>
    <row r="41692" spans="31:31" ht="15.75" x14ac:dyDescent="0.3">
      <c r="AE41692" s="70"/>
    </row>
    <row r="41693" spans="31:31" ht="15.75" x14ac:dyDescent="0.3">
      <c r="AE41693" s="70"/>
    </row>
    <row r="41694" spans="31:31" ht="15.75" x14ac:dyDescent="0.3">
      <c r="AE41694" s="70"/>
    </row>
    <row r="41695" spans="31:31" ht="15.75" x14ac:dyDescent="0.3">
      <c r="AE41695" s="70"/>
    </row>
    <row r="41696" spans="31:31" ht="15.75" x14ac:dyDescent="0.3">
      <c r="AE41696" s="70"/>
    </row>
    <row r="41697" spans="31:31" ht="15.75" x14ac:dyDescent="0.3">
      <c r="AE41697" s="70"/>
    </row>
    <row r="41698" spans="31:31" ht="15.75" x14ac:dyDescent="0.3">
      <c r="AE41698" s="70"/>
    </row>
    <row r="41699" spans="31:31" ht="15.75" x14ac:dyDescent="0.3">
      <c r="AE41699" s="70"/>
    </row>
    <row r="41700" spans="31:31" ht="15.75" x14ac:dyDescent="0.3">
      <c r="AE41700" s="70"/>
    </row>
    <row r="41701" spans="31:31" ht="15.75" x14ac:dyDescent="0.3">
      <c r="AE41701" s="70"/>
    </row>
    <row r="41702" spans="31:31" ht="15.75" x14ac:dyDescent="0.3">
      <c r="AE41702" s="70"/>
    </row>
    <row r="41703" spans="31:31" ht="15.75" x14ac:dyDescent="0.3">
      <c r="AE41703" s="70"/>
    </row>
    <row r="41704" spans="31:31" ht="15.75" x14ac:dyDescent="0.3">
      <c r="AE41704" s="70"/>
    </row>
    <row r="41705" spans="31:31" ht="15.75" x14ac:dyDescent="0.3">
      <c r="AE41705" s="70"/>
    </row>
    <row r="41706" spans="31:31" ht="15.75" x14ac:dyDescent="0.3">
      <c r="AE41706" s="70"/>
    </row>
    <row r="41707" spans="31:31" ht="15.75" x14ac:dyDescent="0.3">
      <c r="AE41707" s="70"/>
    </row>
    <row r="41708" spans="31:31" ht="15.75" x14ac:dyDescent="0.3">
      <c r="AE41708" s="70"/>
    </row>
    <row r="41709" spans="31:31" ht="15.75" x14ac:dyDescent="0.3">
      <c r="AE41709" s="70"/>
    </row>
    <row r="41710" spans="31:31" ht="15.75" x14ac:dyDescent="0.3">
      <c r="AE41710" s="70"/>
    </row>
    <row r="41711" spans="31:31" ht="15.75" x14ac:dyDescent="0.3">
      <c r="AE41711" s="70"/>
    </row>
    <row r="41712" spans="31:31" ht="15.75" x14ac:dyDescent="0.3">
      <c r="AE41712" s="70"/>
    </row>
    <row r="41713" spans="31:31" ht="15.75" x14ac:dyDescent="0.3">
      <c r="AE41713" s="70"/>
    </row>
    <row r="41714" spans="31:31" ht="15.75" x14ac:dyDescent="0.3">
      <c r="AE41714" s="70"/>
    </row>
    <row r="41715" spans="31:31" ht="15.75" x14ac:dyDescent="0.3">
      <c r="AE41715" s="70"/>
    </row>
    <row r="41716" spans="31:31" ht="15.75" x14ac:dyDescent="0.3">
      <c r="AE41716" s="70"/>
    </row>
    <row r="41717" spans="31:31" ht="15.75" x14ac:dyDescent="0.3">
      <c r="AE41717" s="70"/>
    </row>
    <row r="41718" spans="31:31" ht="15.75" x14ac:dyDescent="0.3">
      <c r="AE41718" s="70"/>
    </row>
    <row r="41719" spans="31:31" ht="15.75" x14ac:dyDescent="0.3">
      <c r="AE41719" s="70"/>
    </row>
    <row r="41720" spans="31:31" ht="15.75" x14ac:dyDescent="0.3">
      <c r="AE41720" s="70"/>
    </row>
    <row r="41721" spans="31:31" ht="15.75" x14ac:dyDescent="0.3">
      <c r="AE41721" s="70"/>
    </row>
    <row r="41722" spans="31:31" ht="15.75" x14ac:dyDescent="0.3">
      <c r="AE41722" s="70"/>
    </row>
    <row r="41723" spans="31:31" ht="15.75" x14ac:dyDescent="0.3">
      <c r="AE41723" s="70"/>
    </row>
    <row r="41724" spans="31:31" ht="15.75" x14ac:dyDescent="0.3">
      <c r="AE41724" s="70"/>
    </row>
    <row r="41725" spans="31:31" ht="15.75" x14ac:dyDescent="0.3">
      <c r="AE41725" s="70"/>
    </row>
    <row r="41726" spans="31:31" ht="15.75" x14ac:dyDescent="0.3">
      <c r="AE41726" s="70"/>
    </row>
    <row r="41727" spans="31:31" ht="15.75" x14ac:dyDescent="0.3">
      <c r="AE41727" s="70"/>
    </row>
    <row r="41728" spans="31:31" ht="15.75" x14ac:dyDescent="0.3">
      <c r="AE41728" s="70"/>
    </row>
    <row r="41729" spans="31:31" ht="15.75" x14ac:dyDescent="0.3">
      <c r="AE41729" s="70"/>
    </row>
    <row r="41730" spans="31:31" ht="15.75" x14ac:dyDescent="0.3">
      <c r="AE41730" s="70"/>
    </row>
    <row r="41731" spans="31:31" ht="15.75" x14ac:dyDescent="0.3">
      <c r="AE41731" s="70"/>
    </row>
    <row r="41732" spans="31:31" ht="15.75" x14ac:dyDescent="0.3">
      <c r="AE41732" s="70"/>
    </row>
    <row r="41733" spans="31:31" ht="15.75" x14ac:dyDescent="0.3">
      <c r="AE41733" s="70"/>
    </row>
    <row r="41734" spans="31:31" ht="15.75" x14ac:dyDescent="0.3">
      <c r="AE41734" s="70"/>
    </row>
    <row r="41735" spans="31:31" ht="15.75" x14ac:dyDescent="0.3">
      <c r="AE41735" s="70"/>
    </row>
    <row r="41736" spans="31:31" ht="15.75" x14ac:dyDescent="0.3">
      <c r="AE41736" s="70"/>
    </row>
    <row r="41737" spans="31:31" ht="15.75" x14ac:dyDescent="0.3">
      <c r="AE41737" s="70"/>
    </row>
    <row r="41738" spans="31:31" ht="15.75" x14ac:dyDescent="0.3">
      <c r="AE41738" s="70"/>
    </row>
    <row r="41739" spans="31:31" ht="15.75" x14ac:dyDescent="0.3">
      <c r="AE41739" s="70"/>
    </row>
    <row r="41740" spans="31:31" ht="15.75" x14ac:dyDescent="0.3">
      <c r="AE41740" s="70"/>
    </row>
    <row r="41741" spans="31:31" ht="15.75" x14ac:dyDescent="0.3">
      <c r="AE41741" s="70"/>
    </row>
    <row r="41742" spans="31:31" ht="15.75" x14ac:dyDescent="0.3">
      <c r="AE41742" s="70"/>
    </row>
    <row r="41743" spans="31:31" ht="15.75" x14ac:dyDescent="0.3">
      <c r="AE41743" s="70"/>
    </row>
    <row r="41744" spans="31:31" ht="15.75" x14ac:dyDescent="0.3">
      <c r="AE41744" s="70"/>
    </row>
    <row r="41745" spans="31:31" ht="15.75" x14ac:dyDescent="0.3">
      <c r="AE41745" s="70"/>
    </row>
    <row r="41746" spans="31:31" ht="15.75" x14ac:dyDescent="0.3">
      <c r="AE41746" s="70"/>
    </row>
    <row r="41747" spans="31:31" ht="15.75" x14ac:dyDescent="0.3">
      <c r="AE41747" s="70"/>
    </row>
    <row r="41748" spans="31:31" ht="15.75" x14ac:dyDescent="0.3">
      <c r="AE41748" s="70"/>
    </row>
    <row r="41749" spans="31:31" ht="15.75" x14ac:dyDescent="0.3">
      <c r="AE41749" s="70"/>
    </row>
    <row r="41750" spans="31:31" ht="15.75" x14ac:dyDescent="0.3">
      <c r="AE41750" s="70"/>
    </row>
    <row r="41751" spans="31:31" ht="15.75" x14ac:dyDescent="0.3">
      <c r="AE41751" s="70"/>
    </row>
    <row r="41752" spans="31:31" ht="15.75" x14ac:dyDescent="0.3">
      <c r="AE41752" s="70"/>
    </row>
    <row r="41753" spans="31:31" ht="15.75" x14ac:dyDescent="0.3">
      <c r="AE41753" s="70"/>
    </row>
    <row r="41754" spans="31:31" ht="15.75" x14ac:dyDescent="0.3">
      <c r="AE41754" s="70"/>
    </row>
    <row r="41755" spans="31:31" ht="15.75" x14ac:dyDescent="0.3">
      <c r="AE41755" s="70"/>
    </row>
    <row r="41756" spans="31:31" ht="15.75" x14ac:dyDescent="0.3">
      <c r="AE41756" s="70"/>
    </row>
    <row r="41757" spans="31:31" ht="15.75" x14ac:dyDescent="0.3">
      <c r="AE41757" s="70"/>
    </row>
    <row r="41758" spans="31:31" ht="15.75" x14ac:dyDescent="0.3">
      <c r="AE41758" s="70"/>
    </row>
    <row r="41759" spans="31:31" ht="15.75" x14ac:dyDescent="0.3">
      <c r="AE41759" s="70"/>
    </row>
    <row r="41760" spans="31:31" ht="15.75" x14ac:dyDescent="0.3">
      <c r="AE41760" s="70"/>
    </row>
    <row r="41761" spans="31:31" ht="15.75" x14ac:dyDescent="0.3">
      <c r="AE41761" s="70"/>
    </row>
    <row r="41762" spans="31:31" ht="15.75" x14ac:dyDescent="0.3">
      <c r="AE41762" s="70"/>
    </row>
    <row r="41763" spans="31:31" ht="15.75" x14ac:dyDescent="0.3">
      <c r="AE41763" s="70"/>
    </row>
    <row r="41764" spans="31:31" ht="15.75" x14ac:dyDescent="0.3">
      <c r="AE41764" s="70"/>
    </row>
    <row r="41765" spans="31:31" ht="15.75" x14ac:dyDescent="0.3">
      <c r="AE41765" s="70"/>
    </row>
    <row r="41766" spans="31:31" ht="15.75" x14ac:dyDescent="0.3">
      <c r="AE41766" s="70"/>
    </row>
    <row r="41767" spans="31:31" ht="15.75" x14ac:dyDescent="0.3">
      <c r="AE41767" s="70"/>
    </row>
    <row r="41768" spans="31:31" ht="15.75" x14ac:dyDescent="0.3">
      <c r="AE41768" s="70"/>
    </row>
    <row r="41769" spans="31:31" ht="15.75" x14ac:dyDescent="0.3">
      <c r="AE41769" s="70"/>
    </row>
    <row r="41770" spans="31:31" ht="15.75" x14ac:dyDescent="0.3">
      <c r="AE41770" s="70"/>
    </row>
    <row r="41771" spans="31:31" ht="15.75" x14ac:dyDescent="0.3">
      <c r="AE41771" s="70"/>
    </row>
    <row r="41772" spans="31:31" ht="15.75" x14ac:dyDescent="0.3">
      <c r="AE41772" s="70"/>
    </row>
    <row r="41773" spans="31:31" ht="15.75" x14ac:dyDescent="0.3">
      <c r="AE41773" s="70"/>
    </row>
    <row r="41774" spans="31:31" ht="15.75" x14ac:dyDescent="0.3">
      <c r="AE41774" s="70"/>
    </row>
    <row r="41775" spans="31:31" ht="15.75" x14ac:dyDescent="0.3">
      <c r="AE41775" s="70"/>
    </row>
    <row r="41776" spans="31:31" ht="15.75" x14ac:dyDescent="0.3">
      <c r="AE41776" s="70"/>
    </row>
    <row r="41777" spans="31:31" ht="15.75" x14ac:dyDescent="0.3">
      <c r="AE41777" s="70"/>
    </row>
    <row r="41778" spans="31:31" ht="15.75" x14ac:dyDescent="0.3">
      <c r="AE41778" s="70"/>
    </row>
    <row r="41779" spans="31:31" ht="15.75" x14ac:dyDescent="0.3">
      <c r="AE41779" s="70"/>
    </row>
    <row r="41780" spans="31:31" ht="15.75" x14ac:dyDescent="0.3">
      <c r="AE41780" s="70"/>
    </row>
    <row r="41781" spans="31:31" ht="15.75" x14ac:dyDescent="0.3">
      <c r="AE41781" s="70"/>
    </row>
    <row r="41782" spans="31:31" ht="15.75" x14ac:dyDescent="0.3">
      <c r="AE41782" s="70"/>
    </row>
    <row r="41783" spans="31:31" ht="15.75" x14ac:dyDescent="0.3">
      <c r="AE41783" s="70"/>
    </row>
    <row r="41784" spans="31:31" ht="15.75" x14ac:dyDescent="0.3">
      <c r="AE41784" s="70"/>
    </row>
    <row r="41785" spans="31:31" ht="15.75" x14ac:dyDescent="0.3">
      <c r="AE41785" s="70"/>
    </row>
    <row r="41786" spans="31:31" ht="15.75" x14ac:dyDescent="0.3">
      <c r="AE41786" s="70"/>
    </row>
    <row r="41787" spans="31:31" ht="15.75" x14ac:dyDescent="0.3">
      <c r="AE41787" s="70"/>
    </row>
    <row r="41788" spans="31:31" ht="15.75" x14ac:dyDescent="0.3">
      <c r="AE41788" s="70"/>
    </row>
    <row r="41789" spans="31:31" ht="15.75" x14ac:dyDescent="0.3">
      <c r="AE41789" s="70"/>
    </row>
    <row r="41790" spans="31:31" ht="15.75" x14ac:dyDescent="0.3">
      <c r="AE41790" s="70"/>
    </row>
    <row r="41791" spans="31:31" ht="15.75" x14ac:dyDescent="0.3">
      <c r="AE41791" s="70"/>
    </row>
    <row r="41792" spans="31:31" ht="15.75" x14ac:dyDescent="0.3">
      <c r="AE41792" s="70"/>
    </row>
    <row r="41793" spans="31:31" ht="15.75" x14ac:dyDescent="0.3">
      <c r="AE41793" s="70"/>
    </row>
    <row r="41794" spans="31:31" ht="15.75" x14ac:dyDescent="0.3">
      <c r="AE41794" s="70"/>
    </row>
    <row r="41795" spans="31:31" ht="15.75" x14ac:dyDescent="0.3">
      <c r="AE41795" s="70"/>
    </row>
    <row r="41796" spans="31:31" ht="15.75" x14ac:dyDescent="0.3">
      <c r="AE41796" s="70"/>
    </row>
    <row r="41797" spans="31:31" ht="15.75" x14ac:dyDescent="0.3">
      <c r="AE41797" s="70"/>
    </row>
    <row r="41798" spans="31:31" ht="15.75" x14ac:dyDescent="0.3">
      <c r="AE41798" s="70"/>
    </row>
    <row r="41799" spans="31:31" ht="15.75" x14ac:dyDescent="0.3">
      <c r="AE41799" s="70"/>
    </row>
    <row r="41800" spans="31:31" ht="15.75" x14ac:dyDescent="0.3">
      <c r="AE41800" s="70"/>
    </row>
    <row r="41801" spans="31:31" ht="15.75" x14ac:dyDescent="0.3">
      <c r="AE41801" s="70"/>
    </row>
    <row r="41802" spans="31:31" ht="15.75" x14ac:dyDescent="0.3">
      <c r="AE41802" s="70"/>
    </row>
    <row r="41803" spans="31:31" ht="15.75" x14ac:dyDescent="0.3">
      <c r="AE41803" s="70"/>
    </row>
    <row r="41804" spans="31:31" ht="15.75" x14ac:dyDescent="0.3">
      <c r="AE41804" s="70"/>
    </row>
    <row r="41805" spans="31:31" ht="15.75" x14ac:dyDescent="0.3">
      <c r="AE41805" s="70"/>
    </row>
    <row r="41806" spans="31:31" ht="15.75" x14ac:dyDescent="0.3">
      <c r="AE41806" s="70"/>
    </row>
    <row r="41807" spans="31:31" ht="15.75" x14ac:dyDescent="0.3">
      <c r="AE41807" s="70"/>
    </row>
    <row r="41808" spans="31:31" ht="15.75" x14ac:dyDescent="0.3">
      <c r="AE41808" s="70"/>
    </row>
    <row r="41809" spans="31:31" ht="15.75" x14ac:dyDescent="0.3">
      <c r="AE41809" s="70"/>
    </row>
    <row r="41810" spans="31:31" ht="15.75" x14ac:dyDescent="0.3">
      <c r="AE41810" s="70"/>
    </row>
    <row r="41811" spans="31:31" ht="15.75" x14ac:dyDescent="0.3">
      <c r="AE41811" s="70"/>
    </row>
    <row r="41812" spans="31:31" ht="15.75" x14ac:dyDescent="0.3">
      <c r="AE41812" s="70"/>
    </row>
    <row r="41813" spans="31:31" ht="15.75" x14ac:dyDescent="0.3">
      <c r="AE41813" s="70"/>
    </row>
    <row r="41814" spans="31:31" ht="15.75" x14ac:dyDescent="0.3">
      <c r="AE41814" s="70"/>
    </row>
    <row r="41815" spans="31:31" ht="15.75" x14ac:dyDescent="0.3">
      <c r="AE41815" s="70"/>
    </row>
    <row r="41816" spans="31:31" ht="15.75" x14ac:dyDescent="0.3">
      <c r="AE41816" s="70"/>
    </row>
    <row r="41817" spans="31:31" ht="15.75" x14ac:dyDescent="0.3">
      <c r="AE41817" s="70"/>
    </row>
    <row r="41818" spans="31:31" ht="15.75" x14ac:dyDescent="0.3">
      <c r="AE41818" s="70"/>
    </row>
    <row r="41819" spans="31:31" ht="15.75" x14ac:dyDescent="0.3">
      <c r="AE41819" s="70"/>
    </row>
    <row r="41820" spans="31:31" ht="15.75" x14ac:dyDescent="0.3">
      <c r="AE41820" s="70"/>
    </row>
    <row r="41821" spans="31:31" ht="15.75" x14ac:dyDescent="0.3">
      <c r="AE41821" s="70"/>
    </row>
    <row r="41822" spans="31:31" ht="15.75" x14ac:dyDescent="0.3">
      <c r="AE41822" s="70"/>
    </row>
    <row r="41823" spans="31:31" ht="15.75" x14ac:dyDescent="0.3">
      <c r="AE41823" s="70"/>
    </row>
    <row r="41824" spans="31:31" ht="15.75" x14ac:dyDescent="0.3">
      <c r="AE41824" s="70"/>
    </row>
    <row r="41825" spans="31:31" ht="15.75" x14ac:dyDescent="0.3">
      <c r="AE41825" s="70"/>
    </row>
    <row r="41826" spans="31:31" ht="15.75" x14ac:dyDescent="0.3">
      <c r="AE41826" s="70"/>
    </row>
    <row r="41827" spans="31:31" ht="15.75" x14ac:dyDescent="0.3">
      <c r="AE41827" s="70"/>
    </row>
    <row r="41828" spans="31:31" ht="15.75" x14ac:dyDescent="0.3">
      <c r="AE41828" s="70"/>
    </row>
    <row r="41829" spans="31:31" ht="15.75" x14ac:dyDescent="0.3">
      <c r="AE41829" s="70"/>
    </row>
    <row r="41830" spans="31:31" ht="15.75" x14ac:dyDescent="0.3">
      <c r="AE41830" s="70"/>
    </row>
    <row r="41831" spans="31:31" ht="15.75" x14ac:dyDescent="0.3">
      <c r="AE41831" s="70"/>
    </row>
    <row r="41832" spans="31:31" ht="15.75" x14ac:dyDescent="0.3">
      <c r="AE41832" s="70"/>
    </row>
    <row r="41833" spans="31:31" ht="15.75" x14ac:dyDescent="0.3">
      <c r="AE41833" s="70"/>
    </row>
    <row r="41834" spans="31:31" ht="15.75" x14ac:dyDescent="0.3">
      <c r="AE41834" s="70"/>
    </row>
    <row r="41835" spans="31:31" ht="15.75" x14ac:dyDescent="0.3">
      <c r="AE41835" s="70"/>
    </row>
    <row r="41836" spans="31:31" ht="15.75" x14ac:dyDescent="0.3">
      <c r="AE41836" s="70"/>
    </row>
    <row r="41837" spans="31:31" ht="15.75" x14ac:dyDescent="0.3">
      <c r="AE41837" s="70"/>
    </row>
    <row r="41838" spans="31:31" ht="15.75" x14ac:dyDescent="0.3">
      <c r="AE41838" s="70"/>
    </row>
    <row r="41839" spans="31:31" ht="15.75" x14ac:dyDescent="0.3">
      <c r="AE41839" s="70"/>
    </row>
    <row r="41840" spans="31:31" ht="15.75" x14ac:dyDescent="0.3">
      <c r="AE41840" s="70"/>
    </row>
    <row r="41841" spans="31:31" ht="15.75" x14ac:dyDescent="0.3">
      <c r="AE41841" s="70"/>
    </row>
    <row r="41842" spans="31:31" ht="15.75" x14ac:dyDescent="0.3">
      <c r="AE41842" s="70"/>
    </row>
    <row r="41843" spans="31:31" ht="15.75" x14ac:dyDescent="0.3">
      <c r="AE41843" s="70"/>
    </row>
    <row r="41844" spans="31:31" ht="15.75" x14ac:dyDescent="0.3">
      <c r="AE41844" s="70"/>
    </row>
    <row r="41845" spans="31:31" ht="15.75" x14ac:dyDescent="0.3">
      <c r="AE41845" s="70"/>
    </row>
    <row r="41846" spans="31:31" ht="15.75" x14ac:dyDescent="0.3">
      <c r="AE41846" s="70"/>
    </row>
    <row r="41847" spans="31:31" ht="15.75" x14ac:dyDescent="0.3">
      <c r="AE41847" s="70"/>
    </row>
    <row r="41848" spans="31:31" ht="15.75" x14ac:dyDescent="0.3">
      <c r="AE41848" s="70"/>
    </row>
    <row r="41849" spans="31:31" ht="15.75" x14ac:dyDescent="0.3">
      <c r="AE41849" s="70"/>
    </row>
    <row r="41850" spans="31:31" ht="15.75" x14ac:dyDescent="0.3">
      <c r="AE41850" s="70"/>
    </row>
    <row r="41851" spans="31:31" ht="15.75" x14ac:dyDescent="0.3">
      <c r="AE41851" s="70"/>
    </row>
    <row r="41852" spans="31:31" ht="15.75" x14ac:dyDescent="0.3">
      <c r="AE41852" s="70"/>
    </row>
    <row r="41853" spans="31:31" ht="15.75" x14ac:dyDescent="0.3">
      <c r="AE41853" s="70"/>
    </row>
    <row r="41854" spans="31:31" ht="15.75" x14ac:dyDescent="0.3">
      <c r="AE41854" s="70"/>
    </row>
    <row r="41855" spans="31:31" ht="15.75" x14ac:dyDescent="0.3">
      <c r="AE41855" s="70"/>
    </row>
    <row r="41856" spans="31:31" ht="15.75" x14ac:dyDescent="0.3">
      <c r="AE41856" s="70"/>
    </row>
    <row r="41857" spans="31:31" ht="15.75" x14ac:dyDescent="0.3">
      <c r="AE41857" s="70"/>
    </row>
    <row r="41858" spans="31:31" ht="15.75" x14ac:dyDescent="0.3">
      <c r="AE41858" s="70"/>
    </row>
    <row r="41859" spans="31:31" ht="15.75" x14ac:dyDescent="0.3">
      <c r="AE41859" s="70"/>
    </row>
    <row r="41860" spans="31:31" ht="15.75" x14ac:dyDescent="0.3">
      <c r="AE41860" s="70"/>
    </row>
    <row r="41861" spans="31:31" ht="15.75" x14ac:dyDescent="0.3">
      <c r="AE41861" s="70"/>
    </row>
    <row r="41862" spans="31:31" ht="15.75" x14ac:dyDescent="0.3">
      <c r="AE41862" s="70"/>
    </row>
    <row r="41863" spans="31:31" ht="15.75" x14ac:dyDescent="0.3">
      <c r="AE41863" s="70"/>
    </row>
    <row r="41864" spans="31:31" ht="15.75" x14ac:dyDescent="0.3">
      <c r="AE41864" s="70"/>
    </row>
    <row r="41865" spans="31:31" ht="15.75" x14ac:dyDescent="0.3">
      <c r="AE41865" s="70"/>
    </row>
    <row r="41866" spans="31:31" ht="15.75" x14ac:dyDescent="0.3">
      <c r="AE41866" s="70"/>
    </row>
    <row r="41867" spans="31:31" ht="15.75" x14ac:dyDescent="0.3">
      <c r="AE41867" s="70"/>
    </row>
    <row r="41868" spans="31:31" ht="15.75" x14ac:dyDescent="0.3">
      <c r="AE41868" s="70"/>
    </row>
    <row r="41869" spans="31:31" ht="15.75" x14ac:dyDescent="0.3">
      <c r="AE41869" s="70"/>
    </row>
    <row r="41870" spans="31:31" ht="15.75" x14ac:dyDescent="0.3">
      <c r="AE41870" s="70"/>
    </row>
    <row r="41871" spans="31:31" ht="15.75" x14ac:dyDescent="0.3">
      <c r="AE41871" s="70"/>
    </row>
    <row r="41872" spans="31:31" ht="15.75" x14ac:dyDescent="0.3">
      <c r="AE41872" s="70"/>
    </row>
    <row r="41873" spans="31:31" ht="15.75" x14ac:dyDescent="0.3">
      <c r="AE41873" s="70"/>
    </row>
    <row r="41874" spans="31:31" ht="15.75" x14ac:dyDescent="0.3">
      <c r="AE41874" s="70"/>
    </row>
    <row r="41875" spans="31:31" ht="15.75" x14ac:dyDescent="0.3">
      <c r="AE41875" s="70"/>
    </row>
    <row r="41876" spans="31:31" ht="15.75" x14ac:dyDescent="0.3">
      <c r="AE41876" s="70"/>
    </row>
    <row r="41877" spans="31:31" ht="15.75" x14ac:dyDescent="0.3">
      <c r="AE41877" s="70"/>
    </row>
    <row r="41878" spans="31:31" ht="15.75" x14ac:dyDescent="0.3">
      <c r="AE41878" s="70"/>
    </row>
    <row r="41879" spans="31:31" ht="15.75" x14ac:dyDescent="0.3">
      <c r="AE41879" s="70"/>
    </row>
    <row r="41880" spans="31:31" ht="15.75" x14ac:dyDescent="0.3">
      <c r="AE41880" s="70"/>
    </row>
    <row r="41881" spans="31:31" ht="15.75" x14ac:dyDescent="0.3">
      <c r="AE41881" s="70"/>
    </row>
    <row r="41882" spans="31:31" ht="15.75" x14ac:dyDescent="0.3">
      <c r="AE41882" s="70"/>
    </row>
    <row r="41883" spans="31:31" ht="15.75" x14ac:dyDescent="0.3">
      <c r="AE41883" s="70"/>
    </row>
    <row r="41884" spans="31:31" ht="15.75" x14ac:dyDescent="0.3">
      <c r="AE41884" s="70"/>
    </row>
    <row r="41885" spans="31:31" ht="15.75" x14ac:dyDescent="0.3">
      <c r="AE41885" s="70"/>
    </row>
    <row r="41886" spans="31:31" ht="15.75" x14ac:dyDescent="0.3">
      <c r="AE41886" s="70"/>
    </row>
    <row r="41887" spans="31:31" ht="15.75" x14ac:dyDescent="0.3">
      <c r="AE41887" s="70"/>
    </row>
    <row r="41888" spans="31:31" ht="15.75" x14ac:dyDescent="0.3">
      <c r="AE41888" s="70"/>
    </row>
    <row r="41889" spans="31:31" ht="15.75" x14ac:dyDescent="0.3">
      <c r="AE41889" s="70"/>
    </row>
    <row r="41890" spans="31:31" ht="15.75" x14ac:dyDescent="0.3">
      <c r="AE41890" s="70"/>
    </row>
    <row r="41891" spans="31:31" ht="15.75" x14ac:dyDescent="0.3">
      <c r="AE41891" s="70"/>
    </row>
    <row r="41892" spans="31:31" ht="15.75" x14ac:dyDescent="0.3">
      <c r="AE41892" s="70"/>
    </row>
    <row r="41893" spans="31:31" ht="15.75" x14ac:dyDescent="0.3">
      <c r="AE41893" s="70"/>
    </row>
    <row r="41894" spans="31:31" ht="15.75" x14ac:dyDescent="0.3">
      <c r="AE41894" s="70"/>
    </row>
    <row r="41895" spans="31:31" ht="15.75" x14ac:dyDescent="0.3">
      <c r="AE41895" s="70"/>
    </row>
    <row r="41896" spans="31:31" ht="15.75" x14ac:dyDescent="0.3">
      <c r="AE41896" s="70"/>
    </row>
    <row r="41897" spans="31:31" ht="15.75" x14ac:dyDescent="0.3">
      <c r="AE41897" s="70"/>
    </row>
    <row r="41898" spans="31:31" ht="15.75" x14ac:dyDescent="0.3">
      <c r="AE41898" s="70"/>
    </row>
    <row r="41899" spans="31:31" ht="15.75" x14ac:dyDescent="0.3">
      <c r="AE41899" s="70"/>
    </row>
    <row r="41900" spans="31:31" ht="15.75" x14ac:dyDescent="0.3">
      <c r="AE41900" s="70"/>
    </row>
    <row r="41901" spans="31:31" ht="15.75" x14ac:dyDescent="0.3">
      <c r="AE41901" s="70"/>
    </row>
    <row r="41902" spans="31:31" ht="15.75" x14ac:dyDescent="0.3">
      <c r="AE41902" s="70"/>
    </row>
    <row r="41903" spans="31:31" ht="15.75" x14ac:dyDescent="0.3">
      <c r="AE41903" s="70"/>
    </row>
    <row r="41904" spans="31:31" ht="15.75" x14ac:dyDescent="0.3">
      <c r="AE41904" s="70"/>
    </row>
    <row r="41905" spans="31:31" ht="15.75" x14ac:dyDescent="0.3">
      <c r="AE41905" s="70"/>
    </row>
    <row r="41906" spans="31:31" ht="15.75" x14ac:dyDescent="0.3">
      <c r="AE41906" s="70"/>
    </row>
    <row r="41907" spans="31:31" ht="15.75" x14ac:dyDescent="0.3">
      <c r="AE41907" s="70"/>
    </row>
    <row r="41908" spans="31:31" ht="15.75" x14ac:dyDescent="0.3">
      <c r="AE41908" s="70"/>
    </row>
    <row r="41909" spans="31:31" ht="15.75" x14ac:dyDescent="0.3">
      <c r="AE41909" s="70"/>
    </row>
    <row r="41910" spans="31:31" ht="15.75" x14ac:dyDescent="0.3">
      <c r="AE41910" s="70"/>
    </row>
    <row r="41911" spans="31:31" ht="15.75" x14ac:dyDescent="0.3">
      <c r="AE41911" s="70"/>
    </row>
    <row r="41912" spans="31:31" ht="15.75" x14ac:dyDescent="0.3">
      <c r="AE41912" s="70"/>
    </row>
    <row r="41913" spans="31:31" ht="15.75" x14ac:dyDescent="0.3">
      <c r="AE41913" s="70"/>
    </row>
    <row r="41914" spans="31:31" ht="15.75" x14ac:dyDescent="0.3">
      <c r="AE41914" s="70"/>
    </row>
    <row r="41915" spans="31:31" ht="15.75" x14ac:dyDescent="0.3">
      <c r="AE41915" s="70"/>
    </row>
    <row r="41916" spans="31:31" ht="15.75" x14ac:dyDescent="0.3">
      <c r="AE41916" s="70"/>
    </row>
    <row r="41917" spans="31:31" ht="15.75" x14ac:dyDescent="0.3">
      <c r="AE41917" s="70"/>
    </row>
    <row r="41918" spans="31:31" ht="15.75" x14ac:dyDescent="0.3">
      <c r="AE41918" s="70"/>
    </row>
    <row r="41919" spans="31:31" ht="15.75" x14ac:dyDescent="0.3">
      <c r="AE41919" s="70"/>
    </row>
    <row r="41920" spans="31:31" ht="15.75" x14ac:dyDescent="0.3">
      <c r="AE41920" s="70"/>
    </row>
    <row r="41921" spans="31:31" ht="15.75" x14ac:dyDescent="0.3">
      <c r="AE41921" s="70"/>
    </row>
    <row r="41922" spans="31:31" ht="15.75" x14ac:dyDescent="0.3">
      <c r="AE41922" s="70"/>
    </row>
    <row r="41923" spans="31:31" ht="15.75" x14ac:dyDescent="0.3">
      <c r="AE41923" s="70"/>
    </row>
    <row r="41924" spans="31:31" ht="15.75" x14ac:dyDescent="0.3">
      <c r="AE41924" s="70"/>
    </row>
    <row r="41925" spans="31:31" ht="15.75" x14ac:dyDescent="0.3">
      <c r="AE41925" s="70"/>
    </row>
    <row r="41926" spans="31:31" ht="15.75" x14ac:dyDescent="0.3">
      <c r="AE41926" s="70"/>
    </row>
    <row r="41927" spans="31:31" ht="15.75" x14ac:dyDescent="0.3">
      <c r="AE41927" s="70"/>
    </row>
    <row r="41928" spans="31:31" ht="15.75" x14ac:dyDescent="0.3">
      <c r="AE41928" s="70"/>
    </row>
    <row r="41929" spans="31:31" ht="15.75" x14ac:dyDescent="0.3">
      <c r="AE41929" s="70"/>
    </row>
    <row r="41930" spans="31:31" ht="15.75" x14ac:dyDescent="0.3">
      <c r="AE41930" s="70"/>
    </row>
    <row r="41931" spans="31:31" ht="15.75" x14ac:dyDescent="0.3">
      <c r="AE41931" s="70"/>
    </row>
    <row r="41932" spans="31:31" ht="15.75" x14ac:dyDescent="0.3">
      <c r="AE41932" s="70"/>
    </row>
    <row r="41933" spans="31:31" ht="15.75" x14ac:dyDescent="0.3">
      <c r="AE41933" s="70"/>
    </row>
    <row r="41934" spans="31:31" ht="15.75" x14ac:dyDescent="0.3">
      <c r="AE41934" s="70"/>
    </row>
    <row r="41935" spans="31:31" ht="15.75" x14ac:dyDescent="0.3">
      <c r="AE41935" s="70"/>
    </row>
    <row r="41936" spans="31:31" ht="15.75" x14ac:dyDescent="0.3">
      <c r="AE41936" s="70"/>
    </row>
    <row r="41937" spans="31:31" ht="15.75" x14ac:dyDescent="0.3">
      <c r="AE41937" s="70"/>
    </row>
    <row r="41938" spans="31:31" ht="15.75" x14ac:dyDescent="0.3">
      <c r="AE41938" s="70"/>
    </row>
    <row r="41939" spans="31:31" ht="15.75" x14ac:dyDescent="0.3">
      <c r="AE41939" s="70"/>
    </row>
    <row r="41940" spans="31:31" ht="15.75" x14ac:dyDescent="0.3">
      <c r="AE41940" s="70"/>
    </row>
    <row r="41941" spans="31:31" ht="15.75" x14ac:dyDescent="0.3">
      <c r="AE41941" s="70"/>
    </row>
    <row r="41942" spans="31:31" ht="15.75" x14ac:dyDescent="0.3">
      <c r="AE41942" s="70"/>
    </row>
    <row r="41943" spans="31:31" ht="15.75" x14ac:dyDescent="0.3">
      <c r="AE41943" s="70"/>
    </row>
    <row r="41944" spans="31:31" ht="15.75" x14ac:dyDescent="0.3">
      <c r="AE41944" s="70"/>
    </row>
    <row r="41945" spans="31:31" ht="15.75" x14ac:dyDescent="0.3">
      <c r="AE41945" s="70"/>
    </row>
    <row r="41946" spans="31:31" ht="15.75" x14ac:dyDescent="0.3">
      <c r="AE41946" s="70"/>
    </row>
    <row r="41947" spans="31:31" ht="15.75" x14ac:dyDescent="0.3">
      <c r="AE41947" s="70"/>
    </row>
    <row r="41948" spans="31:31" ht="15.75" x14ac:dyDescent="0.3">
      <c r="AE41948" s="70"/>
    </row>
    <row r="41949" spans="31:31" ht="15.75" x14ac:dyDescent="0.3">
      <c r="AE41949" s="70"/>
    </row>
    <row r="41950" spans="31:31" ht="15.75" x14ac:dyDescent="0.3">
      <c r="AE41950" s="70"/>
    </row>
    <row r="41951" spans="31:31" ht="15.75" x14ac:dyDescent="0.3">
      <c r="AE41951" s="70"/>
    </row>
    <row r="41952" spans="31:31" ht="15.75" x14ac:dyDescent="0.3">
      <c r="AE41952" s="70"/>
    </row>
    <row r="41953" spans="31:31" ht="15.75" x14ac:dyDescent="0.3">
      <c r="AE41953" s="70"/>
    </row>
    <row r="41954" spans="31:31" ht="15.75" x14ac:dyDescent="0.3">
      <c r="AE41954" s="70"/>
    </row>
    <row r="41955" spans="31:31" ht="15.75" x14ac:dyDescent="0.3">
      <c r="AE41955" s="70"/>
    </row>
    <row r="41956" spans="31:31" ht="15.75" x14ac:dyDescent="0.3">
      <c r="AE41956" s="70"/>
    </row>
    <row r="41957" spans="31:31" ht="15.75" x14ac:dyDescent="0.3">
      <c r="AE41957" s="70"/>
    </row>
    <row r="41958" spans="31:31" ht="15.75" x14ac:dyDescent="0.3">
      <c r="AE41958" s="70"/>
    </row>
    <row r="41959" spans="31:31" ht="15.75" x14ac:dyDescent="0.3">
      <c r="AE41959" s="70"/>
    </row>
    <row r="41960" spans="31:31" ht="15.75" x14ac:dyDescent="0.3">
      <c r="AE41960" s="70"/>
    </row>
    <row r="41961" spans="31:31" ht="15.75" x14ac:dyDescent="0.3">
      <c r="AE41961" s="70"/>
    </row>
    <row r="41962" spans="31:31" ht="15.75" x14ac:dyDescent="0.3">
      <c r="AE41962" s="70"/>
    </row>
    <row r="41963" spans="31:31" ht="15.75" x14ac:dyDescent="0.3">
      <c r="AE41963" s="70"/>
    </row>
    <row r="41964" spans="31:31" ht="15.75" x14ac:dyDescent="0.3">
      <c r="AE41964" s="70"/>
    </row>
    <row r="41965" spans="31:31" ht="15.75" x14ac:dyDescent="0.3">
      <c r="AE41965" s="70"/>
    </row>
    <row r="41966" spans="31:31" ht="15.75" x14ac:dyDescent="0.3">
      <c r="AE41966" s="70"/>
    </row>
    <row r="41967" spans="31:31" ht="15.75" x14ac:dyDescent="0.3">
      <c r="AE41967" s="70"/>
    </row>
    <row r="41968" spans="31:31" ht="15.75" x14ac:dyDescent="0.3">
      <c r="AE41968" s="70"/>
    </row>
    <row r="41969" spans="31:31" ht="15.75" x14ac:dyDescent="0.3">
      <c r="AE41969" s="70"/>
    </row>
    <row r="41970" spans="31:31" ht="15.75" x14ac:dyDescent="0.3">
      <c r="AE41970" s="70"/>
    </row>
    <row r="41971" spans="31:31" ht="15.75" x14ac:dyDescent="0.3">
      <c r="AE41971" s="70"/>
    </row>
    <row r="41972" spans="31:31" ht="15.75" x14ac:dyDescent="0.3">
      <c r="AE41972" s="70"/>
    </row>
    <row r="41973" spans="31:31" ht="15.75" x14ac:dyDescent="0.3">
      <c r="AE41973" s="70"/>
    </row>
    <row r="41974" spans="31:31" ht="15.75" x14ac:dyDescent="0.3">
      <c r="AE41974" s="70"/>
    </row>
    <row r="41975" spans="31:31" ht="15.75" x14ac:dyDescent="0.3">
      <c r="AE41975" s="70"/>
    </row>
    <row r="41976" spans="31:31" ht="15.75" x14ac:dyDescent="0.3">
      <c r="AE41976" s="70"/>
    </row>
    <row r="41977" spans="31:31" ht="15.75" x14ac:dyDescent="0.3">
      <c r="AE41977" s="70"/>
    </row>
    <row r="41978" spans="31:31" ht="15.75" x14ac:dyDescent="0.3">
      <c r="AE41978" s="70"/>
    </row>
    <row r="41979" spans="31:31" ht="15.75" x14ac:dyDescent="0.3">
      <c r="AE41979" s="70"/>
    </row>
    <row r="41980" spans="31:31" ht="15.75" x14ac:dyDescent="0.3">
      <c r="AE41980" s="70"/>
    </row>
    <row r="41981" spans="31:31" ht="15.75" x14ac:dyDescent="0.3">
      <c r="AE41981" s="70"/>
    </row>
    <row r="41982" spans="31:31" ht="15.75" x14ac:dyDescent="0.3">
      <c r="AE41982" s="70"/>
    </row>
    <row r="41983" spans="31:31" ht="15.75" x14ac:dyDescent="0.3">
      <c r="AE41983" s="70"/>
    </row>
    <row r="41984" spans="31:31" ht="15.75" x14ac:dyDescent="0.3">
      <c r="AE41984" s="70"/>
    </row>
    <row r="41985" spans="31:31" ht="15.75" x14ac:dyDescent="0.3">
      <c r="AE41985" s="70"/>
    </row>
    <row r="41986" spans="31:31" ht="15.75" x14ac:dyDescent="0.3">
      <c r="AE41986" s="70"/>
    </row>
    <row r="41987" spans="31:31" ht="15.75" x14ac:dyDescent="0.3">
      <c r="AE41987" s="70"/>
    </row>
    <row r="41988" spans="31:31" ht="15.75" x14ac:dyDescent="0.3">
      <c r="AE41988" s="70"/>
    </row>
    <row r="41989" spans="31:31" ht="15.75" x14ac:dyDescent="0.3">
      <c r="AE41989" s="70"/>
    </row>
    <row r="41990" spans="31:31" ht="15.75" x14ac:dyDescent="0.3">
      <c r="AE41990" s="70"/>
    </row>
    <row r="41991" spans="31:31" ht="15.75" x14ac:dyDescent="0.3">
      <c r="AE41991" s="70"/>
    </row>
    <row r="41992" spans="31:31" ht="15.75" x14ac:dyDescent="0.3">
      <c r="AE41992" s="70"/>
    </row>
    <row r="41993" spans="31:31" ht="15.75" x14ac:dyDescent="0.3">
      <c r="AE41993" s="70"/>
    </row>
    <row r="41994" spans="31:31" ht="15.75" x14ac:dyDescent="0.3">
      <c r="AE41994" s="70"/>
    </row>
    <row r="41995" spans="31:31" ht="15.75" x14ac:dyDescent="0.3">
      <c r="AE41995" s="70"/>
    </row>
    <row r="41996" spans="31:31" ht="15.75" x14ac:dyDescent="0.3">
      <c r="AE41996" s="70"/>
    </row>
    <row r="41997" spans="31:31" ht="15.75" x14ac:dyDescent="0.3">
      <c r="AE41997" s="70"/>
    </row>
    <row r="41998" spans="31:31" ht="15.75" x14ac:dyDescent="0.3">
      <c r="AE41998" s="70"/>
    </row>
    <row r="41999" spans="31:31" ht="15.75" x14ac:dyDescent="0.3">
      <c r="AE41999" s="70"/>
    </row>
    <row r="42000" spans="31:31" ht="15.75" x14ac:dyDescent="0.3">
      <c r="AE42000" s="70"/>
    </row>
    <row r="42001" spans="31:31" ht="15.75" x14ac:dyDescent="0.3">
      <c r="AE42001" s="70"/>
    </row>
    <row r="42002" spans="31:31" ht="15.75" x14ac:dyDescent="0.3">
      <c r="AE42002" s="70"/>
    </row>
    <row r="42003" spans="31:31" ht="15.75" x14ac:dyDescent="0.3">
      <c r="AE42003" s="70"/>
    </row>
    <row r="42004" spans="31:31" ht="15.75" x14ac:dyDescent="0.3">
      <c r="AE42004" s="70"/>
    </row>
    <row r="42005" spans="31:31" ht="15.75" x14ac:dyDescent="0.3">
      <c r="AE42005" s="70"/>
    </row>
    <row r="42006" spans="31:31" ht="15.75" x14ac:dyDescent="0.3">
      <c r="AE42006" s="70"/>
    </row>
    <row r="42007" spans="31:31" ht="15.75" x14ac:dyDescent="0.3">
      <c r="AE42007" s="70"/>
    </row>
    <row r="42008" spans="31:31" ht="15.75" x14ac:dyDescent="0.3">
      <c r="AE42008" s="70"/>
    </row>
    <row r="42009" spans="31:31" ht="15.75" x14ac:dyDescent="0.3">
      <c r="AE42009" s="70"/>
    </row>
    <row r="42010" spans="31:31" ht="15.75" x14ac:dyDescent="0.3">
      <c r="AE42010" s="70"/>
    </row>
    <row r="42011" spans="31:31" ht="15.75" x14ac:dyDescent="0.3">
      <c r="AE42011" s="70"/>
    </row>
    <row r="42012" spans="31:31" ht="15.75" x14ac:dyDescent="0.3">
      <c r="AE42012" s="70"/>
    </row>
    <row r="42013" spans="31:31" ht="15.75" x14ac:dyDescent="0.3">
      <c r="AE42013" s="70"/>
    </row>
    <row r="42014" spans="31:31" ht="15.75" x14ac:dyDescent="0.3">
      <c r="AE42014" s="70"/>
    </row>
    <row r="42015" spans="31:31" ht="15.75" x14ac:dyDescent="0.3">
      <c r="AE42015" s="70"/>
    </row>
    <row r="42016" spans="31:31" ht="15.75" x14ac:dyDescent="0.3">
      <c r="AE42016" s="70"/>
    </row>
    <row r="42017" spans="31:31" ht="15.75" x14ac:dyDescent="0.3">
      <c r="AE42017" s="70"/>
    </row>
    <row r="42018" spans="31:31" ht="15.75" x14ac:dyDescent="0.3">
      <c r="AE42018" s="70"/>
    </row>
    <row r="42019" spans="31:31" ht="15.75" x14ac:dyDescent="0.3">
      <c r="AE42019" s="70"/>
    </row>
    <row r="42020" spans="31:31" ht="15.75" x14ac:dyDescent="0.3">
      <c r="AE42020" s="70"/>
    </row>
    <row r="42021" spans="31:31" ht="15.75" x14ac:dyDescent="0.3">
      <c r="AE42021" s="70"/>
    </row>
    <row r="42022" spans="31:31" ht="15.75" x14ac:dyDescent="0.3">
      <c r="AE42022" s="70"/>
    </row>
    <row r="42023" spans="31:31" ht="15.75" x14ac:dyDescent="0.3">
      <c r="AE42023" s="70"/>
    </row>
    <row r="42024" spans="31:31" ht="15.75" x14ac:dyDescent="0.3">
      <c r="AE42024" s="70"/>
    </row>
    <row r="42025" spans="31:31" ht="15.75" x14ac:dyDescent="0.3">
      <c r="AE42025" s="70"/>
    </row>
    <row r="42026" spans="31:31" ht="15.75" x14ac:dyDescent="0.3">
      <c r="AE42026" s="70"/>
    </row>
    <row r="42027" spans="31:31" ht="15.75" x14ac:dyDescent="0.3">
      <c r="AE42027" s="70"/>
    </row>
    <row r="42028" spans="31:31" ht="15.75" x14ac:dyDescent="0.3">
      <c r="AE42028" s="70"/>
    </row>
    <row r="42029" spans="31:31" ht="15.75" x14ac:dyDescent="0.3">
      <c r="AE42029" s="70"/>
    </row>
    <row r="42030" spans="31:31" ht="15.75" x14ac:dyDescent="0.3">
      <c r="AE42030" s="70"/>
    </row>
    <row r="42031" spans="31:31" ht="15.75" x14ac:dyDescent="0.3">
      <c r="AE42031" s="70"/>
    </row>
    <row r="42032" spans="31:31" ht="15.75" x14ac:dyDescent="0.3">
      <c r="AE42032" s="70"/>
    </row>
    <row r="42033" spans="31:31" ht="15.75" x14ac:dyDescent="0.3">
      <c r="AE42033" s="70"/>
    </row>
    <row r="42034" spans="31:31" ht="15.75" x14ac:dyDescent="0.3">
      <c r="AE42034" s="70"/>
    </row>
    <row r="42035" spans="31:31" ht="15.75" x14ac:dyDescent="0.3">
      <c r="AE42035" s="70"/>
    </row>
    <row r="42036" spans="31:31" ht="15.75" x14ac:dyDescent="0.3">
      <c r="AE42036" s="70"/>
    </row>
    <row r="42037" spans="31:31" ht="15.75" x14ac:dyDescent="0.3">
      <c r="AE42037" s="70"/>
    </row>
    <row r="42038" spans="31:31" ht="15.75" x14ac:dyDescent="0.3">
      <c r="AE42038" s="70"/>
    </row>
    <row r="42039" spans="31:31" ht="15.75" x14ac:dyDescent="0.3">
      <c r="AE42039" s="70"/>
    </row>
    <row r="42040" spans="31:31" ht="15.75" x14ac:dyDescent="0.3">
      <c r="AE42040" s="70"/>
    </row>
    <row r="42041" spans="31:31" ht="15.75" x14ac:dyDescent="0.3">
      <c r="AE42041" s="70"/>
    </row>
    <row r="42042" spans="31:31" ht="15.75" x14ac:dyDescent="0.3">
      <c r="AE42042" s="70"/>
    </row>
    <row r="42043" spans="31:31" ht="15.75" x14ac:dyDescent="0.3">
      <c r="AE42043" s="70"/>
    </row>
    <row r="42044" spans="31:31" ht="15.75" x14ac:dyDescent="0.3">
      <c r="AE42044" s="70"/>
    </row>
    <row r="42045" spans="31:31" ht="15.75" x14ac:dyDescent="0.3">
      <c r="AE42045" s="70"/>
    </row>
    <row r="42046" spans="31:31" ht="15.75" x14ac:dyDescent="0.3">
      <c r="AE42046" s="70"/>
    </row>
    <row r="42047" spans="31:31" ht="15.75" x14ac:dyDescent="0.3">
      <c r="AE42047" s="70"/>
    </row>
    <row r="42048" spans="31:31" ht="15.75" x14ac:dyDescent="0.3">
      <c r="AE42048" s="70"/>
    </row>
    <row r="42049" spans="31:31" ht="15.75" x14ac:dyDescent="0.3">
      <c r="AE42049" s="70"/>
    </row>
    <row r="42050" spans="31:31" ht="15.75" x14ac:dyDescent="0.3">
      <c r="AE42050" s="70"/>
    </row>
    <row r="42051" spans="31:31" ht="15.75" x14ac:dyDescent="0.3">
      <c r="AE42051" s="70"/>
    </row>
    <row r="42052" spans="31:31" ht="15.75" x14ac:dyDescent="0.3">
      <c r="AE42052" s="70"/>
    </row>
    <row r="42053" spans="31:31" ht="15.75" x14ac:dyDescent="0.3">
      <c r="AE42053" s="70"/>
    </row>
    <row r="42054" spans="31:31" ht="15.75" x14ac:dyDescent="0.3">
      <c r="AE42054" s="70"/>
    </row>
    <row r="42055" spans="31:31" ht="15.75" x14ac:dyDescent="0.3">
      <c r="AE42055" s="70"/>
    </row>
    <row r="42056" spans="31:31" ht="15.75" x14ac:dyDescent="0.3">
      <c r="AE42056" s="70"/>
    </row>
    <row r="42057" spans="31:31" ht="15.75" x14ac:dyDescent="0.3">
      <c r="AE42057" s="70"/>
    </row>
    <row r="42058" spans="31:31" ht="15.75" x14ac:dyDescent="0.3">
      <c r="AE42058" s="70"/>
    </row>
    <row r="42059" spans="31:31" ht="15.75" x14ac:dyDescent="0.3">
      <c r="AE42059" s="70"/>
    </row>
    <row r="42060" spans="31:31" ht="15.75" x14ac:dyDescent="0.3">
      <c r="AE42060" s="70"/>
    </row>
    <row r="42061" spans="31:31" ht="15.75" x14ac:dyDescent="0.3">
      <c r="AE42061" s="70"/>
    </row>
    <row r="42062" spans="31:31" ht="15.75" x14ac:dyDescent="0.3">
      <c r="AE42062" s="70"/>
    </row>
    <row r="42063" spans="31:31" ht="15.75" x14ac:dyDescent="0.3">
      <c r="AE42063" s="70"/>
    </row>
    <row r="42064" spans="31:31" ht="15.75" x14ac:dyDescent="0.3">
      <c r="AE42064" s="70"/>
    </row>
    <row r="42065" spans="31:31" ht="15.75" x14ac:dyDescent="0.3">
      <c r="AE42065" s="70"/>
    </row>
    <row r="42066" spans="31:31" ht="15.75" x14ac:dyDescent="0.3">
      <c r="AE42066" s="70"/>
    </row>
    <row r="42067" spans="31:31" ht="15.75" x14ac:dyDescent="0.3">
      <c r="AE42067" s="70"/>
    </row>
    <row r="42068" spans="31:31" ht="15.75" x14ac:dyDescent="0.3">
      <c r="AE42068" s="70"/>
    </row>
    <row r="42069" spans="31:31" ht="15.75" x14ac:dyDescent="0.3">
      <c r="AE42069" s="70"/>
    </row>
    <row r="42070" spans="31:31" ht="15.75" x14ac:dyDescent="0.3">
      <c r="AE42070" s="70"/>
    </row>
    <row r="42071" spans="31:31" ht="15.75" x14ac:dyDescent="0.3">
      <c r="AE42071" s="70"/>
    </row>
    <row r="42072" spans="31:31" ht="15.75" x14ac:dyDescent="0.3">
      <c r="AE42072" s="70"/>
    </row>
    <row r="42073" spans="31:31" ht="15.75" x14ac:dyDescent="0.3">
      <c r="AE42073" s="70"/>
    </row>
    <row r="42074" spans="31:31" ht="15.75" x14ac:dyDescent="0.3">
      <c r="AE42074" s="70"/>
    </row>
    <row r="42075" spans="31:31" ht="15.75" x14ac:dyDescent="0.3">
      <c r="AE42075" s="70"/>
    </row>
    <row r="42076" spans="31:31" ht="15.75" x14ac:dyDescent="0.3">
      <c r="AE42076" s="70"/>
    </row>
    <row r="42077" spans="31:31" ht="15.75" x14ac:dyDescent="0.3">
      <c r="AE42077" s="70"/>
    </row>
    <row r="42078" spans="31:31" ht="15.75" x14ac:dyDescent="0.3">
      <c r="AE42078" s="70"/>
    </row>
    <row r="42079" spans="31:31" ht="15.75" x14ac:dyDescent="0.3">
      <c r="AE42079" s="70"/>
    </row>
    <row r="42080" spans="31:31" ht="15.75" x14ac:dyDescent="0.3">
      <c r="AE42080" s="70"/>
    </row>
    <row r="42081" spans="31:31" ht="15.75" x14ac:dyDescent="0.3">
      <c r="AE42081" s="70"/>
    </row>
    <row r="42082" spans="31:31" ht="15.75" x14ac:dyDescent="0.3">
      <c r="AE42082" s="70"/>
    </row>
    <row r="42083" spans="31:31" ht="15.75" x14ac:dyDescent="0.3">
      <c r="AE42083" s="70"/>
    </row>
    <row r="42084" spans="31:31" ht="15.75" x14ac:dyDescent="0.3">
      <c r="AE42084" s="70"/>
    </row>
    <row r="42085" spans="31:31" ht="15.75" x14ac:dyDescent="0.3">
      <c r="AE42085" s="70"/>
    </row>
    <row r="42086" spans="31:31" ht="15.75" x14ac:dyDescent="0.3">
      <c r="AE42086" s="70"/>
    </row>
    <row r="42087" spans="31:31" ht="15.75" x14ac:dyDescent="0.3">
      <c r="AE42087" s="70"/>
    </row>
    <row r="42088" spans="31:31" ht="15.75" x14ac:dyDescent="0.3">
      <c r="AE42088" s="70"/>
    </row>
    <row r="42089" spans="31:31" ht="15.75" x14ac:dyDescent="0.3">
      <c r="AE42089" s="70"/>
    </row>
    <row r="42090" spans="31:31" ht="15.75" x14ac:dyDescent="0.3">
      <c r="AE42090" s="70"/>
    </row>
    <row r="42091" spans="31:31" ht="15.75" x14ac:dyDescent="0.3">
      <c r="AE42091" s="70"/>
    </row>
    <row r="42092" spans="31:31" ht="15.75" x14ac:dyDescent="0.3">
      <c r="AE42092" s="70"/>
    </row>
    <row r="42093" spans="31:31" ht="15.75" x14ac:dyDescent="0.3">
      <c r="AE42093" s="70"/>
    </row>
    <row r="42094" spans="31:31" ht="15.75" x14ac:dyDescent="0.3">
      <c r="AE42094" s="70"/>
    </row>
    <row r="42095" spans="31:31" ht="15.75" x14ac:dyDescent="0.3">
      <c r="AE42095" s="70"/>
    </row>
    <row r="42096" spans="31:31" ht="15.75" x14ac:dyDescent="0.3">
      <c r="AE42096" s="70"/>
    </row>
    <row r="42097" spans="31:31" ht="15.75" x14ac:dyDescent="0.3">
      <c r="AE42097" s="70"/>
    </row>
    <row r="42098" spans="31:31" ht="15.75" x14ac:dyDescent="0.3">
      <c r="AE42098" s="70"/>
    </row>
    <row r="42099" spans="31:31" ht="15.75" x14ac:dyDescent="0.3">
      <c r="AE42099" s="70"/>
    </row>
    <row r="42100" spans="31:31" ht="15.75" x14ac:dyDescent="0.3">
      <c r="AE42100" s="70"/>
    </row>
    <row r="42101" spans="31:31" ht="15.75" x14ac:dyDescent="0.3">
      <c r="AE42101" s="70"/>
    </row>
    <row r="42102" spans="31:31" ht="15.75" x14ac:dyDescent="0.3">
      <c r="AE42102" s="70"/>
    </row>
    <row r="42103" spans="31:31" ht="15.75" x14ac:dyDescent="0.3">
      <c r="AE42103" s="70"/>
    </row>
    <row r="42104" spans="31:31" ht="15.75" x14ac:dyDescent="0.3">
      <c r="AE42104" s="70"/>
    </row>
    <row r="42105" spans="31:31" ht="15.75" x14ac:dyDescent="0.3">
      <c r="AE42105" s="70"/>
    </row>
    <row r="42106" spans="31:31" ht="15.75" x14ac:dyDescent="0.3">
      <c r="AE42106" s="70"/>
    </row>
    <row r="42107" spans="31:31" ht="15.75" x14ac:dyDescent="0.3">
      <c r="AE42107" s="70"/>
    </row>
    <row r="42108" spans="31:31" ht="15.75" x14ac:dyDescent="0.3">
      <c r="AE42108" s="70"/>
    </row>
    <row r="42109" spans="31:31" ht="15.75" x14ac:dyDescent="0.3">
      <c r="AE42109" s="70"/>
    </row>
    <row r="42110" spans="31:31" ht="15.75" x14ac:dyDescent="0.3">
      <c r="AE42110" s="70"/>
    </row>
    <row r="42111" spans="31:31" ht="15.75" x14ac:dyDescent="0.3">
      <c r="AE42111" s="70"/>
    </row>
    <row r="42112" spans="31:31" ht="15.75" x14ac:dyDescent="0.3">
      <c r="AE42112" s="70"/>
    </row>
    <row r="42113" spans="31:31" ht="15.75" x14ac:dyDescent="0.3">
      <c r="AE42113" s="70"/>
    </row>
    <row r="42114" spans="31:31" ht="15.75" x14ac:dyDescent="0.3">
      <c r="AE42114" s="70"/>
    </row>
    <row r="42115" spans="31:31" ht="15.75" x14ac:dyDescent="0.3">
      <c r="AE42115" s="70"/>
    </row>
    <row r="42116" spans="31:31" ht="15.75" x14ac:dyDescent="0.3">
      <c r="AE42116" s="70"/>
    </row>
    <row r="42117" spans="31:31" ht="15.75" x14ac:dyDescent="0.3">
      <c r="AE42117" s="70"/>
    </row>
    <row r="42118" spans="31:31" ht="15.75" x14ac:dyDescent="0.3">
      <c r="AE42118" s="70"/>
    </row>
    <row r="42119" spans="31:31" ht="15.75" x14ac:dyDescent="0.3">
      <c r="AE42119" s="70"/>
    </row>
    <row r="42120" spans="31:31" ht="15.75" x14ac:dyDescent="0.3">
      <c r="AE42120" s="70"/>
    </row>
    <row r="42121" spans="31:31" ht="15.75" x14ac:dyDescent="0.3">
      <c r="AE42121" s="70"/>
    </row>
    <row r="42122" spans="31:31" ht="15.75" x14ac:dyDescent="0.3">
      <c r="AE42122" s="70"/>
    </row>
    <row r="42123" spans="31:31" ht="15.75" x14ac:dyDescent="0.3">
      <c r="AE42123" s="70"/>
    </row>
    <row r="42124" spans="31:31" ht="15.75" x14ac:dyDescent="0.3">
      <c r="AE42124" s="70"/>
    </row>
    <row r="42125" spans="31:31" ht="15.75" x14ac:dyDescent="0.3">
      <c r="AE42125" s="70"/>
    </row>
    <row r="42126" spans="31:31" ht="15.75" x14ac:dyDescent="0.3">
      <c r="AE42126" s="70"/>
    </row>
    <row r="42127" spans="31:31" ht="15.75" x14ac:dyDescent="0.3">
      <c r="AE42127" s="70"/>
    </row>
    <row r="42128" spans="31:31" ht="15.75" x14ac:dyDescent="0.3">
      <c r="AE42128" s="70"/>
    </row>
    <row r="42129" spans="31:31" ht="15.75" x14ac:dyDescent="0.3">
      <c r="AE42129" s="70"/>
    </row>
    <row r="42130" spans="31:31" ht="15.75" x14ac:dyDescent="0.3">
      <c r="AE42130" s="70"/>
    </row>
    <row r="42131" spans="31:31" ht="15.75" x14ac:dyDescent="0.3">
      <c r="AE42131" s="70"/>
    </row>
    <row r="42132" spans="31:31" ht="15.75" x14ac:dyDescent="0.3">
      <c r="AE42132" s="70"/>
    </row>
    <row r="42133" spans="31:31" ht="15.75" x14ac:dyDescent="0.3">
      <c r="AE42133" s="70"/>
    </row>
    <row r="42134" spans="31:31" ht="15.75" x14ac:dyDescent="0.3">
      <c r="AE42134" s="70"/>
    </row>
    <row r="42135" spans="31:31" ht="15.75" x14ac:dyDescent="0.3">
      <c r="AE42135" s="70"/>
    </row>
    <row r="42136" spans="31:31" ht="15.75" x14ac:dyDescent="0.3">
      <c r="AE42136" s="70"/>
    </row>
    <row r="42137" spans="31:31" ht="15.75" x14ac:dyDescent="0.3">
      <c r="AE42137" s="70"/>
    </row>
    <row r="42138" spans="31:31" ht="15.75" x14ac:dyDescent="0.3">
      <c r="AE42138" s="70"/>
    </row>
    <row r="42139" spans="31:31" ht="15.75" x14ac:dyDescent="0.3">
      <c r="AE42139" s="70"/>
    </row>
    <row r="42140" spans="31:31" ht="15.75" x14ac:dyDescent="0.3">
      <c r="AE42140" s="70"/>
    </row>
    <row r="42141" spans="31:31" ht="15.75" x14ac:dyDescent="0.3">
      <c r="AE42141" s="70"/>
    </row>
    <row r="42142" spans="31:31" ht="15.75" x14ac:dyDescent="0.3">
      <c r="AE42142" s="70"/>
    </row>
    <row r="42143" spans="31:31" ht="15.75" x14ac:dyDescent="0.3">
      <c r="AE42143" s="70"/>
    </row>
    <row r="42144" spans="31:31" ht="15.75" x14ac:dyDescent="0.3">
      <c r="AE42144" s="70"/>
    </row>
    <row r="42145" spans="31:31" ht="15.75" x14ac:dyDescent="0.3">
      <c r="AE42145" s="70"/>
    </row>
    <row r="42146" spans="31:31" ht="15.75" x14ac:dyDescent="0.3">
      <c r="AE42146" s="70"/>
    </row>
    <row r="42147" spans="31:31" ht="15.75" x14ac:dyDescent="0.3">
      <c r="AE42147" s="70"/>
    </row>
    <row r="42148" spans="31:31" ht="15.75" x14ac:dyDescent="0.3">
      <c r="AE42148" s="70"/>
    </row>
    <row r="42149" spans="31:31" ht="15.75" x14ac:dyDescent="0.3">
      <c r="AE42149" s="70"/>
    </row>
    <row r="42150" spans="31:31" ht="15.75" x14ac:dyDescent="0.3">
      <c r="AE42150" s="70"/>
    </row>
    <row r="42151" spans="31:31" ht="15.75" x14ac:dyDescent="0.3">
      <c r="AE42151" s="70"/>
    </row>
    <row r="42152" spans="31:31" ht="15.75" x14ac:dyDescent="0.3">
      <c r="AE42152" s="70"/>
    </row>
    <row r="42153" spans="31:31" ht="15.75" x14ac:dyDescent="0.3">
      <c r="AE42153" s="70"/>
    </row>
    <row r="42154" spans="31:31" ht="15.75" x14ac:dyDescent="0.3">
      <c r="AE42154" s="70"/>
    </row>
    <row r="42155" spans="31:31" ht="15.75" x14ac:dyDescent="0.3">
      <c r="AE42155" s="70"/>
    </row>
    <row r="42156" spans="31:31" ht="15.75" x14ac:dyDescent="0.3">
      <c r="AE42156" s="70"/>
    </row>
    <row r="42157" spans="31:31" ht="15.75" x14ac:dyDescent="0.3">
      <c r="AE42157" s="70"/>
    </row>
    <row r="42158" spans="31:31" ht="15.75" x14ac:dyDescent="0.3">
      <c r="AE42158" s="70"/>
    </row>
    <row r="42159" spans="31:31" ht="15.75" x14ac:dyDescent="0.3">
      <c r="AE42159" s="70"/>
    </row>
    <row r="42160" spans="31:31" ht="15.75" x14ac:dyDescent="0.3">
      <c r="AE42160" s="70"/>
    </row>
    <row r="42161" spans="31:31" ht="15.75" x14ac:dyDescent="0.3">
      <c r="AE42161" s="70"/>
    </row>
    <row r="42162" spans="31:31" ht="15.75" x14ac:dyDescent="0.3">
      <c r="AE42162" s="70"/>
    </row>
    <row r="42163" spans="31:31" ht="15.75" x14ac:dyDescent="0.3">
      <c r="AE42163" s="70"/>
    </row>
    <row r="42164" spans="31:31" ht="15.75" x14ac:dyDescent="0.3">
      <c r="AE42164" s="70"/>
    </row>
    <row r="42165" spans="31:31" ht="15.75" x14ac:dyDescent="0.3">
      <c r="AE42165" s="70"/>
    </row>
    <row r="42166" spans="31:31" ht="15.75" x14ac:dyDescent="0.3">
      <c r="AE42166" s="70"/>
    </row>
    <row r="42167" spans="31:31" ht="15.75" x14ac:dyDescent="0.3">
      <c r="AE42167" s="70"/>
    </row>
    <row r="42168" spans="31:31" ht="15.75" x14ac:dyDescent="0.3">
      <c r="AE42168" s="70"/>
    </row>
    <row r="42169" spans="31:31" ht="15.75" x14ac:dyDescent="0.3">
      <c r="AE42169" s="70"/>
    </row>
    <row r="42170" spans="31:31" ht="15.75" x14ac:dyDescent="0.3">
      <c r="AE42170" s="70"/>
    </row>
    <row r="42171" spans="31:31" ht="15.75" x14ac:dyDescent="0.3">
      <c r="AE42171" s="70"/>
    </row>
    <row r="42172" spans="31:31" ht="15.75" x14ac:dyDescent="0.3">
      <c r="AE42172" s="70"/>
    </row>
    <row r="42173" spans="31:31" ht="15.75" x14ac:dyDescent="0.3">
      <c r="AE42173" s="70"/>
    </row>
    <row r="42174" spans="31:31" ht="15.75" x14ac:dyDescent="0.3">
      <c r="AE42174" s="70"/>
    </row>
    <row r="42175" spans="31:31" ht="15.75" x14ac:dyDescent="0.3">
      <c r="AE42175" s="70"/>
    </row>
    <row r="42176" spans="31:31" ht="15.75" x14ac:dyDescent="0.3">
      <c r="AE42176" s="70"/>
    </row>
    <row r="42177" spans="31:31" ht="15.75" x14ac:dyDescent="0.3">
      <c r="AE42177" s="70"/>
    </row>
    <row r="42178" spans="31:31" ht="15.75" x14ac:dyDescent="0.3">
      <c r="AE42178" s="70"/>
    </row>
    <row r="42179" spans="31:31" ht="15.75" x14ac:dyDescent="0.3">
      <c r="AE42179" s="70"/>
    </row>
    <row r="42180" spans="31:31" ht="15.75" x14ac:dyDescent="0.3">
      <c r="AE42180" s="70"/>
    </row>
    <row r="42181" spans="31:31" ht="15.75" x14ac:dyDescent="0.3">
      <c r="AE42181" s="70"/>
    </row>
    <row r="42182" spans="31:31" ht="15.75" x14ac:dyDescent="0.3">
      <c r="AE42182" s="70"/>
    </row>
    <row r="42183" spans="31:31" ht="15.75" x14ac:dyDescent="0.3">
      <c r="AE42183" s="70"/>
    </row>
    <row r="42184" spans="31:31" ht="15.75" x14ac:dyDescent="0.3">
      <c r="AE42184" s="70"/>
    </row>
    <row r="42185" spans="31:31" ht="15.75" x14ac:dyDescent="0.3">
      <c r="AE42185" s="70"/>
    </row>
    <row r="42186" spans="31:31" ht="15.75" x14ac:dyDescent="0.3">
      <c r="AE42186" s="70"/>
    </row>
    <row r="42187" spans="31:31" ht="15.75" x14ac:dyDescent="0.3">
      <c r="AE42187" s="70"/>
    </row>
    <row r="42188" spans="31:31" ht="15.75" x14ac:dyDescent="0.3">
      <c r="AE42188" s="70"/>
    </row>
    <row r="42189" spans="31:31" ht="15.75" x14ac:dyDescent="0.3">
      <c r="AE42189" s="70"/>
    </row>
    <row r="42190" spans="31:31" ht="15.75" x14ac:dyDescent="0.3">
      <c r="AE42190" s="70"/>
    </row>
    <row r="42191" spans="31:31" ht="15.75" x14ac:dyDescent="0.3">
      <c r="AE42191" s="70"/>
    </row>
    <row r="42192" spans="31:31" ht="15.75" x14ac:dyDescent="0.3">
      <c r="AE42192" s="70"/>
    </row>
    <row r="42193" spans="31:31" ht="15.75" x14ac:dyDescent="0.3">
      <c r="AE42193" s="70"/>
    </row>
    <row r="42194" spans="31:31" ht="15.75" x14ac:dyDescent="0.3">
      <c r="AE42194" s="70"/>
    </row>
    <row r="42195" spans="31:31" ht="15.75" x14ac:dyDescent="0.3">
      <c r="AE42195" s="70"/>
    </row>
    <row r="42196" spans="31:31" ht="15.75" x14ac:dyDescent="0.3">
      <c r="AE42196" s="70"/>
    </row>
    <row r="42197" spans="31:31" ht="15.75" x14ac:dyDescent="0.3">
      <c r="AE42197" s="70"/>
    </row>
    <row r="42198" spans="31:31" ht="15.75" x14ac:dyDescent="0.3">
      <c r="AE42198" s="70"/>
    </row>
    <row r="42199" spans="31:31" ht="15.75" x14ac:dyDescent="0.3">
      <c r="AE42199" s="70"/>
    </row>
    <row r="42200" spans="31:31" ht="15.75" x14ac:dyDescent="0.3">
      <c r="AE42200" s="70"/>
    </row>
    <row r="42201" spans="31:31" ht="15.75" x14ac:dyDescent="0.3">
      <c r="AE42201" s="70"/>
    </row>
    <row r="42202" spans="31:31" ht="15.75" x14ac:dyDescent="0.3">
      <c r="AE42202" s="70"/>
    </row>
    <row r="42203" spans="31:31" ht="15.75" x14ac:dyDescent="0.3">
      <c r="AE42203" s="70"/>
    </row>
    <row r="42204" spans="31:31" ht="15.75" x14ac:dyDescent="0.3">
      <c r="AE42204" s="70"/>
    </row>
    <row r="42205" spans="31:31" ht="15.75" x14ac:dyDescent="0.3">
      <c r="AE42205" s="70"/>
    </row>
    <row r="42206" spans="31:31" ht="15.75" x14ac:dyDescent="0.3">
      <c r="AE42206" s="70"/>
    </row>
    <row r="42207" spans="31:31" ht="15.75" x14ac:dyDescent="0.3">
      <c r="AE42207" s="70"/>
    </row>
    <row r="42208" spans="31:31" ht="15.75" x14ac:dyDescent="0.3">
      <c r="AE42208" s="70"/>
    </row>
    <row r="42209" spans="31:31" ht="15.75" x14ac:dyDescent="0.3">
      <c r="AE42209" s="70"/>
    </row>
    <row r="42210" spans="31:31" ht="15.75" x14ac:dyDescent="0.3">
      <c r="AE42210" s="70"/>
    </row>
    <row r="42211" spans="31:31" ht="15.75" x14ac:dyDescent="0.3">
      <c r="AE42211" s="70"/>
    </row>
    <row r="42212" spans="31:31" ht="15.75" x14ac:dyDescent="0.3">
      <c r="AE42212" s="70"/>
    </row>
    <row r="42213" spans="31:31" ht="15.75" x14ac:dyDescent="0.3">
      <c r="AE42213" s="70"/>
    </row>
    <row r="42214" spans="31:31" ht="15.75" x14ac:dyDescent="0.3">
      <c r="AE42214" s="70"/>
    </row>
    <row r="42215" spans="31:31" ht="15.75" x14ac:dyDescent="0.3">
      <c r="AE42215" s="70"/>
    </row>
    <row r="42216" spans="31:31" ht="15.75" x14ac:dyDescent="0.3">
      <c r="AE42216" s="70"/>
    </row>
    <row r="42217" spans="31:31" ht="15.75" x14ac:dyDescent="0.3">
      <c r="AE42217" s="70"/>
    </row>
    <row r="42218" spans="31:31" ht="15.75" x14ac:dyDescent="0.3">
      <c r="AE42218" s="70"/>
    </row>
    <row r="42219" spans="31:31" ht="15.75" x14ac:dyDescent="0.3">
      <c r="AE42219" s="70"/>
    </row>
    <row r="42220" spans="31:31" ht="15.75" x14ac:dyDescent="0.3">
      <c r="AE42220" s="70"/>
    </row>
    <row r="42221" spans="31:31" ht="15.75" x14ac:dyDescent="0.3">
      <c r="AE42221" s="70"/>
    </row>
    <row r="42222" spans="31:31" ht="15.75" x14ac:dyDescent="0.3">
      <c r="AE42222" s="70"/>
    </row>
    <row r="42223" spans="31:31" ht="15.75" x14ac:dyDescent="0.3">
      <c r="AE42223" s="70"/>
    </row>
    <row r="42224" spans="31:31" ht="15.75" x14ac:dyDescent="0.3">
      <c r="AE42224" s="70"/>
    </row>
    <row r="42225" spans="31:31" ht="15.75" x14ac:dyDescent="0.3">
      <c r="AE42225" s="70"/>
    </row>
    <row r="42226" spans="31:31" ht="15.75" x14ac:dyDescent="0.3">
      <c r="AE42226" s="70"/>
    </row>
    <row r="42227" spans="31:31" ht="15.75" x14ac:dyDescent="0.3">
      <c r="AE42227" s="70"/>
    </row>
    <row r="42228" spans="31:31" ht="15.75" x14ac:dyDescent="0.3">
      <c r="AE42228" s="70"/>
    </row>
    <row r="42229" spans="31:31" ht="15.75" x14ac:dyDescent="0.3">
      <c r="AE42229" s="70"/>
    </row>
    <row r="42230" spans="31:31" ht="15.75" x14ac:dyDescent="0.3">
      <c r="AE42230" s="70"/>
    </row>
    <row r="42231" spans="31:31" ht="15.75" x14ac:dyDescent="0.3">
      <c r="AE42231" s="70"/>
    </row>
    <row r="42232" spans="31:31" ht="15.75" x14ac:dyDescent="0.3">
      <c r="AE42232" s="70"/>
    </row>
    <row r="42233" spans="31:31" ht="15.75" x14ac:dyDescent="0.3">
      <c r="AE42233" s="70"/>
    </row>
    <row r="42234" spans="31:31" ht="15.75" x14ac:dyDescent="0.3">
      <c r="AE42234" s="70"/>
    </row>
    <row r="42235" spans="31:31" ht="15.75" x14ac:dyDescent="0.3">
      <c r="AE42235" s="70"/>
    </row>
    <row r="42236" spans="31:31" ht="15.75" x14ac:dyDescent="0.3">
      <c r="AE42236" s="70"/>
    </row>
    <row r="42237" spans="31:31" ht="15.75" x14ac:dyDescent="0.3">
      <c r="AE42237" s="70"/>
    </row>
    <row r="42238" spans="31:31" ht="15.75" x14ac:dyDescent="0.3">
      <c r="AE42238" s="70"/>
    </row>
    <row r="42239" spans="31:31" ht="15.75" x14ac:dyDescent="0.3">
      <c r="AE42239" s="70"/>
    </row>
    <row r="42240" spans="31:31" ht="15.75" x14ac:dyDescent="0.3">
      <c r="AE42240" s="70"/>
    </row>
    <row r="42241" spans="31:31" ht="15.75" x14ac:dyDescent="0.3">
      <c r="AE42241" s="70"/>
    </row>
    <row r="42242" spans="31:31" ht="15.75" x14ac:dyDescent="0.3">
      <c r="AE42242" s="70"/>
    </row>
    <row r="42243" spans="31:31" ht="15.75" x14ac:dyDescent="0.3">
      <c r="AE42243" s="70"/>
    </row>
    <row r="42244" spans="31:31" ht="15.75" x14ac:dyDescent="0.3">
      <c r="AE42244" s="70"/>
    </row>
    <row r="42245" spans="31:31" ht="15.75" x14ac:dyDescent="0.3">
      <c r="AE42245" s="70"/>
    </row>
    <row r="42246" spans="31:31" ht="15.75" x14ac:dyDescent="0.3">
      <c r="AE42246" s="70"/>
    </row>
    <row r="42247" spans="31:31" ht="15.75" x14ac:dyDescent="0.3">
      <c r="AE42247" s="70"/>
    </row>
    <row r="42248" spans="31:31" ht="15.75" x14ac:dyDescent="0.3">
      <c r="AE42248" s="70"/>
    </row>
    <row r="42249" spans="31:31" ht="15.75" x14ac:dyDescent="0.3">
      <c r="AE42249" s="70"/>
    </row>
    <row r="42250" spans="31:31" ht="15.75" x14ac:dyDescent="0.3">
      <c r="AE42250" s="70"/>
    </row>
    <row r="42251" spans="31:31" ht="15.75" x14ac:dyDescent="0.3">
      <c r="AE42251" s="70"/>
    </row>
    <row r="42252" spans="31:31" ht="15.75" x14ac:dyDescent="0.3">
      <c r="AE42252" s="70"/>
    </row>
    <row r="42253" spans="31:31" ht="15.75" x14ac:dyDescent="0.3">
      <c r="AE42253" s="70"/>
    </row>
    <row r="42254" spans="31:31" ht="15.75" x14ac:dyDescent="0.3">
      <c r="AE42254" s="70"/>
    </row>
    <row r="42255" spans="31:31" ht="15.75" x14ac:dyDescent="0.3">
      <c r="AE42255" s="70"/>
    </row>
    <row r="42256" spans="31:31" ht="15.75" x14ac:dyDescent="0.3">
      <c r="AE42256" s="70"/>
    </row>
    <row r="42257" spans="31:31" ht="15.75" x14ac:dyDescent="0.3">
      <c r="AE42257" s="70"/>
    </row>
    <row r="42258" spans="31:31" ht="15.75" x14ac:dyDescent="0.3">
      <c r="AE42258" s="70"/>
    </row>
    <row r="42259" spans="31:31" ht="15.75" x14ac:dyDescent="0.3">
      <c r="AE42259" s="70"/>
    </row>
    <row r="42260" spans="31:31" ht="15.75" x14ac:dyDescent="0.3">
      <c r="AE42260" s="70"/>
    </row>
    <row r="42261" spans="31:31" ht="15.75" x14ac:dyDescent="0.3">
      <c r="AE42261" s="70"/>
    </row>
    <row r="42262" spans="31:31" ht="15.75" x14ac:dyDescent="0.3">
      <c r="AE42262" s="70"/>
    </row>
    <row r="42263" spans="31:31" ht="15.75" x14ac:dyDescent="0.3">
      <c r="AE42263" s="70"/>
    </row>
    <row r="42264" spans="31:31" ht="15.75" x14ac:dyDescent="0.3">
      <c r="AE42264" s="70"/>
    </row>
    <row r="42265" spans="31:31" ht="15.75" x14ac:dyDescent="0.3">
      <c r="AE42265" s="70"/>
    </row>
    <row r="42266" spans="31:31" ht="15.75" x14ac:dyDescent="0.3">
      <c r="AE42266" s="70"/>
    </row>
    <row r="42267" spans="31:31" ht="15.75" x14ac:dyDescent="0.3">
      <c r="AE42267" s="70"/>
    </row>
    <row r="42268" spans="31:31" ht="15.75" x14ac:dyDescent="0.3">
      <c r="AE42268" s="70"/>
    </row>
    <row r="42269" spans="31:31" ht="15.75" x14ac:dyDescent="0.3">
      <c r="AE42269" s="70"/>
    </row>
    <row r="42270" spans="31:31" ht="15.75" x14ac:dyDescent="0.3">
      <c r="AE42270" s="70"/>
    </row>
    <row r="42271" spans="31:31" ht="15.75" x14ac:dyDescent="0.3">
      <c r="AE42271" s="70"/>
    </row>
    <row r="42272" spans="31:31" ht="15.75" x14ac:dyDescent="0.3">
      <c r="AE42272" s="70"/>
    </row>
    <row r="42273" spans="31:31" ht="15.75" x14ac:dyDescent="0.3">
      <c r="AE42273" s="70"/>
    </row>
    <row r="42274" spans="31:31" ht="15.75" x14ac:dyDescent="0.3">
      <c r="AE42274" s="70"/>
    </row>
    <row r="42275" spans="31:31" ht="15.75" x14ac:dyDescent="0.3">
      <c r="AE42275" s="70"/>
    </row>
    <row r="42276" spans="31:31" ht="15.75" x14ac:dyDescent="0.3">
      <c r="AE42276" s="70"/>
    </row>
    <row r="42277" spans="31:31" ht="15.75" x14ac:dyDescent="0.3">
      <c r="AE42277" s="70"/>
    </row>
    <row r="42278" spans="31:31" ht="15.75" x14ac:dyDescent="0.3">
      <c r="AE42278" s="70"/>
    </row>
    <row r="42279" spans="31:31" ht="15.75" x14ac:dyDescent="0.3">
      <c r="AE42279" s="70"/>
    </row>
    <row r="42280" spans="31:31" ht="15.75" x14ac:dyDescent="0.3">
      <c r="AE42280" s="70"/>
    </row>
    <row r="42281" spans="31:31" ht="15.75" x14ac:dyDescent="0.3">
      <c r="AE42281" s="70"/>
    </row>
    <row r="42282" spans="31:31" ht="15.75" x14ac:dyDescent="0.3">
      <c r="AE42282" s="70"/>
    </row>
    <row r="42283" spans="31:31" ht="15.75" x14ac:dyDescent="0.3">
      <c r="AE42283" s="70"/>
    </row>
    <row r="42284" spans="31:31" ht="15.75" x14ac:dyDescent="0.3">
      <c r="AE42284" s="70"/>
    </row>
    <row r="42285" spans="31:31" ht="15.75" x14ac:dyDescent="0.3">
      <c r="AE42285" s="70"/>
    </row>
    <row r="42286" spans="31:31" ht="15.75" x14ac:dyDescent="0.3">
      <c r="AE42286" s="70"/>
    </row>
    <row r="42287" spans="31:31" ht="15.75" x14ac:dyDescent="0.3">
      <c r="AE42287" s="70"/>
    </row>
    <row r="42288" spans="31:31" ht="15.75" x14ac:dyDescent="0.3">
      <c r="AE42288" s="70"/>
    </row>
    <row r="42289" spans="31:31" ht="15.75" x14ac:dyDescent="0.3">
      <c r="AE42289" s="70"/>
    </row>
    <row r="42290" spans="31:31" ht="15.75" x14ac:dyDescent="0.3">
      <c r="AE42290" s="70"/>
    </row>
    <row r="42291" spans="31:31" ht="15.75" x14ac:dyDescent="0.3">
      <c r="AE42291" s="70"/>
    </row>
    <row r="42292" spans="31:31" ht="15.75" x14ac:dyDescent="0.3">
      <c r="AE42292" s="70"/>
    </row>
    <row r="42293" spans="31:31" ht="15.75" x14ac:dyDescent="0.3">
      <c r="AE42293" s="70"/>
    </row>
    <row r="42294" spans="31:31" ht="15.75" x14ac:dyDescent="0.3">
      <c r="AE42294" s="70"/>
    </row>
    <row r="42295" spans="31:31" ht="15.75" x14ac:dyDescent="0.3">
      <c r="AE42295" s="70"/>
    </row>
    <row r="42296" spans="31:31" ht="15.75" x14ac:dyDescent="0.3">
      <c r="AE42296" s="70"/>
    </row>
    <row r="42297" spans="31:31" ht="15.75" x14ac:dyDescent="0.3">
      <c r="AE42297" s="70"/>
    </row>
    <row r="42298" spans="31:31" ht="15.75" x14ac:dyDescent="0.3">
      <c r="AE42298" s="70"/>
    </row>
    <row r="42299" spans="31:31" ht="15.75" x14ac:dyDescent="0.3">
      <c r="AE42299" s="70"/>
    </row>
    <row r="42300" spans="31:31" ht="15.75" x14ac:dyDescent="0.3">
      <c r="AE42300" s="70"/>
    </row>
    <row r="42301" spans="31:31" ht="15.75" x14ac:dyDescent="0.3">
      <c r="AE42301" s="70"/>
    </row>
    <row r="42302" spans="31:31" ht="15.75" x14ac:dyDescent="0.3">
      <c r="AE42302" s="70"/>
    </row>
    <row r="42303" spans="31:31" ht="15.75" x14ac:dyDescent="0.3">
      <c r="AE42303" s="70"/>
    </row>
    <row r="42304" spans="31:31" ht="15.75" x14ac:dyDescent="0.3">
      <c r="AE42304" s="70"/>
    </row>
    <row r="42305" spans="31:31" ht="15.75" x14ac:dyDescent="0.3">
      <c r="AE42305" s="70"/>
    </row>
    <row r="42306" spans="31:31" ht="15.75" x14ac:dyDescent="0.3">
      <c r="AE42306" s="70"/>
    </row>
    <row r="42307" spans="31:31" ht="15.75" x14ac:dyDescent="0.3">
      <c r="AE42307" s="70"/>
    </row>
    <row r="42308" spans="31:31" ht="15.75" x14ac:dyDescent="0.3">
      <c r="AE42308" s="70"/>
    </row>
    <row r="42309" spans="31:31" ht="15.75" x14ac:dyDescent="0.3">
      <c r="AE42309" s="70"/>
    </row>
    <row r="42310" spans="31:31" ht="15.75" x14ac:dyDescent="0.3">
      <c r="AE42310" s="70"/>
    </row>
    <row r="42311" spans="31:31" ht="15.75" x14ac:dyDescent="0.3">
      <c r="AE42311" s="70"/>
    </row>
    <row r="42312" spans="31:31" ht="15.75" x14ac:dyDescent="0.3">
      <c r="AE42312" s="70"/>
    </row>
    <row r="42313" spans="31:31" ht="15.75" x14ac:dyDescent="0.3">
      <c r="AE42313" s="70"/>
    </row>
    <row r="42314" spans="31:31" ht="15.75" x14ac:dyDescent="0.3">
      <c r="AE42314" s="70"/>
    </row>
    <row r="42315" spans="31:31" ht="15.75" x14ac:dyDescent="0.3">
      <c r="AE42315" s="70"/>
    </row>
    <row r="42316" spans="31:31" ht="15.75" x14ac:dyDescent="0.3">
      <c r="AE42316" s="70"/>
    </row>
    <row r="42317" spans="31:31" ht="15.75" x14ac:dyDescent="0.3">
      <c r="AE42317" s="70"/>
    </row>
    <row r="42318" spans="31:31" ht="15.75" x14ac:dyDescent="0.3">
      <c r="AE42318" s="70"/>
    </row>
    <row r="42319" spans="31:31" ht="15.75" x14ac:dyDescent="0.3">
      <c r="AE42319" s="70"/>
    </row>
    <row r="42320" spans="31:31" ht="15.75" x14ac:dyDescent="0.3">
      <c r="AE42320" s="70"/>
    </row>
    <row r="42321" spans="31:31" ht="15.75" x14ac:dyDescent="0.3">
      <c r="AE42321" s="70"/>
    </row>
    <row r="42322" spans="31:31" ht="15.75" x14ac:dyDescent="0.3">
      <c r="AE42322" s="70"/>
    </row>
    <row r="42323" spans="31:31" ht="15.75" x14ac:dyDescent="0.3">
      <c r="AE42323" s="70"/>
    </row>
    <row r="42324" spans="31:31" ht="15.75" x14ac:dyDescent="0.3">
      <c r="AE42324" s="70"/>
    </row>
    <row r="42325" spans="31:31" ht="15.75" x14ac:dyDescent="0.3">
      <c r="AE42325" s="70"/>
    </row>
    <row r="42326" spans="31:31" ht="15.75" x14ac:dyDescent="0.3">
      <c r="AE42326" s="70"/>
    </row>
    <row r="42327" spans="31:31" ht="15.75" x14ac:dyDescent="0.3">
      <c r="AE42327" s="70"/>
    </row>
    <row r="42328" spans="31:31" ht="15.75" x14ac:dyDescent="0.3">
      <c r="AE42328" s="70"/>
    </row>
    <row r="42329" spans="31:31" ht="15.75" x14ac:dyDescent="0.3">
      <c r="AE42329" s="70"/>
    </row>
    <row r="42330" spans="31:31" ht="15.75" x14ac:dyDescent="0.3">
      <c r="AE42330" s="70"/>
    </row>
    <row r="42331" spans="31:31" ht="15.75" x14ac:dyDescent="0.3">
      <c r="AE42331" s="70"/>
    </row>
    <row r="42332" spans="31:31" ht="15.75" x14ac:dyDescent="0.3">
      <c r="AE42332" s="70"/>
    </row>
    <row r="42333" spans="31:31" ht="15.75" x14ac:dyDescent="0.3">
      <c r="AE42333" s="70"/>
    </row>
    <row r="42334" spans="31:31" ht="15.75" x14ac:dyDescent="0.3">
      <c r="AE42334" s="70"/>
    </row>
    <row r="42335" spans="31:31" ht="15.75" x14ac:dyDescent="0.3">
      <c r="AE42335" s="70"/>
    </row>
    <row r="42336" spans="31:31" ht="15.75" x14ac:dyDescent="0.3">
      <c r="AE42336" s="70"/>
    </row>
    <row r="42337" spans="31:31" ht="15.75" x14ac:dyDescent="0.3">
      <c r="AE42337" s="70"/>
    </row>
    <row r="42338" spans="31:31" ht="15.75" x14ac:dyDescent="0.3">
      <c r="AE42338" s="70"/>
    </row>
    <row r="42339" spans="31:31" ht="15.75" x14ac:dyDescent="0.3">
      <c r="AE42339" s="70"/>
    </row>
    <row r="42340" spans="31:31" ht="15.75" x14ac:dyDescent="0.3">
      <c r="AE42340" s="70"/>
    </row>
    <row r="42341" spans="31:31" ht="15.75" x14ac:dyDescent="0.3">
      <c r="AE42341" s="70"/>
    </row>
    <row r="42342" spans="31:31" ht="15.75" x14ac:dyDescent="0.3">
      <c r="AE42342" s="70"/>
    </row>
    <row r="42343" spans="31:31" ht="15.75" x14ac:dyDescent="0.3">
      <c r="AE42343" s="70"/>
    </row>
    <row r="42344" spans="31:31" ht="15.75" x14ac:dyDescent="0.3">
      <c r="AE42344" s="70"/>
    </row>
    <row r="42345" spans="31:31" ht="15.75" x14ac:dyDescent="0.3">
      <c r="AE42345" s="70"/>
    </row>
    <row r="42346" spans="31:31" ht="15.75" x14ac:dyDescent="0.3">
      <c r="AE42346" s="70"/>
    </row>
    <row r="42347" spans="31:31" ht="15.75" x14ac:dyDescent="0.3">
      <c r="AE42347" s="70"/>
    </row>
    <row r="42348" spans="31:31" ht="15.75" x14ac:dyDescent="0.3">
      <c r="AE42348" s="70"/>
    </row>
    <row r="42349" spans="31:31" ht="15.75" x14ac:dyDescent="0.3">
      <c r="AE42349" s="70"/>
    </row>
    <row r="42350" spans="31:31" ht="15.75" x14ac:dyDescent="0.3">
      <c r="AE42350" s="70"/>
    </row>
    <row r="42351" spans="31:31" ht="15.75" x14ac:dyDescent="0.3">
      <c r="AE42351" s="70"/>
    </row>
    <row r="42352" spans="31:31" ht="15.75" x14ac:dyDescent="0.3">
      <c r="AE42352" s="70"/>
    </row>
    <row r="42353" spans="31:31" ht="15.75" x14ac:dyDescent="0.3">
      <c r="AE42353" s="70"/>
    </row>
    <row r="42354" spans="31:31" ht="15.75" x14ac:dyDescent="0.3">
      <c r="AE42354" s="70"/>
    </row>
    <row r="42355" spans="31:31" ht="15.75" x14ac:dyDescent="0.3">
      <c r="AE42355" s="70"/>
    </row>
    <row r="42356" spans="31:31" ht="15.75" x14ac:dyDescent="0.3">
      <c r="AE42356" s="70"/>
    </row>
    <row r="42357" spans="31:31" ht="15.75" x14ac:dyDescent="0.3">
      <c r="AE42357" s="70"/>
    </row>
    <row r="42358" spans="31:31" ht="15.75" x14ac:dyDescent="0.3">
      <c r="AE42358" s="70"/>
    </row>
    <row r="42359" spans="31:31" ht="15.75" x14ac:dyDescent="0.3">
      <c r="AE42359" s="70"/>
    </row>
    <row r="42360" spans="31:31" ht="15.75" x14ac:dyDescent="0.3">
      <c r="AE42360" s="70"/>
    </row>
    <row r="42361" spans="31:31" ht="15.75" x14ac:dyDescent="0.3">
      <c r="AE42361" s="70"/>
    </row>
    <row r="42362" spans="31:31" ht="15.75" x14ac:dyDescent="0.3">
      <c r="AE42362" s="70"/>
    </row>
    <row r="42363" spans="31:31" ht="15.75" x14ac:dyDescent="0.3">
      <c r="AE42363" s="70"/>
    </row>
    <row r="42364" spans="31:31" ht="15.75" x14ac:dyDescent="0.3">
      <c r="AE42364" s="70"/>
    </row>
    <row r="42365" spans="31:31" ht="15.75" x14ac:dyDescent="0.3">
      <c r="AE42365" s="70"/>
    </row>
    <row r="42366" spans="31:31" ht="15.75" x14ac:dyDescent="0.3">
      <c r="AE42366" s="70"/>
    </row>
    <row r="42367" spans="31:31" ht="15.75" x14ac:dyDescent="0.3">
      <c r="AE42367" s="70"/>
    </row>
    <row r="42368" spans="31:31" ht="15.75" x14ac:dyDescent="0.3">
      <c r="AE42368" s="70"/>
    </row>
    <row r="42369" spans="31:31" ht="15.75" x14ac:dyDescent="0.3">
      <c r="AE42369" s="70"/>
    </row>
    <row r="42370" spans="31:31" ht="15.75" x14ac:dyDescent="0.3">
      <c r="AE42370" s="70"/>
    </row>
    <row r="42371" spans="31:31" ht="15.75" x14ac:dyDescent="0.3">
      <c r="AE42371" s="70"/>
    </row>
    <row r="42372" spans="31:31" ht="15.75" x14ac:dyDescent="0.3">
      <c r="AE42372" s="70"/>
    </row>
    <row r="42373" spans="31:31" ht="15.75" x14ac:dyDescent="0.3">
      <c r="AE42373" s="70"/>
    </row>
    <row r="42374" spans="31:31" ht="15.75" x14ac:dyDescent="0.3">
      <c r="AE42374" s="70"/>
    </row>
    <row r="42375" spans="31:31" ht="15.75" x14ac:dyDescent="0.3">
      <c r="AE42375" s="70"/>
    </row>
    <row r="42376" spans="31:31" ht="15.75" x14ac:dyDescent="0.3">
      <c r="AE42376" s="70"/>
    </row>
    <row r="42377" spans="31:31" ht="15.75" x14ac:dyDescent="0.3">
      <c r="AE42377" s="70"/>
    </row>
    <row r="42378" spans="31:31" ht="15.75" x14ac:dyDescent="0.3">
      <c r="AE42378" s="70"/>
    </row>
    <row r="42379" spans="31:31" ht="15.75" x14ac:dyDescent="0.3">
      <c r="AE42379" s="70"/>
    </row>
    <row r="42380" spans="31:31" ht="15.75" x14ac:dyDescent="0.3">
      <c r="AE42380" s="70"/>
    </row>
    <row r="42381" spans="31:31" ht="15.75" x14ac:dyDescent="0.3">
      <c r="AE42381" s="70"/>
    </row>
    <row r="42382" spans="31:31" ht="15.75" x14ac:dyDescent="0.3">
      <c r="AE42382" s="70"/>
    </row>
    <row r="42383" spans="31:31" ht="15.75" x14ac:dyDescent="0.3">
      <c r="AE42383" s="70"/>
    </row>
    <row r="42384" spans="31:31" ht="15.75" x14ac:dyDescent="0.3">
      <c r="AE42384" s="70"/>
    </row>
    <row r="42385" spans="31:31" ht="15.75" x14ac:dyDescent="0.3">
      <c r="AE42385" s="70"/>
    </row>
    <row r="42386" spans="31:31" ht="15.75" x14ac:dyDescent="0.3">
      <c r="AE42386" s="70"/>
    </row>
    <row r="42387" spans="31:31" ht="15.75" x14ac:dyDescent="0.3">
      <c r="AE42387" s="70"/>
    </row>
    <row r="42388" spans="31:31" ht="15.75" x14ac:dyDescent="0.3">
      <c r="AE42388" s="70"/>
    </row>
    <row r="42389" spans="31:31" ht="15.75" x14ac:dyDescent="0.3">
      <c r="AE42389" s="70"/>
    </row>
    <row r="42390" spans="31:31" ht="15.75" x14ac:dyDescent="0.3">
      <c r="AE42390" s="70"/>
    </row>
    <row r="42391" spans="31:31" ht="15.75" x14ac:dyDescent="0.3">
      <c r="AE42391" s="70"/>
    </row>
    <row r="42392" spans="31:31" ht="15.75" x14ac:dyDescent="0.3">
      <c r="AE42392" s="70"/>
    </row>
    <row r="42393" spans="31:31" ht="15.75" x14ac:dyDescent="0.3">
      <c r="AE42393" s="70"/>
    </row>
    <row r="42394" spans="31:31" ht="15.75" x14ac:dyDescent="0.3">
      <c r="AE42394" s="70"/>
    </row>
    <row r="42395" spans="31:31" ht="15.75" x14ac:dyDescent="0.3">
      <c r="AE42395" s="70"/>
    </row>
    <row r="42396" spans="31:31" ht="15.75" x14ac:dyDescent="0.3">
      <c r="AE42396" s="70"/>
    </row>
    <row r="42397" spans="31:31" ht="15.75" x14ac:dyDescent="0.3">
      <c r="AE42397" s="70"/>
    </row>
    <row r="42398" spans="31:31" ht="15.75" x14ac:dyDescent="0.3">
      <c r="AE42398" s="70"/>
    </row>
    <row r="42399" spans="31:31" ht="15.75" x14ac:dyDescent="0.3">
      <c r="AE42399" s="70"/>
    </row>
    <row r="42400" spans="31:31" ht="15.75" x14ac:dyDescent="0.3">
      <c r="AE42400" s="70"/>
    </row>
    <row r="42401" spans="31:31" ht="15.75" x14ac:dyDescent="0.3">
      <c r="AE42401" s="70"/>
    </row>
    <row r="42402" spans="31:31" ht="15.75" x14ac:dyDescent="0.3">
      <c r="AE42402" s="70"/>
    </row>
    <row r="42403" spans="31:31" ht="15.75" x14ac:dyDescent="0.3">
      <c r="AE42403" s="70"/>
    </row>
    <row r="42404" spans="31:31" ht="15.75" x14ac:dyDescent="0.3">
      <c r="AE42404" s="70"/>
    </row>
    <row r="42405" spans="31:31" ht="15.75" x14ac:dyDescent="0.3">
      <c r="AE42405" s="70"/>
    </row>
    <row r="42406" spans="31:31" ht="15.75" x14ac:dyDescent="0.3">
      <c r="AE42406" s="70"/>
    </row>
    <row r="42407" spans="31:31" ht="15.75" x14ac:dyDescent="0.3">
      <c r="AE42407" s="70"/>
    </row>
    <row r="42408" spans="31:31" ht="15.75" x14ac:dyDescent="0.3">
      <c r="AE42408" s="70"/>
    </row>
    <row r="42409" spans="31:31" ht="15.75" x14ac:dyDescent="0.3">
      <c r="AE42409" s="70"/>
    </row>
    <row r="42410" spans="31:31" ht="15.75" x14ac:dyDescent="0.3">
      <c r="AE42410" s="70"/>
    </row>
    <row r="42411" spans="31:31" ht="15.75" x14ac:dyDescent="0.3">
      <c r="AE42411" s="70"/>
    </row>
    <row r="42412" spans="31:31" ht="15.75" x14ac:dyDescent="0.3">
      <c r="AE42412" s="70"/>
    </row>
    <row r="42413" spans="31:31" ht="15.75" x14ac:dyDescent="0.3">
      <c r="AE42413" s="70"/>
    </row>
    <row r="42414" spans="31:31" ht="15.75" x14ac:dyDescent="0.3">
      <c r="AE42414" s="70"/>
    </row>
    <row r="42415" spans="31:31" ht="15.75" x14ac:dyDescent="0.3">
      <c r="AE42415" s="70"/>
    </row>
    <row r="42416" spans="31:31" ht="15.75" x14ac:dyDescent="0.3">
      <c r="AE42416" s="70"/>
    </row>
    <row r="42417" spans="31:31" ht="15.75" x14ac:dyDescent="0.3">
      <c r="AE42417" s="70"/>
    </row>
    <row r="42418" spans="31:31" ht="15.75" x14ac:dyDescent="0.3">
      <c r="AE42418" s="70"/>
    </row>
    <row r="42419" spans="31:31" ht="15.75" x14ac:dyDescent="0.3">
      <c r="AE42419" s="70"/>
    </row>
    <row r="42420" spans="31:31" ht="15.75" x14ac:dyDescent="0.3">
      <c r="AE42420" s="70"/>
    </row>
    <row r="42421" spans="31:31" ht="15.75" x14ac:dyDescent="0.3">
      <c r="AE42421" s="70"/>
    </row>
    <row r="42422" spans="31:31" ht="15.75" x14ac:dyDescent="0.3">
      <c r="AE42422" s="70"/>
    </row>
    <row r="42423" spans="31:31" ht="15.75" x14ac:dyDescent="0.3">
      <c r="AE42423" s="70"/>
    </row>
    <row r="42424" spans="31:31" ht="15.75" x14ac:dyDescent="0.3">
      <c r="AE42424" s="70"/>
    </row>
    <row r="42425" spans="31:31" ht="15.75" x14ac:dyDescent="0.3">
      <c r="AE42425" s="70"/>
    </row>
    <row r="42426" spans="31:31" ht="15.75" x14ac:dyDescent="0.3">
      <c r="AE42426" s="70"/>
    </row>
    <row r="42427" spans="31:31" ht="15.75" x14ac:dyDescent="0.3">
      <c r="AE42427" s="70"/>
    </row>
    <row r="42428" spans="31:31" ht="15.75" x14ac:dyDescent="0.3">
      <c r="AE42428" s="70"/>
    </row>
    <row r="42429" spans="31:31" ht="15.75" x14ac:dyDescent="0.3">
      <c r="AE42429" s="70"/>
    </row>
    <row r="42430" spans="31:31" ht="15.75" x14ac:dyDescent="0.3">
      <c r="AE42430" s="70"/>
    </row>
    <row r="42431" spans="31:31" ht="15.75" x14ac:dyDescent="0.3">
      <c r="AE42431" s="70"/>
    </row>
    <row r="42432" spans="31:31" ht="15.75" x14ac:dyDescent="0.3">
      <c r="AE42432" s="70"/>
    </row>
    <row r="42433" spans="31:31" ht="15.75" x14ac:dyDescent="0.3">
      <c r="AE42433" s="70"/>
    </row>
    <row r="42434" spans="31:31" ht="15.75" x14ac:dyDescent="0.3">
      <c r="AE42434" s="70"/>
    </row>
    <row r="42435" spans="31:31" ht="15.75" x14ac:dyDescent="0.3">
      <c r="AE42435" s="70"/>
    </row>
    <row r="42436" spans="31:31" ht="15.75" x14ac:dyDescent="0.3">
      <c r="AE42436" s="70"/>
    </row>
    <row r="42437" spans="31:31" ht="15.75" x14ac:dyDescent="0.3">
      <c r="AE42437" s="70"/>
    </row>
    <row r="42438" spans="31:31" ht="15.75" x14ac:dyDescent="0.3">
      <c r="AE42438" s="70"/>
    </row>
    <row r="42439" spans="31:31" ht="15.75" x14ac:dyDescent="0.3">
      <c r="AE42439" s="70"/>
    </row>
    <row r="42440" spans="31:31" ht="15.75" x14ac:dyDescent="0.3">
      <c r="AE42440" s="70"/>
    </row>
    <row r="42441" spans="31:31" ht="15.75" x14ac:dyDescent="0.3">
      <c r="AE42441" s="70"/>
    </row>
    <row r="42442" spans="31:31" ht="15.75" x14ac:dyDescent="0.3">
      <c r="AE42442" s="70"/>
    </row>
    <row r="42443" spans="31:31" ht="15.75" x14ac:dyDescent="0.3">
      <c r="AE42443" s="70"/>
    </row>
    <row r="42444" spans="31:31" ht="15.75" x14ac:dyDescent="0.3">
      <c r="AE42444" s="70"/>
    </row>
    <row r="42445" spans="31:31" ht="15.75" x14ac:dyDescent="0.3">
      <c r="AE42445" s="70"/>
    </row>
    <row r="42446" spans="31:31" ht="15.75" x14ac:dyDescent="0.3">
      <c r="AE42446" s="70"/>
    </row>
    <row r="42447" spans="31:31" ht="15.75" x14ac:dyDescent="0.3">
      <c r="AE42447" s="70"/>
    </row>
    <row r="42448" spans="31:31" ht="15.75" x14ac:dyDescent="0.3">
      <c r="AE42448" s="70"/>
    </row>
    <row r="42449" spans="31:31" ht="15.75" x14ac:dyDescent="0.3">
      <c r="AE42449" s="70"/>
    </row>
    <row r="42450" spans="31:31" ht="15.75" x14ac:dyDescent="0.3">
      <c r="AE42450" s="70"/>
    </row>
    <row r="42451" spans="31:31" ht="15.75" x14ac:dyDescent="0.3">
      <c r="AE42451" s="70"/>
    </row>
    <row r="42452" spans="31:31" ht="15.75" x14ac:dyDescent="0.3">
      <c r="AE42452" s="70"/>
    </row>
    <row r="42453" spans="31:31" ht="15.75" x14ac:dyDescent="0.3">
      <c r="AE42453" s="70"/>
    </row>
    <row r="42454" spans="31:31" ht="15.75" x14ac:dyDescent="0.3">
      <c r="AE42454" s="70"/>
    </row>
    <row r="42455" spans="31:31" ht="15.75" x14ac:dyDescent="0.3">
      <c r="AE42455" s="70"/>
    </row>
    <row r="42456" spans="31:31" ht="15.75" x14ac:dyDescent="0.3">
      <c r="AE42456" s="70"/>
    </row>
    <row r="42457" spans="31:31" ht="15.75" x14ac:dyDescent="0.3">
      <c r="AE42457" s="70"/>
    </row>
    <row r="42458" spans="31:31" ht="15.75" x14ac:dyDescent="0.3">
      <c r="AE42458" s="70"/>
    </row>
    <row r="42459" spans="31:31" ht="15.75" x14ac:dyDescent="0.3">
      <c r="AE42459" s="70"/>
    </row>
    <row r="42460" spans="31:31" ht="15.75" x14ac:dyDescent="0.3">
      <c r="AE42460" s="70"/>
    </row>
    <row r="42461" spans="31:31" ht="15.75" x14ac:dyDescent="0.3">
      <c r="AE42461" s="70"/>
    </row>
    <row r="42462" spans="31:31" ht="15.75" x14ac:dyDescent="0.3">
      <c r="AE42462" s="70"/>
    </row>
    <row r="42463" spans="31:31" ht="15.75" x14ac:dyDescent="0.3">
      <c r="AE42463" s="70"/>
    </row>
    <row r="42464" spans="31:31" ht="15.75" x14ac:dyDescent="0.3">
      <c r="AE42464" s="70"/>
    </row>
    <row r="42465" spans="31:31" ht="15.75" x14ac:dyDescent="0.3">
      <c r="AE42465" s="70"/>
    </row>
    <row r="42466" spans="31:31" ht="15.75" x14ac:dyDescent="0.3">
      <c r="AE42466" s="70"/>
    </row>
    <row r="42467" spans="31:31" ht="15.75" x14ac:dyDescent="0.3">
      <c r="AE42467" s="70"/>
    </row>
    <row r="42468" spans="31:31" ht="15.75" x14ac:dyDescent="0.3">
      <c r="AE42468" s="70"/>
    </row>
    <row r="42469" spans="31:31" ht="15.75" x14ac:dyDescent="0.3">
      <c r="AE42469" s="70"/>
    </row>
    <row r="42470" spans="31:31" ht="15.75" x14ac:dyDescent="0.3">
      <c r="AE42470" s="70"/>
    </row>
    <row r="42471" spans="31:31" ht="15.75" x14ac:dyDescent="0.3">
      <c r="AE42471" s="70"/>
    </row>
    <row r="42472" spans="31:31" ht="15.75" x14ac:dyDescent="0.3">
      <c r="AE42472" s="70"/>
    </row>
    <row r="42473" spans="31:31" ht="15.75" x14ac:dyDescent="0.3">
      <c r="AE42473" s="70"/>
    </row>
    <row r="42474" spans="31:31" ht="15.75" x14ac:dyDescent="0.3">
      <c r="AE42474" s="70"/>
    </row>
    <row r="42475" spans="31:31" ht="15.75" x14ac:dyDescent="0.3">
      <c r="AE42475" s="70"/>
    </row>
    <row r="42476" spans="31:31" ht="15.75" x14ac:dyDescent="0.3">
      <c r="AE42476" s="70"/>
    </row>
    <row r="42477" spans="31:31" ht="15.75" x14ac:dyDescent="0.3">
      <c r="AE42477" s="70"/>
    </row>
    <row r="42478" spans="31:31" ht="15.75" x14ac:dyDescent="0.3">
      <c r="AE42478" s="70"/>
    </row>
    <row r="42479" spans="31:31" ht="15.75" x14ac:dyDescent="0.3">
      <c r="AE42479" s="70"/>
    </row>
    <row r="42480" spans="31:31" ht="15.75" x14ac:dyDescent="0.3">
      <c r="AE42480" s="70"/>
    </row>
    <row r="42481" spans="31:31" ht="15.75" x14ac:dyDescent="0.3">
      <c r="AE42481" s="70"/>
    </row>
    <row r="42482" spans="31:31" ht="15.75" x14ac:dyDescent="0.3">
      <c r="AE42482" s="70"/>
    </row>
    <row r="42483" spans="31:31" ht="15.75" x14ac:dyDescent="0.3">
      <c r="AE42483" s="70"/>
    </row>
    <row r="42484" spans="31:31" ht="15.75" x14ac:dyDescent="0.3">
      <c r="AE42484" s="70"/>
    </row>
    <row r="42485" spans="31:31" ht="15.75" x14ac:dyDescent="0.3">
      <c r="AE42485" s="70"/>
    </row>
    <row r="42486" spans="31:31" ht="15.75" x14ac:dyDescent="0.3">
      <c r="AE42486" s="70"/>
    </row>
    <row r="42487" spans="31:31" ht="15.75" x14ac:dyDescent="0.3">
      <c r="AE42487" s="70"/>
    </row>
    <row r="42488" spans="31:31" ht="15.75" x14ac:dyDescent="0.3">
      <c r="AE42488" s="70"/>
    </row>
    <row r="42489" spans="31:31" ht="15.75" x14ac:dyDescent="0.3">
      <c r="AE42489" s="70"/>
    </row>
    <row r="42490" spans="31:31" ht="15.75" x14ac:dyDescent="0.3">
      <c r="AE42490" s="70"/>
    </row>
    <row r="42491" spans="31:31" ht="15.75" x14ac:dyDescent="0.3">
      <c r="AE42491" s="70"/>
    </row>
    <row r="42492" spans="31:31" ht="15.75" x14ac:dyDescent="0.3">
      <c r="AE42492" s="70"/>
    </row>
    <row r="42493" spans="31:31" ht="15.75" x14ac:dyDescent="0.3">
      <c r="AE42493" s="70"/>
    </row>
    <row r="42494" spans="31:31" ht="15.75" x14ac:dyDescent="0.3">
      <c r="AE42494" s="70"/>
    </row>
    <row r="42495" spans="31:31" ht="15.75" x14ac:dyDescent="0.3">
      <c r="AE42495" s="70"/>
    </row>
    <row r="42496" spans="31:31" ht="15.75" x14ac:dyDescent="0.3">
      <c r="AE42496" s="70"/>
    </row>
    <row r="42497" spans="31:31" ht="15.75" x14ac:dyDescent="0.3">
      <c r="AE42497" s="70"/>
    </row>
    <row r="42498" spans="31:31" ht="15.75" x14ac:dyDescent="0.3">
      <c r="AE42498" s="70"/>
    </row>
    <row r="42499" spans="31:31" ht="15.75" x14ac:dyDescent="0.3">
      <c r="AE42499" s="70"/>
    </row>
    <row r="42500" spans="31:31" ht="15.75" x14ac:dyDescent="0.3">
      <c r="AE42500" s="70"/>
    </row>
    <row r="42501" spans="31:31" ht="15.75" x14ac:dyDescent="0.3">
      <c r="AE42501" s="70"/>
    </row>
    <row r="42502" spans="31:31" ht="15.75" x14ac:dyDescent="0.3">
      <c r="AE42502" s="70"/>
    </row>
    <row r="42503" spans="31:31" ht="15.75" x14ac:dyDescent="0.3">
      <c r="AE42503" s="70"/>
    </row>
    <row r="42504" spans="31:31" ht="15.75" x14ac:dyDescent="0.3">
      <c r="AE42504" s="70"/>
    </row>
    <row r="42505" spans="31:31" ht="15.75" x14ac:dyDescent="0.3">
      <c r="AE42505" s="70"/>
    </row>
    <row r="42506" spans="31:31" ht="15.75" x14ac:dyDescent="0.3">
      <c r="AE42506" s="70"/>
    </row>
    <row r="42507" spans="31:31" ht="15.75" x14ac:dyDescent="0.3">
      <c r="AE42507" s="70"/>
    </row>
    <row r="42508" spans="31:31" ht="15.75" x14ac:dyDescent="0.3">
      <c r="AE42508" s="70"/>
    </row>
    <row r="42509" spans="31:31" ht="15.75" x14ac:dyDescent="0.3">
      <c r="AE42509" s="70"/>
    </row>
    <row r="42510" spans="31:31" ht="15.75" x14ac:dyDescent="0.3">
      <c r="AE42510" s="70"/>
    </row>
    <row r="42511" spans="31:31" ht="15.75" x14ac:dyDescent="0.3">
      <c r="AE42511" s="70"/>
    </row>
    <row r="42512" spans="31:31" ht="15.75" x14ac:dyDescent="0.3">
      <c r="AE42512" s="70"/>
    </row>
    <row r="42513" spans="31:31" ht="15.75" x14ac:dyDescent="0.3">
      <c r="AE42513" s="70"/>
    </row>
    <row r="42514" spans="31:31" ht="15.75" x14ac:dyDescent="0.3">
      <c r="AE42514" s="70"/>
    </row>
    <row r="42515" spans="31:31" ht="15.75" x14ac:dyDescent="0.3">
      <c r="AE42515" s="70"/>
    </row>
    <row r="42516" spans="31:31" ht="15.75" x14ac:dyDescent="0.3">
      <c r="AE42516" s="70"/>
    </row>
    <row r="42517" spans="31:31" ht="15.75" x14ac:dyDescent="0.3">
      <c r="AE42517" s="70"/>
    </row>
    <row r="42518" spans="31:31" ht="15.75" x14ac:dyDescent="0.3">
      <c r="AE42518" s="70"/>
    </row>
    <row r="42519" spans="31:31" ht="15.75" x14ac:dyDescent="0.3">
      <c r="AE42519" s="70"/>
    </row>
    <row r="42520" spans="31:31" ht="15.75" x14ac:dyDescent="0.3">
      <c r="AE42520" s="70"/>
    </row>
    <row r="42521" spans="31:31" ht="15.75" x14ac:dyDescent="0.3">
      <c r="AE42521" s="70"/>
    </row>
    <row r="42522" spans="31:31" ht="15.75" x14ac:dyDescent="0.3">
      <c r="AE42522" s="70"/>
    </row>
    <row r="42523" spans="31:31" ht="15.75" x14ac:dyDescent="0.3">
      <c r="AE42523" s="70"/>
    </row>
    <row r="42524" spans="31:31" ht="15.75" x14ac:dyDescent="0.3">
      <c r="AE42524" s="70"/>
    </row>
    <row r="42525" spans="31:31" ht="15.75" x14ac:dyDescent="0.3">
      <c r="AE42525" s="70"/>
    </row>
    <row r="42526" spans="31:31" ht="15.75" x14ac:dyDescent="0.3">
      <c r="AE42526" s="70"/>
    </row>
    <row r="42527" spans="31:31" ht="15.75" x14ac:dyDescent="0.3">
      <c r="AE42527" s="70"/>
    </row>
    <row r="42528" spans="31:31" ht="15.75" x14ac:dyDescent="0.3">
      <c r="AE42528" s="70"/>
    </row>
    <row r="42529" spans="31:31" ht="15.75" x14ac:dyDescent="0.3">
      <c r="AE42529" s="70"/>
    </row>
    <row r="42530" spans="31:31" ht="15.75" x14ac:dyDescent="0.3">
      <c r="AE42530" s="70"/>
    </row>
    <row r="42531" spans="31:31" ht="15.75" x14ac:dyDescent="0.3">
      <c r="AE42531" s="70"/>
    </row>
    <row r="42532" spans="31:31" ht="15.75" x14ac:dyDescent="0.3">
      <c r="AE42532" s="70"/>
    </row>
    <row r="42533" spans="31:31" ht="15.75" x14ac:dyDescent="0.3">
      <c r="AE42533" s="70"/>
    </row>
    <row r="42534" spans="31:31" ht="15.75" x14ac:dyDescent="0.3">
      <c r="AE42534" s="70"/>
    </row>
    <row r="42535" spans="31:31" ht="15.75" x14ac:dyDescent="0.3">
      <c r="AE42535" s="70"/>
    </row>
    <row r="42536" spans="31:31" ht="15.75" x14ac:dyDescent="0.3">
      <c r="AE42536" s="70"/>
    </row>
    <row r="42537" spans="31:31" ht="15.75" x14ac:dyDescent="0.3">
      <c r="AE42537" s="70"/>
    </row>
    <row r="42538" spans="31:31" ht="15.75" x14ac:dyDescent="0.3">
      <c r="AE42538" s="70"/>
    </row>
    <row r="42539" spans="31:31" ht="15.75" x14ac:dyDescent="0.3">
      <c r="AE42539" s="70"/>
    </row>
    <row r="42540" spans="31:31" ht="15.75" x14ac:dyDescent="0.3">
      <c r="AE42540" s="70"/>
    </row>
    <row r="42541" spans="31:31" ht="15.75" x14ac:dyDescent="0.3">
      <c r="AE42541" s="70"/>
    </row>
    <row r="42542" spans="31:31" ht="15.75" x14ac:dyDescent="0.3">
      <c r="AE42542" s="70"/>
    </row>
    <row r="42543" spans="31:31" ht="15.75" x14ac:dyDescent="0.3">
      <c r="AE42543" s="70"/>
    </row>
    <row r="42544" spans="31:31" ht="15.75" x14ac:dyDescent="0.3">
      <c r="AE42544" s="70"/>
    </row>
    <row r="42545" spans="31:31" ht="15.75" x14ac:dyDescent="0.3">
      <c r="AE42545" s="70"/>
    </row>
    <row r="42546" spans="31:31" ht="15.75" x14ac:dyDescent="0.3">
      <c r="AE42546" s="70"/>
    </row>
    <row r="42547" spans="31:31" ht="15.75" x14ac:dyDescent="0.3">
      <c r="AE42547" s="70"/>
    </row>
    <row r="42548" spans="31:31" ht="15.75" x14ac:dyDescent="0.3">
      <c r="AE42548" s="70"/>
    </row>
    <row r="42549" spans="31:31" ht="15.75" x14ac:dyDescent="0.3">
      <c r="AE42549" s="70"/>
    </row>
    <row r="42550" spans="31:31" ht="15.75" x14ac:dyDescent="0.3">
      <c r="AE42550" s="70"/>
    </row>
    <row r="42551" spans="31:31" ht="15.75" x14ac:dyDescent="0.3">
      <c r="AE42551" s="70"/>
    </row>
    <row r="42552" spans="31:31" ht="15.75" x14ac:dyDescent="0.3">
      <c r="AE42552" s="70"/>
    </row>
    <row r="42553" spans="31:31" ht="15.75" x14ac:dyDescent="0.3">
      <c r="AE42553" s="70"/>
    </row>
    <row r="42554" spans="31:31" ht="15.75" x14ac:dyDescent="0.3">
      <c r="AE42554" s="70"/>
    </row>
    <row r="42555" spans="31:31" ht="15.75" x14ac:dyDescent="0.3">
      <c r="AE42555" s="70"/>
    </row>
    <row r="42556" spans="31:31" ht="15.75" x14ac:dyDescent="0.3">
      <c r="AE42556" s="70"/>
    </row>
    <row r="42557" spans="31:31" ht="15.75" x14ac:dyDescent="0.3">
      <c r="AE42557" s="70"/>
    </row>
    <row r="42558" spans="31:31" ht="15.75" x14ac:dyDescent="0.3">
      <c r="AE42558" s="70"/>
    </row>
    <row r="42559" spans="31:31" ht="15.75" x14ac:dyDescent="0.3">
      <c r="AE42559" s="70"/>
    </row>
    <row r="42560" spans="31:31" ht="15.75" x14ac:dyDescent="0.3">
      <c r="AE42560" s="70"/>
    </row>
    <row r="42561" spans="31:31" ht="15.75" x14ac:dyDescent="0.3">
      <c r="AE42561" s="70"/>
    </row>
    <row r="42562" spans="31:31" ht="15.75" x14ac:dyDescent="0.3">
      <c r="AE42562" s="70"/>
    </row>
    <row r="42563" spans="31:31" ht="15.75" x14ac:dyDescent="0.3">
      <c r="AE42563" s="70"/>
    </row>
    <row r="42564" spans="31:31" ht="15.75" x14ac:dyDescent="0.3">
      <c r="AE42564" s="70"/>
    </row>
    <row r="42565" spans="31:31" ht="15.75" x14ac:dyDescent="0.3">
      <c r="AE42565" s="70"/>
    </row>
    <row r="42566" spans="31:31" ht="15.75" x14ac:dyDescent="0.3">
      <c r="AE42566" s="70"/>
    </row>
    <row r="42567" spans="31:31" ht="15.75" x14ac:dyDescent="0.3">
      <c r="AE42567" s="70"/>
    </row>
    <row r="42568" spans="31:31" ht="15.75" x14ac:dyDescent="0.3">
      <c r="AE42568" s="70"/>
    </row>
    <row r="42569" spans="31:31" ht="15.75" x14ac:dyDescent="0.3">
      <c r="AE42569" s="70"/>
    </row>
    <row r="42570" spans="31:31" ht="15.75" x14ac:dyDescent="0.3">
      <c r="AE42570" s="70"/>
    </row>
    <row r="42571" spans="31:31" ht="15.75" x14ac:dyDescent="0.3">
      <c r="AE42571" s="70"/>
    </row>
    <row r="42572" spans="31:31" ht="15.75" x14ac:dyDescent="0.3">
      <c r="AE42572" s="70"/>
    </row>
    <row r="42573" spans="31:31" ht="15.75" x14ac:dyDescent="0.3">
      <c r="AE42573" s="70"/>
    </row>
    <row r="42574" spans="31:31" ht="15.75" x14ac:dyDescent="0.3">
      <c r="AE42574" s="70"/>
    </row>
    <row r="42575" spans="31:31" ht="15.75" x14ac:dyDescent="0.3">
      <c r="AE42575" s="70"/>
    </row>
    <row r="42576" spans="31:31" ht="15.75" x14ac:dyDescent="0.3">
      <c r="AE42576" s="70"/>
    </row>
    <row r="42577" spans="31:31" ht="15.75" x14ac:dyDescent="0.3">
      <c r="AE42577" s="70"/>
    </row>
    <row r="42578" spans="31:31" ht="15.75" x14ac:dyDescent="0.3">
      <c r="AE42578" s="70"/>
    </row>
    <row r="42579" spans="31:31" ht="15.75" x14ac:dyDescent="0.3">
      <c r="AE42579" s="70"/>
    </row>
    <row r="42580" spans="31:31" ht="15.75" x14ac:dyDescent="0.3">
      <c r="AE42580" s="70"/>
    </row>
    <row r="42581" spans="31:31" ht="15.75" x14ac:dyDescent="0.3">
      <c r="AE42581" s="70"/>
    </row>
    <row r="42582" spans="31:31" ht="15.75" x14ac:dyDescent="0.3">
      <c r="AE42582" s="70"/>
    </row>
    <row r="42583" spans="31:31" ht="15.75" x14ac:dyDescent="0.3">
      <c r="AE42583" s="70"/>
    </row>
    <row r="42584" spans="31:31" ht="15.75" x14ac:dyDescent="0.3">
      <c r="AE42584" s="70"/>
    </row>
    <row r="42585" spans="31:31" ht="15.75" x14ac:dyDescent="0.3">
      <c r="AE42585" s="70"/>
    </row>
    <row r="42586" spans="31:31" ht="15.75" x14ac:dyDescent="0.3">
      <c r="AE42586" s="70"/>
    </row>
    <row r="42587" spans="31:31" ht="15.75" x14ac:dyDescent="0.3">
      <c r="AE42587" s="70"/>
    </row>
    <row r="42588" spans="31:31" ht="15.75" x14ac:dyDescent="0.3">
      <c r="AE42588" s="70"/>
    </row>
    <row r="42589" spans="31:31" ht="15.75" x14ac:dyDescent="0.3">
      <c r="AE42589" s="70"/>
    </row>
    <row r="42590" spans="31:31" ht="15.75" x14ac:dyDescent="0.3">
      <c r="AE42590" s="70"/>
    </row>
    <row r="42591" spans="31:31" ht="15.75" x14ac:dyDescent="0.3">
      <c r="AE42591" s="70"/>
    </row>
    <row r="42592" spans="31:31" ht="15.75" x14ac:dyDescent="0.3">
      <c r="AE42592" s="70"/>
    </row>
    <row r="42593" spans="31:31" ht="15.75" x14ac:dyDescent="0.3">
      <c r="AE42593" s="70"/>
    </row>
    <row r="42594" spans="31:31" ht="15.75" x14ac:dyDescent="0.3">
      <c r="AE42594" s="70"/>
    </row>
    <row r="42595" spans="31:31" ht="15.75" x14ac:dyDescent="0.3">
      <c r="AE42595" s="70"/>
    </row>
    <row r="42596" spans="31:31" ht="15.75" x14ac:dyDescent="0.3">
      <c r="AE42596" s="70"/>
    </row>
    <row r="42597" spans="31:31" ht="15.75" x14ac:dyDescent="0.3">
      <c r="AE42597" s="70"/>
    </row>
    <row r="42598" spans="31:31" ht="15.75" x14ac:dyDescent="0.3">
      <c r="AE42598" s="70"/>
    </row>
    <row r="42599" spans="31:31" ht="15.75" x14ac:dyDescent="0.3">
      <c r="AE42599" s="70"/>
    </row>
    <row r="42600" spans="31:31" ht="15.75" x14ac:dyDescent="0.3">
      <c r="AE42600" s="70"/>
    </row>
    <row r="42601" spans="31:31" ht="15.75" x14ac:dyDescent="0.3">
      <c r="AE42601" s="70"/>
    </row>
    <row r="42602" spans="31:31" ht="15.75" x14ac:dyDescent="0.3">
      <c r="AE42602" s="70"/>
    </row>
    <row r="42603" spans="31:31" ht="15.75" x14ac:dyDescent="0.3">
      <c r="AE42603" s="70"/>
    </row>
    <row r="42604" spans="31:31" ht="15.75" x14ac:dyDescent="0.3">
      <c r="AE42604" s="70"/>
    </row>
    <row r="42605" spans="31:31" ht="15.75" x14ac:dyDescent="0.3">
      <c r="AE42605" s="70"/>
    </row>
    <row r="42606" spans="31:31" ht="15.75" x14ac:dyDescent="0.3">
      <c r="AE42606" s="70"/>
    </row>
    <row r="42607" spans="31:31" ht="15.75" x14ac:dyDescent="0.3">
      <c r="AE42607" s="70"/>
    </row>
    <row r="42608" spans="31:31" ht="15.75" x14ac:dyDescent="0.3">
      <c r="AE42608" s="70"/>
    </row>
    <row r="42609" spans="31:31" ht="15.75" x14ac:dyDescent="0.3">
      <c r="AE42609" s="70"/>
    </row>
    <row r="42610" spans="31:31" ht="15.75" x14ac:dyDescent="0.3">
      <c r="AE42610" s="70"/>
    </row>
    <row r="42611" spans="31:31" ht="15.75" x14ac:dyDescent="0.3">
      <c r="AE42611" s="70"/>
    </row>
    <row r="42612" spans="31:31" ht="15.75" x14ac:dyDescent="0.3">
      <c r="AE42612" s="70"/>
    </row>
    <row r="42613" spans="31:31" ht="15.75" x14ac:dyDescent="0.3">
      <c r="AE42613" s="70"/>
    </row>
    <row r="42614" spans="31:31" ht="15.75" x14ac:dyDescent="0.3">
      <c r="AE42614" s="70"/>
    </row>
    <row r="42615" spans="31:31" ht="15.75" x14ac:dyDescent="0.3">
      <c r="AE42615" s="70"/>
    </row>
    <row r="42616" spans="31:31" ht="15.75" x14ac:dyDescent="0.3">
      <c r="AE42616" s="70"/>
    </row>
    <row r="42617" spans="31:31" ht="15.75" x14ac:dyDescent="0.3">
      <c r="AE42617" s="70"/>
    </row>
    <row r="42618" spans="31:31" ht="15.75" x14ac:dyDescent="0.3">
      <c r="AE42618" s="70"/>
    </row>
    <row r="42619" spans="31:31" ht="15.75" x14ac:dyDescent="0.3">
      <c r="AE42619" s="70"/>
    </row>
    <row r="42620" spans="31:31" ht="15.75" x14ac:dyDescent="0.3">
      <c r="AE42620" s="70"/>
    </row>
    <row r="42621" spans="31:31" ht="15.75" x14ac:dyDescent="0.3">
      <c r="AE42621" s="70"/>
    </row>
    <row r="42622" spans="31:31" ht="15.75" x14ac:dyDescent="0.3">
      <c r="AE42622" s="70"/>
    </row>
    <row r="42623" spans="31:31" ht="15.75" x14ac:dyDescent="0.3">
      <c r="AE42623" s="70"/>
    </row>
    <row r="42624" spans="31:31" ht="15.75" x14ac:dyDescent="0.3">
      <c r="AE42624" s="70"/>
    </row>
    <row r="42625" spans="31:31" ht="15.75" x14ac:dyDescent="0.3">
      <c r="AE42625" s="70"/>
    </row>
    <row r="42626" spans="31:31" ht="15.75" x14ac:dyDescent="0.3">
      <c r="AE42626" s="70"/>
    </row>
    <row r="42627" spans="31:31" ht="15.75" x14ac:dyDescent="0.3">
      <c r="AE42627" s="70"/>
    </row>
    <row r="42628" spans="31:31" ht="15.75" x14ac:dyDescent="0.3">
      <c r="AE42628" s="70"/>
    </row>
    <row r="42629" spans="31:31" ht="15.75" x14ac:dyDescent="0.3">
      <c r="AE42629" s="70"/>
    </row>
    <row r="42630" spans="31:31" ht="15.75" x14ac:dyDescent="0.3">
      <c r="AE42630" s="70"/>
    </row>
    <row r="42631" spans="31:31" ht="15.75" x14ac:dyDescent="0.3">
      <c r="AE42631" s="70"/>
    </row>
    <row r="42632" spans="31:31" ht="15.75" x14ac:dyDescent="0.3">
      <c r="AE42632" s="70"/>
    </row>
    <row r="42633" spans="31:31" ht="15.75" x14ac:dyDescent="0.3">
      <c r="AE42633" s="70"/>
    </row>
    <row r="42634" spans="31:31" ht="15.75" x14ac:dyDescent="0.3">
      <c r="AE42634" s="70"/>
    </row>
    <row r="42635" spans="31:31" ht="15.75" x14ac:dyDescent="0.3">
      <c r="AE42635" s="70"/>
    </row>
    <row r="42636" spans="31:31" ht="15.75" x14ac:dyDescent="0.3">
      <c r="AE42636" s="70"/>
    </row>
    <row r="42637" spans="31:31" ht="15.75" x14ac:dyDescent="0.3">
      <c r="AE42637" s="70"/>
    </row>
    <row r="42638" spans="31:31" ht="15.75" x14ac:dyDescent="0.3">
      <c r="AE42638" s="70"/>
    </row>
    <row r="42639" spans="31:31" ht="15.75" x14ac:dyDescent="0.3">
      <c r="AE42639" s="70"/>
    </row>
    <row r="42640" spans="31:31" ht="15.75" x14ac:dyDescent="0.3">
      <c r="AE42640" s="70"/>
    </row>
    <row r="42641" spans="31:31" ht="15.75" x14ac:dyDescent="0.3">
      <c r="AE42641" s="70"/>
    </row>
    <row r="42642" spans="31:31" ht="15.75" x14ac:dyDescent="0.3">
      <c r="AE42642" s="70"/>
    </row>
    <row r="42643" spans="31:31" ht="15.75" x14ac:dyDescent="0.3">
      <c r="AE42643" s="70"/>
    </row>
    <row r="42644" spans="31:31" ht="15.75" x14ac:dyDescent="0.3">
      <c r="AE42644" s="70"/>
    </row>
    <row r="42645" spans="31:31" ht="15.75" x14ac:dyDescent="0.3">
      <c r="AE42645" s="70"/>
    </row>
    <row r="42646" spans="31:31" ht="15.75" x14ac:dyDescent="0.3">
      <c r="AE42646" s="70"/>
    </row>
    <row r="42647" spans="31:31" ht="15.75" x14ac:dyDescent="0.3">
      <c r="AE42647" s="70"/>
    </row>
    <row r="42648" spans="31:31" ht="15.75" x14ac:dyDescent="0.3">
      <c r="AE42648" s="70"/>
    </row>
    <row r="42649" spans="31:31" ht="15.75" x14ac:dyDescent="0.3">
      <c r="AE42649" s="70"/>
    </row>
    <row r="42650" spans="31:31" ht="15.75" x14ac:dyDescent="0.3">
      <c r="AE42650" s="70"/>
    </row>
    <row r="42651" spans="31:31" ht="15.75" x14ac:dyDescent="0.3">
      <c r="AE42651" s="70"/>
    </row>
    <row r="42652" spans="31:31" ht="15.75" x14ac:dyDescent="0.3">
      <c r="AE42652" s="70"/>
    </row>
    <row r="42653" spans="31:31" ht="15.75" x14ac:dyDescent="0.3">
      <c r="AE42653" s="70"/>
    </row>
    <row r="42654" spans="31:31" ht="15.75" x14ac:dyDescent="0.3">
      <c r="AE42654" s="70"/>
    </row>
    <row r="42655" spans="31:31" ht="15.75" x14ac:dyDescent="0.3">
      <c r="AE42655" s="70"/>
    </row>
    <row r="42656" spans="31:31" ht="15.75" x14ac:dyDescent="0.3">
      <c r="AE42656" s="70"/>
    </row>
    <row r="42657" spans="31:31" ht="15.75" x14ac:dyDescent="0.3">
      <c r="AE42657" s="70"/>
    </row>
    <row r="42658" spans="31:31" ht="15.75" x14ac:dyDescent="0.3">
      <c r="AE42658" s="70"/>
    </row>
    <row r="42659" spans="31:31" ht="15.75" x14ac:dyDescent="0.3">
      <c r="AE42659" s="70"/>
    </row>
    <row r="42660" spans="31:31" ht="15.75" x14ac:dyDescent="0.3">
      <c r="AE42660" s="70"/>
    </row>
    <row r="42661" spans="31:31" ht="15.75" x14ac:dyDescent="0.3">
      <c r="AE42661" s="70"/>
    </row>
    <row r="42662" spans="31:31" ht="15.75" x14ac:dyDescent="0.3">
      <c r="AE42662" s="70"/>
    </row>
    <row r="42663" spans="31:31" ht="15.75" x14ac:dyDescent="0.3">
      <c r="AE42663" s="70"/>
    </row>
    <row r="42664" spans="31:31" ht="15.75" x14ac:dyDescent="0.3">
      <c r="AE42664" s="70"/>
    </row>
    <row r="42665" spans="31:31" ht="15.75" x14ac:dyDescent="0.3">
      <c r="AE42665" s="70"/>
    </row>
    <row r="42666" spans="31:31" ht="15.75" x14ac:dyDescent="0.3">
      <c r="AE42666" s="70"/>
    </row>
    <row r="42667" spans="31:31" ht="15.75" x14ac:dyDescent="0.3">
      <c r="AE42667" s="70"/>
    </row>
    <row r="42668" spans="31:31" ht="15.75" x14ac:dyDescent="0.3">
      <c r="AE42668" s="70"/>
    </row>
    <row r="42669" spans="31:31" ht="15.75" x14ac:dyDescent="0.3">
      <c r="AE42669" s="70"/>
    </row>
    <row r="42670" spans="31:31" ht="15.75" x14ac:dyDescent="0.3">
      <c r="AE42670" s="70"/>
    </row>
    <row r="42671" spans="31:31" ht="15.75" x14ac:dyDescent="0.3">
      <c r="AE42671" s="70"/>
    </row>
    <row r="42672" spans="31:31" ht="15.75" x14ac:dyDescent="0.3">
      <c r="AE42672" s="70"/>
    </row>
    <row r="42673" spans="31:31" ht="15.75" x14ac:dyDescent="0.3">
      <c r="AE42673" s="70"/>
    </row>
    <row r="42674" spans="31:31" ht="15.75" x14ac:dyDescent="0.3">
      <c r="AE42674" s="70"/>
    </row>
    <row r="42675" spans="31:31" ht="15.75" x14ac:dyDescent="0.3">
      <c r="AE42675" s="70"/>
    </row>
    <row r="42676" spans="31:31" ht="15.75" x14ac:dyDescent="0.3">
      <c r="AE42676" s="70"/>
    </row>
    <row r="42677" spans="31:31" ht="15.75" x14ac:dyDescent="0.3">
      <c r="AE42677" s="70"/>
    </row>
    <row r="42678" spans="31:31" ht="15.75" x14ac:dyDescent="0.3">
      <c r="AE42678" s="70"/>
    </row>
    <row r="42679" spans="31:31" ht="15.75" x14ac:dyDescent="0.3">
      <c r="AE42679" s="70"/>
    </row>
    <row r="42680" spans="31:31" ht="15.75" x14ac:dyDescent="0.3">
      <c r="AE42680" s="70"/>
    </row>
    <row r="42681" spans="31:31" ht="15.75" x14ac:dyDescent="0.3">
      <c r="AE42681" s="70"/>
    </row>
    <row r="42682" spans="31:31" ht="15.75" x14ac:dyDescent="0.3">
      <c r="AE42682" s="70"/>
    </row>
    <row r="42683" spans="31:31" ht="15.75" x14ac:dyDescent="0.3">
      <c r="AE42683" s="70"/>
    </row>
    <row r="42684" spans="31:31" ht="15.75" x14ac:dyDescent="0.3">
      <c r="AE42684" s="70"/>
    </row>
    <row r="42685" spans="31:31" ht="15.75" x14ac:dyDescent="0.3">
      <c r="AE42685" s="70"/>
    </row>
    <row r="42686" spans="31:31" ht="15.75" x14ac:dyDescent="0.3">
      <c r="AE42686" s="70"/>
    </row>
    <row r="42687" spans="31:31" ht="15.75" x14ac:dyDescent="0.3">
      <c r="AE42687" s="70"/>
    </row>
    <row r="42688" spans="31:31" ht="15.75" x14ac:dyDescent="0.3">
      <c r="AE42688" s="70"/>
    </row>
    <row r="42689" spans="31:31" ht="15.75" x14ac:dyDescent="0.3">
      <c r="AE42689" s="70"/>
    </row>
    <row r="42690" spans="31:31" ht="15.75" x14ac:dyDescent="0.3">
      <c r="AE42690" s="70"/>
    </row>
    <row r="42691" spans="31:31" ht="15.75" x14ac:dyDescent="0.3">
      <c r="AE42691" s="70"/>
    </row>
    <row r="42692" spans="31:31" ht="15.75" x14ac:dyDescent="0.3">
      <c r="AE42692" s="70"/>
    </row>
    <row r="42693" spans="31:31" ht="15.75" x14ac:dyDescent="0.3">
      <c r="AE42693" s="70"/>
    </row>
    <row r="42694" spans="31:31" ht="15.75" x14ac:dyDescent="0.3">
      <c r="AE42694" s="70"/>
    </row>
    <row r="42695" spans="31:31" ht="15.75" x14ac:dyDescent="0.3">
      <c r="AE42695" s="70"/>
    </row>
    <row r="42696" spans="31:31" ht="15.75" x14ac:dyDescent="0.3">
      <c r="AE42696" s="70"/>
    </row>
    <row r="42697" spans="31:31" ht="15.75" x14ac:dyDescent="0.3">
      <c r="AE42697" s="70"/>
    </row>
    <row r="42698" spans="31:31" ht="15.75" x14ac:dyDescent="0.3">
      <c r="AE42698" s="70"/>
    </row>
    <row r="42699" spans="31:31" ht="15.75" x14ac:dyDescent="0.3">
      <c r="AE42699" s="70"/>
    </row>
    <row r="42700" spans="31:31" ht="15.75" x14ac:dyDescent="0.3">
      <c r="AE42700" s="70"/>
    </row>
    <row r="42701" spans="31:31" ht="15.75" x14ac:dyDescent="0.3">
      <c r="AE42701" s="70"/>
    </row>
    <row r="42702" spans="31:31" ht="15.75" x14ac:dyDescent="0.3">
      <c r="AE42702" s="70"/>
    </row>
    <row r="42703" spans="31:31" ht="15.75" x14ac:dyDescent="0.3">
      <c r="AE42703" s="70"/>
    </row>
    <row r="42704" spans="31:31" ht="15.75" x14ac:dyDescent="0.3">
      <c r="AE42704" s="70"/>
    </row>
    <row r="42705" spans="31:31" ht="15.75" x14ac:dyDescent="0.3">
      <c r="AE42705" s="70"/>
    </row>
    <row r="42706" spans="31:31" ht="15.75" x14ac:dyDescent="0.3">
      <c r="AE42706" s="70"/>
    </row>
    <row r="42707" spans="31:31" ht="15.75" x14ac:dyDescent="0.3">
      <c r="AE42707" s="70"/>
    </row>
    <row r="42708" spans="31:31" ht="15.75" x14ac:dyDescent="0.3">
      <c r="AE42708" s="70"/>
    </row>
    <row r="42709" spans="31:31" ht="15.75" x14ac:dyDescent="0.3">
      <c r="AE42709" s="70"/>
    </row>
    <row r="42710" spans="31:31" ht="15.75" x14ac:dyDescent="0.3">
      <c r="AE42710" s="70"/>
    </row>
    <row r="42711" spans="31:31" ht="15.75" x14ac:dyDescent="0.3">
      <c r="AE42711" s="70"/>
    </row>
    <row r="42712" spans="31:31" ht="15.75" x14ac:dyDescent="0.3">
      <c r="AE42712" s="70"/>
    </row>
    <row r="42713" spans="31:31" ht="15.75" x14ac:dyDescent="0.3">
      <c r="AE42713" s="70"/>
    </row>
    <row r="42714" spans="31:31" ht="15.75" x14ac:dyDescent="0.3">
      <c r="AE42714" s="70"/>
    </row>
    <row r="42715" spans="31:31" ht="15.75" x14ac:dyDescent="0.3">
      <c r="AE42715" s="70"/>
    </row>
    <row r="42716" spans="31:31" ht="15.75" x14ac:dyDescent="0.3">
      <c r="AE42716" s="70"/>
    </row>
    <row r="42717" spans="31:31" ht="15.75" x14ac:dyDescent="0.3">
      <c r="AE42717" s="70"/>
    </row>
    <row r="42718" spans="31:31" ht="15.75" x14ac:dyDescent="0.3">
      <c r="AE42718" s="70"/>
    </row>
    <row r="42719" spans="31:31" ht="15.75" x14ac:dyDescent="0.3">
      <c r="AE42719" s="70"/>
    </row>
    <row r="42720" spans="31:31" ht="15.75" x14ac:dyDescent="0.3">
      <c r="AE42720" s="70"/>
    </row>
    <row r="42721" spans="31:31" ht="15.75" x14ac:dyDescent="0.3">
      <c r="AE42721" s="70"/>
    </row>
    <row r="42722" spans="31:31" ht="15.75" x14ac:dyDescent="0.3">
      <c r="AE42722" s="70"/>
    </row>
    <row r="42723" spans="31:31" ht="15.75" x14ac:dyDescent="0.3">
      <c r="AE42723" s="70"/>
    </row>
    <row r="42724" spans="31:31" ht="15.75" x14ac:dyDescent="0.3">
      <c r="AE42724" s="70"/>
    </row>
    <row r="42725" spans="31:31" ht="15.75" x14ac:dyDescent="0.3">
      <c r="AE42725" s="70"/>
    </row>
    <row r="42726" spans="31:31" ht="15.75" x14ac:dyDescent="0.3">
      <c r="AE42726" s="70"/>
    </row>
    <row r="42727" spans="31:31" ht="15.75" x14ac:dyDescent="0.3">
      <c r="AE42727" s="70"/>
    </row>
    <row r="42728" spans="31:31" ht="15.75" x14ac:dyDescent="0.3">
      <c r="AE42728" s="70"/>
    </row>
    <row r="42729" spans="31:31" ht="15.75" x14ac:dyDescent="0.3">
      <c r="AE42729" s="70"/>
    </row>
    <row r="42730" spans="31:31" ht="15.75" x14ac:dyDescent="0.3">
      <c r="AE42730" s="70"/>
    </row>
    <row r="42731" spans="31:31" ht="15.75" x14ac:dyDescent="0.3">
      <c r="AE42731" s="70"/>
    </row>
    <row r="42732" spans="31:31" ht="15.75" x14ac:dyDescent="0.3">
      <c r="AE42732" s="70"/>
    </row>
    <row r="42733" spans="31:31" ht="15.75" x14ac:dyDescent="0.3">
      <c r="AE42733" s="70"/>
    </row>
    <row r="42734" spans="31:31" ht="15.75" x14ac:dyDescent="0.3">
      <c r="AE42734" s="70"/>
    </row>
    <row r="42735" spans="31:31" ht="15.75" x14ac:dyDescent="0.3">
      <c r="AE42735" s="70"/>
    </row>
    <row r="42736" spans="31:31" ht="15.75" x14ac:dyDescent="0.3">
      <c r="AE42736" s="70"/>
    </row>
    <row r="42737" spans="31:31" ht="15.75" x14ac:dyDescent="0.3">
      <c r="AE42737" s="70"/>
    </row>
    <row r="42738" spans="31:31" ht="15.75" x14ac:dyDescent="0.3">
      <c r="AE42738" s="70"/>
    </row>
    <row r="42739" spans="31:31" ht="15.75" x14ac:dyDescent="0.3">
      <c r="AE42739" s="70"/>
    </row>
    <row r="42740" spans="31:31" ht="15.75" x14ac:dyDescent="0.3">
      <c r="AE42740" s="70"/>
    </row>
    <row r="42741" spans="31:31" ht="15.75" x14ac:dyDescent="0.3">
      <c r="AE42741" s="70"/>
    </row>
    <row r="42742" spans="31:31" ht="15.75" x14ac:dyDescent="0.3">
      <c r="AE42742" s="70"/>
    </row>
    <row r="42743" spans="31:31" ht="15.75" x14ac:dyDescent="0.3">
      <c r="AE42743" s="70"/>
    </row>
    <row r="42744" spans="31:31" ht="15.75" x14ac:dyDescent="0.3">
      <c r="AE42744" s="70"/>
    </row>
    <row r="42745" spans="31:31" ht="15.75" x14ac:dyDescent="0.3">
      <c r="AE42745" s="70"/>
    </row>
    <row r="42746" spans="31:31" ht="15.75" x14ac:dyDescent="0.3">
      <c r="AE42746" s="70"/>
    </row>
    <row r="42747" spans="31:31" ht="15.75" x14ac:dyDescent="0.3">
      <c r="AE42747" s="70"/>
    </row>
    <row r="42748" spans="31:31" ht="15.75" x14ac:dyDescent="0.3">
      <c r="AE42748" s="70"/>
    </row>
    <row r="42749" spans="31:31" ht="15.75" x14ac:dyDescent="0.3">
      <c r="AE42749" s="70"/>
    </row>
    <row r="42750" spans="31:31" ht="15.75" x14ac:dyDescent="0.3">
      <c r="AE42750" s="70"/>
    </row>
    <row r="42751" spans="31:31" ht="15.75" x14ac:dyDescent="0.3">
      <c r="AE42751" s="70"/>
    </row>
    <row r="42752" spans="31:31" ht="15.75" x14ac:dyDescent="0.3">
      <c r="AE42752" s="70"/>
    </row>
    <row r="42753" spans="31:31" ht="15.75" x14ac:dyDescent="0.3">
      <c r="AE42753" s="70"/>
    </row>
    <row r="42754" spans="31:31" ht="15.75" x14ac:dyDescent="0.3">
      <c r="AE42754" s="70"/>
    </row>
    <row r="42755" spans="31:31" ht="15.75" x14ac:dyDescent="0.3">
      <c r="AE42755" s="70"/>
    </row>
    <row r="42756" spans="31:31" ht="15.75" x14ac:dyDescent="0.3">
      <c r="AE42756" s="70"/>
    </row>
    <row r="42757" spans="31:31" ht="15.75" x14ac:dyDescent="0.3">
      <c r="AE42757" s="70"/>
    </row>
    <row r="42758" spans="31:31" ht="15.75" x14ac:dyDescent="0.3">
      <c r="AE42758" s="70"/>
    </row>
    <row r="42759" spans="31:31" ht="15.75" x14ac:dyDescent="0.3">
      <c r="AE42759" s="70"/>
    </row>
    <row r="42760" spans="31:31" ht="15.75" x14ac:dyDescent="0.3">
      <c r="AE42760" s="70"/>
    </row>
    <row r="42761" spans="31:31" ht="15.75" x14ac:dyDescent="0.3">
      <c r="AE42761" s="70"/>
    </row>
    <row r="42762" spans="31:31" ht="15.75" x14ac:dyDescent="0.3">
      <c r="AE42762" s="70"/>
    </row>
    <row r="42763" spans="31:31" ht="15.75" x14ac:dyDescent="0.3">
      <c r="AE42763" s="70"/>
    </row>
    <row r="42764" spans="31:31" ht="15.75" x14ac:dyDescent="0.3">
      <c r="AE42764" s="70"/>
    </row>
    <row r="42765" spans="31:31" ht="15.75" x14ac:dyDescent="0.3">
      <c r="AE42765" s="70"/>
    </row>
    <row r="42766" spans="31:31" ht="15.75" x14ac:dyDescent="0.3">
      <c r="AE42766" s="70"/>
    </row>
    <row r="42767" spans="31:31" ht="15.75" x14ac:dyDescent="0.3">
      <c r="AE42767" s="70"/>
    </row>
    <row r="42768" spans="31:31" ht="15.75" x14ac:dyDescent="0.3">
      <c r="AE42768" s="70"/>
    </row>
    <row r="42769" spans="31:31" ht="15.75" x14ac:dyDescent="0.3">
      <c r="AE42769" s="70"/>
    </row>
    <row r="42770" spans="31:31" ht="15.75" x14ac:dyDescent="0.3">
      <c r="AE42770" s="70"/>
    </row>
    <row r="42771" spans="31:31" ht="15.75" x14ac:dyDescent="0.3">
      <c r="AE42771" s="70"/>
    </row>
    <row r="42772" spans="31:31" ht="15.75" x14ac:dyDescent="0.3">
      <c r="AE42772" s="70"/>
    </row>
    <row r="42773" spans="31:31" ht="15.75" x14ac:dyDescent="0.3">
      <c r="AE42773" s="70"/>
    </row>
    <row r="42774" spans="31:31" ht="15.75" x14ac:dyDescent="0.3">
      <c r="AE42774" s="70"/>
    </row>
    <row r="42775" spans="31:31" ht="15.75" x14ac:dyDescent="0.3">
      <c r="AE42775" s="70"/>
    </row>
    <row r="42776" spans="31:31" ht="15.75" x14ac:dyDescent="0.3">
      <c r="AE42776" s="70"/>
    </row>
    <row r="42777" spans="31:31" ht="15.75" x14ac:dyDescent="0.3">
      <c r="AE42777" s="70"/>
    </row>
    <row r="42778" spans="31:31" ht="15.75" x14ac:dyDescent="0.3">
      <c r="AE42778" s="70"/>
    </row>
    <row r="42779" spans="31:31" ht="15.75" x14ac:dyDescent="0.3">
      <c r="AE42779" s="70"/>
    </row>
    <row r="42780" spans="31:31" ht="15.75" x14ac:dyDescent="0.3">
      <c r="AE42780" s="70"/>
    </row>
    <row r="42781" spans="31:31" ht="15.75" x14ac:dyDescent="0.3">
      <c r="AE42781" s="70"/>
    </row>
    <row r="42782" spans="31:31" ht="15.75" x14ac:dyDescent="0.3">
      <c r="AE42782" s="70"/>
    </row>
    <row r="42783" spans="31:31" ht="15.75" x14ac:dyDescent="0.3">
      <c r="AE42783" s="70"/>
    </row>
    <row r="42784" spans="31:31" ht="15.75" x14ac:dyDescent="0.3">
      <c r="AE42784" s="70"/>
    </row>
    <row r="42785" spans="31:31" ht="15.75" x14ac:dyDescent="0.3">
      <c r="AE42785" s="70"/>
    </row>
    <row r="42786" spans="31:31" ht="15.75" x14ac:dyDescent="0.3">
      <c r="AE42786" s="70"/>
    </row>
    <row r="42787" spans="31:31" ht="15.75" x14ac:dyDescent="0.3">
      <c r="AE42787" s="70"/>
    </row>
    <row r="42788" spans="31:31" ht="15.75" x14ac:dyDescent="0.3">
      <c r="AE42788" s="70"/>
    </row>
    <row r="42789" spans="31:31" ht="15.75" x14ac:dyDescent="0.3">
      <c r="AE42789" s="70"/>
    </row>
    <row r="42790" spans="31:31" ht="15.75" x14ac:dyDescent="0.3">
      <c r="AE42790" s="70"/>
    </row>
    <row r="42791" spans="31:31" ht="15.75" x14ac:dyDescent="0.3">
      <c r="AE42791" s="70"/>
    </row>
    <row r="42792" spans="31:31" ht="15.75" x14ac:dyDescent="0.3">
      <c r="AE42792" s="70"/>
    </row>
    <row r="42793" spans="31:31" ht="15.75" x14ac:dyDescent="0.3">
      <c r="AE42793" s="70"/>
    </row>
    <row r="42794" spans="31:31" ht="15.75" x14ac:dyDescent="0.3">
      <c r="AE42794" s="70"/>
    </row>
    <row r="42795" spans="31:31" ht="15.75" x14ac:dyDescent="0.3">
      <c r="AE42795" s="70"/>
    </row>
    <row r="42796" spans="31:31" ht="15.75" x14ac:dyDescent="0.3">
      <c r="AE42796" s="70"/>
    </row>
    <row r="42797" spans="31:31" ht="15.75" x14ac:dyDescent="0.3">
      <c r="AE42797" s="70"/>
    </row>
    <row r="42798" spans="31:31" ht="15.75" x14ac:dyDescent="0.3">
      <c r="AE42798" s="70"/>
    </row>
    <row r="42799" spans="31:31" ht="15.75" x14ac:dyDescent="0.3">
      <c r="AE42799" s="70"/>
    </row>
    <row r="42800" spans="31:31" ht="15.75" x14ac:dyDescent="0.3">
      <c r="AE42800" s="70"/>
    </row>
    <row r="42801" spans="31:31" ht="15.75" x14ac:dyDescent="0.3">
      <c r="AE42801" s="70"/>
    </row>
    <row r="42802" spans="31:31" ht="15.75" x14ac:dyDescent="0.3">
      <c r="AE42802" s="70"/>
    </row>
    <row r="42803" spans="31:31" ht="15.75" x14ac:dyDescent="0.3">
      <c r="AE42803" s="70"/>
    </row>
    <row r="42804" spans="31:31" ht="15.75" x14ac:dyDescent="0.3">
      <c r="AE42804" s="70"/>
    </row>
    <row r="42805" spans="31:31" ht="15.75" x14ac:dyDescent="0.3">
      <c r="AE42805" s="70"/>
    </row>
    <row r="42806" spans="31:31" ht="15.75" x14ac:dyDescent="0.3">
      <c r="AE42806" s="70"/>
    </row>
    <row r="42807" spans="31:31" ht="15.75" x14ac:dyDescent="0.3">
      <c r="AE42807" s="70"/>
    </row>
    <row r="42808" spans="31:31" ht="15.75" x14ac:dyDescent="0.3">
      <c r="AE42808" s="70"/>
    </row>
    <row r="42809" spans="31:31" ht="15.75" x14ac:dyDescent="0.3">
      <c r="AE42809" s="70"/>
    </row>
    <row r="42810" spans="31:31" ht="15.75" x14ac:dyDescent="0.3">
      <c r="AE42810" s="70"/>
    </row>
    <row r="42811" spans="31:31" ht="15.75" x14ac:dyDescent="0.3">
      <c r="AE42811" s="70"/>
    </row>
    <row r="42812" spans="31:31" ht="15.75" x14ac:dyDescent="0.3">
      <c r="AE42812" s="70"/>
    </row>
    <row r="42813" spans="31:31" ht="15.75" x14ac:dyDescent="0.3">
      <c r="AE42813" s="70"/>
    </row>
    <row r="42814" spans="31:31" ht="15.75" x14ac:dyDescent="0.3">
      <c r="AE42814" s="70"/>
    </row>
    <row r="42815" spans="31:31" ht="15.75" x14ac:dyDescent="0.3">
      <c r="AE42815" s="70"/>
    </row>
    <row r="42816" spans="31:31" ht="15.75" x14ac:dyDescent="0.3">
      <c r="AE42816" s="70"/>
    </row>
    <row r="42817" spans="31:31" ht="15.75" x14ac:dyDescent="0.3">
      <c r="AE42817" s="70"/>
    </row>
    <row r="42818" spans="31:31" ht="15.75" x14ac:dyDescent="0.3">
      <c r="AE42818" s="70"/>
    </row>
    <row r="42819" spans="31:31" ht="15.75" x14ac:dyDescent="0.3">
      <c r="AE42819" s="70"/>
    </row>
    <row r="42820" spans="31:31" ht="15.75" x14ac:dyDescent="0.3">
      <c r="AE42820" s="70"/>
    </row>
    <row r="42821" spans="31:31" ht="15.75" x14ac:dyDescent="0.3">
      <c r="AE42821" s="70"/>
    </row>
    <row r="42822" spans="31:31" ht="15.75" x14ac:dyDescent="0.3">
      <c r="AE42822" s="70"/>
    </row>
    <row r="42823" spans="31:31" ht="15.75" x14ac:dyDescent="0.3">
      <c r="AE42823" s="70"/>
    </row>
    <row r="42824" spans="31:31" ht="15.75" x14ac:dyDescent="0.3">
      <c r="AE42824" s="70"/>
    </row>
    <row r="42825" spans="31:31" ht="15.75" x14ac:dyDescent="0.3">
      <c r="AE42825" s="70"/>
    </row>
    <row r="42826" spans="31:31" ht="15.75" x14ac:dyDescent="0.3">
      <c r="AE42826" s="70"/>
    </row>
    <row r="42827" spans="31:31" ht="15.75" x14ac:dyDescent="0.3">
      <c r="AE42827" s="70"/>
    </row>
    <row r="42828" spans="31:31" ht="15.75" x14ac:dyDescent="0.3">
      <c r="AE42828" s="70"/>
    </row>
    <row r="42829" spans="31:31" ht="15.75" x14ac:dyDescent="0.3">
      <c r="AE42829" s="70"/>
    </row>
    <row r="42830" spans="31:31" ht="15.75" x14ac:dyDescent="0.3">
      <c r="AE42830" s="70"/>
    </row>
    <row r="42831" spans="31:31" ht="15.75" x14ac:dyDescent="0.3">
      <c r="AE42831" s="70"/>
    </row>
    <row r="42832" spans="31:31" ht="15.75" x14ac:dyDescent="0.3">
      <c r="AE42832" s="70"/>
    </row>
    <row r="42833" spans="31:31" ht="15.75" x14ac:dyDescent="0.3">
      <c r="AE42833" s="70"/>
    </row>
    <row r="42834" spans="31:31" ht="15.75" x14ac:dyDescent="0.3">
      <c r="AE42834" s="70"/>
    </row>
    <row r="42835" spans="31:31" ht="15.75" x14ac:dyDescent="0.3">
      <c r="AE42835" s="70"/>
    </row>
    <row r="42836" spans="31:31" ht="15.75" x14ac:dyDescent="0.3">
      <c r="AE42836" s="70"/>
    </row>
    <row r="42837" spans="31:31" ht="15.75" x14ac:dyDescent="0.3">
      <c r="AE42837" s="70"/>
    </row>
    <row r="42838" spans="31:31" ht="15.75" x14ac:dyDescent="0.3">
      <c r="AE42838" s="70"/>
    </row>
    <row r="42839" spans="31:31" ht="15.75" x14ac:dyDescent="0.3">
      <c r="AE42839" s="70"/>
    </row>
    <row r="42840" spans="31:31" ht="15.75" x14ac:dyDescent="0.3">
      <c r="AE42840" s="70"/>
    </row>
    <row r="42841" spans="31:31" ht="15.75" x14ac:dyDescent="0.3">
      <c r="AE42841" s="70"/>
    </row>
    <row r="42842" spans="31:31" ht="15.75" x14ac:dyDescent="0.3">
      <c r="AE42842" s="70"/>
    </row>
    <row r="42843" spans="31:31" ht="15.75" x14ac:dyDescent="0.3">
      <c r="AE42843" s="70"/>
    </row>
    <row r="42844" spans="31:31" ht="15.75" x14ac:dyDescent="0.3">
      <c r="AE42844" s="70"/>
    </row>
    <row r="42845" spans="31:31" ht="15.75" x14ac:dyDescent="0.3">
      <c r="AE42845" s="70"/>
    </row>
    <row r="42846" spans="31:31" ht="15.75" x14ac:dyDescent="0.3">
      <c r="AE42846" s="70"/>
    </row>
    <row r="42847" spans="31:31" ht="15.75" x14ac:dyDescent="0.3">
      <c r="AE42847" s="70"/>
    </row>
    <row r="42848" spans="31:31" ht="15.75" x14ac:dyDescent="0.3">
      <c r="AE42848" s="70"/>
    </row>
    <row r="42849" spans="31:31" ht="15.75" x14ac:dyDescent="0.3">
      <c r="AE42849" s="70"/>
    </row>
    <row r="42850" spans="31:31" ht="15.75" x14ac:dyDescent="0.3">
      <c r="AE42850" s="70"/>
    </row>
    <row r="42851" spans="31:31" ht="15.75" x14ac:dyDescent="0.3">
      <c r="AE42851" s="70"/>
    </row>
    <row r="42852" spans="31:31" ht="15.75" x14ac:dyDescent="0.3">
      <c r="AE42852" s="70"/>
    </row>
    <row r="42853" spans="31:31" ht="15.75" x14ac:dyDescent="0.3">
      <c r="AE42853" s="70"/>
    </row>
    <row r="42854" spans="31:31" ht="15.75" x14ac:dyDescent="0.3">
      <c r="AE42854" s="70"/>
    </row>
    <row r="42855" spans="31:31" ht="15.75" x14ac:dyDescent="0.3">
      <c r="AE42855" s="70"/>
    </row>
    <row r="42856" spans="31:31" ht="15.75" x14ac:dyDescent="0.3">
      <c r="AE42856" s="70"/>
    </row>
    <row r="42857" spans="31:31" ht="15.75" x14ac:dyDescent="0.3">
      <c r="AE42857" s="70"/>
    </row>
    <row r="42858" spans="31:31" ht="15.75" x14ac:dyDescent="0.3">
      <c r="AE42858" s="70"/>
    </row>
    <row r="42859" spans="31:31" ht="15.75" x14ac:dyDescent="0.3">
      <c r="AE42859" s="70"/>
    </row>
    <row r="42860" spans="31:31" ht="15.75" x14ac:dyDescent="0.3">
      <c r="AE42860" s="70"/>
    </row>
    <row r="42861" spans="31:31" ht="15.75" x14ac:dyDescent="0.3">
      <c r="AE42861" s="70"/>
    </row>
    <row r="42862" spans="31:31" ht="15.75" x14ac:dyDescent="0.3">
      <c r="AE42862" s="70"/>
    </row>
    <row r="42863" spans="31:31" ht="15.75" x14ac:dyDescent="0.3">
      <c r="AE42863" s="70"/>
    </row>
    <row r="42864" spans="31:31" ht="15.75" x14ac:dyDescent="0.3">
      <c r="AE42864" s="70"/>
    </row>
    <row r="42865" spans="31:31" ht="15.75" x14ac:dyDescent="0.3">
      <c r="AE42865" s="70"/>
    </row>
    <row r="42866" spans="31:31" ht="15.75" x14ac:dyDescent="0.3">
      <c r="AE42866" s="70"/>
    </row>
    <row r="42867" spans="31:31" ht="15.75" x14ac:dyDescent="0.3">
      <c r="AE42867" s="70"/>
    </row>
    <row r="42868" spans="31:31" ht="15.75" x14ac:dyDescent="0.3">
      <c r="AE42868" s="70"/>
    </row>
    <row r="42869" spans="31:31" ht="15.75" x14ac:dyDescent="0.3">
      <c r="AE42869" s="70"/>
    </row>
    <row r="42870" spans="31:31" ht="15.75" x14ac:dyDescent="0.3">
      <c r="AE42870" s="70"/>
    </row>
    <row r="42871" spans="31:31" ht="15.75" x14ac:dyDescent="0.3">
      <c r="AE42871" s="70"/>
    </row>
    <row r="42872" spans="31:31" ht="15.75" x14ac:dyDescent="0.3">
      <c r="AE42872" s="70"/>
    </row>
    <row r="42873" spans="31:31" ht="15.75" x14ac:dyDescent="0.3">
      <c r="AE42873" s="70"/>
    </row>
    <row r="42874" spans="31:31" ht="15.75" x14ac:dyDescent="0.3">
      <c r="AE42874" s="70"/>
    </row>
    <row r="42875" spans="31:31" ht="15.75" x14ac:dyDescent="0.3">
      <c r="AE42875" s="70"/>
    </row>
    <row r="42876" spans="31:31" ht="15.75" x14ac:dyDescent="0.3">
      <c r="AE42876" s="70"/>
    </row>
    <row r="42877" spans="31:31" ht="15.75" x14ac:dyDescent="0.3">
      <c r="AE42877" s="70"/>
    </row>
    <row r="42878" spans="31:31" ht="15.75" x14ac:dyDescent="0.3">
      <c r="AE42878" s="70"/>
    </row>
    <row r="42879" spans="31:31" ht="15.75" x14ac:dyDescent="0.3">
      <c r="AE42879" s="70"/>
    </row>
    <row r="42880" spans="31:31" ht="15.75" x14ac:dyDescent="0.3">
      <c r="AE42880" s="70"/>
    </row>
    <row r="42881" spans="31:31" ht="15.75" x14ac:dyDescent="0.3">
      <c r="AE42881" s="70"/>
    </row>
    <row r="42882" spans="31:31" ht="15.75" x14ac:dyDescent="0.3">
      <c r="AE42882" s="70"/>
    </row>
    <row r="42883" spans="31:31" ht="15.75" x14ac:dyDescent="0.3">
      <c r="AE42883" s="70"/>
    </row>
    <row r="42884" spans="31:31" ht="15.75" x14ac:dyDescent="0.3">
      <c r="AE42884" s="70"/>
    </row>
    <row r="42885" spans="31:31" ht="15.75" x14ac:dyDescent="0.3">
      <c r="AE42885" s="70"/>
    </row>
    <row r="42886" spans="31:31" ht="15.75" x14ac:dyDescent="0.3">
      <c r="AE42886" s="70"/>
    </row>
    <row r="42887" spans="31:31" ht="15.75" x14ac:dyDescent="0.3">
      <c r="AE42887" s="70"/>
    </row>
    <row r="42888" spans="31:31" ht="15.75" x14ac:dyDescent="0.3">
      <c r="AE42888" s="70"/>
    </row>
    <row r="42889" spans="31:31" ht="15.75" x14ac:dyDescent="0.3">
      <c r="AE42889" s="70"/>
    </row>
    <row r="42890" spans="31:31" ht="15.75" x14ac:dyDescent="0.3">
      <c r="AE42890" s="70"/>
    </row>
    <row r="42891" spans="31:31" ht="15.75" x14ac:dyDescent="0.3">
      <c r="AE42891" s="70"/>
    </row>
    <row r="42892" spans="31:31" ht="15.75" x14ac:dyDescent="0.3">
      <c r="AE42892" s="70"/>
    </row>
    <row r="42893" spans="31:31" ht="15.75" x14ac:dyDescent="0.3">
      <c r="AE42893" s="70"/>
    </row>
    <row r="42894" spans="31:31" ht="15.75" x14ac:dyDescent="0.3">
      <c r="AE42894" s="70"/>
    </row>
    <row r="42895" spans="31:31" ht="15.75" x14ac:dyDescent="0.3">
      <c r="AE42895" s="70"/>
    </row>
    <row r="42896" spans="31:31" ht="15.75" x14ac:dyDescent="0.3">
      <c r="AE42896" s="70"/>
    </row>
    <row r="42897" spans="31:31" ht="15.75" x14ac:dyDescent="0.3">
      <c r="AE42897" s="70"/>
    </row>
    <row r="42898" spans="31:31" ht="15.75" x14ac:dyDescent="0.3">
      <c r="AE42898" s="70"/>
    </row>
    <row r="42899" spans="31:31" ht="15.75" x14ac:dyDescent="0.3">
      <c r="AE42899" s="70"/>
    </row>
    <row r="42900" spans="31:31" ht="15.75" x14ac:dyDescent="0.3">
      <c r="AE42900" s="70"/>
    </row>
    <row r="42901" spans="31:31" ht="15.75" x14ac:dyDescent="0.3">
      <c r="AE42901" s="70"/>
    </row>
    <row r="42902" spans="31:31" ht="15.75" x14ac:dyDescent="0.3">
      <c r="AE42902" s="70"/>
    </row>
    <row r="42903" spans="31:31" ht="15.75" x14ac:dyDescent="0.3">
      <c r="AE42903" s="70"/>
    </row>
    <row r="42904" spans="31:31" ht="15.75" x14ac:dyDescent="0.3">
      <c r="AE42904" s="70"/>
    </row>
    <row r="42905" spans="31:31" ht="15.75" x14ac:dyDescent="0.3">
      <c r="AE42905" s="70"/>
    </row>
    <row r="42906" spans="31:31" ht="15.75" x14ac:dyDescent="0.3">
      <c r="AE42906" s="70"/>
    </row>
    <row r="42907" spans="31:31" ht="15.75" x14ac:dyDescent="0.3">
      <c r="AE42907" s="70"/>
    </row>
    <row r="42908" spans="31:31" ht="15.75" x14ac:dyDescent="0.3">
      <c r="AE42908" s="70"/>
    </row>
    <row r="42909" spans="31:31" ht="15.75" x14ac:dyDescent="0.3">
      <c r="AE42909" s="70"/>
    </row>
    <row r="42910" spans="31:31" ht="15.75" x14ac:dyDescent="0.3">
      <c r="AE42910" s="70"/>
    </row>
    <row r="42911" spans="31:31" ht="15.75" x14ac:dyDescent="0.3">
      <c r="AE42911" s="70"/>
    </row>
    <row r="42912" spans="31:31" ht="15.75" x14ac:dyDescent="0.3">
      <c r="AE42912" s="70"/>
    </row>
    <row r="42913" spans="31:31" ht="15.75" x14ac:dyDescent="0.3">
      <c r="AE42913" s="70"/>
    </row>
    <row r="42914" spans="31:31" ht="15.75" x14ac:dyDescent="0.3">
      <c r="AE42914" s="70"/>
    </row>
    <row r="42915" spans="31:31" ht="15.75" x14ac:dyDescent="0.3">
      <c r="AE42915" s="70"/>
    </row>
    <row r="42916" spans="31:31" ht="15.75" x14ac:dyDescent="0.3">
      <c r="AE42916" s="70"/>
    </row>
    <row r="42917" spans="31:31" ht="15.75" x14ac:dyDescent="0.3">
      <c r="AE42917" s="70"/>
    </row>
    <row r="42918" spans="31:31" ht="15.75" x14ac:dyDescent="0.3">
      <c r="AE42918" s="70"/>
    </row>
    <row r="42919" spans="31:31" ht="15.75" x14ac:dyDescent="0.3">
      <c r="AE42919" s="70"/>
    </row>
    <row r="42920" spans="31:31" ht="15.75" x14ac:dyDescent="0.3">
      <c r="AE42920" s="70"/>
    </row>
    <row r="42921" spans="31:31" ht="15.75" x14ac:dyDescent="0.3">
      <c r="AE42921" s="70"/>
    </row>
    <row r="42922" spans="31:31" ht="15.75" x14ac:dyDescent="0.3">
      <c r="AE42922" s="70"/>
    </row>
    <row r="42923" spans="31:31" ht="15.75" x14ac:dyDescent="0.3">
      <c r="AE42923" s="70"/>
    </row>
    <row r="42924" spans="31:31" ht="15.75" x14ac:dyDescent="0.3">
      <c r="AE42924" s="70"/>
    </row>
    <row r="42925" spans="31:31" ht="15.75" x14ac:dyDescent="0.3">
      <c r="AE42925" s="70"/>
    </row>
    <row r="42926" spans="31:31" ht="15.75" x14ac:dyDescent="0.3">
      <c r="AE42926" s="70"/>
    </row>
    <row r="42927" spans="31:31" ht="15.75" x14ac:dyDescent="0.3">
      <c r="AE42927" s="70"/>
    </row>
    <row r="42928" spans="31:31" ht="15.75" x14ac:dyDescent="0.3">
      <c r="AE42928" s="70"/>
    </row>
    <row r="42929" spans="31:31" ht="15.75" x14ac:dyDescent="0.3">
      <c r="AE42929" s="70"/>
    </row>
    <row r="42930" spans="31:31" ht="15.75" x14ac:dyDescent="0.3">
      <c r="AE42930" s="70"/>
    </row>
    <row r="42931" spans="31:31" ht="15.75" x14ac:dyDescent="0.3">
      <c r="AE42931" s="70"/>
    </row>
    <row r="42932" spans="31:31" ht="15.75" x14ac:dyDescent="0.3">
      <c r="AE42932" s="70"/>
    </row>
    <row r="42933" spans="31:31" ht="15.75" x14ac:dyDescent="0.3">
      <c r="AE42933" s="70"/>
    </row>
    <row r="42934" spans="31:31" ht="15.75" x14ac:dyDescent="0.3">
      <c r="AE42934" s="70"/>
    </row>
    <row r="42935" spans="31:31" ht="15.75" x14ac:dyDescent="0.3">
      <c r="AE42935" s="70"/>
    </row>
    <row r="42936" spans="31:31" ht="15.75" x14ac:dyDescent="0.3">
      <c r="AE42936" s="70"/>
    </row>
    <row r="42937" spans="31:31" ht="15.75" x14ac:dyDescent="0.3">
      <c r="AE42937" s="70"/>
    </row>
    <row r="42938" spans="31:31" ht="15.75" x14ac:dyDescent="0.3">
      <c r="AE42938" s="70"/>
    </row>
    <row r="42939" spans="31:31" ht="15.75" x14ac:dyDescent="0.3">
      <c r="AE42939" s="70"/>
    </row>
    <row r="42940" spans="31:31" ht="15.75" x14ac:dyDescent="0.3">
      <c r="AE42940" s="70"/>
    </row>
    <row r="42941" spans="31:31" ht="15.75" x14ac:dyDescent="0.3">
      <c r="AE42941" s="70"/>
    </row>
    <row r="42942" spans="31:31" ht="15.75" x14ac:dyDescent="0.3">
      <c r="AE42942" s="70"/>
    </row>
    <row r="42943" spans="31:31" ht="15.75" x14ac:dyDescent="0.3">
      <c r="AE42943" s="70"/>
    </row>
    <row r="42944" spans="31:31" ht="15.75" x14ac:dyDescent="0.3">
      <c r="AE42944" s="70"/>
    </row>
    <row r="42945" spans="31:31" ht="15.75" x14ac:dyDescent="0.3">
      <c r="AE42945" s="70"/>
    </row>
    <row r="42946" spans="31:31" ht="15.75" x14ac:dyDescent="0.3">
      <c r="AE42946" s="70"/>
    </row>
    <row r="42947" spans="31:31" ht="15.75" x14ac:dyDescent="0.3">
      <c r="AE42947" s="70"/>
    </row>
    <row r="42948" spans="31:31" ht="15.75" x14ac:dyDescent="0.3">
      <c r="AE42948" s="70"/>
    </row>
    <row r="42949" spans="31:31" ht="15.75" x14ac:dyDescent="0.3">
      <c r="AE42949" s="70"/>
    </row>
    <row r="42950" spans="31:31" ht="15.75" x14ac:dyDescent="0.3">
      <c r="AE42950" s="70"/>
    </row>
    <row r="42951" spans="31:31" ht="15.75" x14ac:dyDescent="0.3">
      <c r="AE42951" s="70"/>
    </row>
    <row r="42952" spans="31:31" ht="15.75" x14ac:dyDescent="0.3">
      <c r="AE42952" s="70"/>
    </row>
    <row r="42953" spans="31:31" ht="15.75" x14ac:dyDescent="0.3">
      <c r="AE42953" s="70"/>
    </row>
    <row r="42954" spans="31:31" ht="15.75" x14ac:dyDescent="0.3">
      <c r="AE42954" s="70"/>
    </row>
    <row r="42955" spans="31:31" ht="15.75" x14ac:dyDescent="0.3">
      <c r="AE42955" s="70"/>
    </row>
    <row r="42956" spans="31:31" ht="15.75" x14ac:dyDescent="0.3">
      <c r="AE42956" s="70"/>
    </row>
    <row r="42957" spans="31:31" ht="15.75" x14ac:dyDescent="0.3">
      <c r="AE42957" s="70"/>
    </row>
    <row r="42958" spans="31:31" ht="15.75" x14ac:dyDescent="0.3">
      <c r="AE42958" s="70"/>
    </row>
    <row r="42959" spans="31:31" ht="15.75" x14ac:dyDescent="0.3">
      <c r="AE42959" s="70"/>
    </row>
    <row r="42960" spans="31:31" ht="15.75" x14ac:dyDescent="0.3">
      <c r="AE42960" s="70"/>
    </row>
    <row r="42961" spans="31:31" ht="15.75" x14ac:dyDescent="0.3">
      <c r="AE42961" s="70"/>
    </row>
    <row r="42962" spans="31:31" ht="15.75" x14ac:dyDescent="0.3">
      <c r="AE42962" s="70"/>
    </row>
    <row r="42963" spans="31:31" ht="15.75" x14ac:dyDescent="0.3">
      <c r="AE42963" s="70"/>
    </row>
    <row r="42964" spans="31:31" ht="15.75" x14ac:dyDescent="0.3">
      <c r="AE42964" s="70"/>
    </row>
    <row r="42965" spans="31:31" ht="15.75" x14ac:dyDescent="0.3">
      <c r="AE42965" s="70"/>
    </row>
    <row r="42966" spans="31:31" ht="15.75" x14ac:dyDescent="0.3">
      <c r="AE42966" s="70"/>
    </row>
    <row r="42967" spans="31:31" ht="15.75" x14ac:dyDescent="0.3">
      <c r="AE42967" s="70"/>
    </row>
    <row r="42968" spans="31:31" ht="15.75" x14ac:dyDescent="0.3">
      <c r="AE42968" s="70"/>
    </row>
    <row r="42969" spans="31:31" ht="15.75" x14ac:dyDescent="0.3">
      <c r="AE42969" s="70"/>
    </row>
    <row r="42970" spans="31:31" ht="15.75" x14ac:dyDescent="0.3">
      <c r="AE42970" s="70"/>
    </row>
    <row r="42971" spans="31:31" ht="15.75" x14ac:dyDescent="0.3">
      <c r="AE42971" s="70"/>
    </row>
    <row r="42972" spans="31:31" ht="15.75" x14ac:dyDescent="0.3">
      <c r="AE42972" s="70"/>
    </row>
    <row r="42973" spans="31:31" ht="15.75" x14ac:dyDescent="0.3">
      <c r="AE42973" s="70"/>
    </row>
    <row r="42974" spans="31:31" ht="15.75" x14ac:dyDescent="0.3">
      <c r="AE42974" s="70"/>
    </row>
    <row r="42975" spans="31:31" ht="15.75" x14ac:dyDescent="0.3">
      <c r="AE42975" s="70"/>
    </row>
    <row r="42976" spans="31:31" ht="15.75" x14ac:dyDescent="0.3">
      <c r="AE42976" s="70"/>
    </row>
    <row r="42977" spans="31:31" ht="15.75" x14ac:dyDescent="0.3">
      <c r="AE42977" s="70"/>
    </row>
    <row r="42978" spans="31:31" ht="15.75" x14ac:dyDescent="0.3">
      <c r="AE42978" s="70"/>
    </row>
    <row r="42979" spans="31:31" ht="15.75" x14ac:dyDescent="0.3">
      <c r="AE42979" s="70"/>
    </row>
    <row r="42980" spans="31:31" ht="15.75" x14ac:dyDescent="0.3">
      <c r="AE42980" s="70"/>
    </row>
    <row r="42981" spans="31:31" ht="15.75" x14ac:dyDescent="0.3">
      <c r="AE42981" s="70"/>
    </row>
    <row r="42982" spans="31:31" ht="15.75" x14ac:dyDescent="0.3">
      <c r="AE42982" s="70"/>
    </row>
    <row r="42983" spans="31:31" ht="15.75" x14ac:dyDescent="0.3">
      <c r="AE42983" s="70"/>
    </row>
    <row r="42984" spans="31:31" ht="15.75" x14ac:dyDescent="0.3">
      <c r="AE42984" s="70"/>
    </row>
    <row r="42985" spans="31:31" ht="15.75" x14ac:dyDescent="0.3">
      <c r="AE42985" s="70"/>
    </row>
    <row r="42986" spans="31:31" ht="15.75" x14ac:dyDescent="0.3">
      <c r="AE42986" s="70"/>
    </row>
    <row r="42987" spans="31:31" ht="15.75" x14ac:dyDescent="0.3">
      <c r="AE42987" s="70"/>
    </row>
    <row r="42988" spans="31:31" ht="15.75" x14ac:dyDescent="0.3">
      <c r="AE42988" s="70"/>
    </row>
    <row r="42989" spans="31:31" ht="15.75" x14ac:dyDescent="0.3">
      <c r="AE42989" s="70"/>
    </row>
    <row r="42990" spans="31:31" ht="15.75" x14ac:dyDescent="0.3">
      <c r="AE42990" s="70"/>
    </row>
    <row r="42991" spans="31:31" ht="15.75" x14ac:dyDescent="0.3">
      <c r="AE42991" s="70"/>
    </row>
    <row r="42992" spans="31:31" ht="15.75" x14ac:dyDescent="0.3">
      <c r="AE42992" s="70"/>
    </row>
    <row r="42993" spans="31:31" ht="15.75" x14ac:dyDescent="0.3">
      <c r="AE42993" s="70"/>
    </row>
    <row r="42994" spans="31:31" ht="15.75" x14ac:dyDescent="0.3">
      <c r="AE42994" s="70"/>
    </row>
    <row r="42995" spans="31:31" ht="15.75" x14ac:dyDescent="0.3">
      <c r="AE42995" s="70"/>
    </row>
    <row r="42996" spans="31:31" ht="15.75" x14ac:dyDescent="0.3">
      <c r="AE42996" s="70"/>
    </row>
    <row r="42997" spans="31:31" ht="15.75" x14ac:dyDescent="0.3">
      <c r="AE42997" s="70"/>
    </row>
    <row r="42998" spans="31:31" ht="15.75" x14ac:dyDescent="0.3">
      <c r="AE42998" s="70"/>
    </row>
    <row r="42999" spans="31:31" ht="15.75" x14ac:dyDescent="0.3">
      <c r="AE42999" s="70"/>
    </row>
    <row r="43000" spans="31:31" ht="15.75" x14ac:dyDescent="0.3">
      <c r="AE43000" s="70"/>
    </row>
    <row r="43001" spans="31:31" ht="15.75" x14ac:dyDescent="0.3">
      <c r="AE43001" s="70"/>
    </row>
    <row r="43002" spans="31:31" ht="15.75" x14ac:dyDescent="0.3">
      <c r="AE43002" s="70"/>
    </row>
    <row r="43003" spans="31:31" ht="15.75" x14ac:dyDescent="0.3">
      <c r="AE43003" s="70"/>
    </row>
    <row r="43004" spans="31:31" ht="15.75" x14ac:dyDescent="0.3">
      <c r="AE43004" s="70"/>
    </row>
    <row r="43005" spans="31:31" ht="15.75" x14ac:dyDescent="0.3">
      <c r="AE43005" s="70"/>
    </row>
    <row r="43006" spans="31:31" ht="15.75" x14ac:dyDescent="0.3">
      <c r="AE43006" s="70"/>
    </row>
    <row r="43007" spans="31:31" ht="15.75" x14ac:dyDescent="0.3">
      <c r="AE43007" s="70"/>
    </row>
    <row r="43008" spans="31:31" ht="15.75" x14ac:dyDescent="0.3">
      <c r="AE43008" s="70"/>
    </row>
    <row r="43009" spans="31:31" ht="15.75" x14ac:dyDescent="0.3">
      <c r="AE43009" s="70"/>
    </row>
    <row r="43010" spans="31:31" ht="15.75" x14ac:dyDescent="0.3">
      <c r="AE43010" s="70"/>
    </row>
    <row r="43011" spans="31:31" ht="15.75" x14ac:dyDescent="0.3">
      <c r="AE43011" s="70"/>
    </row>
    <row r="43012" spans="31:31" ht="15.75" x14ac:dyDescent="0.3">
      <c r="AE43012" s="70"/>
    </row>
    <row r="43013" spans="31:31" ht="15.75" x14ac:dyDescent="0.3">
      <c r="AE43013" s="70"/>
    </row>
    <row r="43014" spans="31:31" ht="15.75" x14ac:dyDescent="0.3">
      <c r="AE43014" s="70"/>
    </row>
    <row r="43015" spans="31:31" ht="15.75" x14ac:dyDescent="0.3">
      <c r="AE43015" s="70"/>
    </row>
    <row r="43016" spans="31:31" ht="15.75" x14ac:dyDescent="0.3">
      <c r="AE43016" s="70"/>
    </row>
    <row r="43017" spans="31:31" ht="15.75" x14ac:dyDescent="0.3">
      <c r="AE43017" s="70"/>
    </row>
    <row r="43018" spans="31:31" ht="15.75" x14ac:dyDescent="0.3">
      <c r="AE43018" s="70"/>
    </row>
    <row r="43019" spans="31:31" ht="15.75" x14ac:dyDescent="0.3">
      <c r="AE43019" s="70"/>
    </row>
    <row r="43020" spans="31:31" ht="15.75" x14ac:dyDescent="0.3">
      <c r="AE43020" s="70"/>
    </row>
    <row r="43021" spans="31:31" ht="15.75" x14ac:dyDescent="0.3">
      <c r="AE43021" s="70"/>
    </row>
    <row r="43022" spans="31:31" ht="15.75" x14ac:dyDescent="0.3">
      <c r="AE43022" s="70"/>
    </row>
    <row r="43023" spans="31:31" ht="15.75" x14ac:dyDescent="0.3">
      <c r="AE43023" s="70"/>
    </row>
    <row r="43024" spans="31:31" ht="15.75" x14ac:dyDescent="0.3">
      <c r="AE43024" s="70"/>
    </row>
    <row r="43025" spans="31:31" ht="15.75" x14ac:dyDescent="0.3">
      <c r="AE43025" s="70"/>
    </row>
    <row r="43026" spans="31:31" ht="15.75" x14ac:dyDescent="0.3">
      <c r="AE43026" s="70"/>
    </row>
    <row r="43027" spans="31:31" ht="15.75" x14ac:dyDescent="0.3">
      <c r="AE43027" s="70"/>
    </row>
    <row r="43028" spans="31:31" ht="15.75" x14ac:dyDescent="0.3">
      <c r="AE43028" s="70"/>
    </row>
    <row r="43029" spans="31:31" ht="15.75" x14ac:dyDescent="0.3">
      <c r="AE43029" s="70"/>
    </row>
    <row r="43030" spans="31:31" ht="15.75" x14ac:dyDescent="0.3">
      <c r="AE43030" s="70"/>
    </row>
    <row r="43031" spans="31:31" ht="15.75" x14ac:dyDescent="0.3">
      <c r="AE43031" s="70"/>
    </row>
    <row r="43032" spans="31:31" ht="15.75" x14ac:dyDescent="0.3">
      <c r="AE43032" s="70"/>
    </row>
    <row r="43033" spans="31:31" ht="15.75" x14ac:dyDescent="0.3">
      <c r="AE43033" s="70"/>
    </row>
    <row r="43034" spans="31:31" ht="15.75" x14ac:dyDescent="0.3">
      <c r="AE43034" s="70"/>
    </row>
    <row r="43035" spans="31:31" ht="15.75" x14ac:dyDescent="0.3">
      <c r="AE43035" s="70"/>
    </row>
    <row r="43036" spans="31:31" ht="15.75" x14ac:dyDescent="0.3">
      <c r="AE43036" s="70"/>
    </row>
    <row r="43037" spans="31:31" ht="15.75" x14ac:dyDescent="0.3">
      <c r="AE43037" s="70"/>
    </row>
    <row r="43038" spans="31:31" ht="15.75" x14ac:dyDescent="0.3">
      <c r="AE43038" s="70"/>
    </row>
    <row r="43039" spans="31:31" ht="15.75" x14ac:dyDescent="0.3">
      <c r="AE43039" s="70"/>
    </row>
    <row r="43040" spans="31:31" ht="15.75" x14ac:dyDescent="0.3">
      <c r="AE43040" s="70"/>
    </row>
    <row r="43041" spans="31:31" ht="15.75" x14ac:dyDescent="0.3">
      <c r="AE43041" s="70"/>
    </row>
    <row r="43042" spans="31:31" ht="15.75" x14ac:dyDescent="0.3">
      <c r="AE43042" s="70"/>
    </row>
    <row r="43043" spans="31:31" ht="15.75" x14ac:dyDescent="0.3">
      <c r="AE43043" s="70"/>
    </row>
    <row r="43044" spans="31:31" ht="15.75" x14ac:dyDescent="0.3">
      <c r="AE43044" s="70"/>
    </row>
    <row r="43045" spans="31:31" ht="15.75" x14ac:dyDescent="0.3">
      <c r="AE43045" s="70"/>
    </row>
    <row r="43046" spans="31:31" ht="15.75" x14ac:dyDescent="0.3">
      <c r="AE43046" s="70"/>
    </row>
    <row r="43047" spans="31:31" ht="15.75" x14ac:dyDescent="0.3">
      <c r="AE43047" s="70"/>
    </row>
    <row r="43048" spans="31:31" ht="15.75" x14ac:dyDescent="0.3">
      <c r="AE43048" s="70"/>
    </row>
    <row r="43049" spans="31:31" ht="15.75" x14ac:dyDescent="0.3">
      <c r="AE43049" s="70"/>
    </row>
    <row r="43050" spans="31:31" ht="15.75" x14ac:dyDescent="0.3">
      <c r="AE43050" s="70"/>
    </row>
    <row r="43051" spans="31:31" ht="15.75" x14ac:dyDescent="0.3">
      <c r="AE43051" s="70"/>
    </row>
    <row r="43052" spans="31:31" ht="15.75" x14ac:dyDescent="0.3">
      <c r="AE43052" s="70"/>
    </row>
    <row r="43053" spans="31:31" ht="15.75" x14ac:dyDescent="0.3">
      <c r="AE43053" s="70"/>
    </row>
    <row r="43054" spans="31:31" ht="15.75" x14ac:dyDescent="0.3">
      <c r="AE43054" s="70"/>
    </row>
    <row r="43055" spans="31:31" ht="15.75" x14ac:dyDescent="0.3">
      <c r="AE43055" s="70"/>
    </row>
    <row r="43056" spans="31:31" ht="15.75" x14ac:dyDescent="0.3">
      <c r="AE43056" s="70"/>
    </row>
    <row r="43057" spans="31:31" ht="15.75" x14ac:dyDescent="0.3">
      <c r="AE43057" s="70"/>
    </row>
    <row r="43058" spans="31:31" ht="15.75" x14ac:dyDescent="0.3">
      <c r="AE43058" s="70"/>
    </row>
    <row r="43059" spans="31:31" ht="15.75" x14ac:dyDescent="0.3">
      <c r="AE43059" s="70"/>
    </row>
    <row r="43060" spans="31:31" ht="15.75" x14ac:dyDescent="0.3">
      <c r="AE43060" s="70"/>
    </row>
    <row r="43061" spans="31:31" ht="15.75" x14ac:dyDescent="0.3">
      <c r="AE43061" s="70"/>
    </row>
    <row r="43062" spans="31:31" ht="15.75" x14ac:dyDescent="0.3">
      <c r="AE43062" s="70"/>
    </row>
    <row r="43063" spans="31:31" ht="15.75" x14ac:dyDescent="0.3">
      <c r="AE43063" s="70"/>
    </row>
    <row r="43064" spans="31:31" ht="15.75" x14ac:dyDescent="0.3">
      <c r="AE43064" s="70"/>
    </row>
    <row r="43065" spans="31:31" ht="15.75" x14ac:dyDescent="0.3">
      <c r="AE43065" s="70"/>
    </row>
    <row r="43066" spans="31:31" ht="15.75" x14ac:dyDescent="0.3">
      <c r="AE43066" s="70"/>
    </row>
    <row r="43067" spans="31:31" ht="15.75" x14ac:dyDescent="0.3">
      <c r="AE43067" s="70"/>
    </row>
    <row r="43068" spans="31:31" ht="15.75" x14ac:dyDescent="0.3">
      <c r="AE43068" s="70"/>
    </row>
    <row r="43069" spans="31:31" ht="15.75" x14ac:dyDescent="0.3">
      <c r="AE43069" s="70"/>
    </row>
    <row r="43070" spans="31:31" ht="15.75" x14ac:dyDescent="0.3">
      <c r="AE43070" s="70"/>
    </row>
    <row r="43071" spans="31:31" ht="15.75" x14ac:dyDescent="0.3">
      <c r="AE43071" s="70"/>
    </row>
    <row r="43072" spans="31:31" ht="15.75" x14ac:dyDescent="0.3">
      <c r="AE43072" s="70"/>
    </row>
    <row r="43073" spans="31:31" ht="15.75" x14ac:dyDescent="0.3">
      <c r="AE43073" s="70"/>
    </row>
    <row r="43074" spans="31:31" ht="15.75" x14ac:dyDescent="0.3">
      <c r="AE43074" s="70"/>
    </row>
    <row r="43075" spans="31:31" ht="15.75" x14ac:dyDescent="0.3">
      <c r="AE43075" s="70"/>
    </row>
    <row r="43076" spans="31:31" ht="15.75" x14ac:dyDescent="0.3">
      <c r="AE43076" s="70"/>
    </row>
    <row r="43077" spans="31:31" ht="15.75" x14ac:dyDescent="0.3">
      <c r="AE43077" s="70"/>
    </row>
    <row r="43078" spans="31:31" ht="15.75" x14ac:dyDescent="0.3">
      <c r="AE43078" s="70"/>
    </row>
    <row r="43079" spans="31:31" ht="15.75" x14ac:dyDescent="0.3">
      <c r="AE43079" s="70"/>
    </row>
    <row r="43080" spans="31:31" ht="15.75" x14ac:dyDescent="0.3">
      <c r="AE43080" s="70"/>
    </row>
    <row r="43081" spans="31:31" ht="15.75" x14ac:dyDescent="0.3">
      <c r="AE43081" s="70"/>
    </row>
    <row r="43082" spans="31:31" ht="15.75" x14ac:dyDescent="0.3">
      <c r="AE43082" s="70"/>
    </row>
    <row r="43083" spans="31:31" ht="15.75" x14ac:dyDescent="0.3">
      <c r="AE43083" s="70"/>
    </row>
    <row r="43084" spans="31:31" ht="15.75" x14ac:dyDescent="0.3">
      <c r="AE43084" s="70"/>
    </row>
    <row r="43085" spans="31:31" ht="15.75" x14ac:dyDescent="0.3">
      <c r="AE43085" s="70"/>
    </row>
    <row r="43086" spans="31:31" ht="15.75" x14ac:dyDescent="0.3">
      <c r="AE43086" s="70"/>
    </row>
    <row r="43087" spans="31:31" ht="15.75" x14ac:dyDescent="0.3">
      <c r="AE43087" s="70"/>
    </row>
    <row r="43088" spans="31:31" ht="15.75" x14ac:dyDescent="0.3">
      <c r="AE43088" s="70"/>
    </row>
    <row r="43089" spans="31:31" ht="15.75" x14ac:dyDescent="0.3">
      <c r="AE43089" s="70"/>
    </row>
    <row r="43090" spans="31:31" ht="15.75" x14ac:dyDescent="0.3">
      <c r="AE43090" s="70"/>
    </row>
    <row r="43091" spans="31:31" ht="15.75" x14ac:dyDescent="0.3">
      <c r="AE43091" s="70"/>
    </row>
    <row r="43092" spans="31:31" ht="15.75" x14ac:dyDescent="0.3">
      <c r="AE43092" s="70"/>
    </row>
    <row r="43093" spans="31:31" ht="15.75" x14ac:dyDescent="0.3">
      <c r="AE43093" s="70"/>
    </row>
    <row r="43094" spans="31:31" ht="15.75" x14ac:dyDescent="0.3">
      <c r="AE43094" s="70"/>
    </row>
    <row r="43095" spans="31:31" ht="15.75" x14ac:dyDescent="0.3">
      <c r="AE43095" s="70"/>
    </row>
    <row r="43096" spans="31:31" ht="15.75" x14ac:dyDescent="0.3">
      <c r="AE43096" s="70"/>
    </row>
    <row r="43097" spans="31:31" ht="15.75" x14ac:dyDescent="0.3">
      <c r="AE43097" s="70"/>
    </row>
    <row r="43098" spans="31:31" ht="15.75" x14ac:dyDescent="0.3">
      <c r="AE43098" s="70"/>
    </row>
    <row r="43099" spans="31:31" ht="15.75" x14ac:dyDescent="0.3">
      <c r="AE43099" s="70"/>
    </row>
    <row r="43100" spans="31:31" ht="15.75" x14ac:dyDescent="0.3">
      <c r="AE43100" s="70"/>
    </row>
    <row r="43101" spans="31:31" ht="15.75" x14ac:dyDescent="0.3">
      <c r="AE43101" s="70"/>
    </row>
    <row r="43102" spans="31:31" ht="15.75" x14ac:dyDescent="0.3">
      <c r="AE43102" s="70"/>
    </row>
    <row r="43103" spans="31:31" ht="15.75" x14ac:dyDescent="0.3">
      <c r="AE43103" s="70"/>
    </row>
    <row r="43104" spans="31:31" ht="15.75" x14ac:dyDescent="0.3">
      <c r="AE43104" s="70"/>
    </row>
    <row r="43105" spans="31:31" ht="15.75" x14ac:dyDescent="0.3">
      <c r="AE43105" s="70"/>
    </row>
    <row r="43106" spans="31:31" ht="15.75" x14ac:dyDescent="0.3">
      <c r="AE43106" s="70"/>
    </row>
    <row r="43107" spans="31:31" ht="15.75" x14ac:dyDescent="0.3">
      <c r="AE43107" s="70"/>
    </row>
    <row r="43108" spans="31:31" ht="15.75" x14ac:dyDescent="0.3">
      <c r="AE43108" s="70"/>
    </row>
    <row r="43109" spans="31:31" ht="15.75" x14ac:dyDescent="0.3">
      <c r="AE43109" s="70"/>
    </row>
    <row r="43110" spans="31:31" ht="15.75" x14ac:dyDescent="0.3">
      <c r="AE43110" s="70"/>
    </row>
    <row r="43111" spans="31:31" ht="15.75" x14ac:dyDescent="0.3">
      <c r="AE43111" s="70"/>
    </row>
    <row r="43112" spans="31:31" ht="15.75" x14ac:dyDescent="0.3">
      <c r="AE43112" s="70"/>
    </row>
    <row r="43113" spans="31:31" ht="15.75" x14ac:dyDescent="0.3">
      <c r="AE43113" s="70"/>
    </row>
    <row r="43114" spans="31:31" ht="15.75" x14ac:dyDescent="0.3">
      <c r="AE43114" s="70"/>
    </row>
    <row r="43115" spans="31:31" ht="15.75" x14ac:dyDescent="0.3">
      <c r="AE43115" s="70"/>
    </row>
    <row r="43116" spans="31:31" ht="15.75" x14ac:dyDescent="0.3">
      <c r="AE43116" s="70"/>
    </row>
    <row r="43117" spans="31:31" ht="15.75" x14ac:dyDescent="0.3">
      <c r="AE43117" s="70"/>
    </row>
    <row r="43118" spans="31:31" ht="15.75" x14ac:dyDescent="0.3">
      <c r="AE43118" s="70"/>
    </row>
    <row r="43119" spans="31:31" ht="15.75" x14ac:dyDescent="0.3">
      <c r="AE43119" s="70"/>
    </row>
    <row r="43120" spans="31:31" ht="15.75" x14ac:dyDescent="0.3">
      <c r="AE43120" s="70"/>
    </row>
    <row r="43121" spans="31:31" ht="15.75" x14ac:dyDescent="0.3">
      <c r="AE43121" s="70"/>
    </row>
    <row r="43122" spans="31:31" ht="15.75" x14ac:dyDescent="0.3">
      <c r="AE43122" s="70"/>
    </row>
    <row r="43123" spans="31:31" ht="15.75" x14ac:dyDescent="0.3">
      <c r="AE43123" s="70"/>
    </row>
    <row r="43124" spans="31:31" ht="15.75" x14ac:dyDescent="0.3">
      <c r="AE43124" s="70"/>
    </row>
    <row r="43125" spans="31:31" ht="15.75" x14ac:dyDescent="0.3">
      <c r="AE43125" s="70"/>
    </row>
    <row r="43126" spans="31:31" ht="15.75" x14ac:dyDescent="0.3">
      <c r="AE43126" s="70"/>
    </row>
    <row r="43127" spans="31:31" ht="15.75" x14ac:dyDescent="0.3">
      <c r="AE43127" s="70"/>
    </row>
    <row r="43128" spans="31:31" ht="15.75" x14ac:dyDescent="0.3">
      <c r="AE43128" s="70"/>
    </row>
    <row r="43129" spans="31:31" ht="15.75" x14ac:dyDescent="0.3">
      <c r="AE43129" s="70"/>
    </row>
    <row r="43130" spans="31:31" ht="15.75" x14ac:dyDescent="0.3">
      <c r="AE43130" s="70"/>
    </row>
    <row r="43131" spans="31:31" ht="15.75" x14ac:dyDescent="0.3">
      <c r="AE43131" s="70"/>
    </row>
    <row r="43132" spans="31:31" ht="15.75" x14ac:dyDescent="0.3">
      <c r="AE43132" s="70"/>
    </row>
    <row r="43133" spans="31:31" ht="15.75" x14ac:dyDescent="0.3">
      <c r="AE43133" s="70"/>
    </row>
    <row r="43134" spans="31:31" ht="15.75" x14ac:dyDescent="0.3">
      <c r="AE43134" s="70"/>
    </row>
    <row r="43135" spans="31:31" ht="15.75" x14ac:dyDescent="0.3">
      <c r="AE43135" s="70"/>
    </row>
    <row r="43136" spans="31:31" ht="15.75" x14ac:dyDescent="0.3">
      <c r="AE43136" s="70"/>
    </row>
    <row r="43137" spans="31:31" ht="15.75" x14ac:dyDescent="0.3">
      <c r="AE43137" s="70"/>
    </row>
    <row r="43138" spans="31:31" ht="15.75" x14ac:dyDescent="0.3">
      <c r="AE43138" s="70"/>
    </row>
    <row r="43139" spans="31:31" ht="15.75" x14ac:dyDescent="0.3">
      <c r="AE43139" s="70"/>
    </row>
    <row r="43140" spans="31:31" ht="15.75" x14ac:dyDescent="0.3">
      <c r="AE43140" s="70"/>
    </row>
    <row r="43141" spans="31:31" ht="15.75" x14ac:dyDescent="0.3">
      <c r="AE43141" s="70"/>
    </row>
    <row r="43142" spans="31:31" ht="15.75" x14ac:dyDescent="0.3">
      <c r="AE43142" s="70"/>
    </row>
    <row r="43143" spans="31:31" ht="15.75" x14ac:dyDescent="0.3">
      <c r="AE43143" s="70"/>
    </row>
    <row r="43144" spans="31:31" ht="15.75" x14ac:dyDescent="0.3">
      <c r="AE43144" s="70"/>
    </row>
    <row r="43145" spans="31:31" ht="15.75" x14ac:dyDescent="0.3">
      <c r="AE43145" s="70"/>
    </row>
    <row r="43146" spans="31:31" ht="15.75" x14ac:dyDescent="0.3">
      <c r="AE43146" s="70"/>
    </row>
    <row r="43147" spans="31:31" ht="15.75" x14ac:dyDescent="0.3">
      <c r="AE43147" s="70"/>
    </row>
    <row r="43148" spans="31:31" ht="15.75" x14ac:dyDescent="0.3">
      <c r="AE43148" s="70"/>
    </row>
    <row r="43149" spans="31:31" ht="15.75" x14ac:dyDescent="0.3">
      <c r="AE43149" s="70"/>
    </row>
    <row r="43150" spans="31:31" ht="15.75" x14ac:dyDescent="0.3">
      <c r="AE43150" s="70"/>
    </row>
    <row r="43151" spans="31:31" ht="15.75" x14ac:dyDescent="0.3">
      <c r="AE43151" s="70"/>
    </row>
    <row r="43152" spans="31:31" ht="15.75" x14ac:dyDescent="0.3">
      <c r="AE43152" s="70"/>
    </row>
    <row r="43153" spans="31:31" ht="15.75" x14ac:dyDescent="0.3">
      <c r="AE43153" s="70"/>
    </row>
    <row r="43154" spans="31:31" ht="15.75" x14ac:dyDescent="0.3">
      <c r="AE43154" s="70"/>
    </row>
    <row r="43155" spans="31:31" ht="15.75" x14ac:dyDescent="0.3">
      <c r="AE43155" s="70"/>
    </row>
    <row r="43156" spans="31:31" ht="15.75" x14ac:dyDescent="0.3">
      <c r="AE43156" s="70"/>
    </row>
    <row r="43157" spans="31:31" ht="15.75" x14ac:dyDescent="0.3">
      <c r="AE43157" s="70"/>
    </row>
    <row r="43158" spans="31:31" ht="15.75" x14ac:dyDescent="0.3">
      <c r="AE43158" s="70"/>
    </row>
    <row r="43159" spans="31:31" ht="15.75" x14ac:dyDescent="0.3">
      <c r="AE43159" s="70"/>
    </row>
    <row r="43160" spans="31:31" ht="15.75" x14ac:dyDescent="0.3">
      <c r="AE43160" s="70"/>
    </row>
    <row r="43161" spans="31:31" ht="15.75" x14ac:dyDescent="0.3">
      <c r="AE43161" s="70"/>
    </row>
    <row r="43162" spans="31:31" ht="15.75" x14ac:dyDescent="0.3">
      <c r="AE43162" s="70"/>
    </row>
    <row r="43163" spans="31:31" ht="15.75" x14ac:dyDescent="0.3">
      <c r="AE43163" s="70"/>
    </row>
    <row r="43164" spans="31:31" ht="15.75" x14ac:dyDescent="0.3">
      <c r="AE43164" s="70"/>
    </row>
    <row r="43165" spans="31:31" ht="15.75" x14ac:dyDescent="0.3">
      <c r="AE43165" s="70"/>
    </row>
    <row r="43166" spans="31:31" ht="15.75" x14ac:dyDescent="0.3">
      <c r="AE43166" s="70"/>
    </row>
    <row r="43167" spans="31:31" ht="15.75" x14ac:dyDescent="0.3">
      <c r="AE43167" s="70"/>
    </row>
    <row r="43168" spans="31:31" ht="15.75" x14ac:dyDescent="0.3">
      <c r="AE43168" s="70"/>
    </row>
    <row r="43169" spans="31:31" ht="15.75" x14ac:dyDescent="0.3">
      <c r="AE43169" s="70"/>
    </row>
    <row r="43170" spans="31:31" ht="15.75" x14ac:dyDescent="0.3">
      <c r="AE43170" s="70"/>
    </row>
    <row r="43171" spans="31:31" ht="15.75" x14ac:dyDescent="0.3">
      <c r="AE43171" s="70"/>
    </row>
    <row r="43172" spans="31:31" ht="15.75" x14ac:dyDescent="0.3">
      <c r="AE43172" s="70"/>
    </row>
    <row r="43173" spans="31:31" ht="15.75" x14ac:dyDescent="0.3">
      <c r="AE43173" s="70"/>
    </row>
    <row r="43174" spans="31:31" ht="15.75" x14ac:dyDescent="0.3">
      <c r="AE43174" s="70"/>
    </row>
    <row r="43175" spans="31:31" ht="15.75" x14ac:dyDescent="0.3">
      <c r="AE43175" s="70"/>
    </row>
    <row r="43176" spans="31:31" ht="15.75" x14ac:dyDescent="0.3">
      <c r="AE43176" s="70"/>
    </row>
    <row r="43177" spans="31:31" ht="15.75" x14ac:dyDescent="0.3">
      <c r="AE43177" s="70"/>
    </row>
    <row r="43178" spans="31:31" ht="15.75" x14ac:dyDescent="0.3">
      <c r="AE43178" s="70"/>
    </row>
    <row r="43179" spans="31:31" ht="15.75" x14ac:dyDescent="0.3">
      <c r="AE43179" s="70"/>
    </row>
    <row r="43180" spans="31:31" ht="15.75" x14ac:dyDescent="0.3">
      <c r="AE43180" s="70"/>
    </row>
    <row r="43181" spans="31:31" ht="15.75" x14ac:dyDescent="0.3">
      <c r="AE43181" s="70"/>
    </row>
    <row r="43182" spans="31:31" ht="15.75" x14ac:dyDescent="0.3">
      <c r="AE43182" s="70"/>
    </row>
    <row r="43183" spans="31:31" ht="15.75" x14ac:dyDescent="0.3">
      <c r="AE43183" s="70"/>
    </row>
    <row r="43184" spans="31:31" ht="15.75" x14ac:dyDescent="0.3">
      <c r="AE43184" s="70"/>
    </row>
    <row r="43185" spans="31:31" ht="15.75" x14ac:dyDescent="0.3">
      <c r="AE43185" s="70"/>
    </row>
    <row r="43186" spans="31:31" ht="15.75" x14ac:dyDescent="0.3">
      <c r="AE43186" s="70"/>
    </row>
    <row r="43187" spans="31:31" ht="15.75" x14ac:dyDescent="0.3">
      <c r="AE43187" s="70"/>
    </row>
    <row r="43188" spans="31:31" ht="15.75" x14ac:dyDescent="0.3">
      <c r="AE43188" s="70"/>
    </row>
    <row r="43189" spans="31:31" ht="15.75" x14ac:dyDescent="0.3">
      <c r="AE43189" s="70"/>
    </row>
    <row r="43190" spans="31:31" ht="15.75" x14ac:dyDescent="0.3">
      <c r="AE43190" s="70"/>
    </row>
    <row r="43191" spans="31:31" ht="15.75" x14ac:dyDescent="0.3">
      <c r="AE43191" s="70"/>
    </row>
    <row r="43192" spans="31:31" ht="15.75" x14ac:dyDescent="0.3">
      <c r="AE43192" s="70"/>
    </row>
    <row r="43193" spans="31:31" ht="15.75" x14ac:dyDescent="0.3">
      <c r="AE43193" s="70"/>
    </row>
    <row r="43194" spans="31:31" ht="15.75" x14ac:dyDescent="0.3">
      <c r="AE43194" s="70"/>
    </row>
    <row r="43195" spans="31:31" ht="15.75" x14ac:dyDescent="0.3">
      <c r="AE43195" s="70"/>
    </row>
    <row r="43196" spans="31:31" ht="15.75" x14ac:dyDescent="0.3">
      <c r="AE43196" s="70"/>
    </row>
    <row r="43197" spans="31:31" ht="15.75" x14ac:dyDescent="0.3">
      <c r="AE43197" s="70"/>
    </row>
    <row r="43198" spans="31:31" ht="15.75" x14ac:dyDescent="0.3">
      <c r="AE43198" s="70"/>
    </row>
    <row r="43199" spans="31:31" ht="15.75" x14ac:dyDescent="0.3">
      <c r="AE43199" s="70"/>
    </row>
    <row r="43200" spans="31:31" ht="15.75" x14ac:dyDescent="0.3">
      <c r="AE43200" s="70"/>
    </row>
    <row r="43201" spans="31:31" ht="15.75" x14ac:dyDescent="0.3">
      <c r="AE43201" s="70"/>
    </row>
    <row r="43202" spans="31:31" ht="15.75" x14ac:dyDescent="0.3">
      <c r="AE43202" s="70"/>
    </row>
    <row r="43203" spans="31:31" ht="15.75" x14ac:dyDescent="0.3">
      <c r="AE43203" s="70"/>
    </row>
    <row r="43204" spans="31:31" ht="15.75" x14ac:dyDescent="0.3">
      <c r="AE43204" s="70"/>
    </row>
    <row r="43205" spans="31:31" ht="15.75" x14ac:dyDescent="0.3">
      <c r="AE43205" s="70"/>
    </row>
    <row r="43206" spans="31:31" ht="15.75" x14ac:dyDescent="0.3">
      <c r="AE43206" s="70"/>
    </row>
    <row r="43207" spans="31:31" ht="15.75" x14ac:dyDescent="0.3">
      <c r="AE43207" s="70"/>
    </row>
    <row r="43208" spans="31:31" ht="15.75" x14ac:dyDescent="0.3">
      <c r="AE43208" s="70"/>
    </row>
    <row r="43209" spans="31:31" ht="15.75" x14ac:dyDescent="0.3">
      <c r="AE43209" s="70"/>
    </row>
    <row r="43210" spans="31:31" ht="15.75" x14ac:dyDescent="0.3">
      <c r="AE43210" s="70"/>
    </row>
    <row r="43211" spans="31:31" ht="15.75" x14ac:dyDescent="0.3">
      <c r="AE43211" s="70"/>
    </row>
    <row r="43212" spans="31:31" ht="15.75" x14ac:dyDescent="0.3">
      <c r="AE43212" s="70"/>
    </row>
    <row r="43213" spans="31:31" ht="15.75" x14ac:dyDescent="0.3">
      <c r="AE43213" s="70"/>
    </row>
    <row r="43214" spans="31:31" ht="15.75" x14ac:dyDescent="0.3">
      <c r="AE43214" s="70"/>
    </row>
    <row r="43215" spans="31:31" ht="15.75" x14ac:dyDescent="0.3">
      <c r="AE43215" s="70"/>
    </row>
    <row r="43216" spans="31:31" ht="15.75" x14ac:dyDescent="0.3">
      <c r="AE43216" s="70"/>
    </row>
    <row r="43217" spans="31:31" ht="15.75" x14ac:dyDescent="0.3">
      <c r="AE43217" s="70"/>
    </row>
    <row r="43218" spans="31:31" ht="15.75" x14ac:dyDescent="0.3">
      <c r="AE43218" s="70"/>
    </row>
    <row r="43219" spans="31:31" ht="15.75" x14ac:dyDescent="0.3">
      <c r="AE43219" s="70"/>
    </row>
    <row r="43220" spans="31:31" ht="15.75" x14ac:dyDescent="0.3">
      <c r="AE43220" s="70"/>
    </row>
    <row r="43221" spans="31:31" ht="15.75" x14ac:dyDescent="0.3">
      <c r="AE43221" s="70"/>
    </row>
    <row r="43222" spans="31:31" ht="15.75" x14ac:dyDescent="0.3">
      <c r="AE43222" s="70"/>
    </row>
    <row r="43223" spans="31:31" ht="15.75" x14ac:dyDescent="0.3">
      <c r="AE43223" s="70"/>
    </row>
    <row r="43224" spans="31:31" ht="15.75" x14ac:dyDescent="0.3">
      <c r="AE43224" s="70"/>
    </row>
    <row r="43225" spans="31:31" ht="15.75" x14ac:dyDescent="0.3">
      <c r="AE43225" s="70"/>
    </row>
    <row r="43226" spans="31:31" ht="15.75" x14ac:dyDescent="0.3">
      <c r="AE43226" s="70"/>
    </row>
    <row r="43227" spans="31:31" ht="15.75" x14ac:dyDescent="0.3">
      <c r="AE43227" s="70"/>
    </row>
    <row r="43228" spans="31:31" ht="15.75" x14ac:dyDescent="0.3">
      <c r="AE43228" s="70"/>
    </row>
    <row r="43229" spans="31:31" ht="15.75" x14ac:dyDescent="0.3">
      <c r="AE43229" s="70"/>
    </row>
    <row r="43230" spans="31:31" ht="15.75" x14ac:dyDescent="0.3">
      <c r="AE43230" s="70"/>
    </row>
    <row r="43231" spans="31:31" ht="15.75" x14ac:dyDescent="0.3">
      <c r="AE43231" s="70"/>
    </row>
    <row r="43232" spans="31:31" ht="15.75" x14ac:dyDescent="0.3">
      <c r="AE43232" s="70"/>
    </row>
    <row r="43233" spans="31:31" ht="15.75" x14ac:dyDescent="0.3">
      <c r="AE43233" s="70"/>
    </row>
    <row r="43234" spans="31:31" ht="15.75" x14ac:dyDescent="0.3">
      <c r="AE43234" s="70"/>
    </row>
    <row r="43235" spans="31:31" ht="15.75" x14ac:dyDescent="0.3">
      <c r="AE43235" s="70"/>
    </row>
    <row r="43236" spans="31:31" ht="15.75" x14ac:dyDescent="0.3">
      <c r="AE43236" s="70"/>
    </row>
    <row r="43237" spans="31:31" ht="15.75" x14ac:dyDescent="0.3">
      <c r="AE43237" s="70"/>
    </row>
    <row r="43238" spans="31:31" ht="15.75" x14ac:dyDescent="0.3">
      <c r="AE43238" s="70"/>
    </row>
    <row r="43239" spans="31:31" ht="15.75" x14ac:dyDescent="0.3">
      <c r="AE43239" s="70"/>
    </row>
    <row r="43240" spans="31:31" ht="15.75" x14ac:dyDescent="0.3">
      <c r="AE43240" s="70"/>
    </row>
    <row r="43241" spans="31:31" ht="15.75" x14ac:dyDescent="0.3">
      <c r="AE43241" s="70"/>
    </row>
    <row r="43242" spans="31:31" ht="15.75" x14ac:dyDescent="0.3">
      <c r="AE43242" s="70"/>
    </row>
    <row r="43243" spans="31:31" ht="15.75" x14ac:dyDescent="0.3">
      <c r="AE43243" s="70"/>
    </row>
    <row r="43244" spans="31:31" ht="15.75" x14ac:dyDescent="0.3">
      <c r="AE43244" s="70"/>
    </row>
    <row r="43245" spans="31:31" ht="15.75" x14ac:dyDescent="0.3">
      <c r="AE43245" s="70"/>
    </row>
    <row r="43246" spans="31:31" ht="15.75" x14ac:dyDescent="0.3">
      <c r="AE43246" s="70"/>
    </row>
    <row r="43247" spans="31:31" ht="15.75" x14ac:dyDescent="0.3">
      <c r="AE43247" s="70"/>
    </row>
    <row r="43248" spans="31:31" ht="15.75" x14ac:dyDescent="0.3">
      <c r="AE43248" s="70"/>
    </row>
    <row r="43249" spans="31:31" ht="15.75" x14ac:dyDescent="0.3">
      <c r="AE43249" s="70"/>
    </row>
    <row r="43250" spans="31:31" ht="15.75" x14ac:dyDescent="0.3">
      <c r="AE43250" s="70"/>
    </row>
    <row r="43251" spans="31:31" ht="15.75" x14ac:dyDescent="0.3">
      <c r="AE43251" s="70"/>
    </row>
    <row r="43252" spans="31:31" ht="15.75" x14ac:dyDescent="0.3">
      <c r="AE43252" s="70"/>
    </row>
    <row r="43253" spans="31:31" ht="15.75" x14ac:dyDescent="0.3">
      <c r="AE43253" s="70"/>
    </row>
    <row r="43254" spans="31:31" ht="15.75" x14ac:dyDescent="0.3">
      <c r="AE43254" s="70"/>
    </row>
    <row r="43255" spans="31:31" ht="15.75" x14ac:dyDescent="0.3">
      <c r="AE43255" s="70"/>
    </row>
    <row r="43256" spans="31:31" ht="15.75" x14ac:dyDescent="0.3">
      <c r="AE43256" s="70"/>
    </row>
    <row r="43257" spans="31:31" ht="15.75" x14ac:dyDescent="0.3">
      <c r="AE43257" s="70"/>
    </row>
    <row r="43258" spans="31:31" ht="15.75" x14ac:dyDescent="0.3">
      <c r="AE43258" s="70"/>
    </row>
    <row r="43259" spans="31:31" ht="15.75" x14ac:dyDescent="0.3">
      <c r="AE43259" s="70"/>
    </row>
    <row r="43260" spans="31:31" ht="15.75" x14ac:dyDescent="0.3">
      <c r="AE43260" s="70"/>
    </row>
    <row r="43261" spans="31:31" ht="15.75" x14ac:dyDescent="0.3">
      <c r="AE43261" s="70"/>
    </row>
    <row r="43262" spans="31:31" ht="15.75" x14ac:dyDescent="0.3">
      <c r="AE43262" s="70"/>
    </row>
    <row r="43263" spans="31:31" ht="15.75" x14ac:dyDescent="0.3">
      <c r="AE43263" s="70"/>
    </row>
    <row r="43264" spans="31:31" ht="15.75" x14ac:dyDescent="0.3">
      <c r="AE43264" s="70"/>
    </row>
    <row r="43265" spans="31:31" ht="15.75" x14ac:dyDescent="0.3">
      <c r="AE43265" s="70"/>
    </row>
    <row r="43266" spans="31:31" ht="15.75" x14ac:dyDescent="0.3">
      <c r="AE43266" s="70"/>
    </row>
    <row r="43267" spans="31:31" ht="15.75" x14ac:dyDescent="0.3">
      <c r="AE43267" s="70"/>
    </row>
    <row r="43268" spans="31:31" ht="15.75" x14ac:dyDescent="0.3">
      <c r="AE43268" s="70"/>
    </row>
    <row r="43269" spans="31:31" ht="15.75" x14ac:dyDescent="0.3">
      <c r="AE43269" s="70"/>
    </row>
    <row r="43270" spans="31:31" ht="15.75" x14ac:dyDescent="0.3">
      <c r="AE43270" s="70"/>
    </row>
    <row r="43271" spans="31:31" ht="15.75" x14ac:dyDescent="0.3">
      <c r="AE43271" s="70"/>
    </row>
    <row r="43272" spans="31:31" ht="15.75" x14ac:dyDescent="0.3">
      <c r="AE43272" s="70"/>
    </row>
    <row r="43273" spans="31:31" ht="15.75" x14ac:dyDescent="0.3">
      <c r="AE43273" s="70"/>
    </row>
    <row r="43274" spans="31:31" ht="15.75" x14ac:dyDescent="0.3">
      <c r="AE43274" s="70"/>
    </row>
    <row r="43275" spans="31:31" ht="15.75" x14ac:dyDescent="0.3">
      <c r="AE43275" s="70"/>
    </row>
    <row r="43276" spans="31:31" ht="15.75" x14ac:dyDescent="0.3">
      <c r="AE43276" s="70"/>
    </row>
    <row r="43277" spans="31:31" ht="15.75" x14ac:dyDescent="0.3">
      <c r="AE43277" s="70"/>
    </row>
    <row r="43278" spans="31:31" ht="15.75" x14ac:dyDescent="0.3">
      <c r="AE43278" s="70"/>
    </row>
    <row r="43279" spans="31:31" ht="15.75" x14ac:dyDescent="0.3">
      <c r="AE43279" s="70"/>
    </row>
    <row r="43280" spans="31:31" ht="15.75" x14ac:dyDescent="0.3">
      <c r="AE43280" s="70"/>
    </row>
    <row r="43281" spans="31:31" ht="15.75" x14ac:dyDescent="0.3">
      <c r="AE43281" s="70"/>
    </row>
    <row r="43282" spans="31:31" ht="15.75" x14ac:dyDescent="0.3">
      <c r="AE43282" s="70"/>
    </row>
    <row r="43283" spans="31:31" ht="15.75" x14ac:dyDescent="0.3">
      <c r="AE43283" s="70"/>
    </row>
    <row r="43284" spans="31:31" ht="15.75" x14ac:dyDescent="0.3">
      <c r="AE43284" s="70"/>
    </row>
    <row r="43285" spans="31:31" ht="15.75" x14ac:dyDescent="0.3">
      <c r="AE43285" s="70"/>
    </row>
    <row r="43286" spans="31:31" ht="15.75" x14ac:dyDescent="0.3">
      <c r="AE43286" s="70"/>
    </row>
    <row r="43287" spans="31:31" ht="15.75" x14ac:dyDescent="0.3">
      <c r="AE43287" s="70"/>
    </row>
    <row r="43288" spans="31:31" ht="15.75" x14ac:dyDescent="0.3">
      <c r="AE43288" s="70"/>
    </row>
    <row r="43289" spans="31:31" ht="15.75" x14ac:dyDescent="0.3">
      <c r="AE43289" s="70"/>
    </row>
    <row r="43290" spans="31:31" ht="15.75" x14ac:dyDescent="0.3">
      <c r="AE43290" s="70"/>
    </row>
    <row r="43291" spans="31:31" ht="15.75" x14ac:dyDescent="0.3">
      <c r="AE43291" s="70"/>
    </row>
    <row r="43292" spans="31:31" ht="15.75" x14ac:dyDescent="0.3">
      <c r="AE43292" s="70"/>
    </row>
    <row r="43293" spans="31:31" ht="15.75" x14ac:dyDescent="0.3">
      <c r="AE43293" s="70"/>
    </row>
    <row r="43294" spans="31:31" ht="15.75" x14ac:dyDescent="0.3">
      <c r="AE43294" s="70"/>
    </row>
    <row r="43295" spans="31:31" ht="15.75" x14ac:dyDescent="0.3">
      <c r="AE43295" s="70"/>
    </row>
    <row r="43296" spans="31:31" ht="15.75" x14ac:dyDescent="0.3">
      <c r="AE43296" s="70"/>
    </row>
    <row r="43297" spans="31:31" ht="15.75" x14ac:dyDescent="0.3">
      <c r="AE43297" s="70"/>
    </row>
    <row r="43298" spans="31:31" ht="15.75" x14ac:dyDescent="0.3">
      <c r="AE43298" s="70"/>
    </row>
    <row r="43299" spans="31:31" ht="15.75" x14ac:dyDescent="0.3">
      <c r="AE43299" s="70"/>
    </row>
    <row r="43300" spans="31:31" ht="15.75" x14ac:dyDescent="0.3">
      <c r="AE43300" s="70"/>
    </row>
    <row r="43301" spans="31:31" ht="15.75" x14ac:dyDescent="0.3">
      <c r="AE43301" s="70"/>
    </row>
    <row r="43302" spans="31:31" ht="15.75" x14ac:dyDescent="0.3">
      <c r="AE43302" s="70"/>
    </row>
    <row r="43303" spans="31:31" ht="15.75" x14ac:dyDescent="0.3">
      <c r="AE43303" s="70"/>
    </row>
    <row r="43304" spans="31:31" ht="15.75" x14ac:dyDescent="0.3">
      <c r="AE43304" s="70"/>
    </row>
    <row r="43305" spans="31:31" ht="15.75" x14ac:dyDescent="0.3">
      <c r="AE43305" s="70"/>
    </row>
    <row r="43306" spans="31:31" ht="15.75" x14ac:dyDescent="0.3">
      <c r="AE43306" s="70"/>
    </row>
    <row r="43307" spans="31:31" ht="15.75" x14ac:dyDescent="0.3">
      <c r="AE43307" s="70"/>
    </row>
    <row r="43308" spans="31:31" ht="15.75" x14ac:dyDescent="0.3">
      <c r="AE43308" s="70"/>
    </row>
    <row r="43309" spans="31:31" ht="15.75" x14ac:dyDescent="0.3">
      <c r="AE43309" s="70"/>
    </row>
    <row r="43310" spans="31:31" ht="15.75" x14ac:dyDescent="0.3">
      <c r="AE43310" s="70"/>
    </row>
    <row r="43311" spans="31:31" ht="15.75" x14ac:dyDescent="0.3">
      <c r="AE43311" s="70"/>
    </row>
    <row r="43312" spans="31:31" ht="15.75" x14ac:dyDescent="0.3">
      <c r="AE43312" s="70"/>
    </row>
    <row r="43313" spans="31:31" ht="15.75" x14ac:dyDescent="0.3">
      <c r="AE43313" s="70"/>
    </row>
    <row r="43314" spans="31:31" ht="15.75" x14ac:dyDescent="0.3">
      <c r="AE43314" s="70"/>
    </row>
    <row r="43315" spans="31:31" ht="15.75" x14ac:dyDescent="0.3">
      <c r="AE43315" s="70"/>
    </row>
    <row r="43316" spans="31:31" ht="15.75" x14ac:dyDescent="0.3">
      <c r="AE43316" s="70"/>
    </row>
    <row r="43317" spans="31:31" ht="15.75" x14ac:dyDescent="0.3">
      <c r="AE43317" s="70"/>
    </row>
    <row r="43318" spans="31:31" ht="15.75" x14ac:dyDescent="0.3">
      <c r="AE43318" s="70"/>
    </row>
    <row r="43319" spans="31:31" ht="15.75" x14ac:dyDescent="0.3">
      <c r="AE43319" s="70"/>
    </row>
    <row r="43320" spans="31:31" ht="15.75" x14ac:dyDescent="0.3">
      <c r="AE43320" s="70"/>
    </row>
    <row r="43321" spans="31:31" ht="15.75" x14ac:dyDescent="0.3">
      <c r="AE43321" s="70"/>
    </row>
    <row r="43322" spans="31:31" ht="15.75" x14ac:dyDescent="0.3">
      <c r="AE43322" s="70"/>
    </row>
    <row r="43323" spans="31:31" ht="15.75" x14ac:dyDescent="0.3">
      <c r="AE43323" s="70"/>
    </row>
    <row r="43324" spans="31:31" ht="15.75" x14ac:dyDescent="0.3">
      <c r="AE43324" s="70"/>
    </row>
    <row r="43325" spans="31:31" ht="15.75" x14ac:dyDescent="0.3">
      <c r="AE43325" s="70"/>
    </row>
    <row r="43326" spans="31:31" ht="15.75" x14ac:dyDescent="0.3">
      <c r="AE43326" s="70"/>
    </row>
    <row r="43327" spans="31:31" ht="15.75" x14ac:dyDescent="0.3">
      <c r="AE43327" s="70"/>
    </row>
    <row r="43328" spans="31:31" ht="15.75" x14ac:dyDescent="0.3">
      <c r="AE43328" s="70"/>
    </row>
    <row r="43329" spans="31:31" ht="15.75" x14ac:dyDescent="0.3">
      <c r="AE43329" s="70"/>
    </row>
    <row r="43330" spans="31:31" ht="15.75" x14ac:dyDescent="0.3">
      <c r="AE43330" s="70"/>
    </row>
    <row r="43331" spans="31:31" ht="15.75" x14ac:dyDescent="0.3">
      <c r="AE43331" s="70"/>
    </row>
    <row r="43332" spans="31:31" ht="15.75" x14ac:dyDescent="0.3">
      <c r="AE43332" s="70"/>
    </row>
    <row r="43333" spans="31:31" ht="15.75" x14ac:dyDescent="0.3">
      <c r="AE43333" s="70"/>
    </row>
    <row r="43334" spans="31:31" ht="15.75" x14ac:dyDescent="0.3">
      <c r="AE43334" s="70"/>
    </row>
    <row r="43335" spans="31:31" ht="15.75" x14ac:dyDescent="0.3">
      <c r="AE43335" s="70"/>
    </row>
    <row r="43336" spans="31:31" ht="15.75" x14ac:dyDescent="0.3">
      <c r="AE43336" s="70"/>
    </row>
    <row r="43337" spans="31:31" ht="15.75" x14ac:dyDescent="0.3">
      <c r="AE43337" s="70"/>
    </row>
    <row r="43338" spans="31:31" ht="15.75" x14ac:dyDescent="0.3">
      <c r="AE43338" s="70"/>
    </row>
    <row r="43339" spans="31:31" ht="15.75" x14ac:dyDescent="0.3">
      <c r="AE43339" s="70"/>
    </row>
    <row r="43340" spans="31:31" ht="15.75" x14ac:dyDescent="0.3">
      <c r="AE43340" s="70"/>
    </row>
    <row r="43341" spans="31:31" ht="15.75" x14ac:dyDescent="0.3">
      <c r="AE43341" s="70"/>
    </row>
    <row r="43342" spans="31:31" ht="15.75" x14ac:dyDescent="0.3">
      <c r="AE43342" s="70"/>
    </row>
    <row r="43343" spans="31:31" ht="15.75" x14ac:dyDescent="0.3">
      <c r="AE43343" s="70"/>
    </row>
    <row r="43344" spans="31:31" ht="15.75" x14ac:dyDescent="0.3">
      <c r="AE43344" s="70"/>
    </row>
    <row r="43345" spans="31:31" ht="15.75" x14ac:dyDescent="0.3">
      <c r="AE43345" s="70"/>
    </row>
    <row r="43346" spans="31:31" ht="15.75" x14ac:dyDescent="0.3">
      <c r="AE43346" s="70"/>
    </row>
    <row r="43347" spans="31:31" ht="15.75" x14ac:dyDescent="0.3">
      <c r="AE43347" s="70"/>
    </row>
    <row r="43348" spans="31:31" ht="15.75" x14ac:dyDescent="0.3">
      <c r="AE43348" s="70"/>
    </row>
    <row r="43349" spans="31:31" ht="15.75" x14ac:dyDescent="0.3">
      <c r="AE43349" s="70"/>
    </row>
    <row r="43350" spans="31:31" ht="15.75" x14ac:dyDescent="0.3">
      <c r="AE43350" s="70"/>
    </row>
    <row r="43351" spans="31:31" ht="15.75" x14ac:dyDescent="0.3">
      <c r="AE43351" s="70"/>
    </row>
    <row r="43352" spans="31:31" ht="15.75" x14ac:dyDescent="0.3">
      <c r="AE43352" s="70"/>
    </row>
    <row r="43353" spans="31:31" ht="15.75" x14ac:dyDescent="0.3">
      <c r="AE43353" s="70"/>
    </row>
    <row r="43354" spans="31:31" ht="15.75" x14ac:dyDescent="0.3">
      <c r="AE43354" s="70"/>
    </row>
    <row r="43355" spans="31:31" ht="15.75" x14ac:dyDescent="0.3">
      <c r="AE43355" s="70"/>
    </row>
    <row r="43356" spans="31:31" ht="15.75" x14ac:dyDescent="0.3">
      <c r="AE43356" s="70"/>
    </row>
    <row r="43357" spans="31:31" ht="15.75" x14ac:dyDescent="0.3">
      <c r="AE43357" s="70"/>
    </row>
    <row r="43358" spans="31:31" ht="15.75" x14ac:dyDescent="0.3">
      <c r="AE43358" s="70"/>
    </row>
    <row r="43359" spans="31:31" ht="15.75" x14ac:dyDescent="0.3">
      <c r="AE43359" s="70"/>
    </row>
    <row r="43360" spans="31:31" ht="15.75" x14ac:dyDescent="0.3">
      <c r="AE43360" s="70"/>
    </row>
    <row r="43361" spans="31:31" ht="15.75" x14ac:dyDescent="0.3">
      <c r="AE43361" s="70"/>
    </row>
    <row r="43362" spans="31:31" ht="15.75" x14ac:dyDescent="0.3">
      <c r="AE43362" s="70"/>
    </row>
    <row r="43363" spans="31:31" ht="15.75" x14ac:dyDescent="0.3">
      <c r="AE43363" s="70"/>
    </row>
    <row r="43364" spans="31:31" ht="15.75" x14ac:dyDescent="0.3">
      <c r="AE43364" s="70"/>
    </row>
    <row r="43365" spans="31:31" ht="15.75" x14ac:dyDescent="0.3">
      <c r="AE43365" s="70"/>
    </row>
    <row r="43366" spans="31:31" ht="15.75" x14ac:dyDescent="0.3">
      <c r="AE43366" s="70"/>
    </row>
    <row r="43367" spans="31:31" ht="15.75" x14ac:dyDescent="0.3">
      <c r="AE43367" s="70"/>
    </row>
    <row r="43368" spans="31:31" ht="15.75" x14ac:dyDescent="0.3">
      <c r="AE43368" s="70"/>
    </row>
    <row r="43369" spans="31:31" ht="15.75" x14ac:dyDescent="0.3">
      <c r="AE43369" s="70"/>
    </row>
    <row r="43370" spans="31:31" ht="15.75" x14ac:dyDescent="0.3">
      <c r="AE43370" s="70"/>
    </row>
    <row r="43371" spans="31:31" ht="15.75" x14ac:dyDescent="0.3">
      <c r="AE43371" s="70"/>
    </row>
    <row r="43372" spans="31:31" ht="15.75" x14ac:dyDescent="0.3">
      <c r="AE43372" s="70"/>
    </row>
    <row r="43373" spans="31:31" ht="15.75" x14ac:dyDescent="0.3">
      <c r="AE43373" s="70"/>
    </row>
    <row r="43374" spans="31:31" ht="15.75" x14ac:dyDescent="0.3">
      <c r="AE43374" s="70"/>
    </row>
    <row r="43375" spans="31:31" ht="15.75" x14ac:dyDescent="0.3">
      <c r="AE43375" s="70"/>
    </row>
    <row r="43376" spans="31:31" ht="15.75" x14ac:dyDescent="0.3">
      <c r="AE43376" s="70"/>
    </row>
    <row r="43377" spans="31:31" ht="15.75" x14ac:dyDescent="0.3">
      <c r="AE43377" s="70"/>
    </row>
    <row r="43378" spans="31:31" ht="15.75" x14ac:dyDescent="0.3">
      <c r="AE43378" s="70"/>
    </row>
    <row r="43379" spans="31:31" ht="15.75" x14ac:dyDescent="0.3">
      <c r="AE43379" s="70"/>
    </row>
    <row r="43380" spans="31:31" ht="15.75" x14ac:dyDescent="0.3">
      <c r="AE43380" s="70"/>
    </row>
    <row r="43381" spans="31:31" ht="15.75" x14ac:dyDescent="0.3">
      <c r="AE43381" s="70"/>
    </row>
    <row r="43382" spans="31:31" ht="15.75" x14ac:dyDescent="0.3">
      <c r="AE43382" s="70"/>
    </row>
    <row r="43383" spans="31:31" ht="15.75" x14ac:dyDescent="0.3">
      <c r="AE43383" s="70"/>
    </row>
    <row r="43384" spans="31:31" ht="15.75" x14ac:dyDescent="0.3">
      <c r="AE43384" s="70"/>
    </row>
    <row r="43385" spans="31:31" ht="15.75" x14ac:dyDescent="0.3">
      <c r="AE43385" s="70"/>
    </row>
    <row r="43386" spans="31:31" ht="15.75" x14ac:dyDescent="0.3">
      <c r="AE43386" s="70"/>
    </row>
    <row r="43387" spans="31:31" ht="15.75" x14ac:dyDescent="0.3">
      <c r="AE43387" s="70"/>
    </row>
    <row r="43388" spans="31:31" ht="15.75" x14ac:dyDescent="0.3">
      <c r="AE43388" s="70"/>
    </row>
    <row r="43389" spans="31:31" ht="15.75" x14ac:dyDescent="0.3">
      <c r="AE43389" s="70"/>
    </row>
    <row r="43390" spans="31:31" ht="15.75" x14ac:dyDescent="0.3">
      <c r="AE43390" s="70"/>
    </row>
    <row r="43391" spans="31:31" ht="15.75" x14ac:dyDescent="0.3">
      <c r="AE43391" s="70"/>
    </row>
    <row r="43392" spans="31:31" ht="15.75" x14ac:dyDescent="0.3">
      <c r="AE43392" s="70"/>
    </row>
    <row r="43393" spans="31:31" ht="15.75" x14ac:dyDescent="0.3">
      <c r="AE43393" s="70"/>
    </row>
    <row r="43394" spans="31:31" ht="15.75" x14ac:dyDescent="0.3">
      <c r="AE43394" s="70"/>
    </row>
    <row r="43395" spans="31:31" ht="15.75" x14ac:dyDescent="0.3">
      <c r="AE43395" s="70"/>
    </row>
    <row r="43396" spans="31:31" ht="15.75" x14ac:dyDescent="0.3">
      <c r="AE43396" s="70"/>
    </row>
    <row r="43397" spans="31:31" ht="15.75" x14ac:dyDescent="0.3">
      <c r="AE43397" s="70"/>
    </row>
    <row r="43398" spans="31:31" ht="15.75" x14ac:dyDescent="0.3">
      <c r="AE43398" s="70"/>
    </row>
    <row r="43399" spans="31:31" ht="15.75" x14ac:dyDescent="0.3">
      <c r="AE43399" s="70"/>
    </row>
    <row r="43400" spans="31:31" ht="15.75" x14ac:dyDescent="0.3">
      <c r="AE43400" s="70"/>
    </row>
    <row r="43401" spans="31:31" ht="15.75" x14ac:dyDescent="0.3">
      <c r="AE43401" s="70"/>
    </row>
    <row r="43402" spans="31:31" ht="15.75" x14ac:dyDescent="0.3">
      <c r="AE43402" s="70"/>
    </row>
    <row r="43403" spans="31:31" ht="15.75" x14ac:dyDescent="0.3">
      <c r="AE43403" s="70"/>
    </row>
    <row r="43404" spans="31:31" ht="15.75" x14ac:dyDescent="0.3">
      <c r="AE43404" s="70"/>
    </row>
    <row r="43405" spans="31:31" ht="15.75" x14ac:dyDescent="0.3">
      <c r="AE43405" s="70"/>
    </row>
    <row r="43406" spans="31:31" ht="15.75" x14ac:dyDescent="0.3">
      <c r="AE43406" s="70"/>
    </row>
    <row r="43407" spans="31:31" ht="15.75" x14ac:dyDescent="0.3">
      <c r="AE43407" s="70"/>
    </row>
    <row r="43408" spans="31:31" ht="15.75" x14ac:dyDescent="0.3">
      <c r="AE43408" s="70"/>
    </row>
    <row r="43409" spans="31:31" ht="15.75" x14ac:dyDescent="0.3">
      <c r="AE43409" s="70"/>
    </row>
    <row r="43410" spans="31:31" ht="15.75" x14ac:dyDescent="0.3">
      <c r="AE43410" s="70"/>
    </row>
    <row r="43411" spans="31:31" ht="15.75" x14ac:dyDescent="0.3">
      <c r="AE43411" s="70"/>
    </row>
    <row r="43412" spans="31:31" ht="15.75" x14ac:dyDescent="0.3">
      <c r="AE43412" s="70"/>
    </row>
    <row r="43413" spans="31:31" ht="15.75" x14ac:dyDescent="0.3">
      <c r="AE43413" s="70"/>
    </row>
    <row r="43414" spans="31:31" ht="15.75" x14ac:dyDescent="0.3">
      <c r="AE43414" s="70"/>
    </row>
    <row r="43415" spans="31:31" ht="15.75" x14ac:dyDescent="0.3">
      <c r="AE43415" s="70"/>
    </row>
    <row r="43416" spans="31:31" ht="15.75" x14ac:dyDescent="0.3">
      <c r="AE43416" s="70"/>
    </row>
    <row r="43417" spans="31:31" ht="15.75" x14ac:dyDescent="0.3">
      <c r="AE43417" s="70"/>
    </row>
    <row r="43418" spans="31:31" ht="15.75" x14ac:dyDescent="0.3">
      <c r="AE43418" s="70"/>
    </row>
    <row r="43419" spans="31:31" ht="15.75" x14ac:dyDescent="0.3">
      <c r="AE43419" s="70"/>
    </row>
    <row r="43420" spans="31:31" ht="15.75" x14ac:dyDescent="0.3">
      <c r="AE43420" s="70"/>
    </row>
    <row r="43421" spans="31:31" ht="15.75" x14ac:dyDescent="0.3">
      <c r="AE43421" s="70"/>
    </row>
    <row r="43422" spans="31:31" ht="15.75" x14ac:dyDescent="0.3">
      <c r="AE43422" s="70"/>
    </row>
    <row r="43423" spans="31:31" ht="15.75" x14ac:dyDescent="0.3">
      <c r="AE43423" s="70"/>
    </row>
    <row r="43424" spans="31:31" ht="15.75" x14ac:dyDescent="0.3">
      <c r="AE43424" s="70"/>
    </row>
    <row r="43425" spans="31:31" ht="15.75" x14ac:dyDescent="0.3">
      <c r="AE43425" s="70"/>
    </row>
    <row r="43426" spans="31:31" ht="15.75" x14ac:dyDescent="0.3">
      <c r="AE43426" s="70"/>
    </row>
    <row r="43427" spans="31:31" ht="15.75" x14ac:dyDescent="0.3">
      <c r="AE43427" s="70"/>
    </row>
    <row r="43428" spans="31:31" ht="15.75" x14ac:dyDescent="0.3">
      <c r="AE43428" s="70"/>
    </row>
    <row r="43429" spans="31:31" ht="15.75" x14ac:dyDescent="0.3">
      <c r="AE43429" s="70"/>
    </row>
    <row r="43430" spans="31:31" ht="15.75" x14ac:dyDescent="0.3">
      <c r="AE43430" s="70"/>
    </row>
    <row r="43431" spans="31:31" ht="15.75" x14ac:dyDescent="0.3">
      <c r="AE43431" s="70"/>
    </row>
    <row r="43432" spans="31:31" ht="15.75" x14ac:dyDescent="0.3">
      <c r="AE43432" s="70"/>
    </row>
    <row r="43433" spans="31:31" ht="15.75" x14ac:dyDescent="0.3">
      <c r="AE43433" s="70"/>
    </row>
    <row r="43434" spans="31:31" ht="15.75" x14ac:dyDescent="0.3">
      <c r="AE43434" s="70"/>
    </row>
    <row r="43435" spans="31:31" ht="15.75" x14ac:dyDescent="0.3">
      <c r="AE43435" s="70"/>
    </row>
    <row r="43436" spans="31:31" ht="15.75" x14ac:dyDescent="0.3">
      <c r="AE43436" s="70"/>
    </row>
    <row r="43437" spans="31:31" ht="15.75" x14ac:dyDescent="0.3">
      <c r="AE43437" s="70"/>
    </row>
    <row r="43438" spans="31:31" ht="15.75" x14ac:dyDescent="0.3">
      <c r="AE43438" s="70"/>
    </row>
    <row r="43439" spans="31:31" ht="15.75" x14ac:dyDescent="0.3">
      <c r="AE43439" s="70"/>
    </row>
    <row r="43440" spans="31:31" ht="15.75" x14ac:dyDescent="0.3">
      <c r="AE43440" s="70"/>
    </row>
    <row r="43441" spans="31:31" ht="15.75" x14ac:dyDescent="0.3">
      <c r="AE43441" s="70"/>
    </row>
    <row r="43442" spans="31:31" ht="15.75" x14ac:dyDescent="0.3">
      <c r="AE43442" s="70"/>
    </row>
    <row r="43443" spans="31:31" ht="15.75" x14ac:dyDescent="0.3">
      <c r="AE43443" s="70"/>
    </row>
    <row r="43444" spans="31:31" ht="15.75" x14ac:dyDescent="0.3">
      <c r="AE43444" s="70"/>
    </row>
    <row r="43445" spans="31:31" ht="15.75" x14ac:dyDescent="0.3">
      <c r="AE43445" s="70"/>
    </row>
    <row r="43446" spans="31:31" ht="15.75" x14ac:dyDescent="0.3">
      <c r="AE43446" s="70"/>
    </row>
    <row r="43447" spans="31:31" ht="15.75" x14ac:dyDescent="0.3">
      <c r="AE43447" s="70"/>
    </row>
    <row r="43448" spans="31:31" ht="15.75" x14ac:dyDescent="0.3">
      <c r="AE43448" s="70"/>
    </row>
    <row r="43449" spans="31:31" ht="15.75" x14ac:dyDescent="0.3">
      <c r="AE43449" s="70"/>
    </row>
    <row r="43450" spans="31:31" ht="15.75" x14ac:dyDescent="0.3">
      <c r="AE43450" s="70"/>
    </row>
    <row r="43451" spans="31:31" ht="15.75" x14ac:dyDescent="0.3">
      <c r="AE43451" s="70"/>
    </row>
    <row r="43452" spans="31:31" ht="15.75" x14ac:dyDescent="0.3">
      <c r="AE43452" s="70"/>
    </row>
    <row r="43453" spans="31:31" ht="15.75" x14ac:dyDescent="0.3">
      <c r="AE43453" s="70"/>
    </row>
    <row r="43454" spans="31:31" ht="15.75" x14ac:dyDescent="0.3">
      <c r="AE43454" s="70"/>
    </row>
    <row r="43455" spans="31:31" ht="15.75" x14ac:dyDescent="0.3">
      <c r="AE43455" s="70"/>
    </row>
    <row r="43456" spans="31:31" ht="15.75" x14ac:dyDescent="0.3">
      <c r="AE43456" s="70"/>
    </row>
    <row r="43457" spans="31:31" ht="15.75" x14ac:dyDescent="0.3">
      <c r="AE43457" s="70"/>
    </row>
    <row r="43458" spans="31:31" ht="15.75" x14ac:dyDescent="0.3">
      <c r="AE43458" s="70"/>
    </row>
    <row r="43459" spans="31:31" ht="15.75" x14ac:dyDescent="0.3">
      <c r="AE43459" s="70"/>
    </row>
    <row r="43460" spans="31:31" ht="15.75" x14ac:dyDescent="0.3">
      <c r="AE43460" s="70"/>
    </row>
    <row r="43461" spans="31:31" ht="15.75" x14ac:dyDescent="0.3">
      <c r="AE43461" s="70"/>
    </row>
    <row r="43462" spans="31:31" ht="15.75" x14ac:dyDescent="0.3">
      <c r="AE43462" s="70"/>
    </row>
    <row r="43463" spans="31:31" ht="15.75" x14ac:dyDescent="0.3">
      <c r="AE43463" s="70"/>
    </row>
    <row r="43464" spans="31:31" ht="15.75" x14ac:dyDescent="0.3">
      <c r="AE43464" s="70"/>
    </row>
    <row r="43465" spans="31:31" ht="15.75" x14ac:dyDescent="0.3">
      <c r="AE43465" s="70"/>
    </row>
    <row r="43466" spans="31:31" ht="15.75" x14ac:dyDescent="0.3">
      <c r="AE43466" s="70"/>
    </row>
    <row r="43467" spans="31:31" ht="15.75" x14ac:dyDescent="0.3">
      <c r="AE43467" s="70"/>
    </row>
    <row r="43468" spans="31:31" ht="15.75" x14ac:dyDescent="0.3">
      <c r="AE43468" s="70"/>
    </row>
    <row r="43469" spans="31:31" ht="15.75" x14ac:dyDescent="0.3">
      <c r="AE43469" s="70"/>
    </row>
    <row r="43470" spans="31:31" ht="15.75" x14ac:dyDescent="0.3">
      <c r="AE43470" s="70"/>
    </row>
    <row r="43471" spans="31:31" ht="15.75" x14ac:dyDescent="0.3">
      <c r="AE43471" s="70"/>
    </row>
    <row r="43472" spans="31:31" ht="15.75" x14ac:dyDescent="0.3">
      <c r="AE43472" s="70"/>
    </row>
    <row r="43473" spans="31:31" ht="15.75" x14ac:dyDescent="0.3">
      <c r="AE43473" s="70"/>
    </row>
    <row r="43474" spans="31:31" ht="15.75" x14ac:dyDescent="0.3">
      <c r="AE43474" s="70"/>
    </row>
    <row r="43475" spans="31:31" ht="15.75" x14ac:dyDescent="0.3">
      <c r="AE43475" s="70"/>
    </row>
    <row r="43476" spans="31:31" ht="15.75" x14ac:dyDescent="0.3">
      <c r="AE43476" s="70"/>
    </row>
    <row r="43477" spans="31:31" ht="15.75" x14ac:dyDescent="0.3">
      <c r="AE43477" s="70"/>
    </row>
    <row r="43478" spans="31:31" ht="15.75" x14ac:dyDescent="0.3">
      <c r="AE43478" s="70"/>
    </row>
    <row r="43479" spans="31:31" ht="15.75" x14ac:dyDescent="0.3">
      <c r="AE43479" s="70"/>
    </row>
    <row r="43480" spans="31:31" ht="15.75" x14ac:dyDescent="0.3">
      <c r="AE43480" s="70"/>
    </row>
    <row r="43481" spans="31:31" ht="15.75" x14ac:dyDescent="0.3">
      <c r="AE43481" s="70"/>
    </row>
    <row r="43482" spans="31:31" ht="15.75" x14ac:dyDescent="0.3">
      <c r="AE43482" s="70"/>
    </row>
    <row r="43483" spans="31:31" ht="15.75" x14ac:dyDescent="0.3">
      <c r="AE43483" s="70"/>
    </row>
    <row r="43484" spans="31:31" ht="15.75" x14ac:dyDescent="0.3">
      <c r="AE43484" s="70"/>
    </row>
    <row r="43485" spans="31:31" ht="15.75" x14ac:dyDescent="0.3">
      <c r="AE43485" s="70"/>
    </row>
    <row r="43486" spans="31:31" ht="15.75" x14ac:dyDescent="0.3">
      <c r="AE43486" s="70"/>
    </row>
    <row r="43487" spans="31:31" ht="15.75" x14ac:dyDescent="0.3">
      <c r="AE43487" s="70"/>
    </row>
    <row r="43488" spans="31:31" ht="15.75" x14ac:dyDescent="0.3">
      <c r="AE43488" s="70"/>
    </row>
    <row r="43489" spans="31:31" ht="15.75" x14ac:dyDescent="0.3">
      <c r="AE43489" s="70"/>
    </row>
    <row r="43490" spans="31:31" ht="15.75" x14ac:dyDescent="0.3">
      <c r="AE43490" s="70"/>
    </row>
    <row r="43491" spans="31:31" ht="15.75" x14ac:dyDescent="0.3">
      <c r="AE43491" s="70"/>
    </row>
    <row r="43492" spans="31:31" ht="15.75" x14ac:dyDescent="0.3">
      <c r="AE43492" s="70"/>
    </row>
    <row r="43493" spans="31:31" ht="15.75" x14ac:dyDescent="0.3">
      <c r="AE43493" s="70"/>
    </row>
    <row r="43494" spans="31:31" ht="15.75" x14ac:dyDescent="0.3">
      <c r="AE43494" s="70"/>
    </row>
    <row r="43495" spans="31:31" ht="15.75" x14ac:dyDescent="0.3">
      <c r="AE43495" s="70"/>
    </row>
    <row r="43496" spans="31:31" ht="15.75" x14ac:dyDescent="0.3">
      <c r="AE43496" s="70"/>
    </row>
    <row r="43497" spans="31:31" ht="15.75" x14ac:dyDescent="0.3">
      <c r="AE43497" s="70"/>
    </row>
    <row r="43498" spans="31:31" ht="15.75" x14ac:dyDescent="0.3">
      <c r="AE43498" s="70"/>
    </row>
    <row r="43499" spans="31:31" ht="15.75" x14ac:dyDescent="0.3">
      <c r="AE43499" s="70"/>
    </row>
    <row r="43500" spans="31:31" ht="15.75" x14ac:dyDescent="0.3">
      <c r="AE43500" s="70"/>
    </row>
    <row r="43501" spans="31:31" ht="15.75" x14ac:dyDescent="0.3">
      <c r="AE43501" s="70"/>
    </row>
    <row r="43502" spans="31:31" ht="15.75" x14ac:dyDescent="0.3">
      <c r="AE43502" s="70"/>
    </row>
    <row r="43503" spans="31:31" ht="15.75" x14ac:dyDescent="0.3">
      <c r="AE43503" s="70"/>
    </row>
    <row r="43504" spans="31:31" ht="15.75" x14ac:dyDescent="0.3">
      <c r="AE43504" s="70"/>
    </row>
    <row r="43505" spans="31:31" ht="15.75" x14ac:dyDescent="0.3">
      <c r="AE43505" s="70"/>
    </row>
    <row r="43506" spans="31:31" ht="15.75" x14ac:dyDescent="0.3">
      <c r="AE43506" s="70"/>
    </row>
    <row r="43507" spans="31:31" ht="15.75" x14ac:dyDescent="0.3">
      <c r="AE43507" s="70"/>
    </row>
    <row r="43508" spans="31:31" ht="15.75" x14ac:dyDescent="0.3">
      <c r="AE43508" s="70"/>
    </row>
    <row r="43509" spans="31:31" ht="15.75" x14ac:dyDescent="0.3">
      <c r="AE43509" s="70"/>
    </row>
    <row r="43510" spans="31:31" ht="15.75" x14ac:dyDescent="0.3">
      <c r="AE43510" s="70"/>
    </row>
    <row r="43511" spans="31:31" ht="15.75" x14ac:dyDescent="0.3">
      <c r="AE43511" s="70"/>
    </row>
    <row r="43512" spans="31:31" ht="15.75" x14ac:dyDescent="0.3">
      <c r="AE43512" s="70"/>
    </row>
    <row r="43513" spans="31:31" ht="15.75" x14ac:dyDescent="0.3">
      <c r="AE43513" s="70"/>
    </row>
    <row r="43514" spans="31:31" ht="15.75" x14ac:dyDescent="0.3">
      <c r="AE43514" s="70"/>
    </row>
    <row r="43515" spans="31:31" ht="15.75" x14ac:dyDescent="0.3">
      <c r="AE43515" s="70"/>
    </row>
    <row r="43516" spans="31:31" ht="15.75" x14ac:dyDescent="0.3">
      <c r="AE43516" s="70"/>
    </row>
    <row r="43517" spans="31:31" ht="15.75" x14ac:dyDescent="0.3">
      <c r="AE43517" s="70"/>
    </row>
    <row r="43518" spans="31:31" ht="15.75" x14ac:dyDescent="0.3">
      <c r="AE43518" s="70"/>
    </row>
    <row r="43519" spans="31:31" ht="15.75" x14ac:dyDescent="0.3">
      <c r="AE43519" s="70"/>
    </row>
    <row r="43520" spans="31:31" ht="15.75" x14ac:dyDescent="0.3">
      <c r="AE43520" s="70"/>
    </row>
    <row r="43521" spans="31:31" ht="15.75" x14ac:dyDescent="0.3">
      <c r="AE43521" s="70"/>
    </row>
    <row r="43522" spans="31:31" ht="15.75" x14ac:dyDescent="0.3">
      <c r="AE43522" s="70"/>
    </row>
    <row r="43523" spans="31:31" ht="15.75" x14ac:dyDescent="0.3">
      <c r="AE43523" s="70"/>
    </row>
    <row r="43524" spans="31:31" ht="15.75" x14ac:dyDescent="0.3">
      <c r="AE43524" s="70"/>
    </row>
    <row r="43525" spans="31:31" ht="15.75" x14ac:dyDescent="0.3">
      <c r="AE43525" s="70"/>
    </row>
    <row r="43526" spans="31:31" ht="15.75" x14ac:dyDescent="0.3">
      <c r="AE43526" s="70"/>
    </row>
    <row r="43527" spans="31:31" ht="15.75" x14ac:dyDescent="0.3">
      <c r="AE43527" s="70"/>
    </row>
    <row r="43528" spans="31:31" ht="15.75" x14ac:dyDescent="0.3">
      <c r="AE43528" s="70"/>
    </row>
    <row r="43529" spans="31:31" ht="15.75" x14ac:dyDescent="0.3">
      <c r="AE43529" s="70"/>
    </row>
    <row r="43530" spans="31:31" ht="15.75" x14ac:dyDescent="0.3">
      <c r="AE43530" s="70"/>
    </row>
    <row r="43531" spans="31:31" ht="15.75" x14ac:dyDescent="0.3">
      <c r="AE43531" s="70"/>
    </row>
    <row r="43532" spans="31:31" ht="15.75" x14ac:dyDescent="0.3">
      <c r="AE43532" s="70"/>
    </row>
    <row r="43533" spans="31:31" ht="15.75" x14ac:dyDescent="0.3">
      <c r="AE43533" s="70"/>
    </row>
    <row r="43534" spans="31:31" ht="15.75" x14ac:dyDescent="0.3">
      <c r="AE43534" s="70"/>
    </row>
    <row r="43535" spans="31:31" ht="15.75" x14ac:dyDescent="0.3">
      <c r="AE43535" s="70"/>
    </row>
    <row r="43536" spans="31:31" ht="15.75" x14ac:dyDescent="0.3">
      <c r="AE43536" s="70"/>
    </row>
    <row r="43537" spans="31:31" ht="15.75" x14ac:dyDescent="0.3">
      <c r="AE43537" s="70"/>
    </row>
    <row r="43538" spans="31:31" ht="15.75" x14ac:dyDescent="0.3">
      <c r="AE43538" s="70"/>
    </row>
    <row r="43539" spans="31:31" ht="15.75" x14ac:dyDescent="0.3">
      <c r="AE43539" s="70"/>
    </row>
    <row r="43540" spans="31:31" ht="15.75" x14ac:dyDescent="0.3">
      <c r="AE43540" s="70"/>
    </row>
    <row r="43541" spans="31:31" ht="15.75" x14ac:dyDescent="0.3">
      <c r="AE43541" s="70"/>
    </row>
    <row r="43542" spans="31:31" ht="15.75" x14ac:dyDescent="0.3">
      <c r="AE43542" s="70"/>
    </row>
    <row r="43543" spans="31:31" ht="15.75" x14ac:dyDescent="0.3">
      <c r="AE43543" s="70"/>
    </row>
    <row r="43544" spans="31:31" ht="15.75" x14ac:dyDescent="0.3">
      <c r="AE43544" s="70"/>
    </row>
    <row r="43545" spans="31:31" ht="15.75" x14ac:dyDescent="0.3">
      <c r="AE43545" s="70"/>
    </row>
    <row r="43546" spans="31:31" ht="15.75" x14ac:dyDescent="0.3">
      <c r="AE43546" s="70"/>
    </row>
    <row r="43547" spans="31:31" ht="15.75" x14ac:dyDescent="0.3">
      <c r="AE43547" s="70"/>
    </row>
    <row r="43548" spans="31:31" ht="15.75" x14ac:dyDescent="0.3">
      <c r="AE43548" s="70"/>
    </row>
    <row r="43549" spans="31:31" ht="15.75" x14ac:dyDescent="0.3">
      <c r="AE43549" s="70"/>
    </row>
    <row r="43550" spans="31:31" ht="15.75" x14ac:dyDescent="0.3">
      <c r="AE43550" s="70"/>
    </row>
    <row r="43551" spans="31:31" ht="15.75" x14ac:dyDescent="0.3">
      <c r="AE43551" s="70"/>
    </row>
    <row r="43552" spans="31:31" ht="15.75" x14ac:dyDescent="0.3">
      <c r="AE43552" s="70"/>
    </row>
    <row r="43553" spans="31:31" ht="15.75" x14ac:dyDescent="0.3">
      <c r="AE43553" s="70"/>
    </row>
    <row r="43554" spans="31:31" ht="15.75" x14ac:dyDescent="0.3">
      <c r="AE43554" s="70"/>
    </row>
    <row r="43555" spans="31:31" ht="15.75" x14ac:dyDescent="0.3">
      <c r="AE43555" s="70"/>
    </row>
    <row r="43556" spans="31:31" ht="15.75" x14ac:dyDescent="0.3">
      <c r="AE43556" s="70"/>
    </row>
    <row r="43557" spans="31:31" ht="15.75" x14ac:dyDescent="0.3">
      <c r="AE43557" s="70"/>
    </row>
    <row r="43558" spans="31:31" ht="15.75" x14ac:dyDescent="0.3">
      <c r="AE43558" s="70"/>
    </row>
    <row r="43559" spans="31:31" ht="15.75" x14ac:dyDescent="0.3">
      <c r="AE43559" s="70"/>
    </row>
    <row r="43560" spans="31:31" ht="15.75" x14ac:dyDescent="0.3">
      <c r="AE43560" s="70"/>
    </row>
    <row r="43561" spans="31:31" ht="15.75" x14ac:dyDescent="0.3">
      <c r="AE43561" s="70"/>
    </row>
    <row r="43562" spans="31:31" ht="15.75" x14ac:dyDescent="0.3">
      <c r="AE43562" s="70"/>
    </row>
    <row r="43563" spans="31:31" ht="15.75" x14ac:dyDescent="0.3">
      <c r="AE43563" s="70"/>
    </row>
    <row r="43564" spans="31:31" ht="15.75" x14ac:dyDescent="0.3">
      <c r="AE43564" s="70"/>
    </row>
    <row r="43565" spans="31:31" ht="15.75" x14ac:dyDescent="0.3">
      <c r="AE43565" s="70"/>
    </row>
    <row r="43566" spans="31:31" ht="15.75" x14ac:dyDescent="0.3">
      <c r="AE43566" s="70"/>
    </row>
    <row r="43567" spans="31:31" ht="15.75" x14ac:dyDescent="0.3">
      <c r="AE43567" s="70"/>
    </row>
    <row r="43568" spans="31:31" ht="15.75" x14ac:dyDescent="0.3">
      <c r="AE43568" s="70"/>
    </row>
    <row r="43569" spans="31:31" ht="15.75" x14ac:dyDescent="0.3">
      <c r="AE43569" s="70"/>
    </row>
    <row r="43570" spans="31:31" ht="15.75" x14ac:dyDescent="0.3">
      <c r="AE43570" s="70"/>
    </row>
    <row r="43571" spans="31:31" ht="15.75" x14ac:dyDescent="0.3">
      <c r="AE43571" s="70"/>
    </row>
    <row r="43572" spans="31:31" ht="15.75" x14ac:dyDescent="0.3">
      <c r="AE43572" s="70"/>
    </row>
    <row r="43573" spans="31:31" ht="15.75" x14ac:dyDescent="0.3">
      <c r="AE43573" s="70"/>
    </row>
    <row r="43574" spans="31:31" ht="15.75" x14ac:dyDescent="0.3">
      <c r="AE43574" s="70"/>
    </row>
    <row r="43575" spans="31:31" ht="15.75" x14ac:dyDescent="0.3">
      <c r="AE43575" s="70"/>
    </row>
    <row r="43576" spans="31:31" ht="15.75" x14ac:dyDescent="0.3">
      <c r="AE43576" s="70"/>
    </row>
    <row r="43577" spans="31:31" ht="15.75" x14ac:dyDescent="0.3">
      <c r="AE43577" s="70"/>
    </row>
    <row r="43578" spans="31:31" ht="15.75" x14ac:dyDescent="0.3">
      <c r="AE43578" s="70"/>
    </row>
    <row r="43579" spans="31:31" ht="15.75" x14ac:dyDescent="0.3">
      <c r="AE43579" s="70"/>
    </row>
    <row r="43580" spans="31:31" ht="15.75" x14ac:dyDescent="0.3">
      <c r="AE43580" s="70"/>
    </row>
    <row r="43581" spans="31:31" ht="15.75" x14ac:dyDescent="0.3">
      <c r="AE43581" s="70"/>
    </row>
    <row r="43582" spans="31:31" ht="15.75" x14ac:dyDescent="0.3">
      <c r="AE43582" s="70"/>
    </row>
    <row r="43583" spans="31:31" ht="15.75" x14ac:dyDescent="0.3">
      <c r="AE43583" s="70"/>
    </row>
    <row r="43584" spans="31:31" ht="15.75" x14ac:dyDescent="0.3">
      <c r="AE43584" s="70"/>
    </row>
    <row r="43585" spans="31:31" ht="15.75" x14ac:dyDescent="0.3">
      <c r="AE43585" s="70"/>
    </row>
    <row r="43586" spans="31:31" ht="15.75" x14ac:dyDescent="0.3">
      <c r="AE43586" s="70"/>
    </row>
    <row r="43587" spans="31:31" ht="15.75" x14ac:dyDescent="0.3">
      <c r="AE43587" s="70"/>
    </row>
    <row r="43588" spans="31:31" ht="15.75" x14ac:dyDescent="0.3">
      <c r="AE43588" s="70"/>
    </row>
    <row r="43589" spans="31:31" ht="15.75" x14ac:dyDescent="0.3">
      <c r="AE43589" s="70"/>
    </row>
    <row r="43590" spans="31:31" ht="15.75" x14ac:dyDescent="0.3">
      <c r="AE43590" s="70"/>
    </row>
    <row r="43591" spans="31:31" ht="15.75" x14ac:dyDescent="0.3">
      <c r="AE43591" s="70"/>
    </row>
    <row r="43592" spans="31:31" ht="15.75" x14ac:dyDescent="0.3">
      <c r="AE43592" s="70"/>
    </row>
    <row r="43593" spans="31:31" ht="15.75" x14ac:dyDescent="0.3">
      <c r="AE43593" s="70"/>
    </row>
    <row r="43594" spans="31:31" ht="15.75" x14ac:dyDescent="0.3">
      <c r="AE43594" s="70"/>
    </row>
    <row r="43595" spans="31:31" ht="15.75" x14ac:dyDescent="0.3">
      <c r="AE43595" s="70"/>
    </row>
    <row r="43596" spans="31:31" ht="15.75" x14ac:dyDescent="0.3">
      <c r="AE43596" s="70"/>
    </row>
    <row r="43597" spans="31:31" ht="15.75" x14ac:dyDescent="0.3">
      <c r="AE43597" s="70"/>
    </row>
    <row r="43598" spans="31:31" ht="15.75" x14ac:dyDescent="0.3">
      <c r="AE43598" s="70"/>
    </row>
    <row r="43599" spans="31:31" ht="15.75" x14ac:dyDescent="0.3">
      <c r="AE43599" s="70"/>
    </row>
    <row r="43600" spans="31:31" ht="15.75" x14ac:dyDescent="0.3">
      <c r="AE43600" s="70"/>
    </row>
    <row r="43601" spans="31:31" ht="15.75" x14ac:dyDescent="0.3">
      <c r="AE43601" s="70"/>
    </row>
    <row r="43602" spans="31:31" ht="15.75" x14ac:dyDescent="0.3">
      <c r="AE43602" s="70"/>
    </row>
    <row r="43603" spans="31:31" ht="15.75" x14ac:dyDescent="0.3">
      <c r="AE43603" s="70"/>
    </row>
    <row r="43604" spans="31:31" ht="15.75" x14ac:dyDescent="0.3">
      <c r="AE43604" s="70"/>
    </row>
    <row r="43605" spans="31:31" ht="15.75" x14ac:dyDescent="0.3">
      <c r="AE43605" s="70"/>
    </row>
    <row r="43606" spans="31:31" ht="15.75" x14ac:dyDescent="0.3">
      <c r="AE43606" s="70"/>
    </row>
    <row r="43607" spans="31:31" ht="15.75" x14ac:dyDescent="0.3">
      <c r="AE43607" s="70"/>
    </row>
    <row r="43608" spans="31:31" ht="15.75" x14ac:dyDescent="0.3">
      <c r="AE43608" s="70"/>
    </row>
    <row r="43609" spans="31:31" ht="15.75" x14ac:dyDescent="0.3">
      <c r="AE43609" s="70"/>
    </row>
    <row r="43610" spans="31:31" ht="15.75" x14ac:dyDescent="0.3">
      <c r="AE43610" s="70"/>
    </row>
    <row r="43611" spans="31:31" ht="15.75" x14ac:dyDescent="0.3">
      <c r="AE43611" s="70"/>
    </row>
    <row r="43612" spans="31:31" ht="15.75" x14ac:dyDescent="0.3">
      <c r="AE43612" s="70"/>
    </row>
    <row r="43613" spans="31:31" ht="15.75" x14ac:dyDescent="0.3">
      <c r="AE43613" s="70"/>
    </row>
    <row r="43614" spans="31:31" ht="15.75" x14ac:dyDescent="0.3">
      <c r="AE43614" s="70"/>
    </row>
    <row r="43615" spans="31:31" ht="15.75" x14ac:dyDescent="0.3">
      <c r="AE43615" s="70"/>
    </row>
    <row r="43616" spans="31:31" ht="15.75" x14ac:dyDescent="0.3">
      <c r="AE43616" s="70"/>
    </row>
    <row r="43617" spans="31:31" ht="15.75" x14ac:dyDescent="0.3">
      <c r="AE43617" s="70"/>
    </row>
    <row r="43618" spans="31:31" ht="15.75" x14ac:dyDescent="0.3">
      <c r="AE43618" s="70"/>
    </row>
    <row r="43619" spans="31:31" ht="15.75" x14ac:dyDescent="0.3">
      <c r="AE43619" s="70"/>
    </row>
    <row r="43620" spans="31:31" ht="15.75" x14ac:dyDescent="0.3">
      <c r="AE43620" s="70"/>
    </row>
    <row r="43621" spans="31:31" ht="15.75" x14ac:dyDescent="0.3">
      <c r="AE43621" s="70"/>
    </row>
    <row r="43622" spans="31:31" ht="15.75" x14ac:dyDescent="0.3">
      <c r="AE43622" s="70"/>
    </row>
    <row r="43623" spans="31:31" ht="15.75" x14ac:dyDescent="0.3">
      <c r="AE43623" s="70"/>
    </row>
    <row r="43624" spans="31:31" ht="15.75" x14ac:dyDescent="0.3">
      <c r="AE43624" s="70"/>
    </row>
    <row r="43625" spans="31:31" ht="15.75" x14ac:dyDescent="0.3">
      <c r="AE43625" s="70"/>
    </row>
    <row r="43626" spans="31:31" ht="15.75" x14ac:dyDescent="0.3">
      <c r="AE43626" s="70"/>
    </row>
    <row r="43627" spans="31:31" ht="15.75" x14ac:dyDescent="0.3">
      <c r="AE43627" s="70"/>
    </row>
    <row r="43628" spans="31:31" ht="15.75" x14ac:dyDescent="0.3">
      <c r="AE43628" s="70"/>
    </row>
    <row r="43629" spans="31:31" ht="15.75" x14ac:dyDescent="0.3">
      <c r="AE43629" s="70"/>
    </row>
    <row r="43630" spans="31:31" ht="15.75" x14ac:dyDescent="0.3">
      <c r="AE43630" s="70"/>
    </row>
    <row r="43631" spans="31:31" ht="15.75" x14ac:dyDescent="0.3">
      <c r="AE43631" s="70"/>
    </row>
    <row r="43632" spans="31:31" ht="15.75" x14ac:dyDescent="0.3">
      <c r="AE43632" s="70"/>
    </row>
    <row r="43633" spans="31:31" ht="15.75" x14ac:dyDescent="0.3">
      <c r="AE43633" s="70"/>
    </row>
    <row r="43634" spans="31:31" ht="15.75" x14ac:dyDescent="0.3">
      <c r="AE43634" s="70"/>
    </row>
    <row r="43635" spans="31:31" ht="15.75" x14ac:dyDescent="0.3">
      <c r="AE43635" s="70"/>
    </row>
    <row r="43636" spans="31:31" ht="15.75" x14ac:dyDescent="0.3">
      <c r="AE43636" s="70"/>
    </row>
    <row r="43637" spans="31:31" ht="15.75" x14ac:dyDescent="0.3">
      <c r="AE43637" s="70"/>
    </row>
    <row r="43638" spans="31:31" ht="15.75" x14ac:dyDescent="0.3">
      <c r="AE43638" s="70"/>
    </row>
    <row r="43639" spans="31:31" ht="15.75" x14ac:dyDescent="0.3">
      <c r="AE43639" s="70"/>
    </row>
    <row r="43640" spans="31:31" ht="15.75" x14ac:dyDescent="0.3">
      <c r="AE43640" s="70"/>
    </row>
    <row r="43641" spans="31:31" ht="15.75" x14ac:dyDescent="0.3">
      <c r="AE43641" s="70"/>
    </row>
    <row r="43642" spans="31:31" ht="15.75" x14ac:dyDescent="0.3">
      <c r="AE43642" s="70"/>
    </row>
    <row r="43643" spans="31:31" ht="15.75" x14ac:dyDescent="0.3">
      <c r="AE43643" s="70"/>
    </row>
    <row r="43644" spans="31:31" ht="15.75" x14ac:dyDescent="0.3">
      <c r="AE43644" s="70"/>
    </row>
    <row r="43645" spans="31:31" ht="15.75" x14ac:dyDescent="0.3">
      <c r="AE43645" s="70"/>
    </row>
    <row r="43646" spans="31:31" ht="15.75" x14ac:dyDescent="0.3">
      <c r="AE43646" s="70"/>
    </row>
    <row r="43647" spans="31:31" ht="15.75" x14ac:dyDescent="0.3">
      <c r="AE43647" s="70"/>
    </row>
    <row r="43648" spans="31:31" ht="15.75" x14ac:dyDescent="0.3">
      <c r="AE43648" s="70"/>
    </row>
    <row r="43649" spans="31:31" ht="15.75" x14ac:dyDescent="0.3">
      <c r="AE43649" s="70"/>
    </row>
    <row r="43650" spans="31:31" ht="15.75" x14ac:dyDescent="0.3">
      <c r="AE43650" s="70"/>
    </row>
    <row r="43651" spans="31:31" ht="15.75" x14ac:dyDescent="0.3">
      <c r="AE43651" s="70"/>
    </row>
    <row r="43652" spans="31:31" ht="15.75" x14ac:dyDescent="0.3">
      <c r="AE43652" s="70"/>
    </row>
    <row r="43653" spans="31:31" ht="15.75" x14ac:dyDescent="0.3">
      <c r="AE43653" s="70"/>
    </row>
    <row r="43654" spans="31:31" ht="15.75" x14ac:dyDescent="0.3">
      <c r="AE43654" s="70"/>
    </row>
    <row r="43655" spans="31:31" ht="15.75" x14ac:dyDescent="0.3">
      <c r="AE43655" s="70"/>
    </row>
    <row r="43656" spans="31:31" ht="15.75" x14ac:dyDescent="0.3">
      <c r="AE43656" s="70"/>
    </row>
    <row r="43657" spans="31:31" ht="15.75" x14ac:dyDescent="0.3">
      <c r="AE43657" s="70"/>
    </row>
    <row r="43658" spans="31:31" ht="15.75" x14ac:dyDescent="0.3">
      <c r="AE43658" s="70"/>
    </row>
    <row r="43659" spans="31:31" ht="15.75" x14ac:dyDescent="0.3">
      <c r="AE43659" s="70"/>
    </row>
    <row r="43660" spans="31:31" ht="15.75" x14ac:dyDescent="0.3">
      <c r="AE43660" s="70"/>
    </row>
    <row r="43661" spans="31:31" ht="15.75" x14ac:dyDescent="0.3">
      <c r="AE43661" s="70"/>
    </row>
    <row r="43662" spans="31:31" ht="15.75" x14ac:dyDescent="0.3">
      <c r="AE43662" s="70"/>
    </row>
    <row r="43663" spans="31:31" ht="15.75" x14ac:dyDescent="0.3">
      <c r="AE43663" s="70"/>
    </row>
    <row r="43664" spans="31:31" ht="15.75" x14ac:dyDescent="0.3">
      <c r="AE43664" s="70"/>
    </row>
    <row r="43665" spans="31:31" ht="15.75" x14ac:dyDescent="0.3">
      <c r="AE43665" s="70"/>
    </row>
    <row r="43666" spans="31:31" ht="15.75" x14ac:dyDescent="0.3">
      <c r="AE43666" s="70"/>
    </row>
    <row r="43667" spans="31:31" ht="15.75" x14ac:dyDescent="0.3">
      <c r="AE43667" s="70"/>
    </row>
    <row r="43668" spans="31:31" ht="15.75" x14ac:dyDescent="0.3">
      <c r="AE43668" s="70"/>
    </row>
    <row r="43669" spans="31:31" ht="15.75" x14ac:dyDescent="0.3">
      <c r="AE43669" s="70"/>
    </row>
    <row r="43670" spans="31:31" ht="15.75" x14ac:dyDescent="0.3">
      <c r="AE43670" s="70"/>
    </row>
    <row r="43671" spans="31:31" ht="15.75" x14ac:dyDescent="0.3">
      <c r="AE43671" s="70"/>
    </row>
    <row r="43672" spans="31:31" ht="15.75" x14ac:dyDescent="0.3">
      <c r="AE43672" s="70"/>
    </row>
    <row r="43673" spans="31:31" ht="15.75" x14ac:dyDescent="0.3">
      <c r="AE43673" s="70"/>
    </row>
    <row r="43674" spans="31:31" ht="15.75" x14ac:dyDescent="0.3">
      <c r="AE43674" s="70"/>
    </row>
    <row r="43675" spans="31:31" ht="15.75" x14ac:dyDescent="0.3">
      <c r="AE43675" s="70"/>
    </row>
    <row r="43676" spans="31:31" ht="15.75" x14ac:dyDescent="0.3">
      <c r="AE43676" s="70"/>
    </row>
    <row r="43677" spans="31:31" ht="15.75" x14ac:dyDescent="0.3">
      <c r="AE43677" s="70"/>
    </row>
    <row r="43678" spans="31:31" ht="15.75" x14ac:dyDescent="0.3">
      <c r="AE43678" s="70"/>
    </row>
    <row r="43679" spans="31:31" ht="15.75" x14ac:dyDescent="0.3">
      <c r="AE43679" s="70"/>
    </row>
    <row r="43680" spans="31:31" ht="15.75" x14ac:dyDescent="0.3">
      <c r="AE43680" s="70"/>
    </row>
    <row r="43681" spans="31:31" ht="15.75" x14ac:dyDescent="0.3">
      <c r="AE43681" s="70"/>
    </row>
    <row r="43682" spans="31:31" ht="15.75" x14ac:dyDescent="0.3">
      <c r="AE43682" s="70"/>
    </row>
    <row r="43683" spans="31:31" ht="15.75" x14ac:dyDescent="0.3">
      <c r="AE43683" s="70"/>
    </row>
    <row r="43684" spans="31:31" ht="15.75" x14ac:dyDescent="0.3">
      <c r="AE43684" s="70"/>
    </row>
    <row r="43685" spans="31:31" ht="15.75" x14ac:dyDescent="0.3">
      <c r="AE43685" s="70"/>
    </row>
    <row r="43686" spans="31:31" ht="15.75" x14ac:dyDescent="0.3">
      <c r="AE43686" s="70"/>
    </row>
    <row r="43687" spans="31:31" ht="15.75" x14ac:dyDescent="0.3">
      <c r="AE43687" s="70"/>
    </row>
    <row r="43688" spans="31:31" ht="15.75" x14ac:dyDescent="0.3">
      <c r="AE43688" s="70"/>
    </row>
    <row r="43689" spans="31:31" ht="15.75" x14ac:dyDescent="0.3">
      <c r="AE43689" s="70"/>
    </row>
    <row r="43690" spans="31:31" ht="15.75" x14ac:dyDescent="0.3">
      <c r="AE43690" s="70"/>
    </row>
    <row r="43691" spans="31:31" ht="15.75" x14ac:dyDescent="0.3">
      <c r="AE43691" s="70"/>
    </row>
    <row r="43692" spans="31:31" ht="15.75" x14ac:dyDescent="0.3">
      <c r="AE43692" s="70"/>
    </row>
    <row r="43693" spans="31:31" ht="15.75" x14ac:dyDescent="0.3">
      <c r="AE43693" s="70"/>
    </row>
    <row r="43694" spans="31:31" ht="15.75" x14ac:dyDescent="0.3">
      <c r="AE43694" s="70"/>
    </row>
    <row r="43695" spans="31:31" ht="15.75" x14ac:dyDescent="0.3">
      <c r="AE43695" s="70"/>
    </row>
    <row r="43696" spans="31:31" ht="15.75" x14ac:dyDescent="0.3">
      <c r="AE43696" s="70"/>
    </row>
    <row r="43697" spans="31:31" ht="15.75" x14ac:dyDescent="0.3">
      <c r="AE43697" s="70"/>
    </row>
    <row r="43698" spans="31:31" ht="15.75" x14ac:dyDescent="0.3">
      <c r="AE43698" s="70"/>
    </row>
    <row r="43699" spans="31:31" ht="15.75" x14ac:dyDescent="0.3">
      <c r="AE43699" s="70"/>
    </row>
    <row r="43700" spans="31:31" ht="15.75" x14ac:dyDescent="0.3">
      <c r="AE43700" s="70"/>
    </row>
    <row r="43701" spans="31:31" ht="15.75" x14ac:dyDescent="0.3">
      <c r="AE43701" s="70"/>
    </row>
    <row r="43702" spans="31:31" ht="15.75" x14ac:dyDescent="0.3">
      <c r="AE43702" s="70"/>
    </row>
    <row r="43703" spans="31:31" ht="15.75" x14ac:dyDescent="0.3">
      <c r="AE43703" s="70"/>
    </row>
    <row r="43704" spans="31:31" ht="15.75" x14ac:dyDescent="0.3">
      <c r="AE43704" s="70"/>
    </row>
    <row r="43705" spans="31:31" ht="15.75" x14ac:dyDescent="0.3">
      <c r="AE43705" s="70"/>
    </row>
    <row r="43706" spans="31:31" ht="15.75" x14ac:dyDescent="0.3">
      <c r="AE43706" s="70"/>
    </row>
    <row r="43707" spans="31:31" ht="15.75" x14ac:dyDescent="0.3">
      <c r="AE43707" s="70"/>
    </row>
    <row r="43708" spans="31:31" ht="15.75" x14ac:dyDescent="0.3">
      <c r="AE43708" s="70"/>
    </row>
    <row r="43709" spans="31:31" ht="15.75" x14ac:dyDescent="0.3">
      <c r="AE43709" s="70"/>
    </row>
    <row r="43710" spans="31:31" ht="15.75" x14ac:dyDescent="0.3">
      <c r="AE43710" s="70"/>
    </row>
    <row r="43711" spans="31:31" ht="15.75" x14ac:dyDescent="0.3">
      <c r="AE43711" s="70"/>
    </row>
    <row r="43712" spans="31:31" ht="15.75" x14ac:dyDescent="0.3">
      <c r="AE43712" s="70"/>
    </row>
    <row r="43713" spans="31:31" ht="15.75" x14ac:dyDescent="0.3">
      <c r="AE43713" s="70"/>
    </row>
    <row r="43714" spans="31:31" ht="15.75" x14ac:dyDescent="0.3">
      <c r="AE43714" s="70"/>
    </row>
    <row r="43715" spans="31:31" ht="15.75" x14ac:dyDescent="0.3">
      <c r="AE43715" s="70"/>
    </row>
    <row r="43716" spans="31:31" ht="15.75" x14ac:dyDescent="0.3">
      <c r="AE43716" s="70"/>
    </row>
    <row r="43717" spans="31:31" ht="15.75" x14ac:dyDescent="0.3">
      <c r="AE43717" s="70"/>
    </row>
    <row r="43718" spans="31:31" ht="15.75" x14ac:dyDescent="0.3">
      <c r="AE43718" s="70"/>
    </row>
    <row r="43719" spans="31:31" ht="15.75" x14ac:dyDescent="0.3">
      <c r="AE43719" s="70"/>
    </row>
    <row r="43720" spans="31:31" ht="15.75" x14ac:dyDescent="0.3">
      <c r="AE43720" s="70"/>
    </row>
    <row r="43721" spans="31:31" ht="15.75" x14ac:dyDescent="0.3">
      <c r="AE43721" s="70"/>
    </row>
    <row r="43722" spans="31:31" ht="15.75" x14ac:dyDescent="0.3">
      <c r="AE43722" s="70"/>
    </row>
    <row r="43723" spans="31:31" ht="15.75" x14ac:dyDescent="0.3">
      <c r="AE43723" s="70"/>
    </row>
    <row r="43724" spans="31:31" ht="15.75" x14ac:dyDescent="0.3">
      <c r="AE43724" s="70"/>
    </row>
    <row r="43725" spans="31:31" ht="15.75" x14ac:dyDescent="0.3">
      <c r="AE43725" s="70"/>
    </row>
    <row r="43726" spans="31:31" ht="15.75" x14ac:dyDescent="0.3">
      <c r="AE43726" s="70"/>
    </row>
    <row r="43727" spans="31:31" ht="15.75" x14ac:dyDescent="0.3">
      <c r="AE43727" s="70"/>
    </row>
    <row r="43728" spans="31:31" ht="15.75" x14ac:dyDescent="0.3">
      <c r="AE43728" s="70"/>
    </row>
    <row r="43729" spans="31:31" ht="15.75" x14ac:dyDescent="0.3">
      <c r="AE43729" s="70"/>
    </row>
    <row r="43730" spans="31:31" ht="15.75" x14ac:dyDescent="0.3">
      <c r="AE43730" s="70"/>
    </row>
    <row r="43731" spans="31:31" ht="15.75" x14ac:dyDescent="0.3">
      <c r="AE43731" s="70"/>
    </row>
    <row r="43732" spans="31:31" ht="15.75" x14ac:dyDescent="0.3">
      <c r="AE43732" s="70"/>
    </row>
    <row r="43733" spans="31:31" ht="15.75" x14ac:dyDescent="0.3">
      <c r="AE43733" s="70"/>
    </row>
    <row r="43734" spans="31:31" ht="15.75" x14ac:dyDescent="0.3">
      <c r="AE43734" s="70"/>
    </row>
    <row r="43735" spans="31:31" ht="15.75" x14ac:dyDescent="0.3">
      <c r="AE43735" s="70"/>
    </row>
    <row r="43736" spans="31:31" ht="15.75" x14ac:dyDescent="0.3">
      <c r="AE43736" s="70"/>
    </row>
    <row r="43737" spans="31:31" ht="15.75" x14ac:dyDescent="0.3">
      <c r="AE43737" s="70"/>
    </row>
    <row r="43738" spans="31:31" ht="15.75" x14ac:dyDescent="0.3">
      <c r="AE43738" s="70"/>
    </row>
    <row r="43739" spans="31:31" ht="15.75" x14ac:dyDescent="0.3">
      <c r="AE43739" s="70"/>
    </row>
    <row r="43740" spans="31:31" ht="15.75" x14ac:dyDescent="0.3">
      <c r="AE43740" s="70"/>
    </row>
    <row r="43741" spans="31:31" ht="15.75" x14ac:dyDescent="0.3">
      <c r="AE43741" s="70"/>
    </row>
    <row r="43742" spans="31:31" ht="15.75" x14ac:dyDescent="0.3">
      <c r="AE43742" s="70"/>
    </row>
    <row r="43743" spans="31:31" ht="15.75" x14ac:dyDescent="0.3">
      <c r="AE43743" s="70"/>
    </row>
    <row r="43744" spans="31:31" ht="15.75" x14ac:dyDescent="0.3">
      <c r="AE43744" s="70"/>
    </row>
    <row r="43745" spans="31:31" ht="15.75" x14ac:dyDescent="0.3">
      <c r="AE43745" s="70"/>
    </row>
    <row r="43746" spans="31:31" ht="15.75" x14ac:dyDescent="0.3">
      <c r="AE43746" s="70"/>
    </row>
    <row r="43747" spans="31:31" ht="15.75" x14ac:dyDescent="0.3">
      <c r="AE43747" s="70"/>
    </row>
    <row r="43748" spans="31:31" ht="15.75" x14ac:dyDescent="0.3">
      <c r="AE43748" s="70"/>
    </row>
    <row r="43749" spans="31:31" ht="15.75" x14ac:dyDescent="0.3">
      <c r="AE43749" s="70"/>
    </row>
    <row r="43750" spans="31:31" ht="15.75" x14ac:dyDescent="0.3">
      <c r="AE43750" s="70"/>
    </row>
    <row r="43751" spans="31:31" ht="15.75" x14ac:dyDescent="0.3">
      <c r="AE43751" s="70"/>
    </row>
    <row r="43752" spans="31:31" ht="15.75" x14ac:dyDescent="0.3">
      <c r="AE43752" s="70"/>
    </row>
    <row r="43753" spans="31:31" ht="15.75" x14ac:dyDescent="0.3">
      <c r="AE43753" s="70"/>
    </row>
    <row r="43754" spans="31:31" ht="15.75" x14ac:dyDescent="0.3">
      <c r="AE43754" s="70"/>
    </row>
    <row r="43755" spans="31:31" ht="15.75" x14ac:dyDescent="0.3">
      <c r="AE43755" s="70"/>
    </row>
    <row r="43756" spans="31:31" ht="15.75" x14ac:dyDescent="0.3">
      <c r="AE43756" s="70"/>
    </row>
    <row r="43757" spans="31:31" ht="15.75" x14ac:dyDescent="0.3">
      <c r="AE43757" s="70"/>
    </row>
    <row r="43758" spans="31:31" ht="15.75" x14ac:dyDescent="0.3">
      <c r="AE43758" s="70"/>
    </row>
    <row r="43759" spans="31:31" ht="15.75" x14ac:dyDescent="0.3">
      <c r="AE43759" s="70"/>
    </row>
    <row r="43760" spans="31:31" ht="15.75" x14ac:dyDescent="0.3">
      <c r="AE43760" s="70"/>
    </row>
    <row r="43761" spans="31:31" ht="15.75" x14ac:dyDescent="0.3">
      <c r="AE43761" s="70"/>
    </row>
    <row r="43762" spans="31:31" ht="15.75" x14ac:dyDescent="0.3">
      <c r="AE43762" s="70"/>
    </row>
    <row r="43763" spans="31:31" ht="15.75" x14ac:dyDescent="0.3">
      <c r="AE43763" s="70"/>
    </row>
    <row r="43764" spans="31:31" ht="15.75" x14ac:dyDescent="0.3">
      <c r="AE43764" s="70"/>
    </row>
    <row r="43765" spans="31:31" ht="15.75" x14ac:dyDescent="0.3">
      <c r="AE43765" s="70"/>
    </row>
    <row r="43766" spans="31:31" ht="15.75" x14ac:dyDescent="0.3">
      <c r="AE43766" s="70"/>
    </row>
    <row r="43767" spans="31:31" ht="15.75" x14ac:dyDescent="0.3">
      <c r="AE43767" s="70"/>
    </row>
    <row r="43768" spans="31:31" ht="15.75" x14ac:dyDescent="0.3">
      <c r="AE43768" s="70"/>
    </row>
    <row r="43769" spans="31:31" ht="15.75" x14ac:dyDescent="0.3">
      <c r="AE43769" s="70"/>
    </row>
    <row r="43770" spans="31:31" ht="15.75" x14ac:dyDescent="0.3">
      <c r="AE43770" s="70"/>
    </row>
    <row r="43771" spans="31:31" ht="15.75" x14ac:dyDescent="0.3">
      <c r="AE43771" s="70"/>
    </row>
    <row r="43772" spans="31:31" ht="15.75" x14ac:dyDescent="0.3">
      <c r="AE43772" s="70"/>
    </row>
    <row r="43773" spans="31:31" ht="15.75" x14ac:dyDescent="0.3">
      <c r="AE43773" s="70"/>
    </row>
    <row r="43774" spans="31:31" ht="15.75" x14ac:dyDescent="0.3">
      <c r="AE43774" s="70"/>
    </row>
    <row r="43775" spans="31:31" ht="15.75" x14ac:dyDescent="0.3">
      <c r="AE43775" s="70"/>
    </row>
    <row r="43776" spans="31:31" ht="15.75" x14ac:dyDescent="0.3">
      <c r="AE43776" s="70"/>
    </row>
    <row r="43777" spans="31:31" ht="15.75" x14ac:dyDescent="0.3">
      <c r="AE43777" s="70"/>
    </row>
    <row r="43778" spans="31:31" ht="15.75" x14ac:dyDescent="0.3">
      <c r="AE43778" s="70"/>
    </row>
    <row r="43779" spans="31:31" ht="15.75" x14ac:dyDescent="0.3">
      <c r="AE43779" s="70"/>
    </row>
    <row r="43780" spans="31:31" ht="15.75" x14ac:dyDescent="0.3">
      <c r="AE43780" s="70"/>
    </row>
    <row r="43781" spans="31:31" ht="15.75" x14ac:dyDescent="0.3">
      <c r="AE43781" s="70"/>
    </row>
    <row r="43782" spans="31:31" ht="15.75" x14ac:dyDescent="0.3">
      <c r="AE43782" s="70"/>
    </row>
    <row r="43783" spans="31:31" ht="15.75" x14ac:dyDescent="0.3">
      <c r="AE43783" s="70"/>
    </row>
    <row r="43784" spans="31:31" ht="15.75" x14ac:dyDescent="0.3">
      <c r="AE43784" s="70"/>
    </row>
    <row r="43785" spans="31:31" ht="15.75" x14ac:dyDescent="0.3">
      <c r="AE43785" s="70"/>
    </row>
    <row r="43786" spans="31:31" ht="15.75" x14ac:dyDescent="0.3">
      <c r="AE43786" s="70"/>
    </row>
    <row r="43787" spans="31:31" ht="15.75" x14ac:dyDescent="0.3">
      <c r="AE43787" s="70"/>
    </row>
    <row r="43788" spans="31:31" ht="15.75" x14ac:dyDescent="0.3">
      <c r="AE43788" s="70"/>
    </row>
    <row r="43789" spans="31:31" ht="15.75" x14ac:dyDescent="0.3">
      <c r="AE43789" s="70"/>
    </row>
    <row r="43790" spans="31:31" ht="15.75" x14ac:dyDescent="0.3">
      <c r="AE43790" s="70"/>
    </row>
    <row r="43791" spans="31:31" ht="15.75" x14ac:dyDescent="0.3">
      <c r="AE43791" s="70"/>
    </row>
    <row r="43792" spans="31:31" ht="15.75" x14ac:dyDescent="0.3">
      <c r="AE43792" s="70"/>
    </row>
    <row r="43793" spans="31:31" ht="15.75" x14ac:dyDescent="0.3">
      <c r="AE43793" s="70"/>
    </row>
    <row r="43794" spans="31:31" ht="15.75" x14ac:dyDescent="0.3">
      <c r="AE43794" s="70"/>
    </row>
    <row r="43795" spans="31:31" ht="15.75" x14ac:dyDescent="0.3">
      <c r="AE43795" s="70"/>
    </row>
    <row r="43796" spans="31:31" ht="15.75" x14ac:dyDescent="0.3">
      <c r="AE43796" s="70"/>
    </row>
    <row r="43797" spans="31:31" ht="15.75" x14ac:dyDescent="0.3">
      <c r="AE43797" s="70"/>
    </row>
    <row r="43798" spans="31:31" ht="15.75" x14ac:dyDescent="0.3">
      <c r="AE43798" s="70"/>
    </row>
    <row r="43799" spans="31:31" ht="15.75" x14ac:dyDescent="0.3">
      <c r="AE43799" s="70"/>
    </row>
    <row r="43800" spans="31:31" ht="15.75" x14ac:dyDescent="0.3">
      <c r="AE43800" s="70"/>
    </row>
    <row r="43801" spans="31:31" ht="15.75" x14ac:dyDescent="0.3">
      <c r="AE43801" s="70"/>
    </row>
    <row r="43802" spans="31:31" ht="15.75" x14ac:dyDescent="0.3">
      <c r="AE43802" s="70"/>
    </row>
    <row r="43803" spans="31:31" ht="15.75" x14ac:dyDescent="0.3">
      <c r="AE43803" s="70"/>
    </row>
    <row r="43804" spans="31:31" ht="15.75" x14ac:dyDescent="0.3">
      <c r="AE43804" s="70"/>
    </row>
    <row r="43805" spans="31:31" ht="15.75" x14ac:dyDescent="0.3">
      <c r="AE43805" s="70"/>
    </row>
    <row r="43806" spans="31:31" ht="15.75" x14ac:dyDescent="0.3">
      <c r="AE43806" s="70"/>
    </row>
    <row r="43807" spans="31:31" ht="15.75" x14ac:dyDescent="0.3">
      <c r="AE43807" s="70"/>
    </row>
    <row r="43808" spans="31:31" ht="15.75" x14ac:dyDescent="0.3">
      <c r="AE43808" s="70"/>
    </row>
    <row r="43809" spans="31:31" ht="15.75" x14ac:dyDescent="0.3">
      <c r="AE43809" s="70"/>
    </row>
    <row r="43810" spans="31:31" ht="15.75" x14ac:dyDescent="0.3">
      <c r="AE43810" s="70"/>
    </row>
    <row r="43811" spans="31:31" ht="15.75" x14ac:dyDescent="0.3">
      <c r="AE43811" s="70"/>
    </row>
    <row r="43812" spans="31:31" ht="15.75" x14ac:dyDescent="0.3">
      <c r="AE43812" s="70"/>
    </row>
    <row r="43813" spans="31:31" ht="15.75" x14ac:dyDescent="0.3">
      <c r="AE43813" s="70"/>
    </row>
    <row r="43814" spans="31:31" ht="15.75" x14ac:dyDescent="0.3">
      <c r="AE43814" s="70"/>
    </row>
    <row r="43815" spans="31:31" ht="15.75" x14ac:dyDescent="0.3">
      <c r="AE43815" s="70"/>
    </row>
    <row r="43816" spans="31:31" ht="15.75" x14ac:dyDescent="0.3">
      <c r="AE43816" s="70"/>
    </row>
    <row r="43817" spans="31:31" ht="15.75" x14ac:dyDescent="0.3">
      <c r="AE43817" s="70"/>
    </row>
    <row r="43818" spans="31:31" ht="15.75" x14ac:dyDescent="0.3">
      <c r="AE43818" s="70"/>
    </row>
    <row r="43819" spans="31:31" ht="15.75" x14ac:dyDescent="0.3">
      <c r="AE43819" s="70"/>
    </row>
    <row r="43820" spans="31:31" ht="15.75" x14ac:dyDescent="0.3">
      <c r="AE43820" s="70"/>
    </row>
    <row r="43821" spans="31:31" ht="15.75" x14ac:dyDescent="0.3">
      <c r="AE43821" s="70"/>
    </row>
    <row r="43822" spans="31:31" ht="15.75" x14ac:dyDescent="0.3">
      <c r="AE43822" s="70"/>
    </row>
    <row r="43823" spans="31:31" ht="15.75" x14ac:dyDescent="0.3">
      <c r="AE43823" s="70"/>
    </row>
    <row r="43824" spans="31:31" ht="15.75" x14ac:dyDescent="0.3">
      <c r="AE43824" s="70"/>
    </row>
    <row r="43825" spans="31:31" ht="15.75" x14ac:dyDescent="0.3">
      <c r="AE43825" s="70"/>
    </row>
    <row r="43826" spans="31:31" ht="15.75" x14ac:dyDescent="0.3">
      <c r="AE43826" s="70"/>
    </row>
    <row r="43827" spans="31:31" ht="15.75" x14ac:dyDescent="0.3">
      <c r="AE43827" s="70"/>
    </row>
    <row r="43828" spans="31:31" ht="15.75" x14ac:dyDescent="0.3">
      <c r="AE43828" s="70"/>
    </row>
    <row r="43829" spans="31:31" ht="15.75" x14ac:dyDescent="0.3">
      <c r="AE43829" s="70"/>
    </row>
    <row r="43830" spans="31:31" ht="15.75" x14ac:dyDescent="0.3">
      <c r="AE43830" s="70"/>
    </row>
    <row r="43831" spans="31:31" ht="15.75" x14ac:dyDescent="0.3">
      <c r="AE43831" s="70"/>
    </row>
    <row r="43832" spans="31:31" ht="15.75" x14ac:dyDescent="0.3">
      <c r="AE43832" s="70"/>
    </row>
    <row r="43833" spans="31:31" ht="15.75" x14ac:dyDescent="0.3">
      <c r="AE43833" s="70"/>
    </row>
    <row r="43834" spans="31:31" ht="15.75" x14ac:dyDescent="0.3">
      <c r="AE43834" s="70"/>
    </row>
    <row r="43835" spans="31:31" ht="15.75" x14ac:dyDescent="0.3">
      <c r="AE43835" s="70"/>
    </row>
    <row r="43836" spans="31:31" ht="15.75" x14ac:dyDescent="0.3">
      <c r="AE43836" s="70"/>
    </row>
    <row r="43837" spans="31:31" ht="15.75" x14ac:dyDescent="0.3">
      <c r="AE43837" s="70"/>
    </row>
    <row r="43838" spans="31:31" ht="15.75" x14ac:dyDescent="0.3">
      <c r="AE43838" s="70"/>
    </row>
    <row r="43839" spans="31:31" ht="15.75" x14ac:dyDescent="0.3">
      <c r="AE43839" s="70"/>
    </row>
    <row r="43840" spans="31:31" ht="15.75" x14ac:dyDescent="0.3">
      <c r="AE43840" s="70"/>
    </row>
    <row r="43841" spans="31:31" ht="15.75" x14ac:dyDescent="0.3">
      <c r="AE43841" s="70"/>
    </row>
    <row r="43842" spans="31:31" ht="15.75" x14ac:dyDescent="0.3">
      <c r="AE43842" s="70"/>
    </row>
    <row r="43843" spans="31:31" ht="15.75" x14ac:dyDescent="0.3">
      <c r="AE43843" s="70"/>
    </row>
    <row r="43844" spans="31:31" ht="15.75" x14ac:dyDescent="0.3">
      <c r="AE43844" s="70"/>
    </row>
    <row r="43845" spans="31:31" ht="15.75" x14ac:dyDescent="0.3">
      <c r="AE43845" s="70"/>
    </row>
    <row r="43846" spans="31:31" ht="15.75" x14ac:dyDescent="0.3">
      <c r="AE43846" s="70"/>
    </row>
    <row r="43847" spans="31:31" ht="15.75" x14ac:dyDescent="0.3">
      <c r="AE43847" s="70"/>
    </row>
    <row r="43848" spans="31:31" ht="15.75" x14ac:dyDescent="0.3">
      <c r="AE43848" s="70"/>
    </row>
    <row r="43849" spans="31:31" ht="15.75" x14ac:dyDescent="0.3">
      <c r="AE43849" s="70"/>
    </row>
    <row r="43850" spans="31:31" ht="15.75" x14ac:dyDescent="0.3">
      <c r="AE43850" s="70"/>
    </row>
    <row r="43851" spans="31:31" ht="15.75" x14ac:dyDescent="0.3">
      <c r="AE43851" s="70"/>
    </row>
    <row r="43852" spans="31:31" ht="15.75" x14ac:dyDescent="0.3">
      <c r="AE43852" s="70"/>
    </row>
    <row r="43853" spans="31:31" ht="15.75" x14ac:dyDescent="0.3">
      <c r="AE43853" s="70"/>
    </row>
    <row r="43854" spans="31:31" ht="15.75" x14ac:dyDescent="0.3">
      <c r="AE43854" s="70"/>
    </row>
    <row r="43855" spans="31:31" ht="15.75" x14ac:dyDescent="0.3">
      <c r="AE43855" s="70"/>
    </row>
    <row r="43856" spans="31:31" ht="15.75" x14ac:dyDescent="0.3">
      <c r="AE43856" s="70"/>
    </row>
    <row r="43857" spans="31:31" ht="15.75" x14ac:dyDescent="0.3">
      <c r="AE43857" s="70"/>
    </row>
    <row r="43858" spans="31:31" ht="15.75" x14ac:dyDescent="0.3">
      <c r="AE43858" s="70"/>
    </row>
    <row r="43859" spans="31:31" ht="15.75" x14ac:dyDescent="0.3">
      <c r="AE43859" s="70"/>
    </row>
    <row r="43860" spans="31:31" ht="15.75" x14ac:dyDescent="0.3">
      <c r="AE43860" s="70"/>
    </row>
    <row r="43861" spans="31:31" ht="15.75" x14ac:dyDescent="0.3">
      <c r="AE43861" s="70"/>
    </row>
    <row r="43862" spans="31:31" ht="15.75" x14ac:dyDescent="0.3">
      <c r="AE43862" s="70"/>
    </row>
    <row r="43863" spans="31:31" ht="15.75" x14ac:dyDescent="0.3">
      <c r="AE43863" s="70"/>
    </row>
    <row r="43864" spans="31:31" ht="15.75" x14ac:dyDescent="0.3">
      <c r="AE43864" s="70"/>
    </row>
    <row r="43865" spans="31:31" ht="15.75" x14ac:dyDescent="0.3">
      <c r="AE43865" s="70"/>
    </row>
    <row r="43866" spans="31:31" ht="15.75" x14ac:dyDescent="0.3">
      <c r="AE43866" s="70"/>
    </row>
    <row r="43867" spans="31:31" ht="15.75" x14ac:dyDescent="0.3">
      <c r="AE43867" s="70"/>
    </row>
    <row r="43868" spans="31:31" ht="15.75" x14ac:dyDescent="0.3">
      <c r="AE43868" s="70"/>
    </row>
    <row r="43869" spans="31:31" ht="15.75" x14ac:dyDescent="0.3">
      <c r="AE43869" s="70"/>
    </row>
    <row r="43870" spans="31:31" ht="15.75" x14ac:dyDescent="0.3">
      <c r="AE43870" s="70"/>
    </row>
    <row r="43871" spans="31:31" ht="15.75" x14ac:dyDescent="0.3">
      <c r="AE43871" s="70"/>
    </row>
    <row r="43872" spans="31:31" ht="15.75" x14ac:dyDescent="0.3">
      <c r="AE43872" s="70"/>
    </row>
    <row r="43873" spans="31:31" ht="15.75" x14ac:dyDescent="0.3">
      <c r="AE43873" s="70"/>
    </row>
    <row r="43874" spans="31:31" ht="15.75" x14ac:dyDescent="0.3">
      <c r="AE43874" s="70"/>
    </row>
    <row r="43875" spans="31:31" ht="15.75" x14ac:dyDescent="0.3">
      <c r="AE43875" s="70"/>
    </row>
    <row r="43876" spans="31:31" ht="15.75" x14ac:dyDescent="0.3">
      <c r="AE43876" s="70"/>
    </row>
    <row r="43877" spans="31:31" ht="15.75" x14ac:dyDescent="0.3">
      <c r="AE43877" s="70"/>
    </row>
    <row r="43878" spans="31:31" ht="15.75" x14ac:dyDescent="0.3">
      <c r="AE43878" s="70"/>
    </row>
    <row r="43879" spans="31:31" ht="15.75" x14ac:dyDescent="0.3">
      <c r="AE43879" s="70"/>
    </row>
    <row r="43880" spans="31:31" ht="15.75" x14ac:dyDescent="0.3">
      <c r="AE43880" s="70"/>
    </row>
    <row r="43881" spans="31:31" ht="15.75" x14ac:dyDescent="0.3">
      <c r="AE43881" s="70"/>
    </row>
    <row r="43882" spans="31:31" ht="15.75" x14ac:dyDescent="0.3">
      <c r="AE43882" s="70"/>
    </row>
    <row r="43883" spans="31:31" ht="15.75" x14ac:dyDescent="0.3">
      <c r="AE43883" s="70"/>
    </row>
    <row r="43884" spans="31:31" ht="15.75" x14ac:dyDescent="0.3">
      <c r="AE43884" s="70"/>
    </row>
    <row r="43885" spans="31:31" ht="15.75" x14ac:dyDescent="0.3">
      <c r="AE43885" s="70"/>
    </row>
    <row r="43886" spans="31:31" ht="15.75" x14ac:dyDescent="0.3">
      <c r="AE43886" s="70"/>
    </row>
    <row r="43887" spans="31:31" ht="15.75" x14ac:dyDescent="0.3">
      <c r="AE43887" s="70"/>
    </row>
    <row r="43888" spans="31:31" ht="15.75" x14ac:dyDescent="0.3">
      <c r="AE43888" s="70"/>
    </row>
    <row r="43889" spans="31:31" ht="15.75" x14ac:dyDescent="0.3">
      <c r="AE43889" s="70"/>
    </row>
    <row r="43890" spans="31:31" ht="15.75" x14ac:dyDescent="0.3">
      <c r="AE43890" s="70"/>
    </row>
    <row r="43891" spans="31:31" ht="15.75" x14ac:dyDescent="0.3">
      <c r="AE43891" s="70"/>
    </row>
    <row r="43892" spans="31:31" ht="15.75" x14ac:dyDescent="0.3">
      <c r="AE43892" s="70"/>
    </row>
    <row r="43893" spans="31:31" ht="15.75" x14ac:dyDescent="0.3">
      <c r="AE43893" s="70"/>
    </row>
    <row r="43894" spans="31:31" ht="15.75" x14ac:dyDescent="0.3">
      <c r="AE43894" s="70"/>
    </row>
    <row r="43895" spans="31:31" ht="15.75" x14ac:dyDescent="0.3">
      <c r="AE43895" s="70"/>
    </row>
    <row r="43896" spans="31:31" ht="15.75" x14ac:dyDescent="0.3">
      <c r="AE43896" s="70"/>
    </row>
    <row r="43897" spans="31:31" ht="15.75" x14ac:dyDescent="0.3">
      <c r="AE43897" s="70"/>
    </row>
    <row r="43898" spans="31:31" ht="15.75" x14ac:dyDescent="0.3">
      <c r="AE43898" s="70"/>
    </row>
    <row r="43899" spans="31:31" ht="15.75" x14ac:dyDescent="0.3">
      <c r="AE43899" s="70"/>
    </row>
    <row r="43900" spans="31:31" ht="15.75" x14ac:dyDescent="0.3">
      <c r="AE43900" s="70"/>
    </row>
    <row r="43901" spans="31:31" ht="15.75" x14ac:dyDescent="0.3">
      <c r="AE43901" s="70"/>
    </row>
    <row r="43902" spans="31:31" ht="15.75" x14ac:dyDescent="0.3">
      <c r="AE43902" s="70"/>
    </row>
    <row r="43903" spans="31:31" ht="15.75" x14ac:dyDescent="0.3">
      <c r="AE43903" s="70"/>
    </row>
    <row r="43904" spans="31:31" ht="15.75" x14ac:dyDescent="0.3">
      <c r="AE43904" s="70"/>
    </row>
    <row r="43905" spans="31:31" ht="15.75" x14ac:dyDescent="0.3">
      <c r="AE43905" s="70"/>
    </row>
    <row r="43906" spans="31:31" ht="15.75" x14ac:dyDescent="0.3">
      <c r="AE43906" s="70"/>
    </row>
    <row r="43907" spans="31:31" ht="15.75" x14ac:dyDescent="0.3">
      <c r="AE43907" s="70"/>
    </row>
    <row r="43908" spans="31:31" ht="15.75" x14ac:dyDescent="0.3">
      <c r="AE43908" s="70"/>
    </row>
    <row r="43909" spans="31:31" ht="15.75" x14ac:dyDescent="0.3">
      <c r="AE43909" s="70"/>
    </row>
    <row r="43910" spans="31:31" ht="15.75" x14ac:dyDescent="0.3">
      <c r="AE43910" s="70"/>
    </row>
    <row r="43911" spans="31:31" ht="15.75" x14ac:dyDescent="0.3">
      <c r="AE43911" s="70"/>
    </row>
    <row r="43912" spans="31:31" ht="15.75" x14ac:dyDescent="0.3">
      <c r="AE43912" s="70"/>
    </row>
    <row r="43913" spans="31:31" ht="15.75" x14ac:dyDescent="0.3">
      <c r="AE43913" s="70"/>
    </row>
    <row r="43914" spans="31:31" ht="15.75" x14ac:dyDescent="0.3">
      <c r="AE43914" s="70"/>
    </row>
    <row r="43915" spans="31:31" ht="15.75" x14ac:dyDescent="0.3">
      <c r="AE43915" s="70"/>
    </row>
    <row r="43916" spans="31:31" ht="15.75" x14ac:dyDescent="0.3">
      <c r="AE43916" s="70"/>
    </row>
    <row r="43917" spans="31:31" ht="15.75" x14ac:dyDescent="0.3">
      <c r="AE43917" s="70"/>
    </row>
    <row r="43918" spans="31:31" ht="15.75" x14ac:dyDescent="0.3">
      <c r="AE43918" s="70"/>
    </row>
    <row r="43919" spans="31:31" ht="15.75" x14ac:dyDescent="0.3">
      <c r="AE43919" s="70"/>
    </row>
    <row r="43920" spans="31:31" ht="15.75" x14ac:dyDescent="0.3">
      <c r="AE43920" s="70"/>
    </row>
    <row r="43921" spans="31:31" ht="15.75" x14ac:dyDescent="0.3">
      <c r="AE43921" s="70"/>
    </row>
    <row r="43922" spans="31:31" ht="15.75" x14ac:dyDescent="0.3">
      <c r="AE43922" s="70"/>
    </row>
    <row r="43923" spans="31:31" ht="15.75" x14ac:dyDescent="0.3">
      <c r="AE43923" s="70"/>
    </row>
    <row r="43924" spans="31:31" ht="15.75" x14ac:dyDescent="0.3">
      <c r="AE43924" s="70"/>
    </row>
    <row r="43925" spans="31:31" ht="15.75" x14ac:dyDescent="0.3">
      <c r="AE43925" s="70"/>
    </row>
    <row r="43926" spans="31:31" ht="15.75" x14ac:dyDescent="0.3">
      <c r="AE43926" s="70"/>
    </row>
    <row r="43927" spans="31:31" ht="15.75" x14ac:dyDescent="0.3">
      <c r="AE43927" s="70"/>
    </row>
    <row r="43928" spans="31:31" ht="15.75" x14ac:dyDescent="0.3">
      <c r="AE43928" s="70"/>
    </row>
    <row r="43929" spans="31:31" ht="15.75" x14ac:dyDescent="0.3">
      <c r="AE43929" s="70"/>
    </row>
    <row r="43930" spans="31:31" ht="15.75" x14ac:dyDescent="0.3">
      <c r="AE43930" s="70"/>
    </row>
    <row r="43931" spans="31:31" ht="15.75" x14ac:dyDescent="0.3">
      <c r="AE43931" s="70"/>
    </row>
    <row r="43932" spans="31:31" ht="15.75" x14ac:dyDescent="0.3">
      <c r="AE43932" s="70"/>
    </row>
    <row r="43933" spans="31:31" ht="15.75" x14ac:dyDescent="0.3">
      <c r="AE43933" s="70"/>
    </row>
    <row r="43934" spans="31:31" ht="15.75" x14ac:dyDescent="0.3">
      <c r="AE43934" s="70"/>
    </row>
    <row r="43935" spans="31:31" ht="15.75" x14ac:dyDescent="0.3">
      <c r="AE43935" s="70"/>
    </row>
    <row r="43936" spans="31:31" ht="15.75" x14ac:dyDescent="0.3">
      <c r="AE43936" s="70"/>
    </row>
    <row r="43937" spans="31:31" ht="15.75" x14ac:dyDescent="0.3">
      <c r="AE43937" s="70"/>
    </row>
    <row r="43938" spans="31:31" ht="15.75" x14ac:dyDescent="0.3">
      <c r="AE43938" s="70"/>
    </row>
    <row r="43939" spans="31:31" ht="15.75" x14ac:dyDescent="0.3">
      <c r="AE43939" s="70"/>
    </row>
    <row r="43940" spans="31:31" ht="15.75" x14ac:dyDescent="0.3">
      <c r="AE43940" s="70"/>
    </row>
    <row r="43941" spans="31:31" ht="15.75" x14ac:dyDescent="0.3">
      <c r="AE43941" s="70"/>
    </row>
    <row r="43942" spans="31:31" ht="15.75" x14ac:dyDescent="0.3">
      <c r="AE43942" s="70"/>
    </row>
    <row r="43943" spans="31:31" ht="15.75" x14ac:dyDescent="0.3">
      <c r="AE43943" s="70"/>
    </row>
    <row r="43944" spans="31:31" ht="15.75" x14ac:dyDescent="0.3">
      <c r="AE43944" s="70"/>
    </row>
    <row r="43945" spans="31:31" ht="15.75" x14ac:dyDescent="0.3">
      <c r="AE43945" s="70"/>
    </row>
    <row r="43946" spans="31:31" ht="15.75" x14ac:dyDescent="0.3">
      <c r="AE43946" s="70"/>
    </row>
    <row r="43947" spans="31:31" ht="15.75" x14ac:dyDescent="0.3">
      <c r="AE43947" s="70"/>
    </row>
    <row r="43948" spans="31:31" ht="15.75" x14ac:dyDescent="0.3">
      <c r="AE43948" s="70"/>
    </row>
    <row r="43949" spans="31:31" ht="15.75" x14ac:dyDescent="0.3">
      <c r="AE43949" s="70"/>
    </row>
    <row r="43950" spans="31:31" ht="15.75" x14ac:dyDescent="0.3">
      <c r="AE43950" s="70"/>
    </row>
    <row r="43951" spans="31:31" ht="15.75" x14ac:dyDescent="0.3">
      <c r="AE43951" s="70"/>
    </row>
    <row r="43952" spans="31:31" ht="15.75" x14ac:dyDescent="0.3">
      <c r="AE43952" s="70"/>
    </row>
    <row r="43953" spans="31:31" ht="15.75" x14ac:dyDescent="0.3">
      <c r="AE43953" s="70"/>
    </row>
    <row r="43954" spans="31:31" ht="15.75" x14ac:dyDescent="0.3">
      <c r="AE43954" s="70"/>
    </row>
    <row r="43955" spans="31:31" ht="15.75" x14ac:dyDescent="0.3">
      <c r="AE43955" s="70"/>
    </row>
    <row r="43956" spans="31:31" ht="15.75" x14ac:dyDescent="0.3">
      <c r="AE43956" s="70"/>
    </row>
    <row r="43957" spans="31:31" ht="15.75" x14ac:dyDescent="0.3">
      <c r="AE43957" s="70"/>
    </row>
    <row r="43958" spans="31:31" ht="15.75" x14ac:dyDescent="0.3">
      <c r="AE43958" s="70"/>
    </row>
    <row r="43959" spans="31:31" ht="15.75" x14ac:dyDescent="0.3">
      <c r="AE43959" s="70"/>
    </row>
    <row r="43960" spans="31:31" ht="15.75" x14ac:dyDescent="0.3">
      <c r="AE43960" s="70"/>
    </row>
    <row r="43961" spans="31:31" ht="15.75" x14ac:dyDescent="0.3">
      <c r="AE43961" s="70"/>
    </row>
    <row r="43962" spans="31:31" ht="15.75" x14ac:dyDescent="0.3">
      <c r="AE43962" s="70"/>
    </row>
    <row r="43963" spans="31:31" ht="15.75" x14ac:dyDescent="0.3">
      <c r="AE43963" s="70"/>
    </row>
    <row r="43964" spans="31:31" ht="15.75" x14ac:dyDescent="0.3">
      <c r="AE43964" s="70"/>
    </row>
    <row r="43965" spans="31:31" ht="15.75" x14ac:dyDescent="0.3">
      <c r="AE43965" s="70"/>
    </row>
    <row r="43966" spans="31:31" ht="15.75" x14ac:dyDescent="0.3">
      <c r="AE43966" s="70"/>
    </row>
    <row r="43967" spans="31:31" ht="15.75" x14ac:dyDescent="0.3">
      <c r="AE43967" s="70"/>
    </row>
    <row r="43968" spans="31:31" ht="15.75" x14ac:dyDescent="0.3">
      <c r="AE43968" s="70"/>
    </row>
    <row r="43969" spans="31:31" ht="15.75" x14ac:dyDescent="0.3">
      <c r="AE43969" s="70"/>
    </row>
    <row r="43970" spans="31:31" ht="15.75" x14ac:dyDescent="0.3">
      <c r="AE43970" s="70"/>
    </row>
    <row r="43971" spans="31:31" ht="15.75" x14ac:dyDescent="0.3">
      <c r="AE43971" s="70"/>
    </row>
    <row r="43972" spans="31:31" ht="15.75" x14ac:dyDescent="0.3">
      <c r="AE43972" s="70"/>
    </row>
    <row r="43973" spans="31:31" ht="15.75" x14ac:dyDescent="0.3">
      <c r="AE43973" s="70"/>
    </row>
    <row r="43974" spans="31:31" ht="15.75" x14ac:dyDescent="0.3">
      <c r="AE43974" s="70"/>
    </row>
    <row r="43975" spans="31:31" ht="15.75" x14ac:dyDescent="0.3">
      <c r="AE43975" s="70"/>
    </row>
    <row r="43976" spans="31:31" ht="15.75" x14ac:dyDescent="0.3">
      <c r="AE43976" s="70"/>
    </row>
    <row r="43977" spans="31:31" ht="15.75" x14ac:dyDescent="0.3">
      <c r="AE43977" s="70"/>
    </row>
    <row r="43978" spans="31:31" ht="15.75" x14ac:dyDescent="0.3">
      <c r="AE43978" s="70"/>
    </row>
    <row r="43979" spans="31:31" ht="15.75" x14ac:dyDescent="0.3">
      <c r="AE43979" s="70"/>
    </row>
    <row r="43980" spans="31:31" ht="15.75" x14ac:dyDescent="0.3">
      <c r="AE43980" s="70"/>
    </row>
    <row r="43981" spans="31:31" ht="15.75" x14ac:dyDescent="0.3">
      <c r="AE43981" s="70"/>
    </row>
    <row r="43982" spans="31:31" ht="15.75" x14ac:dyDescent="0.3">
      <c r="AE43982" s="70"/>
    </row>
    <row r="43983" spans="31:31" ht="15.75" x14ac:dyDescent="0.3">
      <c r="AE43983" s="70"/>
    </row>
    <row r="43984" spans="31:31" ht="15.75" x14ac:dyDescent="0.3">
      <c r="AE43984" s="70"/>
    </row>
    <row r="43985" spans="31:31" ht="15.75" x14ac:dyDescent="0.3">
      <c r="AE43985" s="70"/>
    </row>
    <row r="43986" spans="31:31" ht="15.75" x14ac:dyDescent="0.3">
      <c r="AE43986" s="70"/>
    </row>
    <row r="43987" spans="31:31" ht="15.75" x14ac:dyDescent="0.3">
      <c r="AE43987" s="70"/>
    </row>
    <row r="43988" spans="31:31" ht="15.75" x14ac:dyDescent="0.3">
      <c r="AE43988" s="70"/>
    </row>
    <row r="43989" spans="31:31" ht="15.75" x14ac:dyDescent="0.3">
      <c r="AE43989" s="70"/>
    </row>
    <row r="43990" spans="31:31" ht="15.75" x14ac:dyDescent="0.3">
      <c r="AE43990" s="70"/>
    </row>
    <row r="43991" spans="31:31" ht="15.75" x14ac:dyDescent="0.3">
      <c r="AE43991" s="70"/>
    </row>
    <row r="43992" spans="31:31" ht="15.75" x14ac:dyDescent="0.3">
      <c r="AE43992" s="70"/>
    </row>
    <row r="43993" spans="31:31" ht="15.75" x14ac:dyDescent="0.3">
      <c r="AE43993" s="70"/>
    </row>
    <row r="43994" spans="31:31" ht="15.75" x14ac:dyDescent="0.3">
      <c r="AE43994" s="70"/>
    </row>
    <row r="43995" spans="31:31" ht="15.75" x14ac:dyDescent="0.3">
      <c r="AE43995" s="70"/>
    </row>
    <row r="43996" spans="31:31" ht="15.75" x14ac:dyDescent="0.3">
      <c r="AE43996" s="70"/>
    </row>
    <row r="43997" spans="31:31" ht="15.75" x14ac:dyDescent="0.3">
      <c r="AE43997" s="70"/>
    </row>
    <row r="43998" spans="31:31" ht="15.75" x14ac:dyDescent="0.3">
      <c r="AE43998" s="70"/>
    </row>
    <row r="43999" spans="31:31" ht="15.75" x14ac:dyDescent="0.3">
      <c r="AE43999" s="70"/>
    </row>
    <row r="44000" spans="31:31" ht="15.75" x14ac:dyDescent="0.3">
      <c r="AE44000" s="70"/>
    </row>
    <row r="44001" spans="31:31" ht="15.75" x14ac:dyDescent="0.3">
      <c r="AE44001" s="70"/>
    </row>
    <row r="44002" spans="31:31" ht="15.75" x14ac:dyDescent="0.3">
      <c r="AE44002" s="70"/>
    </row>
    <row r="44003" spans="31:31" ht="15.75" x14ac:dyDescent="0.3">
      <c r="AE44003" s="70"/>
    </row>
    <row r="44004" spans="31:31" ht="15.75" x14ac:dyDescent="0.3">
      <c r="AE44004" s="70"/>
    </row>
    <row r="44005" spans="31:31" ht="15.75" x14ac:dyDescent="0.3">
      <c r="AE44005" s="70"/>
    </row>
    <row r="44006" spans="31:31" ht="15.75" x14ac:dyDescent="0.3">
      <c r="AE44006" s="70"/>
    </row>
    <row r="44007" spans="31:31" ht="15.75" x14ac:dyDescent="0.3">
      <c r="AE44007" s="70"/>
    </row>
    <row r="44008" spans="31:31" ht="15.75" x14ac:dyDescent="0.3">
      <c r="AE44008" s="70"/>
    </row>
    <row r="44009" spans="31:31" ht="15.75" x14ac:dyDescent="0.3">
      <c r="AE44009" s="70"/>
    </row>
    <row r="44010" spans="31:31" ht="15.75" x14ac:dyDescent="0.3">
      <c r="AE44010" s="70"/>
    </row>
    <row r="44011" spans="31:31" ht="15.75" x14ac:dyDescent="0.3">
      <c r="AE44011" s="70"/>
    </row>
    <row r="44012" spans="31:31" ht="15.75" x14ac:dyDescent="0.3">
      <c r="AE44012" s="70"/>
    </row>
    <row r="44013" spans="31:31" ht="15.75" x14ac:dyDescent="0.3">
      <c r="AE44013" s="70"/>
    </row>
    <row r="44014" spans="31:31" ht="15.75" x14ac:dyDescent="0.3">
      <c r="AE44014" s="70"/>
    </row>
    <row r="44015" spans="31:31" ht="15.75" x14ac:dyDescent="0.3">
      <c r="AE44015" s="70"/>
    </row>
    <row r="44016" spans="31:31" ht="15.75" x14ac:dyDescent="0.3">
      <c r="AE44016" s="70"/>
    </row>
    <row r="44017" spans="31:31" ht="15.75" x14ac:dyDescent="0.3">
      <c r="AE44017" s="70"/>
    </row>
    <row r="44018" spans="31:31" ht="15.75" x14ac:dyDescent="0.3">
      <c r="AE44018" s="70"/>
    </row>
    <row r="44019" spans="31:31" ht="15.75" x14ac:dyDescent="0.3">
      <c r="AE44019" s="70"/>
    </row>
    <row r="44020" spans="31:31" ht="15.75" x14ac:dyDescent="0.3">
      <c r="AE44020" s="70"/>
    </row>
    <row r="44021" spans="31:31" ht="15.75" x14ac:dyDescent="0.3">
      <c r="AE44021" s="70"/>
    </row>
    <row r="44022" spans="31:31" ht="15.75" x14ac:dyDescent="0.3">
      <c r="AE44022" s="70"/>
    </row>
    <row r="44023" spans="31:31" ht="15.75" x14ac:dyDescent="0.3">
      <c r="AE44023" s="70"/>
    </row>
    <row r="44024" spans="31:31" ht="15.75" x14ac:dyDescent="0.3">
      <c r="AE44024" s="70"/>
    </row>
    <row r="44025" spans="31:31" ht="15.75" x14ac:dyDescent="0.3">
      <c r="AE44025" s="70"/>
    </row>
    <row r="44026" spans="31:31" ht="15.75" x14ac:dyDescent="0.3">
      <c r="AE44026" s="70"/>
    </row>
    <row r="44027" spans="31:31" ht="15.75" x14ac:dyDescent="0.3">
      <c r="AE44027" s="70"/>
    </row>
    <row r="44028" spans="31:31" ht="15.75" x14ac:dyDescent="0.3">
      <c r="AE44028" s="70"/>
    </row>
    <row r="44029" spans="31:31" ht="15.75" x14ac:dyDescent="0.3">
      <c r="AE44029" s="70"/>
    </row>
    <row r="44030" spans="31:31" ht="15.75" x14ac:dyDescent="0.3">
      <c r="AE44030" s="70"/>
    </row>
    <row r="44031" spans="31:31" ht="15.75" x14ac:dyDescent="0.3">
      <c r="AE44031" s="70"/>
    </row>
    <row r="44032" spans="31:31" ht="15.75" x14ac:dyDescent="0.3">
      <c r="AE44032" s="70"/>
    </row>
    <row r="44033" spans="31:31" ht="15.75" x14ac:dyDescent="0.3">
      <c r="AE44033" s="70"/>
    </row>
    <row r="44034" spans="31:31" ht="15.75" x14ac:dyDescent="0.3">
      <c r="AE44034" s="70"/>
    </row>
    <row r="44035" spans="31:31" ht="15.75" x14ac:dyDescent="0.3">
      <c r="AE44035" s="70"/>
    </row>
    <row r="44036" spans="31:31" ht="15.75" x14ac:dyDescent="0.3">
      <c r="AE44036" s="70"/>
    </row>
    <row r="44037" spans="31:31" ht="15.75" x14ac:dyDescent="0.3">
      <c r="AE44037" s="70"/>
    </row>
    <row r="44038" spans="31:31" ht="15.75" x14ac:dyDescent="0.3">
      <c r="AE44038" s="70"/>
    </row>
    <row r="44039" spans="31:31" ht="15.75" x14ac:dyDescent="0.3">
      <c r="AE44039" s="70"/>
    </row>
    <row r="44040" spans="31:31" ht="15.75" x14ac:dyDescent="0.3">
      <c r="AE44040" s="70"/>
    </row>
    <row r="44041" spans="31:31" ht="15.75" x14ac:dyDescent="0.3">
      <c r="AE44041" s="70"/>
    </row>
    <row r="44042" spans="31:31" ht="15.75" x14ac:dyDescent="0.3">
      <c r="AE44042" s="70"/>
    </row>
    <row r="44043" spans="31:31" ht="15.75" x14ac:dyDescent="0.3">
      <c r="AE44043" s="70"/>
    </row>
    <row r="44044" spans="31:31" ht="15.75" x14ac:dyDescent="0.3">
      <c r="AE44044" s="70"/>
    </row>
    <row r="44045" spans="31:31" ht="15.75" x14ac:dyDescent="0.3">
      <c r="AE44045" s="70"/>
    </row>
    <row r="44046" spans="31:31" ht="15.75" x14ac:dyDescent="0.3">
      <c r="AE44046" s="70"/>
    </row>
    <row r="44047" spans="31:31" ht="15.75" x14ac:dyDescent="0.3">
      <c r="AE44047" s="70"/>
    </row>
    <row r="44048" spans="31:31" ht="15.75" x14ac:dyDescent="0.3">
      <c r="AE44048" s="70"/>
    </row>
    <row r="44049" spans="31:31" ht="15.75" x14ac:dyDescent="0.3">
      <c r="AE44049" s="70"/>
    </row>
    <row r="44050" spans="31:31" ht="15.75" x14ac:dyDescent="0.3">
      <c r="AE44050" s="70"/>
    </row>
    <row r="44051" spans="31:31" ht="15.75" x14ac:dyDescent="0.3">
      <c r="AE44051" s="70"/>
    </row>
    <row r="44052" spans="31:31" ht="15.75" x14ac:dyDescent="0.3">
      <c r="AE44052" s="70"/>
    </row>
    <row r="44053" spans="31:31" ht="15.75" x14ac:dyDescent="0.3">
      <c r="AE44053" s="70"/>
    </row>
    <row r="44054" spans="31:31" ht="15.75" x14ac:dyDescent="0.3">
      <c r="AE44054" s="70"/>
    </row>
    <row r="44055" spans="31:31" ht="15.75" x14ac:dyDescent="0.3">
      <c r="AE44055" s="70"/>
    </row>
    <row r="44056" spans="31:31" ht="15.75" x14ac:dyDescent="0.3">
      <c r="AE44056" s="70"/>
    </row>
    <row r="44057" spans="31:31" ht="15.75" x14ac:dyDescent="0.3">
      <c r="AE44057" s="70"/>
    </row>
    <row r="44058" spans="31:31" ht="15.75" x14ac:dyDescent="0.3">
      <c r="AE44058" s="70"/>
    </row>
    <row r="44059" spans="31:31" ht="15.75" x14ac:dyDescent="0.3">
      <c r="AE44059" s="70"/>
    </row>
    <row r="44060" spans="31:31" ht="15.75" x14ac:dyDescent="0.3">
      <c r="AE44060" s="70"/>
    </row>
    <row r="44061" spans="31:31" ht="15.75" x14ac:dyDescent="0.3">
      <c r="AE44061" s="70"/>
    </row>
    <row r="44062" spans="31:31" ht="15.75" x14ac:dyDescent="0.3">
      <c r="AE44062" s="70"/>
    </row>
    <row r="44063" spans="31:31" ht="15.75" x14ac:dyDescent="0.3">
      <c r="AE44063" s="70"/>
    </row>
    <row r="44064" spans="31:31" ht="15.75" x14ac:dyDescent="0.3">
      <c r="AE44064" s="70"/>
    </row>
    <row r="44065" spans="31:31" ht="15.75" x14ac:dyDescent="0.3">
      <c r="AE44065" s="70"/>
    </row>
    <row r="44066" spans="31:31" ht="15.75" x14ac:dyDescent="0.3">
      <c r="AE44066" s="70"/>
    </row>
    <row r="44067" spans="31:31" ht="15.75" x14ac:dyDescent="0.3">
      <c r="AE44067" s="70"/>
    </row>
    <row r="44068" spans="31:31" ht="15.75" x14ac:dyDescent="0.3">
      <c r="AE44068" s="70"/>
    </row>
    <row r="44069" spans="31:31" ht="15.75" x14ac:dyDescent="0.3">
      <c r="AE44069" s="70"/>
    </row>
    <row r="44070" spans="31:31" ht="15.75" x14ac:dyDescent="0.3">
      <c r="AE44070" s="70"/>
    </row>
    <row r="44071" spans="31:31" ht="15.75" x14ac:dyDescent="0.3">
      <c r="AE44071" s="70"/>
    </row>
    <row r="44072" spans="31:31" ht="15.75" x14ac:dyDescent="0.3">
      <c r="AE44072" s="70"/>
    </row>
    <row r="44073" spans="31:31" ht="15.75" x14ac:dyDescent="0.3">
      <c r="AE44073" s="70"/>
    </row>
    <row r="44074" spans="31:31" ht="15.75" x14ac:dyDescent="0.3">
      <c r="AE44074" s="70"/>
    </row>
    <row r="44075" spans="31:31" ht="15.75" x14ac:dyDescent="0.3">
      <c r="AE44075" s="70"/>
    </row>
    <row r="44076" spans="31:31" ht="15.75" x14ac:dyDescent="0.3">
      <c r="AE44076" s="70"/>
    </row>
    <row r="44077" spans="31:31" ht="15.75" x14ac:dyDescent="0.3">
      <c r="AE44077" s="70"/>
    </row>
    <row r="44078" spans="31:31" ht="15.75" x14ac:dyDescent="0.3">
      <c r="AE44078" s="70"/>
    </row>
    <row r="44079" spans="31:31" ht="15.75" x14ac:dyDescent="0.3">
      <c r="AE44079" s="70"/>
    </row>
    <row r="44080" spans="31:31" ht="15.75" x14ac:dyDescent="0.3">
      <c r="AE44080" s="70"/>
    </row>
    <row r="44081" spans="31:31" ht="15.75" x14ac:dyDescent="0.3">
      <c r="AE44081" s="70"/>
    </row>
    <row r="44082" spans="31:31" ht="15.75" x14ac:dyDescent="0.3">
      <c r="AE44082" s="70"/>
    </row>
    <row r="44083" spans="31:31" ht="15.75" x14ac:dyDescent="0.3">
      <c r="AE44083" s="70"/>
    </row>
    <row r="44084" spans="31:31" ht="15.75" x14ac:dyDescent="0.3">
      <c r="AE44084" s="70"/>
    </row>
    <row r="44085" spans="31:31" ht="15.75" x14ac:dyDescent="0.3">
      <c r="AE44085" s="70"/>
    </row>
    <row r="44086" spans="31:31" ht="15.75" x14ac:dyDescent="0.3">
      <c r="AE44086" s="70"/>
    </row>
    <row r="44087" spans="31:31" ht="15.75" x14ac:dyDescent="0.3">
      <c r="AE44087" s="70"/>
    </row>
    <row r="44088" spans="31:31" ht="15.75" x14ac:dyDescent="0.3">
      <c r="AE44088" s="70"/>
    </row>
    <row r="44089" spans="31:31" ht="15.75" x14ac:dyDescent="0.3">
      <c r="AE44089" s="70"/>
    </row>
    <row r="44090" spans="31:31" ht="15.75" x14ac:dyDescent="0.3">
      <c r="AE44090" s="70"/>
    </row>
    <row r="44091" spans="31:31" ht="15.75" x14ac:dyDescent="0.3">
      <c r="AE44091" s="70"/>
    </row>
    <row r="44092" spans="31:31" ht="15.75" x14ac:dyDescent="0.3">
      <c r="AE44092" s="70"/>
    </row>
    <row r="44093" spans="31:31" ht="15.75" x14ac:dyDescent="0.3">
      <c r="AE44093" s="70"/>
    </row>
    <row r="44094" spans="31:31" ht="15.75" x14ac:dyDescent="0.3">
      <c r="AE44094" s="70"/>
    </row>
    <row r="44095" spans="31:31" ht="15.75" x14ac:dyDescent="0.3">
      <c r="AE44095" s="70"/>
    </row>
    <row r="44096" spans="31:31" ht="15.75" x14ac:dyDescent="0.3">
      <c r="AE44096" s="70"/>
    </row>
    <row r="44097" spans="31:31" ht="15.75" x14ac:dyDescent="0.3">
      <c r="AE44097" s="70"/>
    </row>
    <row r="44098" spans="31:31" ht="15.75" x14ac:dyDescent="0.3">
      <c r="AE44098" s="70"/>
    </row>
    <row r="44099" spans="31:31" ht="15.75" x14ac:dyDescent="0.3">
      <c r="AE44099" s="70"/>
    </row>
    <row r="44100" spans="31:31" ht="15.75" x14ac:dyDescent="0.3">
      <c r="AE44100" s="70"/>
    </row>
    <row r="44101" spans="31:31" ht="15.75" x14ac:dyDescent="0.3">
      <c r="AE44101" s="70"/>
    </row>
    <row r="44102" spans="31:31" ht="15.75" x14ac:dyDescent="0.3">
      <c r="AE44102" s="70"/>
    </row>
    <row r="44103" spans="31:31" ht="15.75" x14ac:dyDescent="0.3">
      <c r="AE44103" s="70"/>
    </row>
    <row r="44104" spans="31:31" ht="15.75" x14ac:dyDescent="0.3">
      <c r="AE44104" s="70"/>
    </row>
    <row r="44105" spans="31:31" ht="15.75" x14ac:dyDescent="0.3">
      <c r="AE44105" s="70"/>
    </row>
    <row r="44106" spans="31:31" ht="15.75" x14ac:dyDescent="0.3">
      <c r="AE44106" s="70"/>
    </row>
    <row r="44107" spans="31:31" ht="15.75" x14ac:dyDescent="0.3">
      <c r="AE44107" s="70"/>
    </row>
    <row r="44108" spans="31:31" ht="15.75" x14ac:dyDescent="0.3">
      <c r="AE44108" s="70"/>
    </row>
    <row r="44109" spans="31:31" ht="15.75" x14ac:dyDescent="0.3">
      <c r="AE44109" s="70"/>
    </row>
    <row r="44110" spans="31:31" ht="15.75" x14ac:dyDescent="0.3">
      <c r="AE44110" s="70"/>
    </row>
    <row r="44111" spans="31:31" ht="15.75" x14ac:dyDescent="0.3">
      <c r="AE44111" s="70"/>
    </row>
    <row r="44112" spans="31:31" ht="15.75" x14ac:dyDescent="0.3">
      <c r="AE44112" s="70"/>
    </row>
    <row r="44113" spans="31:31" ht="15.75" x14ac:dyDescent="0.3">
      <c r="AE44113" s="70"/>
    </row>
    <row r="44114" spans="31:31" ht="15.75" x14ac:dyDescent="0.3">
      <c r="AE44114" s="70"/>
    </row>
    <row r="44115" spans="31:31" ht="15.75" x14ac:dyDescent="0.3">
      <c r="AE44115" s="70"/>
    </row>
    <row r="44116" spans="31:31" ht="15.75" x14ac:dyDescent="0.3">
      <c r="AE44116" s="70"/>
    </row>
    <row r="44117" spans="31:31" ht="15.75" x14ac:dyDescent="0.3">
      <c r="AE44117" s="70"/>
    </row>
    <row r="44118" spans="31:31" ht="15.75" x14ac:dyDescent="0.3">
      <c r="AE44118" s="70"/>
    </row>
    <row r="44119" spans="31:31" ht="15.75" x14ac:dyDescent="0.3">
      <c r="AE44119" s="70"/>
    </row>
    <row r="44120" spans="31:31" ht="15.75" x14ac:dyDescent="0.3">
      <c r="AE44120" s="70"/>
    </row>
    <row r="44121" spans="31:31" ht="15.75" x14ac:dyDescent="0.3">
      <c r="AE44121" s="70"/>
    </row>
    <row r="44122" spans="31:31" ht="15.75" x14ac:dyDescent="0.3">
      <c r="AE44122" s="70"/>
    </row>
    <row r="44123" spans="31:31" ht="15.75" x14ac:dyDescent="0.3">
      <c r="AE44123" s="70"/>
    </row>
    <row r="44124" spans="31:31" ht="15.75" x14ac:dyDescent="0.3">
      <c r="AE44124" s="70"/>
    </row>
    <row r="44125" spans="31:31" ht="15.75" x14ac:dyDescent="0.3">
      <c r="AE44125" s="70"/>
    </row>
    <row r="44126" spans="31:31" ht="15.75" x14ac:dyDescent="0.3">
      <c r="AE44126" s="70"/>
    </row>
    <row r="44127" spans="31:31" ht="15.75" x14ac:dyDescent="0.3">
      <c r="AE44127" s="70"/>
    </row>
    <row r="44128" spans="31:31" ht="15.75" x14ac:dyDescent="0.3">
      <c r="AE44128" s="70"/>
    </row>
    <row r="44129" spans="31:31" ht="15.75" x14ac:dyDescent="0.3">
      <c r="AE44129" s="70"/>
    </row>
    <row r="44130" spans="31:31" ht="15.75" x14ac:dyDescent="0.3">
      <c r="AE44130" s="70"/>
    </row>
    <row r="44131" spans="31:31" ht="15.75" x14ac:dyDescent="0.3">
      <c r="AE44131" s="70"/>
    </row>
    <row r="44132" spans="31:31" ht="15.75" x14ac:dyDescent="0.3">
      <c r="AE44132" s="70"/>
    </row>
    <row r="44133" spans="31:31" ht="15.75" x14ac:dyDescent="0.3">
      <c r="AE44133" s="70"/>
    </row>
    <row r="44134" spans="31:31" ht="15.75" x14ac:dyDescent="0.3">
      <c r="AE44134" s="70"/>
    </row>
    <row r="44135" spans="31:31" ht="15.75" x14ac:dyDescent="0.3">
      <c r="AE44135" s="70"/>
    </row>
    <row r="44136" spans="31:31" ht="15.75" x14ac:dyDescent="0.3">
      <c r="AE44136" s="70"/>
    </row>
    <row r="44137" spans="31:31" ht="15.75" x14ac:dyDescent="0.3">
      <c r="AE44137" s="70"/>
    </row>
    <row r="44138" spans="31:31" ht="15.75" x14ac:dyDescent="0.3">
      <c r="AE44138" s="70"/>
    </row>
    <row r="44139" spans="31:31" ht="15.75" x14ac:dyDescent="0.3">
      <c r="AE44139" s="70"/>
    </row>
    <row r="44140" spans="31:31" ht="15.75" x14ac:dyDescent="0.3">
      <c r="AE44140" s="70"/>
    </row>
    <row r="44141" spans="31:31" ht="15.75" x14ac:dyDescent="0.3">
      <c r="AE44141" s="70"/>
    </row>
    <row r="44142" spans="31:31" ht="15.75" x14ac:dyDescent="0.3">
      <c r="AE44142" s="70"/>
    </row>
    <row r="44143" spans="31:31" ht="15.75" x14ac:dyDescent="0.3">
      <c r="AE44143" s="70"/>
    </row>
    <row r="44144" spans="31:31" ht="15.75" x14ac:dyDescent="0.3">
      <c r="AE44144" s="70"/>
    </row>
    <row r="44145" spans="31:31" ht="15.75" x14ac:dyDescent="0.3">
      <c r="AE44145" s="70"/>
    </row>
    <row r="44146" spans="31:31" ht="15.75" x14ac:dyDescent="0.3">
      <c r="AE44146" s="70"/>
    </row>
    <row r="44147" spans="31:31" ht="15.75" x14ac:dyDescent="0.3">
      <c r="AE44147" s="70"/>
    </row>
    <row r="44148" spans="31:31" ht="15.75" x14ac:dyDescent="0.3">
      <c r="AE44148" s="70"/>
    </row>
    <row r="44149" spans="31:31" ht="15.75" x14ac:dyDescent="0.3">
      <c r="AE44149" s="70"/>
    </row>
    <row r="44150" spans="31:31" ht="15.75" x14ac:dyDescent="0.3">
      <c r="AE44150" s="70"/>
    </row>
    <row r="44151" spans="31:31" ht="15.75" x14ac:dyDescent="0.3">
      <c r="AE44151" s="70"/>
    </row>
    <row r="44152" spans="31:31" ht="15.75" x14ac:dyDescent="0.3">
      <c r="AE44152" s="70"/>
    </row>
    <row r="44153" spans="31:31" ht="15.75" x14ac:dyDescent="0.3">
      <c r="AE44153" s="70"/>
    </row>
    <row r="44154" spans="31:31" ht="15.75" x14ac:dyDescent="0.3">
      <c r="AE44154" s="70"/>
    </row>
    <row r="44155" spans="31:31" ht="15.75" x14ac:dyDescent="0.3">
      <c r="AE44155" s="70"/>
    </row>
    <row r="44156" spans="31:31" ht="15.75" x14ac:dyDescent="0.3">
      <c r="AE44156" s="70"/>
    </row>
    <row r="44157" spans="31:31" ht="15.75" x14ac:dyDescent="0.3">
      <c r="AE44157" s="70"/>
    </row>
    <row r="44158" spans="31:31" ht="15.75" x14ac:dyDescent="0.3">
      <c r="AE44158" s="70"/>
    </row>
    <row r="44159" spans="31:31" ht="15.75" x14ac:dyDescent="0.3">
      <c r="AE44159" s="70"/>
    </row>
    <row r="44160" spans="31:31" ht="15.75" x14ac:dyDescent="0.3">
      <c r="AE44160" s="70"/>
    </row>
    <row r="44161" spans="31:31" ht="15.75" x14ac:dyDescent="0.3">
      <c r="AE44161" s="70"/>
    </row>
    <row r="44162" spans="31:31" ht="15.75" x14ac:dyDescent="0.3">
      <c r="AE44162" s="70"/>
    </row>
    <row r="44163" spans="31:31" ht="15.75" x14ac:dyDescent="0.3">
      <c r="AE44163" s="70"/>
    </row>
    <row r="44164" spans="31:31" ht="15.75" x14ac:dyDescent="0.3">
      <c r="AE44164" s="70"/>
    </row>
    <row r="44165" spans="31:31" ht="15.75" x14ac:dyDescent="0.3">
      <c r="AE44165" s="70"/>
    </row>
    <row r="44166" spans="31:31" ht="15.75" x14ac:dyDescent="0.3">
      <c r="AE44166" s="70"/>
    </row>
    <row r="44167" spans="31:31" ht="15.75" x14ac:dyDescent="0.3">
      <c r="AE44167" s="70"/>
    </row>
    <row r="44168" spans="31:31" ht="15.75" x14ac:dyDescent="0.3">
      <c r="AE44168" s="70"/>
    </row>
    <row r="44169" spans="31:31" ht="15.75" x14ac:dyDescent="0.3">
      <c r="AE44169" s="70"/>
    </row>
    <row r="44170" spans="31:31" ht="15.75" x14ac:dyDescent="0.3">
      <c r="AE44170" s="70"/>
    </row>
    <row r="44171" spans="31:31" ht="15.75" x14ac:dyDescent="0.3">
      <c r="AE44171" s="70"/>
    </row>
    <row r="44172" spans="31:31" ht="15.75" x14ac:dyDescent="0.3">
      <c r="AE44172" s="70"/>
    </row>
    <row r="44173" spans="31:31" ht="15.75" x14ac:dyDescent="0.3">
      <c r="AE44173" s="70"/>
    </row>
    <row r="44174" spans="31:31" ht="15.75" x14ac:dyDescent="0.3">
      <c r="AE44174" s="70"/>
    </row>
    <row r="44175" spans="31:31" ht="15.75" x14ac:dyDescent="0.3">
      <c r="AE44175" s="70"/>
    </row>
    <row r="44176" spans="31:31" ht="15.75" x14ac:dyDescent="0.3">
      <c r="AE44176" s="70"/>
    </row>
    <row r="44177" spans="31:31" ht="15.75" x14ac:dyDescent="0.3">
      <c r="AE44177" s="70"/>
    </row>
    <row r="44178" spans="31:31" ht="15.75" x14ac:dyDescent="0.3">
      <c r="AE44178" s="70"/>
    </row>
    <row r="44179" spans="31:31" ht="15.75" x14ac:dyDescent="0.3">
      <c r="AE44179" s="70"/>
    </row>
    <row r="44180" spans="31:31" ht="15.75" x14ac:dyDescent="0.3">
      <c r="AE44180" s="70"/>
    </row>
    <row r="44181" spans="31:31" ht="15.75" x14ac:dyDescent="0.3">
      <c r="AE44181" s="70"/>
    </row>
    <row r="44182" spans="31:31" ht="15.75" x14ac:dyDescent="0.3">
      <c r="AE44182" s="70"/>
    </row>
    <row r="44183" spans="31:31" ht="15.75" x14ac:dyDescent="0.3">
      <c r="AE44183" s="70"/>
    </row>
    <row r="44184" spans="31:31" ht="15.75" x14ac:dyDescent="0.3">
      <c r="AE44184" s="70"/>
    </row>
    <row r="44185" spans="31:31" ht="15.75" x14ac:dyDescent="0.3">
      <c r="AE44185" s="70"/>
    </row>
    <row r="44186" spans="31:31" ht="15.75" x14ac:dyDescent="0.3">
      <c r="AE44186" s="70"/>
    </row>
    <row r="44187" spans="31:31" ht="15.75" x14ac:dyDescent="0.3">
      <c r="AE44187" s="70"/>
    </row>
    <row r="44188" spans="31:31" ht="15.75" x14ac:dyDescent="0.3">
      <c r="AE44188" s="70"/>
    </row>
    <row r="44189" spans="31:31" ht="15.75" x14ac:dyDescent="0.3">
      <c r="AE44189" s="70"/>
    </row>
    <row r="44190" spans="31:31" ht="15.75" x14ac:dyDescent="0.3">
      <c r="AE44190" s="70"/>
    </row>
    <row r="44191" spans="31:31" ht="15.75" x14ac:dyDescent="0.3">
      <c r="AE44191" s="70"/>
    </row>
    <row r="44192" spans="31:31" ht="15.75" x14ac:dyDescent="0.3">
      <c r="AE44192" s="70"/>
    </row>
    <row r="44193" spans="31:31" ht="15.75" x14ac:dyDescent="0.3">
      <c r="AE44193" s="70"/>
    </row>
    <row r="44194" spans="31:31" ht="15.75" x14ac:dyDescent="0.3">
      <c r="AE44194" s="70"/>
    </row>
    <row r="44195" spans="31:31" ht="15.75" x14ac:dyDescent="0.3">
      <c r="AE44195" s="70"/>
    </row>
    <row r="44196" spans="31:31" ht="15.75" x14ac:dyDescent="0.3">
      <c r="AE44196" s="70"/>
    </row>
    <row r="44197" spans="31:31" ht="15.75" x14ac:dyDescent="0.3">
      <c r="AE44197" s="70"/>
    </row>
    <row r="44198" spans="31:31" ht="15.75" x14ac:dyDescent="0.3">
      <c r="AE44198" s="70"/>
    </row>
    <row r="44199" spans="31:31" ht="15.75" x14ac:dyDescent="0.3">
      <c r="AE44199" s="70"/>
    </row>
    <row r="44200" spans="31:31" ht="15.75" x14ac:dyDescent="0.3">
      <c r="AE44200" s="70"/>
    </row>
    <row r="44201" spans="31:31" ht="15.75" x14ac:dyDescent="0.3">
      <c r="AE44201" s="70"/>
    </row>
    <row r="44202" spans="31:31" ht="15.75" x14ac:dyDescent="0.3">
      <c r="AE44202" s="70"/>
    </row>
    <row r="44203" spans="31:31" ht="15.75" x14ac:dyDescent="0.3">
      <c r="AE44203" s="70"/>
    </row>
    <row r="44204" spans="31:31" ht="15.75" x14ac:dyDescent="0.3">
      <c r="AE44204" s="70"/>
    </row>
    <row r="44205" spans="31:31" ht="15.75" x14ac:dyDescent="0.3">
      <c r="AE44205" s="70"/>
    </row>
    <row r="44206" spans="31:31" ht="15.75" x14ac:dyDescent="0.3">
      <c r="AE44206" s="70"/>
    </row>
    <row r="44207" spans="31:31" ht="15.75" x14ac:dyDescent="0.3">
      <c r="AE44207" s="70"/>
    </row>
    <row r="44208" spans="31:31" ht="15.75" x14ac:dyDescent="0.3">
      <c r="AE44208" s="70"/>
    </row>
    <row r="44209" spans="31:31" ht="15.75" x14ac:dyDescent="0.3">
      <c r="AE44209" s="70"/>
    </row>
    <row r="44210" spans="31:31" ht="15.75" x14ac:dyDescent="0.3">
      <c r="AE44210" s="70"/>
    </row>
    <row r="44211" spans="31:31" ht="15.75" x14ac:dyDescent="0.3">
      <c r="AE44211" s="70"/>
    </row>
    <row r="44212" spans="31:31" ht="15.75" x14ac:dyDescent="0.3">
      <c r="AE44212" s="70"/>
    </row>
    <row r="44213" spans="31:31" ht="15.75" x14ac:dyDescent="0.3">
      <c r="AE44213" s="70"/>
    </row>
    <row r="44214" spans="31:31" ht="15.75" x14ac:dyDescent="0.3">
      <c r="AE44214" s="70"/>
    </row>
    <row r="44215" spans="31:31" ht="15.75" x14ac:dyDescent="0.3">
      <c r="AE44215" s="70"/>
    </row>
    <row r="44216" spans="31:31" ht="15.75" x14ac:dyDescent="0.3">
      <c r="AE44216" s="70"/>
    </row>
    <row r="44217" spans="31:31" ht="15.75" x14ac:dyDescent="0.3">
      <c r="AE44217" s="70"/>
    </row>
    <row r="44218" spans="31:31" ht="15.75" x14ac:dyDescent="0.3">
      <c r="AE44218" s="70"/>
    </row>
    <row r="44219" spans="31:31" ht="15.75" x14ac:dyDescent="0.3">
      <c r="AE44219" s="70"/>
    </row>
    <row r="44220" spans="31:31" ht="15.75" x14ac:dyDescent="0.3">
      <c r="AE44220" s="70"/>
    </row>
    <row r="44221" spans="31:31" ht="15.75" x14ac:dyDescent="0.3">
      <c r="AE44221" s="70"/>
    </row>
    <row r="44222" spans="31:31" ht="15.75" x14ac:dyDescent="0.3">
      <c r="AE44222" s="70"/>
    </row>
    <row r="44223" spans="31:31" ht="15.75" x14ac:dyDescent="0.3">
      <c r="AE44223" s="70"/>
    </row>
    <row r="44224" spans="31:31" ht="15.75" x14ac:dyDescent="0.3">
      <c r="AE44224" s="70"/>
    </row>
    <row r="44225" spans="31:31" ht="15.75" x14ac:dyDescent="0.3">
      <c r="AE44225" s="70"/>
    </row>
    <row r="44226" spans="31:31" ht="15.75" x14ac:dyDescent="0.3">
      <c r="AE44226" s="70"/>
    </row>
    <row r="44227" spans="31:31" ht="15.75" x14ac:dyDescent="0.3">
      <c r="AE44227" s="70"/>
    </row>
    <row r="44228" spans="31:31" ht="15.75" x14ac:dyDescent="0.3">
      <c r="AE44228" s="70"/>
    </row>
    <row r="44229" spans="31:31" ht="15.75" x14ac:dyDescent="0.3">
      <c r="AE44229" s="70"/>
    </row>
    <row r="44230" spans="31:31" ht="15.75" x14ac:dyDescent="0.3">
      <c r="AE44230" s="70"/>
    </row>
    <row r="44231" spans="31:31" ht="15.75" x14ac:dyDescent="0.3">
      <c r="AE44231" s="70"/>
    </row>
    <row r="44232" spans="31:31" ht="15.75" x14ac:dyDescent="0.3">
      <c r="AE44232" s="70"/>
    </row>
    <row r="44233" spans="31:31" ht="15.75" x14ac:dyDescent="0.3">
      <c r="AE44233" s="70"/>
    </row>
    <row r="44234" spans="31:31" ht="15.75" x14ac:dyDescent="0.3">
      <c r="AE44234" s="70"/>
    </row>
    <row r="44235" spans="31:31" ht="15.75" x14ac:dyDescent="0.3">
      <c r="AE44235" s="70"/>
    </row>
    <row r="44236" spans="31:31" ht="15.75" x14ac:dyDescent="0.3">
      <c r="AE44236" s="70"/>
    </row>
    <row r="44237" spans="31:31" ht="15.75" x14ac:dyDescent="0.3">
      <c r="AE44237" s="70"/>
    </row>
    <row r="44238" spans="31:31" ht="15.75" x14ac:dyDescent="0.3">
      <c r="AE44238" s="70"/>
    </row>
    <row r="44239" spans="31:31" ht="15.75" x14ac:dyDescent="0.3">
      <c r="AE44239" s="70"/>
    </row>
    <row r="44240" spans="31:31" ht="15.75" x14ac:dyDescent="0.3">
      <c r="AE44240" s="70"/>
    </row>
    <row r="44241" spans="31:31" ht="15.75" x14ac:dyDescent="0.3">
      <c r="AE44241" s="70"/>
    </row>
    <row r="44242" spans="31:31" ht="15.75" x14ac:dyDescent="0.3">
      <c r="AE44242" s="70"/>
    </row>
    <row r="44243" spans="31:31" ht="15.75" x14ac:dyDescent="0.3">
      <c r="AE44243" s="70"/>
    </row>
    <row r="44244" spans="31:31" ht="15.75" x14ac:dyDescent="0.3">
      <c r="AE44244" s="70"/>
    </row>
    <row r="44245" spans="31:31" ht="15.75" x14ac:dyDescent="0.3">
      <c r="AE44245" s="70"/>
    </row>
    <row r="44246" spans="31:31" ht="15.75" x14ac:dyDescent="0.3">
      <c r="AE44246" s="70"/>
    </row>
    <row r="44247" spans="31:31" ht="15.75" x14ac:dyDescent="0.3">
      <c r="AE44247" s="70"/>
    </row>
    <row r="44248" spans="31:31" ht="15.75" x14ac:dyDescent="0.3">
      <c r="AE44248" s="70"/>
    </row>
    <row r="44249" spans="31:31" ht="15.75" x14ac:dyDescent="0.3">
      <c r="AE44249" s="70"/>
    </row>
    <row r="44250" spans="31:31" ht="15.75" x14ac:dyDescent="0.3">
      <c r="AE44250" s="70"/>
    </row>
    <row r="44251" spans="31:31" ht="15.75" x14ac:dyDescent="0.3">
      <c r="AE44251" s="70"/>
    </row>
    <row r="44252" spans="31:31" ht="15.75" x14ac:dyDescent="0.3">
      <c r="AE44252" s="70"/>
    </row>
    <row r="44253" spans="31:31" ht="15.75" x14ac:dyDescent="0.3">
      <c r="AE44253" s="70"/>
    </row>
    <row r="44254" spans="31:31" ht="15.75" x14ac:dyDescent="0.3">
      <c r="AE44254" s="70"/>
    </row>
    <row r="44255" spans="31:31" ht="15.75" x14ac:dyDescent="0.3">
      <c r="AE44255" s="70"/>
    </row>
    <row r="44256" spans="31:31" ht="15.75" x14ac:dyDescent="0.3">
      <c r="AE44256" s="70"/>
    </row>
    <row r="44257" spans="31:31" ht="15.75" x14ac:dyDescent="0.3">
      <c r="AE44257" s="70"/>
    </row>
    <row r="44258" spans="31:31" ht="15.75" x14ac:dyDescent="0.3">
      <c r="AE44258" s="70"/>
    </row>
    <row r="44259" spans="31:31" ht="15.75" x14ac:dyDescent="0.3">
      <c r="AE44259" s="70"/>
    </row>
    <row r="44260" spans="31:31" ht="15.75" x14ac:dyDescent="0.3">
      <c r="AE44260" s="70"/>
    </row>
    <row r="44261" spans="31:31" ht="15.75" x14ac:dyDescent="0.3">
      <c r="AE44261" s="70"/>
    </row>
    <row r="44262" spans="31:31" ht="15.75" x14ac:dyDescent="0.3">
      <c r="AE44262" s="70"/>
    </row>
    <row r="44263" spans="31:31" ht="15.75" x14ac:dyDescent="0.3">
      <c r="AE44263" s="70"/>
    </row>
    <row r="44264" spans="31:31" ht="15.75" x14ac:dyDescent="0.3">
      <c r="AE44264" s="70"/>
    </row>
    <row r="44265" spans="31:31" ht="15.75" x14ac:dyDescent="0.3">
      <c r="AE44265" s="70"/>
    </row>
    <row r="44266" spans="31:31" ht="15.75" x14ac:dyDescent="0.3">
      <c r="AE44266" s="70"/>
    </row>
    <row r="44267" spans="31:31" ht="15.75" x14ac:dyDescent="0.3">
      <c r="AE44267" s="70"/>
    </row>
    <row r="44268" spans="31:31" ht="15.75" x14ac:dyDescent="0.3">
      <c r="AE44268" s="70"/>
    </row>
    <row r="44269" spans="31:31" ht="15.75" x14ac:dyDescent="0.3">
      <c r="AE44269" s="70"/>
    </row>
    <row r="44270" spans="31:31" ht="15.75" x14ac:dyDescent="0.3">
      <c r="AE44270" s="70"/>
    </row>
    <row r="44271" spans="31:31" ht="15.75" x14ac:dyDescent="0.3">
      <c r="AE44271" s="70"/>
    </row>
    <row r="44272" spans="31:31" ht="15.75" x14ac:dyDescent="0.3">
      <c r="AE44272" s="70"/>
    </row>
    <row r="44273" spans="31:31" ht="15.75" x14ac:dyDescent="0.3">
      <c r="AE44273" s="70"/>
    </row>
    <row r="44274" spans="31:31" ht="15.75" x14ac:dyDescent="0.3">
      <c r="AE44274" s="70"/>
    </row>
    <row r="44275" spans="31:31" ht="15.75" x14ac:dyDescent="0.3">
      <c r="AE44275" s="70"/>
    </row>
    <row r="44276" spans="31:31" ht="15.75" x14ac:dyDescent="0.3">
      <c r="AE44276" s="70"/>
    </row>
    <row r="44277" spans="31:31" ht="15.75" x14ac:dyDescent="0.3">
      <c r="AE44277" s="70"/>
    </row>
    <row r="44278" spans="31:31" ht="15.75" x14ac:dyDescent="0.3">
      <c r="AE44278" s="70"/>
    </row>
    <row r="44279" spans="31:31" ht="15.75" x14ac:dyDescent="0.3">
      <c r="AE44279" s="70"/>
    </row>
    <row r="44280" spans="31:31" ht="15.75" x14ac:dyDescent="0.3">
      <c r="AE44280" s="70"/>
    </row>
    <row r="44281" spans="31:31" ht="15.75" x14ac:dyDescent="0.3">
      <c r="AE44281" s="70"/>
    </row>
    <row r="44282" spans="31:31" ht="15.75" x14ac:dyDescent="0.3">
      <c r="AE44282" s="70"/>
    </row>
    <row r="44283" spans="31:31" ht="15.75" x14ac:dyDescent="0.3">
      <c r="AE44283" s="70"/>
    </row>
    <row r="44284" spans="31:31" ht="15.75" x14ac:dyDescent="0.3">
      <c r="AE44284" s="70"/>
    </row>
    <row r="44285" spans="31:31" ht="15.75" x14ac:dyDescent="0.3">
      <c r="AE44285" s="70"/>
    </row>
    <row r="44286" spans="31:31" ht="15.75" x14ac:dyDescent="0.3">
      <c r="AE44286" s="70"/>
    </row>
    <row r="44287" spans="31:31" ht="15.75" x14ac:dyDescent="0.3">
      <c r="AE44287" s="70"/>
    </row>
    <row r="44288" spans="31:31" ht="15.75" x14ac:dyDescent="0.3">
      <c r="AE44288" s="70"/>
    </row>
    <row r="44289" spans="31:31" ht="15.75" x14ac:dyDescent="0.3">
      <c r="AE44289" s="70"/>
    </row>
    <row r="44290" spans="31:31" ht="15.75" x14ac:dyDescent="0.3">
      <c r="AE44290" s="70"/>
    </row>
    <row r="44291" spans="31:31" ht="15.75" x14ac:dyDescent="0.3">
      <c r="AE44291" s="70"/>
    </row>
    <row r="44292" spans="31:31" ht="15.75" x14ac:dyDescent="0.3">
      <c r="AE44292" s="70"/>
    </row>
    <row r="44293" spans="31:31" ht="15.75" x14ac:dyDescent="0.3">
      <c r="AE44293" s="70"/>
    </row>
    <row r="44294" spans="31:31" ht="15.75" x14ac:dyDescent="0.3">
      <c r="AE44294" s="70"/>
    </row>
    <row r="44295" spans="31:31" ht="15.75" x14ac:dyDescent="0.3">
      <c r="AE44295" s="70"/>
    </row>
    <row r="44296" spans="31:31" ht="15.75" x14ac:dyDescent="0.3">
      <c r="AE44296" s="70"/>
    </row>
    <row r="44297" spans="31:31" ht="15.75" x14ac:dyDescent="0.3">
      <c r="AE44297" s="70"/>
    </row>
    <row r="44298" spans="31:31" ht="15.75" x14ac:dyDescent="0.3">
      <c r="AE44298" s="70"/>
    </row>
    <row r="44299" spans="31:31" ht="15.75" x14ac:dyDescent="0.3">
      <c r="AE44299" s="70"/>
    </row>
    <row r="44300" spans="31:31" ht="15.75" x14ac:dyDescent="0.3">
      <c r="AE44300" s="70"/>
    </row>
    <row r="44301" spans="31:31" ht="15.75" x14ac:dyDescent="0.3">
      <c r="AE44301" s="70"/>
    </row>
    <row r="44302" spans="31:31" ht="15.75" x14ac:dyDescent="0.3">
      <c r="AE44302" s="70"/>
    </row>
    <row r="44303" spans="31:31" ht="15.75" x14ac:dyDescent="0.3">
      <c r="AE44303" s="70"/>
    </row>
    <row r="44304" spans="31:31" ht="15.75" x14ac:dyDescent="0.3">
      <c r="AE44304" s="70"/>
    </row>
    <row r="44305" spans="31:31" ht="15.75" x14ac:dyDescent="0.3">
      <c r="AE44305" s="70"/>
    </row>
    <row r="44306" spans="31:31" ht="15.75" x14ac:dyDescent="0.3">
      <c r="AE44306" s="70"/>
    </row>
    <row r="44307" spans="31:31" ht="15.75" x14ac:dyDescent="0.3">
      <c r="AE44307" s="70"/>
    </row>
    <row r="44308" spans="31:31" ht="15.75" x14ac:dyDescent="0.3">
      <c r="AE44308" s="70"/>
    </row>
    <row r="44309" spans="31:31" ht="15.75" x14ac:dyDescent="0.3">
      <c r="AE44309" s="70"/>
    </row>
    <row r="44310" spans="31:31" ht="15.75" x14ac:dyDescent="0.3">
      <c r="AE44310" s="70"/>
    </row>
    <row r="44311" spans="31:31" ht="15.75" x14ac:dyDescent="0.3">
      <c r="AE44311" s="70"/>
    </row>
    <row r="44312" spans="31:31" ht="15.75" x14ac:dyDescent="0.3">
      <c r="AE44312" s="70"/>
    </row>
    <row r="44313" spans="31:31" ht="15.75" x14ac:dyDescent="0.3">
      <c r="AE44313" s="70"/>
    </row>
    <row r="44314" spans="31:31" ht="15.75" x14ac:dyDescent="0.3">
      <c r="AE44314" s="70"/>
    </row>
    <row r="44315" spans="31:31" ht="15.75" x14ac:dyDescent="0.3">
      <c r="AE44315" s="70"/>
    </row>
    <row r="44316" spans="31:31" ht="15.75" x14ac:dyDescent="0.3">
      <c r="AE44316" s="70"/>
    </row>
    <row r="44317" spans="31:31" ht="15.75" x14ac:dyDescent="0.3">
      <c r="AE44317" s="70"/>
    </row>
    <row r="44318" spans="31:31" ht="15.75" x14ac:dyDescent="0.3">
      <c r="AE44318" s="70"/>
    </row>
    <row r="44319" spans="31:31" ht="15.75" x14ac:dyDescent="0.3">
      <c r="AE44319" s="70"/>
    </row>
    <row r="44320" spans="31:31" ht="15.75" x14ac:dyDescent="0.3">
      <c r="AE44320" s="70"/>
    </row>
    <row r="44321" spans="31:31" ht="15.75" x14ac:dyDescent="0.3">
      <c r="AE44321" s="70"/>
    </row>
    <row r="44322" spans="31:31" ht="15.75" x14ac:dyDescent="0.3">
      <c r="AE44322" s="70"/>
    </row>
    <row r="44323" spans="31:31" ht="15.75" x14ac:dyDescent="0.3">
      <c r="AE44323" s="70"/>
    </row>
    <row r="44324" spans="31:31" ht="15.75" x14ac:dyDescent="0.3">
      <c r="AE44324" s="70"/>
    </row>
    <row r="44325" spans="31:31" ht="15.75" x14ac:dyDescent="0.3">
      <c r="AE44325" s="70"/>
    </row>
    <row r="44326" spans="31:31" ht="15.75" x14ac:dyDescent="0.3">
      <c r="AE44326" s="70"/>
    </row>
    <row r="44327" spans="31:31" ht="15.75" x14ac:dyDescent="0.3">
      <c r="AE44327" s="70"/>
    </row>
    <row r="44328" spans="31:31" ht="15.75" x14ac:dyDescent="0.3">
      <c r="AE44328" s="70"/>
    </row>
    <row r="44329" spans="31:31" ht="15.75" x14ac:dyDescent="0.3">
      <c r="AE44329" s="70"/>
    </row>
    <row r="44330" spans="31:31" ht="15.75" x14ac:dyDescent="0.3">
      <c r="AE44330" s="70"/>
    </row>
    <row r="44331" spans="31:31" ht="15.75" x14ac:dyDescent="0.3">
      <c r="AE44331" s="70"/>
    </row>
    <row r="44332" spans="31:31" ht="15.75" x14ac:dyDescent="0.3">
      <c r="AE44332" s="70"/>
    </row>
    <row r="44333" spans="31:31" ht="15.75" x14ac:dyDescent="0.3">
      <c r="AE44333" s="70"/>
    </row>
    <row r="44334" spans="31:31" ht="15.75" x14ac:dyDescent="0.3">
      <c r="AE44334" s="70"/>
    </row>
    <row r="44335" spans="31:31" ht="15.75" x14ac:dyDescent="0.3">
      <c r="AE44335" s="70"/>
    </row>
    <row r="44336" spans="31:31" ht="15.75" x14ac:dyDescent="0.3">
      <c r="AE44336" s="70"/>
    </row>
    <row r="44337" spans="31:31" ht="15.75" x14ac:dyDescent="0.3">
      <c r="AE44337" s="70"/>
    </row>
    <row r="44338" spans="31:31" ht="15.75" x14ac:dyDescent="0.3">
      <c r="AE44338" s="70"/>
    </row>
    <row r="44339" spans="31:31" ht="15.75" x14ac:dyDescent="0.3">
      <c r="AE44339" s="70"/>
    </row>
    <row r="44340" spans="31:31" ht="15.75" x14ac:dyDescent="0.3">
      <c r="AE44340" s="70"/>
    </row>
    <row r="44341" spans="31:31" ht="15.75" x14ac:dyDescent="0.3">
      <c r="AE44341" s="70"/>
    </row>
    <row r="44342" spans="31:31" ht="15.75" x14ac:dyDescent="0.3">
      <c r="AE44342" s="70"/>
    </row>
    <row r="44343" spans="31:31" ht="15.75" x14ac:dyDescent="0.3">
      <c r="AE44343" s="70"/>
    </row>
    <row r="44344" spans="31:31" ht="15.75" x14ac:dyDescent="0.3">
      <c r="AE44344" s="70"/>
    </row>
    <row r="44345" spans="31:31" ht="15.75" x14ac:dyDescent="0.3">
      <c r="AE44345" s="70"/>
    </row>
    <row r="44346" spans="31:31" ht="15.75" x14ac:dyDescent="0.3">
      <c r="AE44346" s="70"/>
    </row>
    <row r="44347" spans="31:31" ht="15.75" x14ac:dyDescent="0.3">
      <c r="AE44347" s="70"/>
    </row>
    <row r="44348" spans="31:31" ht="15.75" x14ac:dyDescent="0.3">
      <c r="AE44348" s="70"/>
    </row>
    <row r="44349" spans="31:31" ht="15.75" x14ac:dyDescent="0.3">
      <c r="AE44349" s="70"/>
    </row>
    <row r="44350" spans="31:31" ht="15.75" x14ac:dyDescent="0.3">
      <c r="AE44350" s="70"/>
    </row>
    <row r="44351" spans="31:31" ht="15.75" x14ac:dyDescent="0.3">
      <c r="AE44351" s="70"/>
    </row>
    <row r="44352" spans="31:31" ht="15.75" x14ac:dyDescent="0.3">
      <c r="AE44352" s="70"/>
    </row>
    <row r="44353" spans="31:31" ht="15.75" x14ac:dyDescent="0.3">
      <c r="AE44353" s="70"/>
    </row>
    <row r="44354" spans="31:31" ht="15.75" x14ac:dyDescent="0.3">
      <c r="AE44354" s="70"/>
    </row>
    <row r="44355" spans="31:31" ht="15.75" x14ac:dyDescent="0.3">
      <c r="AE44355" s="70"/>
    </row>
    <row r="44356" spans="31:31" ht="15.75" x14ac:dyDescent="0.3">
      <c r="AE44356" s="70"/>
    </row>
    <row r="44357" spans="31:31" ht="15.75" x14ac:dyDescent="0.3">
      <c r="AE44357" s="70"/>
    </row>
    <row r="44358" spans="31:31" ht="15.75" x14ac:dyDescent="0.3">
      <c r="AE44358" s="70"/>
    </row>
    <row r="44359" spans="31:31" ht="15.75" x14ac:dyDescent="0.3">
      <c r="AE44359" s="70"/>
    </row>
    <row r="44360" spans="31:31" ht="15.75" x14ac:dyDescent="0.3">
      <c r="AE44360" s="70"/>
    </row>
    <row r="44361" spans="31:31" ht="15.75" x14ac:dyDescent="0.3">
      <c r="AE44361" s="70"/>
    </row>
    <row r="44362" spans="31:31" ht="15.75" x14ac:dyDescent="0.3">
      <c r="AE44362" s="70"/>
    </row>
    <row r="44363" spans="31:31" ht="15.75" x14ac:dyDescent="0.3">
      <c r="AE44363" s="70"/>
    </row>
    <row r="44364" spans="31:31" ht="15.75" x14ac:dyDescent="0.3">
      <c r="AE44364" s="70"/>
    </row>
    <row r="44365" spans="31:31" ht="15.75" x14ac:dyDescent="0.3">
      <c r="AE44365" s="70"/>
    </row>
    <row r="44366" spans="31:31" ht="15.75" x14ac:dyDescent="0.3">
      <c r="AE44366" s="70"/>
    </row>
    <row r="44367" spans="31:31" ht="15.75" x14ac:dyDescent="0.3">
      <c r="AE44367" s="70"/>
    </row>
    <row r="44368" spans="31:31" ht="15.75" x14ac:dyDescent="0.3">
      <c r="AE44368" s="70"/>
    </row>
    <row r="44369" spans="31:31" ht="15.75" x14ac:dyDescent="0.3">
      <c r="AE44369" s="70"/>
    </row>
    <row r="44370" spans="31:31" ht="15.75" x14ac:dyDescent="0.3">
      <c r="AE44370" s="70"/>
    </row>
    <row r="44371" spans="31:31" ht="15.75" x14ac:dyDescent="0.3">
      <c r="AE44371" s="70"/>
    </row>
    <row r="44372" spans="31:31" ht="15.75" x14ac:dyDescent="0.3">
      <c r="AE44372" s="70"/>
    </row>
    <row r="44373" spans="31:31" ht="15.75" x14ac:dyDescent="0.3">
      <c r="AE44373" s="70"/>
    </row>
    <row r="44374" spans="31:31" ht="15.75" x14ac:dyDescent="0.3">
      <c r="AE44374" s="70"/>
    </row>
    <row r="44375" spans="31:31" ht="15.75" x14ac:dyDescent="0.3">
      <c r="AE44375" s="70"/>
    </row>
    <row r="44376" spans="31:31" ht="15.75" x14ac:dyDescent="0.3">
      <c r="AE44376" s="70"/>
    </row>
    <row r="44377" spans="31:31" ht="15.75" x14ac:dyDescent="0.3">
      <c r="AE44377" s="70"/>
    </row>
    <row r="44378" spans="31:31" ht="15.75" x14ac:dyDescent="0.3">
      <c r="AE44378" s="70"/>
    </row>
    <row r="44379" spans="31:31" ht="15.75" x14ac:dyDescent="0.3">
      <c r="AE44379" s="70"/>
    </row>
    <row r="44380" spans="31:31" ht="15.75" x14ac:dyDescent="0.3">
      <c r="AE44380" s="70"/>
    </row>
    <row r="44381" spans="31:31" ht="15.75" x14ac:dyDescent="0.3">
      <c r="AE44381" s="70"/>
    </row>
    <row r="44382" spans="31:31" ht="15.75" x14ac:dyDescent="0.3">
      <c r="AE44382" s="70"/>
    </row>
    <row r="44383" spans="31:31" ht="15.75" x14ac:dyDescent="0.3">
      <c r="AE44383" s="70"/>
    </row>
    <row r="44384" spans="31:31" ht="15.75" x14ac:dyDescent="0.3">
      <c r="AE44384" s="70"/>
    </row>
    <row r="44385" spans="31:31" ht="15.75" x14ac:dyDescent="0.3">
      <c r="AE44385" s="70"/>
    </row>
    <row r="44386" spans="31:31" ht="15.75" x14ac:dyDescent="0.3">
      <c r="AE44386" s="70"/>
    </row>
    <row r="44387" spans="31:31" ht="15.75" x14ac:dyDescent="0.3">
      <c r="AE44387" s="70"/>
    </row>
    <row r="44388" spans="31:31" ht="15.75" x14ac:dyDescent="0.3">
      <c r="AE44388" s="70"/>
    </row>
    <row r="44389" spans="31:31" ht="15.75" x14ac:dyDescent="0.3">
      <c r="AE44389" s="70"/>
    </row>
    <row r="44390" spans="31:31" ht="15.75" x14ac:dyDescent="0.3">
      <c r="AE44390" s="70"/>
    </row>
    <row r="44391" spans="31:31" ht="15.75" x14ac:dyDescent="0.3">
      <c r="AE44391" s="70"/>
    </row>
    <row r="44392" spans="31:31" ht="15.75" x14ac:dyDescent="0.3">
      <c r="AE44392" s="70"/>
    </row>
    <row r="44393" spans="31:31" ht="15.75" x14ac:dyDescent="0.3">
      <c r="AE44393" s="70"/>
    </row>
    <row r="44394" spans="31:31" ht="15.75" x14ac:dyDescent="0.3">
      <c r="AE44394" s="70"/>
    </row>
    <row r="44395" spans="31:31" ht="15.75" x14ac:dyDescent="0.3">
      <c r="AE44395" s="70"/>
    </row>
    <row r="44396" spans="31:31" ht="15.75" x14ac:dyDescent="0.3">
      <c r="AE44396" s="70"/>
    </row>
    <row r="44397" spans="31:31" ht="15.75" x14ac:dyDescent="0.3">
      <c r="AE44397" s="70"/>
    </row>
    <row r="44398" spans="31:31" ht="15.75" x14ac:dyDescent="0.3">
      <c r="AE44398" s="70"/>
    </row>
    <row r="44399" spans="31:31" ht="15.75" x14ac:dyDescent="0.3">
      <c r="AE44399" s="70"/>
    </row>
    <row r="44400" spans="31:31" ht="15.75" x14ac:dyDescent="0.3">
      <c r="AE44400" s="70"/>
    </row>
    <row r="44401" spans="31:31" ht="15.75" x14ac:dyDescent="0.3">
      <c r="AE44401" s="70"/>
    </row>
    <row r="44402" spans="31:31" ht="15.75" x14ac:dyDescent="0.3">
      <c r="AE44402" s="70"/>
    </row>
    <row r="44403" spans="31:31" ht="15.75" x14ac:dyDescent="0.3">
      <c r="AE44403" s="70"/>
    </row>
    <row r="44404" spans="31:31" ht="15.75" x14ac:dyDescent="0.3">
      <c r="AE44404" s="70"/>
    </row>
    <row r="44405" spans="31:31" ht="15.75" x14ac:dyDescent="0.3">
      <c r="AE44405" s="70"/>
    </row>
    <row r="44406" spans="31:31" ht="15.75" x14ac:dyDescent="0.3">
      <c r="AE44406" s="70"/>
    </row>
    <row r="44407" spans="31:31" ht="15.75" x14ac:dyDescent="0.3">
      <c r="AE44407" s="70"/>
    </row>
    <row r="44408" spans="31:31" ht="15.75" x14ac:dyDescent="0.3">
      <c r="AE44408" s="70"/>
    </row>
    <row r="44409" spans="31:31" ht="15.75" x14ac:dyDescent="0.3">
      <c r="AE44409" s="70"/>
    </row>
    <row r="44410" spans="31:31" ht="15.75" x14ac:dyDescent="0.3">
      <c r="AE44410" s="70"/>
    </row>
    <row r="44411" spans="31:31" ht="15.75" x14ac:dyDescent="0.3">
      <c r="AE44411" s="70"/>
    </row>
    <row r="44412" spans="31:31" ht="15.75" x14ac:dyDescent="0.3">
      <c r="AE44412" s="70"/>
    </row>
    <row r="44413" spans="31:31" ht="15.75" x14ac:dyDescent="0.3">
      <c r="AE44413" s="70"/>
    </row>
    <row r="44414" spans="31:31" ht="15.75" x14ac:dyDescent="0.3">
      <c r="AE44414" s="70"/>
    </row>
    <row r="44415" spans="31:31" ht="15.75" x14ac:dyDescent="0.3">
      <c r="AE44415" s="70"/>
    </row>
    <row r="44416" spans="31:31" ht="15.75" x14ac:dyDescent="0.3">
      <c r="AE44416" s="70"/>
    </row>
    <row r="44417" spans="31:31" ht="15.75" x14ac:dyDescent="0.3">
      <c r="AE44417" s="70"/>
    </row>
    <row r="44418" spans="31:31" ht="15.75" x14ac:dyDescent="0.3">
      <c r="AE44418" s="70"/>
    </row>
    <row r="44419" spans="31:31" ht="15.75" x14ac:dyDescent="0.3">
      <c r="AE44419" s="70"/>
    </row>
    <row r="44420" spans="31:31" ht="15.75" x14ac:dyDescent="0.3">
      <c r="AE44420" s="70"/>
    </row>
    <row r="44421" spans="31:31" ht="15.75" x14ac:dyDescent="0.3">
      <c r="AE44421" s="70"/>
    </row>
    <row r="44422" spans="31:31" ht="15.75" x14ac:dyDescent="0.3">
      <c r="AE44422" s="70"/>
    </row>
    <row r="44423" spans="31:31" ht="15.75" x14ac:dyDescent="0.3">
      <c r="AE44423" s="70"/>
    </row>
    <row r="44424" spans="31:31" ht="15.75" x14ac:dyDescent="0.3">
      <c r="AE44424" s="70"/>
    </row>
    <row r="44425" spans="31:31" ht="15.75" x14ac:dyDescent="0.3">
      <c r="AE44425" s="70"/>
    </row>
    <row r="44426" spans="31:31" ht="15.75" x14ac:dyDescent="0.3">
      <c r="AE44426" s="70"/>
    </row>
    <row r="44427" spans="31:31" ht="15.75" x14ac:dyDescent="0.3">
      <c r="AE44427" s="70"/>
    </row>
    <row r="44428" spans="31:31" ht="15.75" x14ac:dyDescent="0.3">
      <c r="AE44428" s="70"/>
    </row>
    <row r="44429" spans="31:31" ht="15.75" x14ac:dyDescent="0.3">
      <c r="AE44429" s="70"/>
    </row>
    <row r="44430" spans="31:31" ht="15.75" x14ac:dyDescent="0.3">
      <c r="AE44430" s="70"/>
    </row>
    <row r="44431" spans="31:31" ht="15.75" x14ac:dyDescent="0.3">
      <c r="AE44431" s="70"/>
    </row>
    <row r="44432" spans="31:31" ht="15.75" x14ac:dyDescent="0.3">
      <c r="AE44432" s="70"/>
    </row>
    <row r="44433" spans="31:31" ht="15.75" x14ac:dyDescent="0.3">
      <c r="AE44433" s="70"/>
    </row>
    <row r="44434" spans="31:31" ht="15.75" x14ac:dyDescent="0.3">
      <c r="AE44434" s="70"/>
    </row>
    <row r="44435" spans="31:31" ht="15.75" x14ac:dyDescent="0.3">
      <c r="AE44435" s="70"/>
    </row>
    <row r="44436" spans="31:31" ht="15.75" x14ac:dyDescent="0.3">
      <c r="AE44436" s="70"/>
    </row>
    <row r="44437" spans="31:31" ht="15.75" x14ac:dyDescent="0.3">
      <c r="AE44437" s="70"/>
    </row>
    <row r="44438" spans="31:31" ht="15.75" x14ac:dyDescent="0.3">
      <c r="AE44438" s="70"/>
    </row>
    <row r="44439" spans="31:31" ht="15.75" x14ac:dyDescent="0.3">
      <c r="AE44439" s="70"/>
    </row>
    <row r="44440" spans="31:31" ht="15.75" x14ac:dyDescent="0.3">
      <c r="AE44440" s="70"/>
    </row>
    <row r="44441" spans="31:31" ht="15.75" x14ac:dyDescent="0.3">
      <c r="AE44441" s="70"/>
    </row>
    <row r="44442" spans="31:31" ht="15.75" x14ac:dyDescent="0.3">
      <c r="AE44442" s="70"/>
    </row>
    <row r="44443" spans="31:31" ht="15.75" x14ac:dyDescent="0.3">
      <c r="AE44443" s="70"/>
    </row>
    <row r="44444" spans="31:31" ht="15.75" x14ac:dyDescent="0.3">
      <c r="AE44444" s="70"/>
    </row>
    <row r="44445" spans="31:31" ht="15.75" x14ac:dyDescent="0.3">
      <c r="AE44445" s="70"/>
    </row>
    <row r="44446" spans="31:31" ht="15.75" x14ac:dyDescent="0.3">
      <c r="AE44446" s="70"/>
    </row>
    <row r="44447" spans="31:31" ht="15.75" x14ac:dyDescent="0.3">
      <c r="AE44447" s="70"/>
    </row>
    <row r="44448" spans="31:31" ht="15.75" x14ac:dyDescent="0.3">
      <c r="AE44448" s="70"/>
    </row>
    <row r="44449" spans="31:31" ht="15.75" x14ac:dyDescent="0.3">
      <c r="AE44449" s="70"/>
    </row>
    <row r="44450" spans="31:31" ht="15.75" x14ac:dyDescent="0.3">
      <c r="AE44450" s="70"/>
    </row>
    <row r="44451" spans="31:31" ht="15.75" x14ac:dyDescent="0.3">
      <c r="AE44451" s="70"/>
    </row>
    <row r="44452" spans="31:31" ht="15.75" x14ac:dyDescent="0.3">
      <c r="AE44452" s="70"/>
    </row>
    <row r="44453" spans="31:31" ht="15.75" x14ac:dyDescent="0.3">
      <c r="AE44453" s="70"/>
    </row>
    <row r="44454" spans="31:31" ht="15.75" x14ac:dyDescent="0.3">
      <c r="AE44454" s="70"/>
    </row>
    <row r="44455" spans="31:31" ht="15.75" x14ac:dyDescent="0.3">
      <c r="AE44455" s="70"/>
    </row>
    <row r="44456" spans="31:31" ht="15.75" x14ac:dyDescent="0.3">
      <c r="AE44456" s="70"/>
    </row>
    <row r="44457" spans="31:31" ht="15.75" x14ac:dyDescent="0.3">
      <c r="AE44457" s="70"/>
    </row>
    <row r="44458" spans="31:31" ht="15.75" x14ac:dyDescent="0.3">
      <c r="AE44458" s="70"/>
    </row>
    <row r="44459" spans="31:31" ht="15.75" x14ac:dyDescent="0.3">
      <c r="AE44459" s="70"/>
    </row>
    <row r="44460" spans="31:31" ht="15.75" x14ac:dyDescent="0.3">
      <c r="AE44460" s="70"/>
    </row>
    <row r="44461" spans="31:31" ht="15.75" x14ac:dyDescent="0.3">
      <c r="AE44461" s="70"/>
    </row>
    <row r="44462" spans="31:31" ht="15.75" x14ac:dyDescent="0.3">
      <c r="AE44462" s="70"/>
    </row>
    <row r="44463" spans="31:31" ht="15.75" x14ac:dyDescent="0.3">
      <c r="AE44463" s="70"/>
    </row>
    <row r="44464" spans="31:31" ht="15.75" x14ac:dyDescent="0.3">
      <c r="AE44464" s="70"/>
    </row>
    <row r="44465" spans="31:31" ht="15.75" x14ac:dyDescent="0.3">
      <c r="AE44465" s="70"/>
    </row>
    <row r="44466" spans="31:31" ht="15.75" x14ac:dyDescent="0.3">
      <c r="AE44466" s="70"/>
    </row>
    <row r="44467" spans="31:31" ht="15.75" x14ac:dyDescent="0.3">
      <c r="AE44467" s="70"/>
    </row>
    <row r="44468" spans="31:31" ht="15.75" x14ac:dyDescent="0.3">
      <c r="AE44468" s="70"/>
    </row>
    <row r="44469" spans="31:31" ht="15.75" x14ac:dyDescent="0.3">
      <c r="AE44469" s="70"/>
    </row>
    <row r="44470" spans="31:31" ht="15.75" x14ac:dyDescent="0.3">
      <c r="AE44470" s="70"/>
    </row>
    <row r="44471" spans="31:31" ht="15.75" x14ac:dyDescent="0.3">
      <c r="AE44471" s="70"/>
    </row>
    <row r="44472" spans="31:31" ht="15.75" x14ac:dyDescent="0.3">
      <c r="AE44472" s="70"/>
    </row>
    <row r="44473" spans="31:31" ht="15.75" x14ac:dyDescent="0.3">
      <c r="AE44473" s="70"/>
    </row>
    <row r="44474" spans="31:31" ht="15.75" x14ac:dyDescent="0.3">
      <c r="AE44474" s="70"/>
    </row>
    <row r="44475" spans="31:31" ht="15.75" x14ac:dyDescent="0.3">
      <c r="AE44475" s="70"/>
    </row>
    <row r="44476" spans="31:31" ht="15.75" x14ac:dyDescent="0.3">
      <c r="AE44476" s="70"/>
    </row>
    <row r="44477" spans="31:31" ht="15.75" x14ac:dyDescent="0.3">
      <c r="AE44477" s="70"/>
    </row>
    <row r="44478" spans="31:31" ht="15.75" x14ac:dyDescent="0.3">
      <c r="AE44478" s="70"/>
    </row>
    <row r="44479" spans="31:31" ht="15.75" x14ac:dyDescent="0.3">
      <c r="AE44479" s="70"/>
    </row>
    <row r="44480" spans="31:31" ht="15.75" x14ac:dyDescent="0.3">
      <c r="AE44480" s="70"/>
    </row>
    <row r="44481" spans="31:31" ht="15.75" x14ac:dyDescent="0.3">
      <c r="AE44481" s="70"/>
    </row>
    <row r="44482" spans="31:31" ht="15.75" x14ac:dyDescent="0.3">
      <c r="AE44482" s="70"/>
    </row>
    <row r="44483" spans="31:31" ht="15.75" x14ac:dyDescent="0.3">
      <c r="AE44483" s="70"/>
    </row>
    <row r="44484" spans="31:31" ht="15.75" x14ac:dyDescent="0.3">
      <c r="AE44484" s="70"/>
    </row>
    <row r="44485" spans="31:31" ht="15.75" x14ac:dyDescent="0.3">
      <c r="AE44485" s="70"/>
    </row>
    <row r="44486" spans="31:31" ht="15.75" x14ac:dyDescent="0.3">
      <c r="AE44486" s="70"/>
    </row>
    <row r="44487" spans="31:31" ht="15.75" x14ac:dyDescent="0.3">
      <c r="AE44487" s="70"/>
    </row>
    <row r="44488" spans="31:31" ht="15.75" x14ac:dyDescent="0.3">
      <c r="AE44488" s="70"/>
    </row>
    <row r="44489" spans="31:31" ht="15.75" x14ac:dyDescent="0.3">
      <c r="AE44489" s="70"/>
    </row>
    <row r="44490" spans="31:31" ht="15.75" x14ac:dyDescent="0.3">
      <c r="AE44490" s="70"/>
    </row>
    <row r="44491" spans="31:31" ht="15.75" x14ac:dyDescent="0.3">
      <c r="AE44491" s="70"/>
    </row>
    <row r="44492" spans="31:31" ht="15.75" x14ac:dyDescent="0.3">
      <c r="AE44492" s="70"/>
    </row>
    <row r="44493" spans="31:31" ht="15.75" x14ac:dyDescent="0.3">
      <c r="AE44493" s="70"/>
    </row>
    <row r="44494" spans="31:31" ht="15.75" x14ac:dyDescent="0.3">
      <c r="AE44494" s="70"/>
    </row>
    <row r="44495" spans="31:31" ht="15.75" x14ac:dyDescent="0.3">
      <c r="AE44495" s="70"/>
    </row>
    <row r="44496" spans="31:31" ht="15.75" x14ac:dyDescent="0.3">
      <c r="AE44496" s="70"/>
    </row>
    <row r="44497" spans="31:31" ht="15.75" x14ac:dyDescent="0.3">
      <c r="AE44497" s="70"/>
    </row>
    <row r="44498" spans="31:31" ht="15.75" x14ac:dyDescent="0.3">
      <c r="AE44498" s="70"/>
    </row>
    <row r="44499" spans="31:31" ht="15.75" x14ac:dyDescent="0.3">
      <c r="AE44499" s="70"/>
    </row>
    <row r="44500" spans="31:31" ht="15.75" x14ac:dyDescent="0.3">
      <c r="AE44500" s="70"/>
    </row>
    <row r="44501" spans="31:31" ht="15.75" x14ac:dyDescent="0.3">
      <c r="AE44501" s="70"/>
    </row>
    <row r="44502" spans="31:31" ht="15.75" x14ac:dyDescent="0.3">
      <c r="AE44502" s="70"/>
    </row>
    <row r="44503" spans="31:31" ht="15.75" x14ac:dyDescent="0.3">
      <c r="AE44503" s="70"/>
    </row>
    <row r="44504" spans="31:31" ht="15.75" x14ac:dyDescent="0.3">
      <c r="AE44504" s="70"/>
    </row>
    <row r="44505" spans="31:31" ht="15.75" x14ac:dyDescent="0.3">
      <c r="AE44505" s="70"/>
    </row>
    <row r="44506" spans="31:31" ht="15.75" x14ac:dyDescent="0.3">
      <c r="AE44506" s="70"/>
    </row>
    <row r="44507" spans="31:31" ht="15.75" x14ac:dyDescent="0.3">
      <c r="AE44507" s="70"/>
    </row>
    <row r="44508" spans="31:31" ht="15.75" x14ac:dyDescent="0.3">
      <c r="AE44508" s="70"/>
    </row>
    <row r="44509" spans="31:31" ht="15.75" x14ac:dyDescent="0.3">
      <c r="AE44509" s="70"/>
    </row>
    <row r="44510" spans="31:31" ht="15.75" x14ac:dyDescent="0.3">
      <c r="AE44510" s="70"/>
    </row>
    <row r="44511" spans="31:31" ht="15.75" x14ac:dyDescent="0.3">
      <c r="AE44511" s="70"/>
    </row>
    <row r="44512" spans="31:31" ht="15.75" x14ac:dyDescent="0.3">
      <c r="AE44512" s="70"/>
    </row>
    <row r="44513" spans="31:31" ht="15.75" x14ac:dyDescent="0.3">
      <c r="AE44513" s="70"/>
    </row>
    <row r="44514" spans="31:31" ht="15.75" x14ac:dyDescent="0.3">
      <c r="AE44514" s="70"/>
    </row>
    <row r="44515" spans="31:31" ht="15.75" x14ac:dyDescent="0.3">
      <c r="AE44515" s="70"/>
    </row>
    <row r="44516" spans="31:31" ht="15.75" x14ac:dyDescent="0.3">
      <c r="AE44516" s="70"/>
    </row>
    <row r="44517" spans="31:31" ht="15.75" x14ac:dyDescent="0.3">
      <c r="AE44517" s="70"/>
    </row>
    <row r="44518" spans="31:31" ht="15.75" x14ac:dyDescent="0.3">
      <c r="AE44518" s="70"/>
    </row>
    <row r="44519" spans="31:31" ht="15.75" x14ac:dyDescent="0.3">
      <c r="AE44519" s="70"/>
    </row>
    <row r="44520" spans="31:31" ht="15.75" x14ac:dyDescent="0.3">
      <c r="AE44520" s="70"/>
    </row>
    <row r="44521" spans="31:31" ht="15.75" x14ac:dyDescent="0.3">
      <c r="AE44521" s="70"/>
    </row>
    <row r="44522" spans="31:31" ht="15.75" x14ac:dyDescent="0.3">
      <c r="AE44522" s="70"/>
    </row>
    <row r="44523" spans="31:31" ht="15.75" x14ac:dyDescent="0.3">
      <c r="AE44523" s="70"/>
    </row>
    <row r="44524" spans="31:31" ht="15.75" x14ac:dyDescent="0.3">
      <c r="AE44524" s="70"/>
    </row>
    <row r="44525" spans="31:31" ht="15.75" x14ac:dyDescent="0.3">
      <c r="AE44525" s="70"/>
    </row>
    <row r="44526" spans="31:31" ht="15.75" x14ac:dyDescent="0.3">
      <c r="AE44526" s="70"/>
    </row>
    <row r="44527" spans="31:31" ht="15.75" x14ac:dyDescent="0.3">
      <c r="AE44527" s="70"/>
    </row>
    <row r="44528" spans="31:31" ht="15.75" x14ac:dyDescent="0.3">
      <c r="AE44528" s="70"/>
    </row>
    <row r="44529" spans="31:31" ht="15.75" x14ac:dyDescent="0.3">
      <c r="AE44529" s="70"/>
    </row>
    <row r="44530" spans="31:31" ht="15.75" x14ac:dyDescent="0.3">
      <c r="AE44530" s="70"/>
    </row>
    <row r="44531" spans="31:31" ht="15.75" x14ac:dyDescent="0.3">
      <c r="AE44531" s="70"/>
    </row>
    <row r="44532" spans="31:31" ht="15.75" x14ac:dyDescent="0.3">
      <c r="AE44532" s="70"/>
    </row>
    <row r="44533" spans="31:31" ht="15.75" x14ac:dyDescent="0.3">
      <c r="AE44533" s="70"/>
    </row>
    <row r="44534" spans="31:31" ht="15.75" x14ac:dyDescent="0.3">
      <c r="AE44534" s="70"/>
    </row>
    <row r="44535" spans="31:31" ht="15.75" x14ac:dyDescent="0.3">
      <c r="AE44535" s="70"/>
    </row>
    <row r="44536" spans="31:31" ht="15.75" x14ac:dyDescent="0.3">
      <c r="AE44536" s="70"/>
    </row>
    <row r="44537" spans="31:31" ht="15.75" x14ac:dyDescent="0.3">
      <c r="AE44537" s="70"/>
    </row>
    <row r="44538" spans="31:31" ht="15.75" x14ac:dyDescent="0.3">
      <c r="AE44538" s="70"/>
    </row>
    <row r="44539" spans="31:31" ht="15.75" x14ac:dyDescent="0.3">
      <c r="AE44539" s="70"/>
    </row>
    <row r="44540" spans="31:31" ht="15.75" x14ac:dyDescent="0.3">
      <c r="AE44540" s="70"/>
    </row>
    <row r="44541" spans="31:31" ht="15.75" x14ac:dyDescent="0.3">
      <c r="AE44541" s="70"/>
    </row>
    <row r="44542" spans="31:31" ht="15.75" x14ac:dyDescent="0.3">
      <c r="AE44542" s="70"/>
    </row>
    <row r="44543" spans="31:31" ht="15.75" x14ac:dyDescent="0.3">
      <c r="AE44543" s="70"/>
    </row>
    <row r="44544" spans="31:31" ht="15.75" x14ac:dyDescent="0.3">
      <c r="AE44544" s="70"/>
    </row>
    <row r="44545" spans="31:31" ht="15.75" x14ac:dyDescent="0.3">
      <c r="AE44545" s="70"/>
    </row>
    <row r="44546" spans="31:31" ht="15.75" x14ac:dyDescent="0.3">
      <c r="AE44546" s="70"/>
    </row>
    <row r="44547" spans="31:31" ht="15.75" x14ac:dyDescent="0.3">
      <c r="AE44547" s="70"/>
    </row>
    <row r="44548" spans="31:31" ht="15.75" x14ac:dyDescent="0.3">
      <c r="AE44548" s="70"/>
    </row>
    <row r="44549" spans="31:31" ht="15.75" x14ac:dyDescent="0.3">
      <c r="AE44549" s="70"/>
    </row>
    <row r="44550" spans="31:31" ht="15.75" x14ac:dyDescent="0.3">
      <c r="AE44550" s="70"/>
    </row>
    <row r="44551" spans="31:31" ht="15.75" x14ac:dyDescent="0.3">
      <c r="AE44551" s="70"/>
    </row>
    <row r="44552" spans="31:31" ht="15.75" x14ac:dyDescent="0.3">
      <c r="AE44552" s="70"/>
    </row>
    <row r="44553" spans="31:31" ht="15.75" x14ac:dyDescent="0.3">
      <c r="AE44553" s="70"/>
    </row>
    <row r="44554" spans="31:31" ht="15.75" x14ac:dyDescent="0.3">
      <c r="AE44554" s="70"/>
    </row>
    <row r="44555" spans="31:31" ht="15.75" x14ac:dyDescent="0.3">
      <c r="AE44555" s="70"/>
    </row>
    <row r="44556" spans="31:31" ht="15.75" x14ac:dyDescent="0.3">
      <c r="AE44556" s="70"/>
    </row>
    <row r="44557" spans="31:31" ht="15.75" x14ac:dyDescent="0.3">
      <c r="AE44557" s="70"/>
    </row>
    <row r="44558" spans="31:31" ht="15.75" x14ac:dyDescent="0.3">
      <c r="AE44558" s="70"/>
    </row>
    <row r="44559" spans="31:31" ht="15.75" x14ac:dyDescent="0.3">
      <c r="AE44559" s="70"/>
    </row>
    <row r="44560" spans="31:31" ht="15.75" x14ac:dyDescent="0.3">
      <c r="AE44560" s="70"/>
    </row>
    <row r="44561" spans="31:31" ht="15.75" x14ac:dyDescent="0.3">
      <c r="AE44561" s="70"/>
    </row>
    <row r="44562" spans="31:31" ht="15.75" x14ac:dyDescent="0.3">
      <c r="AE44562" s="70"/>
    </row>
    <row r="44563" spans="31:31" ht="15.75" x14ac:dyDescent="0.3">
      <c r="AE44563" s="70"/>
    </row>
    <row r="44564" spans="31:31" ht="15.75" x14ac:dyDescent="0.3">
      <c r="AE44564" s="70"/>
    </row>
    <row r="44565" spans="31:31" ht="15.75" x14ac:dyDescent="0.3">
      <c r="AE44565" s="70"/>
    </row>
    <row r="44566" spans="31:31" ht="15.75" x14ac:dyDescent="0.3">
      <c r="AE44566" s="70"/>
    </row>
    <row r="44567" spans="31:31" ht="15.75" x14ac:dyDescent="0.3">
      <c r="AE44567" s="70"/>
    </row>
    <row r="44568" spans="31:31" ht="15.75" x14ac:dyDescent="0.3">
      <c r="AE44568" s="70"/>
    </row>
    <row r="44569" spans="31:31" ht="15.75" x14ac:dyDescent="0.3">
      <c r="AE44569" s="70"/>
    </row>
    <row r="44570" spans="31:31" ht="15.75" x14ac:dyDescent="0.3">
      <c r="AE44570" s="70"/>
    </row>
    <row r="44571" spans="31:31" ht="15.75" x14ac:dyDescent="0.3">
      <c r="AE44571" s="70"/>
    </row>
    <row r="44572" spans="31:31" ht="15.75" x14ac:dyDescent="0.3">
      <c r="AE44572" s="70"/>
    </row>
    <row r="44573" spans="31:31" ht="15.75" x14ac:dyDescent="0.3">
      <c r="AE44573" s="70"/>
    </row>
    <row r="44574" spans="31:31" ht="15.75" x14ac:dyDescent="0.3">
      <c r="AE44574" s="70"/>
    </row>
    <row r="44575" spans="31:31" ht="15.75" x14ac:dyDescent="0.3">
      <c r="AE44575" s="70"/>
    </row>
    <row r="44576" spans="31:31" ht="15.75" x14ac:dyDescent="0.3">
      <c r="AE44576" s="70"/>
    </row>
    <row r="44577" spans="31:31" ht="15.75" x14ac:dyDescent="0.3">
      <c r="AE44577" s="70"/>
    </row>
    <row r="44578" spans="31:31" ht="15.75" x14ac:dyDescent="0.3">
      <c r="AE44578" s="70"/>
    </row>
    <row r="44579" spans="31:31" ht="15.75" x14ac:dyDescent="0.3">
      <c r="AE44579" s="70"/>
    </row>
    <row r="44580" spans="31:31" ht="15.75" x14ac:dyDescent="0.3">
      <c r="AE44580" s="70"/>
    </row>
    <row r="44581" spans="31:31" ht="15.75" x14ac:dyDescent="0.3">
      <c r="AE44581" s="70"/>
    </row>
    <row r="44582" spans="31:31" ht="15.75" x14ac:dyDescent="0.3">
      <c r="AE44582" s="70"/>
    </row>
    <row r="44583" spans="31:31" ht="15.75" x14ac:dyDescent="0.3">
      <c r="AE44583" s="70"/>
    </row>
    <row r="44584" spans="31:31" ht="15.75" x14ac:dyDescent="0.3">
      <c r="AE44584" s="70"/>
    </row>
    <row r="44585" spans="31:31" ht="15.75" x14ac:dyDescent="0.3">
      <c r="AE44585" s="70"/>
    </row>
    <row r="44586" spans="31:31" ht="15.75" x14ac:dyDescent="0.3">
      <c r="AE44586" s="70"/>
    </row>
    <row r="44587" spans="31:31" ht="15.75" x14ac:dyDescent="0.3">
      <c r="AE44587" s="70"/>
    </row>
    <row r="44588" spans="31:31" ht="15.75" x14ac:dyDescent="0.3">
      <c r="AE44588" s="70"/>
    </row>
    <row r="44589" spans="31:31" ht="15.75" x14ac:dyDescent="0.3">
      <c r="AE44589" s="70"/>
    </row>
    <row r="44590" spans="31:31" ht="15.75" x14ac:dyDescent="0.3">
      <c r="AE44590" s="70"/>
    </row>
    <row r="44591" spans="31:31" ht="15.75" x14ac:dyDescent="0.3">
      <c r="AE44591" s="70"/>
    </row>
    <row r="44592" spans="31:31" ht="15.75" x14ac:dyDescent="0.3">
      <c r="AE44592" s="70"/>
    </row>
    <row r="44593" spans="31:31" ht="15.75" x14ac:dyDescent="0.3">
      <c r="AE44593" s="70"/>
    </row>
    <row r="44594" spans="31:31" ht="15.75" x14ac:dyDescent="0.3">
      <c r="AE44594" s="70"/>
    </row>
    <row r="44595" spans="31:31" ht="15.75" x14ac:dyDescent="0.3">
      <c r="AE44595" s="70"/>
    </row>
    <row r="44596" spans="31:31" ht="15.75" x14ac:dyDescent="0.3">
      <c r="AE44596" s="70"/>
    </row>
    <row r="44597" spans="31:31" ht="15.75" x14ac:dyDescent="0.3">
      <c r="AE44597" s="70"/>
    </row>
    <row r="44598" spans="31:31" ht="15.75" x14ac:dyDescent="0.3">
      <c r="AE44598" s="70"/>
    </row>
    <row r="44599" spans="31:31" ht="15.75" x14ac:dyDescent="0.3">
      <c r="AE44599" s="70"/>
    </row>
    <row r="44600" spans="31:31" ht="15.75" x14ac:dyDescent="0.3">
      <c r="AE44600" s="70"/>
    </row>
    <row r="44601" spans="31:31" ht="15.75" x14ac:dyDescent="0.3">
      <c r="AE44601" s="70"/>
    </row>
    <row r="44602" spans="31:31" ht="15.75" x14ac:dyDescent="0.3">
      <c r="AE44602" s="70"/>
    </row>
    <row r="44603" spans="31:31" ht="15.75" x14ac:dyDescent="0.3">
      <c r="AE44603" s="70"/>
    </row>
    <row r="44604" spans="31:31" ht="15.75" x14ac:dyDescent="0.3">
      <c r="AE44604" s="70"/>
    </row>
    <row r="44605" spans="31:31" ht="15.75" x14ac:dyDescent="0.3">
      <c r="AE44605" s="70"/>
    </row>
    <row r="44606" spans="31:31" ht="15.75" x14ac:dyDescent="0.3">
      <c r="AE44606" s="70"/>
    </row>
    <row r="44607" spans="31:31" ht="15.75" x14ac:dyDescent="0.3">
      <c r="AE44607" s="70"/>
    </row>
    <row r="44608" spans="31:31" ht="15.75" x14ac:dyDescent="0.3">
      <c r="AE44608" s="70"/>
    </row>
    <row r="44609" spans="31:31" ht="15.75" x14ac:dyDescent="0.3">
      <c r="AE44609" s="70"/>
    </row>
    <row r="44610" spans="31:31" ht="15.75" x14ac:dyDescent="0.3">
      <c r="AE44610" s="70"/>
    </row>
    <row r="44611" spans="31:31" ht="15.75" x14ac:dyDescent="0.3">
      <c r="AE44611" s="70"/>
    </row>
    <row r="44612" spans="31:31" ht="15.75" x14ac:dyDescent="0.3">
      <c r="AE44612" s="70"/>
    </row>
    <row r="44613" spans="31:31" ht="15.75" x14ac:dyDescent="0.3">
      <c r="AE44613" s="70"/>
    </row>
    <row r="44614" spans="31:31" ht="15.75" x14ac:dyDescent="0.3">
      <c r="AE44614" s="70"/>
    </row>
    <row r="44615" spans="31:31" ht="15.75" x14ac:dyDescent="0.3">
      <c r="AE44615" s="70"/>
    </row>
    <row r="44616" spans="31:31" ht="15.75" x14ac:dyDescent="0.3">
      <c r="AE44616" s="70"/>
    </row>
    <row r="44617" spans="31:31" ht="15.75" x14ac:dyDescent="0.3">
      <c r="AE44617" s="70"/>
    </row>
    <row r="44618" spans="31:31" ht="15.75" x14ac:dyDescent="0.3">
      <c r="AE44618" s="70"/>
    </row>
    <row r="44619" spans="31:31" ht="15.75" x14ac:dyDescent="0.3">
      <c r="AE44619" s="70"/>
    </row>
    <row r="44620" spans="31:31" ht="15.75" x14ac:dyDescent="0.3">
      <c r="AE44620" s="70"/>
    </row>
    <row r="44621" spans="31:31" ht="15.75" x14ac:dyDescent="0.3">
      <c r="AE44621" s="70"/>
    </row>
    <row r="44622" spans="31:31" ht="15.75" x14ac:dyDescent="0.3">
      <c r="AE44622" s="70"/>
    </row>
    <row r="44623" spans="31:31" ht="15.75" x14ac:dyDescent="0.3">
      <c r="AE44623" s="70"/>
    </row>
    <row r="44624" spans="31:31" ht="15.75" x14ac:dyDescent="0.3">
      <c r="AE44624" s="70"/>
    </row>
    <row r="44625" spans="31:31" ht="15.75" x14ac:dyDescent="0.3">
      <c r="AE44625" s="70"/>
    </row>
    <row r="44626" spans="31:31" ht="15.75" x14ac:dyDescent="0.3">
      <c r="AE44626" s="70"/>
    </row>
    <row r="44627" spans="31:31" ht="15.75" x14ac:dyDescent="0.3">
      <c r="AE44627" s="70"/>
    </row>
    <row r="44628" spans="31:31" ht="15.75" x14ac:dyDescent="0.3">
      <c r="AE44628" s="70"/>
    </row>
    <row r="44629" spans="31:31" ht="15.75" x14ac:dyDescent="0.3">
      <c r="AE44629" s="70"/>
    </row>
    <row r="44630" spans="31:31" ht="15.75" x14ac:dyDescent="0.3">
      <c r="AE44630" s="70"/>
    </row>
    <row r="44631" spans="31:31" ht="15.75" x14ac:dyDescent="0.3">
      <c r="AE44631" s="70"/>
    </row>
    <row r="44632" spans="31:31" ht="15.75" x14ac:dyDescent="0.3">
      <c r="AE44632" s="70"/>
    </row>
    <row r="44633" spans="31:31" ht="15.75" x14ac:dyDescent="0.3">
      <c r="AE44633" s="70"/>
    </row>
    <row r="44634" spans="31:31" ht="15.75" x14ac:dyDescent="0.3">
      <c r="AE44634" s="70"/>
    </row>
    <row r="44635" spans="31:31" ht="15.75" x14ac:dyDescent="0.3">
      <c r="AE44635" s="70"/>
    </row>
    <row r="44636" spans="31:31" ht="15.75" x14ac:dyDescent="0.3">
      <c r="AE44636" s="70"/>
    </row>
    <row r="44637" spans="31:31" ht="15.75" x14ac:dyDescent="0.3">
      <c r="AE44637" s="70"/>
    </row>
    <row r="44638" spans="31:31" ht="15.75" x14ac:dyDescent="0.3">
      <c r="AE44638" s="70"/>
    </row>
    <row r="44639" spans="31:31" ht="15.75" x14ac:dyDescent="0.3">
      <c r="AE44639" s="70"/>
    </row>
    <row r="44640" spans="31:31" ht="15.75" x14ac:dyDescent="0.3">
      <c r="AE44640" s="70"/>
    </row>
    <row r="44641" spans="31:31" ht="15.75" x14ac:dyDescent="0.3">
      <c r="AE44641" s="70"/>
    </row>
    <row r="44642" spans="31:31" ht="15.75" x14ac:dyDescent="0.3">
      <c r="AE44642" s="70"/>
    </row>
    <row r="44643" spans="31:31" ht="15.75" x14ac:dyDescent="0.3">
      <c r="AE44643" s="70"/>
    </row>
    <row r="44644" spans="31:31" ht="15.75" x14ac:dyDescent="0.3">
      <c r="AE44644" s="70"/>
    </row>
    <row r="44645" spans="31:31" ht="15.75" x14ac:dyDescent="0.3">
      <c r="AE44645" s="70"/>
    </row>
    <row r="44646" spans="31:31" ht="15.75" x14ac:dyDescent="0.3">
      <c r="AE44646" s="70"/>
    </row>
    <row r="44647" spans="31:31" ht="15.75" x14ac:dyDescent="0.3">
      <c r="AE44647" s="70"/>
    </row>
    <row r="44648" spans="31:31" ht="15.75" x14ac:dyDescent="0.3">
      <c r="AE44648" s="70"/>
    </row>
    <row r="44649" spans="31:31" ht="15.75" x14ac:dyDescent="0.3">
      <c r="AE44649" s="70"/>
    </row>
    <row r="44650" spans="31:31" ht="15.75" x14ac:dyDescent="0.3">
      <c r="AE44650" s="70"/>
    </row>
    <row r="44651" spans="31:31" ht="15.75" x14ac:dyDescent="0.3">
      <c r="AE44651" s="70"/>
    </row>
    <row r="44652" spans="31:31" ht="15.75" x14ac:dyDescent="0.3">
      <c r="AE44652" s="70"/>
    </row>
    <row r="44653" spans="31:31" ht="15.75" x14ac:dyDescent="0.3">
      <c r="AE44653" s="70"/>
    </row>
    <row r="44654" spans="31:31" ht="15.75" x14ac:dyDescent="0.3">
      <c r="AE44654" s="70"/>
    </row>
    <row r="44655" spans="31:31" ht="15.75" x14ac:dyDescent="0.3">
      <c r="AE44655" s="70"/>
    </row>
    <row r="44656" spans="31:31" ht="15.75" x14ac:dyDescent="0.3">
      <c r="AE44656" s="70"/>
    </row>
    <row r="44657" spans="31:31" ht="15.75" x14ac:dyDescent="0.3">
      <c r="AE44657" s="70"/>
    </row>
    <row r="44658" spans="31:31" ht="15.75" x14ac:dyDescent="0.3">
      <c r="AE44658" s="70"/>
    </row>
    <row r="44659" spans="31:31" ht="15.75" x14ac:dyDescent="0.3">
      <c r="AE44659" s="70"/>
    </row>
    <row r="44660" spans="31:31" ht="15.75" x14ac:dyDescent="0.3">
      <c r="AE44660" s="70"/>
    </row>
    <row r="44661" spans="31:31" ht="15.75" x14ac:dyDescent="0.3">
      <c r="AE44661" s="70"/>
    </row>
    <row r="44662" spans="31:31" ht="15.75" x14ac:dyDescent="0.3">
      <c r="AE44662" s="70"/>
    </row>
    <row r="44663" spans="31:31" ht="15.75" x14ac:dyDescent="0.3">
      <c r="AE44663" s="70"/>
    </row>
    <row r="44664" spans="31:31" ht="15.75" x14ac:dyDescent="0.3">
      <c r="AE44664" s="70"/>
    </row>
    <row r="44665" spans="31:31" ht="15.75" x14ac:dyDescent="0.3">
      <c r="AE44665" s="70"/>
    </row>
    <row r="44666" spans="31:31" ht="15.75" x14ac:dyDescent="0.3">
      <c r="AE44666" s="70"/>
    </row>
    <row r="44667" spans="31:31" ht="15.75" x14ac:dyDescent="0.3">
      <c r="AE44667" s="70"/>
    </row>
    <row r="44668" spans="31:31" ht="15.75" x14ac:dyDescent="0.3">
      <c r="AE44668" s="70"/>
    </row>
    <row r="44669" spans="31:31" ht="15.75" x14ac:dyDescent="0.3">
      <c r="AE44669" s="70"/>
    </row>
    <row r="44670" spans="31:31" ht="15.75" x14ac:dyDescent="0.3">
      <c r="AE44670" s="70"/>
    </row>
    <row r="44671" spans="31:31" ht="15.75" x14ac:dyDescent="0.3">
      <c r="AE44671" s="70"/>
    </row>
    <row r="44672" spans="31:31" ht="15.75" x14ac:dyDescent="0.3">
      <c r="AE44672" s="70"/>
    </row>
    <row r="44673" spans="31:31" ht="15.75" x14ac:dyDescent="0.3">
      <c r="AE44673" s="70"/>
    </row>
    <row r="44674" spans="31:31" ht="15.75" x14ac:dyDescent="0.3">
      <c r="AE44674" s="70"/>
    </row>
    <row r="44675" spans="31:31" ht="15.75" x14ac:dyDescent="0.3">
      <c r="AE44675" s="70"/>
    </row>
    <row r="44676" spans="31:31" ht="15.75" x14ac:dyDescent="0.3">
      <c r="AE44676" s="70"/>
    </row>
    <row r="44677" spans="31:31" ht="15.75" x14ac:dyDescent="0.3">
      <c r="AE44677" s="70"/>
    </row>
    <row r="44678" spans="31:31" ht="15.75" x14ac:dyDescent="0.3">
      <c r="AE44678" s="70"/>
    </row>
    <row r="44679" spans="31:31" ht="15.75" x14ac:dyDescent="0.3">
      <c r="AE44679" s="70"/>
    </row>
    <row r="44680" spans="31:31" ht="15.75" x14ac:dyDescent="0.3">
      <c r="AE44680" s="70"/>
    </row>
    <row r="44681" spans="31:31" ht="15.75" x14ac:dyDescent="0.3">
      <c r="AE44681" s="70"/>
    </row>
    <row r="44682" spans="31:31" ht="15.75" x14ac:dyDescent="0.3">
      <c r="AE44682" s="70"/>
    </row>
    <row r="44683" spans="31:31" ht="15.75" x14ac:dyDescent="0.3">
      <c r="AE44683" s="70"/>
    </row>
    <row r="44684" spans="31:31" ht="15.75" x14ac:dyDescent="0.3">
      <c r="AE44684" s="70"/>
    </row>
    <row r="44685" spans="31:31" ht="15.75" x14ac:dyDescent="0.3">
      <c r="AE44685" s="70"/>
    </row>
    <row r="44686" spans="31:31" ht="15.75" x14ac:dyDescent="0.3">
      <c r="AE44686" s="70"/>
    </row>
    <row r="44687" spans="31:31" ht="15.75" x14ac:dyDescent="0.3">
      <c r="AE44687" s="70"/>
    </row>
    <row r="44688" spans="31:31" ht="15.75" x14ac:dyDescent="0.3">
      <c r="AE44688" s="70"/>
    </row>
    <row r="44689" spans="31:31" ht="15.75" x14ac:dyDescent="0.3">
      <c r="AE44689" s="70"/>
    </row>
    <row r="44690" spans="31:31" ht="15.75" x14ac:dyDescent="0.3">
      <c r="AE44690" s="70"/>
    </row>
    <row r="44691" spans="31:31" ht="15.75" x14ac:dyDescent="0.3">
      <c r="AE44691" s="70"/>
    </row>
    <row r="44692" spans="31:31" ht="15.75" x14ac:dyDescent="0.3">
      <c r="AE44692" s="70"/>
    </row>
    <row r="44693" spans="31:31" ht="15.75" x14ac:dyDescent="0.3">
      <c r="AE44693" s="70"/>
    </row>
    <row r="44694" spans="31:31" ht="15.75" x14ac:dyDescent="0.3">
      <c r="AE44694" s="70"/>
    </row>
    <row r="44695" spans="31:31" ht="15.75" x14ac:dyDescent="0.3">
      <c r="AE44695" s="70"/>
    </row>
    <row r="44696" spans="31:31" ht="15.75" x14ac:dyDescent="0.3">
      <c r="AE44696" s="70"/>
    </row>
    <row r="44697" spans="31:31" ht="15.75" x14ac:dyDescent="0.3">
      <c r="AE44697" s="70"/>
    </row>
    <row r="44698" spans="31:31" ht="15.75" x14ac:dyDescent="0.3">
      <c r="AE44698" s="70"/>
    </row>
    <row r="44699" spans="31:31" ht="15.75" x14ac:dyDescent="0.3">
      <c r="AE44699" s="70"/>
    </row>
    <row r="44700" spans="31:31" ht="15.75" x14ac:dyDescent="0.3">
      <c r="AE44700" s="70"/>
    </row>
    <row r="44701" spans="31:31" ht="15.75" x14ac:dyDescent="0.3">
      <c r="AE44701" s="70"/>
    </row>
    <row r="44702" spans="31:31" ht="15.75" x14ac:dyDescent="0.3">
      <c r="AE44702" s="70"/>
    </row>
    <row r="44703" spans="31:31" ht="15.75" x14ac:dyDescent="0.3">
      <c r="AE44703" s="70"/>
    </row>
    <row r="44704" spans="31:31" ht="15.75" x14ac:dyDescent="0.3">
      <c r="AE44704" s="70"/>
    </row>
    <row r="44705" spans="31:31" ht="15.75" x14ac:dyDescent="0.3">
      <c r="AE44705" s="70"/>
    </row>
    <row r="44706" spans="31:31" ht="15.75" x14ac:dyDescent="0.3">
      <c r="AE44706" s="70"/>
    </row>
    <row r="44707" spans="31:31" ht="15.75" x14ac:dyDescent="0.3">
      <c r="AE44707" s="70"/>
    </row>
    <row r="44708" spans="31:31" ht="15.75" x14ac:dyDescent="0.3">
      <c r="AE44708" s="70"/>
    </row>
    <row r="44709" spans="31:31" ht="15.75" x14ac:dyDescent="0.3">
      <c r="AE44709" s="70"/>
    </row>
    <row r="44710" spans="31:31" ht="15.75" x14ac:dyDescent="0.3">
      <c r="AE44710" s="70"/>
    </row>
    <row r="44711" spans="31:31" ht="15.75" x14ac:dyDescent="0.3">
      <c r="AE44711" s="70"/>
    </row>
    <row r="44712" spans="31:31" ht="15.75" x14ac:dyDescent="0.3">
      <c r="AE44712" s="70"/>
    </row>
    <row r="44713" spans="31:31" ht="15.75" x14ac:dyDescent="0.3">
      <c r="AE44713" s="70"/>
    </row>
    <row r="44714" spans="31:31" ht="15.75" x14ac:dyDescent="0.3">
      <c r="AE44714" s="70"/>
    </row>
    <row r="44715" spans="31:31" ht="15.75" x14ac:dyDescent="0.3">
      <c r="AE44715" s="70"/>
    </row>
    <row r="44716" spans="31:31" ht="15.75" x14ac:dyDescent="0.3">
      <c r="AE44716" s="70"/>
    </row>
    <row r="44717" spans="31:31" ht="15.75" x14ac:dyDescent="0.3">
      <c r="AE44717" s="70"/>
    </row>
    <row r="44718" spans="31:31" ht="15.75" x14ac:dyDescent="0.3">
      <c r="AE44718" s="70"/>
    </row>
    <row r="44719" spans="31:31" ht="15.75" x14ac:dyDescent="0.3">
      <c r="AE44719" s="70"/>
    </row>
    <row r="44720" spans="31:31" ht="15.75" x14ac:dyDescent="0.3">
      <c r="AE44720" s="70"/>
    </row>
    <row r="44721" spans="31:31" ht="15.75" x14ac:dyDescent="0.3">
      <c r="AE44721" s="70"/>
    </row>
    <row r="44722" spans="31:31" ht="15.75" x14ac:dyDescent="0.3">
      <c r="AE44722" s="70"/>
    </row>
    <row r="44723" spans="31:31" ht="15.75" x14ac:dyDescent="0.3">
      <c r="AE44723" s="70"/>
    </row>
    <row r="44724" spans="31:31" ht="15.75" x14ac:dyDescent="0.3">
      <c r="AE44724" s="70"/>
    </row>
    <row r="44725" spans="31:31" ht="15.75" x14ac:dyDescent="0.3">
      <c r="AE44725" s="70"/>
    </row>
    <row r="44726" spans="31:31" ht="15.75" x14ac:dyDescent="0.3">
      <c r="AE44726" s="70"/>
    </row>
    <row r="44727" spans="31:31" ht="15.75" x14ac:dyDescent="0.3">
      <c r="AE44727" s="70"/>
    </row>
    <row r="44728" spans="31:31" ht="15.75" x14ac:dyDescent="0.3">
      <c r="AE44728" s="70"/>
    </row>
    <row r="44729" spans="31:31" ht="15.75" x14ac:dyDescent="0.3">
      <c r="AE44729" s="70"/>
    </row>
    <row r="44730" spans="31:31" ht="15.75" x14ac:dyDescent="0.3">
      <c r="AE44730" s="70"/>
    </row>
    <row r="44731" spans="31:31" ht="15.75" x14ac:dyDescent="0.3">
      <c r="AE44731" s="70"/>
    </row>
    <row r="44732" spans="31:31" ht="15.75" x14ac:dyDescent="0.3">
      <c r="AE44732" s="70"/>
    </row>
    <row r="44733" spans="31:31" ht="15.75" x14ac:dyDescent="0.3">
      <c r="AE44733" s="70"/>
    </row>
    <row r="44734" spans="31:31" ht="15.75" x14ac:dyDescent="0.3">
      <c r="AE44734" s="70"/>
    </row>
    <row r="44735" spans="31:31" ht="15.75" x14ac:dyDescent="0.3">
      <c r="AE44735" s="70"/>
    </row>
    <row r="44736" spans="31:31" ht="15.75" x14ac:dyDescent="0.3">
      <c r="AE44736" s="70"/>
    </row>
    <row r="44737" spans="31:31" ht="15.75" x14ac:dyDescent="0.3">
      <c r="AE44737" s="70"/>
    </row>
    <row r="44738" spans="31:31" ht="15.75" x14ac:dyDescent="0.3">
      <c r="AE44738" s="70"/>
    </row>
    <row r="44739" spans="31:31" ht="15.75" x14ac:dyDescent="0.3">
      <c r="AE44739" s="70"/>
    </row>
    <row r="44740" spans="31:31" ht="15.75" x14ac:dyDescent="0.3">
      <c r="AE44740" s="70"/>
    </row>
    <row r="44741" spans="31:31" ht="15.75" x14ac:dyDescent="0.3">
      <c r="AE44741" s="70"/>
    </row>
    <row r="44742" spans="31:31" ht="15.75" x14ac:dyDescent="0.3">
      <c r="AE44742" s="70"/>
    </row>
    <row r="44743" spans="31:31" ht="15.75" x14ac:dyDescent="0.3">
      <c r="AE44743" s="70"/>
    </row>
    <row r="44744" spans="31:31" ht="15.75" x14ac:dyDescent="0.3">
      <c r="AE44744" s="70"/>
    </row>
    <row r="44745" spans="31:31" ht="15.75" x14ac:dyDescent="0.3">
      <c r="AE44745" s="70"/>
    </row>
    <row r="44746" spans="31:31" ht="15.75" x14ac:dyDescent="0.3">
      <c r="AE44746" s="70"/>
    </row>
    <row r="44747" spans="31:31" ht="15.75" x14ac:dyDescent="0.3">
      <c r="AE44747" s="70"/>
    </row>
    <row r="44748" spans="31:31" ht="15.75" x14ac:dyDescent="0.3">
      <c r="AE44748" s="70"/>
    </row>
    <row r="44749" spans="31:31" ht="15.75" x14ac:dyDescent="0.3">
      <c r="AE44749" s="70"/>
    </row>
    <row r="44750" spans="31:31" ht="15.75" x14ac:dyDescent="0.3">
      <c r="AE44750" s="70"/>
    </row>
    <row r="44751" spans="31:31" ht="15.75" x14ac:dyDescent="0.3">
      <c r="AE44751" s="70"/>
    </row>
    <row r="44752" spans="31:31" ht="15.75" x14ac:dyDescent="0.3">
      <c r="AE44752" s="70"/>
    </row>
    <row r="44753" spans="31:31" ht="15.75" x14ac:dyDescent="0.3">
      <c r="AE44753" s="70"/>
    </row>
    <row r="44754" spans="31:31" ht="15.75" x14ac:dyDescent="0.3">
      <c r="AE44754" s="70"/>
    </row>
    <row r="44755" spans="31:31" ht="15.75" x14ac:dyDescent="0.3">
      <c r="AE44755" s="70"/>
    </row>
    <row r="44756" spans="31:31" ht="15.75" x14ac:dyDescent="0.3">
      <c r="AE44756" s="70"/>
    </row>
    <row r="44757" spans="31:31" ht="15.75" x14ac:dyDescent="0.3">
      <c r="AE44757" s="70"/>
    </row>
    <row r="44758" spans="31:31" ht="15.75" x14ac:dyDescent="0.3">
      <c r="AE44758" s="70"/>
    </row>
    <row r="44759" spans="31:31" ht="15.75" x14ac:dyDescent="0.3">
      <c r="AE44759" s="70"/>
    </row>
    <row r="44760" spans="31:31" ht="15.75" x14ac:dyDescent="0.3">
      <c r="AE44760" s="70"/>
    </row>
    <row r="44761" spans="31:31" ht="15.75" x14ac:dyDescent="0.3">
      <c r="AE44761" s="70"/>
    </row>
    <row r="44762" spans="31:31" ht="15.75" x14ac:dyDescent="0.3">
      <c r="AE44762" s="70"/>
    </row>
    <row r="44763" spans="31:31" ht="15.75" x14ac:dyDescent="0.3">
      <c r="AE44763" s="70"/>
    </row>
    <row r="44764" spans="31:31" ht="15.75" x14ac:dyDescent="0.3">
      <c r="AE44764" s="70"/>
    </row>
    <row r="44765" spans="31:31" ht="15.75" x14ac:dyDescent="0.3">
      <c r="AE44765" s="70"/>
    </row>
    <row r="44766" spans="31:31" ht="15.75" x14ac:dyDescent="0.3">
      <c r="AE44766" s="70"/>
    </row>
    <row r="44767" spans="31:31" ht="15.75" x14ac:dyDescent="0.3">
      <c r="AE44767" s="70"/>
    </row>
    <row r="44768" spans="31:31" ht="15.75" x14ac:dyDescent="0.3">
      <c r="AE44768" s="70"/>
    </row>
    <row r="44769" spans="31:31" ht="15.75" x14ac:dyDescent="0.3">
      <c r="AE44769" s="70"/>
    </row>
    <row r="44770" spans="31:31" ht="15.75" x14ac:dyDescent="0.3">
      <c r="AE44770" s="70"/>
    </row>
    <row r="44771" spans="31:31" ht="15.75" x14ac:dyDescent="0.3">
      <c r="AE44771" s="70"/>
    </row>
    <row r="44772" spans="31:31" ht="15.75" x14ac:dyDescent="0.3">
      <c r="AE44772" s="70"/>
    </row>
    <row r="44773" spans="31:31" ht="15.75" x14ac:dyDescent="0.3">
      <c r="AE44773" s="70"/>
    </row>
    <row r="44774" spans="31:31" ht="15.75" x14ac:dyDescent="0.3">
      <c r="AE44774" s="70"/>
    </row>
    <row r="44775" spans="31:31" ht="15.75" x14ac:dyDescent="0.3">
      <c r="AE44775" s="70"/>
    </row>
    <row r="44776" spans="31:31" ht="15.75" x14ac:dyDescent="0.3">
      <c r="AE44776" s="70"/>
    </row>
    <row r="44777" spans="31:31" ht="15.75" x14ac:dyDescent="0.3">
      <c r="AE44777" s="70"/>
    </row>
    <row r="44778" spans="31:31" ht="15.75" x14ac:dyDescent="0.3">
      <c r="AE44778" s="70"/>
    </row>
    <row r="44779" spans="31:31" ht="15.75" x14ac:dyDescent="0.3">
      <c r="AE44779" s="70"/>
    </row>
    <row r="44780" spans="31:31" ht="15.75" x14ac:dyDescent="0.3">
      <c r="AE44780" s="70"/>
    </row>
    <row r="44781" spans="31:31" ht="15.75" x14ac:dyDescent="0.3">
      <c r="AE44781" s="70"/>
    </row>
    <row r="44782" spans="31:31" ht="15.75" x14ac:dyDescent="0.3">
      <c r="AE44782" s="70"/>
    </row>
    <row r="44783" spans="31:31" ht="15.75" x14ac:dyDescent="0.3">
      <c r="AE44783" s="70"/>
    </row>
    <row r="44784" spans="31:31" ht="15.75" x14ac:dyDescent="0.3">
      <c r="AE44784" s="70"/>
    </row>
    <row r="44785" spans="31:31" ht="15.75" x14ac:dyDescent="0.3">
      <c r="AE44785" s="70"/>
    </row>
    <row r="44786" spans="31:31" ht="15.75" x14ac:dyDescent="0.3">
      <c r="AE44786" s="70"/>
    </row>
    <row r="44787" spans="31:31" ht="15.75" x14ac:dyDescent="0.3">
      <c r="AE44787" s="70"/>
    </row>
    <row r="44788" spans="31:31" ht="15.75" x14ac:dyDescent="0.3">
      <c r="AE44788" s="70"/>
    </row>
    <row r="44789" spans="31:31" ht="15.75" x14ac:dyDescent="0.3">
      <c r="AE44789" s="70"/>
    </row>
    <row r="44790" spans="31:31" ht="15.75" x14ac:dyDescent="0.3">
      <c r="AE44790" s="70"/>
    </row>
    <row r="44791" spans="31:31" ht="15.75" x14ac:dyDescent="0.3">
      <c r="AE44791" s="70"/>
    </row>
    <row r="44792" spans="31:31" ht="15.75" x14ac:dyDescent="0.3">
      <c r="AE44792" s="70"/>
    </row>
    <row r="44793" spans="31:31" ht="15.75" x14ac:dyDescent="0.3">
      <c r="AE44793" s="70"/>
    </row>
    <row r="44794" spans="31:31" ht="15.75" x14ac:dyDescent="0.3">
      <c r="AE44794" s="70"/>
    </row>
    <row r="44795" spans="31:31" ht="15.75" x14ac:dyDescent="0.3">
      <c r="AE44795" s="70"/>
    </row>
    <row r="44796" spans="31:31" ht="15.75" x14ac:dyDescent="0.3">
      <c r="AE44796" s="70"/>
    </row>
    <row r="44797" spans="31:31" ht="15.75" x14ac:dyDescent="0.3">
      <c r="AE44797" s="70"/>
    </row>
    <row r="44798" spans="31:31" ht="15.75" x14ac:dyDescent="0.3">
      <c r="AE44798" s="70"/>
    </row>
    <row r="44799" spans="31:31" ht="15.75" x14ac:dyDescent="0.3">
      <c r="AE44799" s="70"/>
    </row>
    <row r="44800" spans="31:31" ht="15.75" x14ac:dyDescent="0.3">
      <c r="AE44800" s="70"/>
    </row>
    <row r="44801" spans="31:31" ht="15.75" x14ac:dyDescent="0.3">
      <c r="AE44801" s="70"/>
    </row>
    <row r="44802" spans="31:31" ht="15.75" x14ac:dyDescent="0.3">
      <c r="AE44802" s="70"/>
    </row>
    <row r="44803" spans="31:31" ht="15.75" x14ac:dyDescent="0.3">
      <c r="AE44803" s="70"/>
    </row>
    <row r="44804" spans="31:31" ht="15.75" x14ac:dyDescent="0.3">
      <c r="AE44804" s="70"/>
    </row>
    <row r="44805" spans="31:31" ht="15.75" x14ac:dyDescent="0.3">
      <c r="AE44805" s="70"/>
    </row>
    <row r="44806" spans="31:31" ht="15.75" x14ac:dyDescent="0.3">
      <c r="AE44806" s="70"/>
    </row>
    <row r="44807" spans="31:31" ht="15.75" x14ac:dyDescent="0.3">
      <c r="AE44807" s="70"/>
    </row>
    <row r="44808" spans="31:31" ht="15.75" x14ac:dyDescent="0.3">
      <c r="AE44808" s="70"/>
    </row>
    <row r="44809" spans="31:31" ht="15.75" x14ac:dyDescent="0.3">
      <c r="AE44809" s="70"/>
    </row>
    <row r="44810" spans="31:31" ht="15.75" x14ac:dyDescent="0.3">
      <c r="AE44810" s="70"/>
    </row>
    <row r="44811" spans="31:31" ht="15.75" x14ac:dyDescent="0.3">
      <c r="AE44811" s="70"/>
    </row>
    <row r="44812" spans="31:31" ht="15.75" x14ac:dyDescent="0.3">
      <c r="AE44812" s="70"/>
    </row>
    <row r="44813" spans="31:31" ht="15.75" x14ac:dyDescent="0.3">
      <c r="AE44813" s="70"/>
    </row>
    <row r="44814" spans="31:31" ht="15.75" x14ac:dyDescent="0.3">
      <c r="AE44814" s="70"/>
    </row>
    <row r="44815" spans="31:31" ht="15.75" x14ac:dyDescent="0.3">
      <c r="AE44815" s="70"/>
    </row>
    <row r="44816" spans="31:31" ht="15.75" x14ac:dyDescent="0.3">
      <c r="AE44816" s="70"/>
    </row>
    <row r="44817" spans="31:31" ht="15.75" x14ac:dyDescent="0.3">
      <c r="AE44817" s="70"/>
    </row>
    <row r="44818" spans="31:31" ht="15.75" x14ac:dyDescent="0.3">
      <c r="AE44818" s="70"/>
    </row>
    <row r="44819" spans="31:31" ht="15.75" x14ac:dyDescent="0.3">
      <c r="AE44819" s="70"/>
    </row>
    <row r="44820" spans="31:31" ht="15.75" x14ac:dyDescent="0.3">
      <c r="AE44820" s="70"/>
    </row>
    <row r="44821" spans="31:31" ht="15.75" x14ac:dyDescent="0.3">
      <c r="AE44821" s="70"/>
    </row>
    <row r="44822" spans="31:31" ht="15.75" x14ac:dyDescent="0.3">
      <c r="AE44822" s="70"/>
    </row>
    <row r="44823" spans="31:31" ht="15.75" x14ac:dyDescent="0.3">
      <c r="AE44823" s="70"/>
    </row>
    <row r="44824" spans="31:31" ht="15.75" x14ac:dyDescent="0.3">
      <c r="AE44824" s="70"/>
    </row>
    <row r="44825" spans="31:31" ht="15.75" x14ac:dyDescent="0.3">
      <c r="AE44825" s="70"/>
    </row>
    <row r="44826" spans="31:31" ht="15.75" x14ac:dyDescent="0.3">
      <c r="AE44826" s="70"/>
    </row>
    <row r="44827" spans="31:31" ht="15.75" x14ac:dyDescent="0.3">
      <c r="AE44827" s="70"/>
    </row>
    <row r="44828" spans="31:31" ht="15.75" x14ac:dyDescent="0.3">
      <c r="AE44828" s="70"/>
    </row>
    <row r="44829" spans="31:31" ht="15.75" x14ac:dyDescent="0.3">
      <c r="AE44829" s="70"/>
    </row>
    <row r="44830" spans="31:31" ht="15.75" x14ac:dyDescent="0.3">
      <c r="AE44830" s="70"/>
    </row>
    <row r="44831" spans="31:31" ht="15.75" x14ac:dyDescent="0.3">
      <c r="AE44831" s="70"/>
    </row>
    <row r="44832" spans="31:31" ht="15.75" x14ac:dyDescent="0.3">
      <c r="AE44832" s="70"/>
    </row>
    <row r="44833" spans="31:31" ht="15.75" x14ac:dyDescent="0.3">
      <c r="AE44833" s="70"/>
    </row>
    <row r="44834" spans="31:31" ht="15.75" x14ac:dyDescent="0.3">
      <c r="AE44834" s="70"/>
    </row>
    <row r="44835" spans="31:31" ht="15.75" x14ac:dyDescent="0.3">
      <c r="AE44835" s="70"/>
    </row>
    <row r="44836" spans="31:31" ht="15.75" x14ac:dyDescent="0.3">
      <c r="AE44836" s="70"/>
    </row>
    <row r="44837" spans="31:31" ht="15.75" x14ac:dyDescent="0.3">
      <c r="AE44837" s="70"/>
    </row>
    <row r="44838" spans="31:31" ht="15.75" x14ac:dyDescent="0.3">
      <c r="AE44838" s="70"/>
    </row>
    <row r="44839" spans="31:31" ht="15.75" x14ac:dyDescent="0.3">
      <c r="AE44839" s="70"/>
    </row>
    <row r="44840" spans="31:31" ht="15.75" x14ac:dyDescent="0.3">
      <c r="AE44840" s="70"/>
    </row>
    <row r="44841" spans="31:31" ht="15.75" x14ac:dyDescent="0.3">
      <c r="AE44841" s="70"/>
    </row>
    <row r="44842" spans="31:31" ht="15.75" x14ac:dyDescent="0.3">
      <c r="AE44842" s="70"/>
    </row>
    <row r="44843" spans="31:31" ht="15.75" x14ac:dyDescent="0.3">
      <c r="AE44843" s="70"/>
    </row>
    <row r="44844" spans="31:31" ht="15.75" x14ac:dyDescent="0.3">
      <c r="AE44844" s="70"/>
    </row>
    <row r="44845" spans="31:31" ht="15.75" x14ac:dyDescent="0.3">
      <c r="AE44845" s="70"/>
    </row>
    <row r="44846" spans="31:31" ht="15.75" x14ac:dyDescent="0.3">
      <c r="AE44846" s="70"/>
    </row>
    <row r="44847" spans="31:31" ht="15.75" x14ac:dyDescent="0.3">
      <c r="AE44847" s="70"/>
    </row>
    <row r="44848" spans="31:31" ht="15.75" x14ac:dyDescent="0.3">
      <c r="AE44848" s="70"/>
    </row>
    <row r="44849" spans="31:31" ht="15.75" x14ac:dyDescent="0.3">
      <c r="AE44849" s="70"/>
    </row>
    <row r="44850" spans="31:31" ht="15.75" x14ac:dyDescent="0.3">
      <c r="AE44850" s="70"/>
    </row>
    <row r="44851" spans="31:31" ht="15.75" x14ac:dyDescent="0.3">
      <c r="AE44851" s="70"/>
    </row>
    <row r="44852" spans="31:31" ht="15.75" x14ac:dyDescent="0.3">
      <c r="AE44852" s="70"/>
    </row>
    <row r="44853" spans="31:31" ht="15.75" x14ac:dyDescent="0.3">
      <c r="AE44853" s="70"/>
    </row>
    <row r="44854" spans="31:31" ht="15.75" x14ac:dyDescent="0.3">
      <c r="AE44854" s="70"/>
    </row>
    <row r="44855" spans="31:31" ht="15.75" x14ac:dyDescent="0.3">
      <c r="AE44855" s="70"/>
    </row>
    <row r="44856" spans="31:31" ht="15.75" x14ac:dyDescent="0.3">
      <c r="AE44856" s="70"/>
    </row>
    <row r="44857" spans="31:31" ht="15.75" x14ac:dyDescent="0.3">
      <c r="AE44857" s="70"/>
    </row>
    <row r="44858" spans="31:31" ht="15.75" x14ac:dyDescent="0.3">
      <c r="AE44858" s="70"/>
    </row>
    <row r="44859" spans="31:31" ht="15.75" x14ac:dyDescent="0.3">
      <c r="AE44859" s="70"/>
    </row>
    <row r="44860" spans="31:31" ht="15.75" x14ac:dyDescent="0.3">
      <c r="AE44860" s="70"/>
    </row>
    <row r="44861" spans="31:31" ht="15.75" x14ac:dyDescent="0.3">
      <c r="AE44861" s="70"/>
    </row>
    <row r="44862" spans="31:31" ht="15.75" x14ac:dyDescent="0.3">
      <c r="AE44862" s="70"/>
    </row>
    <row r="44863" spans="31:31" ht="15.75" x14ac:dyDescent="0.3">
      <c r="AE44863" s="70"/>
    </row>
    <row r="44864" spans="31:31" ht="15.75" x14ac:dyDescent="0.3">
      <c r="AE44864" s="70"/>
    </row>
    <row r="44865" spans="31:31" ht="15.75" x14ac:dyDescent="0.3">
      <c r="AE44865" s="70"/>
    </row>
    <row r="44866" spans="31:31" ht="15.75" x14ac:dyDescent="0.3">
      <c r="AE44866" s="70"/>
    </row>
    <row r="44867" spans="31:31" ht="15.75" x14ac:dyDescent="0.3">
      <c r="AE44867" s="70"/>
    </row>
    <row r="44868" spans="31:31" ht="15.75" x14ac:dyDescent="0.3">
      <c r="AE44868" s="70"/>
    </row>
    <row r="44869" spans="31:31" ht="15.75" x14ac:dyDescent="0.3">
      <c r="AE44869" s="70"/>
    </row>
    <row r="44870" spans="31:31" ht="15.75" x14ac:dyDescent="0.3">
      <c r="AE44870" s="70"/>
    </row>
    <row r="44871" spans="31:31" ht="15.75" x14ac:dyDescent="0.3">
      <c r="AE44871" s="70"/>
    </row>
    <row r="44872" spans="31:31" ht="15.75" x14ac:dyDescent="0.3">
      <c r="AE44872" s="70"/>
    </row>
    <row r="44873" spans="31:31" ht="15.75" x14ac:dyDescent="0.3">
      <c r="AE44873" s="70"/>
    </row>
    <row r="44874" spans="31:31" ht="15.75" x14ac:dyDescent="0.3">
      <c r="AE44874" s="70"/>
    </row>
    <row r="44875" spans="31:31" ht="15.75" x14ac:dyDescent="0.3">
      <c r="AE44875" s="70"/>
    </row>
    <row r="44876" spans="31:31" ht="15.75" x14ac:dyDescent="0.3">
      <c r="AE44876" s="70"/>
    </row>
    <row r="44877" spans="31:31" ht="15.75" x14ac:dyDescent="0.3">
      <c r="AE44877" s="70"/>
    </row>
    <row r="44878" spans="31:31" ht="15.75" x14ac:dyDescent="0.3">
      <c r="AE44878" s="70"/>
    </row>
    <row r="44879" spans="31:31" ht="15.75" x14ac:dyDescent="0.3">
      <c r="AE44879" s="70"/>
    </row>
    <row r="44880" spans="31:31" ht="15.75" x14ac:dyDescent="0.3">
      <c r="AE44880" s="70"/>
    </row>
    <row r="44881" spans="31:31" ht="15.75" x14ac:dyDescent="0.3">
      <c r="AE44881" s="70"/>
    </row>
    <row r="44882" spans="31:31" ht="15.75" x14ac:dyDescent="0.3">
      <c r="AE44882" s="70"/>
    </row>
    <row r="44883" spans="31:31" ht="15.75" x14ac:dyDescent="0.3">
      <c r="AE44883" s="70"/>
    </row>
    <row r="44884" spans="31:31" ht="15.75" x14ac:dyDescent="0.3">
      <c r="AE44884" s="70"/>
    </row>
    <row r="44885" spans="31:31" ht="15.75" x14ac:dyDescent="0.3">
      <c r="AE44885" s="70"/>
    </row>
    <row r="44886" spans="31:31" ht="15.75" x14ac:dyDescent="0.3">
      <c r="AE44886" s="70"/>
    </row>
    <row r="44887" spans="31:31" ht="15.75" x14ac:dyDescent="0.3">
      <c r="AE44887" s="70"/>
    </row>
    <row r="44888" spans="31:31" ht="15.75" x14ac:dyDescent="0.3">
      <c r="AE44888" s="70"/>
    </row>
    <row r="44889" spans="31:31" ht="15.75" x14ac:dyDescent="0.3">
      <c r="AE44889" s="70"/>
    </row>
    <row r="44890" spans="31:31" ht="15.75" x14ac:dyDescent="0.3">
      <c r="AE44890" s="70"/>
    </row>
    <row r="44891" spans="31:31" ht="15.75" x14ac:dyDescent="0.3">
      <c r="AE44891" s="70"/>
    </row>
    <row r="44892" spans="31:31" ht="15.75" x14ac:dyDescent="0.3">
      <c r="AE44892" s="70"/>
    </row>
    <row r="44893" spans="31:31" ht="15.75" x14ac:dyDescent="0.3">
      <c r="AE44893" s="70"/>
    </row>
    <row r="44894" spans="31:31" ht="15.75" x14ac:dyDescent="0.3">
      <c r="AE44894" s="70"/>
    </row>
    <row r="44895" spans="31:31" ht="15.75" x14ac:dyDescent="0.3">
      <c r="AE44895" s="70"/>
    </row>
    <row r="44896" spans="31:31" ht="15.75" x14ac:dyDescent="0.3">
      <c r="AE44896" s="70"/>
    </row>
    <row r="44897" spans="31:31" ht="15.75" x14ac:dyDescent="0.3">
      <c r="AE44897" s="70"/>
    </row>
    <row r="44898" spans="31:31" ht="15.75" x14ac:dyDescent="0.3">
      <c r="AE44898" s="70"/>
    </row>
    <row r="44899" spans="31:31" ht="15.75" x14ac:dyDescent="0.3">
      <c r="AE44899" s="70"/>
    </row>
    <row r="44900" spans="31:31" ht="15.75" x14ac:dyDescent="0.3">
      <c r="AE44900" s="70"/>
    </row>
    <row r="44901" spans="31:31" ht="15.75" x14ac:dyDescent="0.3">
      <c r="AE44901" s="70"/>
    </row>
    <row r="44902" spans="31:31" ht="15.75" x14ac:dyDescent="0.3">
      <c r="AE44902" s="70"/>
    </row>
    <row r="44903" spans="31:31" ht="15.75" x14ac:dyDescent="0.3">
      <c r="AE44903" s="70"/>
    </row>
    <row r="44904" spans="31:31" ht="15.75" x14ac:dyDescent="0.3">
      <c r="AE44904" s="70"/>
    </row>
    <row r="44905" spans="31:31" ht="15.75" x14ac:dyDescent="0.3">
      <c r="AE44905" s="70"/>
    </row>
    <row r="44906" spans="31:31" ht="15.75" x14ac:dyDescent="0.3">
      <c r="AE44906" s="70"/>
    </row>
    <row r="44907" spans="31:31" ht="15.75" x14ac:dyDescent="0.3">
      <c r="AE44907" s="70"/>
    </row>
    <row r="44908" spans="31:31" ht="15.75" x14ac:dyDescent="0.3">
      <c r="AE44908" s="70"/>
    </row>
    <row r="44909" spans="31:31" ht="15.75" x14ac:dyDescent="0.3">
      <c r="AE44909" s="70"/>
    </row>
    <row r="44910" spans="31:31" ht="15.75" x14ac:dyDescent="0.3">
      <c r="AE44910" s="70"/>
    </row>
    <row r="44911" spans="31:31" ht="15.75" x14ac:dyDescent="0.3">
      <c r="AE44911" s="70"/>
    </row>
    <row r="44912" spans="31:31" ht="15.75" x14ac:dyDescent="0.3">
      <c r="AE44912" s="70"/>
    </row>
    <row r="44913" spans="31:31" ht="15.75" x14ac:dyDescent="0.3">
      <c r="AE44913" s="70"/>
    </row>
    <row r="44914" spans="31:31" ht="15.75" x14ac:dyDescent="0.3">
      <c r="AE44914" s="70"/>
    </row>
    <row r="44915" spans="31:31" ht="15.75" x14ac:dyDescent="0.3">
      <c r="AE44915" s="70"/>
    </row>
    <row r="44916" spans="31:31" ht="15.75" x14ac:dyDescent="0.3">
      <c r="AE44916" s="70"/>
    </row>
    <row r="44917" spans="31:31" ht="15.75" x14ac:dyDescent="0.3">
      <c r="AE44917" s="70"/>
    </row>
    <row r="44918" spans="31:31" ht="15.75" x14ac:dyDescent="0.3">
      <c r="AE44918" s="70"/>
    </row>
    <row r="44919" spans="31:31" ht="15.75" x14ac:dyDescent="0.3">
      <c r="AE44919" s="70"/>
    </row>
    <row r="44920" spans="31:31" ht="15.75" x14ac:dyDescent="0.3">
      <c r="AE44920" s="70"/>
    </row>
    <row r="44921" spans="31:31" ht="15.75" x14ac:dyDescent="0.3">
      <c r="AE44921" s="70"/>
    </row>
    <row r="44922" spans="31:31" ht="15.75" x14ac:dyDescent="0.3">
      <c r="AE44922" s="70"/>
    </row>
    <row r="44923" spans="31:31" ht="15.75" x14ac:dyDescent="0.3">
      <c r="AE44923" s="70"/>
    </row>
    <row r="44924" spans="31:31" ht="15.75" x14ac:dyDescent="0.3">
      <c r="AE44924" s="70"/>
    </row>
    <row r="44925" spans="31:31" ht="15.75" x14ac:dyDescent="0.3">
      <c r="AE44925" s="70"/>
    </row>
    <row r="44926" spans="31:31" ht="15.75" x14ac:dyDescent="0.3">
      <c r="AE44926" s="70"/>
    </row>
    <row r="44927" spans="31:31" ht="15.75" x14ac:dyDescent="0.3">
      <c r="AE44927" s="70"/>
    </row>
    <row r="44928" spans="31:31" ht="15.75" x14ac:dyDescent="0.3">
      <c r="AE44928" s="70"/>
    </row>
    <row r="44929" spans="31:31" ht="15.75" x14ac:dyDescent="0.3">
      <c r="AE44929" s="70"/>
    </row>
    <row r="44930" spans="31:31" ht="15.75" x14ac:dyDescent="0.3">
      <c r="AE44930" s="70"/>
    </row>
    <row r="44931" spans="31:31" ht="15.75" x14ac:dyDescent="0.3">
      <c r="AE44931" s="70"/>
    </row>
    <row r="44932" spans="31:31" ht="15.75" x14ac:dyDescent="0.3">
      <c r="AE44932" s="70"/>
    </row>
    <row r="44933" spans="31:31" ht="15.75" x14ac:dyDescent="0.3">
      <c r="AE44933" s="70"/>
    </row>
    <row r="44934" spans="31:31" ht="15.75" x14ac:dyDescent="0.3">
      <c r="AE44934" s="70"/>
    </row>
    <row r="44935" spans="31:31" ht="15.75" x14ac:dyDescent="0.3">
      <c r="AE44935" s="70"/>
    </row>
    <row r="44936" spans="31:31" ht="15.75" x14ac:dyDescent="0.3">
      <c r="AE44936" s="70"/>
    </row>
    <row r="44937" spans="31:31" ht="15.75" x14ac:dyDescent="0.3">
      <c r="AE44937" s="70"/>
    </row>
    <row r="44938" spans="31:31" ht="15.75" x14ac:dyDescent="0.3">
      <c r="AE44938" s="70"/>
    </row>
    <row r="44939" spans="31:31" ht="15.75" x14ac:dyDescent="0.3">
      <c r="AE44939" s="70"/>
    </row>
    <row r="44940" spans="31:31" ht="15.75" x14ac:dyDescent="0.3">
      <c r="AE44940" s="70"/>
    </row>
    <row r="44941" spans="31:31" ht="15.75" x14ac:dyDescent="0.3">
      <c r="AE44941" s="70"/>
    </row>
    <row r="44942" spans="31:31" ht="15.75" x14ac:dyDescent="0.3">
      <c r="AE44942" s="70"/>
    </row>
    <row r="44943" spans="31:31" ht="15.75" x14ac:dyDescent="0.3">
      <c r="AE44943" s="70"/>
    </row>
    <row r="44944" spans="31:31" ht="15.75" x14ac:dyDescent="0.3">
      <c r="AE44944" s="70"/>
    </row>
    <row r="44945" spans="31:31" ht="15.75" x14ac:dyDescent="0.3">
      <c r="AE44945" s="70"/>
    </row>
    <row r="44946" spans="31:31" ht="15.75" x14ac:dyDescent="0.3">
      <c r="AE44946" s="70"/>
    </row>
    <row r="44947" spans="31:31" ht="15.75" x14ac:dyDescent="0.3">
      <c r="AE44947" s="70"/>
    </row>
    <row r="44948" spans="31:31" ht="15.75" x14ac:dyDescent="0.3">
      <c r="AE44948" s="70"/>
    </row>
    <row r="44949" spans="31:31" ht="15.75" x14ac:dyDescent="0.3">
      <c r="AE44949" s="70"/>
    </row>
    <row r="44950" spans="31:31" ht="15.75" x14ac:dyDescent="0.3">
      <c r="AE44950" s="70"/>
    </row>
    <row r="44951" spans="31:31" ht="15.75" x14ac:dyDescent="0.3">
      <c r="AE44951" s="70"/>
    </row>
    <row r="44952" spans="31:31" ht="15.75" x14ac:dyDescent="0.3">
      <c r="AE44952" s="70"/>
    </row>
    <row r="44953" spans="31:31" ht="15.75" x14ac:dyDescent="0.3">
      <c r="AE44953" s="70"/>
    </row>
    <row r="44954" spans="31:31" ht="15.75" x14ac:dyDescent="0.3">
      <c r="AE44954" s="70"/>
    </row>
    <row r="44955" spans="31:31" ht="15.75" x14ac:dyDescent="0.3">
      <c r="AE44955" s="70"/>
    </row>
    <row r="44956" spans="31:31" ht="15.75" x14ac:dyDescent="0.3">
      <c r="AE44956" s="70"/>
    </row>
    <row r="44957" spans="31:31" ht="15.75" x14ac:dyDescent="0.3">
      <c r="AE44957" s="70"/>
    </row>
    <row r="44958" spans="31:31" ht="15.75" x14ac:dyDescent="0.3">
      <c r="AE44958" s="70"/>
    </row>
    <row r="44959" spans="31:31" ht="15.75" x14ac:dyDescent="0.3">
      <c r="AE44959" s="70"/>
    </row>
    <row r="44960" spans="31:31" ht="15.75" x14ac:dyDescent="0.3">
      <c r="AE44960" s="70"/>
    </row>
    <row r="44961" spans="31:31" ht="15.75" x14ac:dyDescent="0.3">
      <c r="AE44961" s="70"/>
    </row>
    <row r="44962" spans="31:31" ht="15.75" x14ac:dyDescent="0.3">
      <c r="AE44962" s="70"/>
    </row>
    <row r="44963" spans="31:31" ht="15.75" x14ac:dyDescent="0.3">
      <c r="AE44963" s="70"/>
    </row>
    <row r="44964" spans="31:31" ht="15.75" x14ac:dyDescent="0.3">
      <c r="AE44964" s="70"/>
    </row>
    <row r="44965" spans="31:31" ht="15.75" x14ac:dyDescent="0.3">
      <c r="AE44965" s="70"/>
    </row>
    <row r="44966" spans="31:31" ht="15.75" x14ac:dyDescent="0.3">
      <c r="AE44966" s="70"/>
    </row>
    <row r="44967" spans="31:31" ht="15.75" x14ac:dyDescent="0.3">
      <c r="AE44967" s="70"/>
    </row>
    <row r="44968" spans="31:31" ht="15.75" x14ac:dyDescent="0.3">
      <c r="AE44968" s="70"/>
    </row>
    <row r="44969" spans="31:31" ht="15.75" x14ac:dyDescent="0.3">
      <c r="AE44969" s="70"/>
    </row>
    <row r="44970" spans="31:31" ht="15.75" x14ac:dyDescent="0.3">
      <c r="AE44970" s="70"/>
    </row>
    <row r="44971" spans="31:31" ht="15.75" x14ac:dyDescent="0.3">
      <c r="AE44971" s="70"/>
    </row>
    <row r="44972" spans="31:31" ht="15.75" x14ac:dyDescent="0.3">
      <c r="AE44972" s="70"/>
    </row>
    <row r="44973" spans="31:31" ht="15.75" x14ac:dyDescent="0.3">
      <c r="AE44973" s="70"/>
    </row>
    <row r="44974" spans="31:31" ht="15.75" x14ac:dyDescent="0.3">
      <c r="AE44974" s="70"/>
    </row>
    <row r="44975" spans="31:31" ht="15.75" x14ac:dyDescent="0.3">
      <c r="AE44975" s="70"/>
    </row>
    <row r="44976" spans="31:31" ht="15.75" x14ac:dyDescent="0.3">
      <c r="AE44976" s="70"/>
    </row>
    <row r="44977" spans="31:31" ht="15.75" x14ac:dyDescent="0.3">
      <c r="AE44977" s="70"/>
    </row>
    <row r="44978" spans="31:31" ht="15.75" x14ac:dyDescent="0.3">
      <c r="AE44978" s="70"/>
    </row>
    <row r="44979" spans="31:31" ht="15.75" x14ac:dyDescent="0.3">
      <c r="AE44979" s="70"/>
    </row>
    <row r="44980" spans="31:31" ht="15.75" x14ac:dyDescent="0.3">
      <c r="AE44980" s="70"/>
    </row>
    <row r="44981" spans="31:31" ht="15.75" x14ac:dyDescent="0.3">
      <c r="AE44981" s="70"/>
    </row>
    <row r="44982" spans="31:31" ht="15.75" x14ac:dyDescent="0.3">
      <c r="AE44982" s="70"/>
    </row>
    <row r="44983" spans="31:31" ht="15.75" x14ac:dyDescent="0.3">
      <c r="AE44983" s="70"/>
    </row>
    <row r="44984" spans="31:31" ht="15.75" x14ac:dyDescent="0.3">
      <c r="AE44984" s="70"/>
    </row>
    <row r="44985" spans="31:31" ht="15.75" x14ac:dyDescent="0.3">
      <c r="AE44985" s="70"/>
    </row>
    <row r="44986" spans="31:31" ht="15.75" x14ac:dyDescent="0.3">
      <c r="AE44986" s="70"/>
    </row>
    <row r="44987" spans="31:31" ht="15.75" x14ac:dyDescent="0.3">
      <c r="AE44987" s="70"/>
    </row>
    <row r="44988" spans="31:31" ht="15.75" x14ac:dyDescent="0.3">
      <c r="AE44988" s="70"/>
    </row>
    <row r="44989" spans="31:31" ht="15.75" x14ac:dyDescent="0.3">
      <c r="AE44989" s="70"/>
    </row>
    <row r="44990" spans="31:31" ht="15.75" x14ac:dyDescent="0.3">
      <c r="AE44990" s="70"/>
    </row>
    <row r="44991" spans="31:31" ht="15.75" x14ac:dyDescent="0.3">
      <c r="AE44991" s="70"/>
    </row>
    <row r="44992" spans="31:31" ht="15.75" x14ac:dyDescent="0.3">
      <c r="AE44992" s="70"/>
    </row>
    <row r="44993" spans="31:31" ht="15.75" x14ac:dyDescent="0.3">
      <c r="AE44993" s="70"/>
    </row>
    <row r="44994" spans="31:31" ht="15.75" x14ac:dyDescent="0.3">
      <c r="AE44994" s="70"/>
    </row>
    <row r="44995" spans="31:31" ht="15.75" x14ac:dyDescent="0.3">
      <c r="AE44995" s="70"/>
    </row>
    <row r="44996" spans="31:31" ht="15.75" x14ac:dyDescent="0.3">
      <c r="AE44996" s="70"/>
    </row>
    <row r="44997" spans="31:31" ht="15.75" x14ac:dyDescent="0.3">
      <c r="AE44997" s="70"/>
    </row>
    <row r="44998" spans="31:31" ht="15.75" x14ac:dyDescent="0.3">
      <c r="AE44998" s="70"/>
    </row>
    <row r="44999" spans="31:31" ht="15.75" x14ac:dyDescent="0.3">
      <c r="AE44999" s="70"/>
    </row>
    <row r="45000" spans="31:31" ht="15.75" x14ac:dyDescent="0.3">
      <c r="AE45000" s="70"/>
    </row>
    <row r="45001" spans="31:31" ht="15.75" x14ac:dyDescent="0.3">
      <c r="AE45001" s="70"/>
    </row>
    <row r="45002" spans="31:31" ht="15.75" x14ac:dyDescent="0.3">
      <c r="AE45002" s="70"/>
    </row>
    <row r="45003" spans="31:31" ht="15.75" x14ac:dyDescent="0.3">
      <c r="AE45003" s="70"/>
    </row>
    <row r="45004" spans="31:31" ht="15.75" x14ac:dyDescent="0.3">
      <c r="AE45004" s="70"/>
    </row>
    <row r="45005" spans="31:31" ht="15.75" x14ac:dyDescent="0.3">
      <c r="AE45005" s="70"/>
    </row>
    <row r="45006" spans="31:31" ht="15.75" x14ac:dyDescent="0.3">
      <c r="AE45006" s="70"/>
    </row>
    <row r="45007" spans="31:31" ht="15.75" x14ac:dyDescent="0.3">
      <c r="AE45007" s="70"/>
    </row>
    <row r="45008" spans="31:31" ht="15.75" x14ac:dyDescent="0.3">
      <c r="AE45008" s="70"/>
    </row>
    <row r="45009" spans="31:31" ht="15.75" x14ac:dyDescent="0.3">
      <c r="AE45009" s="70"/>
    </row>
    <row r="45010" spans="31:31" ht="15.75" x14ac:dyDescent="0.3">
      <c r="AE45010" s="70"/>
    </row>
    <row r="45011" spans="31:31" ht="15.75" x14ac:dyDescent="0.3">
      <c r="AE45011" s="70"/>
    </row>
    <row r="45012" spans="31:31" ht="15.75" x14ac:dyDescent="0.3">
      <c r="AE45012" s="70"/>
    </row>
    <row r="45013" spans="31:31" ht="15.75" x14ac:dyDescent="0.3">
      <c r="AE45013" s="70"/>
    </row>
    <row r="45014" spans="31:31" ht="15.75" x14ac:dyDescent="0.3">
      <c r="AE45014" s="70"/>
    </row>
    <row r="45015" spans="31:31" ht="15.75" x14ac:dyDescent="0.3">
      <c r="AE45015" s="70"/>
    </row>
    <row r="45016" spans="31:31" ht="15.75" x14ac:dyDescent="0.3">
      <c r="AE45016" s="70"/>
    </row>
    <row r="45017" spans="31:31" ht="15.75" x14ac:dyDescent="0.3">
      <c r="AE45017" s="70"/>
    </row>
    <row r="45018" spans="31:31" ht="15.75" x14ac:dyDescent="0.3">
      <c r="AE45018" s="70"/>
    </row>
    <row r="45019" spans="31:31" ht="15.75" x14ac:dyDescent="0.3">
      <c r="AE45019" s="70"/>
    </row>
    <row r="45020" spans="31:31" ht="15.75" x14ac:dyDescent="0.3">
      <c r="AE45020" s="70"/>
    </row>
    <row r="45021" spans="31:31" ht="15.75" x14ac:dyDescent="0.3">
      <c r="AE45021" s="70"/>
    </row>
    <row r="45022" spans="31:31" ht="15.75" x14ac:dyDescent="0.3">
      <c r="AE45022" s="70"/>
    </row>
    <row r="45023" spans="31:31" ht="15.75" x14ac:dyDescent="0.3">
      <c r="AE45023" s="70"/>
    </row>
    <row r="45024" spans="31:31" ht="15.75" x14ac:dyDescent="0.3">
      <c r="AE45024" s="70"/>
    </row>
    <row r="45025" spans="31:31" ht="15.75" x14ac:dyDescent="0.3">
      <c r="AE45025" s="70"/>
    </row>
    <row r="45026" spans="31:31" ht="15.75" x14ac:dyDescent="0.3">
      <c r="AE45026" s="70"/>
    </row>
    <row r="45027" spans="31:31" ht="15.75" x14ac:dyDescent="0.3">
      <c r="AE45027" s="70"/>
    </row>
    <row r="45028" spans="31:31" ht="15.75" x14ac:dyDescent="0.3">
      <c r="AE45028" s="70"/>
    </row>
    <row r="45029" spans="31:31" ht="15.75" x14ac:dyDescent="0.3">
      <c r="AE45029" s="70"/>
    </row>
    <row r="45030" spans="31:31" ht="15.75" x14ac:dyDescent="0.3">
      <c r="AE45030" s="70"/>
    </row>
    <row r="45031" spans="31:31" ht="15.75" x14ac:dyDescent="0.3">
      <c r="AE45031" s="70"/>
    </row>
    <row r="45032" spans="31:31" ht="15.75" x14ac:dyDescent="0.3">
      <c r="AE45032" s="70"/>
    </row>
    <row r="45033" spans="31:31" ht="15.75" x14ac:dyDescent="0.3">
      <c r="AE45033" s="70"/>
    </row>
    <row r="45034" spans="31:31" ht="15.75" x14ac:dyDescent="0.3">
      <c r="AE45034" s="70"/>
    </row>
    <row r="45035" spans="31:31" ht="15.75" x14ac:dyDescent="0.3">
      <c r="AE45035" s="70"/>
    </row>
    <row r="45036" spans="31:31" ht="15.75" x14ac:dyDescent="0.3">
      <c r="AE45036" s="70"/>
    </row>
    <row r="45037" spans="31:31" ht="15.75" x14ac:dyDescent="0.3">
      <c r="AE45037" s="70"/>
    </row>
    <row r="45038" spans="31:31" ht="15.75" x14ac:dyDescent="0.3">
      <c r="AE45038" s="70"/>
    </row>
    <row r="45039" spans="31:31" ht="15.75" x14ac:dyDescent="0.3">
      <c r="AE45039" s="70"/>
    </row>
    <row r="45040" spans="31:31" ht="15.75" x14ac:dyDescent="0.3">
      <c r="AE45040" s="70"/>
    </row>
    <row r="45041" spans="31:31" ht="15.75" x14ac:dyDescent="0.3">
      <c r="AE45041" s="70"/>
    </row>
    <row r="45042" spans="31:31" ht="15.75" x14ac:dyDescent="0.3">
      <c r="AE45042" s="70"/>
    </row>
    <row r="45043" spans="31:31" ht="15.75" x14ac:dyDescent="0.3">
      <c r="AE45043" s="70"/>
    </row>
    <row r="45044" spans="31:31" ht="15.75" x14ac:dyDescent="0.3">
      <c r="AE45044" s="70"/>
    </row>
    <row r="45045" spans="31:31" ht="15.75" x14ac:dyDescent="0.3">
      <c r="AE45045" s="70"/>
    </row>
    <row r="45046" spans="31:31" ht="15.75" x14ac:dyDescent="0.3">
      <c r="AE45046" s="70"/>
    </row>
    <row r="45047" spans="31:31" ht="15.75" x14ac:dyDescent="0.3">
      <c r="AE45047" s="70"/>
    </row>
    <row r="45048" spans="31:31" ht="15.75" x14ac:dyDescent="0.3">
      <c r="AE45048" s="70"/>
    </row>
    <row r="45049" spans="31:31" ht="15.75" x14ac:dyDescent="0.3">
      <c r="AE45049" s="70"/>
    </row>
    <row r="45050" spans="31:31" ht="15.75" x14ac:dyDescent="0.3">
      <c r="AE45050" s="70"/>
    </row>
    <row r="45051" spans="31:31" ht="15.75" x14ac:dyDescent="0.3">
      <c r="AE45051" s="70"/>
    </row>
    <row r="45052" spans="31:31" ht="15.75" x14ac:dyDescent="0.3">
      <c r="AE45052" s="70"/>
    </row>
    <row r="45053" spans="31:31" ht="15.75" x14ac:dyDescent="0.3">
      <c r="AE45053" s="70"/>
    </row>
    <row r="45054" spans="31:31" ht="15.75" x14ac:dyDescent="0.3">
      <c r="AE45054" s="70"/>
    </row>
    <row r="45055" spans="31:31" ht="15.75" x14ac:dyDescent="0.3">
      <c r="AE45055" s="70"/>
    </row>
    <row r="45056" spans="31:31" ht="15.75" x14ac:dyDescent="0.3">
      <c r="AE45056" s="70"/>
    </row>
    <row r="45057" spans="31:31" ht="15.75" x14ac:dyDescent="0.3">
      <c r="AE45057" s="70"/>
    </row>
    <row r="45058" spans="31:31" ht="15.75" x14ac:dyDescent="0.3">
      <c r="AE45058" s="70"/>
    </row>
    <row r="45059" spans="31:31" ht="15.75" x14ac:dyDescent="0.3">
      <c r="AE45059" s="70"/>
    </row>
    <row r="45060" spans="31:31" ht="15.75" x14ac:dyDescent="0.3">
      <c r="AE45060" s="70"/>
    </row>
    <row r="45061" spans="31:31" ht="15.75" x14ac:dyDescent="0.3">
      <c r="AE45061" s="70"/>
    </row>
    <row r="45062" spans="31:31" ht="15.75" x14ac:dyDescent="0.3">
      <c r="AE45062" s="70"/>
    </row>
    <row r="45063" spans="31:31" ht="15.75" x14ac:dyDescent="0.3">
      <c r="AE45063" s="70"/>
    </row>
    <row r="45064" spans="31:31" ht="15.75" x14ac:dyDescent="0.3">
      <c r="AE45064" s="70"/>
    </row>
    <row r="45065" spans="31:31" ht="15.75" x14ac:dyDescent="0.3">
      <c r="AE45065" s="70"/>
    </row>
    <row r="45066" spans="31:31" ht="15.75" x14ac:dyDescent="0.3">
      <c r="AE45066" s="70"/>
    </row>
    <row r="45067" spans="31:31" ht="15.75" x14ac:dyDescent="0.3">
      <c r="AE45067" s="70"/>
    </row>
    <row r="45068" spans="31:31" ht="15.75" x14ac:dyDescent="0.3">
      <c r="AE45068" s="70"/>
    </row>
    <row r="45069" spans="31:31" ht="15.75" x14ac:dyDescent="0.3">
      <c r="AE45069" s="70"/>
    </row>
    <row r="45070" spans="31:31" ht="15.75" x14ac:dyDescent="0.3">
      <c r="AE45070" s="70"/>
    </row>
    <row r="45071" spans="31:31" ht="15.75" x14ac:dyDescent="0.3">
      <c r="AE45071" s="70"/>
    </row>
    <row r="45072" spans="31:31" ht="15.75" x14ac:dyDescent="0.3">
      <c r="AE45072" s="70"/>
    </row>
    <row r="45073" spans="31:31" ht="15.75" x14ac:dyDescent="0.3">
      <c r="AE45073" s="70"/>
    </row>
    <row r="45074" spans="31:31" ht="15.75" x14ac:dyDescent="0.3">
      <c r="AE45074" s="70"/>
    </row>
    <row r="45075" spans="31:31" ht="15.75" x14ac:dyDescent="0.3">
      <c r="AE45075" s="70"/>
    </row>
    <row r="45076" spans="31:31" ht="15.75" x14ac:dyDescent="0.3">
      <c r="AE45076" s="70"/>
    </row>
    <row r="45077" spans="31:31" ht="15.75" x14ac:dyDescent="0.3">
      <c r="AE45077" s="70"/>
    </row>
    <row r="45078" spans="31:31" ht="15.75" x14ac:dyDescent="0.3">
      <c r="AE45078" s="70"/>
    </row>
    <row r="45079" spans="31:31" ht="15.75" x14ac:dyDescent="0.3">
      <c r="AE45079" s="70"/>
    </row>
    <row r="45080" spans="31:31" ht="15.75" x14ac:dyDescent="0.3">
      <c r="AE45080" s="70"/>
    </row>
    <row r="45081" spans="31:31" ht="15.75" x14ac:dyDescent="0.3">
      <c r="AE45081" s="70"/>
    </row>
    <row r="45082" spans="31:31" ht="15.75" x14ac:dyDescent="0.3">
      <c r="AE45082" s="70"/>
    </row>
    <row r="45083" spans="31:31" ht="15.75" x14ac:dyDescent="0.3">
      <c r="AE45083" s="70"/>
    </row>
    <row r="45084" spans="31:31" ht="15.75" x14ac:dyDescent="0.3">
      <c r="AE45084" s="70"/>
    </row>
    <row r="45085" spans="31:31" ht="15.75" x14ac:dyDescent="0.3">
      <c r="AE45085" s="70"/>
    </row>
    <row r="45086" spans="31:31" ht="15.75" x14ac:dyDescent="0.3">
      <c r="AE45086" s="70"/>
    </row>
    <row r="45087" spans="31:31" ht="15.75" x14ac:dyDescent="0.3">
      <c r="AE45087" s="70"/>
    </row>
    <row r="45088" spans="31:31" ht="15.75" x14ac:dyDescent="0.3">
      <c r="AE45088" s="70"/>
    </row>
    <row r="45089" spans="31:31" ht="15.75" x14ac:dyDescent="0.3">
      <c r="AE45089" s="70"/>
    </row>
    <row r="45090" spans="31:31" ht="15.75" x14ac:dyDescent="0.3">
      <c r="AE45090" s="70"/>
    </row>
    <row r="45091" spans="31:31" ht="15.75" x14ac:dyDescent="0.3">
      <c r="AE45091" s="70"/>
    </row>
    <row r="45092" spans="31:31" ht="15.75" x14ac:dyDescent="0.3">
      <c r="AE45092" s="70"/>
    </row>
    <row r="45093" spans="31:31" ht="15.75" x14ac:dyDescent="0.3">
      <c r="AE45093" s="70"/>
    </row>
    <row r="45094" spans="31:31" ht="15.75" x14ac:dyDescent="0.3">
      <c r="AE45094" s="70"/>
    </row>
    <row r="45095" spans="31:31" ht="15.75" x14ac:dyDescent="0.3">
      <c r="AE45095" s="70"/>
    </row>
    <row r="45096" spans="31:31" ht="15.75" x14ac:dyDescent="0.3">
      <c r="AE45096" s="70"/>
    </row>
    <row r="45097" spans="31:31" ht="15.75" x14ac:dyDescent="0.3">
      <c r="AE45097" s="70"/>
    </row>
    <row r="45098" spans="31:31" ht="15.75" x14ac:dyDescent="0.3">
      <c r="AE45098" s="70"/>
    </row>
    <row r="45099" spans="31:31" ht="15.75" x14ac:dyDescent="0.3">
      <c r="AE45099" s="70"/>
    </row>
    <row r="45100" spans="31:31" ht="15.75" x14ac:dyDescent="0.3">
      <c r="AE45100" s="70"/>
    </row>
    <row r="45101" spans="31:31" ht="15.75" x14ac:dyDescent="0.3">
      <c r="AE45101" s="70"/>
    </row>
    <row r="45102" spans="31:31" ht="15.75" x14ac:dyDescent="0.3">
      <c r="AE45102" s="70"/>
    </row>
    <row r="45103" spans="31:31" ht="15.75" x14ac:dyDescent="0.3">
      <c r="AE45103" s="70"/>
    </row>
    <row r="45104" spans="31:31" ht="15.75" x14ac:dyDescent="0.3">
      <c r="AE45104" s="70"/>
    </row>
    <row r="45105" spans="31:31" ht="15.75" x14ac:dyDescent="0.3">
      <c r="AE45105" s="70"/>
    </row>
    <row r="45106" spans="31:31" ht="15.75" x14ac:dyDescent="0.3">
      <c r="AE45106" s="70"/>
    </row>
    <row r="45107" spans="31:31" ht="15.75" x14ac:dyDescent="0.3">
      <c r="AE45107" s="70"/>
    </row>
    <row r="45108" spans="31:31" ht="15.75" x14ac:dyDescent="0.3">
      <c r="AE45108" s="70"/>
    </row>
    <row r="45109" spans="31:31" ht="15.75" x14ac:dyDescent="0.3">
      <c r="AE45109" s="70"/>
    </row>
    <row r="45110" spans="31:31" ht="15.75" x14ac:dyDescent="0.3">
      <c r="AE45110" s="70"/>
    </row>
    <row r="45111" spans="31:31" ht="15.75" x14ac:dyDescent="0.3">
      <c r="AE45111" s="70"/>
    </row>
    <row r="45112" spans="31:31" ht="15.75" x14ac:dyDescent="0.3">
      <c r="AE45112" s="70"/>
    </row>
    <row r="45113" spans="31:31" ht="15.75" x14ac:dyDescent="0.3">
      <c r="AE45113" s="70"/>
    </row>
    <row r="45114" spans="31:31" ht="15.75" x14ac:dyDescent="0.3">
      <c r="AE45114" s="70"/>
    </row>
    <row r="45115" spans="31:31" ht="15.75" x14ac:dyDescent="0.3">
      <c r="AE45115" s="70"/>
    </row>
    <row r="45116" spans="31:31" ht="15.75" x14ac:dyDescent="0.3">
      <c r="AE45116" s="70"/>
    </row>
    <row r="45117" spans="31:31" ht="15.75" x14ac:dyDescent="0.3">
      <c r="AE45117" s="70"/>
    </row>
    <row r="45118" spans="31:31" ht="15.75" x14ac:dyDescent="0.3">
      <c r="AE45118" s="70"/>
    </row>
    <row r="45119" spans="31:31" ht="15.75" x14ac:dyDescent="0.3">
      <c r="AE45119" s="70"/>
    </row>
    <row r="45120" spans="31:31" ht="15.75" x14ac:dyDescent="0.3">
      <c r="AE45120" s="70"/>
    </row>
    <row r="45121" spans="31:31" ht="15.75" x14ac:dyDescent="0.3">
      <c r="AE45121" s="70"/>
    </row>
    <row r="45122" spans="31:31" ht="15.75" x14ac:dyDescent="0.3">
      <c r="AE45122" s="70"/>
    </row>
    <row r="45123" spans="31:31" ht="15.75" x14ac:dyDescent="0.3">
      <c r="AE45123" s="70"/>
    </row>
    <row r="45124" spans="31:31" ht="15.75" x14ac:dyDescent="0.3">
      <c r="AE45124" s="70"/>
    </row>
    <row r="45125" spans="31:31" ht="15.75" x14ac:dyDescent="0.3">
      <c r="AE45125" s="70"/>
    </row>
    <row r="45126" spans="31:31" ht="15.75" x14ac:dyDescent="0.3">
      <c r="AE45126" s="70"/>
    </row>
    <row r="45127" spans="31:31" ht="15.75" x14ac:dyDescent="0.3">
      <c r="AE45127" s="70"/>
    </row>
    <row r="45128" spans="31:31" ht="15.75" x14ac:dyDescent="0.3">
      <c r="AE45128" s="70"/>
    </row>
    <row r="45129" spans="31:31" ht="15.75" x14ac:dyDescent="0.3">
      <c r="AE45129" s="70"/>
    </row>
    <row r="45130" spans="31:31" ht="15.75" x14ac:dyDescent="0.3">
      <c r="AE45130" s="70"/>
    </row>
    <row r="45131" spans="31:31" ht="15.75" x14ac:dyDescent="0.3">
      <c r="AE45131" s="70"/>
    </row>
    <row r="45132" spans="31:31" ht="15.75" x14ac:dyDescent="0.3">
      <c r="AE45132" s="70"/>
    </row>
    <row r="45133" spans="31:31" ht="15.75" x14ac:dyDescent="0.3">
      <c r="AE45133" s="70"/>
    </row>
    <row r="45134" spans="31:31" ht="15.75" x14ac:dyDescent="0.3">
      <c r="AE45134" s="70"/>
    </row>
    <row r="45135" spans="31:31" ht="15.75" x14ac:dyDescent="0.3">
      <c r="AE45135" s="70"/>
    </row>
    <row r="45136" spans="31:31" ht="15.75" x14ac:dyDescent="0.3">
      <c r="AE45136" s="70"/>
    </row>
    <row r="45137" spans="31:31" ht="15.75" x14ac:dyDescent="0.3">
      <c r="AE45137" s="70"/>
    </row>
    <row r="45138" spans="31:31" ht="15.75" x14ac:dyDescent="0.3">
      <c r="AE45138" s="70"/>
    </row>
    <row r="45139" spans="31:31" ht="15.75" x14ac:dyDescent="0.3">
      <c r="AE45139" s="70"/>
    </row>
    <row r="45140" spans="31:31" ht="15.75" x14ac:dyDescent="0.3">
      <c r="AE45140" s="70"/>
    </row>
    <row r="45141" spans="31:31" ht="15.75" x14ac:dyDescent="0.3">
      <c r="AE45141" s="70"/>
    </row>
    <row r="45142" spans="31:31" ht="15.75" x14ac:dyDescent="0.3">
      <c r="AE45142" s="70"/>
    </row>
    <row r="45143" spans="31:31" ht="15.75" x14ac:dyDescent="0.3">
      <c r="AE45143" s="70"/>
    </row>
    <row r="45144" spans="31:31" ht="15.75" x14ac:dyDescent="0.3">
      <c r="AE45144" s="70"/>
    </row>
    <row r="45145" spans="31:31" ht="15.75" x14ac:dyDescent="0.3">
      <c r="AE45145" s="70"/>
    </row>
    <row r="45146" spans="31:31" ht="15.75" x14ac:dyDescent="0.3">
      <c r="AE45146" s="70"/>
    </row>
    <row r="45147" spans="31:31" ht="15.75" x14ac:dyDescent="0.3">
      <c r="AE45147" s="70"/>
    </row>
    <row r="45148" spans="31:31" ht="15.75" x14ac:dyDescent="0.3">
      <c r="AE45148" s="70"/>
    </row>
    <row r="45149" spans="31:31" ht="15.75" x14ac:dyDescent="0.3">
      <c r="AE45149" s="70"/>
    </row>
    <row r="45150" spans="31:31" ht="15.75" x14ac:dyDescent="0.3">
      <c r="AE45150" s="70"/>
    </row>
    <row r="45151" spans="31:31" ht="15.75" x14ac:dyDescent="0.3">
      <c r="AE45151" s="70"/>
    </row>
    <row r="45152" spans="31:31" ht="15.75" x14ac:dyDescent="0.3">
      <c r="AE45152" s="70"/>
    </row>
    <row r="45153" spans="31:31" ht="15.75" x14ac:dyDescent="0.3">
      <c r="AE45153" s="70"/>
    </row>
    <row r="45154" spans="31:31" ht="15.75" x14ac:dyDescent="0.3">
      <c r="AE45154" s="70"/>
    </row>
    <row r="45155" spans="31:31" ht="15.75" x14ac:dyDescent="0.3">
      <c r="AE45155" s="70"/>
    </row>
    <row r="45156" spans="31:31" ht="15.75" x14ac:dyDescent="0.3">
      <c r="AE45156" s="70"/>
    </row>
    <row r="45157" spans="31:31" ht="15.75" x14ac:dyDescent="0.3">
      <c r="AE45157" s="70"/>
    </row>
    <row r="45158" spans="31:31" ht="15.75" x14ac:dyDescent="0.3">
      <c r="AE45158" s="70"/>
    </row>
    <row r="45159" spans="31:31" ht="15.75" x14ac:dyDescent="0.3">
      <c r="AE45159" s="70"/>
    </row>
    <row r="45160" spans="31:31" ht="15.75" x14ac:dyDescent="0.3">
      <c r="AE45160" s="70"/>
    </row>
    <row r="45161" spans="31:31" ht="15.75" x14ac:dyDescent="0.3">
      <c r="AE45161" s="70"/>
    </row>
    <row r="45162" spans="31:31" ht="15.75" x14ac:dyDescent="0.3">
      <c r="AE45162" s="70"/>
    </row>
    <row r="45163" spans="31:31" ht="15.75" x14ac:dyDescent="0.3">
      <c r="AE45163" s="70"/>
    </row>
    <row r="45164" spans="31:31" ht="15.75" x14ac:dyDescent="0.3">
      <c r="AE45164" s="70"/>
    </row>
    <row r="45165" spans="31:31" ht="15.75" x14ac:dyDescent="0.3">
      <c r="AE45165" s="70"/>
    </row>
    <row r="45166" spans="31:31" ht="15.75" x14ac:dyDescent="0.3">
      <c r="AE45166" s="70"/>
    </row>
    <row r="45167" spans="31:31" ht="15.75" x14ac:dyDescent="0.3">
      <c r="AE45167" s="70"/>
    </row>
    <row r="45168" spans="31:31" ht="15.75" x14ac:dyDescent="0.3">
      <c r="AE45168" s="70"/>
    </row>
    <row r="45169" spans="31:31" ht="15.75" x14ac:dyDescent="0.3">
      <c r="AE45169" s="70"/>
    </row>
    <row r="45170" spans="31:31" ht="15.75" x14ac:dyDescent="0.3">
      <c r="AE45170" s="70"/>
    </row>
    <row r="45171" spans="31:31" ht="15.75" x14ac:dyDescent="0.3">
      <c r="AE45171" s="70"/>
    </row>
    <row r="45172" spans="31:31" ht="15.75" x14ac:dyDescent="0.3">
      <c r="AE45172" s="70"/>
    </row>
    <row r="45173" spans="31:31" ht="15.75" x14ac:dyDescent="0.3">
      <c r="AE45173" s="70"/>
    </row>
    <row r="45174" spans="31:31" ht="15.75" x14ac:dyDescent="0.3">
      <c r="AE45174" s="70"/>
    </row>
    <row r="45175" spans="31:31" ht="15.75" x14ac:dyDescent="0.3">
      <c r="AE45175" s="70"/>
    </row>
    <row r="45176" spans="31:31" ht="15.75" x14ac:dyDescent="0.3">
      <c r="AE45176" s="70"/>
    </row>
    <row r="45177" spans="31:31" ht="15.75" x14ac:dyDescent="0.3">
      <c r="AE45177" s="70"/>
    </row>
    <row r="45178" spans="31:31" ht="15.75" x14ac:dyDescent="0.3">
      <c r="AE45178" s="70"/>
    </row>
    <row r="45179" spans="31:31" ht="15.75" x14ac:dyDescent="0.3">
      <c r="AE45179" s="70"/>
    </row>
    <row r="45180" spans="31:31" ht="15.75" x14ac:dyDescent="0.3">
      <c r="AE45180" s="70"/>
    </row>
    <row r="45181" spans="31:31" ht="15.75" x14ac:dyDescent="0.3">
      <c r="AE45181" s="70"/>
    </row>
    <row r="45182" spans="31:31" ht="15.75" x14ac:dyDescent="0.3">
      <c r="AE45182" s="70"/>
    </row>
    <row r="45183" spans="31:31" ht="15.75" x14ac:dyDescent="0.3">
      <c r="AE45183" s="70"/>
    </row>
    <row r="45184" spans="31:31" ht="15.75" x14ac:dyDescent="0.3">
      <c r="AE45184" s="70"/>
    </row>
    <row r="45185" spans="31:31" ht="15.75" x14ac:dyDescent="0.3">
      <c r="AE45185" s="70"/>
    </row>
    <row r="45186" spans="31:31" ht="15.75" x14ac:dyDescent="0.3">
      <c r="AE45186" s="70"/>
    </row>
    <row r="45187" spans="31:31" ht="15.75" x14ac:dyDescent="0.3">
      <c r="AE45187" s="70"/>
    </row>
    <row r="45188" spans="31:31" ht="15.75" x14ac:dyDescent="0.3">
      <c r="AE45188" s="70"/>
    </row>
    <row r="45189" spans="31:31" ht="15.75" x14ac:dyDescent="0.3">
      <c r="AE45189" s="70"/>
    </row>
    <row r="45190" spans="31:31" ht="15.75" x14ac:dyDescent="0.3">
      <c r="AE45190" s="70"/>
    </row>
    <row r="45191" spans="31:31" ht="15.75" x14ac:dyDescent="0.3">
      <c r="AE45191" s="70"/>
    </row>
    <row r="45192" spans="31:31" ht="15.75" x14ac:dyDescent="0.3">
      <c r="AE45192" s="70"/>
    </row>
    <row r="45193" spans="31:31" ht="15.75" x14ac:dyDescent="0.3">
      <c r="AE45193" s="70"/>
    </row>
    <row r="45194" spans="31:31" ht="15.75" x14ac:dyDescent="0.3">
      <c r="AE45194" s="70"/>
    </row>
    <row r="45195" spans="31:31" ht="15.75" x14ac:dyDescent="0.3">
      <c r="AE45195" s="70"/>
    </row>
    <row r="45196" spans="31:31" ht="15.75" x14ac:dyDescent="0.3">
      <c r="AE45196" s="70"/>
    </row>
    <row r="45197" spans="31:31" ht="15.75" x14ac:dyDescent="0.3">
      <c r="AE45197" s="70"/>
    </row>
    <row r="45198" spans="31:31" ht="15.75" x14ac:dyDescent="0.3">
      <c r="AE45198" s="70"/>
    </row>
    <row r="45199" spans="31:31" ht="15.75" x14ac:dyDescent="0.3">
      <c r="AE45199" s="70"/>
    </row>
    <row r="45200" spans="31:31" ht="15.75" x14ac:dyDescent="0.3">
      <c r="AE45200" s="70"/>
    </row>
    <row r="45201" spans="31:31" ht="15.75" x14ac:dyDescent="0.3">
      <c r="AE45201" s="70"/>
    </row>
    <row r="45202" spans="31:31" ht="15.75" x14ac:dyDescent="0.3">
      <c r="AE45202" s="70"/>
    </row>
    <row r="45203" spans="31:31" ht="15.75" x14ac:dyDescent="0.3">
      <c r="AE45203" s="70"/>
    </row>
    <row r="45204" spans="31:31" ht="15.75" x14ac:dyDescent="0.3">
      <c r="AE45204" s="70"/>
    </row>
    <row r="45205" spans="31:31" ht="15.75" x14ac:dyDescent="0.3">
      <c r="AE45205" s="70"/>
    </row>
    <row r="45206" spans="31:31" ht="15.75" x14ac:dyDescent="0.3">
      <c r="AE45206" s="70"/>
    </row>
    <row r="45207" spans="31:31" ht="15.75" x14ac:dyDescent="0.3">
      <c r="AE45207" s="70"/>
    </row>
    <row r="45208" spans="31:31" ht="15.75" x14ac:dyDescent="0.3">
      <c r="AE45208" s="70"/>
    </row>
    <row r="45209" spans="31:31" ht="15.75" x14ac:dyDescent="0.3">
      <c r="AE45209" s="70"/>
    </row>
    <row r="45210" spans="31:31" ht="15.75" x14ac:dyDescent="0.3">
      <c r="AE45210" s="70"/>
    </row>
    <row r="45211" spans="31:31" ht="15.75" x14ac:dyDescent="0.3">
      <c r="AE45211" s="70"/>
    </row>
    <row r="45212" spans="31:31" ht="15.75" x14ac:dyDescent="0.3">
      <c r="AE45212" s="70"/>
    </row>
    <row r="45213" spans="31:31" ht="15.75" x14ac:dyDescent="0.3">
      <c r="AE45213" s="70"/>
    </row>
    <row r="45214" spans="31:31" ht="15.75" x14ac:dyDescent="0.3">
      <c r="AE45214" s="70"/>
    </row>
    <row r="45215" spans="31:31" ht="15.75" x14ac:dyDescent="0.3">
      <c r="AE45215" s="70"/>
    </row>
    <row r="45216" spans="31:31" ht="15.75" x14ac:dyDescent="0.3">
      <c r="AE45216" s="70"/>
    </row>
    <row r="45217" spans="31:31" ht="15.75" x14ac:dyDescent="0.3">
      <c r="AE45217" s="70"/>
    </row>
    <row r="45218" spans="31:31" ht="15.75" x14ac:dyDescent="0.3">
      <c r="AE45218" s="70"/>
    </row>
    <row r="45219" spans="31:31" ht="15.75" x14ac:dyDescent="0.3">
      <c r="AE45219" s="70"/>
    </row>
    <row r="45220" spans="31:31" ht="15.75" x14ac:dyDescent="0.3">
      <c r="AE45220" s="70"/>
    </row>
    <row r="45221" spans="31:31" ht="15.75" x14ac:dyDescent="0.3">
      <c r="AE45221" s="70"/>
    </row>
    <row r="45222" spans="31:31" ht="15.75" x14ac:dyDescent="0.3">
      <c r="AE45222" s="70"/>
    </row>
    <row r="45223" spans="31:31" ht="15.75" x14ac:dyDescent="0.3">
      <c r="AE45223" s="70"/>
    </row>
    <row r="45224" spans="31:31" ht="15.75" x14ac:dyDescent="0.3">
      <c r="AE45224" s="70"/>
    </row>
    <row r="45225" spans="31:31" ht="15.75" x14ac:dyDescent="0.3">
      <c r="AE45225" s="70"/>
    </row>
    <row r="45226" spans="31:31" ht="15.75" x14ac:dyDescent="0.3">
      <c r="AE45226" s="70"/>
    </row>
    <row r="45227" spans="31:31" ht="15.75" x14ac:dyDescent="0.3">
      <c r="AE45227" s="70"/>
    </row>
    <row r="45228" spans="31:31" ht="15.75" x14ac:dyDescent="0.3">
      <c r="AE45228" s="70"/>
    </row>
    <row r="45229" spans="31:31" ht="15.75" x14ac:dyDescent="0.3">
      <c r="AE45229" s="70"/>
    </row>
    <row r="45230" spans="31:31" ht="15.75" x14ac:dyDescent="0.3">
      <c r="AE45230" s="70"/>
    </row>
    <row r="45231" spans="31:31" ht="15.75" x14ac:dyDescent="0.3">
      <c r="AE45231" s="70"/>
    </row>
    <row r="45232" spans="31:31" ht="15.75" x14ac:dyDescent="0.3">
      <c r="AE45232" s="70"/>
    </row>
    <row r="45233" spans="31:31" ht="15.75" x14ac:dyDescent="0.3">
      <c r="AE45233" s="70"/>
    </row>
    <row r="45234" spans="31:31" ht="15.75" x14ac:dyDescent="0.3">
      <c r="AE45234" s="70"/>
    </row>
    <row r="45235" spans="31:31" ht="15.75" x14ac:dyDescent="0.3">
      <c r="AE45235" s="70"/>
    </row>
    <row r="45236" spans="31:31" ht="15.75" x14ac:dyDescent="0.3">
      <c r="AE45236" s="70"/>
    </row>
    <row r="45237" spans="31:31" ht="15.75" x14ac:dyDescent="0.3">
      <c r="AE45237" s="70"/>
    </row>
    <row r="45238" spans="31:31" ht="15.75" x14ac:dyDescent="0.3">
      <c r="AE45238" s="70"/>
    </row>
    <row r="45239" spans="31:31" ht="15.75" x14ac:dyDescent="0.3">
      <c r="AE45239" s="70"/>
    </row>
    <row r="45240" spans="31:31" ht="15.75" x14ac:dyDescent="0.3">
      <c r="AE45240" s="70"/>
    </row>
    <row r="45241" spans="31:31" ht="15.75" x14ac:dyDescent="0.3">
      <c r="AE45241" s="70"/>
    </row>
    <row r="45242" spans="31:31" ht="15.75" x14ac:dyDescent="0.3">
      <c r="AE45242" s="70"/>
    </row>
    <row r="45243" spans="31:31" ht="15.75" x14ac:dyDescent="0.3">
      <c r="AE45243" s="70"/>
    </row>
    <row r="45244" spans="31:31" ht="15.75" x14ac:dyDescent="0.3">
      <c r="AE45244" s="70"/>
    </row>
    <row r="45245" spans="31:31" ht="15.75" x14ac:dyDescent="0.3">
      <c r="AE45245" s="70"/>
    </row>
    <row r="45246" spans="31:31" ht="15.75" x14ac:dyDescent="0.3">
      <c r="AE45246" s="70"/>
    </row>
    <row r="45247" spans="31:31" ht="15.75" x14ac:dyDescent="0.3">
      <c r="AE45247" s="70"/>
    </row>
    <row r="45248" spans="31:31" ht="15.75" x14ac:dyDescent="0.3">
      <c r="AE45248" s="70"/>
    </row>
    <row r="45249" spans="31:31" ht="15.75" x14ac:dyDescent="0.3">
      <c r="AE45249" s="70"/>
    </row>
    <row r="45250" spans="31:31" ht="15.75" x14ac:dyDescent="0.3">
      <c r="AE45250" s="70"/>
    </row>
    <row r="45251" spans="31:31" ht="15.75" x14ac:dyDescent="0.3">
      <c r="AE45251" s="70"/>
    </row>
    <row r="45252" spans="31:31" ht="15.75" x14ac:dyDescent="0.3">
      <c r="AE45252" s="70"/>
    </row>
    <row r="45253" spans="31:31" ht="15.75" x14ac:dyDescent="0.3">
      <c r="AE45253" s="70"/>
    </row>
    <row r="45254" spans="31:31" ht="15.75" x14ac:dyDescent="0.3">
      <c r="AE45254" s="70"/>
    </row>
    <row r="45255" spans="31:31" ht="15.75" x14ac:dyDescent="0.3">
      <c r="AE45255" s="70"/>
    </row>
    <row r="45256" spans="31:31" ht="15.75" x14ac:dyDescent="0.3">
      <c r="AE45256" s="70"/>
    </row>
    <row r="45257" spans="31:31" ht="15.75" x14ac:dyDescent="0.3">
      <c r="AE45257" s="70"/>
    </row>
    <row r="45258" spans="31:31" ht="15.75" x14ac:dyDescent="0.3">
      <c r="AE45258" s="70"/>
    </row>
    <row r="45259" spans="31:31" ht="15.75" x14ac:dyDescent="0.3">
      <c r="AE45259" s="70"/>
    </row>
    <row r="45260" spans="31:31" ht="15.75" x14ac:dyDescent="0.3">
      <c r="AE45260" s="70"/>
    </row>
    <row r="45261" spans="31:31" ht="15.75" x14ac:dyDescent="0.3">
      <c r="AE45261" s="70"/>
    </row>
    <row r="45262" spans="31:31" ht="15.75" x14ac:dyDescent="0.3">
      <c r="AE45262" s="70"/>
    </row>
    <row r="45263" spans="31:31" ht="15.75" x14ac:dyDescent="0.3">
      <c r="AE45263" s="70"/>
    </row>
    <row r="45264" spans="31:31" ht="15.75" x14ac:dyDescent="0.3">
      <c r="AE45264" s="70"/>
    </row>
    <row r="45265" spans="31:31" ht="15.75" x14ac:dyDescent="0.3">
      <c r="AE45265" s="70"/>
    </row>
    <row r="45266" spans="31:31" ht="15.75" x14ac:dyDescent="0.3">
      <c r="AE45266" s="70"/>
    </row>
    <row r="45267" spans="31:31" ht="15.75" x14ac:dyDescent="0.3">
      <c r="AE45267" s="70"/>
    </row>
    <row r="45268" spans="31:31" ht="15.75" x14ac:dyDescent="0.3">
      <c r="AE45268" s="70"/>
    </row>
    <row r="45269" spans="31:31" ht="15.75" x14ac:dyDescent="0.3">
      <c r="AE45269" s="70"/>
    </row>
    <row r="45270" spans="31:31" ht="15.75" x14ac:dyDescent="0.3">
      <c r="AE45270" s="70"/>
    </row>
    <row r="45271" spans="31:31" ht="15.75" x14ac:dyDescent="0.3">
      <c r="AE45271" s="70"/>
    </row>
    <row r="45272" spans="31:31" ht="15.75" x14ac:dyDescent="0.3">
      <c r="AE45272" s="70"/>
    </row>
    <row r="45273" spans="31:31" ht="15.75" x14ac:dyDescent="0.3">
      <c r="AE45273" s="70"/>
    </row>
    <row r="45274" spans="31:31" ht="15.75" x14ac:dyDescent="0.3">
      <c r="AE45274" s="70"/>
    </row>
    <row r="45275" spans="31:31" ht="15.75" x14ac:dyDescent="0.3">
      <c r="AE45275" s="70"/>
    </row>
    <row r="45276" spans="31:31" ht="15.75" x14ac:dyDescent="0.3">
      <c r="AE45276" s="70"/>
    </row>
    <row r="45277" spans="31:31" ht="15.75" x14ac:dyDescent="0.3">
      <c r="AE45277" s="70"/>
    </row>
    <row r="45278" spans="31:31" ht="15.75" x14ac:dyDescent="0.3">
      <c r="AE45278" s="70"/>
    </row>
    <row r="45279" spans="31:31" ht="15.75" x14ac:dyDescent="0.3">
      <c r="AE45279" s="70"/>
    </row>
    <row r="45280" spans="31:31" ht="15.75" x14ac:dyDescent="0.3">
      <c r="AE45280" s="70"/>
    </row>
    <row r="45281" spans="31:31" ht="15.75" x14ac:dyDescent="0.3">
      <c r="AE45281" s="70"/>
    </row>
    <row r="45282" spans="31:31" ht="15.75" x14ac:dyDescent="0.3">
      <c r="AE45282" s="70"/>
    </row>
    <row r="45283" spans="31:31" ht="15.75" x14ac:dyDescent="0.3">
      <c r="AE45283" s="70"/>
    </row>
    <row r="45284" spans="31:31" ht="15.75" x14ac:dyDescent="0.3">
      <c r="AE45284" s="70"/>
    </row>
    <row r="45285" spans="31:31" ht="15.75" x14ac:dyDescent="0.3">
      <c r="AE45285" s="70"/>
    </row>
    <row r="45286" spans="31:31" ht="15.75" x14ac:dyDescent="0.3">
      <c r="AE45286" s="70"/>
    </row>
    <row r="45287" spans="31:31" ht="15.75" x14ac:dyDescent="0.3">
      <c r="AE45287" s="70"/>
    </row>
    <row r="45288" spans="31:31" ht="15.75" x14ac:dyDescent="0.3">
      <c r="AE45288" s="70"/>
    </row>
    <row r="45289" spans="31:31" ht="15.75" x14ac:dyDescent="0.3">
      <c r="AE45289" s="70"/>
    </row>
    <row r="45290" spans="31:31" ht="15.75" x14ac:dyDescent="0.3">
      <c r="AE45290" s="70"/>
    </row>
    <row r="45291" spans="31:31" ht="15.75" x14ac:dyDescent="0.3">
      <c r="AE45291" s="70"/>
    </row>
    <row r="45292" spans="31:31" ht="15.75" x14ac:dyDescent="0.3">
      <c r="AE45292" s="70"/>
    </row>
    <row r="45293" spans="31:31" ht="15.75" x14ac:dyDescent="0.3">
      <c r="AE45293" s="70"/>
    </row>
    <row r="45294" spans="31:31" ht="15.75" x14ac:dyDescent="0.3">
      <c r="AE45294" s="70"/>
    </row>
    <row r="45295" spans="31:31" ht="15.75" x14ac:dyDescent="0.3">
      <c r="AE45295" s="70"/>
    </row>
    <row r="45296" spans="31:31" ht="15.75" x14ac:dyDescent="0.3">
      <c r="AE45296" s="70"/>
    </row>
    <row r="45297" spans="31:31" ht="15.75" x14ac:dyDescent="0.3">
      <c r="AE45297" s="70"/>
    </row>
    <row r="45298" spans="31:31" ht="15.75" x14ac:dyDescent="0.3">
      <c r="AE45298" s="70"/>
    </row>
    <row r="45299" spans="31:31" ht="15.75" x14ac:dyDescent="0.3">
      <c r="AE45299" s="70"/>
    </row>
    <row r="45300" spans="31:31" ht="15.75" x14ac:dyDescent="0.3">
      <c r="AE45300" s="70"/>
    </row>
    <row r="45301" spans="31:31" ht="15.75" x14ac:dyDescent="0.3">
      <c r="AE45301" s="70"/>
    </row>
    <row r="45302" spans="31:31" ht="15.75" x14ac:dyDescent="0.3">
      <c r="AE45302" s="70"/>
    </row>
    <row r="45303" spans="31:31" ht="15.75" x14ac:dyDescent="0.3">
      <c r="AE45303" s="70"/>
    </row>
    <row r="45304" spans="31:31" ht="15.75" x14ac:dyDescent="0.3">
      <c r="AE45304" s="70"/>
    </row>
    <row r="45305" spans="31:31" ht="15.75" x14ac:dyDescent="0.3">
      <c r="AE45305" s="70"/>
    </row>
    <row r="45306" spans="31:31" ht="15.75" x14ac:dyDescent="0.3">
      <c r="AE45306" s="70"/>
    </row>
    <row r="45307" spans="31:31" ht="15.75" x14ac:dyDescent="0.3">
      <c r="AE45307" s="70"/>
    </row>
    <row r="45308" spans="31:31" ht="15.75" x14ac:dyDescent="0.3">
      <c r="AE45308" s="70"/>
    </row>
    <row r="45309" spans="31:31" ht="15.75" x14ac:dyDescent="0.3">
      <c r="AE45309" s="70"/>
    </row>
    <row r="45310" spans="31:31" ht="15.75" x14ac:dyDescent="0.3">
      <c r="AE45310" s="70"/>
    </row>
    <row r="45311" spans="31:31" ht="15.75" x14ac:dyDescent="0.3">
      <c r="AE45311" s="70"/>
    </row>
    <row r="45312" spans="31:31" ht="15.75" x14ac:dyDescent="0.3">
      <c r="AE45312" s="70"/>
    </row>
    <row r="45313" spans="31:31" ht="15.75" x14ac:dyDescent="0.3">
      <c r="AE45313" s="70"/>
    </row>
    <row r="45314" spans="31:31" ht="15.75" x14ac:dyDescent="0.3">
      <c r="AE45314" s="70"/>
    </row>
    <row r="45315" spans="31:31" ht="15.75" x14ac:dyDescent="0.3">
      <c r="AE45315" s="70"/>
    </row>
    <row r="45316" spans="31:31" ht="15.75" x14ac:dyDescent="0.3">
      <c r="AE45316" s="70"/>
    </row>
    <row r="45317" spans="31:31" ht="15.75" x14ac:dyDescent="0.3">
      <c r="AE45317" s="70"/>
    </row>
    <row r="45318" spans="31:31" ht="15.75" x14ac:dyDescent="0.3">
      <c r="AE45318" s="70"/>
    </row>
    <row r="45319" spans="31:31" ht="15.75" x14ac:dyDescent="0.3">
      <c r="AE45319" s="70"/>
    </row>
    <row r="45320" spans="31:31" ht="15.75" x14ac:dyDescent="0.3">
      <c r="AE45320" s="70"/>
    </row>
    <row r="45321" spans="31:31" ht="15.75" x14ac:dyDescent="0.3">
      <c r="AE45321" s="70"/>
    </row>
    <row r="45322" spans="31:31" ht="15.75" x14ac:dyDescent="0.3">
      <c r="AE45322" s="70"/>
    </row>
    <row r="45323" spans="31:31" ht="15.75" x14ac:dyDescent="0.3">
      <c r="AE45323" s="70"/>
    </row>
    <row r="45324" spans="31:31" ht="15.75" x14ac:dyDescent="0.3">
      <c r="AE45324" s="70"/>
    </row>
    <row r="45325" spans="31:31" ht="15.75" x14ac:dyDescent="0.3">
      <c r="AE45325" s="70"/>
    </row>
    <row r="45326" spans="31:31" ht="15.75" x14ac:dyDescent="0.3">
      <c r="AE45326" s="70"/>
    </row>
    <row r="45327" spans="31:31" ht="15.75" x14ac:dyDescent="0.3">
      <c r="AE45327" s="70"/>
    </row>
    <row r="45328" spans="31:31" ht="15.75" x14ac:dyDescent="0.3">
      <c r="AE45328" s="70"/>
    </row>
    <row r="45329" spans="31:31" ht="15.75" x14ac:dyDescent="0.3">
      <c r="AE45329" s="70"/>
    </row>
    <row r="45330" spans="31:31" ht="15.75" x14ac:dyDescent="0.3">
      <c r="AE45330" s="70"/>
    </row>
    <row r="45331" spans="31:31" ht="15.75" x14ac:dyDescent="0.3">
      <c r="AE45331" s="70"/>
    </row>
    <row r="45332" spans="31:31" ht="15.75" x14ac:dyDescent="0.3">
      <c r="AE45332" s="70"/>
    </row>
    <row r="45333" spans="31:31" ht="15.75" x14ac:dyDescent="0.3">
      <c r="AE45333" s="70"/>
    </row>
    <row r="45334" spans="31:31" ht="15.75" x14ac:dyDescent="0.3">
      <c r="AE45334" s="70"/>
    </row>
    <row r="45335" spans="31:31" ht="15.75" x14ac:dyDescent="0.3">
      <c r="AE45335" s="70"/>
    </row>
    <row r="45336" spans="31:31" ht="15.75" x14ac:dyDescent="0.3">
      <c r="AE45336" s="70"/>
    </row>
    <row r="45337" spans="31:31" ht="15.75" x14ac:dyDescent="0.3">
      <c r="AE45337" s="70"/>
    </row>
    <row r="45338" spans="31:31" ht="15.75" x14ac:dyDescent="0.3">
      <c r="AE45338" s="70"/>
    </row>
    <row r="45339" spans="31:31" ht="15.75" x14ac:dyDescent="0.3">
      <c r="AE45339" s="70"/>
    </row>
    <row r="45340" spans="31:31" ht="15.75" x14ac:dyDescent="0.3">
      <c r="AE45340" s="70"/>
    </row>
    <row r="45341" spans="31:31" ht="15.75" x14ac:dyDescent="0.3">
      <c r="AE45341" s="70"/>
    </row>
    <row r="45342" spans="31:31" ht="15.75" x14ac:dyDescent="0.3">
      <c r="AE45342" s="70"/>
    </row>
    <row r="45343" spans="31:31" ht="15.75" x14ac:dyDescent="0.3">
      <c r="AE45343" s="70"/>
    </row>
    <row r="45344" spans="31:31" ht="15.75" x14ac:dyDescent="0.3">
      <c r="AE45344" s="70"/>
    </row>
    <row r="45345" spans="31:31" ht="15.75" x14ac:dyDescent="0.3">
      <c r="AE45345" s="70"/>
    </row>
    <row r="45346" spans="31:31" ht="15.75" x14ac:dyDescent="0.3">
      <c r="AE45346" s="70"/>
    </row>
    <row r="45347" spans="31:31" ht="15.75" x14ac:dyDescent="0.3">
      <c r="AE45347" s="70"/>
    </row>
    <row r="45348" spans="31:31" ht="15.75" x14ac:dyDescent="0.3">
      <c r="AE45348" s="70"/>
    </row>
    <row r="45349" spans="31:31" ht="15.75" x14ac:dyDescent="0.3">
      <c r="AE45349" s="70"/>
    </row>
    <row r="45350" spans="31:31" ht="15.75" x14ac:dyDescent="0.3">
      <c r="AE45350" s="70"/>
    </row>
    <row r="45351" spans="31:31" ht="15.75" x14ac:dyDescent="0.3">
      <c r="AE45351" s="70"/>
    </row>
    <row r="45352" spans="31:31" ht="15.75" x14ac:dyDescent="0.3">
      <c r="AE45352" s="70"/>
    </row>
    <row r="45353" spans="31:31" ht="15.75" x14ac:dyDescent="0.3">
      <c r="AE45353" s="70"/>
    </row>
    <row r="45354" spans="31:31" ht="15.75" x14ac:dyDescent="0.3">
      <c r="AE45354" s="70"/>
    </row>
    <row r="45355" spans="31:31" ht="15.75" x14ac:dyDescent="0.3">
      <c r="AE45355" s="70"/>
    </row>
    <row r="45356" spans="31:31" ht="15.75" x14ac:dyDescent="0.3">
      <c r="AE45356" s="70"/>
    </row>
    <row r="45357" spans="31:31" ht="15.75" x14ac:dyDescent="0.3">
      <c r="AE45357" s="70"/>
    </row>
    <row r="45358" spans="31:31" ht="15.75" x14ac:dyDescent="0.3">
      <c r="AE45358" s="70"/>
    </row>
    <row r="45359" spans="31:31" ht="15.75" x14ac:dyDescent="0.3">
      <c r="AE45359" s="70"/>
    </row>
    <row r="45360" spans="31:31" ht="15.75" x14ac:dyDescent="0.3">
      <c r="AE45360" s="70"/>
    </row>
    <row r="45361" spans="31:31" ht="15.75" x14ac:dyDescent="0.3">
      <c r="AE45361" s="70"/>
    </row>
    <row r="45362" spans="31:31" ht="15.75" x14ac:dyDescent="0.3">
      <c r="AE45362" s="70"/>
    </row>
    <row r="45363" spans="31:31" ht="15.75" x14ac:dyDescent="0.3">
      <c r="AE45363" s="70"/>
    </row>
    <row r="45364" spans="31:31" ht="15.75" x14ac:dyDescent="0.3">
      <c r="AE45364" s="70"/>
    </row>
    <row r="45365" spans="31:31" ht="15.75" x14ac:dyDescent="0.3">
      <c r="AE45365" s="70"/>
    </row>
    <row r="45366" spans="31:31" ht="15.75" x14ac:dyDescent="0.3">
      <c r="AE45366" s="70"/>
    </row>
    <row r="45367" spans="31:31" ht="15.75" x14ac:dyDescent="0.3">
      <c r="AE45367" s="70"/>
    </row>
    <row r="45368" spans="31:31" ht="15.75" x14ac:dyDescent="0.3">
      <c r="AE45368" s="70"/>
    </row>
    <row r="45369" spans="31:31" ht="15.75" x14ac:dyDescent="0.3">
      <c r="AE45369" s="70"/>
    </row>
    <row r="45370" spans="31:31" ht="15.75" x14ac:dyDescent="0.3">
      <c r="AE45370" s="70"/>
    </row>
    <row r="45371" spans="31:31" ht="15.75" x14ac:dyDescent="0.3">
      <c r="AE45371" s="70"/>
    </row>
    <row r="45372" spans="31:31" ht="15.75" x14ac:dyDescent="0.3">
      <c r="AE45372" s="70"/>
    </row>
    <row r="45373" spans="31:31" ht="15.75" x14ac:dyDescent="0.3">
      <c r="AE45373" s="70"/>
    </row>
    <row r="45374" spans="31:31" ht="15.75" x14ac:dyDescent="0.3">
      <c r="AE45374" s="70"/>
    </row>
    <row r="45375" spans="31:31" ht="15.75" x14ac:dyDescent="0.3">
      <c r="AE45375" s="70"/>
    </row>
    <row r="45376" spans="31:31" ht="15.75" x14ac:dyDescent="0.3">
      <c r="AE45376" s="70"/>
    </row>
    <row r="45377" spans="31:31" ht="15.75" x14ac:dyDescent="0.3">
      <c r="AE45377" s="70"/>
    </row>
    <row r="45378" spans="31:31" ht="15.75" x14ac:dyDescent="0.3">
      <c r="AE45378" s="70"/>
    </row>
    <row r="45379" spans="31:31" ht="15.75" x14ac:dyDescent="0.3">
      <c r="AE45379" s="70"/>
    </row>
    <row r="45380" spans="31:31" ht="15.75" x14ac:dyDescent="0.3">
      <c r="AE45380" s="70"/>
    </row>
    <row r="45381" spans="31:31" ht="15.75" x14ac:dyDescent="0.3">
      <c r="AE45381" s="70"/>
    </row>
    <row r="45382" spans="31:31" ht="15.75" x14ac:dyDescent="0.3">
      <c r="AE45382" s="70"/>
    </row>
    <row r="45383" spans="31:31" ht="15.75" x14ac:dyDescent="0.3">
      <c r="AE45383" s="70"/>
    </row>
    <row r="45384" spans="31:31" ht="15.75" x14ac:dyDescent="0.3">
      <c r="AE45384" s="70"/>
    </row>
    <row r="45385" spans="31:31" ht="15.75" x14ac:dyDescent="0.3">
      <c r="AE45385" s="70"/>
    </row>
    <row r="45386" spans="31:31" ht="15.75" x14ac:dyDescent="0.3">
      <c r="AE45386" s="70"/>
    </row>
    <row r="45387" spans="31:31" ht="15.75" x14ac:dyDescent="0.3">
      <c r="AE45387" s="70"/>
    </row>
    <row r="45388" spans="31:31" ht="15.75" x14ac:dyDescent="0.3">
      <c r="AE45388" s="70"/>
    </row>
    <row r="45389" spans="31:31" ht="15.75" x14ac:dyDescent="0.3">
      <c r="AE45389" s="70"/>
    </row>
    <row r="45390" spans="31:31" ht="15.75" x14ac:dyDescent="0.3">
      <c r="AE45390" s="70"/>
    </row>
    <row r="45391" spans="31:31" ht="15.75" x14ac:dyDescent="0.3">
      <c r="AE45391" s="70"/>
    </row>
    <row r="45392" spans="31:31" ht="15.75" x14ac:dyDescent="0.3">
      <c r="AE45392" s="70"/>
    </row>
    <row r="45393" spans="31:31" ht="15.75" x14ac:dyDescent="0.3">
      <c r="AE45393" s="70"/>
    </row>
    <row r="45394" spans="31:31" ht="15.75" x14ac:dyDescent="0.3">
      <c r="AE45394" s="70"/>
    </row>
    <row r="45395" spans="31:31" ht="15.75" x14ac:dyDescent="0.3">
      <c r="AE45395" s="70"/>
    </row>
    <row r="45396" spans="31:31" ht="15.75" x14ac:dyDescent="0.3">
      <c r="AE45396" s="70"/>
    </row>
    <row r="45397" spans="31:31" ht="15.75" x14ac:dyDescent="0.3">
      <c r="AE45397" s="70"/>
    </row>
    <row r="45398" spans="31:31" ht="15.75" x14ac:dyDescent="0.3">
      <c r="AE45398" s="70"/>
    </row>
    <row r="45399" spans="31:31" ht="15.75" x14ac:dyDescent="0.3">
      <c r="AE45399" s="70"/>
    </row>
    <row r="45400" spans="31:31" ht="15.75" x14ac:dyDescent="0.3">
      <c r="AE45400" s="70"/>
    </row>
    <row r="45401" spans="31:31" ht="15.75" x14ac:dyDescent="0.3">
      <c r="AE45401" s="70"/>
    </row>
    <row r="45402" spans="31:31" ht="15.75" x14ac:dyDescent="0.3">
      <c r="AE45402" s="70"/>
    </row>
    <row r="45403" spans="31:31" ht="15.75" x14ac:dyDescent="0.3">
      <c r="AE45403" s="70"/>
    </row>
    <row r="45404" spans="31:31" ht="15.75" x14ac:dyDescent="0.3">
      <c r="AE45404" s="70"/>
    </row>
    <row r="45405" spans="31:31" ht="15.75" x14ac:dyDescent="0.3">
      <c r="AE45405" s="70"/>
    </row>
    <row r="45406" spans="31:31" ht="15.75" x14ac:dyDescent="0.3">
      <c r="AE45406" s="70"/>
    </row>
    <row r="45407" spans="31:31" ht="15.75" x14ac:dyDescent="0.3">
      <c r="AE45407" s="70"/>
    </row>
    <row r="45408" spans="31:31" ht="15.75" x14ac:dyDescent="0.3">
      <c r="AE45408" s="70"/>
    </row>
    <row r="45409" spans="31:31" ht="15.75" x14ac:dyDescent="0.3">
      <c r="AE45409" s="70"/>
    </row>
    <row r="45410" spans="31:31" ht="15.75" x14ac:dyDescent="0.3">
      <c r="AE45410" s="70"/>
    </row>
    <row r="45411" spans="31:31" ht="15.75" x14ac:dyDescent="0.3">
      <c r="AE45411" s="70"/>
    </row>
    <row r="45412" spans="31:31" ht="15.75" x14ac:dyDescent="0.3">
      <c r="AE45412" s="70"/>
    </row>
    <row r="45413" spans="31:31" ht="15.75" x14ac:dyDescent="0.3">
      <c r="AE45413" s="70"/>
    </row>
    <row r="45414" spans="31:31" ht="15.75" x14ac:dyDescent="0.3">
      <c r="AE45414" s="70"/>
    </row>
    <row r="45415" spans="31:31" ht="15.75" x14ac:dyDescent="0.3">
      <c r="AE45415" s="70"/>
    </row>
    <row r="45416" spans="31:31" ht="15.75" x14ac:dyDescent="0.3">
      <c r="AE45416" s="70"/>
    </row>
    <row r="45417" spans="31:31" ht="15.75" x14ac:dyDescent="0.3">
      <c r="AE45417" s="70"/>
    </row>
    <row r="45418" spans="31:31" ht="15.75" x14ac:dyDescent="0.3">
      <c r="AE45418" s="70"/>
    </row>
    <row r="45419" spans="31:31" ht="15.75" x14ac:dyDescent="0.3">
      <c r="AE45419" s="70"/>
    </row>
    <row r="45420" spans="31:31" ht="15.75" x14ac:dyDescent="0.3">
      <c r="AE45420" s="70"/>
    </row>
    <row r="45421" spans="31:31" ht="15.75" x14ac:dyDescent="0.3">
      <c r="AE45421" s="70"/>
    </row>
    <row r="45422" spans="31:31" ht="15.75" x14ac:dyDescent="0.3">
      <c r="AE45422" s="70"/>
    </row>
    <row r="45423" spans="31:31" ht="15.75" x14ac:dyDescent="0.3">
      <c r="AE45423" s="70"/>
    </row>
    <row r="45424" spans="31:31" ht="15.75" x14ac:dyDescent="0.3">
      <c r="AE45424" s="70"/>
    </row>
    <row r="45425" spans="31:31" ht="15.75" x14ac:dyDescent="0.3">
      <c r="AE45425" s="70"/>
    </row>
    <row r="45426" spans="31:31" ht="15.75" x14ac:dyDescent="0.3">
      <c r="AE45426" s="70"/>
    </row>
    <row r="45427" spans="31:31" ht="15.75" x14ac:dyDescent="0.3">
      <c r="AE45427" s="70"/>
    </row>
    <row r="45428" spans="31:31" ht="15.75" x14ac:dyDescent="0.3">
      <c r="AE45428" s="70"/>
    </row>
    <row r="45429" spans="31:31" ht="15.75" x14ac:dyDescent="0.3">
      <c r="AE45429" s="70"/>
    </row>
    <row r="45430" spans="31:31" ht="15.75" x14ac:dyDescent="0.3">
      <c r="AE45430" s="70"/>
    </row>
    <row r="45431" spans="31:31" ht="15.75" x14ac:dyDescent="0.3">
      <c r="AE45431" s="70"/>
    </row>
    <row r="45432" spans="31:31" ht="15.75" x14ac:dyDescent="0.3">
      <c r="AE45432" s="70"/>
    </row>
    <row r="45433" spans="31:31" ht="15.75" x14ac:dyDescent="0.3">
      <c r="AE45433" s="70"/>
    </row>
    <row r="45434" spans="31:31" ht="15.75" x14ac:dyDescent="0.3">
      <c r="AE45434" s="70"/>
    </row>
    <row r="45435" spans="31:31" ht="15.75" x14ac:dyDescent="0.3">
      <c r="AE45435" s="70"/>
    </row>
    <row r="45436" spans="31:31" ht="15.75" x14ac:dyDescent="0.3">
      <c r="AE45436" s="70"/>
    </row>
    <row r="45437" spans="31:31" ht="15.75" x14ac:dyDescent="0.3">
      <c r="AE45437" s="70"/>
    </row>
    <row r="45438" spans="31:31" ht="15.75" x14ac:dyDescent="0.3">
      <c r="AE45438" s="70"/>
    </row>
    <row r="45439" spans="31:31" ht="15.75" x14ac:dyDescent="0.3">
      <c r="AE45439" s="70"/>
    </row>
    <row r="45440" spans="31:31" ht="15.75" x14ac:dyDescent="0.3">
      <c r="AE45440" s="70"/>
    </row>
    <row r="45441" spans="31:31" ht="15.75" x14ac:dyDescent="0.3">
      <c r="AE45441" s="70"/>
    </row>
    <row r="45442" spans="31:31" ht="15.75" x14ac:dyDescent="0.3">
      <c r="AE45442" s="70"/>
    </row>
    <row r="45443" spans="31:31" ht="15.75" x14ac:dyDescent="0.3">
      <c r="AE45443" s="70"/>
    </row>
    <row r="45444" spans="31:31" ht="15.75" x14ac:dyDescent="0.3">
      <c r="AE45444" s="70"/>
    </row>
    <row r="45445" spans="31:31" ht="15.75" x14ac:dyDescent="0.3">
      <c r="AE45445" s="70"/>
    </row>
    <row r="45446" spans="31:31" ht="15.75" x14ac:dyDescent="0.3">
      <c r="AE45446" s="70"/>
    </row>
    <row r="45447" spans="31:31" ht="15.75" x14ac:dyDescent="0.3">
      <c r="AE45447" s="70"/>
    </row>
    <row r="45448" spans="31:31" ht="15.75" x14ac:dyDescent="0.3">
      <c r="AE45448" s="70"/>
    </row>
    <row r="45449" spans="31:31" ht="15.75" x14ac:dyDescent="0.3">
      <c r="AE45449" s="70"/>
    </row>
    <row r="45450" spans="31:31" ht="15.75" x14ac:dyDescent="0.3">
      <c r="AE45450" s="70"/>
    </row>
    <row r="45451" spans="31:31" ht="15.75" x14ac:dyDescent="0.3">
      <c r="AE45451" s="70"/>
    </row>
    <row r="45452" spans="31:31" ht="15.75" x14ac:dyDescent="0.3">
      <c r="AE45452" s="70"/>
    </row>
    <row r="45453" spans="31:31" ht="15.75" x14ac:dyDescent="0.3">
      <c r="AE45453" s="70"/>
    </row>
    <row r="45454" spans="31:31" ht="15.75" x14ac:dyDescent="0.3">
      <c r="AE45454" s="70"/>
    </row>
    <row r="45455" spans="31:31" ht="15.75" x14ac:dyDescent="0.3">
      <c r="AE45455" s="70"/>
    </row>
    <row r="45456" spans="31:31" ht="15.75" x14ac:dyDescent="0.3">
      <c r="AE45456" s="70"/>
    </row>
    <row r="45457" spans="31:31" ht="15.75" x14ac:dyDescent="0.3">
      <c r="AE45457" s="70"/>
    </row>
    <row r="45458" spans="31:31" ht="15.75" x14ac:dyDescent="0.3">
      <c r="AE45458" s="70"/>
    </row>
    <row r="45459" spans="31:31" ht="15.75" x14ac:dyDescent="0.3">
      <c r="AE45459" s="70"/>
    </row>
    <row r="45460" spans="31:31" ht="15.75" x14ac:dyDescent="0.3">
      <c r="AE45460" s="70"/>
    </row>
    <row r="45461" spans="31:31" ht="15.75" x14ac:dyDescent="0.3">
      <c r="AE45461" s="70"/>
    </row>
    <row r="45462" spans="31:31" ht="15.75" x14ac:dyDescent="0.3">
      <c r="AE45462" s="70"/>
    </row>
    <row r="45463" spans="31:31" ht="15.75" x14ac:dyDescent="0.3">
      <c r="AE45463" s="70"/>
    </row>
    <row r="45464" spans="31:31" ht="15.75" x14ac:dyDescent="0.3">
      <c r="AE45464" s="70"/>
    </row>
    <row r="45465" spans="31:31" ht="15.75" x14ac:dyDescent="0.3">
      <c r="AE45465" s="70"/>
    </row>
    <row r="45466" spans="31:31" ht="15.75" x14ac:dyDescent="0.3">
      <c r="AE45466" s="70"/>
    </row>
    <row r="45467" spans="31:31" ht="15.75" x14ac:dyDescent="0.3">
      <c r="AE45467" s="70"/>
    </row>
    <row r="45468" spans="31:31" ht="15.75" x14ac:dyDescent="0.3">
      <c r="AE45468" s="70"/>
    </row>
    <row r="45469" spans="31:31" ht="15.75" x14ac:dyDescent="0.3">
      <c r="AE45469" s="70"/>
    </row>
    <row r="45470" spans="31:31" ht="15.75" x14ac:dyDescent="0.3">
      <c r="AE45470" s="70"/>
    </row>
    <row r="45471" spans="31:31" ht="15.75" x14ac:dyDescent="0.3">
      <c r="AE45471" s="70"/>
    </row>
    <row r="45472" spans="31:31" ht="15.75" x14ac:dyDescent="0.3">
      <c r="AE45472" s="70"/>
    </row>
    <row r="45473" spans="31:31" ht="15.75" x14ac:dyDescent="0.3">
      <c r="AE45473" s="70"/>
    </row>
    <row r="45474" spans="31:31" ht="15.75" x14ac:dyDescent="0.3">
      <c r="AE45474" s="70"/>
    </row>
    <row r="45475" spans="31:31" ht="15.75" x14ac:dyDescent="0.3">
      <c r="AE45475" s="70"/>
    </row>
    <row r="45476" spans="31:31" ht="15.75" x14ac:dyDescent="0.3">
      <c r="AE45476" s="70"/>
    </row>
    <row r="45477" spans="31:31" ht="15.75" x14ac:dyDescent="0.3">
      <c r="AE45477" s="70"/>
    </row>
    <row r="45478" spans="31:31" ht="15.75" x14ac:dyDescent="0.3">
      <c r="AE45478" s="70"/>
    </row>
    <row r="45479" spans="31:31" ht="15.75" x14ac:dyDescent="0.3">
      <c r="AE45479" s="70"/>
    </row>
    <row r="45480" spans="31:31" ht="15.75" x14ac:dyDescent="0.3">
      <c r="AE45480" s="70"/>
    </row>
    <row r="45481" spans="31:31" ht="15.75" x14ac:dyDescent="0.3">
      <c r="AE45481" s="70"/>
    </row>
    <row r="45482" spans="31:31" ht="15.75" x14ac:dyDescent="0.3">
      <c r="AE45482" s="70"/>
    </row>
    <row r="45483" spans="31:31" ht="15.75" x14ac:dyDescent="0.3">
      <c r="AE45483" s="70"/>
    </row>
    <row r="45484" spans="31:31" ht="15.75" x14ac:dyDescent="0.3">
      <c r="AE45484" s="70"/>
    </row>
    <row r="45485" spans="31:31" ht="15.75" x14ac:dyDescent="0.3">
      <c r="AE45485" s="70"/>
    </row>
    <row r="45486" spans="31:31" ht="15.75" x14ac:dyDescent="0.3">
      <c r="AE45486" s="70"/>
    </row>
    <row r="45487" spans="31:31" ht="15.75" x14ac:dyDescent="0.3">
      <c r="AE45487" s="70"/>
    </row>
    <row r="45488" spans="31:31" ht="15.75" x14ac:dyDescent="0.3">
      <c r="AE45488" s="70"/>
    </row>
    <row r="45489" spans="31:31" ht="15.75" x14ac:dyDescent="0.3">
      <c r="AE45489" s="70"/>
    </row>
    <row r="45490" spans="31:31" ht="15.75" x14ac:dyDescent="0.3">
      <c r="AE45490" s="70"/>
    </row>
    <row r="45491" spans="31:31" ht="15.75" x14ac:dyDescent="0.3">
      <c r="AE45491" s="70"/>
    </row>
    <row r="45492" spans="31:31" ht="15.75" x14ac:dyDescent="0.3">
      <c r="AE45492" s="70"/>
    </row>
    <row r="45493" spans="31:31" ht="15.75" x14ac:dyDescent="0.3">
      <c r="AE45493" s="70"/>
    </row>
    <row r="45494" spans="31:31" ht="15.75" x14ac:dyDescent="0.3">
      <c r="AE45494" s="70"/>
    </row>
    <row r="45495" spans="31:31" ht="15.75" x14ac:dyDescent="0.3">
      <c r="AE45495" s="70"/>
    </row>
    <row r="45496" spans="31:31" ht="15.75" x14ac:dyDescent="0.3">
      <c r="AE45496" s="70"/>
    </row>
    <row r="45497" spans="31:31" ht="15.75" x14ac:dyDescent="0.3">
      <c r="AE45497" s="70"/>
    </row>
    <row r="45498" spans="31:31" ht="15.75" x14ac:dyDescent="0.3">
      <c r="AE45498" s="70"/>
    </row>
    <row r="45499" spans="31:31" ht="15.75" x14ac:dyDescent="0.3">
      <c r="AE45499" s="70"/>
    </row>
    <row r="45500" spans="31:31" ht="15.75" x14ac:dyDescent="0.3">
      <c r="AE45500" s="70"/>
    </row>
    <row r="45501" spans="31:31" ht="15.75" x14ac:dyDescent="0.3">
      <c r="AE45501" s="70"/>
    </row>
    <row r="45502" spans="31:31" ht="15.75" x14ac:dyDescent="0.3">
      <c r="AE45502" s="70"/>
    </row>
    <row r="45503" spans="31:31" ht="15.75" x14ac:dyDescent="0.3">
      <c r="AE45503" s="70"/>
    </row>
    <row r="45504" spans="31:31" ht="15.75" x14ac:dyDescent="0.3">
      <c r="AE45504" s="70"/>
    </row>
    <row r="45505" spans="31:31" ht="15.75" x14ac:dyDescent="0.3">
      <c r="AE45505" s="70"/>
    </row>
    <row r="45506" spans="31:31" ht="15.75" x14ac:dyDescent="0.3">
      <c r="AE45506" s="70"/>
    </row>
    <row r="45507" spans="31:31" ht="15.75" x14ac:dyDescent="0.3">
      <c r="AE45507" s="70"/>
    </row>
    <row r="45508" spans="31:31" ht="15.75" x14ac:dyDescent="0.3">
      <c r="AE45508" s="70"/>
    </row>
    <row r="45509" spans="31:31" ht="15.75" x14ac:dyDescent="0.3">
      <c r="AE45509" s="70"/>
    </row>
    <row r="45510" spans="31:31" ht="15.75" x14ac:dyDescent="0.3">
      <c r="AE45510" s="70"/>
    </row>
    <row r="45511" spans="31:31" ht="15.75" x14ac:dyDescent="0.3">
      <c r="AE45511" s="70"/>
    </row>
    <row r="45512" spans="31:31" ht="15.75" x14ac:dyDescent="0.3">
      <c r="AE45512" s="70"/>
    </row>
    <row r="45513" spans="31:31" ht="15.75" x14ac:dyDescent="0.3">
      <c r="AE45513" s="70"/>
    </row>
    <row r="45514" spans="31:31" ht="15.75" x14ac:dyDescent="0.3">
      <c r="AE45514" s="70"/>
    </row>
    <row r="45515" spans="31:31" ht="15.75" x14ac:dyDescent="0.3">
      <c r="AE45515" s="70"/>
    </row>
    <row r="45516" spans="31:31" ht="15.75" x14ac:dyDescent="0.3">
      <c r="AE45516" s="70"/>
    </row>
    <row r="45517" spans="31:31" ht="15.75" x14ac:dyDescent="0.3">
      <c r="AE45517" s="70"/>
    </row>
    <row r="45518" spans="31:31" ht="15.75" x14ac:dyDescent="0.3">
      <c r="AE45518" s="70"/>
    </row>
    <row r="45519" spans="31:31" ht="15.75" x14ac:dyDescent="0.3">
      <c r="AE45519" s="70"/>
    </row>
    <row r="45520" spans="31:31" ht="15.75" x14ac:dyDescent="0.3">
      <c r="AE45520" s="70"/>
    </row>
    <row r="45521" spans="31:31" ht="15.75" x14ac:dyDescent="0.3">
      <c r="AE45521" s="70"/>
    </row>
    <row r="45522" spans="31:31" ht="15.75" x14ac:dyDescent="0.3">
      <c r="AE45522" s="70"/>
    </row>
    <row r="45523" spans="31:31" ht="15.75" x14ac:dyDescent="0.3">
      <c r="AE45523" s="70"/>
    </row>
    <row r="45524" spans="31:31" ht="15.75" x14ac:dyDescent="0.3">
      <c r="AE45524" s="70"/>
    </row>
    <row r="45525" spans="31:31" ht="15.75" x14ac:dyDescent="0.3">
      <c r="AE45525" s="70"/>
    </row>
    <row r="45526" spans="31:31" ht="15.75" x14ac:dyDescent="0.3">
      <c r="AE45526" s="70"/>
    </row>
    <row r="45527" spans="31:31" ht="15.75" x14ac:dyDescent="0.3">
      <c r="AE45527" s="70"/>
    </row>
    <row r="45528" spans="31:31" ht="15.75" x14ac:dyDescent="0.3">
      <c r="AE45528" s="70"/>
    </row>
    <row r="45529" spans="31:31" ht="15.75" x14ac:dyDescent="0.3">
      <c r="AE45529" s="70"/>
    </row>
    <row r="45530" spans="31:31" ht="15.75" x14ac:dyDescent="0.3">
      <c r="AE45530" s="70"/>
    </row>
    <row r="45531" spans="31:31" ht="15.75" x14ac:dyDescent="0.3">
      <c r="AE45531" s="70"/>
    </row>
    <row r="45532" spans="31:31" ht="15.75" x14ac:dyDescent="0.3">
      <c r="AE45532" s="70"/>
    </row>
    <row r="45533" spans="31:31" ht="15.75" x14ac:dyDescent="0.3">
      <c r="AE45533" s="70"/>
    </row>
    <row r="45534" spans="31:31" ht="15.75" x14ac:dyDescent="0.3">
      <c r="AE45534" s="70"/>
    </row>
    <row r="45535" spans="31:31" ht="15.75" x14ac:dyDescent="0.3">
      <c r="AE45535" s="70"/>
    </row>
    <row r="45536" spans="31:31" ht="15.75" x14ac:dyDescent="0.3">
      <c r="AE45536" s="70"/>
    </row>
    <row r="45537" spans="31:31" ht="15.75" x14ac:dyDescent="0.3">
      <c r="AE45537" s="70"/>
    </row>
    <row r="45538" spans="31:31" ht="15.75" x14ac:dyDescent="0.3">
      <c r="AE45538" s="70"/>
    </row>
    <row r="45539" spans="31:31" ht="15.75" x14ac:dyDescent="0.3">
      <c r="AE45539" s="70"/>
    </row>
    <row r="45540" spans="31:31" ht="15.75" x14ac:dyDescent="0.3">
      <c r="AE45540" s="70"/>
    </row>
    <row r="45541" spans="31:31" ht="15.75" x14ac:dyDescent="0.3">
      <c r="AE45541" s="70"/>
    </row>
    <row r="45542" spans="31:31" ht="15.75" x14ac:dyDescent="0.3">
      <c r="AE45542" s="70"/>
    </row>
    <row r="45543" spans="31:31" ht="15.75" x14ac:dyDescent="0.3">
      <c r="AE45543" s="70"/>
    </row>
    <row r="45544" spans="31:31" ht="15.75" x14ac:dyDescent="0.3">
      <c r="AE45544" s="70"/>
    </row>
    <row r="45545" spans="31:31" ht="15.75" x14ac:dyDescent="0.3">
      <c r="AE45545" s="70"/>
    </row>
    <row r="45546" spans="31:31" ht="15.75" x14ac:dyDescent="0.3">
      <c r="AE45546" s="70"/>
    </row>
    <row r="45547" spans="31:31" ht="15.75" x14ac:dyDescent="0.3">
      <c r="AE45547" s="70"/>
    </row>
    <row r="45548" spans="31:31" ht="15.75" x14ac:dyDescent="0.3">
      <c r="AE45548" s="70"/>
    </row>
    <row r="45549" spans="31:31" ht="15.75" x14ac:dyDescent="0.3">
      <c r="AE45549" s="70"/>
    </row>
    <row r="45550" spans="31:31" ht="15.75" x14ac:dyDescent="0.3">
      <c r="AE45550" s="70"/>
    </row>
    <row r="45551" spans="31:31" ht="15.75" x14ac:dyDescent="0.3">
      <c r="AE45551" s="70"/>
    </row>
    <row r="45552" spans="31:31" ht="15.75" x14ac:dyDescent="0.3">
      <c r="AE45552" s="70"/>
    </row>
    <row r="45553" spans="31:31" ht="15.75" x14ac:dyDescent="0.3">
      <c r="AE45553" s="70"/>
    </row>
    <row r="45554" spans="31:31" ht="15.75" x14ac:dyDescent="0.3">
      <c r="AE45554" s="70"/>
    </row>
    <row r="45555" spans="31:31" ht="15.75" x14ac:dyDescent="0.3">
      <c r="AE45555" s="70"/>
    </row>
    <row r="45556" spans="31:31" ht="15.75" x14ac:dyDescent="0.3">
      <c r="AE45556" s="70"/>
    </row>
    <row r="45557" spans="31:31" ht="15.75" x14ac:dyDescent="0.3">
      <c r="AE45557" s="70"/>
    </row>
    <row r="45558" spans="31:31" ht="15.75" x14ac:dyDescent="0.3">
      <c r="AE45558" s="70"/>
    </row>
    <row r="45559" spans="31:31" ht="15.75" x14ac:dyDescent="0.3">
      <c r="AE45559" s="70"/>
    </row>
    <row r="45560" spans="31:31" ht="15.75" x14ac:dyDescent="0.3">
      <c r="AE45560" s="70"/>
    </row>
    <row r="45561" spans="31:31" ht="15.75" x14ac:dyDescent="0.3">
      <c r="AE45561" s="70"/>
    </row>
    <row r="45562" spans="31:31" ht="15.75" x14ac:dyDescent="0.3">
      <c r="AE45562" s="70"/>
    </row>
    <row r="45563" spans="31:31" ht="15.75" x14ac:dyDescent="0.3">
      <c r="AE45563" s="70"/>
    </row>
    <row r="45564" spans="31:31" ht="15.75" x14ac:dyDescent="0.3">
      <c r="AE45564" s="70"/>
    </row>
    <row r="45565" spans="31:31" ht="15.75" x14ac:dyDescent="0.3">
      <c r="AE45565" s="70"/>
    </row>
    <row r="45566" spans="31:31" ht="15.75" x14ac:dyDescent="0.3">
      <c r="AE45566" s="70"/>
    </row>
    <row r="45567" spans="31:31" ht="15.75" x14ac:dyDescent="0.3">
      <c r="AE45567" s="70"/>
    </row>
    <row r="45568" spans="31:31" ht="15.75" x14ac:dyDescent="0.3">
      <c r="AE45568" s="70"/>
    </row>
    <row r="45569" spans="31:31" ht="15.75" x14ac:dyDescent="0.3">
      <c r="AE45569" s="70"/>
    </row>
    <row r="45570" spans="31:31" ht="15.75" x14ac:dyDescent="0.3">
      <c r="AE45570" s="70"/>
    </row>
    <row r="45571" spans="31:31" ht="15.75" x14ac:dyDescent="0.3">
      <c r="AE45571" s="70"/>
    </row>
    <row r="45572" spans="31:31" ht="15.75" x14ac:dyDescent="0.3">
      <c r="AE45572" s="70"/>
    </row>
    <row r="45573" spans="31:31" ht="15.75" x14ac:dyDescent="0.3">
      <c r="AE45573" s="70"/>
    </row>
    <row r="45574" spans="31:31" ht="15.75" x14ac:dyDescent="0.3">
      <c r="AE45574" s="70"/>
    </row>
    <row r="45575" spans="31:31" ht="15.75" x14ac:dyDescent="0.3">
      <c r="AE45575" s="70"/>
    </row>
    <row r="45576" spans="31:31" ht="15.75" x14ac:dyDescent="0.3">
      <c r="AE45576" s="70"/>
    </row>
    <row r="45577" spans="31:31" ht="15.75" x14ac:dyDescent="0.3">
      <c r="AE45577" s="70"/>
    </row>
    <row r="45578" spans="31:31" ht="15.75" x14ac:dyDescent="0.3">
      <c r="AE45578" s="70"/>
    </row>
    <row r="45579" spans="31:31" ht="15.75" x14ac:dyDescent="0.3">
      <c r="AE45579" s="70"/>
    </row>
    <row r="45580" spans="31:31" ht="15.75" x14ac:dyDescent="0.3">
      <c r="AE45580" s="70"/>
    </row>
    <row r="45581" spans="31:31" ht="15.75" x14ac:dyDescent="0.3">
      <c r="AE45581" s="70"/>
    </row>
    <row r="45582" spans="31:31" ht="15.75" x14ac:dyDescent="0.3">
      <c r="AE45582" s="70"/>
    </row>
    <row r="45583" spans="31:31" ht="15.75" x14ac:dyDescent="0.3">
      <c r="AE45583" s="70"/>
    </row>
    <row r="45584" spans="31:31" ht="15.75" x14ac:dyDescent="0.3">
      <c r="AE45584" s="70"/>
    </row>
    <row r="45585" spans="31:31" ht="15.75" x14ac:dyDescent="0.3">
      <c r="AE45585" s="70"/>
    </row>
    <row r="45586" spans="31:31" ht="15.75" x14ac:dyDescent="0.3">
      <c r="AE45586" s="70"/>
    </row>
    <row r="45587" spans="31:31" ht="15.75" x14ac:dyDescent="0.3">
      <c r="AE45587" s="70"/>
    </row>
    <row r="45588" spans="31:31" ht="15.75" x14ac:dyDescent="0.3">
      <c r="AE45588" s="70"/>
    </row>
    <row r="45589" spans="31:31" ht="15.75" x14ac:dyDescent="0.3">
      <c r="AE45589" s="70"/>
    </row>
    <row r="45590" spans="31:31" ht="15.75" x14ac:dyDescent="0.3">
      <c r="AE45590" s="70"/>
    </row>
    <row r="45591" spans="31:31" ht="15.75" x14ac:dyDescent="0.3">
      <c r="AE45591" s="70"/>
    </row>
    <row r="45592" spans="31:31" ht="15.75" x14ac:dyDescent="0.3">
      <c r="AE45592" s="70"/>
    </row>
    <row r="45593" spans="31:31" ht="15.75" x14ac:dyDescent="0.3">
      <c r="AE45593" s="70"/>
    </row>
    <row r="45594" spans="31:31" ht="15.75" x14ac:dyDescent="0.3">
      <c r="AE45594" s="70"/>
    </row>
    <row r="45595" spans="31:31" ht="15.75" x14ac:dyDescent="0.3">
      <c r="AE45595" s="70"/>
    </row>
    <row r="45596" spans="31:31" ht="15.75" x14ac:dyDescent="0.3">
      <c r="AE45596" s="70"/>
    </row>
    <row r="45597" spans="31:31" ht="15.75" x14ac:dyDescent="0.3">
      <c r="AE45597" s="70"/>
    </row>
    <row r="45598" spans="31:31" ht="15.75" x14ac:dyDescent="0.3">
      <c r="AE45598" s="70"/>
    </row>
    <row r="45599" spans="31:31" ht="15.75" x14ac:dyDescent="0.3">
      <c r="AE45599" s="70"/>
    </row>
    <row r="45600" spans="31:31" ht="15.75" x14ac:dyDescent="0.3">
      <c r="AE45600" s="70"/>
    </row>
    <row r="45601" spans="31:31" ht="15.75" x14ac:dyDescent="0.3">
      <c r="AE45601" s="70"/>
    </row>
    <row r="45602" spans="31:31" ht="15.75" x14ac:dyDescent="0.3">
      <c r="AE45602" s="70"/>
    </row>
    <row r="45603" spans="31:31" ht="15.75" x14ac:dyDescent="0.3">
      <c r="AE45603" s="70"/>
    </row>
    <row r="45604" spans="31:31" ht="15.75" x14ac:dyDescent="0.3">
      <c r="AE45604" s="70"/>
    </row>
    <row r="45605" spans="31:31" ht="15.75" x14ac:dyDescent="0.3">
      <c r="AE45605" s="70"/>
    </row>
    <row r="45606" spans="31:31" ht="15.75" x14ac:dyDescent="0.3">
      <c r="AE45606" s="70"/>
    </row>
    <row r="45607" spans="31:31" ht="15.75" x14ac:dyDescent="0.3">
      <c r="AE45607" s="70"/>
    </row>
    <row r="45608" spans="31:31" ht="15.75" x14ac:dyDescent="0.3">
      <c r="AE45608" s="70"/>
    </row>
    <row r="45609" spans="31:31" ht="15.75" x14ac:dyDescent="0.3">
      <c r="AE45609" s="70"/>
    </row>
    <row r="45610" spans="31:31" ht="15.75" x14ac:dyDescent="0.3">
      <c r="AE45610" s="70"/>
    </row>
    <row r="45611" spans="31:31" ht="15.75" x14ac:dyDescent="0.3">
      <c r="AE45611" s="70"/>
    </row>
    <row r="45612" spans="31:31" ht="15.75" x14ac:dyDescent="0.3">
      <c r="AE45612" s="70"/>
    </row>
    <row r="45613" spans="31:31" ht="15.75" x14ac:dyDescent="0.3">
      <c r="AE45613" s="70"/>
    </row>
    <row r="45614" spans="31:31" ht="15.75" x14ac:dyDescent="0.3">
      <c r="AE45614" s="70"/>
    </row>
    <row r="45615" spans="31:31" ht="15.75" x14ac:dyDescent="0.3">
      <c r="AE45615" s="70"/>
    </row>
    <row r="45616" spans="31:31" ht="15.75" x14ac:dyDescent="0.3">
      <c r="AE45616" s="70"/>
    </row>
    <row r="45617" spans="31:31" ht="15.75" x14ac:dyDescent="0.3">
      <c r="AE45617" s="70"/>
    </row>
    <row r="45618" spans="31:31" ht="15.75" x14ac:dyDescent="0.3">
      <c r="AE45618" s="70"/>
    </row>
    <row r="45619" spans="31:31" ht="15.75" x14ac:dyDescent="0.3">
      <c r="AE45619" s="70"/>
    </row>
    <row r="45620" spans="31:31" ht="15.75" x14ac:dyDescent="0.3">
      <c r="AE45620" s="70"/>
    </row>
    <row r="45621" spans="31:31" ht="15.75" x14ac:dyDescent="0.3">
      <c r="AE45621" s="70"/>
    </row>
    <row r="45622" spans="31:31" ht="15.75" x14ac:dyDescent="0.3">
      <c r="AE45622" s="70"/>
    </row>
    <row r="45623" spans="31:31" ht="15.75" x14ac:dyDescent="0.3">
      <c r="AE45623" s="70"/>
    </row>
    <row r="45624" spans="31:31" ht="15.75" x14ac:dyDescent="0.3">
      <c r="AE45624" s="70"/>
    </row>
    <row r="45625" spans="31:31" ht="15.75" x14ac:dyDescent="0.3">
      <c r="AE45625" s="70"/>
    </row>
    <row r="45626" spans="31:31" ht="15.75" x14ac:dyDescent="0.3">
      <c r="AE45626" s="70"/>
    </row>
    <row r="45627" spans="31:31" ht="15.75" x14ac:dyDescent="0.3">
      <c r="AE45627" s="70"/>
    </row>
    <row r="45628" spans="31:31" ht="15.75" x14ac:dyDescent="0.3">
      <c r="AE45628" s="70"/>
    </row>
    <row r="45629" spans="31:31" ht="15.75" x14ac:dyDescent="0.3">
      <c r="AE45629" s="70"/>
    </row>
    <row r="45630" spans="31:31" ht="15.75" x14ac:dyDescent="0.3">
      <c r="AE45630" s="70"/>
    </row>
    <row r="45631" spans="31:31" ht="15.75" x14ac:dyDescent="0.3">
      <c r="AE45631" s="70"/>
    </row>
    <row r="45632" spans="31:31" ht="15.75" x14ac:dyDescent="0.3">
      <c r="AE45632" s="70"/>
    </row>
    <row r="45633" spans="31:31" ht="15.75" x14ac:dyDescent="0.3">
      <c r="AE45633" s="70"/>
    </row>
    <row r="45634" spans="31:31" ht="15.75" x14ac:dyDescent="0.3">
      <c r="AE45634" s="70"/>
    </row>
    <row r="45635" spans="31:31" ht="15.75" x14ac:dyDescent="0.3">
      <c r="AE45635" s="70"/>
    </row>
    <row r="45636" spans="31:31" ht="15.75" x14ac:dyDescent="0.3">
      <c r="AE45636" s="70"/>
    </row>
    <row r="45637" spans="31:31" ht="15.75" x14ac:dyDescent="0.3">
      <c r="AE45637" s="70"/>
    </row>
    <row r="45638" spans="31:31" ht="15.75" x14ac:dyDescent="0.3">
      <c r="AE45638" s="70"/>
    </row>
    <row r="45639" spans="31:31" ht="15.75" x14ac:dyDescent="0.3">
      <c r="AE45639" s="70"/>
    </row>
    <row r="45640" spans="31:31" ht="15.75" x14ac:dyDescent="0.3">
      <c r="AE45640" s="70"/>
    </row>
    <row r="45641" spans="31:31" ht="15.75" x14ac:dyDescent="0.3">
      <c r="AE45641" s="70"/>
    </row>
    <row r="45642" spans="31:31" ht="15.75" x14ac:dyDescent="0.3">
      <c r="AE45642" s="70"/>
    </row>
    <row r="45643" spans="31:31" ht="15.75" x14ac:dyDescent="0.3">
      <c r="AE45643" s="70"/>
    </row>
    <row r="45644" spans="31:31" ht="15.75" x14ac:dyDescent="0.3">
      <c r="AE45644" s="70"/>
    </row>
    <row r="45645" spans="31:31" ht="15.75" x14ac:dyDescent="0.3">
      <c r="AE45645" s="70"/>
    </row>
    <row r="45646" spans="31:31" ht="15.75" x14ac:dyDescent="0.3">
      <c r="AE45646" s="70"/>
    </row>
    <row r="45647" spans="31:31" ht="15.75" x14ac:dyDescent="0.3">
      <c r="AE45647" s="70"/>
    </row>
    <row r="45648" spans="31:31" ht="15.75" x14ac:dyDescent="0.3">
      <c r="AE45648" s="70"/>
    </row>
    <row r="45649" spans="31:31" ht="15.75" x14ac:dyDescent="0.3">
      <c r="AE45649" s="70"/>
    </row>
    <row r="45650" spans="31:31" ht="15.75" x14ac:dyDescent="0.3">
      <c r="AE45650" s="70"/>
    </row>
    <row r="45651" spans="31:31" ht="15.75" x14ac:dyDescent="0.3">
      <c r="AE45651" s="70"/>
    </row>
    <row r="45652" spans="31:31" ht="15.75" x14ac:dyDescent="0.3">
      <c r="AE45652" s="70"/>
    </row>
    <row r="45653" spans="31:31" ht="15.75" x14ac:dyDescent="0.3">
      <c r="AE45653" s="70"/>
    </row>
    <row r="45654" spans="31:31" ht="15.75" x14ac:dyDescent="0.3">
      <c r="AE45654" s="70"/>
    </row>
    <row r="45655" spans="31:31" ht="15.75" x14ac:dyDescent="0.3">
      <c r="AE45655" s="70"/>
    </row>
    <row r="45656" spans="31:31" ht="15.75" x14ac:dyDescent="0.3">
      <c r="AE45656" s="70"/>
    </row>
    <row r="45657" spans="31:31" ht="15.75" x14ac:dyDescent="0.3">
      <c r="AE45657" s="70"/>
    </row>
    <row r="45658" spans="31:31" ht="15.75" x14ac:dyDescent="0.3">
      <c r="AE45658" s="70"/>
    </row>
    <row r="45659" spans="31:31" ht="15.75" x14ac:dyDescent="0.3">
      <c r="AE45659" s="70"/>
    </row>
    <row r="45660" spans="31:31" ht="15.75" x14ac:dyDescent="0.3">
      <c r="AE45660" s="70"/>
    </row>
    <row r="45661" spans="31:31" ht="15.75" x14ac:dyDescent="0.3">
      <c r="AE45661" s="70"/>
    </row>
    <row r="45662" spans="31:31" ht="15.75" x14ac:dyDescent="0.3">
      <c r="AE45662" s="70"/>
    </row>
    <row r="45663" spans="31:31" ht="15.75" x14ac:dyDescent="0.3">
      <c r="AE45663" s="70"/>
    </row>
    <row r="45664" spans="31:31" ht="15.75" x14ac:dyDescent="0.3">
      <c r="AE45664" s="70"/>
    </row>
    <row r="45665" spans="31:31" ht="15.75" x14ac:dyDescent="0.3">
      <c r="AE45665" s="70"/>
    </row>
    <row r="45666" spans="31:31" ht="15.75" x14ac:dyDescent="0.3">
      <c r="AE45666" s="70"/>
    </row>
    <row r="45667" spans="31:31" ht="15.75" x14ac:dyDescent="0.3">
      <c r="AE45667" s="70"/>
    </row>
    <row r="45668" spans="31:31" ht="15.75" x14ac:dyDescent="0.3">
      <c r="AE45668" s="70"/>
    </row>
    <row r="45669" spans="31:31" ht="15.75" x14ac:dyDescent="0.3">
      <c r="AE45669" s="70"/>
    </row>
    <row r="45670" spans="31:31" ht="15.75" x14ac:dyDescent="0.3">
      <c r="AE45670" s="70"/>
    </row>
    <row r="45671" spans="31:31" ht="15.75" x14ac:dyDescent="0.3">
      <c r="AE45671" s="70"/>
    </row>
    <row r="45672" spans="31:31" ht="15.75" x14ac:dyDescent="0.3">
      <c r="AE45672" s="70"/>
    </row>
    <row r="45673" spans="31:31" ht="15.75" x14ac:dyDescent="0.3">
      <c r="AE45673" s="70"/>
    </row>
    <row r="45674" spans="31:31" ht="15.75" x14ac:dyDescent="0.3">
      <c r="AE45674" s="70"/>
    </row>
    <row r="45675" spans="31:31" ht="15.75" x14ac:dyDescent="0.3">
      <c r="AE45675" s="70"/>
    </row>
    <row r="45676" spans="31:31" ht="15.75" x14ac:dyDescent="0.3">
      <c r="AE45676" s="70"/>
    </row>
    <row r="45677" spans="31:31" ht="15.75" x14ac:dyDescent="0.3">
      <c r="AE45677" s="70"/>
    </row>
    <row r="45678" spans="31:31" ht="15.75" x14ac:dyDescent="0.3">
      <c r="AE45678" s="70"/>
    </row>
    <row r="45679" spans="31:31" ht="15.75" x14ac:dyDescent="0.3">
      <c r="AE45679" s="70"/>
    </row>
    <row r="45680" spans="31:31" ht="15.75" x14ac:dyDescent="0.3">
      <c r="AE45680" s="70"/>
    </row>
    <row r="45681" spans="31:31" ht="15.75" x14ac:dyDescent="0.3">
      <c r="AE45681" s="70"/>
    </row>
    <row r="45682" spans="31:31" ht="15.75" x14ac:dyDescent="0.3">
      <c r="AE45682" s="70"/>
    </row>
    <row r="45683" spans="31:31" ht="15.75" x14ac:dyDescent="0.3">
      <c r="AE45683" s="70"/>
    </row>
    <row r="45684" spans="31:31" ht="15.75" x14ac:dyDescent="0.3">
      <c r="AE45684" s="70"/>
    </row>
    <row r="45685" spans="31:31" ht="15.75" x14ac:dyDescent="0.3">
      <c r="AE45685" s="70"/>
    </row>
    <row r="45686" spans="31:31" ht="15.75" x14ac:dyDescent="0.3">
      <c r="AE45686" s="70"/>
    </row>
    <row r="45687" spans="31:31" ht="15.75" x14ac:dyDescent="0.3">
      <c r="AE45687" s="70"/>
    </row>
    <row r="45688" spans="31:31" ht="15.75" x14ac:dyDescent="0.3">
      <c r="AE45688" s="70"/>
    </row>
    <row r="45689" spans="31:31" ht="15.75" x14ac:dyDescent="0.3">
      <c r="AE45689" s="70"/>
    </row>
    <row r="45690" spans="31:31" ht="15.75" x14ac:dyDescent="0.3">
      <c r="AE45690" s="70"/>
    </row>
    <row r="45691" spans="31:31" ht="15.75" x14ac:dyDescent="0.3">
      <c r="AE45691" s="70"/>
    </row>
    <row r="45692" spans="31:31" ht="15.75" x14ac:dyDescent="0.3">
      <c r="AE45692" s="70"/>
    </row>
    <row r="45693" spans="31:31" ht="15.75" x14ac:dyDescent="0.3">
      <c r="AE45693" s="70"/>
    </row>
    <row r="45694" spans="31:31" ht="15.75" x14ac:dyDescent="0.3">
      <c r="AE45694" s="70"/>
    </row>
    <row r="45695" spans="31:31" ht="15.75" x14ac:dyDescent="0.3">
      <c r="AE45695" s="70"/>
    </row>
    <row r="45696" spans="31:31" ht="15.75" x14ac:dyDescent="0.3">
      <c r="AE45696" s="70"/>
    </row>
    <row r="45697" spans="31:31" ht="15.75" x14ac:dyDescent="0.3">
      <c r="AE45697" s="70"/>
    </row>
    <row r="45698" spans="31:31" ht="15.75" x14ac:dyDescent="0.3">
      <c r="AE45698" s="70"/>
    </row>
    <row r="45699" spans="31:31" ht="15.75" x14ac:dyDescent="0.3">
      <c r="AE45699" s="70"/>
    </row>
    <row r="45700" spans="31:31" ht="15.75" x14ac:dyDescent="0.3">
      <c r="AE45700" s="70"/>
    </row>
    <row r="45701" spans="31:31" ht="15.75" x14ac:dyDescent="0.3">
      <c r="AE45701" s="70"/>
    </row>
    <row r="45702" spans="31:31" ht="15.75" x14ac:dyDescent="0.3">
      <c r="AE45702" s="70"/>
    </row>
    <row r="45703" spans="31:31" ht="15.75" x14ac:dyDescent="0.3">
      <c r="AE45703" s="70"/>
    </row>
    <row r="45704" spans="31:31" ht="15.75" x14ac:dyDescent="0.3">
      <c r="AE45704" s="70"/>
    </row>
    <row r="45705" spans="31:31" ht="15.75" x14ac:dyDescent="0.3">
      <c r="AE45705" s="70"/>
    </row>
    <row r="45706" spans="31:31" ht="15.75" x14ac:dyDescent="0.3">
      <c r="AE45706" s="70"/>
    </row>
    <row r="45707" spans="31:31" ht="15.75" x14ac:dyDescent="0.3">
      <c r="AE45707" s="70"/>
    </row>
    <row r="45708" spans="31:31" ht="15.75" x14ac:dyDescent="0.3">
      <c r="AE45708" s="70"/>
    </row>
    <row r="45709" spans="31:31" ht="15.75" x14ac:dyDescent="0.3">
      <c r="AE45709" s="70"/>
    </row>
    <row r="45710" spans="31:31" ht="15.75" x14ac:dyDescent="0.3">
      <c r="AE45710" s="70"/>
    </row>
    <row r="45711" spans="31:31" ht="15.75" x14ac:dyDescent="0.3">
      <c r="AE45711" s="70"/>
    </row>
    <row r="45712" spans="31:31" ht="15.75" x14ac:dyDescent="0.3">
      <c r="AE45712" s="70"/>
    </row>
    <row r="45713" spans="31:31" ht="15.75" x14ac:dyDescent="0.3">
      <c r="AE45713" s="70"/>
    </row>
    <row r="45714" spans="31:31" ht="15.75" x14ac:dyDescent="0.3">
      <c r="AE45714" s="70"/>
    </row>
    <row r="45715" spans="31:31" ht="15.75" x14ac:dyDescent="0.3">
      <c r="AE45715" s="70"/>
    </row>
    <row r="45716" spans="31:31" ht="15.75" x14ac:dyDescent="0.3">
      <c r="AE45716" s="70"/>
    </row>
    <row r="45717" spans="31:31" ht="15.75" x14ac:dyDescent="0.3">
      <c r="AE45717" s="70"/>
    </row>
    <row r="45718" spans="31:31" ht="15.75" x14ac:dyDescent="0.3">
      <c r="AE45718" s="70"/>
    </row>
    <row r="45719" spans="31:31" ht="15.75" x14ac:dyDescent="0.3">
      <c r="AE45719" s="70"/>
    </row>
    <row r="45720" spans="31:31" ht="15.75" x14ac:dyDescent="0.3">
      <c r="AE45720" s="70"/>
    </row>
    <row r="45721" spans="31:31" ht="15.75" x14ac:dyDescent="0.3">
      <c r="AE45721" s="70"/>
    </row>
    <row r="45722" spans="31:31" ht="15.75" x14ac:dyDescent="0.3">
      <c r="AE45722" s="70"/>
    </row>
    <row r="45723" spans="31:31" ht="15.75" x14ac:dyDescent="0.3">
      <c r="AE45723" s="70"/>
    </row>
    <row r="45724" spans="31:31" ht="15.75" x14ac:dyDescent="0.3">
      <c r="AE45724" s="70"/>
    </row>
    <row r="45725" spans="31:31" ht="15.75" x14ac:dyDescent="0.3">
      <c r="AE45725" s="70"/>
    </row>
    <row r="45726" spans="31:31" ht="15.75" x14ac:dyDescent="0.3">
      <c r="AE45726" s="70"/>
    </row>
    <row r="45727" spans="31:31" ht="15.75" x14ac:dyDescent="0.3">
      <c r="AE45727" s="70"/>
    </row>
    <row r="45728" spans="31:31" ht="15.75" x14ac:dyDescent="0.3">
      <c r="AE45728" s="70"/>
    </row>
    <row r="45729" spans="31:31" ht="15.75" x14ac:dyDescent="0.3">
      <c r="AE45729" s="70"/>
    </row>
    <row r="45730" spans="31:31" ht="15.75" x14ac:dyDescent="0.3">
      <c r="AE45730" s="70"/>
    </row>
    <row r="45731" spans="31:31" ht="15.75" x14ac:dyDescent="0.3">
      <c r="AE45731" s="70"/>
    </row>
    <row r="45732" spans="31:31" ht="15.75" x14ac:dyDescent="0.3">
      <c r="AE45732" s="70"/>
    </row>
    <row r="45733" spans="31:31" ht="15.75" x14ac:dyDescent="0.3">
      <c r="AE45733" s="70"/>
    </row>
    <row r="45734" spans="31:31" ht="15.75" x14ac:dyDescent="0.3">
      <c r="AE45734" s="70"/>
    </row>
    <row r="45735" spans="31:31" ht="15.75" x14ac:dyDescent="0.3">
      <c r="AE45735" s="70"/>
    </row>
    <row r="45736" spans="31:31" ht="15.75" x14ac:dyDescent="0.3">
      <c r="AE45736" s="70"/>
    </row>
    <row r="45737" spans="31:31" ht="15.75" x14ac:dyDescent="0.3">
      <c r="AE45737" s="70"/>
    </row>
    <row r="45738" spans="31:31" ht="15.75" x14ac:dyDescent="0.3">
      <c r="AE45738" s="70"/>
    </row>
    <row r="45739" spans="31:31" ht="15.75" x14ac:dyDescent="0.3">
      <c r="AE45739" s="70"/>
    </row>
    <row r="45740" spans="31:31" ht="15.75" x14ac:dyDescent="0.3">
      <c r="AE45740" s="70"/>
    </row>
    <row r="45741" spans="31:31" ht="15.75" x14ac:dyDescent="0.3">
      <c r="AE45741" s="70"/>
    </row>
    <row r="45742" spans="31:31" ht="15.75" x14ac:dyDescent="0.3">
      <c r="AE45742" s="70"/>
    </row>
    <row r="45743" spans="31:31" ht="15.75" x14ac:dyDescent="0.3">
      <c r="AE45743" s="70"/>
    </row>
    <row r="45744" spans="31:31" ht="15.75" x14ac:dyDescent="0.3">
      <c r="AE45744" s="70"/>
    </row>
    <row r="45745" spans="31:31" ht="15.75" x14ac:dyDescent="0.3">
      <c r="AE45745" s="70"/>
    </row>
    <row r="45746" spans="31:31" ht="15.75" x14ac:dyDescent="0.3">
      <c r="AE45746" s="70"/>
    </row>
    <row r="45747" spans="31:31" ht="15.75" x14ac:dyDescent="0.3">
      <c r="AE45747" s="70"/>
    </row>
    <row r="45748" spans="31:31" ht="15.75" x14ac:dyDescent="0.3">
      <c r="AE45748" s="70"/>
    </row>
    <row r="45749" spans="31:31" ht="15.75" x14ac:dyDescent="0.3">
      <c r="AE45749" s="70"/>
    </row>
    <row r="45750" spans="31:31" ht="15.75" x14ac:dyDescent="0.3">
      <c r="AE45750" s="70"/>
    </row>
    <row r="45751" spans="31:31" ht="15.75" x14ac:dyDescent="0.3">
      <c r="AE45751" s="70"/>
    </row>
    <row r="45752" spans="31:31" ht="15.75" x14ac:dyDescent="0.3">
      <c r="AE45752" s="70"/>
    </row>
    <row r="45753" spans="31:31" ht="15.75" x14ac:dyDescent="0.3">
      <c r="AE45753" s="70"/>
    </row>
    <row r="45754" spans="31:31" ht="15.75" x14ac:dyDescent="0.3">
      <c r="AE45754" s="70"/>
    </row>
    <row r="45755" spans="31:31" ht="15.75" x14ac:dyDescent="0.3">
      <c r="AE45755" s="70"/>
    </row>
    <row r="45756" spans="31:31" ht="15.75" x14ac:dyDescent="0.3">
      <c r="AE45756" s="70"/>
    </row>
    <row r="45757" spans="31:31" ht="15.75" x14ac:dyDescent="0.3">
      <c r="AE45757" s="70"/>
    </row>
    <row r="45758" spans="31:31" ht="15.75" x14ac:dyDescent="0.3">
      <c r="AE45758" s="70"/>
    </row>
    <row r="45759" spans="31:31" ht="15.75" x14ac:dyDescent="0.3">
      <c r="AE45759" s="70"/>
    </row>
    <row r="45760" spans="31:31" ht="15.75" x14ac:dyDescent="0.3">
      <c r="AE45760" s="70"/>
    </row>
    <row r="45761" spans="31:31" ht="15.75" x14ac:dyDescent="0.3">
      <c r="AE45761" s="70"/>
    </row>
    <row r="45762" spans="31:31" ht="15.75" x14ac:dyDescent="0.3">
      <c r="AE45762" s="70"/>
    </row>
    <row r="45763" spans="31:31" ht="15.75" x14ac:dyDescent="0.3">
      <c r="AE45763" s="70"/>
    </row>
    <row r="45764" spans="31:31" ht="15.75" x14ac:dyDescent="0.3">
      <c r="AE45764" s="70"/>
    </row>
    <row r="45765" spans="31:31" ht="15.75" x14ac:dyDescent="0.3">
      <c r="AE45765" s="70"/>
    </row>
    <row r="45766" spans="31:31" ht="15.75" x14ac:dyDescent="0.3">
      <c r="AE45766" s="70"/>
    </row>
    <row r="45767" spans="31:31" ht="15.75" x14ac:dyDescent="0.3">
      <c r="AE45767" s="70"/>
    </row>
    <row r="45768" spans="31:31" ht="15.75" x14ac:dyDescent="0.3">
      <c r="AE45768" s="70"/>
    </row>
    <row r="45769" spans="31:31" ht="15.75" x14ac:dyDescent="0.3">
      <c r="AE45769" s="70"/>
    </row>
    <row r="45770" spans="31:31" ht="15.75" x14ac:dyDescent="0.3">
      <c r="AE45770" s="70"/>
    </row>
    <row r="45771" spans="31:31" ht="15.75" x14ac:dyDescent="0.3">
      <c r="AE45771" s="70"/>
    </row>
    <row r="45772" spans="31:31" ht="15.75" x14ac:dyDescent="0.3">
      <c r="AE45772" s="70"/>
    </row>
    <row r="45773" spans="31:31" ht="15.75" x14ac:dyDescent="0.3">
      <c r="AE45773" s="70"/>
    </row>
    <row r="45774" spans="31:31" ht="15.75" x14ac:dyDescent="0.3">
      <c r="AE45774" s="70"/>
    </row>
    <row r="45775" spans="31:31" ht="15.75" x14ac:dyDescent="0.3">
      <c r="AE45775" s="70"/>
    </row>
    <row r="45776" spans="31:31" ht="15.75" x14ac:dyDescent="0.3">
      <c r="AE45776" s="70"/>
    </row>
    <row r="45777" spans="31:31" ht="15.75" x14ac:dyDescent="0.3">
      <c r="AE45777" s="70"/>
    </row>
    <row r="45778" spans="31:31" ht="15.75" x14ac:dyDescent="0.3">
      <c r="AE45778" s="70"/>
    </row>
    <row r="45779" spans="31:31" ht="15.75" x14ac:dyDescent="0.3">
      <c r="AE45779" s="70"/>
    </row>
    <row r="45780" spans="31:31" ht="15.75" x14ac:dyDescent="0.3">
      <c r="AE45780" s="70"/>
    </row>
    <row r="45781" spans="31:31" ht="15.75" x14ac:dyDescent="0.3">
      <c r="AE45781" s="70"/>
    </row>
    <row r="45782" spans="31:31" ht="15.75" x14ac:dyDescent="0.3">
      <c r="AE45782" s="70"/>
    </row>
    <row r="45783" spans="31:31" ht="15.75" x14ac:dyDescent="0.3">
      <c r="AE45783" s="70"/>
    </row>
    <row r="45784" spans="31:31" ht="15.75" x14ac:dyDescent="0.3">
      <c r="AE45784" s="70"/>
    </row>
    <row r="45785" spans="31:31" ht="15.75" x14ac:dyDescent="0.3">
      <c r="AE45785" s="70"/>
    </row>
    <row r="45786" spans="31:31" ht="15.75" x14ac:dyDescent="0.3">
      <c r="AE45786" s="70"/>
    </row>
    <row r="45787" spans="31:31" ht="15.75" x14ac:dyDescent="0.3">
      <c r="AE45787" s="70"/>
    </row>
    <row r="45788" spans="31:31" ht="15.75" x14ac:dyDescent="0.3">
      <c r="AE45788" s="70"/>
    </row>
    <row r="45789" spans="31:31" ht="15.75" x14ac:dyDescent="0.3">
      <c r="AE45789" s="70"/>
    </row>
    <row r="45790" spans="31:31" ht="15.75" x14ac:dyDescent="0.3">
      <c r="AE45790" s="70"/>
    </row>
    <row r="45791" spans="31:31" ht="15.75" x14ac:dyDescent="0.3">
      <c r="AE45791" s="70"/>
    </row>
    <row r="45792" spans="31:31" ht="15.75" x14ac:dyDescent="0.3">
      <c r="AE45792" s="70"/>
    </row>
    <row r="45793" spans="31:31" ht="15.75" x14ac:dyDescent="0.3">
      <c r="AE45793" s="70"/>
    </row>
    <row r="45794" spans="31:31" ht="15.75" x14ac:dyDescent="0.3">
      <c r="AE45794" s="70"/>
    </row>
    <row r="45795" spans="31:31" ht="15.75" x14ac:dyDescent="0.3">
      <c r="AE45795" s="70"/>
    </row>
    <row r="45796" spans="31:31" ht="15.75" x14ac:dyDescent="0.3">
      <c r="AE45796" s="70"/>
    </row>
    <row r="45797" spans="31:31" ht="15.75" x14ac:dyDescent="0.3">
      <c r="AE45797" s="70"/>
    </row>
    <row r="45798" spans="31:31" ht="15.75" x14ac:dyDescent="0.3">
      <c r="AE45798" s="70"/>
    </row>
    <row r="45799" spans="31:31" ht="15.75" x14ac:dyDescent="0.3">
      <c r="AE45799" s="70"/>
    </row>
    <row r="45800" spans="31:31" ht="15.75" x14ac:dyDescent="0.3">
      <c r="AE45800" s="70"/>
    </row>
    <row r="45801" spans="31:31" ht="15.75" x14ac:dyDescent="0.3">
      <c r="AE45801" s="70"/>
    </row>
    <row r="45802" spans="31:31" ht="15.75" x14ac:dyDescent="0.3">
      <c r="AE45802" s="70"/>
    </row>
    <row r="45803" spans="31:31" ht="15.75" x14ac:dyDescent="0.3">
      <c r="AE45803" s="70"/>
    </row>
    <row r="45804" spans="31:31" ht="15.75" x14ac:dyDescent="0.3">
      <c r="AE45804" s="70"/>
    </row>
    <row r="45805" spans="31:31" ht="15.75" x14ac:dyDescent="0.3">
      <c r="AE45805" s="70"/>
    </row>
    <row r="45806" spans="31:31" ht="15.75" x14ac:dyDescent="0.3">
      <c r="AE45806" s="70"/>
    </row>
    <row r="45807" spans="31:31" ht="15.75" x14ac:dyDescent="0.3">
      <c r="AE45807" s="70"/>
    </row>
    <row r="45808" spans="31:31" ht="15.75" x14ac:dyDescent="0.3">
      <c r="AE45808" s="70"/>
    </row>
    <row r="45809" spans="31:31" ht="15.75" x14ac:dyDescent="0.3">
      <c r="AE45809" s="70"/>
    </row>
    <row r="45810" spans="31:31" ht="15.75" x14ac:dyDescent="0.3">
      <c r="AE45810" s="70"/>
    </row>
    <row r="45811" spans="31:31" ht="15.75" x14ac:dyDescent="0.3">
      <c r="AE45811" s="70"/>
    </row>
    <row r="45812" spans="31:31" ht="15.75" x14ac:dyDescent="0.3">
      <c r="AE45812" s="70"/>
    </row>
    <row r="45813" spans="31:31" ht="15.75" x14ac:dyDescent="0.3">
      <c r="AE45813" s="70"/>
    </row>
    <row r="45814" spans="31:31" ht="15.75" x14ac:dyDescent="0.3">
      <c r="AE45814" s="70"/>
    </row>
    <row r="45815" spans="31:31" ht="15.75" x14ac:dyDescent="0.3">
      <c r="AE45815" s="70"/>
    </row>
    <row r="45816" spans="31:31" ht="15.75" x14ac:dyDescent="0.3">
      <c r="AE45816" s="70"/>
    </row>
    <row r="45817" spans="31:31" ht="15.75" x14ac:dyDescent="0.3">
      <c r="AE45817" s="70"/>
    </row>
    <row r="45818" spans="31:31" ht="15.75" x14ac:dyDescent="0.3">
      <c r="AE45818" s="70"/>
    </row>
    <row r="45819" spans="31:31" ht="15.75" x14ac:dyDescent="0.3">
      <c r="AE45819" s="70"/>
    </row>
    <row r="45820" spans="31:31" ht="15.75" x14ac:dyDescent="0.3">
      <c r="AE45820" s="70"/>
    </row>
    <row r="45821" spans="31:31" ht="15.75" x14ac:dyDescent="0.3">
      <c r="AE45821" s="70"/>
    </row>
    <row r="45822" spans="31:31" ht="15.75" x14ac:dyDescent="0.3">
      <c r="AE45822" s="70"/>
    </row>
    <row r="45823" spans="31:31" ht="15.75" x14ac:dyDescent="0.3">
      <c r="AE45823" s="70"/>
    </row>
    <row r="45824" spans="31:31" ht="15.75" x14ac:dyDescent="0.3">
      <c r="AE45824" s="70"/>
    </row>
    <row r="45825" spans="31:31" ht="15.75" x14ac:dyDescent="0.3">
      <c r="AE45825" s="70"/>
    </row>
    <row r="45826" spans="31:31" ht="15.75" x14ac:dyDescent="0.3">
      <c r="AE45826" s="70"/>
    </row>
    <row r="45827" spans="31:31" ht="15.75" x14ac:dyDescent="0.3">
      <c r="AE45827" s="70"/>
    </row>
    <row r="45828" spans="31:31" ht="15.75" x14ac:dyDescent="0.3">
      <c r="AE45828" s="70"/>
    </row>
    <row r="45829" spans="31:31" ht="15.75" x14ac:dyDescent="0.3">
      <c r="AE45829" s="70"/>
    </row>
    <row r="45830" spans="31:31" ht="15.75" x14ac:dyDescent="0.3">
      <c r="AE45830" s="70"/>
    </row>
    <row r="45831" spans="31:31" ht="15.75" x14ac:dyDescent="0.3">
      <c r="AE45831" s="70"/>
    </row>
    <row r="45832" spans="31:31" ht="15.75" x14ac:dyDescent="0.3">
      <c r="AE45832" s="70"/>
    </row>
    <row r="45833" spans="31:31" ht="15.75" x14ac:dyDescent="0.3">
      <c r="AE45833" s="70"/>
    </row>
    <row r="45834" spans="31:31" ht="15.75" x14ac:dyDescent="0.3">
      <c r="AE45834" s="70"/>
    </row>
    <row r="45835" spans="31:31" ht="15.75" x14ac:dyDescent="0.3">
      <c r="AE45835" s="70"/>
    </row>
    <row r="45836" spans="31:31" ht="15.75" x14ac:dyDescent="0.3">
      <c r="AE45836" s="70"/>
    </row>
    <row r="45837" spans="31:31" ht="15.75" x14ac:dyDescent="0.3">
      <c r="AE45837" s="70"/>
    </row>
    <row r="45838" spans="31:31" ht="15.75" x14ac:dyDescent="0.3">
      <c r="AE45838" s="70"/>
    </row>
    <row r="45839" spans="31:31" ht="15.75" x14ac:dyDescent="0.3">
      <c r="AE45839" s="70"/>
    </row>
    <row r="45840" spans="31:31" ht="15.75" x14ac:dyDescent="0.3">
      <c r="AE45840" s="70"/>
    </row>
    <row r="45841" spans="31:31" ht="15.75" x14ac:dyDescent="0.3">
      <c r="AE45841" s="70"/>
    </row>
    <row r="45842" spans="31:31" ht="15.75" x14ac:dyDescent="0.3">
      <c r="AE45842" s="70"/>
    </row>
    <row r="45843" spans="31:31" ht="15.75" x14ac:dyDescent="0.3">
      <c r="AE45843" s="70"/>
    </row>
    <row r="45844" spans="31:31" ht="15.75" x14ac:dyDescent="0.3">
      <c r="AE45844" s="70"/>
    </row>
    <row r="45845" spans="31:31" ht="15.75" x14ac:dyDescent="0.3">
      <c r="AE45845" s="70"/>
    </row>
    <row r="45846" spans="31:31" ht="15.75" x14ac:dyDescent="0.3">
      <c r="AE45846" s="70"/>
    </row>
    <row r="45847" spans="31:31" ht="15.75" x14ac:dyDescent="0.3">
      <c r="AE45847" s="70"/>
    </row>
    <row r="45848" spans="31:31" ht="15.75" x14ac:dyDescent="0.3">
      <c r="AE45848" s="70"/>
    </row>
    <row r="45849" spans="31:31" ht="15.75" x14ac:dyDescent="0.3">
      <c r="AE45849" s="70"/>
    </row>
    <row r="45850" spans="31:31" ht="15.75" x14ac:dyDescent="0.3">
      <c r="AE45850" s="70"/>
    </row>
    <row r="45851" spans="31:31" ht="15.75" x14ac:dyDescent="0.3">
      <c r="AE45851" s="70"/>
    </row>
    <row r="45852" spans="31:31" ht="15.75" x14ac:dyDescent="0.3">
      <c r="AE45852" s="70"/>
    </row>
    <row r="45853" spans="31:31" ht="15.75" x14ac:dyDescent="0.3">
      <c r="AE45853" s="70"/>
    </row>
    <row r="45854" spans="31:31" ht="15.75" x14ac:dyDescent="0.3">
      <c r="AE45854" s="70"/>
    </row>
    <row r="45855" spans="31:31" ht="15.75" x14ac:dyDescent="0.3">
      <c r="AE45855" s="70"/>
    </row>
    <row r="45856" spans="31:31" ht="15.75" x14ac:dyDescent="0.3">
      <c r="AE45856" s="70"/>
    </row>
    <row r="45857" spans="31:31" ht="15.75" x14ac:dyDescent="0.3">
      <c r="AE45857" s="70"/>
    </row>
    <row r="45858" spans="31:31" ht="15.75" x14ac:dyDescent="0.3">
      <c r="AE45858" s="70"/>
    </row>
    <row r="45859" spans="31:31" ht="15.75" x14ac:dyDescent="0.3">
      <c r="AE45859" s="70"/>
    </row>
    <row r="45860" spans="31:31" ht="15.75" x14ac:dyDescent="0.3">
      <c r="AE45860" s="70"/>
    </row>
    <row r="45861" spans="31:31" ht="15.75" x14ac:dyDescent="0.3">
      <c r="AE45861" s="70"/>
    </row>
    <row r="45862" spans="31:31" ht="15.75" x14ac:dyDescent="0.3">
      <c r="AE45862" s="70"/>
    </row>
    <row r="45863" spans="31:31" ht="15.75" x14ac:dyDescent="0.3">
      <c r="AE45863" s="70"/>
    </row>
    <row r="45864" spans="31:31" ht="15.75" x14ac:dyDescent="0.3">
      <c r="AE45864" s="70"/>
    </row>
    <row r="45865" spans="31:31" ht="15.75" x14ac:dyDescent="0.3">
      <c r="AE45865" s="70"/>
    </row>
    <row r="45866" spans="31:31" ht="15.75" x14ac:dyDescent="0.3">
      <c r="AE45866" s="70"/>
    </row>
    <row r="45867" spans="31:31" ht="15.75" x14ac:dyDescent="0.3">
      <c r="AE45867" s="70"/>
    </row>
    <row r="45868" spans="31:31" ht="15.75" x14ac:dyDescent="0.3">
      <c r="AE45868" s="70"/>
    </row>
    <row r="45869" spans="31:31" ht="15.75" x14ac:dyDescent="0.3">
      <c r="AE45869" s="70"/>
    </row>
    <row r="45870" spans="31:31" ht="15.75" x14ac:dyDescent="0.3">
      <c r="AE45870" s="70"/>
    </row>
    <row r="45871" spans="31:31" ht="15.75" x14ac:dyDescent="0.3">
      <c r="AE45871" s="70"/>
    </row>
    <row r="45872" spans="31:31" ht="15.75" x14ac:dyDescent="0.3">
      <c r="AE45872" s="70"/>
    </row>
    <row r="45873" spans="31:31" ht="15.75" x14ac:dyDescent="0.3">
      <c r="AE45873" s="70"/>
    </row>
    <row r="45874" spans="31:31" ht="15.75" x14ac:dyDescent="0.3">
      <c r="AE45874" s="70"/>
    </row>
    <row r="45875" spans="31:31" ht="15.75" x14ac:dyDescent="0.3">
      <c r="AE45875" s="70"/>
    </row>
    <row r="45876" spans="31:31" ht="15.75" x14ac:dyDescent="0.3">
      <c r="AE45876" s="70"/>
    </row>
    <row r="45877" spans="31:31" ht="15.75" x14ac:dyDescent="0.3">
      <c r="AE45877" s="70"/>
    </row>
    <row r="45878" spans="31:31" ht="15.75" x14ac:dyDescent="0.3">
      <c r="AE45878" s="70"/>
    </row>
    <row r="45879" spans="31:31" ht="15.75" x14ac:dyDescent="0.3">
      <c r="AE45879" s="70"/>
    </row>
    <row r="45880" spans="31:31" ht="15.75" x14ac:dyDescent="0.3">
      <c r="AE45880" s="70"/>
    </row>
    <row r="45881" spans="31:31" ht="15.75" x14ac:dyDescent="0.3">
      <c r="AE45881" s="70"/>
    </row>
    <row r="45882" spans="31:31" ht="15.75" x14ac:dyDescent="0.3">
      <c r="AE45882" s="70"/>
    </row>
    <row r="45883" spans="31:31" ht="15.75" x14ac:dyDescent="0.3">
      <c r="AE45883" s="70"/>
    </row>
    <row r="45884" spans="31:31" ht="15.75" x14ac:dyDescent="0.3">
      <c r="AE45884" s="70"/>
    </row>
    <row r="45885" spans="31:31" ht="15.75" x14ac:dyDescent="0.3">
      <c r="AE45885" s="70"/>
    </row>
    <row r="45886" spans="31:31" ht="15.75" x14ac:dyDescent="0.3">
      <c r="AE45886" s="70"/>
    </row>
    <row r="45887" spans="31:31" ht="15.75" x14ac:dyDescent="0.3">
      <c r="AE45887" s="70"/>
    </row>
    <row r="45888" spans="31:31" ht="15.75" x14ac:dyDescent="0.3">
      <c r="AE45888" s="70"/>
    </row>
    <row r="45889" spans="31:31" ht="15.75" x14ac:dyDescent="0.3">
      <c r="AE45889" s="70"/>
    </row>
    <row r="45890" spans="31:31" ht="15.75" x14ac:dyDescent="0.3">
      <c r="AE45890" s="70"/>
    </row>
    <row r="45891" spans="31:31" ht="15.75" x14ac:dyDescent="0.3">
      <c r="AE45891" s="70"/>
    </row>
    <row r="45892" spans="31:31" ht="15.75" x14ac:dyDescent="0.3">
      <c r="AE45892" s="70"/>
    </row>
    <row r="45893" spans="31:31" ht="15.75" x14ac:dyDescent="0.3">
      <c r="AE45893" s="70"/>
    </row>
    <row r="45894" spans="31:31" ht="15.75" x14ac:dyDescent="0.3">
      <c r="AE45894" s="70"/>
    </row>
    <row r="45895" spans="31:31" ht="15.75" x14ac:dyDescent="0.3">
      <c r="AE45895" s="70"/>
    </row>
    <row r="45896" spans="31:31" ht="15.75" x14ac:dyDescent="0.3">
      <c r="AE45896" s="70"/>
    </row>
    <row r="45897" spans="31:31" ht="15.75" x14ac:dyDescent="0.3">
      <c r="AE45897" s="70"/>
    </row>
    <row r="45898" spans="31:31" ht="15.75" x14ac:dyDescent="0.3">
      <c r="AE45898" s="70"/>
    </row>
    <row r="45899" spans="31:31" ht="15.75" x14ac:dyDescent="0.3">
      <c r="AE45899" s="70"/>
    </row>
    <row r="45900" spans="31:31" ht="15.75" x14ac:dyDescent="0.3">
      <c r="AE45900" s="70"/>
    </row>
    <row r="45901" spans="31:31" ht="15.75" x14ac:dyDescent="0.3">
      <c r="AE45901" s="70"/>
    </row>
    <row r="45902" spans="31:31" ht="15.75" x14ac:dyDescent="0.3">
      <c r="AE45902" s="70"/>
    </row>
    <row r="45903" spans="31:31" ht="15.75" x14ac:dyDescent="0.3">
      <c r="AE45903" s="70"/>
    </row>
    <row r="45904" spans="31:31" ht="15.75" x14ac:dyDescent="0.3">
      <c r="AE45904" s="70"/>
    </row>
    <row r="45905" spans="31:31" ht="15.75" x14ac:dyDescent="0.3">
      <c r="AE45905" s="70"/>
    </row>
    <row r="45906" spans="31:31" ht="15.75" x14ac:dyDescent="0.3">
      <c r="AE45906" s="70"/>
    </row>
    <row r="45907" spans="31:31" ht="15.75" x14ac:dyDescent="0.3">
      <c r="AE45907" s="70"/>
    </row>
    <row r="45908" spans="31:31" ht="15.75" x14ac:dyDescent="0.3">
      <c r="AE45908" s="70"/>
    </row>
    <row r="45909" spans="31:31" ht="15.75" x14ac:dyDescent="0.3">
      <c r="AE45909" s="70"/>
    </row>
    <row r="45910" spans="31:31" ht="15.75" x14ac:dyDescent="0.3">
      <c r="AE45910" s="70"/>
    </row>
    <row r="45911" spans="31:31" ht="15.75" x14ac:dyDescent="0.3">
      <c r="AE45911" s="70"/>
    </row>
    <row r="45912" spans="31:31" ht="15.75" x14ac:dyDescent="0.3">
      <c r="AE45912" s="70"/>
    </row>
    <row r="45913" spans="31:31" ht="15.75" x14ac:dyDescent="0.3">
      <c r="AE45913" s="70"/>
    </row>
    <row r="45914" spans="31:31" ht="15.75" x14ac:dyDescent="0.3">
      <c r="AE45914" s="70"/>
    </row>
    <row r="45915" spans="31:31" ht="15.75" x14ac:dyDescent="0.3">
      <c r="AE45915" s="70"/>
    </row>
    <row r="45916" spans="31:31" ht="15.75" x14ac:dyDescent="0.3">
      <c r="AE45916" s="70"/>
    </row>
    <row r="45917" spans="31:31" ht="15.75" x14ac:dyDescent="0.3">
      <c r="AE45917" s="70"/>
    </row>
    <row r="45918" spans="31:31" ht="15.75" x14ac:dyDescent="0.3">
      <c r="AE45918" s="70"/>
    </row>
    <row r="45919" spans="31:31" ht="15.75" x14ac:dyDescent="0.3">
      <c r="AE45919" s="70"/>
    </row>
    <row r="45920" spans="31:31" ht="15.75" x14ac:dyDescent="0.3">
      <c r="AE45920" s="70"/>
    </row>
    <row r="45921" spans="31:31" ht="15.75" x14ac:dyDescent="0.3">
      <c r="AE45921" s="70"/>
    </row>
    <row r="45922" spans="31:31" ht="15.75" x14ac:dyDescent="0.3">
      <c r="AE45922" s="70"/>
    </row>
    <row r="45923" spans="31:31" ht="15.75" x14ac:dyDescent="0.3">
      <c r="AE45923" s="70"/>
    </row>
    <row r="45924" spans="31:31" ht="15.75" x14ac:dyDescent="0.3">
      <c r="AE45924" s="70"/>
    </row>
    <row r="45925" spans="31:31" ht="15.75" x14ac:dyDescent="0.3">
      <c r="AE45925" s="70"/>
    </row>
    <row r="45926" spans="31:31" ht="15.75" x14ac:dyDescent="0.3">
      <c r="AE45926" s="70"/>
    </row>
    <row r="45927" spans="31:31" ht="15.75" x14ac:dyDescent="0.3">
      <c r="AE45927" s="70"/>
    </row>
    <row r="45928" spans="31:31" ht="15.75" x14ac:dyDescent="0.3">
      <c r="AE45928" s="70"/>
    </row>
    <row r="45929" spans="31:31" ht="15.75" x14ac:dyDescent="0.3">
      <c r="AE45929" s="70"/>
    </row>
    <row r="45930" spans="31:31" ht="15.75" x14ac:dyDescent="0.3">
      <c r="AE45930" s="70"/>
    </row>
    <row r="45931" spans="31:31" ht="15.75" x14ac:dyDescent="0.3">
      <c r="AE45931" s="70"/>
    </row>
    <row r="45932" spans="31:31" ht="15.75" x14ac:dyDescent="0.3">
      <c r="AE45932" s="70"/>
    </row>
    <row r="45933" spans="31:31" ht="15.75" x14ac:dyDescent="0.3">
      <c r="AE45933" s="70"/>
    </row>
    <row r="45934" spans="31:31" ht="15.75" x14ac:dyDescent="0.3">
      <c r="AE45934" s="70"/>
    </row>
    <row r="45935" spans="31:31" ht="15.75" x14ac:dyDescent="0.3">
      <c r="AE45935" s="70"/>
    </row>
    <row r="45936" spans="31:31" ht="15.75" x14ac:dyDescent="0.3">
      <c r="AE45936" s="70"/>
    </row>
    <row r="45937" spans="31:31" ht="15.75" x14ac:dyDescent="0.3">
      <c r="AE45937" s="70"/>
    </row>
    <row r="45938" spans="31:31" ht="15.75" x14ac:dyDescent="0.3">
      <c r="AE45938" s="70"/>
    </row>
    <row r="45939" spans="31:31" ht="15.75" x14ac:dyDescent="0.3">
      <c r="AE45939" s="70"/>
    </row>
    <row r="45940" spans="31:31" ht="15.75" x14ac:dyDescent="0.3">
      <c r="AE45940" s="70"/>
    </row>
    <row r="45941" spans="31:31" ht="15.75" x14ac:dyDescent="0.3">
      <c r="AE45941" s="70"/>
    </row>
    <row r="45942" spans="31:31" ht="15.75" x14ac:dyDescent="0.3">
      <c r="AE45942" s="70"/>
    </row>
    <row r="45943" spans="31:31" ht="15.75" x14ac:dyDescent="0.3">
      <c r="AE45943" s="70"/>
    </row>
    <row r="45944" spans="31:31" ht="15.75" x14ac:dyDescent="0.3">
      <c r="AE45944" s="70"/>
    </row>
    <row r="45945" spans="31:31" ht="15.75" x14ac:dyDescent="0.3">
      <c r="AE45945" s="70"/>
    </row>
    <row r="45946" spans="31:31" ht="15.75" x14ac:dyDescent="0.3">
      <c r="AE45946" s="70"/>
    </row>
    <row r="45947" spans="31:31" ht="15.75" x14ac:dyDescent="0.3">
      <c r="AE45947" s="70"/>
    </row>
    <row r="45948" spans="31:31" ht="15.75" x14ac:dyDescent="0.3">
      <c r="AE45948" s="70"/>
    </row>
    <row r="45949" spans="31:31" ht="15.75" x14ac:dyDescent="0.3">
      <c r="AE45949" s="70"/>
    </row>
    <row r="45950" spans="31:31" ht="15.75" x14ac:dyDescent="0.3">
      <c r="AE45950" s="70"/>
    </row>
    <row r="45951" spans="31:31" ht="15.75" x14ac:dyDescent="0.3">
      <c r="AE45951" s="70"/>
    </row>
    <row r="45952" spans="31:31" ht="15.75" x14ac:dyDescent="0.3">
      <c r="AE45952" s="70"/>
    </row>
    <row r="45953" spans="31:31" ht="15.75" x14ac:dyDescent="0.3">
      <c r="AE45953" s="70"/>
    </row>
    <row r="45954" spans="31:31" ht="15.75" x14ac:dyDescent="0.3">
      <c r="AE45954" s="70"/>
    </row>
    <row r="45955" spans="31:31" ht="15.75" x14ac:dyDescent="0.3">
      <c r="AE45955" s="70"/>
    </row>
    <row r="45956" spans="31:31" ht="15.75" x14ac:dyDescent="0.3">
      <c r="AE45956" s="70"/>
    </row>
    <row r="45957" spans="31:31" ht="15.75" x14ac:dyDescent="0.3">
      <c r="AE45957" s="70"/>
    </row>
    <row r="45958" spans="31:31" ht="15.75" x14ac:dyDescent="0.3">
      <c r="AE45958" s="70"/>
    </row>
    <row r="45959" spans="31:31" ht="15.75" x14ac:dyDescent="0.3">
      <c r="AE45959" s="70"/>
    </row>
    <row r="45960" spans="31:31" ht="15.75" x14ac:dyDescent="0.3">
      <c r="AE45960" s="70"/>
    </row>
    <row r="45961" spans="31:31" ht="15.75" x14ac:dyDescent="0.3">
      <c r="AE45961" s="70"/>
    </row>
    <row r="45962" spans="31:31" ht="15.75" x14ac:dyDescent="0.3">
      <c r="AE45962" s="70"/>
    </row>
    <row r="45963" spans="31:31" ht="15.75" x14ac:dyDescent="0.3">
      <c r="AE45963" s="70"/>
    </row>
    <row r="45964" spans="31:31" ht="15.75" x14ac:dyDescent="0.3">
      <c r="AE45964" s="70"/>
    </row>
    <row r="45965" spans="31:31" ht="15.75" x14ac:dyDescent="0.3">
      <c r="AE45965" s="70"/>
    </row>
    <row r="45966" spans="31:31" ht="15.75" x14ac:dyDescent="0.3">
      <c r="AE45966" s="70"/>
    </row>
    <row r="45967" spans="31:31" ht="15.75" x14ac:dyDescent="0.3">
      <c r="AE45967" s="70"/>
    </row>
    <row r="45968" spans="31:31" ht="15.75" x14ac:dyDescent="0.3">
      <c r="AE45968" s="70"/>
    </row>
    <row r="45969" spans="31:31" ht="15.75" x14ac:dyDescent="0.3">
      <c r="AE45969" s="70"/>
    </row>
    <row r="45970" spans="31:31" ht="15.75" x14ac:dyDescent="0.3">
      <c r="AE45970" s="70"/>
    </row>
    <row r="45971" spans="31:31" ht="15.75" x14ac:dyDescent="0.3">
      <c r="AE45971" s="70"/>
    </row>
    <row r="45972" spans="31:31" ht="15.75" x14ac:dyDescent="0.3">
      <c r="AE45972" s="70"/>
    </row>
    <row r="45973" spans="31:31" ht="15.75" x14ac:dyDescent="0.3">
      <c r="AE45973" s="70"/>
    </row>
    <row r="45974" spans="31:31" ht="15.75" x14ac:dyDescent="0.3">
      <c r="AE45974" s="70"/>
    </row>
    <row r="45975" spans="31:31" ht="15.75" x14ac:dyDescent="0.3">
      <c r="AE45975" s="70"/>
    </row>
    <row r="45976" spans="31:31" ht="15.75" x14ac:dyDescent="0.3">
      <c r="AE45976" s="70"/>
    </row>
    <row r="45977" spans="31:31" ht="15.75" x14ac:dyDescent="0.3">
      <c r="AE45977" s="70"/>
    </row>
    <row r="45978" spans="31:31" ht="15.75" x14ac:dyDescent="0.3">
      <c r="AE45978" s="70"/>
    </row>
    <row r="45979" spans="31:31" ht="15.75" x14ac:dyDescent="0.3">
      <c r="AE45979" s="70"/>
    </row>
    <row r="45980" spans="31:31" ht="15.75" x14ac:dyDescent="0.3">
      <c r="AE45980" s="70"/>
    </row>
    <row r="45981" spans="31:31" ht="15.75" x14ac:dyDescent="0.3">
      <c r="AE45981" s="70"/>
    </row>
    <row r="45982" spans="31:31" ht="15.75" x14ac:dyDescent="0.3">
      <c r="AE45982" s="70"/>
    </row>
    <row r="45983" spans="31:31" ht="15.75" x14ac:dyDescent="0.3">
      <c r="AE45983" s="70"/>
    </row>
    <row r="45984" spans="31:31" ht="15.75" x14ac:dyDescent="0.3">
      <c r="AE45984" s="70"/>
    </row>
    <row r="45985" spans="31:31" ht="15.75" x14ac:dyDescent="0.3">
      <c r="AE45985" s="70"/>
    </row>
    <row r="45986" spans="31:31" ht="15.75" x14ac:dyDescent="0.3">
      <c r="AE45986" s="70"/>
    </row>
    <row r="45987" spans="31:31" ht="15.75" x14ac:dyDescent="0.3">
      <c r="AE45987" s="70"/>
    </row>
    <row r="45988" spans="31:31" ht="15.75" x14ac:dyDescent="0.3">
      <c r="AE45988" s="70"/>
    </row>
    <row r="45989" spans="31:31" ht="15.75" x14ac:dyDescent="0.3">
      <c r="AE45989" s="70"/>
    </row>
    <row r="45990" spans="31:31" ht="15.75" x14ac:dyDescent="0.3">
      <c r="AE45990" s="70"/>
    </row>
    <row r="45991" spans="31:31" ht="15.75" x14ac:dyDescent="0.3">
      <c r="AE45991" s="70"/>
    </row>
    <row r="45992" spans="31:31" ht="15.75" x14ac:dyDescent="0.3">
      <c r="AE45992" s="70"/>
    </row>
    <row r="45993" spans="31:31" ht="15.75" x14ac:dyDescent="0.3">
      <c r="AE45993" s="70"/>
    </row>
    <row r="45994" spans="31:31" ht="15.75" x14ac:dyDescent="0.3">
      <c r="AE45994" s="70"/>
    </row>
    <row r="45995" spans="31:31" ht="15.75" x14ac:dyDescent="0.3">
      <c r="AE45995" s="70"/>
    </row>
    <row r="45996" spans="31:31" ht="15.75" x14ac:dyDescent="0.3">
      <c r="AE45996" s="70"/>
    </row>
    <row r="45997" spans="31:31" ht="15.75" x14ac:dyDescent="0.3">
      <c r="AE45997" s="70"/>
    </row>
    <row r="45998" spans="31:31" ht="15.75" x14ac:dyDescent="0.3">
      <c r="AE45998" s="70"/>
    </row>
    <row r="45999" spans="31:31" ht="15.75" x14ac:dyDescent="0.3">
      <c r="AE45999" s="70"/>
    </row>
    <row r="46000" spans="31:31" ht="15.75" x14ac:dyDescent="0.3">
      <c r="AE46000" s="70"/>
    </row>
    <row r="46001" spans="31:31" ht="15.75" x14ac:dyDescent="0.3">
      <c r="AE46001" s="70"/>
    </row>
    <row r="46002" spans="31:31" ht="15.75" x14ac:dyDescent="0.3">
      <c r="AE46002" s="70"/>
    </row>
    <row r="46003" spans="31:31" ht="15.75" x14ac:dyDescent="0.3">
      <c r="AE46003" s="70"/>
    </row>
    <row r="46004" spans="31:31" ht="15.75" x14ac:dyDescent="0.3">
      <c r="AE46004" s="70"/>
    </row>
    <row r="46005" spans="31:31" ht="15.75" x14ac:dyDescent="0.3">
      <c r="AE46005" s="70"/>
    </row>
    <row r="46006" spans="31:31" ht="15.75" x14ac:dyDescent="0.3">
      <c r="AE46006" s="70"/>
    </row>
    <row r="46007" spans="31:31" ht="15.75" x14ac:dyDescent="0.3">
      <c r="AE46007" s="70"/>
    </row>
    <row r="46008" spans="31:31" ht="15.75" x14ac:dyDescent="0.3">
      <c r="AE46008" s="70"/>
    </row>
    <row r="46009" spans="31:31" ht="15.75" x14ac:dyDescent="0.3">
      <c r="AE46009" s="70"/>
    </row>
    <row r="46010" spans="31:31" ht="15.75" x14ac:dyDescent="0.3">
      <c r="AE46010" s="70"/>
    </row>
    <row r="46011" spans="31:31" ht="15.75" x14ac:dyDescent="0.3">
      <c r="AE46011" s="70"/>
    </row>
    <row r="46012" spans="31:31" ht="15.75" x14ac:dyDescent="0.3">
      <c r="AE46012" s="70"/>
    </row>
    <row r="46013" spans="31:31" ht="15.75" x14ac:dyDescent="0.3">
      <c r="AE46013" s="70"/>
    </row>
    <row r="46014" spans="31:31" ht="15.75" x14ac:dyDescent="0.3">
      <c r="AE46014" s="70"/>
    </row>
    <row r="46015" spans="31:31" ht="15.75" x14ac:dyDescent="0.3">
      <c r="AE46015" s="70"/>
    </row>
    <row r="46016" spans="31:31" ht="15.75" x14ac:dyDescent="0.3">
      <c r="AE46016" s="70"/>
    </row>
    <row r="46017" spans="31:31" ht="15.75" x14ac:dyDescent="0.3">
      <c r="AE46017" s="70"/>
    </row>
    <row r="46018" spans="31:31" ht="15.75" x14ac:dyDescent="0.3">
      <c r="AE46018" s="70"/>
    </row>
    <row r="46019" spans="31:31" ht="15.75" x14ac:dyDescent="0.3">
      <c r="AE46019" s="70"/>
    </row>
    <row r="46020" spans="31:31" ht="15.75" x14ac:dyDescent="0.3">
      <c r="AE46020" s="70"/>
    </row>
    <row r="46021" spans="31:31" ht="15.75" x14ac:dyDescent="0.3">
      <c r="AE46021" s="70"/>
    </row>
    <row r="46022" spans="31:31" ht="15.75" x14ac:dyDescent="0.3">
      <c r="AE46022" s="70"/>
    </row>
    <row r="46023" spans="31:31" ht="15.75" x14ac:dyDescent="0.3">
      <c r="AE46023" s="70"/>
    </row>
    <row r="46024" spans="31:31" ht="15.75" x14ac:dyDescent="0.3">
      <c r="AE46024" s="70"/>
    </row>
    <row r="46025" spans="31:31" ht="15.75" x14ac:dyDescent="0.3">
      <c r="AE46025" s="70"/>
    </row>
    <row r="46026" spans="31:31" ht="15.75" x14ac:dyDescent="0.3">
      <c r="AE46026" s="70"/>
    </row>
    <row r="46027" spans="31:31" ht="15.75" x14ac:dyDescent="0.3">
      <c r="AE46027" s="70"/>
    </row>
    <row r="46028" spans="31:31" ht="15.75" x14ac:dyDescent="0.3">
      <c r="AE46028" s="70"/>
    </row>
    <row r="46029" spans="31:31" ht="15.75" x14ac:dyDescent="0.3">
      <c r="AE46029" s="70"/>
    </row>
    <row r="46030" spans="31:31" ht="15.75" x14ac:dyDescent="0.3">
      <c r="AE46030" s="70"/>
    </row>
    <row r="46031" spans="31:31" ht="15.75" x14ac:dyDescent="0.3">
      <c r="AE46031" s="70"/>
    </row>
    <row r="46032" spans="31:31" ht="15.75" x14ac:dyDescent="0.3">
      <c r="AE46032" s="70"/>
    </row>
    <row r="46033" spans="31:31" ht="15.75" x14ac:dyDescent="0.3">
      <c r="AE46033" s="70"/>
    </row>
    <row r="46034" spans="31:31" ht="15.75" x14ac:dyDescent="0.3">
      <c r="AE46034" s="70"/>
    </row>
    <row r="46035" spans="31:31" ht="15.75" x14ac:dyDescent="0.3">
      <c r="AE46035" s="70"/>
    </row>
    <row r="46036" spans="31:31" ht="15.75" x14ac:dyDescent="0.3">
      <c r="AE46036" s="70"/>
    </row>
    <row r="46037" spans="31:31" ht="15.75" x14ac:dyDescent="0.3">
      <c r="AE46037" s="70"/>
    </row>
    <row r="46038" spans="31:31" ht="15.75" x14ac:dyDescent="0.3">
      <c r="AE46038" s="70"/>
    </row>
    <row r="46039" spans="31:31" ht="15.75" x14ac:dyDescent="0.3">
      <c r="AE46039" s="70"/>
    </row>
    <row r="46040" spans="31:31" ht="15.75" x14ac:dyDescent="0.3">
      <c r="AE46040" s="70"/>
    </row>
    <row r="46041" spans="31:31" ht="15.75" x14ac:dyDescent="0.3">
      <c r="AE46041" s="70"/>
    </row>
    <row r="46042" spans="31:31" ht="15.75" x14ac:dyDescent="0.3">
      <c r="AE46042" s="70"/>
    </row>
    <row r="46043" spans="31:31" ht="15.75" x14ac:dyDescent="0.3">
      <c r="AE46043" s="70"/>
    </row>
    <row r="46044" spans="31:31" ht="15.75" x14ac:dyDescent="0.3">
      <c r="AE46044" s="70"/>
    </row>
    <row r="46045" spans="31:31" ht="15.75" x14ac:dyDescent="0.3">
      <c r="AE46045" s="70"/>
    </row>
    <row r="46046" spans="31:31" ht="15.75" x14ac:dyDescent="0.3">
      <c r="AE46046" s="70"/>
    </row>
    <row r="46047" spans="31:31" ht="15.75" x14ac:dyDescent="0.3">
      <c r="AE46047" s="70"/>
    </row>
    <row r="46048" spans="31:31" ht="15.75" x14ac:dyDescent="0.3">
      <c r="AE46048" s="70"/>
    </row>
    <row r="46049" spans="31:31" ht="15.75" x14ac:dyDescent="0.3">
      <c r="AE46049" s="70"/>
    </row>
    <row r="46050" spans="31:31" ht="15.75" x14ac:dyDescent="0.3">
      <c r="AE46050" s="70"/>
    </row>
    <row r="46051" spans="31:31" ht="15.75" x14ac:dyDescent="0.3">
      <c r="AE46051" s="70"/>
    </row>
    <row r="46052" spans="31:31" ht="15.75" x14ac:dyDescent="0.3">
      <c r="AE46052" s="70"/>
    </row>
    <row r="46053" spans="31:31" ht="15.75" x14ac:dyDescent="0.3">
      <c r="AE46053" s="70"/>
    </row>
    <row r="46054" spans="31:31" ht="15.75" x14ac:dyDescent="0.3">
      <c r="AE46054" s="70"/>
    </row>
    <row r="46055" spans="31:31" ht="15.75" x14ac:dyDescent="0.3">
      <c r="AE46055" s="70"/>
    </row>
    <row r="46056" spans="31:31" ht="15.75" x14ac:dyDescent="0.3">
      <c r="AE46056" s="70"/>
    </row>
    <row r="46057" spans="31:31" ht="15.75" x14ac:dyDescent="0.3">
      <c r="AE46057" s="70"/>
    </row>
    <row r="46058" spans="31:31" ht="15.75" x14ac:dyDescent="0.3">
      <c r="AE46058" s="70"/>
    </row>
    <row r="46059" spans="31:31" ht="15.75" x14ac:dyDescent="0.3">
      <c r="AE46059" s="70"/>
    </row>
    <row r="46060" spans="31:31" ht="15.75" x14ac:dyDescent="0.3">
      <c r="AE46060" s="70"/>
    </row>
    <row r="46061" spans="31:31" ht="15.75" x14ac:dyDescent="0.3">
      <c r="AE46061" s="70"/>
    </row>
    <row r="46062" spans="31:31" ht="15.75" x14ac:dyDescent="0.3">
      <c r="AE46062" s="70"/>
    </row>
    <row r="46063" spans="31:31" ht="15.75" x14ac:dyDescent="0.3">
      <c r="AE46063" s="70"/>
    </row>
    <row r="46064" spans="31:31" ht="15.75" x14ac:dyDescent="0.3">
      <c r="AE46064" s="70"/>
    </row>
    <row r="46065" spans="31:31" ht="15.75" x14ac:dyDescent="0.3">
      <c r="AE46065" s="70"/>
    </row>
    <row r="46066" spans="31:31" ht="15.75" x14ac:dyDescent="0.3">
      <c r="AE46066" s="70"/>
    </row>
    <row r="46067" spans="31:31" ht="15.75" x14ac:dyDescent="0.3">
      <c r="AE46067" s="70"/>
    </row>
    <row r="46068" spans="31:31" ht="15.75" x14ac:dyDescent="0.3">
      <c r="AE46068" s="70"/>
    </row>
    <row r="46069" spans="31:31" ht="15.75" x14ac:dyDescent="0.3">
      <c r="AE46069" s="70"/>
    </row>
    <row r="46070" spans="31:31" ht="15.75" x14ac:dyDescent="0.3">
      <c r="AE46070" s="70"/>
    </row>
    <row r="46071" spans="31:31" ht="15.75" x14ac:dyDescent="0.3">
      <c r="AE46071" s="70"/>
    </row>
    <row r="46072" spans="31:31" ht="15.75" x14ac:dyDescent="0.3">
      <c r="AE46072" s="70"/>
    </row>
    <row r="46073" spans="31:31" ht="15.75" x14ac:dyDescent="0.3">
      <c r="AE46073" s="70"/>
    </row>
    <row r="46074" spans="31:31" ht="15.75" x14ac:dyDescent="0.3">
      <c r="AE46074" s="70"/>
    </row>
    <row r="46075" spans="31:31" ht="15.75" x14ac:dyDescent="0.3">
      <c r="AE46075" s="70"/>
    </row>
    <row r="46076" spans="31:31" ht="15.75" x14ac:dyDescent="0.3">
      <c r="AE46076" s="70"/>
    </row>
    <row r="46077" spans="31:31" ht="15.75" x14ac:dyDescent="0.3">
      <c r="AE46077" s="70"/>
    </row>
    <row r="46078" spans="31:31" ht="15.75" x14ac:dyDescent="0.3">
      <c r="AE46078" s="70"/>
    </row>
    <row r="46079" spans="31:31" ht="15.75" x14ac:dyDescent="0.3">
      <c r="AE46079" s="70"/>
    </row>
    <row r="46080" spans="31:31" ht="15.75" x14ac:dyDescent="0.3">
      <c r="AE46080" s="70"/>
    </row>
    <row r="46081" spans="31:31" ht="15.75" x14ac:dyDescent="0.3">
      <c r="AE46081" s="70"/>
    </row>
    <row r="46082" spans="31:31" ht="15.75" x14ac:dyDescent="0.3">
      <c r="AE46082" s="70"/>
    </row>
    <row r="46083" spans="31:31" ht="15.75" x14ac:dyDescent="0.3">
      <c r="AE46083" s="70"/>
    </row>
    <row r="46084" spans="31:31" ht="15.75" x14ac:dyDescent="0.3">
      <c r="AE46084" s="70"/>
    </row>
    <row r="46085" spans="31:31" ht="15.75" x14ac:dyDescent="0.3">
      <c r="AE46085" s="70"/>
    </row>
    <row r="46086" spans="31:31" ht="15.75" x14ac:dyDescent="0.3">
      <c r="AE46086" s="70"/>
    </row>
    <row r="46087" spans="31:31" ht="15.75" x14ac:dyDescent="0.3">
      <c r="AE46087" s="70"/>
    </row>
    <row r="46088" spans="31:31" ht="15.75" x14ac:dyDescent="0.3">
      <c r="AE46088" s="70"/>
    </row>
    <row r="46089" spans="31:31" ht="15.75" x14ac:dyDescent="0.3">
      <c r="AE46089" s="70"/>
    </row>
    <row r="46090" spans="31:31" ht="15.75" x14ac:dyDescent="0.3">
      <c r="AE46090" s="70"/>
    </row>
    <row r="46091" spans="31:31" ht="15.75" x14ac:dyDescent="0.3">
      <c r="AE46091" s="70"/>
    </row>
    <row r="46092" spans="31:31" ht="15.75" x14ac:dyDescent="0.3">
      <c r="AE46092" s="70"/>
    </row>
    <row r="46093" spans="31:31" ht="15.75" x14ac:dyDescent="0.3">
      <c r="AE46093" s="70"/>
    </row>
    <row r="46094" spans="31:31" ht="15.75" x14ac:dyDescent="0.3">
      <c r="AE46094" s="70"/>
    </row>
    <row r="46095" spans="31:31" ht="15.75" x14ac:dyDescent="0.3">
      <c r="AE46095" s="70"/>
    </row>
    <row r="46096" spans="31:31" ht="15.75" x14ac:dyDescent="0.3">
      <c r="AE46096" s="70"/>
    </row>
    <row r="46097" spans="31:31" ht="15.75" x14ac:dyDescent="0.3">
      <c r="AE46097" s="70"/>
    </row>
    <row r="46098" spans="31:31" ht="15.75" x14ac:dyDescent="0.3">
      <c r="AE46098" s="70"/>
    </row>
    <row r="46099" spans="31:31" ht="15.75" x14ac:dyDescent="0.3">
      <c r="AE46099" s="70"/>
    </row>
    <row r="46100" spans="31:31" ht="15.75" x14ac:dyDescent="0.3">
      <c r="AE46100" s="70"/>
    </row>
    <row r="46101" spans="31:31" ht="15.75" x14ac:dyDescent="0.3">
      <c r="AE46101" s="70"/>
    </row>
    <row r="46102" spans="31:31" ht="15.75" x14ac:dyDescent="0.3">
      <c r="AE46102" s="70"/>
    </row>
    <row r="46103" spans="31:31" ht="15.75" x14ac:dyDescent="0.3">
      <c r="AE46103" s="70"/>
    </row>
    <row r="46104" spans="31:31" ht="15.75" x14ac:dyDescent="0.3">
      <c r="AE46104" s="70"/>
    </row>
    <row r="46105" spans="31:31" ht="15.75" x14ac:dyDescent="0.3">
      <c r="AE46105" s="70"/>
    </row>
    <row r="46106" spans="31:31" ht="15.75" x14ac:dyDescent="0.3">
      <c r="AE46106" s="70"/>
    </row>
    <row r="46107" spans="31:31" ht="15.75" x14ac:dyDescent="0.3">
      <c r="AE46107" s="70"/>
    </row>
    <row r="46108" spans="31:31" ht="15.75" x14ac:dyDescent="0.3">
      <c r="AE46108" s="70"/>
    </row>
    <row r="46109" spans="31:31" ht="15.75" x14ac:dyDescent="0.3">
      <c r="AE46109" s="70"/>
    </row>
    <row r="46110" spans="31:31" ht="15.75" x14ac:dyDescent="0.3">
      <c r="AE46110" s="70"/>
    </row>
    <row r="46111" spans="31:31" ht="15.75" x14ac:dyDescent="0.3">
      <c r="AE46111" s="70"/>
    </row>
    <row r="46112" spans="31:31" ht="15.75" x14ac:dyDescent="0.3">
      <c r="AE46112" s="70"/>
    </row>
    <row r="46113" spans="31:31" ht="15.75" x14ac:dyDescent="0.3">
      <c r="AE46113" s="70"/>
    </row>
    <row r="46114" spans="31:31" ht="15.75" x14ac:dyDescent="0.3">
      <c r="AE46114" s="70"/>
    </row>
    <row r="46115" spans="31:31" ht="15.75" x14ac:dyDescent="0.3">
      <c r="AE46115" s="70"/>
    </row>
    <row r="46116" spans="31:31" ht="15.75" x14ac:dyDescent="0.3">
      <c r="AE46116" s="70"/>
    </row>
    <row r="46117" spans="31:31" ht="15.75" x14ac:dyDescent="0.3">
      <c r="AE46117" s="70"/>
    </row>
    <row r="46118" spans="31:31" ht="15.75" x14ac:dyDescent="0.3">
      <c r="AE46118" s="70"/>
    </row>
    <row r="46119" spans="31:31" ht="15.75" x14ac:dyDescent="0.3">
      <c r="AE46119" s="70"/>
    </row>
    <row r="46120" spans="31:31" ht="15.75" x14ac:dyDescent="0.3">
      <c r="AE46120" s="70"/>
    </row>
    <row r="46121" spans="31:31" ht="15.75" x14ac:dyDescent="0.3">
      <c r="AE46121" s="70"/>
    </row>
    <row r="46122" spans="31:31" ht="15.75" x14ac:dyDescent="0.3">
      <c r="AE46122" s="70"/>
    </row>
    <row r="46123" spans="31:31" ht="15.75" x14ac:dyDescent="0.3">
      <c r="AE46123" s="70"/>
    </row>
    <row r="46124" spans="31:31" ht="15.75" x14ac:dyDescent="0.3">
      <c r="AE46124" s="70"/>
    </row>
    <row r="46125" spans="31:31" ht="15.75" x14ac:dyDescent="0.3">
      <c r="AE46125" s="70"/>
    </row>
    <row r="46126" spans="31:31" ht="15.75" x14ac:dyDescent="0.3">
      <c r="AE46126" s="70"/>
    </row>
    <row r="46127" spans="31:31" ht="15.75" x14ac:dyDescent="0.3">
      <c r="AE46127" s="70"/>
    </row>
    <row r="46128" spans="31:31" ht="15.75" x14ac:dyDescent="0.3">
      <c r="AE46128" s="70"/>
    </row>
    <row r="46129" spans="31:31" ht="15.75" x14ac:dyDescent="0.3">
      <c r="AE46129" s="70"/>
    </row>
    <row r="46130" spans="31:31" ht="15.75" x14ac:dyDescent="0.3">
      <c r="AE46130" s="70"/>
    </row>
    <row r="46131" spans="31:31" ht="15.75" x14ac:dyDescent="0.3">
      <c r="AE46131" s="70"/>
    </row>
    <row r="46132" spans="31:31" ht="15.75" x14ac:dyDescent="0.3">
      <c r="AE46132" s="70"/>
    </row>
    <row r="46133" spans="31:31" ht="15.75" x14ac:dyDescent="0.3">
      <c r="AE46133" s="70"/>
    </row>
    <row r="46134" spans="31:31" ht="15.75" x14ac:dyDescent="0.3">
      <c r="AE46134" s="70"/>
    </row>
    <row r="46135" spans="31:31" ht="15.75" x14ac:dyDescent="0.3">
      <c r="AE46135" s="70"/>
    </row>
    <row r="46136" spans="31:31" ht="15.75" x14ac:dyDescent="0.3">
      <c r="AE46136" s="70"/>
    </row>
    <row r="46137" spans="31:31" ht="15.75" x14ac:dyDescent="0.3">
      <c r="AE46137" s="70"/>
    </row>
    <row r="46138" spans="31:31" ht="15.75" x14ac:dyDescent="0.3">
      <c r="AE46138" s="70"/>
    </row>
    <row r="46139" spans="31:31" ht="15.75" x14ac:dyDescent="0.3">
      <c r="AE46139" s="70"/>
    </row>
    <row r="46140" spans="31:31" ht="15.75" x14ac:dyDescent="0.3">
      <c r="AE46140" s="70"/>
    </row>
    <row r="46141" spans="31:31" ht="15.75" x14ac:dyDescent="0.3">
      <c r="AE46141" s="70"/>
    </row>
    <row r="46142" spans="31:31" ht="15.75" x14ac:dyDescent="0.3">
      <c r="AE46142" s="70"/>
    </row>
    <row r="46143" spans="31:31" ht="15.75" x14ac:dyDescent="0.3">
      <c r="AE46143" s="70"/>
    </row>
    <row r="46144" spans="31:31" ht="15.75" x14ac:dyDescent="0.3">
      <c r="AE46144" s="70"/>
    </row>
    <row r="46145" spans="31:31" ht="15.75" x14ac:dyDescent="0.3">
      <c r="AE46145" s="70"/>
    </row>
    <row r="46146" spans="31:31" ht="15.75" x14ac:dyDescent="0.3">
      <c r="AE46146" s="70"/>
    </row>
    <row r="46147" spans="31:31" ht="15.75" x14ac:dyDescent="0.3">
      <c r="AE46147" s="70"/>
    </row>
    <row r="46148" spans="31:31" ht="15.75" x14ac:dyDescent="0.3">
      <c r="AE46148" s="70"/>
    </row>
    <row r="46149" spans="31:31" ht="15.75" x14ac:dyDescent="0.3">
      <c r="AE46149" s="70"/>
    </row>
    <row r="46150" spans="31:31" ht="15.75" x14ac:dyDescent="0.3">
      <c r="AE46150" s="70"/>
    </row>
    <row r="46151" spans="31:31" ht="15.75" x14ac:dyDescent="0.3">
      <c r="AE46151" s="70"/>
    </row>
    <row r="46152" spans="31:31" ht="15.75" x14ac:dyDescent="0.3">
      <c r="AE46152" s="70"/>
    </row>
    <row r="46153" spans="31:31" ht="15.75" x14ac:dyDescent="0.3">
      <c r="AE46153" s="70"/>
    </row>
    <row r="46154" spans="31:31" ht="15.75" x14ac:dyDescent="0.3">
      <c r="AE46154" s="70"/>
    </row>
    <row r="46155" spans="31:31" ht="15.75" x14ac:dyDescent="0.3">
      <c r="AE46155" s="70"/>
    </row>
    <row r="46156" spans="31:31" ht="15.75" x14ac:dyDescent="0.3">
      <c r="AE46156" s="70"/>
    </row>
    <row r="46157" spans="31:31" ht="15.75" x14ac:dyDescent="0.3">
      <c r="AE46157" s="70"/>
    </row>
    <row r="46158" spans="31:31" ht="15.75" x14ac:dyDescent="0.3">
      <c r="AE46158" s="70"/>
    </row>
    <row r="46159" spans="31:31" ht="15.75" x14ac:dyDescent="0.3">
      <c r="AE46159" s="70"/>
    </row>
    <row r="46160" spans="31:31" ht="15.75" x14ac:dyDescent="0.3">
      <c r="AE46160" s="70"/>
    </row>
    <row r="46161" spans="31:31" ht="15.75" x14ac:dyDescent="0.3">
      <c r="AE46161" s="70"/>
    </row>
    <row r="46162" spans="31:31" ht="15.75" x14ac:dyDescent="0.3">
      <c r="AE46162" s="70"/>
    </row>
    <row r="46163" spans="31:31" ht="15.75" x14ac:dyDescent="0.3">
      <c r="AE46163" s="70"/>
    </row>
    <row r="46164" spans="31:31" ht="15.75" x14ac:dyDescent="0.3">
      <c r="AE46164" s="70"/>
    </row>
    <row r="46165" spans="31:31" ht="15.75" x14ac:dyDescent="0.3">
      <c r="AE46165" s="70"/>
    </row>
    <row r="46166" spans="31:31" ht="15.75" x14ac:dyDescent="0.3">
      <c r="AE46166" s="70"/>
    </row>
    <row r="46167" spans="31:31" ht="15.75" x14ac:dyDescent="0.3">
      <c r="AE46167" s="70"/>
    </row>
    <row r="46168" spans="31:31" ht="15.75" x14ac:dyDescent="0.3">
      <c r="AE46168" s="70"/>
    </row>
    <row r="46169" spans="31:31" ht="15.75" x14ac:dyDescent="0.3">
      <c r="AE46169" s="70"/>
    </row>
    <row r="46170" spans="31:31" ht="15.75" x14ac:dyDescent="0.3">
      <c r="AE46170" s="70"/>
    </row>
    <row r="46171" spans="31:31" ht="15.75" x14ac:dyDescent="0.3">
      <c r="AE46171" s="70"/>
    </row>
    <row r="46172" spans="31:31" ht="15.75" x14ac:dyDescent="0.3">
      <c r="AE46172" s="70"/>
    </row>
    <row r="46173" spans="31:31" ht="15.75" x14ac:dyDescent="0.3">
      <c r="AE46173" s="70"/>
    </row>
    <row r="46174" spans="31:31" ht="15.75" x14ac:dyDescent="0.3">
      <c r="AE46174" s="70"/>
    </row>
    <row r="46175" spans="31:31" ht="15.75" x14ac:dyDescent="0.3">
      <c r="AE46175" s="70"/>
    </row>
    <row r="46176" spans="31:31" ht="15.75" x14ac:dyDescent="0.3">
      <c r="AE46176" s="70"/>
    </row>
    <row r="46177" spans="31:31" ht="15.75" x14ac:dyDescent="0.3">
      <c r="AE46177" s="70"/>
    </row>
    <row r="46178" spans="31:31" ht="15.75" x14ac:dyDescent="0.3">
      <c r="AE46178" s="70"/>
    </row>
    <row r="46179" spans="31:31" ht="15.75" x14ac:dyDescent="0.3">
      <c r="AE46179" s="70"/>
    </row>
    <row r="46180" spans="31:31" ht="15.75" x14ac:dyDescent="0.3">
      <c r="AE46180" s="70"/>
    </row>
    <row r="46181" spans="31:31" ht="15.75" x14ac:dyDescent="0.3">
      <c r="AE46181" s="70"/>
    </row>
    <row r="46182" spans="31:31" ht="15.75" x14ac:dyDescent="0.3">
      <c r="AE46182" s="70"/>
    </row>
    <row r="46183" spans="31:31" ht="15.75" x14ac:dyDescent="0.3">
      <c r="AE46183" s="70"/>
    </row>
    <row r="46184" spans="31:31" ht="15.75" x14ac:dyDescent="0.3">
      <c r="AE46184" s="70"/>
    </row>
    <row r="46185" spans="31:31" ht="15.75" x14ac:dyDescent="0.3">
      <c r="AE46185" s="70"/>
    </row>
    <row r="46186" spans="31:31" ht="15.75" x14ac:dyDescent="0.3">
      <c r="AE46186" s="70"/>
    </row>
    <row r="46187" spans="31:31" ht="15.75" x14ac:dyDescent="0.3">
      <c r="AE46187" s="70"/>
    </row>
    <row r="46188" spans="31:31" ht="15.75" x14ac:dyDescent="0.3">
      <c r="AE46188" s="70"/>
    </row>
    <row r="46189" spans="31:31" ht="15.75" x14ac:dyDescent="0.3">
      <c r="AE46189" s="70"/>
    </row>
    <row r="46190" spans="31:31" ht="15.75" x14ac:dyDescent="0.3">
      <c r="AE46190" s="70"/>
    </row>
    <row r="46191" spans="31:31" ht="15.75" x14ac:dyDescent="0.3">
      <c r="AE46191" s="70"/>
    </row>
    <row r="46192" spans="31:31" ht="15.75" x14ac:dyDescent="0.3">
      <c r="AE46192" s="70"/>
    </row>
    <row r="46193" spans="31:31" ht="15.75" x14ac:dyDescent="0.3">
      <c r="AE46193" s="70"/>
    </row>
    <row r="46194" spans="31:31" ht="15.75" x14ac:dyDescent="0.3">
      <c r="AE46194" s="70"/>
    </row>
    <row r="46195" spans="31:31" ht="15.75" x14ac:dyDescent="0.3">
      <c r="AE46195" s="70"/>
    </row>
    <row r="46196" spans="31:31" ht="15.75" x14ac:dyDescent="0.3">
      <c r="AE46196" s="70"/>
    </row>
    <row r="46197" spans="31:31" ht="15.75" x14ac:dyDescent="0.3">
      <c r="AE46197" s="70"/>
    </row>
    <row r="46198" spans="31:31" ht="15.75" x14ac:dyDescent="0.3">
      <c r="AE46198" s="70"/>
    </row>
    <row r="46199" spans="31:31" ht="15.75" x14ac:dyDescent="0.3">
      <c r="AE46199" s="70"/>
    </row>
    <row r="46200" spans="31:31" ht="15.75" x14ac:dyDescent="0.3">
      <c r="AE46200" s="70"/>
    </row>
    <row r="46201" spans="31:31" ht="15.75" x14ac:dyDescent="0.3">
      <c r="AE46201" s="70"/>
    </row>
    <row r="46202" spans="31:31" ht="15.75" x14ac:dyDescent="0.3">
      <c r="AE46202" s="70"/>
    </row>
    <row r="46203" spans="31:31" ht="15.75" x14ac:dyDescent="0.3">
      <c r="AE46203" s="70"/>
    </row>
    <row r="46204" spans="31:31" ht="15.75" x14ac:dyDescent="0.3">
      <c r="AE46204" s="70"/>
    </row>
    <row r="46205" spans="31:31" ht="15.75" x14ac:dyDescent="0.3">
      <c r="AE46205" s="70"/>
    </row>
    <row r="46206" spans="31:31" ht="15.75" x14ac:dyDescent="0.3">
      <c r="AE46206" s="70"/>
    </row>
    <row r="46207" spans="31:31" ht="15.75" x14ac:dyDescent="0.3">
      <c r="AE46207" s="70"/>
    </row>
    <row r="46208" spans="31:31" ht="15.75" x14ac:dyDescent="0.3">
      <c r="AE46208" s="70"/>
    </row>
    <row r="46209" spans="31:31" ht="15.75" x14ac:dyDescent="0.3">
      <c r="AE46209" s="70"/>
    </row>
    <row r="46210" spans="31:31" ht="15.75" x14ac:dyDescent="0.3">
      <c r="AE46210" s="70"/>
    </row>
    <row r="46211" spans="31:31" ht="15.75" x14ac:dyDescent="0.3">
      <c r="AE46211" s="70"/>
    </row>
    <row r="46212" spans="31:31" ht="15.75" x14ac:dyDescent="0.3">
      <c r="AE46212" s="70"/>
    </row>
    <row r="46213" spans="31:31" ht="15.75" x14ac:dyDescent="0.3">
      <c r="AE46213" s="70"/>
    </row>
    <row r="46214" spans="31:31" ht="15.75" x14ac:dyDescent="0.3">
      <c r="AE46214" s="70"/>
    </row>
    <row r="46215" spans="31:31" ht="15.75" x14ac:dyDescent="0.3">
      <c r="AE46215" s="70"/>
    </row>
    <row r="46216" spans="31:31" ht="15.75" x14ac:dyDescent="0.3">
      <c r="AE46216" s="70"/>
    </row>
    <row r="46217" spans="31:31" ht="15.75" x14ac:dyDescent="0.3">
      <c r="AE46217" s="70"/>
    </row>
    <row r="46218" spans="31:31" ht="15.75" x14ac:dyDescent="0.3">
      <c r="AE46218" s="70"/>
    </row>
    <row r="46219" spans="31:31" ht="15.75" x14ac:dyDescent="0.3">
      <c r="AE46219" s="70"/>
    </row>
    <row r="46220" spans="31:31" ht="15.75" x14ac:dyDescent="0.3">
      <c r="AE46220" s="70"/>
    </row>
    <row r="46221" spans="31:31" ht="15.75" x14ac:dyDescent="0.3">
      <c r="AE46221" s="70"/>
    </row>
    <row r="46222" spans="31:31" ht="15.75" x14ac:dyDescent="0.3">
      <c r="AE46222" s="70"/>
    </row>
    <row r="46223" spans="31:31" ht="15.75" x14ac:dyDescent="0.3">
      <c r="AE46223" s="70"/>
    </row>
    <row r="46224" spans="31:31" ht="15.75" x14ac:dyDescent="0.3">
      <c r="AE46224" s="70"/>
    </row>
    <row r="46225" spans="31:31" ht="15.75" x14ac:dyDescent="0.3">
      <c r="AE46225" s="70"/>
    </row>
    <row r="46226" spans="31:31" ht="15.75" x14ac:dyDescent="0.3">
      <c r="AE46226" s="70"/>
    </row>
    <row r="46227" spans="31:31" ht="15.75" x14ac:dyDescent="0.3">
      <c r="AE46227" s="70"/>
    </row>
    <row r="46228" spans="31:31" ht="15.75" x14ac:dyDescent="0.3">
      <c r="AE46228" s="70"/>
    </row>
    <row r="46229" spans="31:31" ht="15.75" x14ac:dyDescent="0.3">
      <c r="AE46229" s="70"/>
    </row>
    <row r="46230" spans="31:31" ht="15.75" x14ac:dyDescent="0.3">
      <c r="AE46230" s="70"/>
    </row>
    <row r="46231" spans="31:31" ht="15.75" x14ac:dyDescent="0.3">
      <c r="AE46231" s="70"/>
    </row>
    <row r="46232" spans="31:31" ht="15.75" x14ac:dyDescent="0.3">
      <c r="AE46232" s="70"/>
    </row>
    <row r="46233" spans="31:31" ht="15.75" x14ac:dyDescent="0.3">
      <c r="AE46233" s="70"/>
    </row>
    <row r="46234" spans="31:31" ht="15.75" x14ac:dyDescent="0.3">
      <c r="AE46234" s="70"/>
    </row>
    <row r="46235" spans="31:31" ht="15.75" x14ac:dyDescent="0.3">
      <c r="AE46235" s="70"/>
    </row>
    <row r="46236" spans="31:31" ht="15.75" x14ac:dyDescent="0.3">
      <c r="AE46236" s="70"/>
    </row>
    <row r="46237" spans="31:31" ht="15.75" x14ac:dyDescent="0.3">
      <c r="AE46237" s="70"/>
    </row>
    <row r="46238" spans="31:31" ht="15.75" x14ac:dyDescent="0.3">
      <c r="AE46238" s="70"/>
    </row>
    <row r="46239" spans="31:31" ht="15.75" x14ac:dyDescent="0.3">
      <c r="AE46239" s="70"/>
    </row>
    <row r="46240" spans="31:31" ht="15.75" x14ac:dyDescent="0.3">
      <c r="AE46240" s="70"/>
    </row>
    <row r="46241" spans="31:31" ht="15.75" x14ac:dyDescent="0.3">
      <c r="AE46241" s="70"/>
    </row>
    <row r="46242" spans="31:31" ht="15.75" x14ac:dyDescent="0.3">
      <c r="AE46242" s="70"/>
    </row>
    <row r="46243" spans="31:31" ht="15.75" x14ac:dyDescent="0.3">
      <c r="AE46243" s="70"/>
    </row>
    <row r="46244" spans="31:31" ht="15.75" x14ac:dyDescent="0.3">
      <c r="AE46244" s="70"/>
    </row>
    <row r="46245" spans="31:31" ht="15.75" x14ac:dyDescent="0.3">
      <c r="AE46245" s="70"/>
    </row>
    <row r="46246" spans="31:31" ht="15.75" x14ac:dyDescent="0.3">
      <c r="AE46246" s="70"/>
    </row>
    <row r="46247" spans="31:31" ht="15.75" x14ac:dyDescent="0.3">
      <c r="AE46247" s="70"/>
    </row>
    <row r="46248" spans="31:31" ht="15.75" x14ac:dyDescent="0.3">
      <c r="AE46248" s="70"/>
    </row>
    <row r="46249" spans="31:31" ht="15.75" x14ac:dyDescent="0.3">
      <c r="AE46249" s="70"/>
    </row>
    <row r="46250" spans="31:31" ht="15.75" x14ac:dyDescent="0.3">
      <c r="AE46250" s="70"/>
    </row>
    <row r="46251" spans="31:31" ht="15.75" x14ac:dyDescent="0.3">
      <c r="AE46251" s="70"/>
    </row>
    <row r="46252" spans="31:31" ht="15.75" x14ac:dyDescent="0.3">
      <c r="AE46252" s="70"/>
    </row>
    <row r="46253" spans="31:31" ht="15.75" x14ac:dyDescent="0.3">
      <c r="AE46253" s="70"/>
    </row>
    <row r="46254" spans="31:31" ht="15.75" x14ac:dyDescent="0.3">
      <c r="AE46254" s="70"/>
    </row>
    <row r="46255" spans="31:31" ht="15.75" x14ac:dyDescent="0.3">
      <c r="AE46255" s="70"/>
    </row>
    <row r="46256" spans="31:31" ht="15.75" x14ac:dyDescent="0.3">
      <c r="AE46256" s="70"/>
    </row>
    <row r="46257" spans="31:31" ht="15.75" x14ac:dyDescent="0.3">
      <c r="AE46257" s="70"/>
    </row>
    <row r="46258" spans="31:31" ht="15.75" x14ac:dyDescent="0.3">
      <c r="AE46258" s="70"/>
    </row>
    <row r="46259" spans="31:31" ht="15.75" x14ac:dyDescent="0.3">
      <c r="AE46259" s="70"/>
    </row>
    <row r="46260" spans="31:31" ht="15.75" x14ac:dyDescent="0.3">
      <c r="AE46260" s="70"/>
    </row>
    <row r="46261" spans="31:31" ht="15.75" x14ac:dyDescent="0.3">
      <c r="AE46261" s="70"/>
    </row>
    <row r="46262" spans="31:31" ht="15.75" x14ac:dyDescent="0.3">
      <c r="AE46262" s="70"/>
    </row>
    <row r="46263" spans="31:31" ht="15.75" x14ac:dyDescent="0.3">
      <c r="AE46263" s="70"/>
    </row>
    <row r="46264" spans="31:31" ht="15.75" x14ac:dyDescent="0.3">
      <c r="AE46264" s="70"/>
    </row>
    <row r="46265" spans="31:31" ht="15.75" x14ac:dyDescent="0.3">
      <c r="AE46265" s="70"/>
    </row>
    <row r="46266" spans="31:31" ht="15.75" x14ac:dyDescent="0.3">
      <c r="AE46266" s="70"/>
    </row>
    <row r="46267" spans="31:31" ht="15.75" x14ac:dyDescent="0.3">
      <c r="AE46267" s="70"/>
    </row>
    <row r="46268" spans="31:31" ht="15.75" x14ac:dyDescent="0.3">
      <c r="AE46268" s="70"/>
    </row>
    <row r="46269" spans="31:31" ht="15.75" x14ac:dyDescent="0.3">
      <c r="AE46269" s="70"/>
    </row>
    <row r="46270" spans="31:31" ht="15.75" x14ac:dyDescent="0.3">
      <c r="AE46270" s="70"/>
    </row>
    <row r="46271" spans="31:31" ht="15.75" x14ac:dyDescent="0.3">
      <c r="AE46271" s="70"/>
    </row>
    <row r="46272" spans="31:31" ht="15.75" x14ac:dyDescent="0.3">
      <c r="AE46272" s="70"/>
    </row>
    <row r="46273" spans="31:31" ht="15.75" x14ac:dyDescent="0.3">
      <c r="AE46273" s="70"/>
    </row>
    <row r="46274" spans="31:31" ht="15.75" x14ac:dyDescent="0.3">
      <c r="AE46274" s="70"/>
    </row>
    <row r="46275" spans="31:31" ht="15.75" x14ac:dyDescent="0.3">
      <c r="AE46275" s="70"/>
    </row>
    <row r="46276" spans="31:31" ht="15.75" x14ac:dyDescent="0.3">
      <c r="AE46276" s="70"/>
    </row>
    <row r="46277" spans="31:31" ht="15.75" x14ac:dyDescent="0.3">
      <c r="AE46277" s="70"/>
    </row>
    <row r="46278" spans="31:31" ht="15.75" x14ac:dyDescent="0.3">
      <c r="AE46278" s="70"/>
    </row>
    <row r="46279" spans="31:31" ht="15.75" x14ac:dyDescent="0.3">
      <c r="AE46279" s="70"/>
    </row>
    <row r="46280" spans="31:31" ht="15.75" x14ac:dyDescent="0.3">
      <c r="AE46280" s="70"/>
    </row>
    <row r="46281" spans="31:31" ht="15.75" x14ac:dyDescent="0.3">
      <c r="AE46281" s="70"/>
    </row>
    <row r="46282" spans="31:31" ht="15.75" x14ac:dyDescent="0.3">
      <c r="AE46282" s="70"/>
    </row>
    <row r="46283" spans="31:31" ht="15.75" x14ac:dyDescent="0.3">
      <c r="AE46283" s="70"/>
    </row>
    <row r="46284" spans="31:31" ht="15.75" x14ac:dyDescent="0.3">
      <c r="AE46284" s="70"/>
    </row>
    <row r="46285" spans="31:31" ht="15.75" x14ac:dyDescent="0.3">
      <c r="AE46285" s="70"/>
    </row>
    <row r="46286" spans="31:31" ht="15.75" x14ac:dyDescent="0.3">
      <c r="AE46286" s="70"/>
    </row>
    <row r="46287" spans="31:31" ht="15.75" x14ac:dyDescent="0.3">
      <c r="AE46287" s="70"/>
    </row>
    <row r="46288" spans="31:31" ht="15.75" x14ac:dyDescent="0.3">
      <c r="AE46288" s="70"/>
    </row>
    <row r="46289" spans="31:31" ht="15.75" x14ac:dyDescent="0.3">
      <c r="AE46289" s="70"/>
    </row>
    <row r="46290" spans="31:31" ht="15.75" x14ac:dyDescent="0.3">
      <c r="AE46290" s="70"/>
    </row>
    <row r="46291" spans="31:31" ht="15.75" x14ac:dyDescent="0.3">
      <c r="AE46291" s="70"/>
    </row>
    <row r="46292" spans="31:31" ht="15.75" x14ac:dyDescent="0.3">
      <c r="AE46292" s="70"/>
    </row>
    <row r="46293" spans="31:31" ht="15.75" x14ac:dyDescent="0.3">
      <c r="AE46293" s="70"/>
    </row>
    <row r="46294" spans="31:31" ht="15.75" x14ac:dyDescent="0.3">
      <c r="AE46294" s="70"/>
    </row>
    <row r="46295" spans="31:31" ht="15.75" x14ac:dyDescent="0.3">
      <c r="AE46295" s="70"/>
    </row>
    <row r="46296" spans="31:31" ht="15.75" x14ac:dyDescent="0.3">
      <c r="AE46296" s="70"/>
    </row>
    <row r="46297" spans="31:31" ht="15.75" x14ac:dyDescent="0.3">
      <c r="AE46297" s="70"/>
    </row>
    <row r="46298" spans="31:31" ht="15.75" x14ac:dyDescent="0.3">
      <c r="AE46298" s="70"/>
    </row>
    <row r="46299" spans="31:31" ht="15.75" x14ac:dyDescent="0.3">
      <c r="AE46299" s="70"/>
    </row>
    <row r="46300" spans="31:31" ht="15.75" x14ac:dyDescent="0.3">
      <c r="AE46300" s="70"/>
    </row>
    <row r="46301" spans="31:31" ht="15.75" x14ac:dyDescent="0.3">
      <c r="AE46301" s="70"/>
    </row>
    <row r="46302" spans="31:31" ht="15.75" x14ac:dyDescent="0.3">
      <c r="AE46302" s="70"/>
    </row>
    <row r="46303" spans="31:31" ht="15.75" x14ac:dyDescent="0.3">
      <c r="AE46303" s="70"/>
    </row>
    <row r="46304" spans="31:31" ht="15.75" x14ac:dyDescent="0.3">
      <c r="AE46304" s="70"/>
    </row>
    <row r="46305" spans="31:31" ht="15.75" x14ac:dyDescent="0.3">
      <c r="AE46305" s="70"/>
    </row>
    <row r="46306" spans="31:31" ht="15.75" x14ac:dyDescent="0.3">
      <c r="AE46306" s="70"/>
    </row>
    <row r="46307" spans="31:31" ht="15.75" x14ac:dyDescent="0.3">
      <c r="AE46307" s="70"/>
    </row>
    <row r="46308" spans="31:31" ht="15.75" x14ac:dyDescent="0.3">
      <c r="AE46308" s="70"/>
    </row>
    <row r="46309" spans="31:31" ht="15.75" x14ac:dyDescent="0.3">
      <c r="AE46309" s="70"/>
    </row>
    <row r="46310" spans="31:31" ht="15.75" x14ac:dyDescent="0.3">
      <c r="AE46310" s="70"/>
    </row>
    <row r="46311" spans="31:31" ht="15.75" x14ac:dyDescent="0.3">
      <c r="AE46311" s="70"/>
    </row>
    <row r="46312" spans="31:31" ht="15.75" x14ac:dyDescent="0.3">
      <c r="AE46312" s="70"/>
    </row>
    <row r="46313" spans="31:31" ht="15.75" x14ac:dyDescent="0.3">
      <c r="AE46313" s="70"/>
    </row>
    <row r="46314" spans="31:31" ht="15.75" x14ac:dyDescent="0.3">
      <c r="AE46314" s="70"/>
    </row>
    <row r="46315" spans="31:31" ht="15.75" x14ac:dyDescent="0.3">
      <c r="AE46315" s="70"/>
    </row>
    <row r="46316" spans="31:31" ht="15.75" x14ac:dyDescent="0.3">
      <c r="AE46316" s="70"/>
    </row>
    <row r="46317" spans="31:31" ht="15.75" x14ac:dyDescent="0.3">
      <c r="AE46317" s="70"/>
    </row>
    <row r="46318" spans="31:31" ht="15.75" x14ac:dyDescent="0.3">
      <c r="AE46318" s="70"/>
    </row>
    <row r="46319" spans="31:31" ht="15.75" x14ac:dyDescent="0.3">
      <c r="AE46319" s="70"/>
    </row>
    <row r="46320" spans="31:31" ht="15.75" x14ac:dyDescent="0.3">
      <c r="AE46320" s="70"/>
    </row>
    <row r="46321" spans="31:31" ht="15.75" x14ac:dyDescent="0.3">
      <c r="AE46321" s="70"/>
    </row>
    <row r="46322" spans="31:31" ht="15.75" x14ac:dyDescent="0.3">
      <c r="AE46322" s="70"/>
    </row>
    <row r="46323" spans="31:31" ht="15.75" x14ac:dyDescent="0.3">
      <c r="AE46323" s="70"/>
    </row>
    <row r="46324" spans="31:31" ht="15.75" x14ac:dyDescent="0.3">
      <c r="AE46324" s="70"/>
    </row>
    <row r="46325" spans="31:31" ht="15.75" x14ac:dyDescent="0.3">
      <c r="AE46325" s="70"/>
    </row>
    <row r="46326" spans="31:31" ht="15.75" x14ac:dyDescent="0.3">
      <c r="AE46326" s="70"/>
    </row>
    <row r="46327" spans="31:31" ht="15.75" x14ac:dyDescent="0.3">
      <c r="AE46327" s="70"/>
    </row>
    <row r="46328" spans="31:31" ht="15.75" x14ac:dyDescent="0.3">
      <c r="AE46328" s="70"/>
    </row>
    <row r="46329" spans="31:31" ht="15.75" x14ac:dyDescent="0.3">
      <c r="AE46329" s="70"/>
    </row>
    <row r="46330" spans="31:31" ht="15.75" x14ac:dyDescent="0.3">
      <c r="AE46330" s="70"/>
    </row>
    <row r="46331" spans="31:31" ht="15.75" x14ac:dyDescent="0.3">
      <c r="AE46331" s="70"/>
    </row>
    <row r="46332" spans="31:31" ht="15.75" x14ac:dyDescent="0.3">
      <c r="AE46332" s="70"/>
    </row>
    <row r="46333" spans="31:31" ht="15.75" x14ac:dyDescent="0.3">
      <c r="AE46333" s="70"/>
    </row>
    <row r="46334" spans="31:31" ht="15.75" x14ac:dyDescent="0.3">
      <c r="AE46334" s="70"/>
    </row>
    <row r="46335" spans="31:31" ht="15.75" x14ac:dyDescent="0.3">
      <c r="AE46335" s="70"/>
    </row>
    <row r="46336" spans="31:31" ht="15.75" x14ac:dyDescent="0.3">
      <c r="AE46336" s="70"/>
    </row>
    <row r="46337" spans="31:31" ht="15.75" x14ac:dyDescent="0.3">
      <c r="AE46337" s="70"/>
    </row>
    <row r="46338" spans="31:31" ht="15.75" x14ac:dyDescent="0.3">
      <c r="AE46338" s="70"/>
    </row>
    <row r="46339" spans="31:31" ht="15.75" x14ac:dyDescent="0.3">
      <c r="AE46339" s="70"/>
    </row>
    <row r="46340" spans="31:31" ht="15.75" x14ac:dyDescent="0.3">
      <c r="AE46340" s="70"/>
    </row>
    <row r="46341" spans="31:31" ht="15.75" x14ac:dyDescent="0.3">
      <c r="AE46341" s="70"/>
    </row>
    <row r="46342" spans="31:31" ht="15.75" x14ac:dyDescent="0.3">
      <c r="AE46342" s="70"/>
    </row>
    <row r="46343" spans="31:31" ht="15.75" x14ac:dyDescent="0.3">
      <c r="AE46343" s="70"/>
    </row>
    <row r="46344" spans="31:31" ht="15.75" x14ac:dyDescent="0.3">
      <c r="AE46344" s="70"/>
    </row>
    <row r="46345" spans="31:31" ht="15.75" x14ac:dyDescent="0.3">
      <c r="AE46345" s="70"/>
    </row>
    <row r="46346" spans="31:31" ht="15.75" x14ac:dyDescent="0.3">
      <c r="AE46346" s="70"/>
    </row>
    <row r="46347" spans="31:31" ht="15.75" x14ac:dyDescent="0.3">
      <c r="AE46347" s="70"/>
    </row>
    <row r="46348" spans="31:31" ht="15.75" x14ac:dyDescent="0.3">
      <c r="AE46348" s="70"/>
    </row>
    <row r="46349" spans="31:31" ht="15.75" x14ac:dyDescent="0.3">
      <c r="AE46349" s="70"/>
    </row>
    <row r="46350" spans="31:31" ht="15.75" x14ac:dyDescent="0.3">
      <c r="AE46350" s="70"/>
    </row>
    <row r="46351" spans="31:31" ht="15.75" x14ac:dyDescent="0.3">
      <c r="AE46351" s="70"/>
    </row>
    <row r="46352" spans="31:31" ht="15.75" x14ac:dyDescent="0.3">
      <c r="AE46352" s="70"/>
    </row>
    <row r="46353" spans="31:31" ht="15.75" x14ac:dyDescent="0.3">
      <c r="AE46353" s="70"/>
    </row>
    <row r="46354" spans="31:31" ht="15.75" x14ac:dyDescent="0.3">
      <c r="AE46354" s="70"/>
    </row>
    <row r="46355" spans="31:31" ht="15.75" x14ac:dyDescent="0.3">
      <c r="AE46355" s="70"/>
    </row>
    <row r="46356" spans="31:31" ht="15.75" x14ac:dyDescent="0.3">
      <c r="AE46356" s="70"/>
    </row>
    <row r="46357" spans="31:31" ht="15.75" x14ac:dyDescent="0.3">
      <c r="AE46357" s="70"/>
    </row>
    <row r="46358" spans="31:31" ht="15.75" x14ac:dyDescent="0.3">
      <c r="AE46358" s="70"/>
    </row>
    <row r="46359" spans="31:31" ht="15.75" x14ac:dyDescent="0.3">
      <c r="AE46359" s="70"/>
    </row>
    <row r="46360" spans="31:31" ht="15.75" x14ac:dyDescent="0.3">
      <c r="AE46360" s="70"/>
    </row>
    <row r="46361" spans="31:31" ht="15.75" x14ac:dyDescent="0.3">
      <c r="AE46361" s="70"/>
    </row>
    <row r="46362" spans="31:31" ht="15.75" x14ac:dyDescent="0.3">
      <c r="AE46362" s="70"/>
    </row>
    <row r="46363" spans="31:31" ht="15.75" x14ac:dyDescent="0.3">
      <c r="AE46363" s="70"/>
    </row>
    <row r="46364" spans="31:31" ht="15.75" x14ac:dyDescent="0.3">
      <c r="AE46364" s="70"/>
    </row>
    <row r="46365" spans="31:31" ht="15.75" x14ac:dyDescent="0.3">
      <c r="AE46365" s="70"/>
    </row>
    <row r="46366" spans="31:31" ht="15.75" x14ac:dyDescent="0.3">
      <c r="AE46366" s="70"/>
    </row>
    <row r="46367" spans="31:31" ht="15.75" x14ac:dyDescent="0.3">
      <c r="AE46367" s="70"/>
    </row>
    <row r="46368" spans="31:31" ht="15.75" x14ac:dyDescent="0.3">
      <c r="AE46368" s="70"/>
    </row>
    <row r="46369" spans="31:31" ht="15.75" x14ac:dyDescent="0.3">
      <c r="AE46369" s="70"/>
    </row>
    <row r="46370" spans="31:31" ht="15.75" x14ac:dyDescent="0.3">
      <c r="AE46370" s="70"/>
    </row>
    <row r="46371" spans="31:31" ht="15.75" x14ac:dyDescent="0.3">
      <c r="AE46371" s="70"/>
    </row>
    <row r="46372" spans="31:31" ht="15.75" x14ac:dyDescent="0.3">
      <c r="AE46372" s="70"/>
    </row>
    <row r="46373" spans="31:31" ht="15.75" x14ac:dyDescent="0.3">
      <c r="AE46373" s="70"/>
    </row>
    <row r="46374" spans="31:31" ht="15.75" x14ac:dyDescent="0.3">
      <c r="AE46374" s="70"/>
    </row>
    <row r="46375" spans="31:31" ht="15.75" x14ac:dyDescent="0.3">
      <c r="AE46375" s="70"/>
    </row>
    <row r="46376" spans="31:31" ht="15.75" x14ac:dyDescent="0.3">
      <c r="AE46376" s="70"/>
    </row>
    <row r="46377" spans="31:31" ht="15.75" x14ac:dyDescent="0.3">
      <c r="AE46377" s="70"/>
    </row>
    <row r="46378" spans="31:31" ht="15.75" x14ac:dyDescent="0.3">
      <c r="AE46378" s="70"/>
    </row>
    <row r="46379" spans="31:31" ht="15.75" x14ac:dyDescent="0.3">
      <c r="AE46379" s="70"/>
    </row>
    <row r="46380" spans="31:31" ht="15.75" x14ac:dyDescent="0.3">
      <c r="AE46380" s="70"/>
    </row>
    <row r="46381" spans="31:31" ht="15.75" x14ac:dyDescent="0.3">
      <c r="AE46381" s="70"/>
    </row>
    <row r="46382" spans="31:31" ht="15.75" x14ac:dyDescent="0.3">
      <c r="AE46382" s="70"/>
    </row>
    <row r="46383" spans="31:31" ht="15.75" x14ac:dyDescent="0.3">
      <c r="AE46383" s="70"/>
    </row>
    <row r="46384" spans="31:31" ht="15.75" x14ac:dyDescent="0.3">
      <c r="AE46384" s="70"/>
    </row>
    <row r="46385" spans="31:31" ht="15.75" x14ac:dyDescent="0.3">
      <c r="AE46385" s="70"/>
    </row>
    <row r="46386" spans="31:31" ht="15.75" x14ac:dyDescent="0.3">
      <c r="AE46386" s="70"/>
    </row>
    <row r="46387" spans="31:31" ht="15.75" x14ac:dyDescent="0.3">
      <c r="AE46387" s="70"/>
    </row>
    <row r="46388" spans="31:31" ht="15.75" x14ac:dyDescent="0.3">
      <c r="AE46388" s="70"/>
    </row>
    <row r="46389" spans="31:31" ht="15.75" x14ac:dyDescent="0.3">
      <c r="AE46389" s="70"/>
    </row>
    <row r="46390" spans="31:31" ht="15.75" x14ac:dyDescent="0.3">
      <c r="AE46390" s="70"/>
    </row>
    <row r="46391" spans="31:31" ht="15.75" x14ac:dyDescent="0.3">
      <c r="AE46391" s="70"/>
    </row>
    <row r="46392" spans="31:31" ht="15.75" x14ac:dyDescent="0.3">
      <c r="AE46392" s="70"/>
    </row>
    <row r="46393" spans="31:31" ht="15.75" x14ac:dyDescent="0.3">
      <c r="AE46393" s="70"/>
    </row>
    <row r="46394" spans="31:31" ht="15.75" x14ac:dyDescent="0.3">
      <c r="AE46394" s="70"/>
    </row>
    <row r="46395" spans="31:31" ht="15.75" x14ac:dyDescent="0.3">
      <c r="AE46395" s="70"/>
    </row>
    <row r="46396" spans="31:31" ht="15.75" x14ac:dyDescent="0.3">
      <c r="AE46396" s="70"/>
    </row>
    <row r="46397" spans="31:31" ht="15.75" x14ac:dyDescent="0.3">
      <c r="AE46397" s="70"/>
    </row>
    <row r="46398" spans="31:31" ht="15.75" x14ac:dyDescent="0.3">
      <c r="AE46398" s="70"/>
    </row>
    <row r="46399" spans="31:31" ht="15.75" x14ac:dyDescent="0.3">
      <c r="AE46399" s="70"/>
    </row>
    <row r="46400" spans="31:31" ht="15.75" x14ac:dyDescent="0.3">
      <c r="AE46400" s="70"/>
    </row>
    <row r="46401" spans="31:31" ht="15.75" x14ac:dyDescent="0.3">
      <c r="AE46401" s="70"/>
    </row>
    <row r="46402" spans="31:31" ht="15.75" x14ac:dyDescent="0.3">
      <c r="AE46402" s="70"/>
    </row>
    <row r="46403" spans="31:31" ht="15.75" x14ac:dyDescent="0.3">
      <c r="AE46403" s="70"/>
    </row>
    <row r="46404" spans="31:31" ht="15.75" x14ac:dyDescent="0.3">
      <c r="AE46404" s="70"/>
    </row>
    <row r="46405" spans="31:31" ht="15.75" x14ac:dyDescent="0.3">
      <c r="AE46405" s="70"/>
    </row>
    <row r="46406" spans="31:31" ht="15.75" x14ac:dyDescent="0.3">
      <c r="AE46406" s="70"/>
    </row>
    <row r="46407" spans="31:31" ht="15.75" x14ac:dyDescent="0.3">
      <c r="AE46407" s="70"/>
    </row>
    <row r="46408" spans="31:31" ht="15.75" x14ac:dyDescent="0.3">
      <c r="AE46408" s="70"/>
    </row>
    <row r="46409" spans="31:31" ht="15.75" x14ac:dyDescent="0.3">
      <c r="AE46409" s="70"/>
    </row>
    <row r="46410" spans="31:31" ht="15.75" x14ac:dyDescent="0.3">
      <c r="AE46410" s="70"/>
    </row>
    <row r="46411" spans="31:31" ht="15.75" x14ac:dyDescent="0.3">
      <c r="AE46411" s="70"/>
    </row>
    <row r="46412" spans="31:31" ht="15.75" x14ac:dyDescent="0.3">
      <c r="AE46412" s="70"/>
    </row>
    <row r="46413" spans="31:31" ht="15.75" x14ac:dyDescent="0.3">
      <c r="AE46413" s="70"/>
    </row>
    <row r="46414" spans="31:31" ht="15.75" x14ac:dyDescent="0.3">
      <c r="AE46414" s="70"/>
    </row>
    <row r="46415" spans="31:31" ht="15.75" x14ac:dyDescent="0.3">
      <c r="AE46415" s="70"/>
    </row>
    <row r="46416" spans="31:31" ht="15.75" x14ac:dyDescent="0.3">
      <c r="AE46416" s="70"/>
    </row>
    <row r="46417" spans="31:31" ht="15.75" x14ac:dyDescent="0.3">
      <c r="AE46417" s="70"/>
    </row>
    <row r="46418" spans="31:31" ht="15.75" x14ac:dyDescent="0.3">
      <c r="AE46418" s="70"/>
    </row>
    <row r="46419" spans="31:31" ht="15.75" x14ac:dyDescent="0.3">
      <c r="AE46419" s="70"/>
    </row>
    <row r="46420" spans="31:31" ht="15.75" x14ac:dyDescent="0.3">
      <c r="AE46420" s="70"/>
    </row>
    <row r="46421" spans="31:31" ht="15.75" x14ac:dyDescent="0.3">
      <c r="AE46421" s="70"/>
    </row>
    <row r="46422" spans="31:31" ht="15.75" x14ac:dyDescent="0.3">
      <c r="AE46422" s="70"/>
    </row>
    <row r="46423" spans="31:31" ht="15.75" x14ac:dyDescent="0.3">
      <c r="AE46423" s="70"/>
    </row>
    <row r="46424" spans="31:31" ht="15.75" x14ac:dyDescent="0.3">
      <c r="AE46424" s="70"/>
    </row>
    <row r="46425" spans="31:31" ht="15.75" x14ac:dyDescent="0.3">
      <c r="AE46425" s="70"/>
    </row>
    <row r="46426" spans="31:31" ht="15.75" x14ac:dyDescent="0.3">
      <c r="AE46426" s="70"/>
    </row>
    <row r="46427" spans="31:31" ht="15.75" x14ac:dyDescent="0.3">
      <c r="AE46427" s="70"/>
    </row>
    <row r="46428" spans="31:31" ht="15.75" x14ac:dyDescent="0.3">
      <c r="AE46428" s="70"/>
    </row>
    <row r="46429" spans="31:31" ht="15.75" x14ac:dyDescent="0.3">
      <c r="AE46429" s="70"/>
    </row>
    <row r="46430" spans="31:31" ht="15.75" x14ac:dyDescent="0.3">
      <c r="AE46430" s="70"/>
    </row>
    <row r="46431" spans="31:31" ht="15.75" x14ac:dyDescent="0.3">
      <c r="AE46431" s="70"/>
    </row>
    <row r="46432" spans="31:31" ht="15.75" x14ac:dyDescent="0.3">
      <c r="AE46432" s="70"/>
    </row>
    <row r="46433" spans="31:31" ht="15.75" x14ac:dyDescent="0.3">
      <c r="AE46433" s="70"/>
    </row>
    <row r="46434" spans="31:31" ht="15.75" x14ac:dyDescent="0.3">
      <c r="AE46434" s="70"/>
    </row>
    <row r="46435" spans="31:31" ht="15.75" x14ac:dyDescent="0.3">
      <c r="AE46435" s="70"/>
    </row>
    <row r="46436" spans="31:31" ht="15.75" x14ac:dyDescent="0.3">
      <c r="AE46436" s="70"/>
    </row>
    <row r="46437" spans="31:31" ht="15.75" x14ac:dyDescent="0.3">
      <c r="AE46437" s="70"/>
    </row>
    <row r="46438" spans="31:31" ht="15.75" x14ac:dyDescent="0.3">
      <c r="AE46438" s="70"/>
    </row>
    <row r="46439" spans="31:31" ht="15.75" x14ac:dyDescent="0.3">
      <c r="AE46439" s="70"/>
    </row>
    <row r="46440" spans="31:31" ht="15.75" x14ac:dyDescent="0.3">
      <c r="AE46440" s="70"/>
    </row>
    <row r="46441" spans="31:31" ht="15.75" x14ac:dyDescent="0.3">
      <c r="AE46441" s="70"/>
    </row>
    <row r="46442" spans="31:31" ht="15.75" x14ac:dyDescent="0.3">
      <c r="AE46442" s="70"/>
    </row>
    <row r="46443" spans="31:31" ht="15.75" x14ac:dyDescent="0.3">
      <c r="AE46443" s="70"/>
    </row>
    <row r="46444" spans="31:31" ht="15.75" x14ac:dyDescent="0.3">
      <c r="AE46444" s="70"/>
    </row>
    <row r="46445" spans="31:31" ht="15.75" x14ac:dyDescent="0.3">
      <c r="AE46445" s="70"/>
    </row>
    <row r="46446" spans="31:31" ht="15.75" x14ac:dyDescent="0.3">
      <c r="AE46446" s="70"/>
    </row>
    <row r="46447" spans="31:31" ht="15.75" x14ac:dyDescent="0.3">
      <c r="AE46447" s="70"/>
    </row>
    <row r="46448" spans="31:31" ht="15.75" x14ac:dyDescent="0.3">
      <c r="AE46448" s="70"/>
    </row>
    <row r="46449" spans="31:31" ht="15.75" x14ac:dyDescent="0.3">
      <c r="AE46449" s="70"/>
    </row>
    <row r="46450" spans="31:31" ht="15.75" x14ac:dyDescent="0.3">
      <c r="AE46450" s="70"/>
    </row>
    <row r="46451" spans="31:31" ht="15.75" x14ac:dyDescent="0.3">
      <c r="AE46451" s="70"/>
    </row>
    <row r="46452" spans="31:31" ht="15.75" x14ac:dyDescent="0.3">
      <c r="AE46452" s="70"/>
    </row>
    <row r="46453" spans="31:31" ht="15.75" x14ac:dyDescent="0.3">
      <c r="AE46453" s="70"/>
    </row>
    <row r="46454" spans="31:31" ht="15.75" x14ac:dyDescent="0.3">
      <c r="AE46454" s="70"/>
    </row>
    <row r="46455" spans="31:31" ht="15.75" x14ac:dyDescent="0.3">
      <c r="AE46455" s="70"/>
    </row>
    <row r="46456" spans="31:31" ht="15.75" x14ac:dyDescent="0.3">
      <c r="AE46456" s="70"/>
    </row>
    <row r="46457" spans="31:31" ht="15.75" x14ac:dyDescent="0.3">
      <c r="AE46457" s="70"/>
    </row>
    <row r="46458" spans="31:31" ht="15.75" x14ac:dyDescent="0.3">
      <c r="AE46458" s="70"/>
    </row>
    <row r="46459" spans="31:31" ht="15.75" x14ac:dyDescent="0.3">
      <c r="AE46459" s="70"/>
    </row>
    <row r="46460" spans="31:31" ht="15.75" x14ac:dyDescent="0.3">
      <c r="AE46460" s="70"/>
    </row>
    <row r="46461" spans="31:31" ht="15.75" x14ac:dyDescent="0.3">
      <c r="AE46461" s="70"/>
    </row>
    <row r="46462" spans="31:31" ht="15.75" x14ac:dyDescent="0.3">
      <c r="AE46462" s="70"/>
    </row>
    <row r="46463" spans="31:31" ht="15.75" x14ac:dyDescent="0.3">
      <c r="AE46463" s="70"/>
    </row>
    <row r="46464" spans="31:31" ht="15.75" x14ac:dyDescent="0.3">
      <c r="AE46464" s="70"/>
    </row>
    <row r="46465" spans="31:31" ht="15.75" x14ac:dyDescent="0.3">
      <c r="AE46465" s="70"/>
    </row>
    <row r="46466" spans="31:31" ht="15.75" x14ac:dyDescent="0.3">
      <c r="AE46466" s="70"/>
    </row>
    <row r="46467" spans="31:31" ht="15.75" x14ac:dyDescent="0.3">
      <c r="AE46467" s="70"/>
    </row>
    <row r="46468" spans="31:31" ht="15.75" x14ac:dyDescent="0.3">
      <c r="AE46468" s="70"/>
    </row>
    <row r="46469" spans="31:31" ht="15.75" x14ac:dyDescent="0.3">
      <c r="AE46469" s="70"/>
    </row>
    <row r="46470" spans="31:31" ht="15.75" x14ac:dyDescent="0.3">
      <c r="AE46470" s="70"/>
    </row>
    <row r="46471" spans="31:31" ht="15.75" x14ac:dyDescent="0.3">
      <c r="AE46471" s="70"/>
    </row>
    <row r="46472" spans="31:31" ht="15.75" x14ac:dyDescent="0.3">
      <c r="AE46472" s="70"/>
    </row>
    <row r="46473" spans="31:31" ht="15.75" x14ac:dyDescent="0.3">
      <c r="AE46473" s="70"/>
    </row>
    <row r="46474" spans="31:31" ht="15.75" x14ac:dyDescent="0.3">
      <c r="AE46474" s="70"/>
    </row>
    <row r="46475" spans="31:31" ht="15.75" x14ac:dyDescent="0.3">
      <c r="AE46475" s="70"/>
    </row>
    <row r="46476" spans="31:31" ht="15.75" x14ac:dyDescent="0.3">
      <c r="AE46476" s="70"/>
    </row>
    <row r="46477" spans="31:31" ht="15.75" x14ac:dyDescent="0.3">
      <c r="AE46477" s="70"/>
    </row>
    <row r="46478" spans="31:31" ht="15.75" x14ac:dyDescent="0.3">
      <c r="AE46478" s="70"/>
    </row>
    <row r="46479" spans="31:31" ht="15.75" x14ac:dyDescent="0.3">
      <c r="AE46479" s="70"/>
    </row>
    <row r="46480" spans="31:31" ht="15.75" x14ac:dyDescent="0.3">
      <c r="AE46480" s="70"/>
    </row>
    <row r="46481" spans="31:31" ht="15.75" x14ac:dyDescent="0.3">
      <c r="AE46481" s="70"/>
    </row>
    <row r="46482" spans="31:31" ht="15.75" x14ac:dyDescent="0.3">
      <c r="AE46482" s="70"/>
    </row>
    <row r="46483" spans="31:31" ht="15.75" x14ac:dyDescent="0.3">
      <c r="AE46483" s="70"/>
    </row>
    <row r="46484" spans="31:31" ht="15.75" x14ac:dyDescent="0.3">
      <c r="AE46484" s="70"/>
    </row>
    <row r="46485" spans="31:31" ht="15.75" x14ac:dyDescent="0.3">
      <c r="AE46485" s="70"/>
    </row>
    <row r="46486" spans="31:31" ht="15.75" x14ac:dyDescent="0.3">
      <c r="AE46486" s="70"/>
    </row>
    <row r="46487" spans="31:31" ht="15.75" x14ac:dyDescent="0.3">
      <c r="AE46487" s="70"/>
    </row>
    <row r="46488" spans="31:31" ht="15.75" x14ac:dyDescent="0.3">
      <c r="AE46488" s="70"/>
    </row>
    <row r="46489" spans="31:31" ht="15.75" x14ac:dyDescent="0.3">
      <c r="AE46489" s="70"/>
    </row>
    <row r="46490" spans="31:31" ht="15.75" x14ac:dyDescent="0.3">
      <c r="AE46490" s="70"/>
    </row>
    <row r="46491" spans="31:31" ht="15.75" x14ac:dyDescent="0.3">
      <c r="AE46491" s="70"/>
    </row>
    <row r="46492" spans="31:31" ht="15.75" x14ac:dyDescent="0.3">
      <c r="AE46492" s="70"/>
    </row>
    <row r="46493" spans="31:31" ht="15.75" x14ac:dyDescent="0.3">
      <c r="AE46493" s="70"/>
    </row>
    <row r="46494" spans="31:31" ht="15.75" x14ac:dyDescent="0.3">
      <c r="AE46494" s="70"/>
    </row>
    <row r="46495" spans="31:31" ht="15.75" x14ac:dyDescent="0.3">
      <c r="AE46495" s="70"/>
    </row>
    <row r="46496" spans="31:31" ht="15.75" x14ac:dyDescent="0.3">
      <c r="AE46496" s="70"/>
    </row>
    <row r="46497" spans="31:31" ht="15.75" x14ac:dyDescent="0.3">
      <c r="AE46497" s="70"/>
    </row>
    <row r="46498" spans="31:31" ht="15.75" x14ac:dyDescent="0.3">
      <c r="AE46498" s="70"/>
    </row>
    <row r="46499" spans="31:31" ht="15.75" x14ac:dyDescent="0.3">
      <c r="AE46499" s="70"/>
    </row>
    <row r="46500" spans="31:31" ht="15.75" x14ac:dyDescent="0.3">
      <c r="AE46500" s="70"/>
    </row>
    <row r="46501" spans="31:31" ht="15.75" x14ac:dyDescent="0.3">
      <c r="AE46501" s="70"/>
    </row>
    <row r="46502" spans="31:31" ht="15.75" x14ac:dyDescent="0.3">
      <c r="AE46502" s="70"/>
    </row>
    <row r="46503" spans="31:31" ht="15.75" x14ac:dyDescent="0.3">
      <c r="AE46503" s="70"/>
    </row>
    <row r="46504" spans="31:31" ht="15.75" x14ac:dyDescent="0.3">
      <c r="AE46504" s="70"/>
    </row>
    <row r="46505" spans="31:31" ht="15.75" x14ac:dyDescent="0.3">
      <c r="AE46505" s="70"/>
    </row>
    <row r="46506" spans="31:31" ht="15.75" x14ac:dyDescent="0.3">
      <c r="AE46506" s="70"/>
    </row>
    <row r="46507" spans="31:31" ht="15.75" x14ac:dyDescent="0.3">
      <c r="AE46507" s="70"/>
    </row>
    <row r="46508" spans="31:31" ht="15.75" x14ac:dyDescent="0.3">
      <c r="AE46508" s="70"/>
    </row>
    <row r="46509" spans="31:31" ht="15.75" x14ac:dyDescent="0.3">
      <c r="AE46509" s="70"/>
    </row>
    <row r="46510" spans="31:31" ht="15.75" x14ac:dyDescent="0.3">
      <c r="AE46510" s="70"/>
    </row>
    <row r="46511" spans="31:31" ht="15.75" x14ac:dyDescent="0.3">
      <c r="AE46511" s="70"/>
    </row>
    <row r="46512" spans="31:31" ht="15.75" x14ac:dyDescent="0.3">
      <c r="AE46512" s="70"/>
    </row>
    <row r="46513" spans="31:31" ht="15.75" x14ac:dyDescent="0.3">
      <c r="AE46513" s="70"/>
    </row>
    <row r="46514" spans="31:31" ht="15.75" x14ac:dyDescent="0.3">
      <c r="AE46514" s="70"/>
    </row>
    <row r="46515" spans="31:31" ht="15.75" x14ac:dyDescent="0.3">
      <c r="AE46515" s="70"/>
    </row>
    <row r="46516" spans="31:31" ht="15.75" x14ac:dyDescent="0.3">
      <c r="AE46516" s="70"/>
    </row>
    <row r="46517" spans="31:31" ht="15.75" x14ac:dyDescent="0.3">
      <c r="AE46517" s="70"/>
    </row>
    <row r="46518" spans="31:31" ht="15.75" x14ac:dyDescent="0.3">
      <c r="AE46518" s="70"/>
    </row>
    <row r="46519" spans="31:31" ht="15.75" x14ac:dyDescent="0.3">
      <c r="AE46519" s="70"/>
    </row>
    <row r="46520" spans="31:31" ht="15.75" x14ac:dyDescent="0.3">
      <c r="AE46520" s="70"/>
    </row>
    <row r="46521" spans="31:31" ht="15.75" x14ac:dyDescent="0.3">
      <c r="AE46521" s="70"/>
    </row>
    <row r="46522" spans="31:31" ht="15.75" x14ac:dyDescent="0.3">
      <c r="AE46522" s="70"/>
    </row>
    <row r="46523" spans="31:31" ht="15.75" x14ac:dyDescent="0.3">
      <c r="AE46523" s="70"/>
    </row>
    <row r="46524" spans="31:31" ht="15.75" x14ac:dyDescent="0.3">
      <c r="AE46524" s="70"/>
    </row>
    <row r="46525" spans="31:31" ht="15.75" x14ac:dyDescent="0.3">
      <c r="AE46525" s="70"/>
    </row>
    <row r="46526" spans="31:31" ht="15.75" x14ac:dyDescent="0.3">
      <c r="AE46526" s="70"/>
    </row>
    <row r="46527" spans="31:31" ht="15.75" x14ac:dyDescent="0.3">
      <c r="AE46527" s="70"/>
    </row>
    <row r="46528" spans="31:31" ht="15.75" x14ac:dyDescent="0.3">
      <c r="AE46528" s="70"/>
    </row>
    <row r="46529" spans="31:31" ht="15.75" x14ac:dyDescent="0.3">
      <c r="AE46529" s="70"/>
    </row>
    <row r="46530" spans="31:31" ht="15.75" x14ac:dyDescent="0.3">
      <c r="AE46530" s="70"/>
    </row>
    <row r="46531" spans="31:31" ht="15.75" x14ac:dyDescent="0.3">
      <c r="AE46531" s="70"/>
    </row>
    <row r="46532" spans="31:31" ht="15.75" x14ac:dyDescent="0.3">
      <c r="AE46532" s="70"/>
    </row>
    <row r="46533" spans="31:31" ht="15.75" x14ac:dyDescent="0.3">
      <c r="AE46533" s="70"/>
    </row>
    <row r="46534" spans="31:31" ht="15.75" x14ac:dyDescent="0.3">
      <c r="AE46534" s="70"/>
    </row>
    <row r="46535" spans="31:31" ht="15.75" x14ac:dyDescent="0.3">
      <c r="AE46535" s="70"/>
    </row>
    <row r="46536" spans="31:31" ht="15.75" x14ac:dyDescent="0.3">
      <c r="AE46536" s="70"/>
    </row>
    <row r="46537" spans="31:31" ht="15.75" x14ac:dyDescent="0.3">
      <c r="AE46537" s="70"/>
    </row>
    <row r="46538" spans="31:31" ht="15.75" x14ac:dyDescent="0.3">
      <c r="AE46538" s="70"/>
    </row>
    <row r="46539" spans="31:31" ht="15.75" x14ac:dyDescent="0.3">
      <c r="AE46539" s="70"/>
    </row>
    <row r="46540" spans="31:31" ht="15.75" x14ac:dyDescent="0.3">
      <c r="AE46540" s="70"/>
    </row>
    <row r="46541" spans="31:31" ht="15.75" x14ac:dyDescent="0.3">
      <c r="AE46541" s="70"/>
    </row>
    <row r="46542" spans="31:31" ht="15.75" x14ac:dyDescent="0.3">
      <c r="AE46542" s="70"/>
    </row>
    <row r="46543" spans="31:31" ht="15.75" x14ac:dyDescent="0.3">
      <c r="AE46543" s="70"/>
    </row>
    <row r="46544" spans="31:31" ht="15.75" x14ac:dyDescent="0.3">
      <c r="AE46544" s="70"/>
    </row>
    <row r="46545" spans="31:31" ht="15.75" x14ac:dyDescent="0.3">
      <c r="AE46545" s="70"/>
    </row>
    <row r="46546" spans="31:31" ht="15.75" x14ac:dyDescent="0.3">
      <c r="AE46546" s="70"/>
    </row>
    <row r="46547" spans="31:31" ht="15.75" x14ac:dyDescent="0.3">
      <c r="AE46547" s="70"/>
    </row>
    <row r="46548" spans="31:31" ht="15.75" x14ac:dyDescent="0.3">
      <c r="AE46548" s="70"/>
    </row>
    <row r="46549" spans="31:31" ht="15.75" x14ac:dyDescent="0.3">
      <c r="AE46549" s="70"/>
    </row>
    <row r="46550" spans="31:31" ht="15.75" x14ac:dyDescent="0.3">
      <c r="AE46550" s="70"/>
    </row>
    <row r="46551" spans="31:31" ht="15.75" x14ac:dyDescent="0.3">
      <c r="AE46551" s="70"/>
    </row>
    <row r="46552" spans="31:31" ht="15.75" x14ac:dyDescent="0.3">
      <c r="AE46552" s="70"/>
    </row>
    <row r="46553" spans="31:31" ht="15.75" x14ac:dyDescent="0.3">
      <c r="AE46553" s="70"/>
    </row>
    <row r="46554" spans="31:31" ht="15.75" x14ac:dyDescent="0.3">
      <c r="AE46554" s="70"/>
    </row>
    <row r="46555" spans="31:31" ht="15.75" x14ac:dyDescent="0.3">
      <c r="AE46555" s="70"/>
    </row>
    <row r="46556" spans="31:31" ht="15.75" x14ac:dyDescent="0.3">
      <c r="AE46556" s="70"/>
    </row>
    <row r="46557" spans="31:31" ht="15.75" x14ac:dyDescent="0.3">
      <c r="AE46557" s="70"/>
    </row>
    <row r="46558" spans="31:31" ht="15.75" x14ac:dyDescent="0.3">
      <c r="AE46558" s="70"/>
    </row>
    <row r="46559" spans="31:31" ht="15.75" x14ac:dyDescent="0.3">
      <c r="AE46559" s="70"/>
    </row>
    <row r="46560" spans="31:31" ht="15.75" x14ac:dyDescent="0.3">
      <c r="AE46560" s="70"/>
    </row>
    <row r="46561" spans="31:31" ht="15.75" x14ac:dyDescent="0.3">
      <c r="AE46561" s="70"/>
    </row>
    <row r="46562" spans="31:31" ht="15.75" x14ac:dyDescent="0.3">
      <c r="AE46562" s="70"/>
    </row>
    <row r="46563" spans="31:31" ht="15.75" x14ac:dyDescent="0.3">
      <c r="AE46563" s="70"/>
    </row>
    <row r="46564" spans="31:31" ht="15.75" x14ac:dyDescent="0.3">
      <c r="AE46564" s="70"/>
    </row>
    <row r="46565" spans="31:31" ht="15.75" x14ac:dyDescent="0.3">
      <c r="AE46565" s="70"/>
    </row>
    <row r="46566" spans="31:31" ht="15.75" x14ac:dyDescent="0.3">
      <c r="AE46566" s="70"/>
    </row>
    <row r="46567" spans="31:31" ht="15.75" x14ac:dyDescent="0.3">
      <c r="AE46567" s="70"/>
    </row>
    <row r="46568" spans="31:31" ht="15.75" x14ac:dyDescent="0.3">
      <c r="AE46568" s="70"/>
    </row>
    <row r="46569" spans="31:31" ht="15.75" x14ac:dyDescent="0.3">
      <c r="AE46569" s="70"/>
    </row>
    <row r="46570" spans="31:31" ht="15.75" x14ac:dyDescent="0.3">
      <c r="AE46570" s="70"/>
    </row>
    <row r="46571" spans="31:31" ht="15.75" x14ac:dyDescent="0.3">
      <c r="AE46571" s="70"/>
    </row>
    <row r="46572" spans="31:31" ht="15.75" x14ac:dyDescent="0.3">
      <c r="AE46572" s="70"/>
    </row>
    <row r="46573" spans="31:31" ht="15.75" x14ac:dyDescent="0.3">
      <c r="AE46573" s="70"/>
    </row>
    <row r="46574" spans="31:31" ht="15.75" x14ac:dyDescent="0.3">
      <c r="AE46574" s="70"/>
    </row>
    <row r="46575" spans="31:31" ht="15.75" x14ac:dyDescent="0.3">
      <c r="AE46575" s="70"/>
    </row>
    <row r="46576" spans="31:31" ht="15.75" x14ac:dyDescent="0.3">
      <c r="AE46576" s="70"/>
    </row>
    <row r="46577" spans="31:31" ht="15.75" x14ac:dyDescent="0.3">
      <c r="AE46577" s="70"/>
    </row>
    <row r="46578" spans="31:31" ht="15.75" x14ac:dyDescent="0.3">
      <c r="AE46578" s="70"/>
    </row>
    <row r="46579" spans="31:31" ht="15.75" x14ac:dyDescent="0.3">
      <c r="AE46579" s="70"/>
    </row>
    <row r="46580" spans="31:31" ht="15.75" x14ac:dyDescent="0.3">
      <c r="AE46580" s="70"/>
    </row>
    <row r="46581" spans="31:31" ht="15.75" x14ac:dyDescent="0.3">
      <c r="AE46581" s="70"/>
    </row>
    <row r="46582" spans="31:31" ht="15.75" x14ac:dyDescent="0.3">
      <c r="AE46582" s="70"/>
    </row>
    <row r="46583" spans="31:31" ht="15.75" x14ac:dyDescent="0.3">
      <c r="AE46583" s="70"/>
    </row>
    <row r="46584" spans="31:31" ht="15.75" x14ac:dyDescent="0.3">
      <c r="AE46584" s="70"/>
    </row>
    <row r="46585" spans="31:31" ht="15.75" x14ac:dyDescent="0.3">
      <c r="AE46585" s="70"/>
    </row>
    <row r="46586" spans="31:31" ht="15.75" x14ac:dyDescent="0.3">
      <c r="AE46586" s="70"/>
    </row>
    <row r="46587" spans="31:31" ht="15.75" x14ac:dyDescent="0.3">
      <c r="AE46587" s="70"/>
    </row>
    <row r="46588" spans="31:31" ht="15.75" x14ac:dyDescent="0.3">
      <c r="AE46588" s="70"/>
    </row>
    <row r="46589" spans="31:31" ht="15.75" x14ac:dyDescent="0.3">
      <c r="AE46589" s="70"/>
    </row>
    <row r="46590" spans="31:31" ht="15.75" x14ac:dyDescent="0.3">
      <c r="AE46590" s="70"/>
    </row>
    <row r="46591" spans="31:31" ht="15.75" x14ac:dyDescent="0.3">
      <c r="AE46591" s="70"/>
    </row>
    <row r="46592" spans="31:31" ht="15.75" x14ac:dyDescent="0.3">
      <c r="AE46592" s="70"/>
    </row>
    <row r="46593" spans="31:31" ht="15.75" x14ac:dyDescent="0.3">
      <c r="AE46593" s="70"/>
    </row>
    <row r="46594" spans="31:31" ht="15.75" x14ac:dyDescent="0.3">
      <c r="AE46594" s="70"/>
    </row>
    <row r="46595" spans="31:31" ht="15.75" x14ac:dyDescent="0.3">
      <c r="AE46595" s="70"/>
    </row>
    <row r="46596" spans="31:31" ht="15.75" x14ac:dyDescent="0.3">
      <c r="AE46596" s="70"/>
    </row>
    <row r="46597" spans="31:31" ht="15.75" x14ac:dyDescent="0.3">
      <c r="AE46597" s="70"/>
    </row>
    <row r="46598" spans="31:31" ht="15.75" x14ac:dyDescent="0.3">
      <c r="AE46598" s="70"/>
    </row>
    <row r="46599" spans="31:31" ht="15.75" x14ac:dyDescent="0.3">
      <c r="AE46599" s="70"/>
    </row>
    <row r="46600" spans="31:31" ht="15.75" x14ac:dyDescent="0.3">
      <c r="AE46600" s="70"/>
    </row>
    <row r="46601" spans="31:31" ht="15.75" x14ac:dyDescent="0.3">
      <c r="AE46601" s="70"/>
    </row>
    <row r="46602" spans="31:31" ht="15.75" x14ac:dyDescent="0.3">
      <c r="AE46602" s="70"/>
    </row>
    <row r="46603" spans="31:31" ht="15.75" x14ac:dyDescent="0.3">
      <c r="AE46603" s="70"/>
    </row>
    <row r="46604" spans="31:31" ht="15.75" x14ac:dyDescent="0.3">
      <c r="AE46604" s="70"/>
    </row>
    <row r="46605" spans="31:31" ht="15.75" x14ac:dyDescent="0.3">
      <c r="AE46605" s="70"/>
    </row>
    <row r="46606" spans="31:31" ht="15.75" x14ac:dyDescent="0.3">
      <c r="AE46606" s="70"/>
    </row>
    <row r="46607" spans="31:31" ht="15.75" x14ac:dyDescent="0.3">
      <c r="AE46607" s="70"/>
    </row>
    <row r="46608" spans="31:31" ht="15.75" x14ac:dyDescent="0.3">
      <c r="AE46608" s="70"/>
    </row>
    <row r="46609" spans="31:31" ht="15.75" x14ac:dyDescent="0.3">
      <c r="AE46609" s="70"/>
    </row>
    <row r="46610" spans="31:31" ht="15.75" x14ac:dyDescent="0.3">
      <c r="AE46610" s="70"/>
    </row>
    <row r="46611" spans="31:31" ht="15.75" x14ac:dyDescent="0.3">
      <c r="AE46611" s="70"/>
    </row>
    <row r="46612" spans="31:31" ht="15.75" x14ac:dyDescent="0.3">
      <c r="AE46612" s="70"/>
    </row>
    <row r="46613" spans="31:31" ht="15.75" x14ac:dyDescent="0.3">
      <c r="AE46613" s="70"/>
    </row>
    <row r="46614" spans="31:31" ht="15.75" x14ac:dyDescent="0.3">
      <c r="AE46614" s="70"/>
    </row>
    <row r="46615" spans="31:31" ht="15.75" x14ac:dyDescent="0.3">
      <c r="AE46615" s="70"/>
    </row>
    <row r="46616" spans="31:31" ht="15.75" x14ac:dyDescent="0.3">
      <c r="AE46616" s="70"/>
    </row>
    <row r="46617" spans="31:31" ht="15.75" x14ac:dyDescent="0.3">
      <c r="AE46617" s="70"/>
    </row>
    <row r="46618" spans="31:31" ht="15.75" x14ac:dyDescent="0.3">
      <c r="AE46618" s="70"/>
    </row>
    <row r="46619" spans="31:31" ht="15.75" x14ac:dyDescent="0.3">
      <c r="AE46619" s="70"/>
    </row>
    <row r="46620" spans="31:31" ht="15.75" x14ac:dyDescent="0.3">
      <c r="AE46620" s="70"/>
    </row>
    <row r="46621" spans="31:31" ht="15.75" x14ac:dyDescent="0.3">
      <c r="AE46621" s="70"/>
    </row>
    <row r="46622" spans="31:31" ht="15.75" x14ac:dyDescent="0.3">
      <c r="AE46622" s="70"/>
    </row>
    <row r="46623" spans="31:31" ht="15.75" x14ac:dyDescent="0.3">
      <c r="AE46623" s="70"/>
    </row>
    <row r="46624" spans="31:31" ht="15.75" x14ac:dyDescent="0.3">
      <c r="AE46624" s="70"/>
    </row>
    <row r="46625" spans="31:31" ht="15.75" x14ac:dyDescent="0.3">
      <c r="AE46625" s="70"/>
    </row>
    <row r="46626" spans="31:31" ht="15.75" x14ac:dyDescent="0.3">
      <c r="AE46626" s="70"/>
    </row>
    <row r="46627" spans="31:31" ht="15.75" x14ac:dyDescent="0.3">
      <c r="AE46627" s="70"/>
    </row>
    <row r="46628" spans="31:31" ht="15.75" x14ac:dyDescent="0.3">
      <c r="AE46628" s="70"/>
    </row>
    <row r="46629" spans="31:31" ht="15.75" x14ac:dyDescent="0.3">
      <c r="AE46629" s="70"/>
    </row>
    <row r="46630" spans="31:31" ht="15.75" x14ac:dyDescent="0.3">
      <c r="AE46630" s="70"/>
    </row>
    <row r="46631" spans="31:31" ht="15.75" x14ac:dyDescent="0.3">
      <c r="AE46631" s="70"/>
    </row>
    <row r="46632" spans="31:31" ht="15.75" x14ac:dyDescent="0.3">
      <c r="AE46632" s="70"/>
    </row>
    <row r="46633" spans="31:31" ht="15.75" x14ac:dyDescent="0.3">
      <c r="AE46633" s="70"/>
    </row>
    <row r="46634" spans="31:31" ht="15.75" x14ac:dyDescent="0.3">
      <c r="AE46634" s="70"/>
    </row>
    <row r="46635" spans="31:31" ht="15.75" x14ac:dyDescent="0.3">
      <c r="AE46635" s="70"/>
    </row>
    <row r="46636" spans="31:31" ht="15.75" x14ac:dyDescent="0.3">
      <c r="AE46636" s="70"/>
    </row>
    <row r="46637" spans="31:31" ht="15.75" x14ac:dyDescent="0.3">
      <c r="AE46637" s="70"/>
    </row>
    <row r="46638" spans="31:31" ht="15.75" x14ac:dyDescent="0.3">
      <c r="AE46638" s="70"/>
    </row>
    <row r="46639" spans="31:31" ht="15.75" x14ac:dyDescent="0.3">
      <c r="AE46639" s="70"/>
    </row>
    <row r="46640" spans="31:31" ht="15.75" x14ac:dyDescent="0.3">
      <c r="AE46640" s="70"/>
    </row>
    <row r="46641" spans="31:31" ht="15.75" x14ac:dyDescent="0.3">
      <c r="AE46641" s="70"/>
    </row>
    <row r="46642" spans="31:31" ht="15.75" x14ac:dyDescent="0.3">
      <c r="AE46642" s="70"/>
    </row>
    <row r="46643" spans="31:31" ht="15.75" x14ac:dyDescent="0.3">
      <c r="AE46643" s="70"/>
    </row>
    <row r="46644" spans="31:31" ht="15.75" x14ac:dyDescent="0.3">
      <c r="AE46644" s="70"/>
    </row>
    <row r="46645" spans="31:31" ht="15.75" x14ac:dyDescent="0.3">
      <c r="AE46645" s="70"/>
    </row>
    <row r="46646" spans="31:31" ht="15.75" x14ac:dyDescent="0.3">
      <c r="AE46646" s="70"/>
    </row>
    <row r="46647" spans="31:31" ht="15.75" x14ac:dyDescent="0.3">
      <c r="AE46647" s="70"/>
    </row>
    <row r="46648" spans="31:31" ht="15.75" x14ac:dyDescent="0.3">
      <c r="AE46648" s="70"/>
    </row>
    <row r="46649" spans="31:31" ht="15.75" x14ac:dyDescent="0.3">
      <c r="AE46649" s="70"/>
    </row>
    <row r="46650" spans="31:31" ht="15.75" x14ac:dyDescent="0.3">
      <c r="AE46650" s="70"/>
    </row>
    <row r="46651" spans="31:31" ht="15.75" x14ac:dyDescent="0.3">
      <c r="AE46651" s="70"/>
    </row>
    <row r="46652" spans="31:31" ht="15.75" x14ac:dyDescent="0.3">
      <c r="AE46652" s="70"/>
    </row>
    <row r="46653" spans="31:31" ht="15.75" x14ac:dyDescent="0.3">
      <c r="AE46653" s="70"/>
    </row>
    <row r="46654" spans="31:31" ht="15.75" x14ac:dyDescent="0.3">
      <c r="AE46654" s="70"/>
    </row>
    <row r="46655" spans="31:31" ht="15.75" x14ac:dyDescent="0.3">
      <c r="AE46655" s="70"/>
    </row>
    <row r="46656" spans="31:31" ht="15.75" x14ac:dyDescent="0.3">
      <c r="AE46656" s="70"/>
    </row>
    <row r="46657" spans="31:31" ht="15.75" x14ac:dyDescent="0.3">
      <c r="AE46657" s="70"/>
    </row>
    <row r="46658" spans="31:31" ht="15.75" x14ac:dyDescent="0.3">
      <c r="AE46658" s="70"/>
    </row>
    <row r="46659" spans="31:31" ht="15.75" x14ac:dyDescent="0.3">
      <c r="AE46659" s="70"/>
    </row>
    <row r="46660" spans="31:31" ht="15.75" x14ac:dyDescent="0.3">
      <c r="AE46660" s="70"/>
    </row>
    <row r="46661" spans="31:31" ht="15.75" x14ac:dyDescent="0.3">
      <c r="AE46661" s="70"/>
    </row>
    <row r="46662" spans="31:31" ht="15.75" x14ac:dyDescent="0.3">
      <c r="AE46662" s="70"/>
    </row>
    <row r="46663" spans="31:31" ht="15.75" x14ac:dyDescent="0.3">
      <c r="AE46663" s="70"/>
    </row>
    <row r="46664" spans="31:31" ht="15.75" x14ac:dyDescent="0.3">
      <c r="AE46664" s="70"/>
    </row>
    <row r="46665" spans="31:31" ht="15.75" x14ac:dyDescent="0.3">
      <c r="AE46665" s="70"/>
    </row>
    <row r="46666" spans="31:31" ht="15.75" x14ac:dyDescent="0.3">
      <c r="AE46666" s="70"/>
    </row>
    <row r="46667" spans="31:31" ht="15.75" x14ac:dyDescent="0.3">
      <c r="AE46667" s="70"/>
    </row>
    <row r="46668" spans="31:31" ht="15.75" x14ac:dyDescent="0.3">
      <c r="AE46668" s="70"/>
    </row>
    <row r="46669" spans="31:31" ht="15.75" x14ac:dyDescent="0.3">
      <c r="AE46669" s="70"/>
    </row>
    <row r="46670" spans="31:31" ht="15.75" x14ac:dyDescent="0.3">
      <c r="AE46670" s="70"/>
    </row>
    <row r="46671" spans="31:31" ht="15.75" x14ac:dyDescent="0.3">
      <c r="AE46671" s="70"/>
    </row>
    <row r="46672" spans="31:31" ht="15.75" x14ac:dyDescent="0.3">
      <c r="AE46672" s="70"/>
    </row>
    <row r="46673" spans="31:31" ht="15.75" x14ac:dyDescent="0.3">
      <c r="AE46673" s="70"/>
    </row>
    <row r="46674" spans="31:31" ht="15.75" x14ac:dyDescent="0.3">
      <c r="AE46674" s="70"/>
    </row>
    <row r="46675" spans="31:31" ht="15.75" x14ac:dyDescent="0.3">
      <c r="AE46675" s="70"/>
    </row>
    <row r="46676" spans="31:31" ht="15.75" x14ac:dyDescent="0.3">
      <c r="AE46676" s="70"/>
    </row>
    <row r="46677" spans="31:31" ht="15.75" x14ac:dyDescent="0.3">
      <c r="AE46677" s="70"/>
    </row>
    <row r="46678" spans="31:31" ht="15.75" x14ac:dyDescent="0.3">
      <c r="AE46678" s="70"/>
    </row>
    <row r="46679" spans="31:31" ht="15.75" x14ac:dyDescent="0.3">
      <c r="AE46679" s="70"/>
    </row>
    <row r="46680" spans="31:31" ht="15.75" x14ac:dyDescent="0.3">
      <c r="AE46680" s="70"/>
    </row>
    <row r="46681" spans="31:31" ht="15.75" x14ac:dyDescent="0.3">
      <c r="AE46681" s="70"/>
    </row>
    <row r="46682" spans="31:31" ht="15.75" x14ac:dyDescent="0.3">
      <c r="AE46682" s="70"/>
    </row>
    <row r="46683" spans="31:31" ht="15.75" x14ac:dyDescent="0.3">
      <c r="AE46683" s="70"/>
    </row>
    <row r="46684" spans="31:31" ht="15.75" x14ac:dyDescent="0.3">
      <c r="AE46684" s="70"/>
    </row>
    <row r="46685" spans="31:31" ht="15.75" x14ac:dyDescent="0.3">
      <c r="AE46685" s="70"/>
    </row>
    <row r="46686" spans="31:31" ht="15.75" x14ac:dyDescent="0.3">
      <c r="AE46686" s="70"/>
    </row>
    <row r="46687" spans="31:31" ht="15.75" x14ac:dyDescent="0.3">
      <c r="AE46687" s="70"/>
    </row>
    <row r="46688" spans="31:31" ht="15.75" x14ac:dyDescent="0.3">
      <c r="AE46688" s="70"/>
    </row>
    <row r="46689" spans="31:31" ht="15.75" x14ac:dyDescent="0.3">
      <c r="AE46689" s="70"/>
    </row>
    <row r="46690" spans="31:31" ht="15.75" x14ac:dyDescent="0.3">
      <c r="AE46690" s="70"/>
    </row>
    <row r="46691" spans="31:31" ht="15.75" x14ac:dyDescent="0.3">
      <c r="AE46691" s="70"/>
    </row>
    <row r="46692" spans="31:31" ht="15.75" x14ac:dyDescent="0.3">
      <c r="AE46692" s="70"/>
    </row>
    <row r="46693" spans="31:31" ht="15.75" x14ac:dyDescent="0.3">
      <c r="AE46693" s="70"/>
    </row>
    <row r="46694" spans="31:31" ht="15.75" x14ac:dyDescent="0.3">
      <c r="AE46694" s="70"/>
    </row>
    <row r="46695" spans="31:31" ht="15.75" x14ac:dyDescent="0.3">
      <c r="AE46695" s="70"/>
    </row>
    <row r="46696" spans="31:31" ht="15.75" x14ac:dyDescent="0.3">
      <c r="AE46696" s="70"/>
    </row>
    <row r="46697" spans="31:31" ht="15.75" x14ac:dyDescent="0.3">
      <c r="AE46697" s="70"/>
    </row>
    <row r="46698" spans="31:31" ht="15.75" x14ac:dyDescent="0.3">
      <c r="AE46698" s="70"/>
    </row>
    <row r="46699" spans="31:31" ht="15.75" x14ac:dyDescent="0.3">
      <c r="AE46699" s="70"/>
    </row>
    <row r="46700" spans="31:31" ht="15.75" x14ac:dyDescent="0.3">
      <c r="AE46700" s="70"/>
    </row>
    <row r="46701" spans="31:31" ht="15.75" x14ac:dyDescent="0.3">
      <c r="AE46701" s="70"/>
    </row>
    <row r="46702" spans="31:31" ht="15.75" x14ac:dyDescent="0.3">
      <c r="AE46702" s="70"/>
    </row>
    <row r="46703" spans="31:31" ht="15.75" x14ac:dyDescent="0.3">
      <c r="AE46703" s="70"/>
    </row>
    <row r="46704" spans="31:31" ht="15.75" x14ac:dyDescent="0.3">
      <c r="AE46704" s="70"/>
    </row>
    <row r="46705" spans="31:31" ht="15.75" x14ac:dyDescent="0.3">
      <c r="AE46705" s="70"/>
    </row>
    <row r="46706" spans="31:31" ht="15.75" x14ac:dyDescent="0.3">
      <c r="AE46706" s="70"/>
    </row>
    <row r="46707" spans="31:31" ht="15.75" x14ac:dyDescent="0.3">
      <c r="AE46707" s="70"/>
    </row>
    <row r="46708" spans="31:31" ht="15.75" x14ac:dyDescent="0.3">
      <c r="AE46708" s="70"/>
    </row>
    <row r="46709" spans="31:31" ht="15.75" x14ac:dyDescent="0.3">
      <c r="AE46709" s="70"/>
    </row>
    <row r="46710" spans="31:31" ht="15.75" x14ac:dyDescent="0.3">
      <c r="AE46710" s="70"/>
    </row>
    <row r="46711" spans="31:31" ht="15.75" x14ac:dyDescent="0.3">
      <c r="AE46711" s="70"/>
    </row>
    <row r="46712" spans="31:31" ht="15.75" x14ac:dyDescent="0.3">
      <c r="AE46712" s="70"/>
    </row>
    <row r="46713" spans="31:31" ht="15.75" x14ac:dyDescent="0.3">
      <c r="AE46713" s="70"/>
    </row>
    <row r="46714" spans="31:31" ht="15.75" x14ac:dyDescent="0.3">
      <c r="AE46714" s="70"/>
    </row>
    <row r="46715" spans="31:31" ht="15.75" x14ac:dyDescent="0.3">
      <c r="AE46715" s="70"/>
    </row>
    <row r="46716" spans="31:31" ht="15.75" x14ac:dyDescent="0.3">
      <c r="AE46716" s="70"/>
    </row>
    <row r="46717" spans="31:31" ht="15.75" x14ac:dyDescent="0.3">
      <c r="AE46717" s="70"/>
    </row>
    <row r="46718" spans="31:31" ht="15.75" x14ac:dyDescent="0.3">
      <c r="AE46718" s="70"/>
    </row>
    <row r="46719" spans="31:31" ht="15.75" x14ac:dyDescent="0.3">
      <c r="AE46719" s="70"/>
    </row>
    <row r="46720" spans="31:31" ht="15.75" x14ac:dyDescent="0.3">
      <c r="AE46720" s="70"/>
    </row>
    <row r="46721" spans="31:31" ht="15.75" x14ac:dyDescent="0.3">
      <c r="AE46721" s="70"/>
    </row>
    <row r="46722" spans="31:31" ht="15.75" x14ac:dyDescent="0.3">
      <c r="AE46722" s="70"/>
    </row>
    <row r="46723" spans="31:31" ht="15.75" x14ac:dyDescent="0.3">
      <c r="AE46723" s="70"/>
    </row>
    <row r="46724" spans="31:31" ht="15.75" x14ac:dyDescent="0.3">
      <c r="AE46724" s="70"/>
    </row>
    <row r="46725" spans="31:31" ht="15.75" x14ac:dyDescent="0.3">
      <c r="AE46725" s="70"/>
    </row>
    <row r="46726" spans="31:31" ht="15.75" x14ac:dyDescent="0.3">
      <c r="AE46726" s="70"/>
    </row>
    <row r="46727" spans="31:31" ht="15.75" x14ac:dyDescent="0.3">
      <c r="AE46727" s="70"/>
    </row>
    <row r="46728" spans="31:31" ht="15.75" x14ac:dyDescent="0.3">
      <c r="AE46728" s="70"/>
    </row>
    <row r="46729" spans="31:31" ht="15.75" x14ac:dyDescent="0.3">
      <c r="AE46729" s="70"/>
    </row>
    <row r="46730" spans="31:31" ht="15.75" x14ac:dyDescent="0.3">
      <c r="AE46730" s="70"/>
    </row>
    <row r="46731" spans="31:31" ht="15.75" x14ac:dyDescent="0.3">
      <c r="AE46731" s="70"/>
    </row>
    <row r="46732" spans="31:31" ht="15.75" x14ac:dyDescent="0.3">
      <c r="AE46732" s="70"/>
    </row>
    <row r="46733" spans="31:31" ht="15.75" x14ac:dyDescent="0.3">
      <c r="AE46733" s="70"/>
    </row>
    <row r="46734" spans="31:31" ht="15.75" x14ac:dyDescent="0.3">
      <c r="AE46734" s="70"/>
    </row>
    <row r="46735" spans="31:31" ht="15.75" x14ac:dyDescent="0.3">
      <c r="AE46735" s="70"/>
    </row>
    <row r="46736" spans="31:31" ht="15.75" x14ac:dyDescent="0.3">
      <c r="AE46736" s="70"/>
    </row>
    <row r="46737" spans="31:31" ht="15.75" x14ac:dyDescent="0.3">
      <c r="AE46737" s="70"/>
    </row>
    <row r="46738" spans="31:31" ht="15.75" x14ac:dyDescent="0.3">
      <c r="AE46738" s="70"/>
    </row>
    <row r="46739" spans="31:31" ht="15.75" x14ac:dyDescent="0.3">
      <c r="AE46739" s="70"/>
    </row>
    <row r="46740" spans="31:31" ht="15.75" x14ac:dyDescent="0.3">
      <c r="AE46740" s="70"/>
    </row>
    <row r="46741" spans="31:31" ht="15.75" x14ac:dyDescent="0.3">
      <c r="AE46741" s="70"/>
    </row>
    <row r="46742" spans="31:31" ht="15.75" x14ac:dyDescent="0.3">
      <c r="AE46742" s="70"/>
    </row>
    <row r="46743" spans="31:31" ht="15.75" x14ac:dyDescent="0.3">
      <c r="AE46743" s="70"/>
    </row>
    <row r="46744" spans="31:31" ht="15.75" x14ac:dyDescent="0.3">
      <c r="AE46744" s="70"/>
    </row>
    <row r="46745" spans="31:31" ht="15.75" x14ac:dyDescent="0.3">
      <c r="AE46745" s="70"/>
    </row>
    <row r="46746" spans="31:31" ht="15.75" x14ac:dyDescent="0.3">
      <c r="AE46746" s="70"/>
    </row>
    <row r="46747" spans="31:31" ht="15.75" x14ac:dyDescent="0.3">
      <c r="AE46747" s="70"/>
    </row>
    <row r="46748" spans="31:31" ht="15.75" x14ac:dyDescent="0.3">
      <c r="AE46748" s="70"/>
    </row>
    <row r="46749" spans="31:31" ht="15.75" x14ac:dyDescent="0.3">
      <c r="AE46749" s="70"/>
    </row>
    <row r="46750" spans="31:31" ht="15.75" x14ac:dyDescent="0.3">
      <c r="AE46750" s="70"/>
    </row>
    <row r="46751" spans="31:31" ht="15.75" x14ac:dyDescent="0.3">
      <c r="AE46751" s="70"/>
    </row>
    <row r="46752" spans="31:31" ht="15.75" x14ac:dyDescent="0.3">
      <c r="AE46752" s="70"/>
    </row>
    <row r="46753" spans="31:31" ht="15.75" x14ac:dyDescent="0.3">
      <c r="AE46753" s="70"/>
    </row>
    <row r="46754" spans="31:31" ht="15.75" x14ac:dyDescent="0.3">
      <c r="AE46754" s="70"/>
    </row>
    <row r="46755" spans="31:31" ht="15.75" x14ac:dyDescent="0.3">
      <c r="AE46755" s="70"/>
    </row>
    <row r="46756" spans="31:31" ht="15.75" x14ac:dyDescent="0.3">
      <c r="AE46756" s="70"/>
    </row>
    <row r="46757" spans="31:31" ht="15.75" x14ac:dyDescent="0.3">
      <c r="AE46757" s="70"/>
    </row>
    <row r="46758" spans="31:31" ht="15.75" x14ac:dyDescent="0.3">
      <c r="AE46758" s="70"/>
    </row>
    <row r="46759" spans="31:31" ht="15.75" x14ac:dyDescent="0.3">
      <c r="AE46759" s="70"/>
    </row>
    <row r="46760" spans="31:31" ht="15.75" x14ac:dyDescent="0.3">
      <c r="AE46760" s="70"/>
    </row>
    <row r="46761" spans="31:31" ht="15.75" x14ac:dyDescent="0.3">
      <c r="AE46761" s="70"/>
    </row>
    <row r="46762" spans="31:31" ht="15.75" x14ac:dyDescent="0.3">
      <c r="AE46762" s="70"/>
    </row>
    <row r="46763" spans="31:31" ht="15.75" x14ac:dyDescent="0.3">
      <c r="AE46763" s="70"/>
    </row>
    <row r="46764" spans="31:31" ht="15.75" x14ac:dyDescent="0.3">
      <c r="AE46764" s="70"/>
    </row>
    <row r="46765" spans="31:31" ht="15.75" x14ac:dyDescent="0.3">
      <c r="AE46765" s="70"/>
    </row>
    <row r="46766" spans="31:31" ht="15.75" x14ac:dyDescent="0.3">
      <c r="AE46766" s="70"/>
    </row>
    <row r="46767" spans="31:31" ht="15.75" x14ac:dyDescent="0.3">
      <c r="AE46767" s="70"/>
    </row>
    <row r="46768" spans="31:31" ht="15.75" x14ac:dyDescent="0.3">
      <c r="AE46768" s="70"/>
    </row>
    <row r="46769" spans="31:31" ht="15.75" x14ac:dyDescent="0.3">
      <c r="AE46769" s="70"/>
    </row>
    <row r="46770" spans="31:31" ht="15.75" x14ac:dyDescent="0.3">
      <c r="AE46770" s="70"/>
    </row>
    <row r="46771" spans="31:31" ht="15.75" x14ac:dyDescent="0.3">
      <c r="AE46771" s="70"/>
    </row>
    <row r="46772" spans="31:31" ht="15.75" x14ac:dyDescent="0.3">
      <c r="AE46772" s="70"/>
    </row>
    <row r="46773" spans="31:31" ht="15.75" x14ac:dyDescent="0.3">
      <c r="AE46773" s="70"/>
    </row>
    <row r="46774" spans="31:31" ht="15.75" x14ac:dyDescent="0.3">
      <c r="AE46774" s="70"/>
    </row>
    <row r="46775" spans="31:31" ht="15.75" x14ac:dyDescent="0.3">
      <c r="AE46775" s="70"/>
    </row>
    <row r="46776" spans="31:31" ht="15.75" x14ac:dyDescent="0.3">
      <c r="AE46776" s="70"/>
    </row>
    <row r="46777" spans="31:31" ht="15.75" x14ac:dyDescent="0.3">
      <c r="AE46777" s="70"/>
    </row>
    <row r="46778" spans="31:31" ht="15.75" x14ac:dyDescent="0.3">
      <c r="AE46778" s="70"/>
    </row>
    <row r="46779" spans="31:31" ht="15.75" x14ac:dyDescent="0.3">
      <c r="AE46779" s="70"/>
    </row>
    <row r="46780" spans="31:31" ht="15.75" x14ac:dyDescent="0.3">
      <c r="AE46780" s="70"/>
    </row>
    <row r="46781" spans="31:31" ht="15.75" x14ac:dyDescent="0.3">
      <c r="AE46781" s="70"/>
    </row>
    <row r="46782" spans="31:31" ht="15.75" x14ac:dyDescent="0.3">
      <c r="AE46782" s="70"/>
    </row>
    <row r="46783" spans="31:31" ht="15.75" x14ac:dyDescent="0.3">
      <c r="AE46783" s="70"/>
    </row>
    <row r="46784" spans="31:31" ht="15.75" x14ac:dyDescent="0.3">
      <c r="AE46784" s="70"/>
    </row>
    <row r="46785" spans="31:31" ht="15.75" x14ac:dyDescent="0.3">
      <c r="AE46785" s="70"/>
    </row>
    <row r="46786" spans="31:31" ht="15.75" x14ac:dyDescent="0.3">
      <c r="AE46786" s="70"/>
    </row>
    <row r="46787" spans="31:31" ht="15.75" x14ac:dyDescent="0.3">
      <c r="AE46787" s="70"/>
    </row>
    <row r="46788" spans="31:31" ht="15.75" x14ac:dyDescent="0.3">
      <c r="AE46788" s="70"/>
    </row>
    <row r="46789" spans="31:31" ht="15.75" x14ac:dyDescent="0.3">
      <c r="AE46789" s="70"/>
    </row>
    <row r="46790" spans="31:31" ht="15.75" x14ac:dyDescent="0.3">
      <c r="AE46790" s="70"/>
    </row>
    <row r="46791" spans="31:31" ht="15.75" x14ac:dyDescent="0.3">
      <c r="AE46791" s="70"/>
    </row>
    <row r="46792" spans="31:31" ht="15.75" x14ac:dyDescent="0.3">
      <c r="AE46792" s="70"/>
    </row>
    <row r="46793" spans="31:31" ht="15.75" x14ac:dyDescent="0.3">
      <c r="AE46793" s="70"/>
    </row>
    <row r="46794" spans="31:31" ht="15.75" x14ac:dyDescent="0.3">
      <c r="AE46794" s="70"/>
    </row>
    <row r="46795" spans="31:31" ht="15.75" x14ac:dyDescent="0.3">
      <c r="AE46795" s="70"/>
    </row>
    <row r="46796" spans="31:31" ht="15.75" x14ac:dyDescent="0.3">
      <c r="AE46796" s="70"/>
    </row>
    <row r="46797" spans="31:31" ht="15.75" x14ac:dyDescent="0.3">
      <c r="AE46797" s="70"/>
    </row>
    <row r="46798" spans="31:31" ht="15.75" x14ac:dyDescent="0.3">
      <c r="AE46798" s="70"/>
    </row>
    <row r="46799" spans="31:31" ht="15.75" x14ac:dyDescent="0.3">
      <c r="AE46799" s="70"/>
    </row>
    <row r="46800" spans="31:31" ht="15.75" x14ac:dyDescent="0.3">
      <c r="AE46800" s="70"/>
    </row>
    <row r="46801" spans="31:31" ht="15.75" x14ac:dyDescent="0.3">
      <c r="AE46801" s="70"/>
    </row>
    <row r="46802" spans="31:31" ht="15.75" x14ac:dyDescent="0.3">
      <c r="AE46802" s="70"/>
    </row>
    <row r="46803" spans="31:31" ht="15.75" x14ac:dyDescent="0.3">
      <c r="AE46803" s="70"/>
    </row>
    <row r="46804" spans="31:31" ht="15.75" x14ac:dyDescent="0.3">
      <c r="AE46804" s="70"/>
    </row>
    <row r="46805" spans="31:31" ht="15.75" x14ac:dyDescent="0.3">
      <c r="AE46805" s="70"/>
    </row>
    <row r="46806" spans="31:31" ht="15.75" x14ac:dyDescent="0.3">
      <c r="AE46806" s="70"/>
    </row>
    <row r="46807" spans="31:31" ht="15.75" x14ac:dyDescent="0.3">
      <c r="AE46807" s="70"/>
    </row>
    <row r="46808" spans="31:31" ht="15.75" x14ac:dyDescent="0.3">
      <c r="AE46808" s="70"/>
    </row>
    <row r="46809" spans="31:31" ht="15.75" x14ac:dyDescent="0.3">
      <c r="AE46809" s="70"/>
    </row>
    <row r="46810" spans="31:31" ht="15.75" x14ac:dyDescent="0.3">
      <c r="AE46810" s="70"/>
    </row>
    <row r="46811" spans="31:31" ht="15.75" x14ac:dyDescent="0.3">
      <c r="AE46811" s="70"/>
    </row>
    <row r="46812" spans="31:31" ht="15.75" x14ac:dyDescent="0.3">
      <c r="AE46812" s="70"/>
    </row>
    <row r="46813" spans="31:31" ht="15.75" x14ac:dyDescent="0.3">
      <c r="AE46813" s="70"/>
    </row>
    <row r="46814" spans="31:31" ht="15.75" x14ac:dyDescent="0.3">
      <c r="AE46814" s="70"/>
    </row>
    <row r="46815" spans="31:31" ht="15.75" x14ac:dyDescent="0.3">
      <c r="AE46815" s="70"/>
    </row>
    <row r="46816" spans="31:31" ht="15.75" x14ac:dyDescent="0.3">
      <c r="AE46816" s="70"/>
    </row>
    <row r="46817" spans="31:31" ht="15.75" x14ac:dyDescent="0.3">
      <c r="AE46817" s="70"/>
    </row>
    <row r="46818" spans="31:31" ht="15.75" x14ac:dyDescent="0.3">
      <c r="AE46818" s="70"/>
    </row>
    <row r="46819" spans="31:31" ht="15.75" x14ac:dyDescent="0.3">
      <c r="AE46819" s="70"/>
    </row>
    <row r="46820" spans="31:31" ht="15.75" x14ac:dyDescent="0.3">
      <c r="AE46820" s="70"/>
    </row>
    <row r="46821" spans="31:31" ht="15.75" x14ac:dyDescent="0.3">
      <c r="AE46821" s="70"/>
    </row>
    <row r="46822" spans="31:31" ht="15.75" x14ac:dyDescent="0.3">
      <c r="AE46822" s="70"/>
    </row>
    <row r="46823" spans="31:31" ht="15.75" x14ac:dyDescent="0.3">
      <c r="AE46823" s="70"/>
    </row>
    <row r="46824" spans="31:31" ht="15.75" x14ac:dyDescent="0.3">
      <c r="AE46824" s="70"/>
    </row>
    <row r="46825" spans="31:31" ht="15.75" x14ac:dyDescent="0.3">
      <c r="AE46825" s="70"/>
    </row>
    <row r="46826" spans="31:31" ht="15.75" x14ac:dyDescent="0.3">
      <c r="AE46826" s="70"/>
    </row>
    <row r="46827" spans="31:31" ht="15.75" x14ac:dyDescent="0.3">
      <c r="AE46827" s="70"/>
    </row>
    <row r="46828" spans="31:31" ht="15.75" x14ac:dyDescent="0.3">
      <c r="AE46828" s="70"/>
    </row>
    <row r="46829" spans="31:31" ht="15.75" x14ac:dyDescent="0.3">
      <c r="AE46829" s="70"/>
    </row>
    <row r="46830" spans="31:31" ht="15.75" x14ac:dyDescent="0.3">
      <c r="AE46830" s="70"/>
    </row>
    <row r="46831" spans="31:31" ht="15.75" x14ac:dyDescent="0.3">
      <c r="AE46831" s="70"/>
    </row>
    <row r="46832" spans="31:31" ht="15.75" x14ac:dyDescent="0.3">
      <c r="AE46832" s="70"/>
    </row>
    <row r="46833" spans="31:31" ht="15.75" x14ac:dyDescent="0.3">
      <c r="AE46833" s="70"/>
    </row>
    <row r="46834" spans="31:31" ht="15.75" x14ac:dyDescent="0.3">
      <c r="AE46834" s="70"/>
    </row>
    <row r="46835" spans="31:31" ht="15.75" x14ac:dyDescent="0.3">
      <c r="AE46835" s="70"/>
    </row>
    <row r="46836" spans="31:31" ht="15.75" x14ac:dyDescent="0.3">
      <c r="AE46836" s="70"/>
    </row>
    <row r="46837" spans="31:31" ht="15.75" x14ac:dyDescent="0.3">
      <c r="AE46837" s="70"/>
    </row>
    <row r="46838" spans="31:31" ht="15.75" x14ac:dyDescent="0.3">
      <c r="AE46838" s="70"/>
    </row>
    <row r="46839" spans="31:31" ht="15.75" x14ac:dyDescent="0.3">
      <c r="AE46839" s="70"/>
    </row>
    <row r="46840" spans="31:31" ht="15.75" x14ac:dyDescent="0.3">
      <c r="AE46840" s="70"/>
    </row>
    <row r="46841" spans="31:31" ht="15.75" x14ac:dyDescent="0.3">
      <c r="AE46841" s="70"/>
    </row>
    <row r="46842" spans="31:31" ht="15.75" x14ac:dyDescent="0.3">
      <c r="AE46842" s="70"/>
    </row>
    <row r="46843" spans="31:31" ht="15.75" x14ac:dyDescent="0.3">
      <c r="AE46843" s="70"/>
    </row>
    <row r="46844" spans="31:31" ht="15.75" x14ac:dyDescent="0.3">
      <c r="AE46844" s="70"/>
    </row>
    <row r="46845" spans="31:31" ht="15.75" x14ac:dyDescent="0.3">
      <c r="AE46845" s="70"/>
    </row>
    <row r="46846" spans="31:31" ht="15.75" x14ac:dyDescent="0.3">
      <c r="AE46846" s="70"/>
    </row>
    <row r="46847" spans="31:31" ht="15.75" x14ac:dyDescent="0.3">
      <c r="AE46847" s="70"/>
    </row>
    <row r="46848" spans="31:31" ht="15.75" x14ac:dyDescent="0.3">
      <c r="AE46848" s="70"/>
    </row>
    <row r="46849" spans="31:31" ht="15.75" x14ac:dyDescent="0.3">
      <c r="AE46849" s="70"/>
    </row>
    <row r="46850" spans="31:31" ht="15.75" x14ac:dyDescent="0.3">
      <c r="AE46850" s="70"/>
    </row>
    <row r="46851" spans="31:31" ht="15.75" x14ac:dyDescent="0.3">
      <c r="AE46851" s="70"/>
    </row>
    <row r="46852" spans="31:31" ht="15.75" x14ac:dyDescent="0.3">
      <c r="AE46852" s="70"/>
    </row>
    <row r="46853" spans="31:31" ht="15.75" x14ac:dyDescent="0.3">
      <c r="AE46853" s="70"/>
    </row>
    <row r="46854" spans="31:31" ht="15.75" x14ac:dyDescent="0.3">
      <c r="AE46854" s="70"/>
    </row>
    <row r="46855" spans="31:31" ht="15.75" x14ac:dyDescent="0.3">
      <c r="AE46855" s="70"/>
    </row>
    <row r="46856" spans="31:31" ht="15.75" x14ac:dyDescent="0.3">
      <c r="AE46856" s="70"/>
    </row>
    <row r="46857" spans="31:31" ht="15.75" x14ac:dyDescent="0.3">
      <c r="AE46857" s="70"/>
    </row>
    <row r="46858" spans="31:31" ht="15.75" x14ac:dyDescent="0.3">
      <c r="AE46858" s="70"/>
    </row>
    <row r="46859" spans="31:31" ht="15.75" x14ac:dyDescent="0.3">
      <c r="AE46859" s="70"/>
    </row>
    <row r="46860" spans="31:31" ht="15.75" x14ac:dyDescent="0.3">
      <c r="AE46860" s="70"/>
    </row>
    <row r="46861" spans="31:31" ht="15.75" x14ac:dyDescent="0.3">
      <c r="AE46861" s="70"/>
    </row>
    <row r="46862" spans="31:31" ht="15.75" x14ac:dyDescent="0.3">
      <c r="AE46862" s="70"/>
    </row>
    <row r="46863" spans="31:31" ht="15.75" x14ac:dyDescent="0.3">
      <c r="AE46863" s="70"/>
    </row>
    <row r="46864" spans="31:31" ht="15.75" x14ac:dyDescent="0.3">
      <c r="AE46864" s="70"/>
    </row>
    <row r="46865" spans="31:31" ht="15.75" x14ac:dyDescent="0.3">
      <c r="AE46865" s="70"/>
    </row>
    <row r="46866" spans="31:31" ht="15.75" x14ac:dyDescent="0.3">
      <c r="AE46866" s="70"/>
    </row>
    <row r="46867" spans="31:31" ht="15.75" x14ac:dyDescent="0.3">
      <c r="AE46867" s="70"/>
    </row>
    <row r="46868" spans="31:31" ht="15.75" x14ac:dyDescent="0.3">
      <c r="AE46868" s="70"/>
    </row>
    <row r="46869" spans="31:31" ht="15.75" x14ac:dyDescent="0.3">
      <c r="AE46869" s="70"/>
    </row>
    <row r="46870" spans="31:31" ht="15.75" x14ac:dyDescent="0.3">
      <c r="AE46870" s="70"/>
    </row>
    <row r="46871" spans="31:31" ht="15.75" x14ac:dyDescent="0.3">
      <c r="AE46871" s="70"/>
    </row>
    <row r="46872" spans="31:31" ht="15.75" x14ac:dyDescent="0.3">
      <c r="AE46872" s="70"/>
    </row>
    <row r="46873" spans="31:31" ht="15.75" x14ac:dyDescent="0.3">
      <c r="AE46873" s="70"/>
    </row>
    <row r="46874" spans="31:31" ht="15.75" x14ac:dyDescent="0.3">
      <c r="AE46874" s="70"/>
    </row>
    <row r="46875" spans="31:31" ht="15.75" x14ac:dyDescent="0.3">
      <c r="AE46875" s="70"/>
    </row>
    <row r="46876" spans="31:31" ht="15.75" x14ac:dyDescent="0.3">
      <c r="AE46876" s="70"/>
    </row>
    <row r="46877" spans="31:31" ht="15.75" x14ac:dyDescent="0.3">
      <c r="AE46877" s="70"/>
    </row>
    <row r="46878" spans="31:31" ht="15.75" x14ac:dyDescent="0.3">
      <c r="AE46878" s="70"/>
    </row>
    <row r="46879" spans="31:31" ht="15.75" x14ac:dyDescent="0.3">
      <c r="AE46879" s="70"/>
    </row>
    <row r="46880" spans="31:31" ht="15.75" x14ac:dyDescent="0.3">
      <c r="AE46880" s="70"/>
    </row>
    <row r="46881" spans="31:31" ht="15.75" x14ac:dyDescent="0.3">
      <c r="AE46881" s="70"/>
    </row>
    <row r="46882" spans="31:31" ht="15.75" x14ac:dyDescent="0.3">
      <c r="AE46882" s="70"/>
    </row>
    <row r="46883" spans="31:31" ht="15.75" x14ac:dyDescent="0.3">
      <c r="AE46883" s="70"/>
    </row>
    <row r="46884" spans="31:31" ht="15.75" x14ac:dyDescent="0.3">
      <c r="AE46884" s="70"/>
    </row>
    <row r="46885" spans="31:31" ht="15.75" x14ac:dyDescent="0.3">
      <c r="AE46885" s="70"/>
    </row>
    <row r="46886" spans="31:31" ht="15.75" x14ac:dyDescent="0.3">
      <c r="AE46886" s="70"/>
    </row>
    <row r="46887" spans="31:31" ht="15.75" x14ac:dyDescent="0.3">
      <c r="AE46887" s="70"/>
    </row>
    <row r="46888" spans="31:31" ht="15.75" x14ac:dyDescent="0.3">
      <c r="AE46888" s="70"/>
    </row>
    <row r="46889" spans="31:31" ht="15.75" x14ac:dyDescent="0.3">
      <c r="AE46889" s="70"/>
    </row>
    <row r="46890" spans="31:31" ht="15.75" x14ac:dyDescent="0.3">
      <c r="AE46890" s="70"/>
    </row>
    <row r="46891" spans="31:31" ht="15.75" x14ac:dyDescent="0.3">
      <c r="AE46891" s="70"/>
    </row>
    <row r="46892" spans="31:31" ht="15.75" x14ac:dyDescent="0.3">
      <c r="AE46892" s="70"/>
    </row>
    <row r="46893" spans="31:31" ht="15.75" x14ac:dyDescent="0.3">
      <c r="AE46893" s="70"/>
    </row>
    <row r="46894" spans="31:31" ht="15.75" x14ac:dyDescent="0.3">
      <c r="AE46894" s="70"/>
    </row>
    <row r="46895" spans="31:31" ht="15.75" x14ac:dyDescent="0.3">
      <c r="AE46895" s="70"/>
    </row>
    <row r="46896" spans="31:31" ht="15.75" x14ac:dyDescent="0.3">
      <c r="AE46896" s="70"/>
    </row>
    <row r="46897" spans="31:31" ht="15.75" x14ac:dyDescent="0.3">
      <c r="AE46897" s="70"/>
    </row>
    <row r="46898" spans="31:31" ht="15.75" x14ac:dyDescent="0.3">
      <c r="AE46898" s="70"/>
    </row>
    <row r="46899" spans="31:31" ht="15.75" x14ac:dyDescent="0.3">
      <c r="AE46899" s="70"/>
    </row>
    <row r="46900" spans="31:31" ht="15.75" x14ac:dyDescent="0.3">
      <c r="AE46900" s="70"/>
    </row>
    <row r="46901" spans="31:31" ht="15.75" x14ac:dyDescent="0.3">
      <c r="AE46901" s="70"/>
    </row>
    <row r="46902" spans="31:31" ht="15.75" x14ac:dyDescent="0.3">
      <c r="AE46902" s="70"/>
    </row>
    <row r="46903" spans="31:31" ht="15.75" x14ac:dyDescent="0.3">
      <c r="AE46903" s="70"/>
    </row>
    <row r="46904" spans="31:31" ht="15.75" x14ac:dyDescent="0.3">
      <c r="AE46904" s="70"/>
    </row>
    <row r="46905" spans="31:31" ht="15.75" x14ac:dyDescent="0.3">
      <c r="AE46905" s="70"/>
    </row>
    <row r="46906" spans="31:31" ht="15.75" x14ac:dyDescent="0.3">
      <c r="AE46906" s="70"/>
    </row>
    <row r="46907" spans="31:31" ht="15.75" x14ac:dyDescent="0.3">
      <c r="AE46907" s="70"/>
    </row>
    <row r="46908" spans="31:31" ht="15.75" x14ac:dyDescent="0.3">
      <c r="AE46908" s="70"/>
    </row>
    <row r="46909" spans="31:31" ht="15.75" x14ac:dyDescent="0.3">
      <c r="AE46909" s="70"/>
    </row>
    <row r="46910" spans="31:31" ht="15.75" x14ac:dyDescent="0.3">
      <c r="AE46910" s="70"/>
    </row>
    <row r="46911" spans="31:31" ht="15.75" x14ac:dyDescent="0.3">
      <c r="AE46911" s="70"/>
    </row>
    <row r="46912" spans="31:31" ht="15.75" x14ac:dyDescent="0.3">
      <c r="AE46912" s="70"/>
    </row>
    <row r="46913" spans="31:31" ht="15.75" x14ac:dyDescent="0.3">
      <c r="AE46913" s="70"/>
    </row>
    <row r="46914" spans="31:31" ht="15.75" x14ac:dyDescent="0.3">
      <c r="AE46914" s="70"/>
    </row>
    <row r="46915" spans="31:31" ht="15.75" x14ac:dyDescent="0.3">
      <c r="AE46915" s="70"/>
    </row>
    <row r="46916" spans="31:31" ht="15.75" x14ac:dyDescent="0.3">
      <c r="AE46916" s="70"/>
    </row>
    <row r="46917" spans="31:31" ht="15.75" x14ac:dyDescent="0.3">
      <c r="AE46917" s="70"/>
    </row>
    <row r="46918" spans="31:31" ht="15.75" x14ac:dyDescent="0.3">
      <c r="AE46918" s="70"/>
    </row>
    <row r="46919" spans="31:31" ht="15.75" x14ac:dyDescent="0.3">
      <c r="AE46919" s="70"/>
    </row>
    <row r="46920" spans="31:31" ht="15.75" x14ac:dyDescent="0.3">
      <c r="AE46920" s="70"/>
    </row>
    <row r="46921" spans="31:31" ht="15.75" x14ac:dyDescent="0.3">
      <c r="AE46921" s="70"/>
    </row>
    <row r="46922" spans="31:31" ht="15.75" x14ac:dyDescent="0.3">
      <c r="AE46922" s="70"/>
    </row>
    <row r="46923" spans="31:31" ht="15.75" x14ac:dyDescent="0.3">
      <c r="AE46923" s="70"/>
    </row>
    <row r="46924" spans="31:31" ht="15.75" x14ac:dyDescent="0.3">
      <c r="AE46924" s="70"/>
    </row>
    <row r="46925" spans="31:31" ht="15.75" x14ac:dyDescent="0.3">
      <c r="AE46925" s="70"/>
    </row>
    <row r="46926" spans="31:31" ht="15.75" x14ac:dyDescent="0.3">
      <c r="AE46926" s="70"/>
    </row>
    <row r="46927" spans="31:31" ht="15.75" x14ac:dyDescent="0.3">
      <c r="AE46927" s="70"/>
    </row>
    <row r="46928" spans="31:31" ht="15.75" x14ac:dyDescent="0.3">
      <c r="AE46928" s="70"/>
    </row>
    <row r="46929" spans="31:31" ht="15.75" x14ac:dyDescent="0.3">
      <c r="AE46929" s="70"/>
    </row>
    <row r="46930" spans="31:31" ht="15.75" x14ac:dyDescent="0.3">
      <c r="AE46930" s="70"/>
    </row>
    <row r="46931" spans="31:31" ht="15.75" x14ac:dyDescent="0.3">
      <c r="AE46931" s="70"/>
    </row>
    <row r="46932" spans="31:31" ht="15.75" x14ac:dyDescent="0.3">
      <c r="AE46932" s="70"/>
    </row>
    <row r="46933" spans="31:31" ht="15.75" x14ac:dyDescent="0.3">
      <c r="AE46933" s="70"/>
    </row>
    <row r="46934" spans="31:31" ht="15.75" x14ac:dyDescent="0.3">
      <c r="AE46934" s="70"/>
    </row>
    <row r="46935" spans="31:31" ht="15.75" x14ac:dyDescent="0.3">
      <c r="AE46935" s="70"/>
    </row>
    <row r="46936" spans="31:31" ht="15.75" x14ac:dyDescent="0.3">
      <c r="AE46936" s="70"/>
    </row>
    <row r="46937" spans="31:31" ht="15.75" x14ac:dyDescent="0.3">
      <c r="AE46937" s="70"/>
    </row>
    <row r="46938" spans="31:31" ht="15.75" x14ac:dyDescent="0.3">
      <c r="AE46938" s="70"/>
    </row>
    <row r="46939" spans="31:31" ht="15.75" x14ac:dyDescent="0.3">
      <c r="AE46939" s="70"/>
    </row>
    <row r="46940" spans="31:31" ht="15.75" x14ac:dyDescent="0.3">
      <c r="AE46940" s="70"/>
    </row>
    <row r="46941" spans="31:31" ht="15.75" x14ac:dyDescent="0.3">
      <c r="AE46941" s="70"/>
    </row>
    <row r="46942" spans="31:31" ht="15.75" x14ac:dyDescent="0.3">
      <c r="AE46942" s="70"/>
    </row>
    <row r="46943" spans="31:31" ht="15.75" x14ac:dyDescent="0.3">
      <c r="AE46943" s="70"/>
    </row>
    <row r="46944" spans="31:31" ht="15.75" x14ac:dyDescent="0.3">
      <c r="AE46944" s="70"/>
    </row>
    <row r="46945" spans="31:31" ht="15.75" x14ac:dyDescent="0.3">
      <c r="AE46945" s="70"/>
    </row>
    <row r="46946" spans="31:31" ht="15.75" x14ac:dyDescent="0.3">
      <c r="AE46946" s="70"/>
    </row>
    <row r="46947" spans="31:31" ht="15.75" x14ac:dyDescent="0.3">
      <c r="AE46947" s="70"/>
    </row>
    <row r="46948" spans="31:31" ht="15.75" x14ac:dyDescent="0.3">
      <c r="AE46948" s="70"/>
    </row>
    <row r="46949" spans="31:31" ht="15.75" x14ac:dyDescent="0.3">
      <c r="AE46949" s="70"/>
    </row>
    <row r="46950" spans="31:31" ht="15.75" x14ac:dyDescent="0.3">
      <c r="AE46950" s="70"/>
    </row>
    <row r="46951" spans="31:31" ht="15.75" x14ac:dyDescent="0.3">
      <c r="AE46951" s="70"/>
    </row>
    <row r="46952" spans="31:31" ht="15.75" x14ac:dyDescent="0.3">
      <c r="AE46952" s="70"/>
    </row>
    <row r="46953" spans="31:31" ht="15.75" x14ac:dyDescent="0.3">
      <c r="AE46953" s="70"/>
    </row>
    <row r="46954" spans="31:31" ht="15.75" x14ac:dyDescent="0.3">
      <c r="AE46954" s="70"/>
    </row>
    <row r="46955" spans="31:31" ht="15.75" x14ac:dyDescent="0.3">
      <c r="AE46955" s="70"/>
    </row>
    <row r="46956" spans="31:31" ht="15.75" x14ac:dyDescent="0.3">
      <c r="AE46956" s="70"/>
    </row>
    <row r="46957" spans="31:31" ht="15.75" x14ac:dyDescent="0.3">
      <c r="AE46957" s="70"/>
    </row>
    <row r="46958" spans="31:31" ht="15.75" x14ac:dyDescent="0.3">
      <c r="AE46958" s="70"/>
    </row>
    <row r="46959" spans="31:31" ht="15.75" x14ac:dyDescent="0.3">
      <c r="AE46959" s="70"/>
    </row>
    <row r="46960" spans="31:31" ht="15.75" x14ac:dyDescent="0.3">
      <c r="AE46960" s="70"/>
    </row>
    <row r="46961" spans="31:31" ht="15.75" x14ac:dyDescent="0.3">
      <c r="AE46961" s="70"/>
    </row>
    <row r="46962" spans="31:31" ht="15.75" x14ac:dyDescent="0.3">
      <c r="AE46962" s="70"/>
    </row>
    <row r="46963" spans="31:31" ht="15.75" x14ac:dyDescent="0.3">
      <c r="AE46963" s="70"/>
    </row>
    <row r="46964" spans="31:31" ht="15.75" x14ac:dyDescent="0.3">
      <c r="AE46964" s="70"/>
    </row>
    <row r="46965" spans="31:31" ht="15.75" x14ac:dyDescent="0.3">
      <c r="AE46965" s="70"/>
    </row>
    <row r="46966" spans="31:31" ht="15.75" x14ac:dyDescent="0.3">
      <c r="AE46966" s="70"/>
    </row>
    <row r="46967" spans="31:31" ht="15.75" x14ac:dyDescent="0.3">
      <c r="AE46967" s="70"/>
    </row>
    <row r="46968" spans="31:31" ht="15.75" x14ac:dyDescent="0.3">
      <c r="AE46968" s="70"/>
    </row>
    <row r="46969" spans="31:31" ht="15.75" x14ac:dyDescent="0.3">
      <c r="AE46969" s="70"/>
    </row>
    <row r="46970" spans="31:31" ht="15.75" x14ac:dyDescent="0.3">
      <c r="AE46970" s="70"/>
    </row>
    <row r="46971" spans="31:31" ht="15.75" x14ac:dyDescent="0.3">
      <c r="AE46971" s="70"/>
    </row>
    <row r="46972" spans="31:31" ht="15.75" x14ac:dyDescent="0.3">
      <c r="AE46972" s="70"/>
    </row>
    <row r="46973" spans="31:31" ht="15.75" x14ac:dyDescent="0.3">
      <c r="AE46973" s="70"/>
    </row>
    <row r="46974" spans="31:31" ht="15.75" x14ac:dyDescent="0.3">
      <c r="AE46974" s="70"/>
    </row>
    <row r="46975" spans="31:31" ht="15.75" x14ac:dyDescent="0.3">
      <c r="AE46975" s="70"/>
    </row>
    <row r="46976" spans="31:31" ht="15.75" x14ac:dyDescent="0.3">
      <c r="AE46976" s="70"/>
    </row>
    <row r="46977" spans="31:31" ht="15.75" x14ac:dyDescent="0.3">
      <c r="AE46977" s="70"/>
    </row>
    <row r="46978" spans="31:31" ht="15.75" x14ac:dyDescent="0.3">
      <c r="AE46978" s="70"/>
    </row>
    <row r="46979" spans="31:31" ht="15.75" x14ac:dyDescent="0.3">
      <c r="AE46979" s="70"/>
    </row>
    <row r="46980" spans="31:31" ht="15.75" x14ac:dyDescent="0.3">
      <c r="AE46980" s="70"/>
    </row>
    <row r="46981" spans="31:31" ht="15.75" x14ac:dyDescent="0.3">
      <c r="AE46981" s="70"/>
    </row>
    <row r="46982" spans="31:31" ht="15.75" x14ac:dyDescent="0.3">
      <c r="AE46982" s="70"/>
    </row>
    <row r="46983" spans="31:31" ht="15.75" x14ac:dyDescent="0.3">
      <c r="AE46983" s="70"/>
    </row>
    <row r="46984" spans="31:31" ht="15.75" x14ac:dyDescent="0.3">
      <c r="AE46984" s="70"/>
    </row>
    <row r="46985" spans="31:31" ht="15.75" x14ac:dyDescent="0.3">
      <c r="AE46985" s="70"/>
    </row>
    <row r="46986" spans="31:31" ht="15.75" x14ac:dyDescent="0.3">
      <c r="AE46986" s="70"/>
    </row>
    <row r="46987" spans="31:31" ht="15.75" x14ac:dyDescent="0.3">
      <c r="AE46987" s="70"/>
    </row>
    <row r="46988" spans="31:31" ht="15.75" x14ac:dyDescent="0.3">
      <c r="AE46988" s="70"/>
    </row>
    <row r="46989" spans="31:31" ht="15.75" x14ac:dyDescent="0.3">
      <c r="AE46989" s="70"/>
    </row>
    <row r="46990" spans="31:31" ht="15.75" x14ac:dyDescent="0.3">
      <c r="AE46990" s="70"/>
    </row>
    <row r="46991" spans="31:31" ht="15.75" x14ac:dyDescent="0.3">
      <c r="AE46991" s="70"/>
    </row>
    <row r="46992" spans="31:31" ht="15.75" x14ac:dyDescent="0.3">
      <c r="AE46992" s="70"/>
    </row>
    <row r="46993" spans="31:31" ht="15.75" x14ac:dyDescent="0.3">
      <c r="AE46993" s="70"/>
    </row>
    <row r="46994" spans="31:31" ht="15.75" x14ac:dyDescent="0.3">
      <c r="AE46994" s="70"/>
    </row>
    <row r="46995" spans="31:31" ht="15.75" x14ac:dyDescent="0.3">
      <c r="AE46995" s="70"/>
    </row>
    <row r="46996" spans="31:31" ht="15.75" x14ac:dyDescent="0.3">
      <c r="AE46996" s="70"/>
    </row>
    <row r="46997" spans="31:31" ht="15.75" x14ac:dyDescent="0.3">
      <c r="AE46997" s="70"/>
    </row>
    <row r="46998" spans="31:31" ht="15.75" x14ac:dyDescent="0.3">
      <c r="AE46998" s="70"/>
    </row>
    <row r="46999" spans="31:31" ht="15.75" x14ac:dyDescent="0.3">
      <c r="AE46999" s="70"/>
    </row>
    <row r="47000" spans="31:31" ht="15.75" x14ac:dyDescent="0.3">
      <c r="AE47000" s="70"/>
    </row>
    <row r="47001" spans="31:31" ht="15.75" x14ac:dyDescent="0.3">
      <c r="AE47001" s="70"/>
    </row>
    <row r="47002" spans="31:31" ht="15.75" x14ac:dyDescent="0.3">
      <c r="AE47002" s="70"/>
    </row>
    <row r="47003" spans="31:31" ht="15.75" x14ac:dyDescent="0.3">
      <c r="AE47003" s="70"/>
    </row>
    <row r="47004" spans="31:31" ht="15.75" x14ac:dyDescent="0.3">
      <c r="AE47004" s="70"/>
    </row>
    <row r="47005" spans="31:31" ht="15.75" x14ac:dyDescent="0.3">
      <c r="AE47005" s="70"/>
    </row>
    <row r="47006" spans="31:31" ht="15.75" x14ac:dyDescent="0.3">
      <c r="AE47006" s="70"/>
    </row>
    <row r="47007" spans="31:31" ht="15.75" x14ac:dyDescent="0.3">
      <c r="AE47007" s="70"/>
    </row>
    <row r="47008" spans="31:31" ht="15.75" x14ac:dyDescent="0.3">
      <c r="AE47008" s="70"/>
    </row>
    <row r="47009" spans="31:31" ht="15.75" x14ac:dyDescent="0.3">
      <c r="AE47009" s="70"/>
    </row>
    <row r="47010" spans="31:31" ht="15.75" x14ac:dyDescent="0.3">
      <c r="AE47010" s="70"/>
    </row>
    <row r="47011" spans="31:31" ht="15.75" x14ac:dyDescent="0.3">
      <c r="AE47011" s="70"/>
    </row>
    <row r="47012" spans="31:31" ht="15.75" x14ac:dyDescent="0.3">
      <c r="AE47012" s="70"/>
    </row>
    <row r="47013" spans="31:31" ht="15.75" x14ac:dyDescent="0.3">
      <c r="AE47013" s="70"/>
    </row>
    <row r="47014" spans="31:31" ht="15.75" x14ac:dyDescent="0.3">
      <c r="AE47014" s="70"/>
    </row>
    <row r="47015" spans="31:31" ht="15.75" x14ac:dyDescent="0.3">
      <c r="AE47015" s="70"/>
    </row>
    <row r="47016" spans="31:31" ht="15.75" x14ac:dyDescent="0.3">
      <c r="AE47016" s="70"/>
    </row>
    <row r="47017" spans="31:31" ht="15.75" x14ac:dyDescent="0.3">
      <c r="AE47017" s="70"/>
    </row>
    <row r="47018" spans="31:31" ht="15.75" x14ac:dyDescent="0.3">
      <c r="AE47018" s="70"/>
    </row>
    <row r="47019" spans="31:31" ht="15.75" x14ac:dyDescent="0.3">
      <c r="AE47019" s="70"/>
    </row>
    <row r="47020" spans="31:31" ht="15.75" x14ac:dyDescent="0.3">
      <c r="AE47020" s="70"/>
    </row>
    <row r="47021" spans="31:31" ht="15.75" x14ac:dyDescent="0.3">
      <c r="AE47021" s="70"/>
    </row>
    <row r="47022" spans="31:31" ht="15.75" x14ac:dyDescent="0.3">
      <c r="AE47022" s="70"/>
    </row>
    <row r="47023" spans="31:31" ht="15.75" x14ac:dyDescent="0.3">
      <c r="AE47023" s="70"/>
    </row>
    <row r="47024" spans="31:31" ht="15.75" x14ac:dyDescent="0.3">
      <c r="AE47024" s="70"/>
    </row>
    <row r="47025" spans="31:31" ht="15.75" x14ac:dyDescent="0.3">
      <c r="AE47025" s="70"/>
    </row>
    <row r="47026" spans="31:31" ht="15.75" x14ac:dyDescent="0.3">
      <c r="AE47026" s="70"/>
    </row>
    <row r="47027" spans="31:31" ht="15.75" x14ac:dyDescent="0.3">
      <c r="AE47027" s="70"/>
    </row>
    <row r="47028" spans="31:31" ht="15.75" x14ac:dyDescent="0.3">
      <c r="AE47028" s="70"/>
    </row>
    <row r="47029" spans="31:31" ht="15.75" x14ac:dyDescent="0.3">
      <c r="AE47029" s="70"/>
    </row>
    <row r="47030" spans="31:31" ht="15.75" x14ac:dyDescent="0.3">
      <c r="AE47030" s="70"/>
    </row>
    <row r="47031" spans="31:31" ht="15.75" x14ac:dyDescent="0.3">
      <c r="AE47031" s="70"/>
    </row>
    <row r="47032" spans="31:31" ht="15.75" x14ac:dyDescent="0.3">
      <c r="AE47032" s="70"/>
    </row>
    <row r="47033" spans="31:31" ht="15.75" x14ac:dyDescent="0.3">
      <c r="AE47033" s="70"/>
    </row>
    <row r="47034" spans="31:31" ht="15.75" x14ac:dyDescent="0.3">
      <c r="AE47034" s="70"/>
    </row>
    <row r="47035" spans="31:31" ht="15.75" x14ac:dyDescent="0.3">
      <c r="AE47035" s="70"/>
    </row>
    <row r="47036" spans="31:31" ht="15.75" x14ac:dyDescent="0.3">
      <c r="AE47036" s="70"/>
    </row>
    <row r="47037" spans="31:31" ht="15.75" x14ac:dyDescent="0.3">
      <c r="AE47037" s="70"/>
    </row>
    <row r="47038" spans="31:31" ht="15.75" x14ac:dyDescent="0.3">
      <c r="AE47038" s="70"/>
    </row>
    <row r="47039" spans="31:31" ht="15.75" x14ac:dyDescent="0.3">
      <c r="AE47039" s="70"/>
    </row>
    <row r="47040" spans="31:31" ht="15.75" x14ac:dyDescent="0.3">
      <c r="AE47040" s="70"/>
    </row>
    <row r="47041" spans="31:31" ht="15.75" x14ac:dyDescent="0.3">
      <c r="AE47041" s="70"/>
    </row>
    <row r="47042" spans="31:31" ht="15.75" x14ac:dyDescent="0.3">
      <c r="AE47042" s="70"/>
    </row>
    <row r="47043" spans="31:31" ht="15.75" x14ac:dyDescent="0.3">
      <c r="AE47043" s="70"/>
    </row>
    <row r="47044" spans="31:31" ht="15.75" x14ac:dyDescent="0.3">
      <c r="AE47044" s="70"/>
    </row>
    <row r="47045" spans="31:31" ht="15.75" x14ac:dyDescent="0.3">
      <c r="AE47045" s="70"/>
    </row>
    <row r="47046" spans="31:31" ht="15.75" x14ac:dyDescent="0.3">
      <c r="AE47046" s="70"/>
    </row>
    <row r="47047" spans="31:31" ht="15.75" x14ac:dyDescent="0.3">
      <c r="AE47047" s="70"/>
    </row>
    <row r="47048" spans="31:31" ht="15.75" x14ac:dyDescent="0.3">
      <c r="AE47048" s="70"/>
    </row>
    <row r="47049" spans="31:31" ht="15.75" x14ac:dyDescent="0.3">
      <c r="AE47049" s="70"/>
    </row>
    <row r="47050" spans="31:31" ht="15.75" x14ac:dyDescent="0.3">
      <c r="AE47050" s="70"/>
    </row>
    <row r="47051" spans="31:31" ht="15.75" x14ac:dyDescent="0.3">
      <c r="AE47051" s="70"/>
    </row>
    <row r="47052" spans="31:31" ht="15.75" x14ac:dyDescent="0.3">
      <c r="AE47052" s="70"/>
    </row>
    <row r="47053" spans="31:31" ht="15.75" x14ac:dyDescent="0.3">
      <c r="AE47053" s="70"/>
    </row>
    <row r="47054" spans="31:31" ht="15.75" x14ac:dyDescent="0.3">
      <c r="AE47054" s="70"/>
    </row>
    <row r="47055" spans="31:31" ht="15.75" x14ac:dyDescent="0.3">
      <c r="AE47055" s="70"/>
    </row>
    <row r="47056" spans="31:31" ht="15.75" x14ac:dyDescent="0.3">
      <c r="AE47056" s="70"/>
    </row>
    <row r="47057" spans="31:31" ht="15.75" x14ac:dyDescent="0.3">
      <c r="AE47057" s="70"/>
    </row>
    <row r="47058" spans="31:31" ht="15.75" x14ac:dyDescent="0.3">
      <c r="AE47058" s="70"/>
    </row>
    <row r="47059" spans="31:31" ht="15.75" x14ac:dyDescent="0.3">
      <c r="AE47059" s="70"/>
    </row>
    <row r="47060" spans="31:31" ht="15.75" x14ac:dyDescent="0.3">
      <c r="AE47060" s="70"/>
    </row>
    <row r="47061" spans="31:31" ht="15.75" x14ac:dyDescent="0.3">
      <c r="AE47061" s="70"/>
    </row>
    <row r="47062" spans="31:31" ht="15.75" x14ac:dyDescent="0.3">
      <c r="AE47062" s="70"/>
    </row>
    <row r="47063" spans="31:31" ht="15.75" x14ac:dyDescent="0.3">
      <c r="AE47063" s="70"/>
    </row>
    <row r="47064" spans="31:31" ht="15.75" x14ac:dyDescent="0.3">
      <c r="AE47064" s="70"/>
    </row>
    <row r="47065" spans="31:31" ht="15.75" x14ac:dyDescent="0.3">
      <c r="AE47065" s="70"/>
    </row>
    <row r="47066" spans="31:31" ht="15.75" x14ac:dyDescent="0.3">
      <c r="AE47066" s="70"/>
    </row>
    <row r="47067" spans="31:31" ht="15.75" x14ac:dyDescent="0.3">
      <c r="AE47067" s="70"/>
    </row>
    <row r="47068" spans="31:31" ht="15.75" x14ac:dyDescent="0.3">
      <c r="AE47068" s="70"/>
    </row>
    <row r="47069" spans="31:31" ht="15.75" x14ac:dyDescent="0.3">
      <c r="AE47069" s="70"/>
    </row>
    <row r="47070" spans="31:31" ht="15.75" x14ac:dyDescent="0.3">
      <c r="AE47070" s="70"/>
    </row>
    <row r="47071" spans="31:31" ht="15.75" x14ac:dyDescent="0.3">
      <c r="AE47071" s="70"/>
    </row>
    <row r="47072" spans="31:31" ht="15.75" x14ac:dyDescent="0.3">
      <c r="AE47072" s="70"/>
    </row>
    <row r="47073" spans="31:31" ht="15.75" x14ac:dyDescent="0.3">
      <c r="AE47073" s="70"/>
    </row>
    <row r="47074" spans="31:31" ht="15.75" x14ac:dyDescent="0.3">
      <c r="AE47074" s="70"/>
    </row>
    <row r="47075" spans="31:31" ht="15.75" x14ac:dyDescent="0.3">
      <c r="AE47075" s="70"/>
    </row>
    <row r="47076" spans="31:31" ht="15.75" x14ac:dyDescent="0.3">
      <c r="AE47076" s="70"/>
    </row>
    <row r="47077" spans="31:31" ht="15.75" x14ac:dyDescent="0.3">
      <c r="AE47077" s="70"/>
    </row>
    <row r="47078" spans="31:31" ht="15.75" x14ac:dyDescent="0.3">
      <c r="AE47078" s="70"/>
    </row>
    <row r="47079" spans="31:31" ht="15.75" x14ac:dyDescent="0.3">
      <c r="AE47079" s="70"/>
    </row>
    <row r="47080" spans="31:31" ht="15.75" x14ac:dyDescent="0.3">
      <c r="AE47080" s="70"/>
    </row>
    <row r="47081" spans="31:31" ht="15.75" x14ac:dyDescent="0.3">
      <c r="AE47081" s="70"/>
    </row>
    <row r="47082" spans="31:31" ht="15.75" x14ac:dyDescent="0.3">
      <c r="AE47082" s="70"/>
    </row>
    <row r="47083" spans="31:31" ht="15.75" x14ac:dyDescent="0.3">
      <c r="AE47083" s="70"/>
    </row>
    <row r="47084" spans="31:31" ht="15.75" x14ac:dyDescent="0.3">
      <c r="AE47084" s="70"/>
    </row>
    <row r="47085" spans="31:31" ht="15.75" x14ac:dyDescent="0.3">
      <c r="AE47085" s="70"/>
    </row>
    <row r="47086" spans="31:31" ht="15.75" x14ac:dyDescent="0.3">
      <c r="AE47086" s="70"/>
    </row>
    <row r="47087" spans="31:31" ht="15.75" x14ac:dyDescent="0.3">
      <c r="AE47087" s="70"/>
    </row>
    <row r="47088" spans="31:31" ht="15.75" x14ac:dyDescent="0.3">
      <c r="AE47088" s="70"/>
    </row>
    <row r="47089" spans="31:31" ht="15.75" x14ac:dyDescent="0.3">
      <c r="AE47089" s="70"/>
    </row>
    <row r="47090" spans="31:31" ht="15.75" x14ac:dyDescent="0.3">
      <c r="AE47090" s="70"/>
    </row>
    <row r="47091" spans="31:31" ht="15.75" x14ac:dyDescent="0.3">
      <c r="AE47091" s="70"/>
    </row>
    <row r="47092" spans="31:31" ht="15.75" x14ac:dyDescent="0.3">
      <c r="AE47092" s="70"/>
    </row>
    <row r="47093" spans="31:31" ht="15.75" x14ac:dyDescent="0.3">
      <c r="AE47093" s="70"/>
    </row>
    <row r="47094" spans="31:31" ht="15.75" x14ac:dyDescent="0.3">
      <c r="AE47094" s="70"/>
    </row>
    <row r="47095" spans="31:31" ht="15.75" x14ac:dyDescent="0.3">
      <c r="AE47095" s="70"/>
    </row>
    <row r="47096" spans="31:31" ht="15.75" x14ac:dyDescent="0.3">
      <c r="AE47096" s="70"/>
    </row>
    <row r="47097" spans="31:31" ht="15.75" x14ac:dyDescent="0.3">
      <c r="AE47097" s="70"/>
    </row>
    <row r="47098" spans="31:31" ht="15.75" x14ac:dyDescent="0.3">
      <c r="AE47098" s="70"/>
    </row>
    <row r="47099" spans="31:31" ht="15.75" x14ac:dyDescent="0.3">
      <c r="AE47099" s="70"/>
    </row>
    <row r="47100" spans="31:31" ht="15.75" x14ac:dyDescent="0.3">
      <c r="AE47100" s="70"/>
    </row>
    <row r="47101" spans="31:31" ht="15.75" x14ac:dyDescent="0.3">
      <c r="AE47101" s="70"/>
    </row>
    <row r="47102" spans="31:31" ht="15.75" x14ac:dyDescent="0.3">
      <c r="AE47102" s="70"/>
    </row>
    <row r="47103" spans="31:31" ht="15.75" x14ac:dyDescent="0.3">
      <c r="AE47103" s="70"/>
    </row>
    <row r="47104" spans="31:31" ht="15.75" x14ac:dyDescent="0.3">
      <c r="AE47104" s="70"/>
    </row>
    <row r="47105" spans="31:31" ht="15.75" x14ac:dyDescent="0.3">
      <c r="AE47105" s="70"/>
    </row>
    <row r="47106" spans="31:31" ht="15.75" x14ac:dyDescent="0.3">
      <c r="AE47106" s="70"/>
    </row>
    <row r="47107" spans="31:31" ht="15.75" x14ac:dyDescent="0.3">
      <c r="AE47107" s="70"/>
    </row>
    <row r="47108" spans="31:31" ht="15.75" x14ac:dyDescent="0.3">
      <c r="AE47108" s="70"/>
    </row>
    <row r="47109" spans="31:31" ht="15.75" x14ac:dyDescent="0.3">
      <c r="AE47109" s="70"/>
    </row>
    <row r="47110" spans="31:31" ht="15.75" x14ac:dyDescent="0.3">
      <c r="AE47110" s="70"/>
    </row>
    <row r="47111" spans="31:31" ht="15.75" x14ac:dyDescent="0.3">
      <c r="AE47111" s="70"/>
    </row>
    <row r="47112" spans="31:31" ht="15.75" x14ac:dyDescent="0.3">
      <c r="AE47112" s="70"/>
    </row>
    <row r="47113" spans="31:31" ht="15.75" x14ac:dyDescent="0.3">
      <c r="AE47113" s="70"/>
    </row>
    <row r="47114" spans="31:31" ht="15.75" x14ac:dyDescent="0.3">
      <c r="AE47114" s="70"/>
    </row>
    <row r="47115" spans="31:31" ht="15.75" x14ac:dyDescent="0.3">
      <c r="AE47115" s="70"/>
    </row>
    <row r="47116" spans="31:31" ht="15.75" x14ac:dyDescent="0.3">
      <c r="AE47116" s="70"/>
    </row>
    <row r="47117" spans="31:31" ht="15.75" x14ac:dyDescent="0.3">
      <c r="AE47117" s="70"/>
    </row>
    <row r="47118" spans="31:31" ht="15.75" x14ac:dyDescent="0.3">
      <c r="AE47118" s="70"/>
    </row>
    <row r="47119" spans="31:31" ht="15.75" x14ac:dyDescent="0.3">
      <c r="AE47119" s="70"/>
    </row>
    <row r="47120" spans="31:31" ht="15.75" x14ac:dyDescent="0.3">
      <c r="AE47120" s="70"/>
    </row>
    <row r="47121" spans="31:31" ht="15.75" x14ac:dyDescent="0.3">
      <c r="AE47121" s="70"/>
    </row>
    <row r="47122" spans="31:31" ht="15.75" x14ac:dyDescent="0.3">
      <c r="AE47122" s="70"/>
    </row>
    <row r="47123" spans="31:31" ht="15.75" x14ac:dyDescent="0.3">
      <c r="AE47123" s="70"/>
    </row>
    <row r="47124" spans="31:31" ht="15.75" x14ac:dyDescent="0.3">
      <c r="AE47124" s="70"/>
    </row>
    <row r="47125" spans="31:31" ht="15.75" x14ac:dyDescent="0.3">
      <c r="AE47125" s="70"/>
    </row>
    <row r="47126" spans="31:31" ht="15.75" x14ac:dyDescent="0.3">
      <c r="AE47126" s="70"/>
    </row>
    <row r="47127" spans="31:31" ht="15.75" x14ac:dyDescent="0.3">
      <c r="AE47127" s="70"/>
    </row>
    <row r="47128" spans="31:31" ht="15.75" x14ac:dyDescent="0.3">
      <c r="AE47128" s="70"/>
    </row>
    <row r="47129" spans="31:31" ht="15.75" x14ac:dyDescent="0.3">
      <c r="AE47129" s="70"/>
    </row>
    <row r="47130" spans="31:31" ht="15.75" x14ac:dyDescent="0.3">
      <c r="AE47130" s="70"/>
    </row>
    <row r="47131" spans="31:31" ht="15.75" x14ac:dyDescent="0.3">
      <c r="AE47131" s="70"/>
    </row>
    <row r="47132" spans="31:31" ht="15.75" x14ac:dyDescent="0.3">
      <c r="AE47132" s="70"/>
    </row>
    <row r="47133" spans="31:31" ht="15.75" x14ac:dyDescent="0.3">
      <c r="AE47133" s="70"/>
    </row>
    <row r="47134" spans="31:31" ht="15.75" x14ac:dyDescent="0.3">
      <c r="AE47134" s="70"/>
    </row>
    <row r="47135" spans="31:31" ht="15.75" x14ac:dyDescent="0.3">
      <c r="AE47135" s="70"/>
    </row>
    <row r="47136" spans="31:31" ht="15.75" x14ac:dyDescent="0.3">
      <c r="AE47136" s="70"/>
    </row>
    <row r="47137" spans="31:31" ht="15.75" x14ac:dyDescent="0.3">
      <c r="AE47137" s="70"/>
    </row>
    <row r="47138" spans="31:31" ht="15.75" x14ac:dyDescent="0.3">
      <c r="AE47138" s="70"/>
    </row>
    <row r="47139" spans="31:31" ht="15.75" x14ac:dyDescent="0.3">
      <c r="AE47139" s="70"/>
    </row>
    <row r="47140" spans="31:31" ht="15.75" x14ac:dyDescent="0.3">
      <c r="AE47140" s="70"/>
    </row>
    <row r="47141" spans="31:31" ht="15.75" x14ac:dyDescent="0.3">
      <c r="AE47141" s="70"/>
    </row>
    <row r="47142" spans="31:31" ht="15.75" x14ac:dyDescent="0.3">
      <c r="AE47142" s="70"/>
    </row>
    <row r="47143" spans="31:31" ht="15.75" x14ac:dyDescent="0.3">
      <c r="AE47143" s="70"/>
    </row>
    <row r="47144" spans="31:31" ht="15.75" x14ac:dyDescent="0.3">
      <c r="AE47144" s="70"/>
    </row>
    <row r="47145" spans="31:31" ht="15.75" x14ac:dyDescent="0.3">
      <c r="AE47145" s="70"/>
    </row>
    <row r="47146" spans="31:31" ht="15.75" x14ac:dyDescent="0.3">
      <c r="AE47146" s="70"/>
    </row>
    <row r="47147" spans="31:31" ht="15.75" x14ac:dyDescent="0.3">
      <c r="AE47147" s="70"/>
    </row>
    <row r="47148" spans="31:31" ht="15.75" x14ac:dyDescent="0.3">
      <c r="AE47148" s="70"/>
    </row>
    <row r="47149" spans="31:31" ht="15.75" x14ac:dyDescent="0.3">
      <c r="AE47149" s="70"/>
    </row>
    <row r="47150" spans="31:31" ht="15.75" x14ac:dyDescent="0.3">
      <c r="AE47150" s="70"/>
    </row>
    <row r="47151" spans="31:31" ht="15.75" x14ac:dyDescent="0.3">
      <c r="AE47151" s="70"/>
    </row>
    <row r="47152" spans="31:31" ht="15.75" x14ac:dyDescent="0.3">
      <c r="AE47152" s="70"/>
    </row>
    <row r="47153" spans="31:31" ht="15.75" x14ac:dyDescent="0.3">
      <c r="AE47153" s="70"/>
    </row>
    <row r="47154" spans="31:31" ht="15.75" x14ac:dyDescent="0.3">
      <c r="AE47154" s="70"/>
    </row>
    <row r="47155" spans="31:31" ht="15.75" x14ac:dyDescent="0.3">
      <c r="AE47155" s="70"/>
    </row>
    <row r="47156" spans="31:31" ht="15.75" x14ac:dyDescent="0.3">
      <c r="AE47156" s="70"/>
    </row>
    <row r="47157" spans="31:31" ht="15.75" x14ac:dyDescent="0.3">
      <c r="AE47157" s="70"/>
    </row>
    <row r="47158" spans="31:31" ht="15.75" x14ac:dyDescent="0.3">
      <c r="AE47158" s="70"/>
    </row>
    <row r="47159" spans="31:31" ht="15.75" x14ac:dyDescent="0.3">
      <c r="AE47159" s="70"/>
    </row>
    <row r="47160" spans="31:31" ht="15.75" x14ac:dyDescent="0.3">
      <c r="AE47160" s="70"/>
    </row>
    <row r="47161" spans="31:31" ht="15.75" x14ac:dyDescent="0.3">
      <c r="AE47161" s="70"/>
    </row>
    <row r="47162" spans="31:31" ht="15.75" x14ac:dyDescent="0.3">
      <c r="AE47162" s="70"/>
    </row>
    <row r="47163" spans="31:31" ht="15.75" x14ac:dyDescent="0.3">
      <c r="AE47163" s="70"/>
    </row>
    <row r="47164" spans="31:31" ht="15.75" x14ac:dyDescent="0.3">
      <c r="AE47164" s="70"/>
    </row>
    <row r="47165" spans="31:31" ht="15.75" x14ac:dyDescent="0.3">
      <c r="AE47165" s="70"/>
    </row>
    <row r="47166" spans="31:31" ht="15.75" x14ac:dyDescent="0.3">
      <c r="AE47166" s="70"/>
    </row>
    <row r="47167" spans="31:31" ht="15.75" x14ac:dyDescent="0.3">
      <c r="AE47167" s="70"/>
    </row>
    <row r="47168" spans="31:31" ht="15.75" x14ac:dyDescent="0.3">
      <c r="AE47168" s="70"/>
    </row>
    <row r="47169" spans="31:31" ht="15.75" x14ac:dyDescent="0.3">
      <c r="AE47169" s="70"/>
    </row>
    <row r="47170" spans="31:31" ht="15.75" x14ac:dyDescent="0.3">
      <c r="AE47170" s="70"/>
    </row>
    <row r="47171" spans="31:31" ht="15.75" x14ac:dyDescent="0.3">
      <c r="AE47171" s="70"/>
    </row>
    <row r="47172" spans="31:31" ht="15.75" x14ac:dyDescent="0.3">
      <c r="AE47172" s="70"/>
    </row>
    <row r="47173" spans="31:31" ht="15.75" x14ac:dyDescent="0.3">
      <c r="AE47173" s="70"/>
    </row>
    <row r="47174" spans="31:31" ht="15.75" x14ac:dyDescent="0.3">
      <c r="AE47174" s="70"/>
    </row>
    <row r="47175" spans="31:31" ht="15.75" x14ac:dyDescent="0.3">
      <c r="AE47175" s="70"/>
    </row>
    <row r="47176" spans="31:31" ht="15.75" x14ac:dyDescent="0.3">
      <c r="AE47176" s="70"/>
    </row>
    <row r="47177" spans="31:31" ht="15.75" x14ac:dyDescent="0.3">
      <c r="AE47177" s="70"/>
    </row>
    <row r="47178" spans="31:31" ht="15.75" x14ac:dyDescent="0.3">
      <c r="AE47178" s="70"/>
    </row>
    <row r="47179" spans="31:31" ht="15.75" x14ac:dyDescent="0.3">
      <c r="AE47179" s="70"/>
    </row>
    <row r="47180" spans="31:31" ht="15.75" x14ac:dyDescent="0.3">
      <c r="AE47180" s="70"/>
    </row>
    <row r="47181" spans="31:31" ht="15.75" x14ac:dyDescent="0.3">
      <c r="AE47181" s="70"/>
    </row>
    <row r="47182" spans="31:31" ht="15.75" x14ac:dyDescent="0.3">
      <c r="AE47182" s="70"/>
    </row>
    <row r="47183" spans="31:31" ht="15.75" x14ac:dyDescent="0.3">
      <c r="AE47183" s="70"/>
    </row>
    <row r="47184" spans="31:31" ht="15.75" x14ac:dyDescent="0.3">
      <c r="AE47184" s="70"/>
    </row>
    <row r="47185" spans="31:31" ht="15.75" x14ac:dyDescent="0.3">
      <c r="AE47185" s="70"/>
    </row>
    <row r="47186" spans="31:31" ht="15.75" x14ac:dyDescent="0.3">
      <c r="AE47186" s="70"/>
    </row>
    <row r="47187" spans="31:31" ht="15.75" x14ac:dyDescent="0.3">
      <c r="AE47187" s="70"/>
    </row>
    <row r="47188" spans="31:31" ht="15.75" x14ac:dyDescent="0.3">
      <c r="AE47188" s="70"/>
    </row>
    <row r="47189" spans="31:31" ht="15.75" x14ac:dyDescent="0.3">
      <c r="AE47189" s="70"/>
    </row>
    <row r="47190" spans="31:31" ht="15.75" x14ac:dyDescent="0.3">
      <c r="AE47190" s="70"/>
    </row>
    <row r="47191" spans="31:31" ht="15.75" x14ac:dyDescent="0.3">
      <c r="AE47191" s="70"/>
    </row>
    <row r="47192" spans="31:31" ht="15.75" x14ac:dyDescent="0.3">
      <c r="AE47192" s="70"/>
    </row>
    <row r="47193" spans="31:31" ht="15.75" x14ac:dyDescent="0.3">
      <c r="AE47193" s="70"/>
    </row>
    <row r="47194" spans="31:31" ht="15.75" x14ac:dyDescent="0.3">
      <c r="AE47194" s="70"/>
    </row>
    <row r="47195" spans="31:31" ht="15.75" x14ac:dyDescent="0.3">
      <c r="AE47195" s="70"/>
    </row>
    <row r="47196" spans="31:31" ht="15.75" x14ac:dyDescent="0.3">
      <c r="AE47196" s="70"/>
    </row>
    <row r="47197" spans="31:31" ht="15.75" x14ac:dyDescent="0.3">
      <c r="AE47197" s="70"/>
    </row>
    <row r="47198" spans="31:31" ht="15.75" x14ac:dyDescent="0.3">
      <c r="AE47198" s="70"/>
    </row>
    <row r="47199" spans="31:31" ht="15.75" x14ac:dyDescent="0.3">
      <c r="AE47199" s="70"/>
    </row>
    <row r="47200" spans="31:31" ht="15.75" x14ac:dyDescent="0.3">
      <c r="AE47200" s="70"/>
    </row>
    <row r="47201" spans="31:31" ht="15.75" x14ac:dyDescent="0.3">
      <c r="AE47201" s="70"/>
    </row>
    <row r="47202" spans="31:31" ht="15.75" x14ac:dyDescent="0.3">
      <c r="AE47202" s="70"/>
    </row>
    <row r="47203" spans="31:31" ht="15.75" x14ac:dyDescent="0.3">
      <c r="AE47203" s="70"/>
    </row>
    <row r="47204" spans="31:31" ht="15.75" x14ac:dyDescent="0.3">
      <c r="AE47204" s="70"/>
    </row>
    <row r="47205" spans="31:31" ht="15.75" x14ac:dyDescent="0.3">
      <c r="AE47205" s="70"/>
    </row>
    <row r="47206" spans="31:31" ht="15.75" x14ac:dyDescent="0.3">
      <c r="AE47206" s="70"/>
    </row>
    <row r="47207" spans="31:31" ht="15.75" x14ac:dyDescent="0.3">
      <c r="AE47207" s="70"/>
    </row>
    <row r="47208" spans="31:31" ht="15.75" x14ac:dyDescent="0.3">
      <c r="AE47208" s="70"/>
    </row>
    <row r="47209" spans="31:31" ht="15.75" x14ac:dyDescent="0.3">
      <c r="AE47209" s="70"/>
    </row>
    <row r="47210" spans="31:31" ht="15.75" x14ac:dyDescent="0.3">
      <c r="AE47210" s="70"/>
    </row>
    <row r="47211" spans="31:31" ht="15.75" x14ac:dyDescent="0.3">
      <c r="AE47211" s="70"/>
    </row>
    <row r="47212" spans="31:31" ht="15.75" x14ac:dyDescent="0.3">
      <c r="AE47212" s="70"/>
    </row>
    <row r="47213" spans="31:31" ht="15.75" x14ac:dyDescent="0.3">
      <c r="AE47213" s="70"/>
    </row>
    <row r="47214" spans="31:31" ht="15.75" x14ac:dyDescent="0.3">
      <c r="AE47214" s="70"/>
    </row>
    <row r="47215" spans="31:31" ht="15.75" x14ac:dyDescent="0.3">
      <c r="AE47215" s="70"/>
    </row>
    <row r="47216" spans="31:31" ht="15.75" x14ac:dyDescent="0.3">
      <c r="AE47216" s="70"/>
    </row>
    <row r="47217" spans="31:31" ht="15.75" x14ac:dyDescent="0.3">
      <c r="AE47217" s="70"/>
    </row>
    <row r="47218" spans="31:31" ht="15.75" x14ac:dyDescent="0.3">
      <c r="AE47218" s="70"/>
    </row>
    <row r="47219" spans="31:31" ht="15.75" x14ac:dyDescent="0.3">
      <c r="AE47219" s="70"/>
    </row>
    <row r="47220" spans="31:31" ht="15.75" x14ac:dyDescent="0.3">
      <c r="AE47220" s="70"/>
    </row>
    <row r="47221" spans="31:31" ht="15.75" x14ac:dyDescent="0.3">
      <c r="AE47221" s="70"/>
    </row>
    <row r="47222" spans="31:31" ht="15.75" x14ac:dyDescent="0.3">
      <c r="AE47222" s="70"/>
    </row>
    <row r="47223" spans="31:31" ht="15.75" x14ac:dyDescent="0.3">
      <c r="AE47223" s="70"/>
    </row>
    <row r="47224" spans="31:31" ht="15.75" x14ac:dyDescent="0.3">
      <c r="AE47224" s="70"/>
    </row>
    <row r="47225" spans="31:31" ht="15.75" x14ac:dyDescent="0.3">
      <c r="AE47225" s="70"/>
    </row>
    <row r="47226" spans="31:31" ht="15.75" x14ac:dyDescent="0.3">
      <c r="AE47226" s="70"/>
    </row>
    <row r="47227" spans="31:31" ht="15.75" x14ac:dyDescent="0.3">
      <c r="AE47227" s="70"/>
    </row>
    <row r="47228" spans="31:31" ht="15.75" x14ac:dyDescent="0.3">
      <c r="AE47228" s="70"/>
    </row>
    <row r="47229" spans="31:31" ht="15.75" x14ac:dyDescent="0.3">
      <c r="AE47229" s="70"/>
    </row>
    <row r="47230" spans="31:31" ht="15.75" x14ac:dyDescent="0.3">
      <c r="AE47230" s="70"/>
    </row>
    <row r="47231" spans="31:31" ht="15.75" x14ac:dyDescent="0.3">
      <c r="AE47231" s="70"/>
    </row>
    <row r="47232" spans="31:31" ht="15.75" x14ac:dyDescent="0.3">
      <c r="AE47232" s="70"/>
    </row>
    <row r="47233" spans="31:31" ht="15.75" x14ac:dyDescent="0.3">
      <c r="AE47233" s="70"/>
    </row>
    <row r="47234" spans="31:31" ht="15.75" x14ac:dyDescent="0.3">
      <c r="AE47234" s="70"/>
    </row>
    <row r="47235" spans="31:31" ht="15.75" x14ac:dyDescent="0.3">
      <c r="AE47235" s="70"/>
    </row>
    <row r="47236" spans="31:31" ht="15.75" x14ac:dyDescent="0.3">
      <c r="AE47236" s="70"/>
    </row>
    <row r="47237" spans="31:31" ht="15.75" x14ac:dyDescent="0.3">
      <c r="AE47237" s="70"/>
    </row>
    <row r="47238" spans="31:31" ht="15.75" x14ac:dyDescent="0.3">
      <c r="AE47238" s="70"/>
    </row>
    <row r="47239" spans="31:31" ht="15.75" x14ac:dyDescent="0.3">
      <c r="AE47239" s="70"/>
    </row>
    <row r="47240" spans="31:31" ht="15.75" x14ac:dyDescent="0.3">
      <c r="AE47240" s="70"/>
    </row>
    <row r="47241" spans="31:31" ht="15.75" x14ac:dyDescent="0.3">
      <c r="AE47241" s="70"/>
    </row>
    <row r="47242" spans="31:31" ht="15.75" x14ac:dyDescent="0.3">
      <c r="AE47242" s="70"/>
    </row>
    <row r="47243" spans="31:31" ht="15.75" x14ac:dyDescent="0.3">
      <c r="AE47243" s="70"/>
    </row>
    <row r="47244" spans="31:31" ht="15.75" x14ac:dyDescent="0.3">
      <c r="AE47244" s="70"/>
    </row>
    <row r="47245" spans="31:31" ht="15.75" x14ac:dyDescent="0.3">
      <c r="AE47245" s="70"/>
    </row>
    <row r="47246" spans="31:31" ht="15.75" x14ac:dyDescent="0.3">
      <c r="AE47246" s="70"/>
    </row>
    <row r="47247" spans="31:31" ht="15.75" x14ac:dyDescent="0.3">
      <c r="AE47247" s="70"/>
    </row>
    <row r="47248" spans="31:31" ht="15.75" x14ac:dyDescent="0.3">
      <c r="AE47248" s="70"/>
    </row>
    <row r="47249" spans="31:31" ht="15.75" x14ac:dyDescent="0.3">
      <c r="AE47249" s="70"/>
    </row>
    <row r="47250" spans="31:31" ht="15.75" x14ac:dyDescent="0.3">
      <c r="AE47250" s="70"/>
    </row>
    <row r="47251" spans="31:31" ht="15.75" x14ac:dyDescent="0.3">
      <c r="AE47251" s="70"/>
    </row>
    <row r="47252" spans="31:31" ht="15.75" x14ac:dyDescent="0.3">
      <c r="AE47252" s="70"/>
    </row>
    <row r="47253" spans="31:31" ht="15.75" x14ac:dyDescent="0.3">
      <c r="AE47253" s="70"/>
    </row>
    <row r="47254" spans="31:31" ht="15.75" x14ac:dyDescent="0.3">
      <c r="AE47254" s="70"/>
    </row>
    <row r="47255" spans="31:31" ht="15.75" x14ac:dyDescent="0.3">
      <c r="AE47255" s="70"/>
    </row>
    <row r="47256" spans="31:31" ht="15.75" x14ac:dyDescent="0.3">
      <c r="AE47256" s="70"/>
    </row>
    <row r="47257" spans="31:31" ht="15.75" x14ac:dyDescent="0.3">
      <c r="AE47257" s="70"/>
    </row>
    <row r="47258" spans="31:31" ht="15.75" x14ac:dyDescent="0.3">
      <c r="AE47258" s="70"/>
    </row>
    <row r="47259" spans="31:31" ht="15.75" x14ac:dyDescent="0.3">
      <c r="AE47259" s="70"/>
    </row>
    <row r="47260" spans="31:31" ht="15.75" x14ac:dyDescent="0.3">
      <c r="AE47260" s="70"/>
    </row>
    <row r="47261" spans="31:31" ht="15.75" x14ac:dyDescent="0.3">
      <c r="AE47261" s="70"/>
    </row>
    <row r="47262" spans="31:31" ht="15.75" x14ac:dyDescent="0.3">
      <c r="AE47262" s="70"/>
    </row>
    <row r="47263" spans="31:31" ht="15.75" x14ac:dyDescent="0.3">
      <c r="AE47263" s="70"/>
    </row>
    <row r="47264" spans="31:31" ht="15.75" x14ac:dyDescent="0.3">
      <c r="AE47264" s="70"/>
    </row>
    <row r="47265" spans="31:31" ht="15.75" x14ac:dyDescent="0.3">
      <c r="AE47265" s="70"/>
    </row>
    <row r="47266" spans="31:31" ht="15.75" x14ac:dyDescent="0.3">
      <c r="AE47266" s="70"/>
    </row>
    <row r="47267" spans="31:31" ht="15.75" x14ac:dyDescent="0.3">
      <c r="AE47267" s="70"/>
    </row>
    <row r="47268" spans="31:31" ht="15.75" x14ac:dyDescent="0.3">
      <c r="AE47268" s="70"/>
    </row>
    <row r="47269" spans="31:31" ht="15.75" x14ac:dyDescent="0.3">
      <c r="AE47269" s="70"/>
    </row>
    <row r="47270" spans="31:31" ht="15.75" x14ac:dyDescent="0.3">
      <c r="AE47270" s="70"/>
    </row>
    <row r="47271" spans="31:31" ht="15.75" x14ac:dyDescent="0.3">
      <c r="AE47271" s="70"/>
    </row>
    <row r="47272" spans="31:31" ht="15.75" x14ac:dyDescent="0.3">
      <c r="AE47272" s="70"/>
    </row>
    <row r="47273" spans="31:31" ht="15.75" x14ac:dyDescent="0.3">
      <c r="AE47273" s="70"/>
    </row>
    <row r="47274" spans="31:31" ht="15.75" x14ac:dyDescent="0.3">
      <c r="AE47274" s="70"/>
    </row>
    <row r="47275" spans="31:31" ht="15.75" x14ac:dyDescent="0.3">
      <c r="AE47275" s="70"/>
    </row>
    <row r="47276" spans="31:31" ht="15.75" x14ac:dyDescent="0.3">
      <c r="AE47276" s="70"/>
    </row>
    <row r="47277" spans="31:31" ht="15.75" x14ac:dyDescent="0.3">
      <c r="AE47277" s="70"/>
    </row>
    <row r="47278" spans="31:31" ht="15.75" x14ac:dyDescent="0.3">
      <c r="AE47278" s="70"/>
    </row>
    <row r="47279" spans="31:31" ht="15.75" x14ac:dyDescent="0.3">
      <c r="AE47279" s="70"/>
    </row>
    <row r="47280" spans="31:31" ht="15.75" x14ac:dyDescent="0.3">
      <c r="AE47280" s="70"/>
    </row>
    <row r="47281" spans="31:31" ht="15.75" x14ac:dyDescent="0.3">
      <c r="AE47281" s="70"/>
    </row>
    <row r="47282" spans="31:31" ht="15.75" x14ac:dyDescent="0.3">
      <c r="AE47282" s="70"/>
    </row>
    <row r="47283" spans="31:31" ht="15.75" x14ac:dyDescent="0.3">
      <c r="AE47283" s="70"/>
    </row>
    <row r="47284" spans="31:31" ht="15.75" x14ac:dyDescent="0.3">
      <c r="AE47284" s="70"/>
    </row>
    <row r="47285" spans="31:31" ht="15.75" x14ac:dyDescent="0.3">
      <c r="AE47285" s="70"/>
    </row>
    <row r="47286" spans="31:31" ht="15.75" x14ac:dyDescent="0.3">
      <c r="AE47286" s="70"/>
    </row>
    <row r="47287" spans="31:31" ht="15.75" x14ac:dyDescent="0.3">
      <c r="AE47287" s="70"/>
    </row>
    <row r="47288" spans="31:31" ht="15.75" x14ac:dyDescent="0.3">
      <c r="AE47288" s="70"/>
    </row>
    <row r="47289" spans="31:31" ht="15.75" x14ac:dyDescent="0.3">
      <c r="AE47289" s="70"/>
    </row>
    <row r="47290" spans="31:31" ht="15.75" x14ac:dyDescent="0.3">
      <c r="AE47290" s="70"/>
    </row>
    <row r="47291" spans="31:31" ht="15.75" x14ac:dyDescent="0.3">
      <c r="AE47291" s="70"/>
    </row>
    <row r="47292" spans="31:31" ht="15.75" x14ac:dyDescent="0.3">
      <c r="AE47292" s="70"/>
    </row>
    <row r="47293" spans="31:31" ht="15.75" x14ac:dyDescent="0.3">
      <c r="AE47293" s="70"/>
    </row>
    <row r="47294" spans="31:31" ht="15.75" x14ac:dyDescent="0.3">
      <c r="AE47294" s="70"/>
    </row>
    <row r="47295" spans="31:31" ht="15.75" x14ac:dyDescent="0.3">
      <c r="AE47295" s="70"/>
    </row>
    <row r="47296" spans="31:31" ht="15.75" x14ac:dyDescent="0.3">
      <c r="AE47296" s="70"/>
    </row>
    <row r="47297" spans="31:31" ht="15.75" x14ac:dyDescent="0.3">
      <c r="AE47297" s="70"/>
    </row>
    <row r="47298" spans="31:31" ht="15.75" x14ac:dyDescent="0.3">
      <c r="AE47298" s="70"/>
    </row>
    <row r="47299" spans="31:31" ht="15.75" x14ac:dyDescent="0.3">
      <c r="AE47299" s="70"/>
    </row>
    <row r="47300" spans="31:31" ht="15.75" x14ac:dyDescent="0.3">
      <c r="AE47300" s="70"/>
    </row>
    <row r="47301" spans="31:31" ht="15.75" x14ac:dyDescent="0.3">
      <c r="AE47301" s="70"/>
    </row>
    <row r="47302" spans="31:31" ht="15.75" x14ac:dyDescent="0.3">
      <c r="AE47302" s="70"/>
    </row>
    <row r="47303" spans="31:31" ht="15.75" x14ac:dyDescent="0.3">
      <c r="AE47303" s="70"/>
    </row>
    <row r="47304" spans="31:31" ht="15.75" x14ac:dyDescent="0.3">
      <c r="AE47304" s="70"/>
    </row>
    <row r="47305" spans="31:31" ht="15.75" x14ac:dyDescent="0.3">
      <c r="AE47305" s="70"/>
    </row>
    <row r="47306" spans="31:31" ht="15.75" x14ac:dyDescent="0.3">
      <c r="AE47306" s="70"/>
    </row>
    <row r="47307" spans="31:31" ht="15.75" x14ac:dyDescent="0.3">
      <c r="AE47307" s="70"/>
    </row>
    <row r="47308" spans="31:31" ht="15.75" x14ac:dyDescent="0.3">
      <c r="AE47308" s="70"/>
    </row>
    <row r="47309" spans="31:31" ht="15.75" x14ac:dyDescent="0.3">
      <c r="AE47309" s="70"/>
    </row>
    <row r="47310" spans="31:31" ht="15.75" x14ac:dyDescent="0.3">
      <c r="AE47310" s="70"/>
    </row>
    <row r="47311" spans="31:31" ht="15.75" x14ac:dyDescent="0.3">
      <c r="AE47311" s="70"/>
    </row>
    <row r="47312" spans="31:31" ht="15.75" x14ac:dyDescent="0.3">
      <c r="AE47312" s="70"/>
    </row>
    <row r="47313" spans="31:31" ht="15.75" x14ac:dyDescent="0.3">
      <c r="AE47313" s="70"/>
    </row>
    <row r="47314" spans="31:31" ht="15.75" x14ac:dyDescent="0.3">
      <c r="AE47314" s="70"/>
    </row>
    <row r="47315" spans="31:31" ht="15.75" x14ac:dyDescent="0.3">
      <c r="AE47315" s="70"/>
    </row>
    <row r="47316" spans="31:31" ht="15.75" x14ac:dyDescent="0.3">
      <c r="AE47316" s="70"/>
    </row>
    <row r="47317" spans="31:31" ht="15.75" x14ac:dyDescent="0.3">
      <c r="AE47317" s="70"/>
    </row>
    <row r="47318" spans="31:31" ht="15.75" x14ac:dyDescent="0.3">
      <c r="AE47318" s="70"/>
    </row>
    <row r="47319" spans="31:31" ht="15.75" x14ac:dyDescent="0.3">
      <c r="AE47319" s="70"/>
    </row>
    <row r="47320" spans="31:31" ht="15.75" x14ac:dyDescent="0.3">
      <c r="AE47320" s="70"/>
    </row>
    <row r="47321" spans="31:31" ht="15.75" x14ac:dyDescent="0.3">
      <c r="AE47321" s="70"/>
    </row>
    <row r="47322" spans="31:31" ht="15.75" x14ac:dyDescent="0.3">
      <c r="AE47322" s="70"/>
    </row>
    <row r="47323" spans="31:31" ht="15.75" x14ac:dyDescent="0.3">
      <c r="AE47323" s="70"/>
    </row>
    <row r="47324" spans="31:31" ht="15.75" x14ac:dyDescent="0.3">
      <c r="AE47324" s="70"/>
    </row>
    <row r="47325" spans="31:31" ht="15.75" x14ac:dyDescent="0.3">
      <c r="AE47325" s="70"/>
    </row>
    <row r="47326" spans="31:31" ht="15.75" x14ac:dyDescent="0.3">
      <c r="AE47326" s="70"/>
    </row>
    <row r="47327" spans="31:31" ht="15.75" x14ac:dyDescent="0.3">
      <c r="AE47327" s="70"/>
    </row>
    <row r="47328" spans="31:31" ht="15.75" x14ac:dyDescent="0.3">
      <c r="AE47328" s="70"/>
    </row>
    <row r="47329" spans="31:31" ht="15.75" x14ac:dyDescent="0.3">
      <c r="AE47329" s="70"/>
    </row>
    <row r="47330" spans="31:31" ht="15.75" x14ac:dyDescent="0.3">
      <c r="AE47330" s="70"/>
    </row>
    <row r="47331" spans="31:31" ht="15.75" x14ac:dyDescent="0.3">
      <c r="AE47331" s="70"/>
    </row>
    <row r="47332" spans="31:31" ht="15.75" x14ac:dyDescent="0.3">
      <c r="AE47332" s="70"/>
    </row>
    <row r="47333" spans="31:31" ht="15.75" x14ac:dyDescent="0.3">
      <c r="AE47333" s="70"/>
    </row>
    <row r="47334" spans="31:31" ht="15.75" x14ac:dyDescent="0.3">
      <c r="AE47334" s="70"/>
    </row>
    <row r="47335" spans="31:31" ht="15.75" x14ac:dyDescent="0.3">
      <c r="AE47335" s="70"/>
    </row>
    <row r="47336" spans="31:31" ht="15.75" x14ac:dyDescent="0.3">
      <c r="AE47336" s="70"/>
    </row>
    <row r="47337" spans="31:31" ht="15.75" x14ac:dyDescent="0.3">
      <c r="AE47337" s="70"/>
    </row>
    <row r="47338" spans="31:31" ht="15.75" x14ac:dyDescent="0.3">
      <c r="AE47338" s="70"/>
    </row>
    <row r="47339" spans="31:31" ht="15.75" x14ac:dyDescent="0.3">
      <c r="AE47339" s="70"/>
    </row>
    <row r="47340" spans="31:31" ht="15.75" x14ac:dyDescent="0.3">
      <c r="AE47340" s="70"/>
    </row>
    <row r="47341" spans="31:31" ht="15.75" x14ac:dyDescent="0.3">
      <c r="AE47341" s="70"/>
    </row>
    <row r="47342" spans="31:31" ht="15.75" x14ac:dyDescent="0.3">
      <c r="AE47342" s="70"/>
    </row>
    <row r="47343" spans="31:31" ht="15.75" x14ac:dyDescent="0.3">
      <c r="AE47343" s="70"/>
    </row>
    <row r="47344" spans="31:31" ht="15.75" x14ac:dyDescent="0.3">
      <c r="AE47344" s="70"/>
    </row>
    <row r="47345" spans="31:31" ht="15.75" x14ac:dyDescent="0.3">
      <c r="AE47345" s="70"/>
    </row>
    <row r="47346" spans="31:31" ht="15.75" x14ac:dyDescent="0.3">
      <c r="AE47346" s="70"/>
    </row>
    <row r="47347" spans="31:31" ht="15.75" x14ac:dyDescent="0.3">
      <c r="AE47347" s="70"/>
    </row>
    <row r="47348" spans="31:31" ht="15.75" x14ac:dyDescent="0.3">
      <c r="AE47348" s="70"/>
    </row>
    <row r="47349" spans="31:31" ht="15.75" x14ac:dyDescent="0.3">
      <c r="AE47349" s="70"/>
    </row>
    <row r="47350" spans="31:31" ht="15.75" x14ac:dyDescent="0.3">
      <c r="AE47350" s="70"/>
    </row>
    <row r="47351" spans="31:31" ht="15.75" x14ac:dyDescent="0.3">
      <c r="AE47351" s="70"/>
    </row>
    <row r="47352" spans="31:31" ht="15.75" x14ac:dyDescent="0.3">
      <c r="AE47352" s="70"/>
    </row>
    <row r="47353" spans="31:31" ht="15.75" x14ac:dyDescent="0.3">
      <c r="AE47353" s="70"/>
    </row>
    <row r="47354" spans="31:31" ht="15.75" x14ac:dyDescent="0.3">
      <c r="AE47354" s="70"/>
    </row>
    <row r="47355" spans="31:31" ht="15.75" x14ac:dyDescent="0.3">
      <c r="AE47355" s="70"/>
    </row>
    <row r="47356" spans="31:31" ht="15.75" x14ac:dyDescent="0.3">
      <c r="AE47356" s="70"/>
    </row>
    <row r="47357" spans="31:31" ht="15.75" x14ac:dyDescent="0.3">
      <c r="AE47357" s="70"/>
    </row>
    <row r="47358" spans="31:31" ht="15.75" x14ac:dyDescent="0.3">
      <c r="AE47358" s="70"/>
    </row>
    <row r="47359" spans="31:31" ht="15.75" x14ac:dyDescent="0.3">
      <c r="AE47359" s="70"/>
    </row>
    <row r="47360" spans="31:31" ht="15.75" x14ac:dyDescent="0.3">
      <c r="AE47360" s="70"/>
    </row>
    <row r="47361" spans="31:31" ht="15.75" x14ac:dyDescent="0.3">
      <c r="AE47361" s="70"/>
    </row>
    <row r="47362" spans="31:31" ht="15.75" x14ac:dyDescent="0.3">
      <c r="AE47362" s="70"/>
    </row>
    <row r="47363" spans="31:31" ht="15.75" x14ac:dyDescent="0.3">
      <c r="AE47363" s="70"/>
    </row>
    <row r="47364" spans="31:31" ht="15.75" x14ac:dyDescent="0.3">
      <c r="AE47364" s="70"/>
    </row>
    <row r="47365" spans="31:31" ht="15.75" x14ac:dyDescent="0.3">
      <c r="AE47365" s="70"/>
    </row>
    <row r="47366" spans="31:31" ht="15.75" x14ac:dyDescent="0.3">
      <c r="AE47366" s="70"/>
    </row>
    <row r="47367" spans="31:31" ht="15.75" x14ac:dyDescent="0.3">
      <c r="AE47367" s="70"/>
    </row>
    <row r="47368" spans="31:31" ht="15.75" x14ac:dyDescent="0.3">
      <c r="AE47368" s="70"/>
    </row>
    <row r="47369" spans="31:31" ht="15.75" x14ac:dyDescent="0.3">
      <c r="AE47369" s="70"/>
    </row>
    <row r="47370" spans="31:31" ht="15.75" x14ac:dyDescent="0.3">
      <c r="AE47370" s="70"/>
    </row>
    <row r="47371" spans="31:31" ht="15.75" x14ac:dyDescent="0.3">
      <c r="AE47371" s="70"/>
    </row>
    <row r="47372" spans="31:31" ht="15.75" x14ac:dyDescent="0.3">
      <c r="AE47372" s="70"/>
    </row>
    <row r="47373" spans="31:31" ht="15.75" x14ac:dyDescent="0.3">
      <c r="AE47373" s="70"/>
    </row>
    <row r="47374" spans="31:31" ht="15.75" x14ac:dyDescent="0.3">
      <c r="AE47374" s="70"/>
    </row>
    <row r="47375" spans="31:31" ht="15.75" x14ac:dyDescent="0.3">
      <c r="AE47375" s="70"/>
    </row>
    <row r="47376" spans="31:31" ht="15.75" x14ac:dyDescent="0.3">
      <c r="AE47376" s="70"/>
    </row>
    <row r="47377" spans="31:31" ht="15.75" x14ac:dyDescent="0.3">
      <c r="AE47377" s="70"/>
    </row>
    <row r="47378" spans="31:31" ht="15.75" x14ac:dyDescent="0.3">
      <c r="AE47378" s="70"/>
    </row>
    <row r="47379" spans="31:31" ht="15.75" x14ac:dyDescent="0.3">
      <c r="AE47379" s="70"/>
    </row>
    <row r="47380" spans="31:31" ht="15.75" x14ac:dyDescent="0.3">
      <c r="AE47380" s="70"/>
    </row>
    <row r="47381" spans="31:31" ht="15.75" x14ac:dyDescent="0.3">
      <c r="AE47381" s="70"/>
    </row>
    <row r="47382" spans="31:31" ht="15.75" x14ac:dyDescent="0.3">
      <c r="AE47382" s="70"/>
    </row>
    <row r="47383" spans="31:31" ht="15.75" x14ac:dyDescent="0.3">
      <c r="AE47383" s="70"/>
    </row>
    <row r="47384" spans="31:31" ht="15.75" x14ac:dyDescent="0.3">
      <c r="AE47384" s="70"/>
    </row>
    <row r="47385" spans="31:31" ht="15.75" x14ac:dyDescent="0.3">
      <c r="AE47385" s="70"/>
    </row>
    <row r="47386" spans="31:31" ht="15.75" x14ac:dyDescent="0.3">
      <c r="AE47386" s="70"/>
    </row>
    <row r="47387" spans="31:31" ht="15.75" x14ac:dyDescent="0.3">
      <c r="AE47387" s="70"/>
    </row>
    <row r="47388" spans="31:31" ht="15.75" x14ac:dyDescent="0.3">
      <c r="AE47388" s="70"/>
    </row>
    <row r="47389" spans="31:31" ht="15.75" x14ac:dyDescent="0.3">
      <c r="AE47389" s="70"/>
    </row>
    <row r="47390" spans="31:31" ht="15.75" x14ac:dyDescent="0.3">
      <c r="AE47390" s="70"/>
    </row>
    <row r="47391" spans="31:31" ht="15.75" x14ac:dyDescent="0.3">
      <c r="AE47391" s="70"/>
    </row>
    <row r="47392" spans="31:31" ht="15.75" x14ac:dyDescent="0.3">
      <c r="AE47392" s="70"/>
    </row>
    <row r="47393" spans="31:31" ht="15.75" x14ac:dyDescent="0.3">
      <c r="AE47393" s="70"/>
    </row>
    <row r="47394" spans="31:31" ht="15.75" x14ac:dyDescent="0.3">
      <c r="AE47394" s="70"/>
    </row>
    <row r="47395" spans="31:31" ht="15.75" x14ac:dyDescent="0.3">
      <c r="AE47395" s="70"/>
    </row>
    <row r="47396" spans="31:31" ht="15.75" x14ac:dyDescent="0.3">
      <c r="AE47396" s="70"/>
    </row>
    <row r="47397" spans="31:31" ht="15.75" x14ac:dyDescent="0.3">
      <c r="AE47397" s="70"/>
    </row>
    <row r="47398" spans="31:31" ht="15.75" x14ac:dyDescent="0.3">
      <c r="AE47398" s="70"/>
    </row>
    <row r="47399" spans="31:31" ht="15.75" x14ac:dyDescent="0.3">
      <c r="AE47399" s="70"/>
    </row>
    <row r="47400" spans="31:31" ht="15.75" x14ac:dyDescent="0.3">
      <c r="AE47400" s="70"/>
    </row>
    <row r="47401" spans="31:31" ht="15.75" x14ac:dyDescent="0.3">
      <c r="AE47401" s="70"/>
    </row>
    <row r="47402" spans="31:31" ht="15.75" x14ac:dyDescent="0.3">
      <c r="AE47402" s="70"/>
    </row>
    <row r="47403" spans="31:31" ht="15.75" x14ac:dyDescent="0.3">
      <c r="AE47403" s="70"/>
    </row>
    <row r="47404" spans="31:31" ht="15.75" x14ac:dyDescent="0.3">
      <c r="AE47404" s="70"/>
    </row>
    <row r="47405" spans="31:31" ht="15.75" x14ac:dyDescent="0.3">
      <c r="AE47405" s="70"/>
    </row>
    <row r="47406" spans="31:31" ht="15.75" x14ac:dyDescent="0.3">
      <c r="AE47406" s="70"/>
    </row>
    <row r="47407" spans="31:31" ht="15.75" x14ac:dyDescent="0.3">
      <c r="AE47407" s="70"/>
    </row>
    <row r="47408" spans="31:31" ht="15.75" x14ac:dyDescent="0.3">
      <c r="AE47408" s="70"/>
    </row>
    <row r="47409" spans="31:31" ht="15.75" x14ac:dyDescent="0.3">
      <c r="AE47409" s="70"/>
    </row>
    <row r="47410" spans="31:31" ht="15.75" x14ac:dyDescent="0.3">
      <c r="AE47410" s="70"/>
    </row>
    <row r="47411" spans="31:31" ht="15.75" x14ac:dyDescent="0.3">
      <c r="AE47411" s="70"/>
    </row>
    <row r="47412" spans="31:31" ht="15.75" x14ac:dyDescent="0.3">
      <c r="AE47412" s="70"/>
    </row>
    <row r="47413" spans="31:31" ht="15.75" x14ac:dyDescent="0.3">
      <c r="AE47413" s="70"/>
    </row>
    <row r="47414" spans="31:31" ht="15.75" x14ac:dyDescent="0.3">
      <c r="AE47414" s="70"/>
    </row>
    <row r="47415" spans="31:31" ht="15.75" x14ac:dyDescent="0.3">
      <c r="AE47415" s="70"/>
    </row>
    <row r="47416" spans="31:31" ht="15.75" x14ac:dyDescent="0.3">
      <c r="AE47416" s="70"/>
    </row>
    <row r="47417" spans="31:31" ht="15.75" x14ac:dyDescent="0.3">
      <c r="AE47417" s="70"/>
    </row>
    <row r="47418" spans="31:31" ht="15.75" x14ac:dyDescent="0.3">
      <c r="AE47418" s="70"/>
    </row>
    <row r="47419" spans="31:31" ht="15.75" x14ac:dyDescent="0.3">
      <c r="AE47419" s="70"/>
    </row>
    <row r="47420" spans="31:31" ht="15.75" x14ac:dyDescent="0.3">
      <c r="AE47420" s="70"/>
    </row>
    <row r="47421" spans="31:31" ht="15.75" x14ac:dyDescent="0.3">
      <c r="AE47421" s="70"/>
    </row>
    <row r="47422" spans="31:31" ht="15.75" x14ac:dyDescent="0.3">
      <c r="AE47422" s="70"/>
    </row>
    <row r="47423" spans="31:31" ht="15.75" x14ac:dyDescent="0.3">
      <c r="AE47423" s="70"/>
    </row>
    <row r="47424" spans="31:31" ht="15.75" x14ac:dyDescent="0.3">
      <c r="AE47424" s="70"/>
    </row>
    <row r="47425" spans="31:31" ht="15.75" x14ac:dyDescent="0.3">
      <c r="AE47425" s="70"/>
    </row>
    <row r="47426" spans="31:31" ht="15.75" x14ac:dyDescent="0.3">
      <c r="AE47426" s="70"/>
    </row>
    <row r="47427" spans="31:31" ht="15.75" x14ac:dyDescent="0.3">
      <c r="AE47427" s="70"/>
    </row>
    <row r="47428" spans="31:31" ht="15.75" x14ac:dyDescent="0.3">
      <c r="AE47428" s="70"/>
    </row>
    <row r="47429" spans="31:31" ht="15.75" x14ac:dyDescent="0.3">
      <c r="AE47429" s="70"/>
    </row>
    <row r="47430" spans="31:31" ht="15.75" x14ac:dyDescent="0.3">
      <c r="AE47430" s="70"/>
    </row>
    <row r="47431" spans="31:31" ht="15.75" x14ac:dyDescent="0.3">
      <c r="AE47431" s="70"/>
    </row>
    <row r="47432" spans="31:31" ht="15.75" x14ac:dyDescent="0.3">
      <c r="AE47432" s="70"/>
    </row>
    <row r="47433" spans="31:31" ht="15.75" x14ac:dyDescent="0.3">
      <c r="AE47433" s="70"/>
    </row>
    <row r="47434" spans="31:31" ht="15.75" x14ac:dyDescent="0.3">
      <c r="AE47434" s="70"/>
    </row>
    <row r="47435" spans="31:31" ht="15.75" x14ac:dyDescent="0.3">
      <c r="AE47435" s="70"/>
    </row>
    <row r="47436" spans="31:31" ht="15.75" x14ac:dyDescent="0.3">
      <c r="AE47436" s="70"/>
    </row>
    <row r="47437" spans="31:31" ht="15.75" x14ac:dyDescent="0.3">
      <c r="AE47437" s="70"/>
    </row>
    <row r="47438" spans="31:31" ht="15.75" x14ac:dyDescent="0.3">
      <c r="AE47438" s="70"/>
    </row>
    <row r="47439" spans="31:31" ht="15.75" x14ac:dyDescent="0.3">
      <c r="AE47439" s="70"/>
    </row>
    <row r="47440" spans="31:31" ht="15.75" x14ac:dyDescent="0.3">
      <c r="AE47440" s="70"/>
    </row>
    <row r="47441" spans="31:31" ht="15.75" x14ac:dyDescent="0.3">
      <c r="AE47441" s="70"/>
    </row>
    <row r="47442" spans="31:31" ht="15.75" x14ac:dyDescent="0.3">
      <c r="AE47442" s="70"/>
    </row>
    <row r="47443" spans="31:31" ht="15.75" x14ac:dyDescent="0.3">
      <c r="AE47443" s="70"/>
    </row>
    <row r="47444" spans="31:31" ht="15.75" x14ac:dyDescent="0.3">
      <c r="AE47444" s="70"/>
    </row>
    <row r="47445" spans="31:31" ht="15.75" x14ac:dyDescent="0.3">
      <c r="AE47445" s="70"/>
    </row>
    <row r="47446" spans="31:31" ht="15.75" x14ac:dyDescent="0.3">
      <c r="AE47446" s="70"/>
    </row>
    <row r="47447" spans="31:31" ht="15.75" x14ac:dyDescent="0.3">
      <c r="AE47447" s="70"/>
    </row>
    <row r="47448" spans="31:31" ht="15.75" x14ac:dyDescent="0.3">
      <c r="AE47448" s="70"/>
    </row>
    <row r="47449" spans="31:31" ht="15.75" x14ac:dyDescent="0.3">
      <c r="AE47449" s="70"/>
    </row>
    <row r="47450" spans="31:31" ht="15.75" x14ac:dyDescent="0.3">
      <c r="AE47450" s="70"/>
    </row>
    <row r="47451" spans="31:31" ht="15.75" x14ac:dyDescent="0.3">
      <c r="AE47451" s="70"/>
    </row>
    <row r="47452" spans="31:31" ht="15.75" x14ac:dyDescent="0.3">
      <c r="AE47452" s="70"/>
    </row>
    <row r="47453" spans="31:31" ht="15.75" x14ac:dyDescent="0.3">
      <c r="AE47453" s="70"/>
    </row>
    <row r="47454" spans="31:31" ht="15.75" x14ac:dyDescent="0.3">
      <c r="AE47454" s="70"/>
    </row>
    <row r="47455" spans="31:31" ht="15.75" x14ac:dyDescent="0.3">
      <c r="AE47455" s="70"/>
    </row>
    <row r="47456" spans="31:31" ht="15.75" x14ac:dyDescent="0.3">
      <c r="AE47456" s="70"/>
    </row>
    <row r="47457" spans="31:31" ht="15.75" x14ac:dyDescent="0.3">
      <c r="AE47457" s="70"/>
    </row>
    <row r="47458" spans="31:31" ht="15.75" x14ac:dyDescent="0.3">
      <c r="AE47458" s="70"/>
    </row>
    <row r="47459" spans="31:31" ht="15.75" x14ac:dyDescent="0.3">
      <c r="AE47459" s="70"/>
    </row>
    <row r="47460" spans="31:31" ht="15.75" x14ac:dyDescent="0.3">
      <c r="AE47460" s="70"/>
    </row>
    <row r="47461" spans="31:31" ht="15.75" x14ac:dyDescent="0.3">
      <c r="AE47461" s="70"/>
    </row>
    <row r="47462" spans="31:31" ht="15.75" x14ac:dyDescent="0.3">
      <c r="AE47462" s="70"/>
    </row>
    <row r="47463" spans="31:31" ht="15.75" x14ac:dyDescent="0.3">
      <c r="AE47463" s="70"/>
    </row>
    <row r="47464" spans="31:31" ht="15.75" x14ac:dyDescent="0.3">
      <c r="AE47464" s="70"/>
    </row>
    <row r="47465" spans="31:31" ht="15.75" x14ac:dyDescent="0.3">
      <c r="AE47465" s="70"/>
    </row>
    <row r="47466" spans="31:31" ht="15.75" x14ac:dyDescent="0.3">
      <c r="AE47466" s="70"/>
    </row>
    <row r="47467" spans="31:31" ht="15.75" x14ac:dyDescent="0.3">
      <c r="AE47467" s="70"/>
    </row>
    <row r="47468" spans="31:31" ht="15.75" x14ac:dyDescent="0.3">
      <c r="AE47468" s="70"/>
    </row>
    <row r="47469" spans="31:31" ht="15.75" x14ac:dyDescent="0.3">
      <c r="AE47469" s="70"/>
    </row>
    <row r="47470" spans="31:31" ht="15.75" x14ac:dyDescent="0.3">
      <c r="AE47470" s="70"/>
    </row>
    <row r="47471" spans="31:31" ht="15.75" x14ac:dyDescent="0.3">
      <c r="AE47471" s="70"/>
    </row>
    <row r="47472" spans="31:31" ht="15.75" x14ac:dyDescent="0.3">
      <c r="AE47472" s="70"/>
    </row>
    <row r="47473" spans="31:31" ht="15.75" x14ac:dyDescent="0.3">
      <c r="AE47473" s="70"/>
    </row>
    <row r="47474" spans="31:31" ht="15.75" x14ac:dyDescent="0.3">
      <c r="AE47474" s="70"/>
    </row>
    <row r="47475" spans="31:31" ht="15.75" x14ac:dyDescent="0.3">
      <c r="AE47475" s="70"/>
    </row>
    <row r="47476" spans="31:31" ht="15.75" x14ac:dyDescent="0.3">
      <c r="AE47476" s="70"/>
    </row>
    <row r="47477" spans="31:31" ht="15.75" x14ac:dyDescent="0.3">
      <c r="AE47477" s="70"/>
    </row>
    <row r="47478" spans="31:31" ht="15.75" x14ac:dyDescent="0.3">
      <c r="AE47478" s="70"/>
    </row>
    <row r="47479" spans="31:31" ht="15.75" x14ac:dyDescent="0.3">
      <c r="AE47479" s="70"/>
    </row>
    <row r="47480" spans="31:31" ht="15.75" x14ac:dyDescent="0.3">
      <c r="AE47480" s="70"/>
    </row>
    <row r="47481" spans="31:31" ht="15.75" x14ac:dyDescent="0.3">
      <c r="AE47481" s="70"/>
    </row>
    <row r="47482" spans="31:31" ht="15.75" x14ac:dyDescent="0.3">
      <c r="AE47482" s="70"/>
    </row>
    <row r="47483" spans="31:31" ht="15.75" x14ac:dyDescent="0.3">
      <c r="AE47483" s="70"/>
    </row>
    <row r="47484" spans="31:31" ht="15.75" x14ac:dyDescent="0.3">
      <c r="AE47484" s="70"/>
    </row>
    <row r="47485" spans="31:31" ht="15.75" x14ac:dyDescent="0.3">
      <c r="AE47485" s="70"/>
    </row>
    <row r="47486" spans="31:31" ht="15.75" x14ac:dyDescent="0.3">
      <c r="AE47486" s="70"/>
    </row>
    <row r="47487" spans="31:31" ht="15.75" x14ac:dyDescent="0.3">
      <c r="AE47487" s="70"/>
    </row>
    <row r="47488" spans="31:31" ht="15.75" x14ac:dyDescent="0.3">
      <c r="AE47488" s="70"/>
    </row>
    <row r="47489" spans="31:31" ht="15.75" x14ac:dyDescent="0.3">
      <c r="AE47489" s="70"/>
    </row>
    <row r="47490" spans="31:31" ht="15.75" x14ac:dyDescent="0.3">
      <c r="AE47490" s="70"/>
    </row>
    <row r="47491" spans="31:31" ht="15.75" x14ac:dyDescent="0.3">
      <c r="AE47491" s="70"/>
    </row>
    <row r="47492" spans="31:31" ht="15.75" x14ac:dyDescent="0.3">
      <c r="AE47492" s="70"/>
    </row>
    <row r="47493" spans="31:31" ht="15.75" x14ac:dyDescent="0.3">
      <c r="AE47493" s="70"/>
    </row>
    <row r="47494" spans="31:31" ht="15.75" x14ac:dyDescent="0.3">
      <c r="AE47494" s="70"/>
    </row>
    <row r="47495" spans="31:31" ht="15.75" x14ac:dyDescent="0.3">
      <c r="AE47495" s="70"/>
    </row>
    <row r="47496" spans="31:31" ht="15.75" x14ac:dyDescent="0.3">
      <c r="AE47496" s="70"/>
    </row>
    <row r="47497" spans="31:31" ht="15.75" x14ac:dyDescent="0.3">
      <c r="AE47497" s="70"/>
    </row>
    <row r="47498" spans="31:31" ht="15.75" x14ac:dyDescent="0.3">
      <c r="AE47498" s="70"/>
    </row>
    <row r="47499" spans="31:31" ht="15.75" x14ac:dyDescent="0.3">
      <c r="AE47499" s="70"/>
    </row>
    <row r="47500" spans="31:31" ht="15.75" x14ac:dyDescent="0.3">
      <c r="AE47500" s="70"/>
    </row>
    <row r="47501" spans="31:31" ht="15.75" x14ac:dyDescent="0.3">
      <c r="AE47501" s="70"/>
    </row>
    <row r="47502" spans="31:31" ht="15.75" x14ac:dyDescent="0.3">
      <c r="AE47502" s="70"/>
    </row>
    <row r="47503" spans="31:31" ht="15.75" x14ac:dyDescent="0.3">
      <c r="AE47503" s="70"/>
    </row>
    <row r="47504" spans="31:31" ht="15.75" x14ac:dyDescent="0.3">
      <c r="AE47504" s="70"/>
    </row>
    <row r="47505" spans="31:31" ht="15.75" x14ac:dyDescent="0.3">
      <c r="AE47505" s="70"/>
    </row>
    <row r="47506" spans="31:31" ht="15.75" x14ac:dyDescent="0.3">
      <c r="AE47506" s="70"/>
    </row>
    <row r="47507" spans="31:31" ht="15.75" x14ac:dyDescent="0.3">
      <c r="AE47507" s="70"/>
    </row>
    <row r="47508" spans="31:31" ht="15.75" x14ac:dyDescent="0.3">
      <c r="AE47508" s="70"/>
    </row>
    <row r="47509" spans="31:31" ht="15.75" x14ac:dyDescent="0.3">
      <c r="AE47509" s="70"/>
    </row>
    <row r="47510" spans="31:31" ht="15.75" x14ac:dyDescent="0.3">
      <c r="AE47510" s="70"/>
    </row>
    <row r="47511" spans="31:31" ht="15.75" x14ac:dyDescent="0.3">
      <c r="AE47511" s="70"/>
    </row>
    <row r="47512" spans="31:31" ht="15.75" x14ac:dyDescent="0.3">
      <c r="AE47512" s="70"/>
    </row>
    <row r="47513" spans="31:31" ht="15.75" x14ac:dyDescent="0.3">
      <c r="AE47513" s="70"/>
    </row>
    <row r="47514" spans="31:31" ht="15.75" x14ac:dyDescent="0.3">
      <c r="AE47514" s="70"/>
    </row>
    <row r="47515" spans="31:31" ht="15.75" x14ac:dyDescent="0.3">
      <c r="AE47515" s="70"/>
    </row>
    <row r="47516" spans="31:31" ht="15.75" x14ac:dyDescent="0.3">
      <c r="AE47516" s="70"/>
    </row>
    <row r="47517" spans="31:31" ht="15.75" x14ac:dyDescent="0.3">
      <c r="AE47517" s="70"/>
    </row>
    <row r="47518" spans="31:31" ht="15.75" x14ac:dyDescent="0.3">
      <c r="AE47518" s="70"/>
    </row>
    <row r="47519" spans="31:31" ht="15.75" x14ac:dyDescent="0.3">
      <c r="AE47519" s="70"/>
    </row>
    <row r="47520" spans="31:31" ht="15.75" x14ac:dyDescent="0.3">
      <c r="AE47520" s="70"/>
    </row>
    <row r="47521" spans="31:31" ht="15.75" x14ac:dyDescent="0.3">
      <c r="AE47521" s="70"/>
    </row>
    <row r="47522" spans="31:31" ht="15.75" x14ac:dyDescent="0.3">
      <c r="AE47522" s="70"/>
    </row>
    <row r="47523" spans="31:31" ht="15.75" x14ac:dyDescent="0.3">
      <c r="AE47523" s="70"/>
    </row>
    <row r="47524" spans="31:31" ht="15.75" x14ac:dyDescent="0.3">
      <c r="AE47524" s="70"/>
    </row>
    <row r="47525" spans="31:31" ht="15.75" x14ac:dyDescent="0.3">
      <c r="AE47525" s="70"/>
    </row>
    <row r="47526" spans="31:31" ht="15.75" x14ac:dyDescent="0.3">
      <c r="AE47526" s="70"/>
    </row>
    <row r="47527" spans="31:31" ht="15.75" x14ac:dyDescent="0.3">
      <c r="AE47527" s="70"/>
    </row>
    <row r="47528" spans="31:31" ht="15.75" x14ac:dyDescent="0.3">
      <c r="AE47528" s="70"/>
    </row>
    <row r="47529" spans="31:31" ht="15.75" x14ac:dyDescent="0.3">
      <c r="AE47529" s="70"/>
    </row>
    <row r="47530" spans="31:31" ht="15.75" x14ac:dyDescent="0.3">
      <c r="AE47530" s="70"/>
    </row>
    <row r="47531" spans="31:31" ht="15.75" x14ac:dyDescent="0.3">
      <c r="AE47531" s="70"/>
    </row>
    <row r="47532" spans="31:31" ht="15.75" x14ac:dyDescent="0.3">
      <c r="AE47532" s="70"/>
    </row>
    <row r="47533" spans="31:31" ht="15.75" x14ac:dyDescent="0.3">
      <c r="AE47533" s="70"/>
    </row>
    <row r="47534" spans="31:31" ht="15.75" x14ac:dyDescent="0.3">
      <c r="AE47534" s="70"/>
    </row>
    <row r="47535" spans="31:31" ht="15.75" x14ac:dyDescent="0.3">
      <c r="AE47535" s="70"/>
    </row>
    <row r="47536" spans="31:31" ht="15.75" x14ac:dyDescent="0.3">
      <c r="AE47536" s="70"/>
    </row>
    <row r="47537" spans="31:31" ht="15.75" x14ac:dyDescent="0.3">
      <c r="AE47537" s="70"/>
    </row>
    <row r="47538" spans="31:31" ht="15.75" x14ac:dyDescent="0.3">
      <c r="AE47538" s="70"/>
    </row>
    <row r="47539" spans="31:31" ht="15.75" x14ac:dyDescent="0.3">
      <c r="AE47539" s="70"/>
    </row>
    <row r="47540" spans="31:31" ht="15.75" x14ac:dyDescent="0.3">
      <c r="AE47540" s="70"/>
    </row>
    <row r="47541" spans="31:31" ht="15.75" x14ac:dyDescent="0.3">
      <c r="AE47541" s="70"/>
    </row>
    <row r="47542" spans="31:31" ht="15.75" x14ac:dyDescent="0.3">
      <c r="AE47542" s="70"/>
    </row>
    <row r="47543" spans="31:31" ht="15.75" x14ac:dyDescent="0.3">
      <c r="AE47543" s="70"/>
    </row>
    <row r="47544" spans="31:31" ht="15.75" x14ac:dyDescent="0.3">
      <c r="AE47544" s="70"/>
    </row>
    <row r="47545" spans="31:31" ht="15.75" x14ac:dyDescent="0.3">
      <c r="AE47545" s="70"/>
    </row>
    <row r="47546" spans="31:31" ht="15.75" x14ac:dyDescent="0.3">
      <c r="AE47546" s="70"/>
    </row>
    <row r="47547" spans="31:31" ht="15.75" x14ac:dyDescent="0.3">
      <c r="AE47547" s="70"/>
    </row>
    <row r="47548" spans="31:31" ht="15.75" x14ac:dyDescent="0.3">
      <c r="AE47548" s="70"/>
    </row>
    <row r="47549" spans="31:31" ht="15.75" x14ac:dyDescent="0.3">
      <c r="AE47549" s="70"/>
    </row>
    <row r="47550" spans="31:31" ht="15.75" x14ac:dyDescent="0.3">
      <c r="AE47550" s="70"/>
    </row>
    <row r="47551" spans="31:31" ht="15.75" x14ac:dyDescent="0.3">
      <c r="AE47551" s="70"/>
    </row>
    <row r="47552" spans="31:31" ht="15.75" x14ac:dyDescent="0.3">
      <c r="AE47552" s="70"/>
    </row>
    <row r="47553" spans="31:31" ht="15.75" x14ac:dyDescent="0.3">
      <c r="AE47553" s="70"/>
    </row>
    <row r="47554" spans="31:31" ht="15.75" x14ac:dyDescent="0.3">
      <c r="AE47554" s="70"/>
    </row>
    <row r="47555" spans="31:31" ht="15.75" x14ac:dyDescent="0.3">
      <c r="AE47555" s="70"/>
    </row>
    <row r="47556" spans="31:31" ht="15.75" x14ac:dyDescent="0.3">
      <c r="AE47556" s="70"/>
    </row>
    <row r="47557" spans="31:31" ht="15.75" x14ac:dyDescent="0.3">
      <c r="AE47557" s="70"/>
    </row>
    <row r="47558" spans="31:31" ht="15.75" x14ac:dyDescent="0.3">
      <c r="AE47558" s="70"/>
    </row>
    <row r="47559" spans="31:31" ht="15.75" x14ac:dyDescent="0.3">
      <c r="AE47559" s="70"/>
    </row>
    <row r="47560" spans="31:31" ht="15.75" x14ac:dyDescent="0.3">
      <c r="AE47560" s="70"/>
    </row>
    <row r="47561" spans="31:31" ht="15.75" x14ac:dyDescent="0.3">
      <c r="AE47561" s="70"/>
    </row>
    <row r="47562" spans="31:31" ht="15.75" x14ac:dyDescent="0.3">
      <c r="AE47562" s="70"/>
    </row>
    <row r="47563" spans="31:31" ht="15.75" x14ac:dyDescent="0.3">
      <c r="AE47563" s="70"/>
    </row>
    <row r="47564" spans="31:31" ht="15.75" x14ac:dyDescent="0.3">
      <c r="AE47564" s="70"/>
    </row>
    <row r="47565" spans="31:31" ht="15.75" x14ac:dyDescent="0.3">
      <c r="AE47565" s="70"/>
    </row>
    <row r="47566" spans="31:31" ht="15.75" x14ac:dyDescent="0.3">
      <c r="AE47566" s="70"/>
    </row>
    <row r="47567" spans="31:31" ht="15.75" x14ac:dyDescent="0.3">
      <c r="AE47567" s="70"/>
    </row>
    <row r="47568" spans="31:31" ht="15.75" x14ac:dyDescent="0.3">
      <c r="AE47568" s="70"/>
    </row>
    <row r="47569" spans="31:31" ht="15.75" x14ac:dyDescent="0.3">
      <c r="AE47569" s="70"/>
    </row>
    <row r="47570" spans="31:31" ht="15.75" x14ac:dyDescent="0.3">
      <c r="AE47570" s="70"/>
    </row>
    <row r="47571" spans="31:31" ht="15.75" x14ac:dyDescent="0.3">
      <c r="AE47571" s="70"/>
    </row>
    <row r="47572" spans="31:31" ht="15.75" x14ac:dyDescent="0.3">
      <c r="AE47572" s="70"/>
    </row>
    <row r="47573" spans="31:31" ht="15.75" x14ac:dyDescent="0.3">
      <c r="AE47573" s="70"/>
    </row>
    <row r="47574" spans="31:31" ht="15.75" x14ac:dyDescent="0.3">
      <c r="AE47574" s="70"/>
    </row>
    <row r="47575" spans="31:31" ht="15.75" x14ac:dyDescent="0.3">
      <c r="AE47575" s="70"/>
    </row>
    <row r="47576" spans="31:31" ht="15.75" x14ac:dyDescent="0.3">
      <c r="AE47576" s="70"/>
    </row>
    <row r="47577" spans="31:31" ht="15.75" x14ac:dyDescent="0.3">
      <c r="AE47577" s="70"/>
    </row>
    <row r="47578" spans="31:31" ht="15.75" x14ac:dyDescent="0.3">
      <c r="AE47578" s="70"/>
    </row>
    <row r="47579" spans="31:31" ht="15.75" x14ac:dyDescent="0.3">
      <c r="AE47579" s="70"/>
    </row>
    <row r="47580" spans="31:31" ht="15.75" x14ac:dyDescent="0.3">
      <c r="AE47580" s="70"/>
    </row>
    <row r="47581" spans="31:31" ht="15.75" x14ac:dyDescent="0.3">
      <c r="AE47581" s="70"/>
    </row>
    <row r="47582" spans="31:31" ht="15.75" x14ac:dyDescent="0.3">
      <c r="AE47582" s="70"/>
    </row>
    <row r="47583" spans="31:31" ht="15.75" x14ac:dyDescent="0.3">
      <c r="AE47583" s="70"/>
    </row>
    <row r="47584" spans="31:31" ht="15.75" x14ac:dyDescent="0.3">
      <c r="AE47584" s="70"/>
    </row>
    <row r="47585" spans="31:31" ht="15.75" x14ac:dyDescent="0.3">
      <c r="AE47585" s="70"/>
    </row>
    <row r="47586" spans="31:31" ht="15.75" x14ac:dyDescent="0.3">
      <c r="AE47586" s="70"/>
    </row>
    <row r="47587" spans="31:31" ht="15.75" x14ac:dyDescent="0.3">
      <c r="AE47587" s="70"/>
    </row>
    <row r="47588" spans="31:31" ht="15.75" x14ac:dyDescent="0.3">
      <c r="AE47588" s="70"/>
    </row>
    <row r="47589" spans="31:31" ht="15.75" x14ac:dyDescent="0.3">
      <c r="AE47589" s="70"/>
    </row>
    <row r="47590" spans="31:31" ht="15.75" x14ac:dyDescent="0.3">
      <c r="AE47590" s="70"/>
    </row>
    <row r="47591" spans="31:31" ht="15.75" x14ac:dyDescent="0.3">
      <c r="AE47591" s="70"/>
    </row>
    <row r="47592" spans="31:31" ht="15.75" x14ac:dyDescent="0.3">
      <c r="AE47592" s="70"/>
    </row>
    <row r="47593" spans="31:31" ht="15.75" x14ac:dyDescent="0.3">
      <c r="AE47593" s="70"/>
    </row>
    <row r="47594" spans="31:31" ht="15.75" x14ac:dyDescent="0.3">
      <c r="AE47594" s="70"/>
    </row>
    <row r="47595" spans="31:31" ht="15.75" x14ac:dyDescent="0.3">
      <c r="AE47595" s="70"/>
    </row>
    <row r="47596" spans="31:31" ht="15.75" x14ac:dyDescent="0.3">
      <c r="AE47596" s="70"/>
    </row>
    <row r="47597" spans="31:31" ht="15.75" x14ac:dyDescent="0.3">
      <c r="AE47597" s="70"/>
    </row>
    <row r="47598" spans="31:31" ht="15.75" x14ac:dyDescent="0.3">
      <c r="AE47598" s="70"/>
    </row>
    <row r="47599" spans="31:31" ht="15.75" x14ac:dyDescent="0.3">
      <c r="AE47599" s="70"/>
    </row>
    <row r="47600" spans="31:31" ht="15.75" x14ac:dyDescent="0.3">
      <c r="AE47600" s="70"/>
    </row>
    <row r="47601" spans="31:31" ht="15.75" x14ac:dyDescent="0.3">
      <c r="AE47601" s="70"/>
    </row>
    <row r="47602" spans="31:31" ht="15.75" x14ac:dyDescent="0.3">
      <c r="AE47602" s="70"/>
    </row>
    <row r="47603" spans="31:31" ht="15.75" x14ac:dyDescent="0.3">
      <c r="AE47603" s="70"/>
    </row>
    <row r="47604" spans="31:31" ht="15.75" x14ac:dyDescent="0.3">
      <c r="AE47604" s="70"/>
    </row>
    <row r="47605" spans="31:31" ht="15.75" x14ac:dyDescent="0.3">
      <c r="AE47605" s="70"/>
    </row>
    <row r="47606" spans="31:31" ht="15.75" x14ac:dyDescent="0.3">
      <c r="AE47606" s="70"/>
    </row>
    <row r="47607" spans="31:31" ht="15.75" x14ac:dyDescent="0.3">
      <c r="AE47607" s="70"/>
    </row>
    <row r="47608" spans="31:31" ht="15.75" x14ac:dyDescent="0.3">
      <c r="AE47608" s="70"/>
    </row>
    <row r="47609" spans="31:31" ht="15.75" x14ac:dyDescent="0.3">
      <c r="AE47609" s="70"/>
    </row>
    <row r="47610" spans="31:31" ht="15.75" x14ac:dyDescent="0.3">
      <c r="AE47610" s="70"/>
    </row>
    <row r="47611" spans="31:31" ht="15.75" x14ac:dyDescent="0.3">
      <c r="AE47611" s="70"/>
    </row>
    <row r="47612" spans="31:31" ht="15.75" x14ac:dyDescent="0.3">
      <c r="AE47612" s="70"/>
    </row>
    <row r="47613" spans="31:31" ht="15.75" x14ac:dyDescent="0.3">
      <c r="AE47613" s="70"/>
    </row>
    <row r="47614" spans="31:31" ht="15.75" x14ac:dyDescent="0.3">
      <c r="AE47614" s="70"/>
    </row>
    <row r="47615" spans="31:31" ht="15.75" x14ac:dyDescent="0.3">
      <c r="AE47615" s="70"/>
    </row>
    <row r="47616" spans="31:31" ht="15.75" x14ac:dyDescent="0.3">
      <c r="AE47616" s="70"/>
    </row>
    <row r="47617" spans="31:31" ht="15.75" x14ac:dyDescent="0.3">
      <c r="AE47617" s="70"/>
    </row>
    <row r="47618" spans="31:31" ht="15.75" x14ac:dyDescent="0.3">
      <c r="AE47618" s="70"/>
    </row>
    <row r="47619" spans="31:31" ht="15.75" x14ac:dyDescent="0.3">
      <c r="AE47619" s="70"/>
    </row>
    <row r="47620" spans="31:31" ht="15.75" x14ac:dyDescent="0.3">
      <c r="AE47620" s="70"/>
    </row>
    <row r="47621" spans="31:31" ht="15.75" x14ac:dyDescent="0.3">
      <c r="AE47621" s="70"/>
    </row>
    <row r="47622" spans="31:31" ht="15.75" x14ac:dyDescent="0.3">
      <c r="AE47622" s="70"/>
    </row>
    <row r="47623" spans="31:31" ht="15.75" x14ac:dyDescent="0.3">
      <c r="AE47623" s="70"/>
    </row>
    <row r="47624" spans="31:31" ht="15.75" x14ac:dyDescent="0.3">
      <c r="AE47624" s="70"/>
    </row>
    <row r="47625" spans="31:31" ht="15.75" x14ac:dyDescent="0.3">
      <c r="AE47625" s="70"/>
    </row>
    <row r="47626" spans="31:31" ht="15.75" x14ac:dyDescent="0.3">
      <c r="AE47626" s="70"/>
    </row>
    <row r="47627" spans="31:31" ht="15.75" x14ac:dyDescent="0.3">
      <c r="AE47627" s="70"/>
    </row>
    <row r="47628" spans="31:31" ht="15.75" x14ac:dyDescent="0.3">
      <c r="AE47628" s="70"/>
    </row>
    <row r="47629" spans="31:31" ht="15.75" x14ac:dyDescent="0.3">
      <c r="AE47629" s="70"/>
    </row>
    <row r="47630" spans="31:31" ht="15.75" x14ac:dyDescent="0.3">
      <c r="AE47630" s="70"/>
    </row>
    <row r="47631" spans="31:31" ht="15.75" x14ac:dyDescent="0.3">
      <c r="AE47631" s="70"/>
    </row>
    <row r="47632" spans="31:31" ht="15.75" x14ac:dyDescent="0.3">
      <c r="AE47632" s="70"/>
    </row>
    <row r="47633" spans="31:31" ht="15.75" x14ac:dyDescent="0.3">
      <c r="AE47633" s="70"/>
    </row>
    <row r="47634" spans="31:31" ht="15.75" x14ac:dyDescent="0.3">
      <c r="AE47634" s="70"/>
    </row>
    <row r="47635" spans="31:31" ht="15.75" x14ac:dyDescent="0.3">
      <c r="AE47635" s="70"/>
    </row>
    <row r="47636" spans="31:31" ht="15.75" x14ac:dyDescent="0.3">
      <c r="AE47636" s="70"/>
    </row>
    <row r="47637" spans="31:31" ht="15.75" x14ac:dyDescent="0.3">
      <c r="AE47637" s="70"/>
    </row>
    <row r="47638" spans="31:31" ht="15.75" x14ac:dyDescent="0.3">
      <c r="AE47638" s="70"/>
    </row>
    <row r="47639" spans="31:31" ht="15.75" x14ac:dyDescent="0.3">
      <c r="AE47639" s="70"/>
    </row>
    <row r="47640" spans="31:31" ht="15.75" x14ac:dyDescent="0.3">
      <c r="AE47640" s="70"/>
    </row>
    <row r="47641" spans="31:31" ht="15.75" x14ac:dyDescent="0.3">
      <c r="AE47641" s="70"/>
    </row>
    <row r="47642" spans="31:31" ht="15.75" x14ac:dyDescent="0.3">
      <c r="AE47642" s="70"/>
    </row>
    <row r="47643" spans="31:31" ht="15.75" x14ac:dyDescent="0.3">
      <c r="AE47643" s="70"/>
    </row>
    <row r="47644" spans="31:31" ht="15.75" x14ac:dyDescent="0.3">
      <c r="AE47644" s="70"/>
    </row>
    <row r="47645" spans="31:31" ht="15.75" x14ac:dyDescent="0.3">
      <c r="AE47645" s="70"/>
    </row>
    <row r="47646" spans="31:31" ht="15.75" x14ac:dyDescent="0.3">
      <c r="AE47646" s="70"/>
    </row>
    <row r="47647" spans="31:31" ht="15.75" x14ac:dyDescent="0.3">
      <c r="AE47647" s="70"/>
    </row>
    <row r="47648" spans="31:31" ht="15.75" x14ac:dyDescent="0.3">
      <c r="AE47648" s="70"/>
    </row>
    <row r="47649" spans="31:31" ht="15.75" x14ac:dyDescent="0.3">
      <c r="AE47649" s="70"/>
    </row>
    <row r="47650" spans="31:31" ht="15.75" x14ac:dyDescent="0.3">
      <c r="AE47650" s="70"/>
    </row>
    <row r="47651" spans="31:31" ht="15.75" x14ac:dyDescent="0.3">
      <c r="AE47651" s="70"/>
    </row>
    <row r="47652" spans="31:31" ht="15.75" x14ac:dyDescent="0.3">
      <c r="AE47652" s="70"/>
    </row>
    <row r="47653" spans="31:31" ht="15.75" x14ac:dyDescent="0.3">
      <c r="AE47653" s="70"/>
    </row>
    <row r="47654" spans="31:31" ht="15.75" x14ac:dyDescent="0.3">
      <c r="AE47654" s="70"/>
    </row>
    <row r="47655" spans="31:31" ht="15.75" x14ac:dyDescent="0.3">
      <c r="AE47655" s="70"/>
    </row>
    <row r="47656" spans="31:31" ht="15.75" x14ac:dyDescent="0.3">
      <c r="AE47656" s="70"/>
    </row>
    <row r="47657" spans="31:31" ht="15.75" x14ac:dyDescent="0.3">
      <c r="AE47657" s="70"/>
    </row>
    <row r="47658" spans="31:31" ht="15.75" x14ac:dyDescent="0.3">
      <c r="AE47658" s="70"/>
    </row>
    <row r="47659" spans="31:31" ht="15.75" x14ac:dyDescent="0.3">
      <c r="AE47659" s="70"/>
    </row>
    <row r="47660" spans="31:31" ht="15.75" x14ac:dyDescent="0.3">
      <c r="AE47660" s="70"/>
    </row>
    <row r="47661" spans="31:31" ht="15.75" x14ac:dyDescent="0.3">
      <c r="AE47661" s="70"/>
    </row>
    <row r="47662" spans="31:31" ht="15.75" x14ac:dyDescent="0.3">
      <c r="AE47662" s="70"/>
    </row>
    <row r="47663" spans="31:31" ht="15.75" x14ac:dyDescent="0.3">
      <c r="AE47663" s="70"/>
    </row>
    <row r="47664" spans="31:31" ht="15.75" x14ac:dyDescent="0.3">
      <c r="AE47664" s="70"/>
    </row>
    <row r="47665" spans="31:31" ht="15.75" x14ac:dyDescent="0.3">
      <c r="AE47665" s="70"/>
    </row>
    <row r="47666" spans="31:31" ht="15.75" x14ac:dyDescent="0.3">
      <c r="AE47666" s="70"/>
    </row>
    <row r="47667" spans="31:31" ht="15.75" x14ac:dyDescent="0.3">
      <c r="AE47667" s="70"/>
    </row>
    <row r="47668" spans="31:31" ht="15.75" x14ac:dyDescent="0.3">
      <c r="AE47668" s="70"/>
    </row>
    <row r="47669" spans="31:31" ht="15.75" x14ac:dyDescent="0.3">
      <c r="AE47669" s="70"/>
    </row>
    <row r="47670" spans="31:31" ht="15.75" x14ac:dyDescent="0.3">
      <c r="AE47670" s="70"/>
    </row>
    <row r="47671" spans="31:31" ht="15.75" x14ac:dyDescent="0.3">
      <c r="AE47671" s="70"/>
    </row>
    <row r="47672" spans="31:31" ht="15.75" x14ac:dyDescent="0.3">
      <c r="AE47672" s="70"/>
    </row>
    <row r="47673" spans="31:31" ht="15.75" x14ac:dyDescent="0.3">
      <c r="AE47673" s="70"/>
    </row>
    <row r="47674" spans="31:31" ht="15.75" x14ac:dyDescent="0.3">
      <c r="AE47674" s="70"/>
    </row>
    <row r="47675" spans="31:31" ht="15.75" x14ac:dyDescent="0.3">
      <c r="AE47675" s="70"/>
    </row>
    <row r="47676" spans="31:31" ht="15.75" x14ac:dyDescent="0.3">
      <c r="AE47676" s="70"/>
    </row>
    <row r="47677" spans="31:31" ht="15.75" x14ac:dyDescent="0.3">
      <c r="AE47677" s="70"/>
    </row>
    <row r="47678" spans="31:31" ht="15.75" x14ac:dyDescent="0.3">
      <c r="AE47678" s="70"/>
    </row>
    <row r="47679" spans="31:31" ht="15.75" x14ac:dyDescent="0.3">
      <c r="AE47679" s="70"/>
    </row>
    <row r="47680" spans="31:31" ht="15.75" x14ac:dyDescent="0.3">
      <c r="AE47680" s="70"/>
    </row>
    <row r="47681" spans="31:31" ht="15.75" x14ac:dyDescent="0.3">
      <c r="AE47681" s="70"/>
    </row>
    <row r="47682" spans="31:31" ht="15.75" x14ac:dyDescent="0.3">
      <c r="AE47682" s="70"/>
    </row>
    <row r="47683" spans="31:31" ht="15.75" x14ac:dyDescent="0.3">
      <c r="AE47683" s="70"/>
    </row>
    <row r="47684" spans="31:31" ht="15.75" x14ac:dyDescent="0.3">
      <c r="AE47684" s="70"/>
    </row>
    <row r="47685" spans="31:31" ht="15.75" x14ac:dyDescent="0.3">
      <c r="AE47685" s="70"/>
    </row>
    <row r="47686" spans="31:31" ht="15.75" x14ac:dyDescent="0.3">
      <c r="AE47686" s="70"/>
    </row>
    <row r="47687" spans="31:31" ht="15.75" x14ac:dyDescent="0.3">
      <c r="AE47687" s="70"/>
    </row>
    <row r="47688" spans="31:31" ht="15.75" x14ac:dyDescent="0.3">
      <c r="AE47688" s="70"/>
    </row>
    <row r="47689" spans="31:31" ht="15.75" x14ac:dyDescent="0.3">
      <c r="AE47689" s="70"/>
    </row>
    <row r="47690" spans="31:31" ht="15.75" x14ac:dyDescent="0.3">
      <c r="AE47690" s="70"/>
    </row>
    <row r="47691" spans="31:31" ht="15.75" x14ac:dyDescent="0.3">
      <c r="AE47691" s="70"/>
    </row>
    <row r="47692" spans="31:31" ht="15.75" x14ac:dyDescent="0.3">
      <c r="AE47692" s="70"/>
    </row>
    <row r="47693" spans="31:31" ht="15.75" x14ac:dyDescent="0.3">
      <c r="AE47693" s="70"/>
    </row>
    <row r="47694" spans="31:31" ht="15.75" x14ac:dyDescent="0.3">
      <c r="AE47694" s="70"/>
    </row>
    <row r="47695" spans="31:31" ht="15.75" x14ac:dyDescent="0.3">
      <c r="AE47695" s="70"/>
    </row>
    <row r="47696" spans="31:31" ht="15.75" x14ac:dyDescent="0.3">
      <c r="AE47696" s="70"/>
    </row>
    <row r="47697" spans="31:31" ht="15.75" x14ac:dyDescent="0.3">
      <c r="AE47697" s="70"/>
    </row>
    <row r="47698" spans="31:31" ht="15.75" x14ac:dyDescent="0.3">
      <c r="AE47698" s="70"/>
    </row>
    <row r="47699" spans="31:31" ht="15.75" x14ac:dyDescent="0.3">
      <c r="AE47699" s="70"/>
    </row>
    <row r="47700" spans="31:31" ht="15.75" x14ac:dyDescent="0.3">
      <c r="AE47700" s="70"/>
    </row>
    <row r="47701" spans="31:31" ht="15.75" x14ac:dyDescent="0.3">
      <c r="AE47701" s="70"/>
    </row>
    <row r="47702" spans="31:31" ht="15.75" x14ac:dyDescent="0.3">
      <c r="AE47702" s="70"/>
    </row>
    <row r="47703" spans="31:31" ht="15.75" x14ac:dyDescent="0.3">
      <c r="AE47703" s="70"/>
    </row>
    <row r="47704" spans="31:31" ht="15.75" x14ac:dyDescent="0.3">
      <c r="AE47704" s="70"/>
    </row>
    <row r="47705" spans="31:31" ht="15.75" x14ac:dyDescent="0.3">
      <c r="AE47705" s="70"/>
    </row>
    <row r="47706" spans="31:31" ht="15.75" x14ac:dyDescent="0.3">
      <c r="AE47706" s="70"/>
    </row>
    <row r="47707" spans="31:31" ht="15.75" x14ac:dyDescent="0.3">
      <c r="AE47707" s="70"/>
    </row>
    <row r="47708" spans="31:31" ht="15.75" x14ac:dyDescent="0.3">
      <c r="AE47708" s="70"/>
    </row>
    <row r="47709" spans="31:31" ht="15.75" x14ac:dyDescent="0.3">
      <c r="AE47709" s="70"/>
    </row>
    <row r="47710" spans="31:31" ht="15.75" x14ac:dyDescent="0.3">
      <c r="AE47710" s="70"/>
    </row>
    <row r="47711" spans="31:31" ht="15.75" x14ac:dyDescent="0.3">
      <c r="AE47711" s="70"/>
    </row>
    <row r="47712" spans="31:31" ht="15.75" x14ac:dyDescent="0.3">
      <c r="AE47712" s="70"/>
    </row>
    <row r="47713" spans="31:31" ht="15.75" x14ac:dyDescent="0.3">
      <c r="AE47713" s="70"/>
    </row>
    <row r="47714" spans="31:31" ht="15.75" x14ac:dyDescent="0.3">
      <c r="AE47714" s="70"/>
    </row>
    <row r="47715" spans="31:31" ht="15.75" x14ac:dyDescent="0.3">
      <c r="AE47715" s="70"/>
    </row>
    <row r="47716" spans="31:31" ht="15.75" x14ac:dyDescent="0.3">
      <c r="AE47716" s="70"/>
    </row>
    <row r="47717" spans="31:31" ht="15.75" x14ac:dyDescent="0.3">
      <c r="AE47717" s="70"/>
    </row>
    <row r="47718" spans="31:31" ht="15.75" x14ac:dyDescent="0.3">
      <c r="AE47718" s="70"/>
    </row>
    <row r="47719" spans="31:31" ht="15.75" x14ac:dyDescent="0.3">
      <c r="AE47719" s="70"/>
    </row>
    <row r="47720" spans="31:31" ht="15.75" x14ac:dyDescent="0.3">
      <c r="AE47720" s="70"/>
    </row>
    <row r="47721" spans="31:31" ht="15.75" x14ac:dyDescent="0.3">
      <c r="AE47721" s="70"/>
    </row>
    <row r="47722" spans="31:31" ht="15.75" x14ac:dyDescent="0.3">
      <c r="AE47722" s="70"/>
    </row>
    <row r="47723" spans="31:31" ht="15.75" x14ac:dyDescent="0.3">
      <c r="AE47723" s="70"/>
    </row>
    <row r="47724" spans="31:31" ht="15.75" x14ac:dyDescent="0.3">
      <c r="AE47724" s="70"/>
    </row>
    <row r="47725" spans="31:31" ht="15.75" x14ac:dyDescent="0.3">
      <c r="AE47725" s="70"/>
    </row>
    <row r="47726" spans="31:31" ht="15.75" x14ac:dyDescent="0.3">
      <c r="AE47726" s="70"/>
    </row>
    <row r="47727" spans="31:31" ht="15.75" x14ac:dyDescent="0.3">
      <c r="AE47727" s="70"/>
    </row>
    <row r="47728" spans="31:31" ht="15.75" x14ac:dyDescent="0.3">
      <c r="AE47728" s="70"/>
    </row>
    <row r="47729" spans="31:31" ht="15.75" x14ac:dyDescent="0.3">
      <c r="AE47729" s="70"/>
    </row>
    <row r="47730" spans="31:31" ht="15.75" x14ac:dyDescent="0.3">
      <c r="AE47730" s="70"/>
    </row>
    <row r="47731" spans="31:31" ht="15.75" x14ac:dyDescent="0.3">
      <c r="AE47731" s="70"/>
    </row>
    <row r="47732" spans="31:31" ht="15.75" x14ac:dyDescent="0.3">
      <c r="AE47732" s="70"/>
    </row>
    <row r="47733" spans="31:31" ht="15.75" x14ac:dyDescent="0.3">
      <c r="AE47733" s="70"/>
    </row>
    <row r="47734" spans="31:31" ht="15.75" x14ac:dyDescent="0.3">
      <c r="AE47734" s="70"/>
    </row>
    <row r="47735" spans="31:31" ht="15.75" x14ac:dyDescent="0.3">
      <c r="AE47735" s="70"/>
    </row>
    <row r="47736" spans="31:31" ht="15.75" x14ac:dyDescent="0.3">
      <c r="AE47736" s="70"/>
    </row>
    <row r="47737" spans="31:31" ht="15.75" x14ac:dyDescent="0.3">
      <c r="AE47737" s="70"/>
    </row>
    <row r="47738" spans="31:31" ht="15.75" x14ac:dyDescent="0.3">
      <c r="AE47738" s="70"/>
    </row>
    <row r="47739" spans="31:31" ht="15.75" x14ac:dyDescent="0.3">
      <c r="AE47739" s="70"/>
    </row>
    <row r="47740" spans="31:31" ht="15.75" x14ac:dyDescent="0.3">
      <c r="AE47740" s="70"/>
    </row>
    <row r="47741" spans="31:31" ht="15.75" x14ac:dyDescent="0.3">
      <c r="AE47741" s="70"/>
    </row>
    <row r="47742" spans="31:31" ht="15.75" x14ac:dyDescent="0.3">
      <c r="AE47742" s="70"/>
    </row>
    <row r="47743" spans="31:31" ht="15.75" x14ac:dyDescent="0.3">
      <c r="AE47743" s="70"/>
    </row>
    <row r="47744" spans="31:31" ht="15.75" x14ac:dyDescent="0.3">
      <c r="AE47744" s="70"/>
    </row>
    <row r="47745" spans="31:31" ht="15.75" x14ac:dyDescent="0.3">
      <c r="AE47745" s="70"/>
    </row>
    <row r="47746" spans="31:31" ht="15.75" x14ac:dyDescent="0.3">
      <c r="AE47746" s="70"/>
    </row>
    <row r="47747" spans="31:31" ht="15.75" x14ac:dyDescent="0.3">
      <c r="AE47747" s="70"/>
    </row>
    <row r="47748" spans="31:31" ht="15.75" x14ac:dyDescent="0.3">
      <c r="AE47748" s="70"/>
    </row>
    <row r="47749" spans="31:31" ht="15.75" x14ac:dyDescent="0.3">
      <c r="AE47749" s="70"/>
    </row>
    <row r="47750" spans="31:31" ht="15.75" x14ac:dyDescent="0.3">
      <c r="AE47750" s="70"/>
    </row>
    <row r="47751" spans="31:31" ht="15.75" x14ac:dyDescent="0.3">
      <c r="AE47751" s="70"/>
    </row>
    <row r="47752" spans="31:31" ht="15.75" x14ac:dyDescent="0.3">
      <c r="AE47752" s="70"/>
    </row>
    <row r="47753" spans="31:31" ht="15.75" x14ac:dyDescent="0.3">
      <c r="AE47753" s="70"/>
    </row>
    <row r="47754" spans="31:31" ht="15.75" x14ac:dyDescent="0.3">
      <c r="AE47754" s="70"/>
    </row>
    <row r="47755" spans="31:31" ht="15.75" x14ac:dyDescent="0.3">
      <c r="AE47755" s="70"/>
    </row>
    <row r="47756" spans="31:31" ht="15.75" x14ac:dyDescent="0.3">
      <c r="AE47756" s="70"/>
    </row>
    <row r="47757" spans="31:31" ht="15.75" x14ac:dyDescent="0.3">
      <c r="AE47757" s="70"/>
    </row>
    <row r="47758" spans="31:31" ht="15.75" x14ac:dyDescent="0.3">
      <c r="AE47758" s="70"/>
    </row>
    <row r="47759" spans="31:31" ht="15.75" x14ac:dyDescent="0.3">
      <c r="AE47759" s="70"/>
    </row>
    <row r="47760" spans="31:31" ht="15.75" x14ac:dyDescent="0.3">
      <c r="AE47760" s="70"/>
    </row>
    <row r="47761" spans="31:31" ht="15.75" x14ac:dyDescent="0.3">
      <c r="AE47761" s="70"/>
    </row>
    <row r="47762" spans="31:31" ht="15.75" x14ac:dyDescent="0.3">
      <c r="AE47762" s="70"/>
    </row>
    <row r="47763" spans="31:31" ht="15.75" x14ac:dyDescent="0.3">
      <c r="AE47763" s="70"/>
    </row>
    <row r="47764" spans="31:31" ht="15.75" x14ac:dyDescent="0.3">
      <c r="AE47764" s="70"/>
    </row>
    <row r="47765" spans="31:31" ht="15.75" x14ac:dyDescent="0.3">
      <c r="AE47765" s="70"/>
    </row>
    <row r="47766" spans="31:31" ht="15.75" x14ac:dyDescent="0.3">
      <c r="AE47766" s="70"/>
    </row>
    <row r="47767" spans="31:31" ht="15.75" x14ac:dyDescent="0.3">
      <c r="AE47767" s="70"/>
    </row>
    <row r="47768" spans="31:31" ht="15.75" x14ac:dyDescent="0.3">
      <c r="AE47768" s="70"/>
    </row>
    <row r="47769" spans="31:31" ht="15.75" x14ac:dyDescent="0.3">
      <c r="AE47769" s="70"/>
    </row>
    <row r="47770" spans="31:31" ht="15.75" x14ac:dyDescent="0.3">
      <c r="AE47770" s="70"/>
    </row>
    <row r="47771" spans="31:31" ht="15.75" x14ac:dyDescent="0.3">
      <c r="AE47771" s="70"/>
    </row>
    <row r="47772" spans="31:31" ht="15.75" x14ac:dyDescent="0.3">
      <c r="AE47772" s="70"/>
    </row>
    <row r="47773" spans="31:31" ht="15.75" x14ac:dyDescent="0.3">
      <c r="AE47773" s="70"/>
    </row>
    <row r="47774" spans="31:31" ht="15.75" x14ac:dyDescent="0.3">
      <c r="AE47774" s="70"/>
    </row>
    <row r="47775" spans="31:31" ht="15.75" x14ac:dyDescent="0.3">
      <c r="AE47775" s="70"/>
    </row>
    <row r="47776" spans="31:31" ht="15.75" x14ac:dyDescent="0.3">
      <c r="AE47776" s="70"/>
    </row>
    <row r="47777" spans="31:31" ht="15.75" x14ac:dyDescent="0.3">
      <c r="AE47777" s="70"/>
    </row>
    <row r="47778" spans="31:31" ht="15.75" x14ac:dyDescent="0.3">
      <c r="AE47778" s="70"/>
    </row>
    <row r="47779" spans="31:31" ht="15.75" x14ac:dyDescent="0.3">
      <c r="AE47779" s="70"/>
    </row>
    <row r="47780" spans="31:31" ht="15.75" x14ac:dyDescent="0.3">
      <c r="AE47780" s="70"/>
    </row>
    <row r="47781" spans="31:31" ht="15.75" x14ac:dyDescent="0.3">
      <c r="AE47781" s="70"/>
    </row>
    <row r="47782" spans="31:31" ht="15.75" x14ac:dyDescent="0.3">
      <c r="AE47782" s="70"/>
    </row>
    <row r="47783" spans="31:31" ht="15.75" x14ac:dyDescent="0.3">
      <c r="AE47783" s="70"/>
    </row>
    <row r="47784" spans="31:31" ht="15.75" x14ac:dyDescent="0.3">
      <c r="AE47784" s="70"/>
    </row>
    <row r="47785" spans="31:31" ht="15.75" x14ac:dyDescent="0.3">
      <c r="AE47785" s="70"/>
    </row>
    <row r="47786" spans="31:31" ht="15.75" x14ac:dyDescent="0.3">
      <c r="AE47786" s="70"/>
    </row>
    <row r="47787" spans="31:31" ht="15.75" x14ac:dyDescent="0.3">
      <c r="AE47787" s="70"/>
    </row>
    <row r="47788" spans="31:31" ht="15.75" x14ac:dyDescent="0.3">
      <c r="AE47788" s="70"/>
    </row>
    <row r="47789" spans="31:31" ht="15.75" x14ac:dyDescent="0.3">
      <c r="AE47789" s="70"/>
    </row>
    <row r="47790" spans="31:31" ht="15.75" x14ac:dyDescent="0.3">
      <c r="AE47790" s="70"/>
    </row>
    <row r="47791" spans="31:31" ht="15.75" x14ac:dyDescent="0.3">
      <c r="AE47791" s="70"/>
    </row>
    <row r="47792" spans="31:31" ht="15.75" x14ac:dyDescent="0.3">
      <c r="AE47792" s="70"/>
    </row>
    <row r="47793" spans="31:31" ht="15.75" x14ac:dyDescent="0.3">
      <c r="AE47793" s="70"/>
    </row>
    <row r="47794" spans="31:31" ht="15.75" x14ac:dyDescent="0.3">
      <c r="AE47794" s="70"/>
    </row>
    <row r="47795" spans="31:31" ht="15.75" x14ac:dyDescent="0.3">
      <c r="AE47795" s="70"/>
    </row>
    <row r="47796" spans="31:31" ht="15.75" x14ac:dyDescent="0.3">
      <c r="AE47796" s="70"/>
    </row>
    <row r="47797" spans="31:31" ht="15.75" x14ac:dyDescent="0.3">
      <c r="AE47797" s="70"/>
    </row>
    <row r="47798" spans="31:31" ht="15.75" x14ac:dyDescent="0.3">
      <c r="AE47798" s="70"/>
    </row>
    <row r="47799" spans="31:31" ht="15.75" x14ac:dyDescent="0.3">
      <c r="AE47799" s="70"/>
    </row>
    <row r="47800" spans="31:31" ht="15.75" x14ac:dyDescent="0.3">
      <c r="AE47800" s="70"/>
    </row>
    <row r="47801" spans="31:31" ht="15.75" x14ac:dyDescent="0.3">
      <c r="AE47801" s="70"/>
    </row>
    <row r="47802" spans="31:31" ht="15.75" x14ac:dyDescent="0.3">
      <c r="AE47802" s="70"/>
    </row>
    <row r="47803" spans="31:31" ht="15.75" x14ac:dyDescent="0.3">
      <c r="AE47803" s="70"/>
    </row>
    <row r="47804" spans="31:31" ht="15.75" x14ac:dyDescent="0.3">
      <c r="AE47804" s="70"/>
    </row>
    <row r="47805" spans="31:31" ht="15.75" x14ac:dyDescent="0.3">
      <c r="AE47805" s="70"/>
    </row>
    <row r="47806" spans="31:31" ht="15.75" x14ac:dyDescent="0.3">
      <c r="AE47806" s="70"/>
    </row>
    <row r="47807" spans="31:31" ht="15.75" x14ac:dyDescent="0.3">
      <c r="AE47807" s="70"/>
    </row>
    <row r="47808" spans="31:31" ht="15.75" x14ac:dyDescent="0.3">
      <c r="AE47808" s="70"/>
    </row>
    <row r="47809" spans="31:31" ht="15.75" x14ac:dyDescent="0.3">
      <c r="AE47809" s="70"/>
    </row>
    <row r="47810" spans="31:31" ht="15.75" x14ac:dyDescent="0.3">
      <c r="AE47810" s="70"/>
    </row>
    <row r="47811" spans="31:31" ht="15.75" x14ac:dyDescent="0.3">
      <c r="AE47811" s="70"/>
    </row>
    <row r="47812" spans="31:31" ht="15.75" x14ac:dyDescent="0.3">
      <c r="AE47812" s="70"/>
    </row>
    <row r="47813" spans="31:31" ht="15.75" x14ac:dyDescent="0.3">
      <c r="AE47813" s="70"/>
    </row>
    <row r="47814" spans="31:31" ht="15.75" x14ac:dyDescent="0.3">
      <c r="AE47814" s="70"/>
    </row>
    <row r="47815" spans="31:31" ht="15.75" x14ac:dyDescent="0.3">
      <c r="AE47815" s="70"/>
    </row>
    <row r="47816" spans="31:31" ht="15.75" x14ac:dyDescent="0.3">
      <c r="AE47816" s="70"/>
    </row>
    <row r="47817" spans="31:31" ht="15.75" x14ac:dyDescent="0.3">
      <c r="AE47817" s="70"/>
    </row>
    <row r="47818" spans="31:31" ht="15.75" x14ac:dyDescent="0.3">
      <c r="AE47818" s="70"/>
    </row>
    <row r="47819" spans="31:31" ht="15.75" x14ac:dyDescent="0.3">
      <c r="AE47819" s="70"/>
    </row>
    <row r="47820" spans="31:31" ht="15.75" x14ac:dyDescent="0.3">
      <c r="AE47820" s="70"/>
    </row>
    <row r="47821" spans="31:31" ht="15.75" x14ac:dyDescent="0.3">
      <c r="AE47821" s="70"/>
    </row>
    <row r="47822" spans="31:31" ht="15.75" x14ac:dyDescent="0.3">
      <c r="AE47822" s="70"/>
    </row>
    <row r="47823" spans="31:31" ht="15.75" x14ac:dyDescent="0.3">
      <c r="AE47823" s="70"/>
    </row>
    <row r="47824" spans="31:31" ht="15.75" x14ac:dyDescent="0.3">
      <c r="AE47824" s="70"/>
    </row>
    <row r="47825" spans="31:31" ht="15.75" x14ac:dyDescent="0.3">
      <c r="AE47825" s="70"/>
    </row>
    <row r="47826" spans="31:31" ht="15.75" x14ac:dyDescent="0.3">
      <c r="AE47826" s="70"/>
    </row>
    <row r="47827" spans="31:31" ht="15.75" x14ac:dyDescent="0.3">
      <c r="AE47827" s="70"/>
    </row>
    <row r="47828" spans="31:31" ht="15.75" x14ac:dyDescent="0.3">
      <c r="AE47828" s="70"/>
    </row>
    <row r="47829" spans="31:31" ht="15.75" x14ac:dyDescent="0.3">
      <c r="AE47829" s="70"/>
    </row>
    <row r="47830" spans="31:31" ht="15.75" x14ac:dyDescent="0.3">
      <c r="AE47830" s="70"/>
    </row>
    <row r="47831" spans="31:31" ht="15.75" x14ac:dyDescent="0.3">
      <c r="AE47831" s="70"/>
    </row>
    <row r="47832" spans="31:31" ht="15.75" x14ac:dyDescent="0.3">
      <c r="AE47832" s="70"/>
    </row>
    <row r="47833" spans="31:31" ht="15.75" x14ac:dyDescent="0.3">
      <c r="AE47833" s="70"/>
    </row>
    <row r="47834" spans="31:31" ht="15.75" x14ac:dyDescent="0.3">
      <c r="AE47834" s="70"/>
    </row>
    <row r="47835" spans="31:31" ht="15.75" x14ac:dyDescent="0.3">
      <c r="AE47835" s="70"/>
    </row>
    <row r="47836" spans="31:31" ht="15.75" x14ac:dyDescent="0.3">
      <c r="AE47836" s="70"/>
    </row>
    <row r="47837" spans="31:31" ht="15.75" x14ac:dyDescent="0.3">
      <c r="AE47837" s="70"/>
    </row>
    <row r="47838" spans="31:31" ht="15.75" x14ac:dyDescent="0.3">
      <c r="AE47838" s="70"/>
    </row>
    <row r="47839" spans="31:31" ht="15.75" x14ac:dyDescent="0.3">
      <c r="AE47839" s="70"/>
    </row>
    <row r="47840" spans="31:31" ht="15.75" x14ac:dyDescent="0.3">
      <c r="AE47840" s="70"/>
    </row>
    <row r="47841" spans="31:31" ht="15.75" x14ac:dyDescent="0.3">
      <c r="AE47841" s="70"/>
    </row>
    <row r="47842" spans="31:31" ht="15.75" x14ac:dyDescent="0.3">
      <c r="AE47842" s="70"/>
    </row>
    <row r="47843" spans="31:31" ht="15.75" x14ac:dyDescent="0.3">
      <c r="AE47843" s="70"/>
    </row>
    <row r="47844" spans="31:31" ht="15.75" x14ac:dyDescent="0.3">
      <c r="AE47844" s="70"/>
    </row>
    <row r="47845" spans="31:31" ht="15.75" x14ac:dyDescent="0.3">
      <c r="AE47845" s="70"/>
    </row>
    <row r="47846" spans="31:31" ht="15.75" x14ac:dyDescent="0.3">
      <c r="AE47846" s="70"/>
    </row>
    <row r="47847" spans="31:31" ht="15.75" x14ac:dyDescent="0.3">
      <c r="AE47847" s="70"/>
    </row>
    <row r="47848" spans="31:31" ht="15.75" x14ac:dyDescent="0.3">
      <c r="AE47848" s="70"/>
    </row>
    <row r="47849" spans="31:31" ht="15.75" x14ac:dyDescent="0.3">
      <c r="AE47849" s="70"/>
    </row>
    <row r="47850" spans="31:31" ht="15.75" x14ac:dyDescent="0.3">
      <c r="AE47850" s="70"/>
    </row>
    <row r="47851" spans="31:31" ht="15.75" x14ac:dyDescent="0.3">
      <c r="AE47851" s="70"/>
    </row>
    <row r="47852" spans="31:31" ht="15.75" x14ac:dyDescent="0.3">
      <c r="AE47852" s="70"/>
    </row>
    <row r="47853" spans="31:31" ht="15.75" x14ac:dyDescent="0.3">
      <c r="AE47853" s="70"/>
    </row>
    <row r="47854" spans="31:31" ht="15.75" x14ac:dyDescent="0.3">
      <c r="AE47854" s="70"/>
    </row>
    <row r="47855" spans="31:31" ht="15.75" x14ac:dyDescent="0.3">
      <c r="AE47855" s="70"/>
    </row>
    <row r="47856" spans="31:31" ht="15.75" x14ac:dyDescent="0.3">
      <c r="AE47856" s="70"/>
    </row>
    <row r="47857" spans="31:31" ht="15.75" x14ac:dyDescent="0.3">
      <c r="AE47857" s="70"/>
    </row>
    <row r="47858" spans="31:31" ht="15.75" x14ac:dyDescent="0.3">
      <c r="AE47858" s="70"/>
    </row>
    <row r="47859" spans="31:31" ht="15.75" x14ac:dyDescent="0.3">
      <c r="AE47859" s="70"/>
    </row>
    <row r="47860" spans="31:31" ht="15.75" x14ac:dyDescent="0.3">
      <c r="AE47860" s="70"/>
    </row>
    <row r="47861" spans="31:31" ht="15.75" x14ac:dyDescent="0.3">
      <c r="AE47861" s="70"/>
    </row>
    <row r="47862" spans="31:31" ht="15.75" x14ac:dyDescent="0.3">
      <c r="AE47862" s="70"/>
    </row>
    <row r="47863" spans="31:31" ht="15.75" x14ac:dyDescent="0.3">
      <c r="AE47863" s="70"/>
    </row>
    <row r="47864" spans="31:31" ht="15.75" x14ac:dyDescent="0.3">
      <c r="AE47864" s="70"/>
    </row>
    <row r="47865" spans="31:31" ht="15.75" x14ac:dyDescent="0.3">
      <c r="AE47865" s="70"/>
    </row>
    <row r="47866" spans="31:31" ht="15.75" x14ac:dyDescent="0.3">
      <c r="AE47866" s="70"/>
    </row>
    <row r="47867" spans="31:31" ht="15.75" x14ac:dyDescent="0.3">
      <c r="AE47867" s="70"/>
    </row>
    <row r="47868" spans="31:31" ht="15.75" x14ac:dyDescent="0.3">
      <c r="AE47868" s="70"/>
    </row>
    <row r="47869" spans="31:31" ht="15.75" x14ac:dyDescent="0.3">
      <c r="AE47869" s="70"/>
    </row>
    <row r="47870" spans="31:31" ht="15.75" x14ac:dyDescent="0.3">
      <c r="AE47870" s="70"/>
    </row>
    <row r="47871" spans="31:31" ht="15.75" x14ac:dyDescent="0.3">
      <c r="AE47871" s="70"/>
    </row>
    <row r="47872" spans="31:31" ht="15.75" x14ac:dyDescent="0.3">
      <c r="AE47872" s="70"/>
    </row>
    <row r="47873" spans="31:31" ht="15.75" x14ac:dyDescent="0.3">
      <c r="AE47873" s="70"/>
    </row>
    <row r="47874" spans="31:31" ht="15.75" x14ac:dyDescent="0.3">
      <c r="AE47874" s="70"/>
    </row>
    <row r="47875" spans="31:31" ht="15.75" x14ac:dyDescent="0.3">
      <c r="AE47875" s="70"/>
    </row>
    <row r="47876" spans="31:31" ht="15.75" x14ac:dyDescent="0.3">
      <c r="AE47876" s="70"/>
    </row>
    <row r="47877" spans="31:31" ht="15.75" x14ac:dyDescent="0.3">
      <c r="AE47877" s="70"/>
    </row>
    <row r="47878" spans="31:31" ht="15.75" x14ac:dyDescent="0.3">
      <c r="AE47878" s="70"/>
    </row>
    <row r="47879" spans="31:31" ht="15.75" x14ac:dyDescent="0.3">
      <c r="AE47879" s="70"/>
    </row>
    <row r="47880" spans="31:31" ht="15.75" x14ac:dyDescent="0.3">
      <c r="AE47880" s="70"/>
    </row>
    <row r="47881" spans="31:31" ht="15.75" x14ac:dyDescent="0.3">
      <c r="AE47881" s="70"/>
    </row>
    <row r="47882" spans="31:31" ht="15.75" x14ac:dyDescent="0.3">
      <c r="AE47882" s="70"/>
    </row>
    <row r="47883" spans="31:31" ht="15.75" x14ac:dyDescent="0.3">
      <c r="AE47883" s="70"/>
    </row>
    <row r="47884" spans="31:31" ht="15.75" x14ac:dyDescent="0.3">
      <c r="AE47884" s="70"/>
    </row>
    <row r="47885" spans="31:31" ht="15.75" x14ac:dyDescent="0.3">
      <c r="AE47885" s="70"/>
    </row>
    <row r="47886" spans="31:31" ht="15.75" x14ac:dyDescent="0.3">
      <c r="AE47886" s="70"/>
    </row>
    <row r="47887" spans="31:31" ht="15.75" x14ac:dyDescent="0.3">
      <c r="AE47887" s="70"/>
    </row>
    <row r="47888" spans="31:31" ht="15.75" x14ac:dyDescent="0.3">
      <c r="AE47888" s="70"/>
    </row>
    <row r="47889" spans="31:31" ht="15.75" x14ac:dyDescent="0.3">
      <c r="AE47889" s="70"/>
    </row>
    <row r="47890" spans="31:31" ht="15.75" x14ac:dyDescent="0.3">
      <c r="AE47890" s="70"/>
    </row>
    <row r="47891" spans="31:31" ht="15.75" x14ac:dyDescent="0.3">
      <c r="AE47891" s="70"/>
    </row>
    <row r="47892" spans="31:31" ht="15.75" x14ac:dyDescent="0.3">
      <c r="AE47892" s="70"/>
    </row>
    <row r="47893" spans="31:31" ht="15.75" x14ac:dyDescent="0.3">
      <c r="AE47893" s="70"/>
    </row>
    <row r="47894" spans="31:31" ht="15.75" x14ac:dyDescent="0.3">
      <c r="AE47894" s="70"/>
    </row>
    <row r="47895" spans="31:31" ht="15.75" x14ac:dyDescent="0.3">
      <c r="AE47895" s="70"/>
    </row>
    <row r="47896" spans="31:31" ht="15.75" x14ac:dyDescent="0.3">
      <c r="AE47896" s="70"/>
    </row>
    <row r="47897" spans="31:31" ht="15.75" x14ac:dyDescent="0.3">
      <c r="AE47897" s="70"/>
    </row>
    <row r="47898" spans="31:31" ht="15.75" x14ac:dyDescent="0.3">
      <c r="AE47898" s="70"/>
    </row>
    <row r="47899" spans="31:31" ht="15.75" x14ac:dyDescent="0.3">
      <c r="AE47899" s="70"/>
    </row>
    <row r="47900" spans="31:31" ht="15.75" x14ac:dyDescent="0.3">
      <c r="AE47900" s="70"/>
    </row>
    <row r="47901" spans="31:31" ht="15.75" x14ac:dyDescent="0.3">
      <c r="AE47901" s="70"/>
    </row>
    <row r="47902" spans="31:31" ht="15.75" x14ac:dyDescent="0.3">
      <c r="AE47902" s="70"/>
    </row>
    <row r="47903" spans="31:31" ht="15.75" x14ac:dyDescent="0.3">
      <c r="AE47903" s="70"/>
    </row>
    <row r="47904" spans="31:31" ht="15.75" x14ac:dyDescent="0.3">
      <c r="AE47904" s="70"/>
    </row>
    <row r="47905" spans="31:31" ht="15.75" x14ac:dyDescent="0.3">
      <c r="AE47905" s="70"/>
    </row>
    <row r="47906" spans="31:31" ht="15.75" x14ac:dyDescent="0.3">
      <c r="AE47906" s="70"/>
    </row>
    <row r="47907" spans="31:31" ht="15.75" x14ac:dyDescent="0.3">
      <c r="AE47907" s="70"/>
    </row>
    <row r="47908" spans="31:31" ht="15.75" x14ac:dyDescent="0.3">
      <c r="AE47908" s="70"/>
    </row>
    <row r="47909" spans="31:31" ht="15.75" x14ac:dyDescent="0.3">
      <c r="AE47909" s="70"/>
    </row>
    <row r="47910" spans="31:31" ht="15.75" x14ac:dyDescent="0.3">
      <c r="AE47910" s="70"/>
    </row>
    <row r="47911" spans="31:31" ht="15.75" x14ac:dyDescent="0.3">
      <c r="AE47911" s="70"/>
    </row>
    <row r="47912" spans="31:31" ht="15.75" x14ac:dyDescent="0.3">
      <c r="AE47912" s="70"/>
    </row>
    <row r="47913" spans="31:31" ht="15.75" x14ac:dyDescent="0.3">
      <c r="AE47913" s="70"/>
    </row>
    <row r="47914" spans="31:31" ht="15.75" x14ac:dyDescent="0.3">
      <c r="AE47914" s="70"/>
    </row>
    <row r="47915" spans="31:31" ht="15.75" x14ac:dyDescent="0.3">
      <c r="AE47915" s="70"/>
    </row>
    <row r="47916" spans="31:31" ht="15.75" x14ac:dyDescent="0.3">
      <c r="AE47916" s="70"/>
    </row>
    <row r="47917" spans="31:31" ht="15.75" x14ac:dyDescent="0.3">
      <c r="AE47917" s="70"/>
    </row>
    <row r="47918" spans="31:31" ht="15.75" x14ac:dyDescent="0.3">
      <c r="AE47918" s="70"/>
    </row>
    <row r="47919" spans="31:31" ht="15.75" x14ac:dyDescent="0.3">
      <c r="AE47919" s="70"/>
    </row>
    <row r="47920" spans="31:31" ht="15.75" x14ac:dyDescent="0.3">
      <c r="AE47920" s="70"/>
    </row>
    <row r="47921" spans="31:31" ht="15.75" x14ac:dyDescent="0.3">
      <c r="AE47921" s="70"/>
    </row>
    <row r="47922" spans="31:31" ht="15.75" x14ac:dyDescent="0.3">
      <c r="AE47922" s="70"/>
    </row>
    <row r="47923" spans="31:31" ht="15.75" x14ac:dyDescent="0.3">
      <c r="AE47923" s="70"/>
    </row>
    <row r="47924" spans="31:31" ht="15.75" x14ac:dyDescent="0.3">
      <c r="AE47924" s="70"/>
    </row>
    <row r="47925" spans="31:31" ht="15.75" x14ac:dyDescent="0.3">
      <c r="AE47925" s="70"/>
    </row>
    <row r="47926" spans="31:31" ht="15.75" x14ac:dyDescent="0.3">
      <c r="AE47926" s="70"/>
    </row>
    <row r="47927" spans="31:31" ht="15.75" x14ac:dyDescent="0.3">
      <c r="AE47927" s="70"/>
    </row>
    <row r="47928" spans="31:31" ht="15.75" x14ac:dyDescent="0.3">
      <c r="AE47928" s="70"/>
    </row>
    <row r="47929" spans="31:31" ht="15.75" x14ac:dyDescent="0.3">
      <c r="AE47929" s="70"/>
    </row>
    <row r="47930" spans="31:31" ht="15.75" x14ac:dyDescent="0.3">
      <c r="AE47930" s="70"/>
    </row>
    <row r="47931" spans="31:31" ht="15.75" x14ac:dyDescent="0.3">
      <c r="AE47931" s="70"/>
    </row>
    <row r="47932" spans="31:31" ht="15.75" x14ac:dyDescent="0.3">
      <c r="AE47932" s="70"/>
    </row>
    <row r="47933" spans="31:31" ht="15.75" x14ac:dyDescent="0.3">
      <c r="AE47933" s="70"/>
    </row>
    <row r="47934" spans="31:31" ht="15.75" x14ac:dyDescent="0.3">
      <c r="AE47934" s="70"/>
    </row>
    <row r="47935" spans="31:31" ht="15.75" x14ac:dyDescent="0.3">
      <c r="AE47935" s="70"/>
    </row>
    <row r="47936" spans="31:31" ht="15.75" x14ac:dyDescent="0.3">
      <c r="AE47936" s="70"/>
    </row>
    <row r="47937" spans="31:31" ht="15.75" x14ac:dyDescent="0.3">
      <c r="AE47937" s="70"/>
    </row>
    <row r="47938" spans="31:31" ht="15.75" x14ac:dyDescent="0.3">
      <c r="AE47938" s="70"/>
    </row>
    <row r="47939" spans="31:31" ht="15.75" x14ac:dyDescent="0.3">
      <c r="AE47939" s="70"/>
    </row>
    <row r="47940" spans="31:31" ht="15.75" x14ac:dyDescent="0.3">
      <c r="AE47940" s="70"/>
    </row>
    <row r="47941" spans="31:31" ht="15.75" x14ac:dyDescent="0.3">
      <c r="AE47941" s="70"/>
    </row>
    <row r="47942" spans="31:31" ht="15.75" x14ac:dyDescent="0.3">
      <c r="AE47942" s="70"/>
    </row>
    <row r="47943" spans="31:31" ht="15.75" x14ac:dyDescent="0.3">
      <c r="AE47943" s="70"/>
    </row>
    <row r="47944" spans="31:31" ht="15.75" x14ac:dyDescent="0.3">
      <c r="AE47944" s="70"/>
    </row>
    <row r="47945" spans="31:31" ht="15.75" x14ac:dyDescent="0.3">
      <c r="AE47945" s="70"/>
    </row>
    <row r="47946" spans="31:31" ht="15.75" x14ac:dyDescent="0.3">
      <c r="AE47946" s="70"/>
    </row>
    <row r="47947" spans="31:31" ht="15.75" x14ac:dyDescent="0.3">
      <c r="AE47947" s="70"/>
    </row>
    <row r="47948" spans="31:31" ht="15.75" x14ac:dyDescent="0.3">
      <c r="AE47948" s="70"/>
    </row>
    <row r="47949" spans="31:31" ht="15.75" x14ac:dyDescent="0.3">
      <c r="AE47949" s="70"/>
    </row>
    <row r="47950" spans="31:31" ht="15.75" x14ac:dyDescent="0.3">
      <c r="AE47950" s="70"/>
    </row>
    <row r="47951" spans="31:31" ht="15.75" x14ac:dyDescent="0.3">
      <c r="AE47951" s="70"/>
    </row>
    <row r="47952" spans="31:31" ht="15.75" x14ac:dyDescent="0.3">
      <c r="AE47952" s="70"/>
    </row>
    <row r="47953" spans="31:31" ht="15.75" x14ac:dyDescent="0.3">
      <c r="AE47953" s="70"/>
    </row>
    <row r="47954" spans="31:31" ht="15.75" x14ac:dyDescent="0.3">
      <c r="AE47954" s="70"/>
    </row>
    <row r="47955" spans="31:31" ht="15.75" x14ac:dyDescent="0.3">
      <c r="AE47955" s="70"/>
    </row>
    <row r="47956" spans="31:31" ht="15.75" x14ac:dyDescent="0.3">
      <c r="AE47956" s="70"/>
    </row>
    <row r="47957" spans="31:31" ht="15.75" x14ac:dyDescent="0.3">
      <c r="AE47957" s="70"/>
    </row>
    <row r="47958" spans="31:31" ht="15.75" x14ac:dyDescent="0.3">
      <c r="AE47958" s="70"/>
    </row>
    <row r="47959" spans="31:31" ht="15.75" x14ac:dyDescent="0.3">
      <c r="AE47959" s="70"/>
    </row>
    <row r="47960" spans="31:31" ht="15.75" x14ac:dyDescent="0.3">
      <c r="AE47960" s="70"/>
    </row>
    <row r="47961" spans="31:31" ht="15.75" x14ac:dyDescent="0.3">
      <c r="AE47961" s="70"/>
    </row>
    <row r="47962" spans="31:31" ht="15.75" x14ac:dyDescent="0.3">
      <c r="AE47962" s="70"/>
    </row>
    <row r="47963" spans="31:31" ht="15.75" x14ac:dyDescent="0.3">
      <c r="AE47963" s="70"/>
    </row>
    <row r="47964" spans="31:31" ht="15.75" x14ac:dyDescent="0.3">
      <c r="AE47964" s="70"/>
    </row>
    <row r="47965" spans="31:31" ht="15.75" x14ac:dyDescent="0.3">
      <c r="AE47965" s="70"/>
    </row>
    <row r="47966" spans="31:31" ht="15.75" x14ac:dyDescent="0.3">
      <c r="AE47966" s="70"/>
    </row>
    <row r="47967" spans="31:31" ht="15.75" x14ac:dyDescent="0.3">
      <c r="AE47967" s="70"/>
    </row>
    <row r="47968" spans="31:31" ht="15.75" x14ac:dyDescent="0.3">
      <c r="AE47968" s="70"/>
    </row>
    <row r="47969" spans="31:31" ht="15.75" x14ac:dyDescent="0.3">
      <c r="AE47969" s="70"/>
    </row>
    <row r="47970" spans="31:31" ht="15.75" x14ac:dyDescent="0.3">
      <c r="AE47970" s="70"/>
    </row>
    <row r="47971" spans="31:31" ht="15.75" x14ac:dyDescent="0.3">
      <c r="AE47971" s="70"/>
    </row>
    <row r="47972" spans="31:31" ht="15.75" x14ac:dyDescent="0.3">
      <c r="AE47972" s="70"/>
    </row>
    <row r="47973" spans="31:31" ht="15.75" x14ac:dyDescent="0.3">
      <c r="AE47973" s="70"/>
    </row>
    <row r="47974" spans="31:31" ht="15.75" x14ac:dyDescent="0.3">
      <c r="AE47974" s="70"/>
    </row>
    <row r="47975" spans="31:31" ht="15.75" x14ac:dyDescent="0.3">
      <c r="AE47975" s="70"/>
    </row>
    <row r="47976" spans="31:31" ht="15.75" x14ac:dyDescent="0.3">
      <c r="AE47976" s="70"/>
    </row>
    <row r="47977" spans="31:31" ht="15.75" x14ac:dyDescent="0.3">
      <c r="AE47977" s="70"/>
    </row>
    <row r="47978" spans="31:31" ht="15.75" x14ac:dyDescent="0.3">
      <c r="AE47978" s="70"/>
    </row>
    <row r="47979" spans="31:31" ht="15.75" x14ac:dyDescent="0.3">
      <c r="AE47979" s="70"/>
    </row>
    <row r="47980" spans="31:31" ht="15.75" x14ac:dyDescent="0.3">
      <c r="AE47980" s="70"/>
    </row>
    <row r="47981" spans="31:31" ht="15.75" x14ac:dyDescent="0.3">
      <c r="AE47981" s="70"/>
    </row>
    <row r="47982" spans="31:31" ht="15.75" x14ac:dyDescent="0.3">
      <c r="AE47982" s="70"/>
    </row>
    <row r="47983" spans="31:31" ht="15.75" x14ac:dyDescent="0.3">
      <c r="AE47983" s="70"/>
    </row>
    <row r="47984" spans="31:31" ht="15.75" x14ac:dyDescent="0.3">
      <c r="AE47984" s="70"/>
    </row>
    <row r="47985" spans="31:31" ht="15.75" x14ac:dyDescent="0.3">
      <c r="AE47985" s="70"/>
    </row>
    <row r="47986" spans="31:31" ht="15.75" x14ac:dyDescent="0.3">
      <c r="AE47986" s="70"/>
    </row>
    <row r="47987" spans="31:31" ht="15.75" x14ac:dyDescent="0.3">
      <c r="AE47987" s="70"/>
    </row>
    <row r="47988" spans="31:31" ht="15.75" x14ac:dyDescent="0.3">
      <c r="AE47988" s="70"/>
    </row>
    <row r="47989" spans="31:31" ht="15.75" x14ac:dyDescent="0.3">
      <c r="AE47989" s="70"/>
    </row>
    <row r="47990" spans="31:31" ht="15.75" x14ac:dyDescent="0.3">
      <c r="AE47990" s="70"/>
    </row>
    <row r="47991" spans="31:31" ht="15.75" x14ac:dyDescent="0.3">
      <c r="AE47991" s="70"/>
    </row>
    <row r="47992" spans="31:31" ht="15.75" x14ac:dyDescent="0.3">
      <c r="AE47992" s="70"/>
    </row>
    <row r="47993" spans="31:31" ht="15.75" x14ac:dyDescent="0.3">
      <c r="AE47993" s="70"/>
    </row>
    <row r="47994" spans="31:31" ht="15.75" x14ac:dyDescent="0.3">
      <c r="AE47994" s="70"/>
    </row>
    <row r="47995" spans="31:31" ht="15.75" x14ac:dyDescent="0.3">
      <c r="AE47995" s="70"/>
    </row>
    <row r="47996" spans="31:31" ht="15.75" x14ac:dyDescent="0.3">
      <c r="AE47996" s="70"/>
    </row>
    <row r="47997" spans="31:31" ht="15.75" x14ac:dyDescent="0.3">
      <c r="AE47997" s="70"/>
    </row>
    <row r="47998" spans="31:31" ht="15.75" x14ac:dyDescent="0.3">
      <c r="AE47998" s="70"/>
    </row>
    <row r="47999" spans="31:31" ht="15.75" x14ac:dyDescent="0.3">
      <c r="AE47999" s="70"/>
    </row>
    <row r="48000" spans="31:31" ht="15.75" x14ac:dyDescent="0.3">
      <c r="AE48000" s="70"/>
    </row>
    <row r="48001" spans="31:31" ht="15.75" x14ac:dyDescent="0.3">
      <c r="AE48001" s="70"/>
    </row>
    <row r="48002" spans="31:31" ht="15.75" x14ac:dyDescent="0.3">
      <c r="AE48002" s="70"/>
    </row>
    <row r="48003" spans="31:31" ht="15.75" x14ac:dyDescent="0.3">
      <c r="AE48003" s="70"/>
    </row>
    <row r="48004" spans="31:31" ht="15.75" x14ac:dyDescent="0.3">
      <c r="AE48004" s="70"/>
    </row>
    <row r="48005" spans="31:31" ht="15.75" x14ac:dyDescent="0.3">
      <c r="AE48005" s="70"/>
    </row>
    <row r="48006" spans="31:31" ht="15.75" x14ac:dyDescent="0.3">
      <c r="AE48006" s="70"/>
    </row>
    <row r="48007" spans="31:31" ht="15.75" x14ac:dyDescent="0.3">
      <c r="AE48007" s="70"/>
    </row>
    <row r="48008" spans="31:31" ht="15.75" x14ac:dyDescent="0.3">
      <c r="AE48008" s="70"/>
    </row>
    <row r="48009" spans="31:31" ht="15.75" x14ac:dyDescent="0.3">
      <c r="AE48009" s="70"/>
    </row>
    <row r="48010" spans="31:31" ht="15.75" x14ac:dyDescent="0.3">
      <c r="AE48010" s="70"/>
    </row>
    <row r="48011" spans="31:31" ht="15.75" x14ac:dyDescent="0.3">
      <c r="AE48011" s="70"/>
    </row>
    <row r="48012" spans="31:31" ht="15.75" x14ac:dyDescent="0.3">
      <c r="AE48012" s="70"/>
    </row>
    <row r="48013" spans="31:31" ht="15.75" x14ac:dyDescent="0.3">
      <c r="AE48013" s="70"/>
    </row>
    <row r="48014" spans="31:31" ht="15.75" x14ac:dyDescent="0.3">
      <c r="AE48014" s="70"/>
    </row>
    <row r="48015" spans="31:31" ht="15.75" x14ac:dyDescent="0.3">
      <c r="AE48015" s="70"/>
    </row>
    <row r="48016" spans="31:31" ht="15.75" x14ac:dyDescent="0.3">
      <c r="AE48016" s="70"/>
    </row>
    <row r="48017" spans="31:31" ht="15.75" x14ac:dyDescent="0.3">
      <c r="AE48017" s="70"/>
    </row>
    <row r="48018" spans="31:31" ht="15.75" x14ac:dyDescent="0.3">
      <c r="AE48018" s="70"/>
    </row>
    <row r="48019" spans="31:31" ht="15.75" x14ac:dyDescent="0.3">
      <c r="AE48019" s="70"/>
    </row>
    <row r="48020" spans="31:31" ht="15.75" x14ac:dyDescent="0.3">
      <c r="AE48020" s="70"/>
    </row>
    <row r="48021" spans="31:31" ht="15.75" x14ac:dyDescent="0.3">
      <c r="AE48021" s="70"/>
    </row>
    <row r="48022" spans="31:31" ht="15.75" x14ac:dyDescent="0.3">
      <c r="AE48022" s="70"/>
    </row>
    <row r="48023" spans="31:31" ht="15.75" x14ac:dyDescent="0.3">
      <c r="AE48023" s="70"/>
    </row>
    <row r="48024" spans="31:31" ht="15.75" x14ac:dyDescent="0.3">
      <c r="AE48024" s="70"/>
    </row>
    <row r="48025" spans="31:31" ht="15.75" x14ac:dyDescent="0.3">
      <c r="AE48025" s="70"/>
    </row>
    <row r="48026" spans="31:31" ht="15.75" x14ac:dyDescent="0.3">
      <c r="AE48026" s="70"/>
    </row>
    <row r="48027" spans="31:31" ht="15.75" x14ac:dyDescent="0.3">
      <c r="AE48027" s="70"/>
    </row>
    <row r="48028" spans="31:31" ht="15.75" x14ac:dyDescent="0.3">
      <c r="AE48028" s="70"/>
    </row>
    <row r="48029" spans="31:31" ht="15.75" x14ac:dyDescent="0.3">
      <c r="AE48029" s="70"/>
    </row>
    <row r="48030" spans="31:31" ht="15.75" x14ac:dyDescent="0.3">
      <c r="AE48030" s="70"/>
    </row>
    <row r="48031" spans="31:31" ht="15.75" x14ac:dyDescent="0.3">
      <c r="AE48031" s="70"/>
    </row>
    <row r="48032" spans="31:31" ht="15.75" x14ac:dyDescent="0.3">
      <c r="AE48032" s="70"/>
    </row>
    <row r="48033" spans="31:31" ht="15.75" x14ac:dyDescent="0.3">
      <c r="AE48033" s="70"/>
    </row>
    <row r="48034" spans="31:31" ht="15.75" x14ac:dyDescent="0.3">
      <c r="AE48034" s="70"/>
    </row>
    <row r="48035" spans="31:31" ht="15.75" x14ac:dyDescent="0.3">
      <c r="AE48035" s="70"/>
    </row>
    <row r="48036" spans="31:31" ht="15.75" x14ac:dyDescent="0.3">
      <c r="AE48036" s="70"/>
    </row>
    <row r="48037" spans="31:31" ht="15.75" x14ac:dyDescent="0.3">
      <c r="AE48037" s="70"/>
    </row>
    <row r="48038" spans="31:31" ht="15.75" x14ac:dyDescent="0.3">
      <c r="AE48038" s="70"/>
    </row>
    <row r="48039" spans="31:31" ht="15.75" x14ac:dyDescent="0.3">
      <c r="AE48039" s="70"/>
    </row>
    <row r="48040" spans="31:31" ht="15.75" x14ac:dyDescent="0.3">
      <c r="AE48040" s="70"/>
    </row>
    <row r="48041" spans="31:31" ht="15.75" x14ac:dyDescent="0.3">
      <c r="AE48041" s="70"/>
    </row>
    <row r="48042" spans="31:31" ht="15.75" x14ac:dyDescent="0.3">
      <c r="AE48042" s="70"/>
    </row>
    <row r="48043" spans="31:31" ht="15.75" x14ac:dyDescent="0.3">
      <c r="AE48043" s="70"/>
    </row>
    <row r="48044" spans="31:31" ht="15.75" x14ac:dyDescent="0.3">
      <c r="AE48044" s="70"/>
    </row>
    <row r="48045" spans="31:31" ht="15.75" x14ac:dyDescent="0.3">
      <c r="AE48045" s="70"/>
    </row>
    <row r="48046" spans="31:31" ht="15.75" x14ac:dyDescent="0.3">
      <c r="AE48046" s="70"/>
    </row>
    <row r="48047" spans="31:31" ht="15.75" x14ac:dyDescent="0.3">
      <c r="AE48047" s="70"/>
    </row>
    <row r="48048" spans="31:31" ht="15.75" x14ac:dyDescent="0.3">
      <c r="AE48048" s="70"/>
    </row>
    <row r="48049" spans="31:31" ht="15.75" x14ac:dyDescent="0.3">
      <c r="AE48049" s="70"/>
    </row>
    <row r="48050" spans="31:31" ht="15.75" x14ac:dyDescent="0.3">
      <c r="AE48050" s="70"/>
    </row>
    <row r="48051" spans="31:31" ht="15.75" x14ac:dyDescent="0.3">
      <c r="AE48051" s="70"/>
    </row>
    <row r="48052" spans="31:31" ht="15.75" x14ac:dyDescent="0.3">
      <c r="AE48052" s="70"/>
    </row>
    <row r="48053" spans="31:31" ht="15.75" x14ac:dyDescent="0.3">
      <c r="AE48053" s="70"/>
    </row>
    <row r="48054" spans="31:31" ht="15.75" x14ac:dyDescent="0.3">
      <c r="AE48054" s="70"/>
    </row>
    <row r="48055" spans="31:31" ht="15.75" x14ac:dyDescent="0.3">
      <c r="AE48055" s="70"/>
    </row>
    <row r="48056" spans="31:31" ht="15.75" x14ac:dyDescent="0.3">
      <c r="AE48056" s="70"/>
    </row>
    <row r="48057" spans="31:31" ht="15.75" x14ac:dyDescent="0.3">
      <c r="AE48057" s="70"/>
    </row>
    <row r="48058" spans="31:31" ht="15.75" x14ac:dyDescent="0.3">
      <c r="AE48058" s="70"/>
    </row>
    <row r="48059" spans="31:31" ht="15.75" x14ac:dyDescent="0.3">
      <c r="AE48059" s="70"/>
    </row>
    <row r="48060" spans="31:31" ht="15.75" x14ac:dyDescent="0.3">
      <c r="AE48060" s="70"/>
    </row>
    <row r="48061" spans="31:31" ht="15.75" x14ac:dyDescent="0.3">
      <c r="AE48061" s="70"/>
    </row>
    <row r="48062" spans="31:31" ht="15.75" x14ac:dyDescent="0.3">
      <c r="AE48062" s="70"/>
    </row>
    <row r="48063" spans="31:31" ht="15.75" x14ac:dyDescent="0.3">
      <c r="AE48063" s="70"/>
    </row>
    <row r="48064" spans="31:31" ht="15.75" x14ac:dyDescent="0.3">
      <c r="AE48064" s="70"/>
    </row>
    <row r="48065" spans="31:31" ht="15.75" x14ac:dyDescent="0.3">
      <c r="AE48065" s="70"/>
    </row>
    <row r="48066" spans="31:31" ht="15.75" x14ac:dyDescent="0.3">
      <c r="AE48066" s="70"/>
    </row>
    <row r="48067" spans="31:31" ht="15.75" x14ac:dyDescent="0.3">
      <c r="AE48067" s="70"/>
    </row>
    <row r="48068" spans="31:31" ht="15.75" x14ac:dyDescent="0.3">
      <c r="AE48068" s="70"/>
    </row>
    <row r="48069" spans="31:31" ht="15.75" x14ac:dyDescent="0.3">
      <c r="AE48069" s="70"/>
    </row>
    <row r="48070" spans="31:31" ht="15.75" x14ac:dyDescent="0.3">
      <c r="AE48070" s="70"/>
    </row>
    <row r="48071" spans="31:31" ht="15.75" x14ac:dyDescent="0.3">
      <c r="AE48071" s="70"/>
    </row>
    <row r="48072" spans="31:31" ht="15.75" x14ac:dyDescent="0.3">
      <c r="AE48072" s="70"/>
    </row>
    <row r="48073" spans="31:31" ht="15.75" x14ac:dyDescent="0.3">
      <c r="AE48073" s="70"/>
    </row>
    <row r="48074" spans="31:31" ht="15.75" x14ac:dyDescent="0.3">
      <c r="AE48074" s="70"/>
    </row>
    <row r="48075" spans="31:31" ht="15.75" x14ac:dyDescent="0.3">
      <c r="AE48075" s="70"/>
    </row>
    <row r="48076" spans="31:31" ht="15.75" x14ac:dyDescent="0.3">
      <c r="AE48076" s="70"/>
    </row>
    <row r="48077" spans="31:31" ht="15.75" x14ac:dyDescent="0.3">
      <c r="AE48077" s="70"/>
    </row>
    <row r="48078" spans="31:31" ht="15.75" x14ac:dyDescent="0.3">
      <c r="AE48078" s="70"/>
    </row>
    <row r="48079" spans="31:31" ht="15.75" x14ac:dyDescent="0.3">
      <c r="AE48079" s="70"/>
    </row>
    <row r="48080" spans="31:31" ht="15.75" x14ac:dyDescent="0.3">
      <c r="AE48080" s="70"/>
    </row>
    <row r="48081" spans="31:31" ht="15.75" x14ac:dyDescent="0.3">
      <c r="AE48081" s="70"/>
    </row>
    <row r="48082" spans="31:31" ht="15.75" x14ac:dyDescent="0.3">
      <c r="AE48082" s="70"/>
    </row>
    <row r="48083" spans="31:31" ht="15.75" x14ac:dyDescent="0.3">
      <c r="AE48083" s="70"/>
    </row>
    <row r="48084" spans="31:31" ht="15.75" x14ac:dyDescent="0.3">
      <c r="AE48084" s="70"/>
    </row>
    <row r="48085" spans="31:31" ht="15.75" x14ac:dyDescent="0.3">
      <c r="AE48085" s="70"/>
    </row>
    <row r="48086" spans="31:31" ht="15.75" x14ac:dyDescent="0.3">
      <c r="AE48086" s="70"/>
    </row>
    <row r="48087" spans="31:31" ht="15.75" x14ac:dyDescent="0.3">
      <c r="AE48087" s="70"/>
    </row>
    <row r="48088" spans="31:31" ht="15.75" x14ac:dyDescent="0.3">
      <c r="AE48088" s="70"/>
    </row>
    <row r="48089" spans="31:31" ht="15.75" x14ac:dyDescent="0.3">
      <c r="AE48089" s="70"/>
    </row>
    <row r="48090" spans="31:31" ht="15.75" x14ac:dyDescent="0.3">
      <c r="AE48090" s="70"/>
    </row>
    <row r="48091" spans="31:31" ht="15.75" x14ac:dyDescent="0.3">
      <c r="AE48091" s="70"/>
    </row>
    <row r="48092" spans="31:31" ht="15.75" x14ac:dyDescent="0.3">
      <c r="AE48092" s="70"/>
    </row>
    <row r="48093" spans="31:31" ht="15.75" x14ac:dyDescent="0.3">
      <c r="AE48093" s="70"/>
    </row>
    <row r="48094" spans="31:31" ht="15.75" x14ac:dyDescent="0.3">
      <c r="AE48094" s="70"/>
    </row>
    <row r="48095" spans="31:31" ht="15.75" x14ac:dyDescent="0.3">
      <c r="AE48095" s="70"/>
    </row>
    <row r="48096" spans="31:31" ht="15.75" x14ac:dyDescent="0.3">
      <c r="AE48096" s="70"/>
    </row>
    <row r="48097" spans="31:31" ht="15.75" x14ac:dyDescent="0.3">
      <c r="AE48097" s="70"/>
    </row>
    <row r="48098" spans="31:31" ht="15.75" x14ac:dyDescent="0.3">
      <c r="AE48098" s="70"/>
    </row>
    <row r="48099" spans="31:31" ht="15.75" x14ac:dyDescent="0.3">
      <c r="AE48099" s="70"/>
    </row>
    <row r="48100" spans="31:31" ht="15.75" x14ac:dyDescent="0.3">
      <c r="AE48100" s="70"/>
    </row>
    <row r="48101" spans="31:31" ht="15.75" x14ac:dyDescent="0.3">
      <c r="AE48101" s="70"/>
    </row>
    <row r="48102" spans="31:31" ht="15.75" x14ac:dyDescent="0.3">
      <c r="AE48102" s="70"/>
    </row>
    <row r="48103" spans="31:31" ht="15.75" x14ac:dyDescent="0.3">
      <c r="AE48103" s="70"/>
    </row>
    <row r="48104" spans="31:31" ht="15.75" x14ac:dyDescent="0.3">
      <c r="AE48104" s="70"/>
    </row>
    <row r="48105" spans="31:31" ht="15.75" x14ac:dyDescent="0.3">
      <c r="AE48105" s="70"/>
    </row>
    <row r="48106" spans="31:31" ht="15.75" x14ac:dyDescent="0.3">
      <c r="AE48106" s="70"/>
    </row>
    <row r="48107" spans="31:31" ht="15.75" x14ac:dyDescent="0.3">
      <c r="AE48107" s="70"/>
    </row>
    <row r="48108" spans="31:31" ht="15.75" x14ac:dyDescent="0.3">
      <c r="AE48108" s="70"/>
    </row>
    <row r="48109" spans="31:31" ht="15.75" x14ac:dyDescent="0.3">
      <c r="AE48109" s="70"/>
    </row>
    <row r="48110" spans="31:31" ht="15.75" x14ac:dyDescent="0.3">
      <c r="AE48110" s="70"/>
    </row>
    <row r="48111" spans="31:31" ht="15.75" x14ac:dyDescent="0.3">
      <c r="AE48111" s="70"/>
    </row>
    <row r="48112" spans="31:31" ht="15.75" x14ac:dyDescent="0.3">
      <c r="AE48112" s="70"/>
    </row>
    <row r="48113" spans="31:31" ht="15.75" x14ac:dyDescent="0.3">
      <c r="AE48113" s="70"/>
    </row>
    <row r="48114" spans="31:31" ht="15.75" x14ac:dyDescent="0.3">
      <c r="AE48114" s="70"/>
    </row>
    <row r="48115" spans="31:31" ht="15.75" x14ac:dyDescent="0.3">
      <c r="AE48115" s="70"/>
    </row>
    <row r="48116" spans="31:31" ht="15.75" x14ac:dyDescent="0.3">
      <c r="AE48116" s="70"/>
    </row>
    <row r="48117" spans="31:31" ht="15.75" x14ac:dyDescent="0.3">
      <c r="AE48117" s="70"/>
    </row>
    <row r="48118" spans="31:31" ht="15.75" x14ac:dyDescent="0.3">
      <c r="AE48118" s="70"/>
    </row>
    <row r="48119" spans="31:31" ht="15.75" x14ac:dyDescent="0.3">
      <c r="AE48119" s="70"/>
    </row>
    <row r="48120" spans="31:31" ht="15.75" x14ac:dyDescent="0.3">
      <c r="AE48120" s="70"/>
    </row>
    <row r="48121" spans="31:31" ht="15.75" x14ac:dyDescent="0.3">
      <c r="AE48121" s="70"/>
    </row>
    <row r="48122" spans="31:31" ht="15.75" x14ac:dyDescent="0.3">
      <c r="AE48122" s="70"/>
    </row>
    <row r="48123" spans="31:31" ht="15.75" x14ac:dyDescent="0.3">
      <c r="AE48123" s="70"/>
    </row>
    <row r="48124" spans="31:31" ht="15.75" x14ac:dyDescent="0.3">
      <c r="AE48124" s="70"/>
    </row>
    <row r="48125" spans="31:31" ht="15.75" x14ac:dyDescent="0.3">
      <c r="AE48125" s="70"/>
    </row>
    <row r="48126" spans="31:31" ht="15.75" x14ac:dyDescent="0.3">
      <c r="AE48126" s="70"/>
    </row>
    <row r="48127" spans="31:31" ht="15.75" x14ac:dyDescent="0.3">
      <c r="AE48127" s="70"/>
    </row>
    <row r="48128" spans="31:31" ht="15.75" x14ac:dyDescent="0.3">
      <c r="AE48128" s="70"/>
    </row>
    <row r="48129" spans="31:31" ht="15.75" x14ac:dyDescent="0.3">
      <c r="AE48129" s="70"/>
    </row>
    <row r="48130" spans="31:31" ht="15.75" x14ac:dyDescent="0.3">
      <c r="AE48130" s="70"/>
    </row>
    <row r="48131" spans="31:31" ht="15.75" x14ac:dyDescent="0.3">
      <c r="AE48131" s="70"/>
    </row>
    <row r="48132" spans="31:31" ht="15.75" x14ac:dyDescent="0.3">
      <c r="AE48132" s="70"/>
    </row>
    <row r="48133" spans="31:31" ht="15.75" x14ac:dyDescent="0.3">
      <c r="AE48133" s="70"/>
    </row>
    <row r="48134" spans="31:31" ht="15.75" x14ac:dyDescent="0.3">
      <c r="AE48134" s="70"/>
    </row>
    <row r="48135" spans="31:31" ht="15.75" x14ac:dyDescent="0.3">
      <c r="AE48135" s="70"/>
    </row>
    <row r="48136" spans="31:31" ht="15.75" x14ac:dyDescent="0.3">
      <c r="AE48136" s="70"/>
    </row>
    <row r="48137" spans="31:31" ht="15.75" x14ac:dyDescent="0.3">
      <c r="AE48137" s="70"/>
    </row>
    <row r="48138" spans="31:31" ht="15.75" x14ac:dyDescent="0.3">
      <c r="AE48138" s="70"/>
    </row>
    <row r="48139" spans="31:31" ht="15.75" x14ac:dyDescent="0.3">
      <c r="AE48139" s="70"/>
    </row>
    <row r="48140" spans="31:31" ht="15.75" x14ac:dyDescent="0.3">
      <c r="AE48140" s="70"/>
    </row>
    <row r="48141" spans="31:31" ht="15.75" x14ac:dyDescent="0.3">
      <c r="AE48141" s="70"/>
    </row>
    <row r="48142" spans="31:31" ht="15.75" x14ac:dyDescent="0.3">
      <c r="AE48142" s="70"/>
    </row>
    <row r="48143" spans="31:31" ht="15.75" x14ac:dyDescent="0.3">
      <c r="AE48143" s="70"/>
    </row>
    <row r="48144" spans="31:31" ht="15.75" x14ac:dyDescent="0.3">
      <c r="AE48144" s="70"/>
    </row>
    <row r="48145" spans="31:31" ht="15.75" x14ac:dyDescent="0.3">
      <c r="AE48145" s="70"/>
    </row>
    <row r="48146" spans="31:31" ht="15.75" x14ac:dyDescent="0.3">
      <c r="AE48146" s="70"/>
    </row>
    <row r="48147" spans="31:31" ht="15.75" x14ac:dyDescent="0.3">
      <c r="AE48147" s="70"/>
    </row>
    <row r="48148" spans="31:31" ht="15.75" x14ac:dyDescent="0.3">
      <c r="AE48148" s="70"/>
    </row>
    <row r="48149" spans="31:31" ht="15.75" x14ac:dyDescent="0.3">
      <c r="AE48149" s="70"/>
    </row>
    <row r="48150" spans="31:31" ht="15.75" x14ac:dyDescent="0.3">
      <c r="AE48150" s="70"/>
    </row>
    <row r="48151" spans="31:31" ht="15.75" x14ac:dyDescent="0.3">
      <c r="AE48151" s="70"/>
    </row>
    <row r="48152" spans="31:31" ht="15.75" x14ac:dyDescent="0.3">
      <c r="AE48152" s="70"/>
    </row>
    <row r="48153" spans="31:31" ht="15.75" x14ac:dyDescent="0.3">
      <c r="AE48153" s="70"/>
    </row>
    <row r="48154" spans="31:31" ht="15.75" x14ac:dyDescent="0.3">
      <c r="AE48154" s="70"/>
    </row>
    <row r="48155" spans="31:31" ht="15.75" x14ac:dyDescent="0.3">
      <c r="AE48155" s="70"/>
    </row>
    <row r="48156" spans="31:31" ht="15.75" x14ac:dyDescent="0.3">
      <c r="AE48156" s="70"/>
    </row>
    <row r="48157" spans="31:31" ht="15.75" x14ac:dyDescent="0.3">
      <c r="AE48157" s="70"/>
    </row>
    <row r="48158" spans="31:31" ht="15.75" x14ac:dyDescent="0.3">
      <c r="AE48158" s="70"/>
    </row>
    <row r="48159" spans="31:31" ht="15.75" x14ac:dyDescent="0.3">
      <c r="AE48159" s="70"/>
    </row>
    <row r="48160" spans="31:31" ht="15.75" x14ac:dyDescent="0.3">
      <c r="AE48160" s="70"/>
    </row>
    <row r="48161" spans="31:31" ht="15.75" x14ac:dyDescent="0.3">
      <c r="AE48161" s="70"/>
    </row>
    <row r="48162" spans="31:31" ht="15.75" x14ac:dyDescent="0.3">
      <c r="AE48162" s="70"/>
    </row>
    <row r="48163" spans="31:31" ht="15.75" x14ac:dyDescent="0.3">
      <c r="AE48163" s="70"/>
    </row>
    <row r="48164" spans="31:31" ht="15.75" x14ac:dyDescent="0.3">
      <c r="AE48164" s="70"/>
    </row>
    <row r="48165" spans="31:31" ht="15.75" x14ac:dyDescent="0.3">
      <c r="AE48165" s="70"/>
    </row>
    <row r="48166" spans="31:31" ht="15.75" x14ac:dyDescent="0.3">
      <c r="AE48166" s="70"/>
    </row>
    <row r="48167" spans="31:31" ht="15.75" x14ac:dyDescent="0.3">
      <c r="AE48167" s="70"/>
    </row>
    <row r="48168" spans="31:31" ht="15.75" x14ac:dyDescent="0.3">
      <c r="AE48168" s="70"/>
    </row>
    <row r="48169" spans="31:31" ht="15.75" x14ac:dyDescent="0.3">
      <c r="AE48169" s="70"/>
    </row>
    <row r="48170" spans="31:31" ht="15.75" x14ac:dyDescent="0.3">
      <c r="AE48170" s="70"/>
    </row>
    <row r="48171" spans="31:31" ht="15.75" x14ac:dyDescent="0.3">
      <c r="AE48171" s="70"/>
    </row>
    <row r="48172" spans="31:31" ht="15.75" x14ac:dyDescent="0.3">
      <c r="AE48172" s="70"/>
    </row>
    <row r="48173" spans="31:31" ht="15.75" x14ac:dyDescent="0.3">
      <c r="AE48173" s="70"/>
    </row>
    <row r="48174" spans="31:31" ht="15.75" x14ac:dyDescent="0.3">
      <c r="AE48174" s="70"/>
    </row>
    <row r="48175" spans="31:31" ht="15.75" x14ac:dyDescent="0.3">
      <c r="AE48175" s="70"/>
    </row>
    <row r="48176" spans="31:31" ht="15.75" x14ac:dyDescent="0.3">
      <c r="AE48176" s="70"/>
    </row>
    <row r="48177" spans="31:31" ht="15.75" x14ac:dyDescent="0.3">
      <c r="AE48177" s="70"/>
    </row>
    <row r="48178" spans="31:31" ht="15.75" x14ac:dyDescent="0.3">
      <c r="AE48178" s="70"/>
    </row>
    <row r="48179" spans="31:31" ht="15.75" x14ac:dyDescent="0.3">
      <c r="AE48179" s="70"/>
    </row>
    <row r="48180" spans="31:31" ht="15.75" x14ac:dyDescent="0.3">
      <c r="AE48180" s="70"/>
    </row>
    <row r="48181" spans="31:31" ht="15.75" x14ac:dyDescent="0.3">
      <c r="AE48181" s="70"/>
    </row>
    <row r="48182" spans="31:31" ht="15.75" x14ac:dyDescent="0.3">
      <c r="AE48182" s="70"/>
    </row>
    <row r="48183" spans="31:31" ht="15.75" x14ac:dyDescent="0.3">
      <c r="AE48183" s="70"/>
    </row>
    <row r="48184" spans="31:31" ht="15.75" x14ac:dyDescent="0.3">
      <c r="AE48184" s="70"/>
    </row>
    <row r="48185" spans="31:31" ht="15.75" x14ac:dyDescent="0.3">
      <c r="AE48185" s="70"/>
    </row>
    <row r="48186" spans="31:31" ht="15.75" x14ac:dyDescent="0.3">
      <c r="AE48186" s="70"/>
    </row>
    <row r="48187" spans="31:31" ht="15.75" x14ac:dyDescent="0.3">
      <c r="AE48187" s="70"/>
    </row>
    <row r="48188" spans="31:31" ht="15.75" x14ac:dyDescent="0.3">
      <c r="AE48188" s="70"/>
    </row>
    <row r="48189" spans="31:31" ht="15.75" x14ac:dyDescent="0.3">
      <c r="AE48189" s="70"/>
    </row>
    <row r="48190" spans="31:31" ht="15.75" x14ac:dyDescent="0.3">
      <c r="AE48190" s="70"/>
    </row>
    <row r="48191" spans="31:31" ht="15.75" x14ac:dyDescent="0.3">
      <c r="AE48191" s="70"/>
    </row>
    <row r="48192" spans="31:31" ht="15.75" x14ac:dyDescent="0.3">
      <c r="AE48192" s="70"/>
    </row>
    <row r="48193" spans="31:31" ht="15.75" x14ac:dyDescent="0.3">
      <c r="AE48193" s="70"/>
    </row>
    <row r="48194" spans="31:31" ht="15.75" x14ac:dyDescent="0.3">
      <c r="AE48194" s="70"/>
    </row>
    <row r="48195" spans="31:31" ht="15.75" x14ac:dyDescent="0.3">
      <c r="AE48195" s="70"/>
    </row>
    <row r="48196" spans="31:31" ht="15.75" x14ac:dyDescent="0.3">
      <c r="AE48196" s="70"/>
    </row>
    <row r="48197" spans="31:31" ht="15.75" x14ac:dyDescent="0.3">
      <c r="AE48197" s="70"/>
    </row>
    <row r="48198" spans="31:31" ht="15.75" x14ac:dyDescent="0.3">
      <c r="AE48198" s="70"/>
    </row>
    <row r="48199" spans="31:31" ht="15.75" x14ac:dyDescent="0.3">
      <c r="AE48199" s="70"/>
    </row>
    <row r="48200" spans="31:31" ht="15.75" x14ac:dyDescent="0.3">
      <c r="AE48200" s="70"/>
    </row>
    <row r="48201" spans="31:31" ht="15.75" x14ac:dyDescent="0.3">
      <c r="AE48201" s="70"/>
    </row>
    <row r="48202" spans="31:31" ht="15.75" x14ac:dyDescent="0.3">
      <c r="AE48202" s="70"/>
    </row>
    <row r="48203" spans="31:31" ht="15.75" x14ac:dyDescent="0.3">
      <c r="AE48203" s="70"/>
    </row>
    <row r="48204" spans="31:31" ht="15.75" x14ac:dyDescent="0.3">
      <c r="AE48204" s="70"/>
    </row>
    <row r="48205" spans="31:31" ht="15.75" x14ac:dyDescent="0.3">
      <c r="AE48205" s="70"/>
    </row>
    <row r="48206" spans="31:31" ht="15.75" x14ac:dyDescent="0.3">
      <c r="AE48206" s="70"/>
    </row>
    <row r="48207" spans="31:31" ht="15.75" x14ac:dyDescent="0.3">
      <c r="AE48207" s="70"/>
    </row>
    <row r="48208" spans="31:31" ht="15.75" x14ac:dyDescent="0.3">
      <c r="AE48208" s="70"/>
    </row>
    <row r="48209" spans="31:31" ht="15.75" x14ac:dyDescent="0.3">
      <c r="AE48209" s="70"/>
    </row>
    <row r="48210" spans="31:31" ht="15.75" x14ac:dyDescent="0.3">
      <c r="AE48210" s="70"/>
    </row>
    <row r="48211" spans="31:31" ht="15.75" x14ac:dyDescent="0.3">
      <c r="AE48211" s="70"/>
    </row>
    <row r="48212" spans="31:31" ht="15.75" x14ac:dyDescent="0.3">
      <c r="AE48212" s="70"/>
    </row>
    <row r="48213" spans="31:31" ht="15.75" x14ac:dyDescent="0.3">
      <c r="AE48213" s="70"/>
    </row>
    <row r="48214" spans="31:31" ht="15.75" x14ac:dyDescent="0.3">
      <c r="AE48214" s="70"/>
    </row>
    <row r="48215" spans="31:31" ht="15.75" x14ac:dyDescent="0.3">
      <c r="AE48215" s="70"/>
    </row>
    <row r="48216" spans="31:31" ht="15.75" x14ac:dyDescent="0.3">
      <c r="AE48216" s="70"/>
    </row>
    <row r="48217" spans="31:31" ht="15.75" x14ac:dyDescent="0.3">
      <c r="AE48217" s="70"/>
    </row>
    <row r="48218" spans="31:31" ht="15.75" x14ac:dyDescent="0.3">
      <c r="AE48218" s="70"/>
    </row>
    <row r="48219" spans="31:31" ht="15.75" x14ac:dyDescent="0.3">
      <c r="AE48219" s="70"/>
    </row>
    <row r="48220" spans="31:31" ht="15.75" x14ac:dyDescent="0.3">
      <c r="AE48220" s="70"/>
    </row>
    <row r="48221" spans="31:31" ht="15.75" x14ac:dyDescent="0.3">
      <c r="AE48221" s="70"/>
    </row>
    <row r="48222" spans="31:31" ht="15.75" x14ac:dyDescent="0.3">
      <c r="AE48222" s="70"/>
    </row>
    <row r="48223" spans="31:31" ht="15.75" x14ac:dyDescent="0.3">
      <c r="AE48223" s="70"/>
    </row>
    <row r="48224" spans="31:31" ht="15.75" x14ac:dyDescent="0.3">
      <c r="AE48224" s="70"/>
    </row>
    <row r="48225" spans="31:31" ht="15.75" x14ac:dyDescent="0.3">
      <c r="AE48225" s="70"/>
    </row>
    <row r="48226" spans="31:31" ht="15.75" x14ac:dyDescent="0.3">
      <c r="AE48226" s="70"/>
    </row>
    <row r="48227" spans="31:31" ht="15.75" x14ac:dyDescent="0.3">
      <c r="AE48227" s="70"/>
    </row>
    <row r="48228" spans="31:31" ht="15.75" x14ac:dyDescent="0.3">
      <c r="AE48228" s="70"/>
    </row>
    <row r="48229" spans="31:31" ht="15.75" x14ac:dyDescent="0.3">
      <c r="AE48229" s="70"/>
    </row>
    <row r="48230" spans="31:31" ht="15.75" x14ac:dyDescent="0.3">
      <c r="AE48230" s="70"/>
    </row>
    <row r="48231" spans="31:31" ht="15.75" x14ac:dyDescent="0.3">
      <c r="AE48231" s="70"/>
    </row>
    <row r="48232" spans="31:31" ht="15.75" x14ac:dyDescent="0.3">
      <c r="AE48232" s="70"/>
    </row>
    <row r="48233" spans="31:31" ht="15.75" x14ac:dyDescent="0.3">
      <c r="AE48233" s="70"/>
    </row>
    <row r="48234" spans="31:31" ht="15.75" x14ac:dyDescent="0.3">
      <c r="AE48234" s="70"/>
    </row>
    <row r="48235" spans="31:31" ht="15.75" x14ac:dyDescent="0.3">
      <c r="AE48235" s="70"/>
    </row>
    <row r="48236" spans="31:31" ht="15.75" x14ac:dyDescent="0.3">
      <c r="AE48236" s="70"/>
    </row>
    <row r="48237" spans="31:31" ht="15.75" x14ac:dyDescent="0.3">
      <c r="AE48237" s="70"/>
    </row>
    <row r="48238" spans="31:31" ht="15.75" x14ac:dyDescent="0.3">
      <c r="AE48238" s="70"/>
    </row>
    <row r="48239" spans="31:31" ht="15.75" x14ac:dyDescent="0.3">
      <c r="AE48239" s="70"/>
    </row>
    <row r="48240" spans="31:31" ht="15.75" x14ac:dyDescent="0.3">
      <c r="AE48240" s="70"/>
    </row>
    <row r="48241" spans="31:31" ht="15.75" x14ac:dyDescent="0.3">
      <c r="AE48241" s="70"/>
    </row>
    <row r="48242" spans="31:31" ht="15.75" x14ac:dyDescent="0.3">
      <c r="AE48242" s="70"/>
    </row>
    <row r="48243" spans="31:31" ht="15.75" x14ac:dyDescent="0.3">
      <c r="AE48243" s="70"/>
    </row>
    <row r="48244" spans="31:31" ht="15.75" x14ac:dyDescent="0.3">
      <c r="AE48244" s="70"/>
    </row>
    <row r="48245" spans="31:31" ht="15.75" x14ac:dyDescent="0.3">
      <c r="AE48245" s="70"/>
    </row>
    <row r="48246" spans="31:31" ht="15.75" x14ac:dyDescent="0.3">
      <c r="AE48246" s="70"/>
    </row>
    <row r="48247" spans="31:31" ht="15.75" x14ac:dyDescent="0.3">
      <c r="AE48247" s="70"/>
    </row>
    <row r="48248" spans="31:31" ht="15.75" x14ac:dyDescent="0.3">
      <c r="AE48248" s="70"/>
    </row>
    <row r="48249" spans="31:31" ht="15.75" x14ac:dyDescent="0.3">
      <c r="AE48249" s="70"/>
    </row>
    <row r="48250" spans="31:31" ht="15.75" x14ac:dyDescent="0.3">
      <c r="AE48250" s="70"/>
    </row>
    <row r="48251" spans="31:31" ht="15.75" x14ac:dyDescent="0.3">
      <c r="AE48251" s="70"/>
    </row>
    <row r="48252" spans="31:31" ht="15.75" x14ac:dyDescent="0.3">
      <c r="AE48252" s="70"/>
    </row>
    <row r="48253" spans="31:31" ht="15.75" x14ac:dyDescent="0.3">
      <c r="AE48253" s="70"/>
    </row>
    <row r="48254" spans="31:31" ht="15.75" x14ac:dyDescent="0.3">
      <c r="AE48254" s="70"/>
    </row>
    <row r="48255" spans="31:31" ht="15.75" x14ac:dyDescent="0.3">
      <c r="AE48255" s="70"/>
    </row>
    <row r="48256" spans="31:31" ht="15.75" x14ac:dyDescent="0.3">
      <c r="AE48256" s="70"/>
    </row>
    <row r="48257" spans="31:31" ht="15.75" x14ac:dyDescent="0.3">
      <c r="AE48257" s="70"/>
    </row>
    <row r="48258" spans="31:31" ht="15.75" x14ac:dyDescent="0.3">
      <c r="AE48258" s="70"/>
    </row>
    <row r="48259" spans="31:31" ht="15.75" x14ac:dyDescent="0.3">
      <c r="AE48259" s="70"/>
    </row>
    <row r="48260" spans="31:31" ht="15.75" x14ac:dyDescent="0.3">
      <c r="AE48260" s="70"/>
    </row>
    <row r="48261" spans="31:31" ht="15.75" x14ac:dyDescent="0.3">
      <c r="AE48261" s="70"/>
    </row>
    <row r="48262" spans="31:31" ht="15.75" x14ac:dyDescent="0.3">
      <c r="AE48262" s="70"/>
    </row>
    <row r="48263" spans="31:31" ht="15.75" x14ac:dyDescent="0.3">
      <c r="AE48263" s="70"/>
    </row>
    <row r="48264" spans="31:31" ht="15.75" x14ac:dyDescent="0.3">
      <c r="AE48264" s="70"/>
    </row>
    <row r="48265" spans="31:31" ht="15.75" x14ac:dyDescent="0.3">
      <c r="AE48265" s="70"/>
    </row>
    <row r="48266" spans="31:31" ht="15.75" x14ac:dyDescent="0.3">
      <c r="AE48266" s="70"/>
    </row>
    <row r="48267" spans="31:31" ht="15.75" x14ac:dyDescent="0.3">
      <c r="AE48267" s="70"/>
    </row>
    <row r="48268" spans="31:31" ht="15.75" x14ac:dyDescent="0.3">
      <c r="AE48268" s="70"/>
    </row>
    <row r="48269" spans="31:31" ht="15.75" x14ac:dyDescent="0.3">
      <c r="AE48269" s="70"/>
    </row>
    <row r="48270" spans="31:31" ht="15.75" x14ac:dyDescent="0.3">
      <c r="AE48270" s="70"/>
    </row>
    <row r="48271" spans="31:31" ht="15.75" x14ac:dyDescent="0.3">
      <c r="AE48271" s="70"/>
    </row>
    <row r="48272" spans="31:31" ht="15.75" x14ac:dyDescent="0.3">
      <c r="AE48272" s="70"/>
    </row>
    <row r="48273" spans="31:31" ht="15.75" x14ac:dyDescent="0.3">
      <c r="AE48273" s="70"/>
    </row>
    <row r="48274" spans="31:31" ht="15.75" x14ac:dyDescent="0.3">
      <c r="AE48274" s="70"/>
    </row>
    <row r="48275" spans="31:31" ht="15.75" x14ac:dyDescent="0.3">
      <c r="AE48275" s="70"/>
    </row>
    <row r="48276" spans="31:31" ht="15.75" x14ac:dyDescent="0.3">
      <c r="AE48276" s="70"/>
    </row>
    <row r="48277" spans="31:31" ht="15.75" x14ac:dyDescent="0.3">
      <c r="AE48277" s="70"/>
    </row>
    <row r="48278" spans="31:31" ht="15.75" x14ac:dyDescent="0.3">
      <c r="AE48278" s="70"/>
    </row>
    <row r="48279" spans="31:31" ht="15.75" x14ac:dyDescent="0.3">
      <c r="AE48279" s="70"/>
    </row>
    <row r="48280" spans="31:31" ht="15.75" x14ac:dyDescent="0.3">
      <c r="AE48280" s="70"/>
    </row>
    <row r="48281" spans="31:31" ht="15.75" x14ac:dyDescent="0.3">
      <c r="AE48281" s="70"/>
    </row>
    <row r="48282" spans="31:31" ht="15.75" x14ac:dyDescent="0.3">
      <c r="AE48282" s="70"/>
    </row>
    <row r="48283" spans="31:31" ht="15.75" x14ac:dyDescent="0.3">
      <c r="AE48283" s="70"/>
    </row>
    <row r="48284" spans="31:31" ht="15.75" x14ac:dyDescent="0.3">
      <c r="AE48284" s="70"/>
    </row>
    <row r="48285" spans="31:31" ht="15.75" x14ac:dyDescent="0.3">
      <c r="AE48285" s="70"/>
    </row>
    <row r="48286" spans="31:31" ht="15.75" x14ac:dyDescent="0.3">
      <c r="AE48286" s="70"/>
    </row>
    <row r="48287" spans="31:31" ht="15.75" x14ac:dyDescent="0.3">
      <c r="AE48287" s="70"/>
    </row>
    <row r="48288" spans="31:31" ht="15.75" x14ac:dyDescent="0.3">
      <c r="AE48288" s="70"/>
    </row>
    <row r="48289" spans="31:31" ht="15.75" x14ac:dyDescent="0.3">
      <c r="AE48289" s="70"/>
    </row>
    <row r="48290" spans="31:31" ht="15.75" x14ac:dyDescent="0.3">
      <c r="AE48290" s="70"/>
    </row>
    <row r="48291" spans="31:31" ht="15.75" x14ac:dyDescent="0.3">
      <c r="AE48291" s="70"/>
    </row>
    <row r="48292" spans="31:31" ht="15.75" x14ac:dyDescent="0.3">
      <c r="AE48292" s="70"/>
    </row>
    <row r="48293" spans="31:31" ht="15.75" x14ac:dyDescent="0.3">
      <c r="AE48293" s="70"/>
    </row>
    <row r="48294" spans="31:31" ht="15.75" x14ac:dyDescent="0.3">
      <c r="AE48294" s="70"/>
    </row>
    <row r="48295" spans="31:31" ht="15.75" x14ac:dyDescent="0.3">
      <c r="AE48295" s="70"/>
    </row>
    <row r="48296" spans="31:31" ht="15.75" x14ac:dyDescent="0.3">
      <c r="AE48296" s="70"/>
    </row>
    <row r="48297" spans="31:31" ht="15.75" x14ac:dyDescent="0.3">
      <c r="AE48297" s="70"/>
    </row>
    <row r="48298" spans="31:31" ht="15.75" x14ac:dyDescent="0.3">
      <c r="AE48298" s="70"/>
    </row>
    <row r="48299" spans="31:31" ht="15.75" x14ac:dyDescent="0.3">
      <c r="AE48299" s="70"/>
    </row>
    <row r="48300" spans="31:31" ht="15.75" x14ac:dyDescent="0.3">
      <c r="AE48300" s="70"/>
    </row>
    <row r="48301" spans="31:31" ht="15.75" x14ac:dyDescent="0.3">
      <c r="AE48301" s="70"/>
    </row>
    <row r="48302" spans="31:31" ht="15.75" x14ac:dyDescent="0.3">
      <c r="AE48302" s="70"/>
    </row>
    <row r="48303" spans="31:31" ht="15.75" x14ac:dyDescent="0.3">
      <c r="AE48303" s="70"/>
    </row>
    <row r="48304" spans="31:31" ht="15.75" x14ac:dyDescent="0.3">
      <c r="AE48304" s="70"/>
    </row>
    <row r="48305" spans="31:31" ht="15.75" x14ac:dyDescent="0.3">
      <c r="AE48305" s="70"/>
    </row>
    <row r="48306" spans="31:31" ht="15.75" x14ac:dyDescent="0.3">
      <c r="AE48306" s="70"/>
    </row>
    <row r="48307" spans="31:31" ht="15.75" x14ac:dyDescent="0.3">
      <c r="AE48307" s="70"/>
    </row>
    <row r="48308" spans="31:31" ht="15.75" x14ac:dyDescent="0.3">
      <c r="AE48308" s="70"/>
    </row>
    <row r="48309" spans="31:31" ht="15.75" x14ac:dyDescent="0.3">
      <c r="AE48309" s="70"/>
    </row>
    <row r="48310" spans="31:31" ht="15.75" x14ac:dyDescent="0.3">
      <c r="AE48310" s="70"/>
    </row>
    <row r="48311" spans="31:31" ht="15.75" x14ac:dyDescent="0.3">
      <c r="AE48311" s="70"/>
    </row>
    <row r="48312" spans="31:31" ht="15.75" x14ac:dyDescent="0.3">
      <c r="AE48312" s="70"/>
    </row>
    <row r="48313" spans="31:31" ht="15.75" x14ac:dyDescent="0.3">
      <c r="AE48313" s="70"/>
    </row>
    <row r="48314" spans="31:31" ht="15.75" x14ac:dyDescent="0.3">
      <c r="AE48314" s="70"/>
    </row>
    <row r="48315" spans="31:31" ht="15.75" x14ac:dyDescent="0.3">
      <c r="AE48315" s="70"/>
    </row>
    <row r="48316" spans="31:31" ht="15.75" x14ac:dyDescent="0.3">
      <c r="AE48316" s="70"/>
    </row>
    <row r="48317" spans="31:31" ht="15.75" x14ac:dyDescent="0.3">
      <c r="AE48317" s="70"/>
    </row>
    <row r="48318" spans="31:31" ht="15.75" x14ac:dyDescent="0.3">
      <c r="AE48318" s="70"/>
    </row>
    <row r="48319" spans="31:31" ht="15.75" x14ac:dyDescent="0.3">
      <c r="AE48319" s="70"/>
    </row>
    <row r="48320" spans="31:31" ht="15.75" x14ac:dyDescent="0.3">
      <c r="AE48320" s="70"/>
    </row>
    <row r="48321" spans="31:31" ht="15.75" x14ac:dyDescent="0.3">
      <c r="AE48321" s="70"/>
    </row>
    <row r="48322" spans="31:31" ht="15.75" x14ac:dyDescent="0.3">
      <c r="AE48322" s="70"/>
    </row>
    <row r="48323" spans="31:31" ht="15.75" x14ac:dyDescent="0.3">
      <c r="AE48323" s="70"/>
    </row>
    <row r="48324" spans="31:31" ht="15.75" x14ac:dyDescent="0.3">
      <c r="AE48324" s="70"/>
    </row>
    <row r="48325" spans="31:31" ht="15.75" x14ac:dyDescent="0.3">
      <c r="AE48325" s="70"/>
    </row>
    <row r="48326" spans="31:31" ht="15.75" x14ac:dyDescent="0.3">
      <c r="AE48326" s="70"/>
    </row>
    <row r="48327" spans="31:31" ht="15.75" x14ac:dyDescent="0.3">
      <c r="AE48327" s="70"/>
    </row>
    <row r="48328" spans="31:31" ht="15.75" x14ac:dyDescent="0.3">
      <c r="AE48328" s="70"/>
    </row>
    <row r="48329" spans="31:31" ht="15.75" x14ac:dyDescent="0.3">
      <c r="AE48329" s="70"/>
    </row>
    <row r="48330" spans="31:31" ht="15.75" x14ac:dyDescent="0.3">
      <c r="AE48330" s="70"/>
    </row>
    <row r="48331" spans="31:31" ht="15.75" x14ac:dyDescent="0.3">
      <c r="AE48331" s="70"/>
    </row>
    <row r="48332" spans="31:31" ht="15.75" x14ac:dyDescent="0.3">
      <c r="AE48332" s="70"/>
    </row>
    <row r="48333" spans="31:31" ht="15.75" x14ac:dyDescent="0.3">
      <c r="AE48333" s="70"/>
    </row>
    <row r="48334" spans="31:31" ht="15.75" x14ac:dyDescent="0.3">
      <c r="AE48334" s="70"/>
    </row>
    <row r="48335" spans="31:31" ht="15.75" x14ac:dyDescent="0.3">
      <c r="AE48335" s="70"/>
    </row>
    <row r="48336" spans="31:31" ht="15.75" x14ac:dyDescent="0.3">
      <c r="AE48336" s="70"/>
    </row>
    <row r="48337" spans="31:31" ht="15.75" x14ac:dyDescent="0.3">
      <c r="AE48337" s="70"/>
    </row>
    <row r="48338" spans="31:31" ht="15.75" x14ac:dyDescent="0.3">
      <c r="AE48338" s="70"/>
    </row>
    <row r="48339" spans="31:31" ht="15.75" x14ac:dyDescent="0.3">
      <c r="AE48339" s="70"/>
    </row>
    <row r="48340" spans="31:31" ht="15.75" x14ac:dyDescent="0.3">
      <c r="AE48340" s="70"/>
    </row>
    <row r="48341" spans="31:31" ht="15.75" x14ac:dyDescent="0.3">
      <c r="AE48341" s="70"/>
    </row>
    <row r="48342" spans="31:31" ht="15.75" x14ac:dyDescent="0.3">
      <c r="AE48342" s="70"/>
    </row>
    <row r="48343" spans="31:31" ht="15.75" x14ac:dyDescent="0.3">
      <c r="AE48343" s="70"/>
    </row>
    <row r="48344" spans="31:31" ht="15.75" x14ac:dyDescent="0.3">
      <c r="AE48344" s="70"/>
    </row>
    <row r="48345" spans="31:31" ht="15.75" x14ac:dyDescent="0.3">
      <c r="AE48345" s="70"/>
    </row>
    <row r="48346" spans="31:31" ht="15.75" x14ac:dyDescent="0.3">
      <c r="AE48346" s="70"/>
    </row>
    <row r="48347" spans="31:31" ht="15.75" x14ac:dyDescent="0.3">
      <c r="AE48347" s="70"/>
    </row>
    <row r="48348" spans="31:31" ht="15.75" x14ac:dyDescent="0.3">
      <c r="AE48348" s="70"/>
    </row>
    <row r="48349" spans="31:31" ht="15.75" x14ac:dyDescent="0.3">
      <c r="AE48349" s="70"/>
    </row>
    <row r="48350" spans="31:31" ht="15.75" x14ac:dyDescent="0.3">
      <c r="AE48350" s="70"/>
    </row>
    <row r="48351" spans="31:31" ht="15.75" x14ac:dyDescent="0.3">
      <c r="AE48351" s="70"/>
    </row>
    <row r="48352" spans="31:31" ht="15.75" x14ac:dyDescent="0.3">
      <c r="AE48352" s="70"/>
    </row>
    <row r="48353" spans="31:31" ht="15.75" x14ac:dyDescent="0.3">
      <c r="AE48353" s="70"/>
    </row>
    <row r="48354" spans="31:31" ht="15.75" x14ac:dyDescent="0.3">
      <c r="AE48354" s="70"/>
    </row>
    <row r="48355" spans="31:31" ht="15.75" x14ac:dyDescent="0.3">
      <c r="AE48355" s="70"/>
    </row>
    <row r="48356" spans="31:31" ht="15.75" x14ac:dyDescent="0.3">
      <c r="AE48356" s="70"/>
    </row>
    <row r="48357" spans="31:31" ht="15.75" x14ac:dyDescent="0.3">
      <c r="AE48357" s="70"/>
    </row>
    <row r="48358" spans="31:31" ht="15.75" x14ac:dyDescent="0.3">
      <c r="AE48358" s="70"/>
    </row>
    <row r="48359" spans="31:31" ht="15.75" x14ac:dyDescent="0.3">
      <c r="AE48359" s="70"/>
    </row>
    <row r="48360" spans="31:31" ht="15.75" x14ac:dyDescent="0.3">
      <c r="AE48360" s="70"/>
    </row>
    <row r="48361" spans="31:31" ht="15.75" x14ac:dyDescent="0.3">
      <c r="AE48361" s="70"/>
    </row>
    <row r="48362" spans="31:31" ht="15.75" x14ac:dyDescent="0.3">
      <c r="AE48362" s="70"/>
    </row>
    <row r="48363" spans="31:31" ht="15.75" x14ac:dyDescent="0.3">
      <c r="AE48363" s="70"/>
    </row>
    <row r="48364" spans="31:31" ht="15.75" x14ac:dyDescent="0.3">
      <c r="AE48364" s="70"/>
    </row>
    <row r="48365" spans="31:31" ht="15.75" x14ac:dyDescent="0.3">
      <c r="AE48365" s="70"/>
    </row>
    <row r="48366" spans="31:31" ht="15.75" x14ac:dyDescent="0.3">
      <c r="AE48366" s="70"/>
    </row>
    <row r="48367" spans="31:31" ht="15.75" x14ac:dyDescent="0.3">
      <c r="AE48367" s="70"/>
    </row>
    <row r="48368" spans="31:31" ht="15.75" x14ac:dyDescent="0.3">
      <c r="AE48368" s="70"/>
    </row>
    <row r="48369" spans="31:31" ht="15.75" x14ac:dyDescent="0.3">
      <c r="AE48369" s="70"/>
    </row>
    <row r="48370" spans="31:31" ht="15.75" x14ac:dyDescent="0.3">
      <c r="AE48370" s="70"/>
    </row>
    <row r="48371" spans="31:31" ht="15.75" x14ac:dyDescent="0.3">
      <c r="AE48371" s="70"/>
    </row>
    <row r="48372" spans="31:31" ht="15.75" x14ac:dyDescent="0.3">
      <c r="AE48372" s="70"/>
    </row>
    <row r="48373" spans="31:31" ht="15.75" x14ac:dyDescent="0.3">
      <c r="AE48373" s="70"/>
    </row>
    <row r="48374" spans="31:31" ht="15.75" x14ac:dyDescent="0.3">
      <c r="AE48374" s="70"/>
    </row>
    <row r="48375" spans="31:31" ht="15.75" x14ac:dyDescent="0.3">
      <c r="AE48375" s="70"/>
    </row>
    <row r="48376" spans="31:31" ht="15.75" x14ac:dyDescent="0.3">
      <c r="AE48376" s="70"/>
    </row>
    <row r="48377" spans="31:31" ht="15.75" x14ac:dyDescent="0.3">
      <c r="AE48377" s="70"/>
    </row>
    <row r="48378" spans="31:31" ht="15.75" x14ac:dyDescent="0.3">
      <c r="AE48378" s="70"/>
    </row>
    <row r="48379" spans="31:31" ht="15.75" x14ac:dyDescent="0.3">
      <c r="AE48379" s="70"/>
    </row>
    <row r="48380" spans="31:31" ht="15.75" x14ac:dyDescent="0.3">
      <c r="AE48380" s="70"/>
    </row>
    <row r="48381" spans="31:31" ht="15.75" x14ac:dyDescent="0.3">
      <c r="AE48381" s="70"/>
    </row>
    <row r="48382" spans="31:31" ht="15.75" x14ac:dyDescent="0.3">
      <c r="AE48382" s="70"/>
    </row>
    <row r="48383" spans="31:31" ht="15.75" x14ac:dyDescent="0.3">
      <c r="AE48383" s="70"/>
    </row>
    <row r="48384" spans="31:31" ht="15.75" x14ac:dyDescent="0.3">
      <c r="AE48384" s="70"/>
    </row>
    <row r="48385" spans="31:31" ht="15.75" x14ac:dyDescent="0.3">
      <c r="AE48385" s="70"/>
    </row>
    <row r="48386" spans="31:31" ht="15.75" x14ac:dyDescent="0.3">
      <c r="AE48386" s="70"/>
    </row>
    <row r="48387" spans="31:31" ht="15.75" x14ac:dyDescent="0.3">
      <c r="AE48387" s="70"/>
    </row>
    <row r="48388" spans="31:31" ht="15.75" x14ac:dyDescent="0.3">
      <c r="AE48388" s="70"/>
    </row>
    <row r="48389" spans="31:31" ht="15.75" x14ac:dyDescent="0.3">
      <c r="AE48389" s="70"/>
    </row>
    <row r="48390" spans="31:31" ht="15.75" x14ac:dyDescent="0.3">
      <c r="AE48390" s="70"/>
    </row>
    <row r="48391" spans="31:31" ht="15.75" x14ac:dyDescent="0.3">
      <c r="AE48391" s="70"/>
    </row>
    <row r="48392" spans="31:31" ht="15.75" x14ac:dyDescent="0.3">
      <c r="AE48392" s="70"/>
    </row>
    <row r="48393" spans="31:31" ht="15.75" x14ac:dyDescent="0.3">
      <c r="AE48393" s="70"/>
    </row>
    <row r="48394" spans="31:31" ht="15.75" x14ac:dyDescent="0.3">
      <c r="AE48394" s="70"/>
    </row>
    <row r="48395" spans="31:31" ht="15.75" x14ac:dyDescent="0.3">
      <c r="AE48395" s="70"/>
    </row>
    <row r="48396" spans="31:31" ht="15.75" x14ac:dyDescent="0.3">
      <c r="AE48396" s="70"/>
    </row>
    <row r="48397" spans="31:31" ht="15.75" x14ac:dyDescent="0.3">
      <c r="AE48397" s="70"/>
    </row>
    <row r="48398" spans="31:31" ht="15.75" x14ac:dyDescent="0.3">
      <c r="AE48398" s="70"/>
    </row>
    <row r="48399" spans="31:31" ht="15.75" x14ac:dyDescent="0.3">
      <c r="AE48399" s="70"/>
    </row>
    <row r="48400" spans="31:31" ht="15.75" x14ac:dyDescent="0.3">
      <c r="AE48400" s="70"/>
    </row>
    <row r="48401" spans="31:31" ht="15.75" x14ac:dyDescent="0.3">
      <c r="AE48401" s="70"/>
    </row>
    <row r="48402" spans="31:31" ht="15.75" x14ac:dyDescent="0.3">
      <c r="AE48402" s="70"/>
    </row>
    <row r="48403" spans="31:31" ht="15.75" x14ac:dyDescent="0.3">
      <c r="AE48403" s="70"/>
    </row>
    <row r="48404" spans="31:31" ht="15.75" x14ac:dyDescent="0.3">
      <c r="AE48404" s="70"/>
    </row>
    <row r="48405" spans="31:31" ht="15.75" x14ac:dyDescent="0.3">
      <c r="AE48405" s="70"/>
    </row>
    <row r="48406" spans="31:31" ht="15.75" x14ac:dyDescent="0.3">
      <c r="AE48406" s="70"/>
    </row>
    <row r="48407" spans="31:31" ht="15.75" x14ac:dyDescent="0.3">
      <c r="AE48407" s="70"/>
    </row>
    <row r="48408" spans="31:31" ht="15.75" x14ac:dyDescent="0.3">
      <c r="AE48408" s="70"/>
    </row>
    <row r="48409" spans="31:31" ht="15.75" x14ac:dyDescent="0.3">
      <c r="AE48409" s="70"/>
    </row>
    <row r="48410" spans="31:31" ht="15.75" x14ac:dyDescent="0.3">
      <c r="AE48410" s="70"/>
    </row>
    <row r="48411" spans="31:31" ht="15.75" x14ac:dyDescent="0.3">
      <c r="AE48411" s="70"/>
    </row>
    <row r="48412" spans="31:31" ht="15.75" x14ac:dyDescent="0.3">
      <c r="AE48412" s="70"/>
    </row>
    <row r="48413" spans="31:31" ht="15.75" x14ac:dyDescent="0.3">
      <c r="AE48413" s="70"/>
    </row>
    <row r="48414" spans="31:31" ht="15.75" x14ac:dyDescent="0.3">
      <c r="AE48414" s="70"/>
    </row>
    <row r="48415" spans="31:31" ht="15.75" x14ac:dyDescent="0.3">
      <c r="AE48415" s="70"/>
    </row>
    <row r="48416" spans="31:31" ht="15.75" x14ac:dyDescent="0.3">
      <c r="AE48416" s="70"/>
    </row>
    <row r="48417" spans="31:31" ht="15.75" x14ac:dyDescent="0.3">
      <c r="AE48417" s="70"/>
    </row>
    <row r="48418" spans="31:31" ht="15.75" x14ac:dyDescent="0.3">
      <c r="AE48418" s="70"/>
    </row>
    <row r="48419" spans="31:31" ht="15.75" x14ac:dyDescent="0.3">
      <c r="AE48419" s="70"/>
    </row>
    <row r="48420" spans="31:31" ht="15.75" x14ac:dyDescent="0.3">
      <c r="AE48420" s="70"/>
    </row>
    <row r="48421" spans="31:31" ht="15.75" x14ac:dyDescent="0.3">
      <c r="AE48421" s="70"/>
    </row>
    <row r="48422" spans="31:31" ht="15.75" x14ac:dyDescent="0.3">
      <c r="AE48422" s="70"/>
    </row>
    <row r="48423" spans="31:31" ht="15.75" x14ac:dyDescent="0.3">
      <c r="AE48423" s="70"/>
    </row>
    <row r="48424" spans="31:31" ht="15.75" x14ac:dyDescent="0.3">
      <c r="AE48424" s="70"/>
    </row>
    <row r="48425" spans="31:31" ht="15.75" x14ac:dyDescent="0.3">
      <c r="AE48425" s="70"/>
    </row>
    <row r="48426" spans="31:31" ht="15.75" x14ac:dyDescent="0.3">
      <c r="AE48426" s="70"/>
    </row>
    <row r="48427" spans="31:31" ht="15.75" x14ac:dyDescent="0.3">
      <c r="AE48427" s="70"/>
    </row>
    <row r="48428" spans="31:31" ht="15.75" x14ac:dyDescent="0.3">
      <c r="AE48428" s="70"/>
    </row>
    <row r="48429" spans="31:31" ht="15.75" x14ac:dyDescent="0.3">
      <c r="AE48429" s="70"/>
    </row>
    <row r="48430" spans="31:31" ht="15.75" x14ac:dyDescent="0.3">
      <c r="AE48430" s="70"/>
    </row>
    <row r="48431" spans="31:31" ht="15.75" x14ac:dyDescent="0.3">
      <c r="AE48431" s="70"/>
    </row>
    <row r="48432" spans="31:31" ht="15.75" x14ac:dyDescent="0.3">
      <c r="AE48432" s="70"/>
    </row>
    <row r="48433" spans="31:31" ht="15.75" x14ac:dyDescent="0.3">
      <c r="AE48433" s="70"/>
    </row>
    <row r="48434" spans="31:31" ht="15.75" x14ac:dyDescent="0.3">
      <c r="AE48434" s="70"/>
    </row>
    <row r="48435" spans="31:31" ht="15.75" x14ac:dyDescent="0.3">
      <c r="AE48435" s="70"/>
    </row>
    <row r="48436" spans="31:31" ht="15.75" x14ac:dyDescent="0.3">
      <c r="AE48436" s="70"/>
    </row>
    <row r="48437" spans="31:31" ht="15.75" x14ac:dyDescent="0.3">
      <c r="AE48437" s="70"/>
    </row>
    <row r="48438" spans="31:31" ht="15.75" x14ac:dyDescent="0.3">
      <c r="AE48438" s="70"/>
    </row>
    <row r="48439" spans="31:31" ht="15.75" x14ac:dyDescent="0.3">
      <c r="AE48439" s="70"/>
    </row>
    <row r="48440" spans="31:31" ht="15.75" x14ac:dyDescent="0.3">
      <c r="AE48440" s="70"/>
    </row>
    <row r="48441" spans="31:31" ht="15.75" x14ac:dyDescent="0.3">
      <c r="AE48441" s="70"/>
    </row>
    <row r="48442" spans="31:31" ht="15.75" x14ac:dyDescent="0.3">
      <c r="AE48442" s="70"/>
    </row>
    <row r="48443" spans="31:31" ht="15.75" x14ac:dyDescent="0.3">
      <c r="AE48443" s="70"/>
    </row>
    <row r="48444" spans="31:31" ht="15.75" x14ac:dyDescent="0.3">
      <c r="AE48444" s="70"/>
    </row>
    <row r="48445" spans="31:31" ht="15.75" x14ac:dyDescent="0.3">
      <c r="AE48445" s="70"/>
    </row>
    <row r="48446" spans="31:31" ht="15.75" x14ac:dyDescent="0.3">
      <c r="AE48446" s="70"/>
    </row>
    <row r="48447" spans="31:31" ht="15.75" x14ac:dyDescent="0.3">
      <c r="AE48447" s="70"/>
    </row>
    <row r="48448" spans="31:31" ht="15.75" x14ac:dyDescent="0.3">
      <c r="AE48448" s="70"/>
    </row>
    <row r="48449" spans="31:31" ht="15.75" x14ac:dyDescent="0.3">
      <c r="AE48449" s="70"/>
    </row>
    <row r="48450" spans="31:31" ht="15.75" x14ac:dyDescent="0.3">
      <c r="AE48450" s="70"/>
    </row>
    <row r="48451" spans="31:31" ht="15.75" x14ac:dyDescent="0.3">
      <c r="AE48451" s="70"/>
    </row>
    <row r="48452" spans="31:31" ht="15.75" x14ac:dyDescent="0.3">
      <c r="AE48452" s="70"/>
    </row>
    <row r="48453" spans="31:31" ht="15.75" x14ac:dyDescent="0.3">
      <c r="AE48453" s="70"/>
    </row>
    <row r="48454" spans="31:31" ht="15.75" x14ac:dyDescent="0.3">
      <c r="AE48454" s="70"/>
    </row>
    <row r="48455" spans="31:31" ht="15.75" x14ac:dyDescent="0.3">
      <c r="AE48455" s="70"/>
    </row>
    <row r="48456" spans="31:31" ht="15.75" x14ac:dyDescent="0.3">
      <c r="AE48456" s="70"/>
    </row>
    <row r="48457" spans="31:31" ht="15.75" x14ac:dyDescent="0.3">
      <c r="AE48457" s="70"/>
    </row>
    <row r="48458" spans="31:31" ht="15.75" x14ac:dyDescent="0.3">
      <c r="AE48458" s="70"/>
    </row>
    <row r="48459" spans="31:31" ht="15.75" x14ac:dyDescent="0.3">
      <c r="AE48459" s="70"/>
    </row>
    <row r="48460" spans="31:31" ht="15.75" x14ac:dyDescent="0.3">
      <c r="AE48460" s="70"/>
    </row>
    <row r="48461" spans="31:31" ht="15.75" x14ac:dyDescent="0.3">
      <c r="AE48461" s="70"/>
    </row>
    <row r="48462" spans="31:31" ht="15.75" x14ac:dyDescent="0.3">
      <c r="AE48462" s="70"/>
    </row>
    <row r="48463" spans="31:31" ht="15.75" x14ac:dyDescent="0.3">
      <c r="AE48463" s="70"/>
    </row>
    <row r="48464" spans="31:31" ht="15.75" x14ac:dyDescent="0.3">
      <c r="AE48464" s="70"/>
    </row>
    <row r="48465" spans="31:31" ht="15.75" x14ac:dyDescent="0.3">
      <c r="AE48465" s="70"/>
    </row>
    <row r="48466" spans="31:31" ht="15.75" x14ac:dyDescent="0.3">
      <c r="AE48466" s="70"/>
    </row>
    <row r="48467" spans="31:31" ht="15.75" x14ac:dyDescent="0.3">
      <c r="AE48467" s="70"/>
    </row>
    <row r="48468" spans="31:31" ht="15.75" x14ac:dyDescent="0.3">
      <c r="AE48468" s="70"/>
    </row>
    <row r="48469" spans="31:31" ht="15.75" x14ac:dyDescent="0.3">
      <c r="AE48469" s="70"/>
    </row>
    <row r="48470" spans="31:31" ht="15.75" x14ac:dyDescent="0.3">
      <c r="AE48470" s="70"/>
    </row>
    <row r="48471" spans="31:31" ht="15.75" x14ac:dyDescent="0.3">
      <c r="AE48471" s="70"/>
    </row>
    <row r="48472" spans="31:31" ht="15.75" x14ac:dyDescent="0.3">
      <c r="AE48472" s="70"/>
    </row>
    <row r="48473" spans="31:31" ht="15.75" x14ac:dyDescent="0.3">
      <c r="AE48473" s="70"/>
    </row>
    <row r="48474" spans="31:31" ht="15.75" x14ac:dyDescent="0.3">
      <c r="AE48474" s="70"/>
    </row>
    <row r="48475" spans="31:31" ht="15.75" x14ac:dyDescent="0.3">
      <c r="AE48475" s="70"/>
    </row>
    <row r="48476" spans="31:31" ht="15.75" x14ac:dyDescent="0.3">
      <c r="AE48476" s="70"/>
    </row>
    <row r="48477" spans="31:31" ht="15.75" x14ac:dyDescent="0.3">
      <c r="AE48477" s="70"/>
    </row>
    <row r="48478" spans="31:31" ht="15.75" x14ac:dyDescent="0.3">
      <c r="AE48478" s="70"/>
    </row>
    <row r="48479" spans="31:31" ht="15.75" x14ac:dyDescent="0.3">
      <c r="AE48479" s="70"/>
    </row>
    <row r="48480" spans="31:31" ht="15.75" x14ac:dyDescent="0.3">
      <c r="AE48480" s="70"/>
    </row>
    <row r="48481" spans="31:31" ht="15.75" x14ac:dyDescent="0.3">
      <c r="AE48481" s="70"/>
    </row>
    <row r="48482" spans="31:31" ht="15.75" x14ac:dyDescent="0.3">
      <c r="AE48482" s="70"/>
    </row>
    <row r="48483" spans="31:31" ht="15.75" x14ac:dyDescent="0.3">
      <c r="AE48483" s="70"/>
    </row>
    <row r="48484" spans="31:31" ht="15.75" x14ac:dyDescent="0.3">
      <c r="AE48484" s="70"/>
    </row>
    <row r="48485" spans="31:31" ht="15.75" x14ac:dyDescent="0.3">
      <c r="AE48485" s="70"/>
    </row>
    <row r="48486" spans="31:31" ht="15.75" x14ac:dyDescent="0.3">
      <c r="AE48486" s="70"/>
    </row>
    <row r="48487" spans="31:31" ht="15.75" x14ac:dyDescent="0.3">
      <c r="AE48487" s="70"/>
    </row>
    <row r="48488" spans="31:31" ht="15.75" x14ac:dyDescent="0.3">
      <c r="AE48488" s="70"/>
    </row>
    <row r="48489" spans="31:31" ht="15.75" x14ac:dyDescent="0.3">
      <c r="AE48489" s="70"/>
    </row>
    <row r="48490" spans="31:31" ht="15.75" x14ac:dyDescent="0.3">
      <c r="AE48490" s="70"/>
    </row>
    <row r="48491" spans="31:31" ht="15.75" x14ac:dyDescent="0.3">
      <c r="AE48491" s="70"/>
    </row>
    <row r="48492" spans="31:31" ht="15.75" x14ac:dyDescent="0.3">
      <c r="AE48492" s="70"/>
    </row>
    <row r="48493" spans="31:31" ht="15.75" x14ac:dyDescent="0.3">
      <c r="AE48493" s="70"/>
    </row>
    <row r="48494" spans="31:31" ht="15.75" x14ac:dyDescent="0.3">
      <c r="AE48494" s="70"/>
    </row>
    <row r="48495" spans="31:31" ht="15.75" x14ac:dyDescent="0.3">
      <c r="AE48495" s="70"/>
    </row>
    <row r="48496" spans="31:31" ht="15.75" x14ac:dyDescent="0.3">
      <c r="AE48496" s="70"/>
    </row>
    <row r="48497" spans="31:31" ht="15.75" x14ac:dyDescent="0.3">
      <c r="AE48497" s="70"/>
    </row>
    <row r="48498" spans="31:31" ht="15.75" x14ac:dyDescent="0.3">
      <c r="AE48498" s="70"/>
    </row>
    <row r="48499" spans="31:31" ht="15.75" x14ac:dyDescent="0.3">
      <c r="AE48499" s="70"/>
    </row>
    <row r="48500" spans="31:31" ht="15.75" x14ac:dyDescent="0.3">
      <c r="AE48500" s="70"/>
    </row>
    <row r="48501" spans="31:31" ht="15.75" x14ac:dyDescent="0.3">
      <c r="AE48501" s="70"/>
    </row>
    <row r="48502" spans="31:31" ht="15.75" x14ac:dyDescent="0.3">
      <c r="AE48502" s="70"/>
    </row>
    <row r="48503" spans="31:31" ht="15.75" x14ac:dyDescent="0.3">
      <c r="AE48503" s="70"/>
    </row>
    <row r="48504" spans="31:31" ht="15.75" x14ac:dyDescent="0.3">
      <c r="AE48504" s="70"/>
    </row>
    <row r="48505" spans="31:31" ht="15.75" x14ac:dyDescent="0.3">
      <c r="AE48505" s="70"/>
    </row>
    <row r="48506" spans="31:31" ht="15.75" x14ac:dyDescent="0.3">
      <c r="AE48506" s="70"/>
    </row>
    <row r="48507" spans="31:31" ht="15.75" x14ac:dyDescent="0.3">
      <c r="AE48507" s="70"/>
    </row>
    <row r="48508" spans="31:31" ht="15.75" x14ac:dyDescent="0.3">
      <c r="AE48508" s="70"/>
    </row>
    <row r="48509" spans="31:31" ht="15.75" x14ac:dyDescent="0.3">
      <c r="AE48509" s="70"/>
    </row>
    <row r="48510" spans="31:31" ht="15.75" x14ac:dyDescent="0.3">
      <c r="AE48510" s="70"/>
    </row>
    <row r="48511" spans="31:31" ht="15.75" x14ac:dyDescent="0.3">
      <c r="AE48511" s="70"/>
    </row>
    <row r="48512" spans="31:31" ht="15.75" x14ac:dyDescent="0.3">
      <c r="AE48512" s="70"/>
    </row>
    <row r="48513" spans="31:31" ht="15.75" x14ac:dyDescent="0.3">
      <c r="AE48513" s="70"/>
    </row>
    <row r="48514" spans="31:31" ht="15.75" x14ac:dyDescent="0.3">
      <c r="AE48514" s="70"/>
    </row>
    <row r="48515" spans="31:31" ht="15.75" x14ac:dyDescent="0.3">
      <c r="AE48515" s="70"/>
    </row>
    <row r="48516" spans="31:31" ht="15.75" x14ac:dyDescent="0.3">
      <c r="AE48516" s="70"/>
    </row>
    <row r="48517" spans="31:31" ht="15.75" x14ac:dyDescent="0.3">
      <c r="AE48517" s="70"/>
    </row>
    <row r="48518" spans="31:31" ht="15.75" x14ac:dyDescent="0.3">
      <c r="AE48518" s="70"/>
    </row>
    <row r="48519" spans="31:31" ht="15.75" x14ac:dyDescent="0.3">
      <c r="AE48519" s="70"/>
    </row>
    <row r="48520" spans="31:31" ht="15.75" x14ac:dyDescent="0.3">
      <c r="AE48520" s="70"/>
    </row>
    <row r="48521" spans="31:31" ht="15.75" x14ac:dyDescent="0.3">
      <c r="AE48521" s="70"/>
    </row>
    <row r="48522" spans="31:31" ht="15.75" x14ac:dyDescent="0.3">
      <c r="AE48522" s="70"/>
    </row>
    <row r="48523" spans="31:31" ht="15.75" x14ac:dyDescent="0.3">
      <c r="AE48523" s="70"/>
    </row>
    <row r="48524" spans="31:31" ht="15.75" x14ac:dyDescent="0.3">
      <c r="AE48524" s="70"/>
    </row>
    <row r="48525" spans="31:31" ht="15.75" x14ac:dyDescent="0.3">
      <c r="AE48525" s="70"/>
    </row>
    <row r="48526" spans="31:31" ht="15.75" x14ac:dyDescent="0.3">
      <c r="AE48526" s="70"/>
    </row>
    <row r="48527" spans="31:31" ht="15.75" x14ac:dyDescent="0.3">
      <c r="AE48527" s="70"/>
    </row>
    <row r="48528" spans="31:31" ht="15.75" x14ac:dyDescent="0.3">
      <c r="AE48528" s="70"/>
    </row>
    <row r="48529" spans="31:31" ht="15.75" x14ac:dyDescent="0.3">
      <c r="AE48529" s="70"/>
    </row>
    <row r="48530" spans="31:31" ht="15.75" x14ac:dyDescent="0.3">
      <c r="AE48530" s="70"/>
    </row>
    <row r="48531" spans="31:31" ht="15.75" x14ac:dyDescent="0.3">
      <c r="AE48531" s="70"/>
    </row>
    <row r="48532" spans="31:31" ht="15.75" x14ac:dyDescent="0.3">
      <c r="AE48532" s="70"/>
    </row>
    <row r="48533" spans="31:31" ht="15.75" x14ac:dyDescent="0.3">
      <c r="AE48533" s="70"/>
    </row>
    <row r="48534" spans="31:31" ht="15.75" x14ac:dyDescent="0.3">
      <c r="AE48534" s="70"/>
    </row>
    <row r="48535" spans="31:31" ht="15.75" x14ac:dyDescent="0.3">
      <c r="AE48535" s="70"/>
    </row>
    <row r="48536" spans="31:31" ht="15.75" x14ac:dyDescent="0.3">
      <c r="AE48536" s="70"/>
    </row>
    <row r="48537" spans="31:31" ht="15.75" x14ac:dyDescent="0.3">
      <c r="AE48537" s="70"/>
    </row>
    <row r="48538" spans="31:31" ht="15.75" x14ac:dyDescent="0.3">
      <c r="AE48538" s="70"/>
    </row>
    <row r="48539" spans="31:31" ht="15.75" x14ac:dyDescent="0.3">
      <c r="AE48539" s="70"/>
    </row>
    <row r="48540" spans="31:31" ht="15.75" x14ac:dyDescent="0.3">
      <c r="AE48540" s="70"/>
    </row>
    <row r="48541" spans="31:31" ht="15.75" x14ac:dyDescent="0.3">
      <c r="AE48541" s="70"/>
    </row>
    <row r="48542" spans="31:31" ht="15.75" x14ac:dyDescent="0.3">
      <c r="AE48542" s="70"/>
    </row>
    <row r="48543" spans="31:31" ht="15.75" x14ac:dyDescent="0.3">
      <c r="AE48543" s="70"/>
    </row>
    <row r="48544" spans="31:31" ht="15.75" x14ac:dyDescent="0.3">
      <c r="AE48544" s="70"/>
    </row>
    <row r="48545" spans="31:31" ht="15.75" x14ac:dyDescent="0.3">
      <c r="AE48545" s="70"/>
    </row>
    <row r="48546" spans="31:31" ht="15.75" x14ac:dyDescent="0.3">
      <c r="AE48546" s="70"/>
    </row>
    <row r="48547" spans="31:31" ht="15.75" x14ac:dyDescent="0.3">
      <c r="AE48547" s="70"/>
    </row>
    <row r="48548" spans="31:31" ht="15.75" x14ac:dyDescent="0.3">
      <c r="AE48548" s="70"/>
    </row>
    <row r="48549" spans="31:31" ht="15.75" x14ac:dyDescent="0.3">
      <c r="AE48549" s="70"/>
    </row>
    <row r="48550" spans="31:31" ht="15.75" x14ac:dyDescent="0.3">
      <c r="AE48550" s="70"/>
    </row>
    <row r="48551" spans="31:31" ht="15.75" x14ac:dyDescent="0.3">
      <c r="AE48551" s="70"/>
    </row>
    <row r="48552" spans="31:31" ht="15.75" x14ac:dyDescent="0.3">
      <c r="AE48552" s="70"/>
    </row>
    <row r="48553" spans="31:31" ht="15.75" x14ac:dyDescent="0.3">
      <c r="AE48553" s="70"/>
    </row>
    <row r="48554" spans="31:31" ht="15.75" x14ac:dyDescent="0.3">
      <c r="AE48554" s="70"/>
    </row>
    <row r="48555" spans="31:31" ht="15.75" x14ac:dyDescent="0.3">
      <c r="AE48555" s="70"/>
    </row>
    <row r="48556" spans="31:31" ht="15.75" x14ac:dyDescent="0.3">
      <c r="AE48556" s="70"/>
    </row>
    <row r="48557" spans="31:31" ht="15.75" x14ac:dyDescent="0.3">
      <c r="AE48557" s="70"/>
    </row>
    <row r="48558" spans="31:31" ht="15.75" x14ac:dyDescent="0.3">
      <c r="AE48558" s="70"/>
    </row>
    <row r="48559" spans="31:31" ht="15.75" x14ac:dyDescent="0.3">
      <c r="AE48559" s="70"/>
    </row>
    <row r="48560" spans="31:31" ht="15.75" x14ac:dyDescent="0.3">
      <c r="AE48560" s="70"/>
    </row>
    <row r="48561" spans="31:31" ht="15.75" x14ac:dyDescent="0.3">
      <c r="AE48561" s="70"/>
    </row>
    <row r="48562" spans="31:31" ht="15.75" x14ac:dyDescent="0.3">
      <c r="AE48562" s="70"/>
    </row>
    <row r="48563" spans="31:31" ht="15.75" x14ac:dyDescent="0.3">
      <c r="AE48563" s="70"/>
    </row>
    <row r="48564" spans="31:31" ht="15.75" x14ac:dyDescent="0.3">
      <c r="AE48564" s="70"/>
    </row>
    <row r="48565" spans="31:31" ht="15.75" x14ac:dyDescent="0.3">
      <c r="AE48565" s="70"/>
    </row>
    <row r="48566" spans="31:31" ht="15.75" x14ac:dyDescent="0.3">
      <c r="AE48566" s="70"/>
    </row>
    <row r="48567" spans="31:31" ht="15.75" x14ac:dyDescent="0.3">
      <c r="AE48567" s="70"/>
    </row>
    <row r="48568" spans="31:31" ht="15.75" x14ac:dyDescent="0.3">
      <c r="AE48568" s="70"/>
    </row>
    <row r="48569" spans="31:31" ht="15.75" x14ac:dyDescent="0.3">
      <c r="AE48569" s="70"/>
    </row>
    <row r="48570" spans="31:31" ht="15.75" x14ac:dyDescent="0.3">
      <c r="AE48570" s="70"/>
    </row>
    <row r="48571" spans="31:31" ht="15.75" x14ac:dyDescent="0.3">
      <c r="AE48571" s="70"/>
    </row>
    <row r="48572" spans="31:31" ht="15.75" x14ac:dyDescent="0.3">
      <c r="AE48572" s="70"/>
    </row>
    <row r="48573" spans="31:31" ht="15.75" x14ac:dyDescent="0.3">
      <c r="AE48573" s="70"/>
    </row>
    <row r="48574" spans="31:31" ht="15.75" x14ac:dyDescent="0.3">
      <c r="AE48574" s="70"/>
    </row>
    <row r="48575" spans="31:31" ht="15.75" x14ac:dyDescent="0.3">
      <c r="AE48575" s="70"/>
    </row>
    <row r="48576" spans="31:31" ht="15.75" x14ac:dyDescent="0.3">
      <c r="AE48576" s="70"/>
    </row>
    <row r="48577" spans="31:31" ht="15.75" x14ac:dyDescent="0.3">
      <c r="AE48577" s="70"/>
    </row>
    <row r="48578" spans="31:31" ht="15.75" x14ac:dyDescent="0.3">
      <c r="AE48578" s="70"/>
    </row>
    <row r="48579" spans="31:31" ht="15.75" x14ac:dyDescent="0.3">
      <c r="AE48579" s="70"/>
    </row>
    <row r="48580" spans="31:31" ht="15.75" x14ac:dyDescent="0.3">
      <c r="AE48580" s="70"/>
    </row>
    <row r="48581" spans="31:31" ht="15.75" x14ac:dyDescent="0.3">
      <c r="AE48581" s="70"/>
    </row>
    <row r="48582" spans="31:31" ht="15.75" x14ac:dyDescent="0.3">
      <c r="AE48582" s="70"/>
    </row>
    <row r="48583" spans="31:31" ht="15.75" x14ac:dyDescent="0.3">
      <c r="AE48583" s="70"/>
    </row>
    <row r="48584" spans="31:31" ht="15.75" x14ac:dyDescent="0.3">
      <c r="AE48584" s="70"/>
    </row>
    <row r="48585" spans="31:31" ht="15.75" x14ac:dyDescent="0.3">
      <c r="AE48585" s="70"/>
    </row>
    <row r="48586" spans="31:31" ht="15.75" x14ac:dyDescent="0.3">
      <c r="AE48586" s="70"/>
    </row>
    <row r="48587" spans="31:31" ht="15.75" x14ac:dyDescent="0.3">
      <c r="AE48587" s="70"/>
    </row>
    <row r="48588" spans="31:31" ht="15.75" x14ac:dyDescent="0.3">
      <c r="AE48588" s="70"/>
    </row>
    <row r="48589" spans="31:31" ht="15.75" x14ac:dyDescent="0.3">
      <c r="AE48589" s="70"/>
    </row>
    <row r="48590" spans="31:31" ht="15.75" x14ac:dyDescent="0.3">
      <c r="AE48590" s="70"/>
    </row>
    <row r="48591" spans="31:31" ht="15.75" x14ac:dyDescent="0.3">
      <c r="AE48591" s="70"/>
    </row>
    <row r="48592" spans="31:31" ht="15.75" x14ac:dyDescent="0.3">
      <c r="AE48592" s="70"/>
    </row>
    <row r="48593" spans="31:31" ht="15.75" x14ac:dyDescent="0.3">
      <c r="AE48593" s="70"/>
    </row>
    <row r="48594" spans="31:31" ht="15.75" x14ac:dyDescent="0.3">
      <c r="AE48594" s="70"/>
    </row>
    <row r="48595" spans="31:31" ht="15.75" x14ac:dyDescent="0.3">
      <c r="AE48595" s="70"/>
    </row>
    <row r="48596" spans="31:31" ht="15.75" x14ac:dyDescent="0.3">
      <c r="AE48596" s="70"/>
    </row>
    <row r="48597" spans="31:31" ht="15.75" x14ac:dyDescent="0.3">
      <c r="AE48597" s="70"/>
    </row>
    <row r="48598" spans="31:31" ht="15.75" x14ac:dyDescent="0.3">
      <c r="AE48598" s="70"/>
    </row>
    <row r="48599" spans="31:31" ht="15.75" x14ac:dyDescent="0.3">
      <c r="AE48599" s="70"/>
    </row>
    <row r="48600" spans="31:31" ht="15.75" x14ac:dyDescent="0.3">
      <c r="AE48600" s="70"/>
    </row>
    <row r="48601" spans="31:31" ht="15.75" x14ac:dyDescent="0.3">
      <c r="AE48601" s="70"/>
    </row>
    <row r="48602" spans="31:31" ht="15.75" x14ac:dyDescent="0.3">
      <c r="AE48602" s="70"/>
    </row>
    <row r="48603" spans="31:31" ht="15.75" x14ac:dyDescent="0.3">
      <c r="AE48603" s="70"/>
    </row>
    <row r="48604" spans="31:31" ht="15.75" x14ac:dyDescent="0.3">
      <c r="AE48604" s="70"/>
    </row>
    <row r="48605" spans="31:31" ht="15.75" x14ac:dyDescent="0.3">
      <c r="AE48605" s="70"/>
    </row>
    <row r="48606" spans="31:31" ht="15.75" x14ac:dyDescent="0.3">
      <c r="AE48606" s="70"/>
    </row>
    <row r="48607" spans="31:31" ht="15.75" x14ac:dyDescent="0.3">
      <c r="AE48607" s="70"/>
    </row>
    <row r="48608" spans="31:31" ht="15.75" x14ac:dyDescent="0.3">
      <c r="AE48608" s="70"/>
    </row>
    <row r="48609" spans="31:31" ht="15.75" x14ac:dyDescent="0.3">
      <c r="AE48609" s="70"/>
    </row>
    <row r="48610" spans="31:31" ht="15.75" x14ac:dyDescent="0.3">
      <c r="AE48610" s="70"/>
    </row>
    <row r="48611" spans="31:31" ht="15.75" x14ac:dyDescent="0.3">
      <c r="AE48611" s="70"/>
    </row>
    <row r="48612" spans="31:31" ht="15.75" x14ac:dyDescent="0.3">
      <c r="AE48612" s="70"/>
    </row>
    <row r="48613" spans="31:31" ht="15.75" x14ac:dyDescent="0.3">
      <c r="AE48613" s="70"/>
    </row>
    <row r="48614" spans="31:31" ht="15.75" x14ac:dyDescent="0.3">
      <c r="AE48614" s="70"/>
    </row>
    <row r="48615" spans="31:31" ht="15.75" x14ac:dyDescent="0.3">
      <c r="AE48615" s="70"/>
    </row>
    <row r="48616" spans="31:31" ht="15.75" x14ac:dyDescent="0.3">
      <c r="AE48616" s="70"/>
    </row>
    <row r="48617" spans="31:31" ht="15.75" x14ac:dyDescent="0.3">
      <c r="AE48617" s="70"/>
    </row>
    <row r="48618" spans="31:31" ht="15.75" x14ac:dyDescent="0.3">
      <c r="AE48618" s="70"/>
    </row>
    <row r="48619" spans="31:31" ht="15.75" x14ac:dyDescent="0.3">
      <c r="AE48619" s="70"/>
    </row>
    <row r="48620" spans="31:31" ht="15.75" x14ac:dyDescent="0.3">
      <c r="AE48620" s="70"/>
    </row>
    <row r="48621" spans="31:31" ht="15.75" x14ac:dyDescent="0.3">
      <c r="AE48621" s="70"/>
    </row>
    <row r="48622" spans="31:31" ht="15.75" x14ac:dyDescent="0.3">
      <c r="AE48622" s="70"/>
    </row>
    <row r="48623" spans="31:31" ht="15.75" x14ac:dyDescent="0.3">
      <c r="AE48623" s="70"/>
    </row>
    <row r="48624" spans="31:31" ht="15.75" x14ac:dyDescent="0.3">
      <c r="AE48624" s="70"/>
    </row>
    <row r="48625" spans="31:31" ht="15.75" x14ac:dyDescent="0.3">
      <c r="AE48625" s="70"/>
    </row>
    <row r="48626" spans="31:31" ht="15.75" x14ac:dyDescent="0.3">
      <c r="AE48626" s="70"/>
    </row>
    <row r="48627" spans="31:31" ht="15.75" x14ac:dyDescent="0.3">
      <c r="AE48627" s="70"/>
    </row>
    <row r="48628" spans="31:31" ht="15.75" x14ac:dyDescent="0.3">
      <c r="AE48628" s="70"/>
    </row>
    <row r="48629" spans="31:31" ht="15.75" x14ac:dyDescent="0.3">
      <c r="AE48629" s="70"/>
    </row>
    <row r="48630" spans="31:31" ht="15.75" x14ac:dyDescent="0.3">
      <c r="AE48630" s="70"/>
    </row>
    <row r="48631" spans="31:31" ht="15.75" x14ac:dyDescent="0.3">
      <c r="AE48631" s="70"/>
    </row>
    <row r="48632" spans="31:31" ht="15.75" x14ac:dyDescent="0.3">
      <c r="AE48632" s="70"/>
    </row>
    <row r="48633" spans="31:31" ht="15.75" x14ac:dyDescent="0.3">
      <c r="AE48633" s="70"/>
    </row>
    <row r="48634" spans="31:31" ht="15.75" x14ac:dyDescent="0.3">
      <c r="AE48634" s="70"/>
    </row>
    <row r="48635" spans="31:31" ht="15.75" x14ac:dyDescent="0.3">
      <c r="AE48635" s="70"/>
    </row>
    <row r="48636" spans="31:31" ht="15.75" x14ac:dyDescent="0.3">
      <c r="AE48636" s="70"/>
    </row>
    <row r="48637" spans="31:31" ht="15.75" x14ac:dyDescent="0.3">
      <c r="AE48637" s="70"/>
    </row>
    <row r="48638" spans="31:31" ht="15.75" x14ac:dyDescent="0.3">
      <c r="AE48638" s="70"/>
    </row>
    <row r="48639" spans="31:31" ht="15.75" x14ac:dyDescent="0.3">
      <c r="AE48639" s="70"/>
    </row>
    <row r="48640" spans="31:31" ht="15.75" x14ac:dyDescent="0.3">
      <c r="AE48640" s="70"/>
    </row>
    <row r="48641" spans="31:31" ht="15.75" x14ac:dyDescent="0.3">
      <c r="AE48641" s="70"/>
    </row>
    <row r="48642" spans="31:31" ht="15.75" x14ac:dyDescent="0.3">
      <c r="AE48642" s="70"/>
    </row>
    <row r="48643" spans="31:31" ht="15.75" x14ac:dyDescent="0.3">
      <c r="AE48643" s="70"/>
    </row>
    <row r="48644" spans="31:31" ht="15.75" x14ac:dyDescent="0.3">
      <c r="AE48644" s="70"/>
    </row>
    <row r="48645" spans="31:31" ht="15.75" x14ac:dyDescent="0.3">
      <c r="AE48645" s="70"/>
    </row>
    <row r="48646" spans="31:31" ht="15.75" x14ac:dyDescent="0.3">
      <c r="AE48646" s="70"/>
    </row>
    <row r="48647" spans="31:31" ht="15.75" x14ac:dyDescent="0.3">
      <c r="AE48647" s="70"/>
    </row>
    <row r="48648" spans="31:31" ht="15.75" x14ac:dyDescent="0.3">
      <c r="AE48648" s="70"/>
    </row>
    <row r="48649" spans="31:31" ht="15.75" x14ac:dyDescent="0.3">
      <c r="AE48649" s="70"/>
    </row>
    <row r="48650" spans="31:31" ht="15.75" x14ac:dyDescent="0.3">
      <c r="AE48650" s="70"/>
    </row>
    <row r="48651" spans="31:31" ht="15.75" x14ac:dyDescent="0.3">
      <c r="AE48651" s="70"/>
    </row>
    <row r="48652" spans="31:31" ht="15.75" x14ac:dyDescent="0.3">
      <c r="AE48652" s="70"/>
    </row>
    <row r="48653" spans="31:31" ht="15.75" x14ac:dyDescent="0.3">
      <c r="AE48653" s="70"/>
    </row>
    <row r="48654" spans="31:31" ht="15.75" x14ac:dyDescent="0.3">
      <c r="AE48654" s="70"/>
    </row>
    <row r="48655" spans="31:31" ht="15.75" x14ac:dyDescent="0.3">
      <c r="AE48655" s="70"/>
    </row>
    <row r="48656" spans="31:31" ht="15.75" x14ac:dyDescent="0.3">
      <c r="AE48656" s="70"/>
    </row>
    <row r="48657" spans="31:31" ht="15.75" x14ac:dyDescent="0.3">
      <c r="AE48657" s="70"/>
    </row>
    <row r="48658" spans="31:31" ht="15.75" x14ac:dyDescent="0.3">
      <c r="AE48658" s="70"/>
    </row>
    <row r="48659" spans="31:31" ht="15.75" x14ac:dyDescent="0.3">
      <c r="AE48659" s="70"/>
    </row>
    <row r="48660" spans="31:31" ht="15.75" x14ac:dyDescent="0.3">
      <c r="AE48660" s="70"/>
    </row>
    <row r="48661" spans="31:31" ht="15.75" x14ac:dyDescent="0.3">
      <c r="AE48661" s="70"/>
    </row>
    <row r="48662" spans="31:31" ht="15.75" x14ac:dyDescent="0.3">
      <c r="AE48662" s="70"/>
    </row>
    <row r="48663" spans="31:31" ht="15.75" x14ac:dyDescent="0.3">
      <c r="AE48663" s="70"/>
    </row>
    <row r="48664" spans="31:31" ht="15.75" x14ac:dyDescent="0.3">
      <c r="AE48664" s="70"/>
    </row>
    <row r="48665" spans="31:31" ht="15.75" x14ac:dyDescent="0.3">
      <c r="AE48665" s="70"/>
    </row>
    <row r="48666" spans="31:31" ht="15.75" x14ac:dyDescent="0.3">
      <c r="AE48666" s="70"/>
    </row>
    <row r="48667" spans="31:31" ht="15.75" x14ac:dyDescent="0.3">
      <c r="AE48667" s="70"/>
    </row>
    <row r="48668" spans="31:31" ht="15.75" x14ac:dyDescent="0.3">
      <c r="AE48668" s="70"/>
    </row>
    <row r="48669" spans="31:31" ht="15.75" x14ac:dyDescent="0.3">
      <c r="AE48669" s="70"/>
    </row>
    <row r="48670" spans="31:31" ht="15.75" x14ac:dyDescent="0.3">
      <c r="AE48670" s="70"/>
    </row>
    <row r="48671" spans="31:31" ht="15.75" x14ac:dyDescent="0.3">
      <c r="AE48671" s="70"/>
    </row>
    <row r="48672" spans="31:31" ht="15.75" x14ac:dyDescent="0.3">
      <c r="AE48672" s="70"/>
    </row>
    <row r="48673" spans="31:31" ht="15.75" x14ac:dyDescent="0.3">
      <c r="AE48673" s="70"/>
    </row>
    <row r="48674" spans="31:31" ht="15.75" x14ac:dyDescent="0.3">
      <c r="AE48674" s="70"/>
    </row>
    <row r="48675" spans="31:31" ht="15.75" x14ac:dyDescent="0.3">
      <c r="AE48675" s="70"/>
    </row>
    <row r="48676" spans="31:31" ht="15.75" x14ac:dyDescent="0.3">
      <c r="AE48676" s="70"/>
    </row>
    <row r="48677" spans="31:31" ht="15.75" x14ac:dyDescent="0.3">
      <c r="AE48677" s="70"/>
    </row>
    <row r="48678" spans="31:31" ht="15.75" x14ac:dyDescent="0.3">
      <c r="AE48678" s="70"/>
    </row>
    <row r="48679" spans="31:31" ht="15.75" x14ac:dyDescent="0.3">
      <c r="AE48679" s="70"/>
    </row>
    <row r="48680" spans="31:31" ht="15.75" x14ac:dyDescent="0.3">
      <c r="AE48680" s="70"/>
    </row>
    <row r="48681" spans="31:31" ht="15.75" x14ac:dyDescent="0.3">
      <c r="AE48681" s="70"/>
    </row>
    <row r="48682" spans="31:31" ht="15.75" x14ac:dyDescent="0.3">
      <c r="AE48682" s="70"/>
    </row>
    <row r="48683" spans="31:31" ht="15.75" x14ac:dyDescent="0.3">
      <c r="AE48683" s="70"/>
    </row>
    <row r="48684" spans="31:31" ht="15.75" x14ac:dyDescent="0.3">
      <c r="AE48684" s="70"/>
    </row>
    <row r="48685" spans="31:31" ht="15.75" x14ac:dyDescent="0.3">
      <c r="AE48685" s="70"/>
    </row>
    <row r="48686" spans="31:31" ht="15.75" x14ac:dyDescent="0.3">
      <c r="AE48686" s="70"/>
    </row>
    <row r="48687" spans="31:31" ht="15.75" x14ac:dyDescent="0.3">
      <c r="AE48687" s="70"/>
    </row>
    <row r="48688" spans="31:31" ht="15.75" x14ac:dyDescent="0.3">
      <c r="AE48688" s="70"/>
    </row>
    <row r="48689" spans="31:31" ht="15.75" x14ac:dyDescent="0.3">
      <c r="AE48689" s="70"/>
    </row>
    <row r="48690" spans="31:31" ht="15.75" x14ac:dyDescent="0.3">
      <c r="AE48690" s="70"/>
    </row>
    <row r="48691" spans="31:31" ht="15.75" x14ac:dyDescent="0.3">
      <c r="AE48691" s="70"/>
    </row>
    <row r="48692" spans="31:31" ht="15.75" x14ac:dyDescent="0.3">
      <c r="AE48692" s="70"/>
    </row>
    <row r="48693" spans="31:31" ht="15.75" x14ac:dyDescent="0.3">
      <c r="AE48693" s="70"/>
    </row>
    <row r="48694" spans="31:31" ht="15.75" x14ac:dyDescent="0.3">
      <c r="AE48694" s="70"/>
    </row>
    <row r="48695" spans="31:31" ht="15.75" x14ac:dyDescent="0.3">
      <c r="AE48695" s="70"/>
    </row>
    <row r="48696" spans="31:31" ht="15.75" x14ac:dyDescent="0.3">
      <c r="AE48696" s="70"/>
    </row>
    <row r="48697" spans="31:31" ht="15.75" x14ac:dyDescent="0.3">
      <c r="AE48697" s="70"/>
    </row>
    <row r="48698" spans="31:31" ht="15.75" x14ac:dyDescent="0.3">
      <c r="AE48698" s="70"/>
    </row>
    <row r="48699" spans="31:31" ht="15.75" x14ac:dyDescent="0.3">
      <c r="AE48699" s="70"/>
    </row>
    <row r="48700" spans="31:31" ht="15.75" x14ac:dyDescent="0.3">
      <c r="AE48700" s="70"/>
    </row>
    <row r="48701" spans="31:31" ht="15.75" x14ac:dyDescent="0.3">
      <c r="AE48701" s="70"/>
    </row>
    <row r="48702" spans="31:31" ht="15.75" x14ac:dyDescent="0.3">
      <c r="AE48702" s="70"/>
    </row>
    <row r="48703" spans="31:31" ht="15.75" x14ac:dyDescent="0.3">
      <c r="AE48703" s="70"/>
    </row>
    <row r="48704" spans="31:31" ht="15.75" x14ac:dyDescent="0.3">
      <c r="AE48704" s="70"/>
    </row>
    <row r="48705" spans="31:31" ht="15.75" x14ac:dyDescent="0.3">
      <c r="AE48705" s="70"/>
    </row>
    <row r="48706" spans="31:31" ht="15.75" x14ac:dyDescent="0.3">
      <c r="AE48706" s="70"/>
    </row>
    <row r="48707" spans="31:31" ht="15.75" x14ac:dyDescent="0.3">
      <c r="AE48707" s="70"/>
    </row>
    <row r="48708" spans="31:31" ht="15.75" x14ac:dyDescent="0.3">
      <c r="AE48708" s="70"/>
    </row>
    <row r="48709" spans="31:31" ht="15.75" x14ac:dyDescent="0.3">
      <c r="AE48709" s="70"/>
    </row>
    <row r="48710" spans="31:31" ht="15.75" x14ac:dyDescent="0.3">
      <c r="AE48710" s="70"/>
    </row>
    <row r="48711" spans="31:31" ht="15.75" x14ac:dyDescent="0.3">
      <c r="AE48711" s="70"/>
    </row>
    <row r="48712" spans="31:31" ht="15.75" x14ac:dyDescent="0.3">
      <c r="AE48712" s="70"/>
    </row>
    <row r="48713" spans="31:31" ht="15.75" x14ac:dyDescent="0.3">
      <c r="AE48713" s="70"/>
    </row>
    <row r="48714" spans="31:31" ht="15.75" x14ac:dyDescent="0.3">
      <c r="AE48714" s="70"/>
    </row>
    <row r="48715" spans="31:31" ht="15.75" x14ac:dyDescent="0.3">
      <c r="AE48715" s="70"/>
    </row>
    <row r="48716" spans="31:31" ht="15.75" x14ac:dyDescent="0.3">
      <c r="AE48716" s="70"/>
    </row>
    <row r="48717" spans="31:31" ht="15.75" x14ac:dyDescent="0.3">
      <c r="AE48717" s="70"/>
    </row>
    <row r="48718" spans="31:31" ht="15.75" x14ac:dyDescent="0.3">
      <c r="AE48718" s="70"/>
    </row>
    <row r="48719" spans="31:31" ht="15.75" x14ac:dyDescent="0.3">
      <c r="AE48719" s="70"/>
    </row>
    <row r="48720" spans="31:31" ht="15.75" x14ac:dyDescent="0.3">
      <c r="AE48720" s="70"/>
    </row>
    <row r="48721" spans="31:31" ht="15.75" x14ac:dyDescent="0.3">
      <c r="AE48721" s="70"/>
    </row>
    <row r="48722" spans="31:31" ht="15.75" x14ac:dyDescent="0.3">
      <c r="AE48722" s="70"/>
    </row>
    <row r="48723" spans="31:31" ht="15.75" x14ac:dyDescent="0.3">
      <c r="AE48723" s="70"/>
    </row>
    <row r="48724" spans="31:31" ht="15.75" x14ac:dyDescent="0.3">
      <c r="AE48724" s="70"/>
    </row>
    <row r="48725" spans="31:31" ht="15.75" x14ac:dyDescent="0.3">
      <c r="AE48725" s="70"/>
    </row>
    <row r="48726" spans="31:31" ht="15.75" x14ac:dyDescent="0.3">
      <c r="AE48726" s="70"/>
    </row>
    <row r="48727" spans="31:31" ht="15.75" x14ac:dyDescent="0.3">
      <c r="AE48727" s="70"/>
    </row>
    <row r="48728" spans="31:31" ht="15.75" x14ac:dyDescent="0.3">
      <c r="AE48728" s="70"/>
    </row>
    <row r="48729" spans="31:31" ht="15.75" x14ac:dyDescent="0.3">
      <c r="AE48729" s="70"/>
    </row>
    <row r="48730" spans="31:31" ht="15.75" x14ac:dyDescent="0.3">
      <c r="AE48730" s="70"/>
    </row>
    <row r="48731" spans="31:31" ht="15.75" x14ac:dyDescent="0.3">
      <c r="AE48731" s="70"/>
    </row>
    <row r="48732" spans="31:31" ht="15.75" x14ac:dyDescent="0.3">
      <c r="AE48732" s="70"/>
    </row>
    <row r="48733" spans="31:31" ht="15.75" x14ac:dyDescent="0.3">
      <c r="AE48733" s="70"/>
    </row>
    <row r="48734" spans="31:31" ht="15.75" x14ac:dyDescent="0.3">
      <c r="AE48734" s="70"/>
    </row>
    <row r="48735" spans="31:31" ht="15.75" x14ac:dyDescent="0.3">
      <c r="AE48735" s="70"/>
    </row>
    <row r="48736" spans="31:31" ht="15.75" x14ac:dyDescent="0.3">
      <c r="AE48736" s="70"/>
    </row>
    <row r="48737" spans="31:31" ht="15.75" x14ac:dyDescent="0.3">
      <c r="AE48737" s="70"/>
    </row>
    <row r="48738" spans="31:31" ht="15.75" x14ac:dyDescent="0.3">
      <c r="AE48738" s="70"/>
    </row>
    <row r="48739" spans="31:31" ht="15.75" x14ac:dyDescent="0.3">
      <c r="AE48739" s="70"/>
    </row>
    <row r="48740" spans="31:31" ht="15.75" x14ac:dyDescent="0.3">
      <c r="AE48740" s="70"/>
    </row>
    <row r="48741" spans="31:31" ht="15.75" x14ac:dyDescent="0.3">
      <c r="AE48741" s="70"/>
    </row>
    <row r="48742" spans="31:31" ht="15.75" x14ac:dyDescent="0.3">
      <c r="AE48742" s="70"/>
    </row>
    <row r="48743" spans="31:31" ht="15.75" x14ac:dyDescent="0.3">
      <c r="AE48743" s="70"/>
    </row>
    <row r="48744" spans="31:31" ht="15.75" x14ac:dyDescent="0.3">
      <c r="AE48744" s="70"/>
    </row>
    <row r="48745" spans="31:31" ht="15.75" x14ac:dyDescent="0.3">
      <c r="AE48745" s="70"/>
    </row>
    <row r="48746" spans="31:31" ht="15.75" x14ac:dyDescent="0.3">
      <c r="AE48746" s="70"/>
    </row>
    <row r="48747" spans="31:31" ht="15.75" x14ac:dyDescent="0.3">
      <c r="AE48747" s="70"/>
    </row>
    <row r="48748" spans="31:31" ht="15.75" x14ac:dyDescent="0.3">
      <c r="AE48748" s="70"/>
    </row>
    <row r="48749" spans="31:31" ht="15.75" x14ac:dyDescent="0.3">
      <c r="AE48749" s="70"/>
    </row>
    <row r="48750" spans="31:31" ht="15.75" x14ac:dyDescent="0.3">
      <c r="AE48750" s="70"/>
    </row>
    <row r="48751" spans="31:31" ht="15.75" x14ac:dyDescent="0.3">
      <c r="AE48751" s="70"/>
    </row>
    <row r="48752" spans="31:31" ht="15.75" x14ac:dyDescent="0.3">
      <c r="AE48752" s="70"/>
    </row>
    <row r="48753" spans="31:31" ht="15.75" x14ac:dyDescent="0.3">
      <c r="AE48753" s="70"/>
    </row>
    <row r="48754" spans="31:31" ht="15.75" x14ac:dyDescent="0.3">
      <c r="AE48754" s="70"/>
    </row>
    <row r="48755" spans="31:31" ht="15.75" x14ac:dyDescent="0.3">
      <c r="AE48755" s="70"/>
    </row>
    <row r="48756" spans="31:31" ht="15.75" x14ac:dyDescent="0.3">
      <c r="AE48756" s="70"/>
    </row>
    <row r="48757" spans="31:31" ht="15.75" x14ac:dyDescent="0.3">
      <c r="AE48757" s="70"/>
    </row>
    <row r="48758" spans="31:31" ht="15.75" x14ac:dyDescent="0.3">
      <c r="AE48758" s="70"/>
    </row>
    <row r="48759" spans="31:31" ht="15.75" x14ac:dyDescent="0.3">
      <c r="AE48759" s="70"/>
    </row>
    <row r="48760" spans="31:31" ht="15.75" x14ac:dyDescent="0.3">
      <c r="AE48760" s="70"/>
    </row>
    <row r="48761" spans="31:31" ht="15.75" x14ac:dyDescent="0.3">
      <c r="AE48761" s="70"/>
    </row>
    <row r="48762" spans="31:31" ht="15.75" x14ac:dyDescent="0.3">
      <c r="AE48762" s="70"/>
    </row>
    <row r="48763" spans="31:31" ht="15.75" x14ac:dyDescent="0.3">
      <c r="AE48763" s="70"/>
    </row>
    <row r="48764" spans="31:31" ht="15.75" x14ac:dyDescent="0.3">
      <c r="AE48764" s="70"/>
    </row>
    <row r="48765" spans="31:31" ht="15.75" x14ac:dyDescent="0.3">
      <c r="AE48765" s="70"/>
    </row>
    <row r="48766" spans="31:31" ht="15.75" x14ac:dyDescent="0.3">
      <c r="AE48766" s="70"/>
    </row>
    <row r="48767" spans="31:31" ht="15.75" x14ac:dyDescent="0.3">
      <c r="AE48767" s="70"/>
    </row>
    <row r="48768" spans="31:31" ht="15.75" x14ac:dyDescent="0.3">
      <c r="AE48768" s="70"/>
    </row>
    <row r="48769" spans="31:31" ht="15.75" x14ac:dyDescent="0.3">
      <c r="AE48769" s="70"/>
    </row>
    <row r="48770" spans="31:31" ht="15.75" x14ac:dyDescent="0.3">
      <c r="AE48770" s="70"/>
    </row>
    <row r="48771" spans="31:31" ht="15.75" x14ac:dyDescent="0.3">
      <c r="AE48771" s="70"/>
    </row>
    <row r="48772" spans="31:31" ht="15.75" x14ac:dyDescent="0.3">
      <c r="AE48772" s="70"/>
    </row>
    <row r="48773" spans="31:31" ht="15.75" x14ac:dyDescent="0.3">
      <c r="AE48773" s="70"/>
    </row>
    <row r="48774" spans="31:31" ht="15.75" x14ac:dyDescent="0.3">
      <c r="AE48774" s="70"/>
    </row>
    <row r="48775" spans="31:31" ht="15.75" x14ac:dyDescent="0.3">
      <c r="AE48775" s="70"/>
    </row>
    <row r="48776" spans="31:31" ht="15.75" x14ac:dyDescent="0.3">
      <c r="AE48776" s="70"/>
    </row>
    <row r="48777" spans="31:31" ht="15.75" x14ac:dyDescent="0.3">
      <c r="AE48777" s="70"/>
    </row>
    <row r="48778" spans="31:31" ht="15.75" x14ac:dyDescent="0.3">
      <c r="AE48778" s="70"/>
    </row>
    <row r="48779" spans="31:31" ht="15.75" x14ac:dyDescent="0.3">
      <c r="AE48779" s="70"/>
    </row>
    <row r="48780" spans="31:31" ht="15.75" x14ac:dyDescent="0.3">
      <c r="AE48780" s="70"/>
    </row>
    <row r="48781" spans="31:31" ht="15.75" x14ac:dyDescent="0.3">
      <c r="AE48781" s="70"/>
    </row>
    <row r="48782" spans="31:31" ht="15.75" x14ac:dyDescent="0.3">
      <c r="AE48782" s="70"/>
    </row>
    <row r="48783" spans="31:31" ht="15.75" x14ac:dyDescent="0.3">
      <c r="AE48783" s="70"/>
    </row>
    <row r="48784" spans="31:31" ht="15.75" x14ac:dyDescent="0.3">
      <c r="AE48784" s="70"/>
    </row>
    <row r="48785" spans="31:31" ht="15.75" x14ac:dyDescent="0.3">
      <c r="AE48785" s="70"/>
    </row>
    <row r="48786" spans="31:31" ht="15.75" x14ac:dyDescent="0.3">
      <c r="AE48786" s="70"/>
    </row>
    <row r="48787" spans="31:31" ht="15.75" x14ac:dyDescent="0.3">
      <c r="AE48787" s="70"/>
    </row>
    <row r="48788" spans="31:31" ht="15.75" x14ac:dyDescent="0.3">
      <c r="AE48788" s="70"/>
    </row>
    <row r="48789" spans="31:31" ht="15.75" x14ac:dyDescent="0.3">
      <c r="AE48789" s="70"/>
    </row>
    <row r="48790" spans="31:31" ht="15.75" x14ac:dyDescent="0.3">
      <c r="AE48790" s="70"/>
    </row>
    <row r="48791" spans="31:31" ht="15.75" x14ac:dyDescent="0.3">
      <c r="AE48791" s="70"/>
    </row>
    <row r="48792" spans="31:31" ht="15.75" x14ac:dyDescent="0.3">
      <c r="AE48792" s="70"/>
    </row>
    <row r="48793" spans="31:31" ht="15.75" x14ac:dyDescent="0.3">
      <c r="AE48793" s="70"/>
    </row>
    <row r="48794" spans="31:31" ht="15.75" x14ac:dyDescent="0.3">
      <c r="AE48794" s="70"/>
    </row>
    <row r="48795" spans="31:31" ht="15.75" x14ac:dyDescent="0.3">
      <c r="AE48795" s="70"/>
    </row>
    <row r="48796" spans="31:31" ht="15.75" x14ac:dyDescent="0.3">
      <c r="AE48796" s="70"/>
    </row>
    <row r="48797" spans="31:31" ht="15.75" x14ac:dyDescent="0.3">
      <c r="AE48797" s="70"/>
    </row>
    <row r="48798" spans="31:31" ht="15.75" x14ac:dyDescent="0.3">
      <c r="AE48798" s="70"/>
    </row>
    <row r="48799" spans="31:31" ht="15.75" x14ac:dyDescent="0.3">
      <c r="AE48799" s="70"/>
    </row>
    <row r="48800" spans="31:31" ht="15.75" x14ac:dyDescent="0.3">
      <c r="AE48800" s="70"/>
    </row>
    <row r="48801" spans="31:31" ht="15.75" x14ac:dyDescent="0.3">
      <c r="AE48801" s="70"/>
    </row>
    <row r="48802" spans="31:31" ht="15.75" x14ac:dyDescent="0.3">
      <c r="AE48802" s="70"/>
    </row>
    <row r="48803" spans="31:31" ht="15.75" x14ac:dyDescent="0.3">
      <c r="AE48803" s="70"/>
    </row>
    <row r="48804" spans="31:31" ht="15.75" x14ac:dyDescent="0.3">
      <c r="AE48804" s="70"/>
    </row>
    <row r="48805" spans="31:31" ht="15.75" x14ac:dyDescent="0.3">
      <c r="AE48805" s="70"/>
    </row>
    <row r="48806" spans="31:31" ht="15.75" x14ac:dyDescent="0.3">
      <c r="AE48806" s="70"/>
    </row>
    <row r="48807" spans="31:31" ht="15.75" x14ac:dyDescent="0.3">
      <c r="AE48807" s="70"/>
    </row>
    <row r="48808" spans="31:31" ht="15.75" x14ac:dyDescent="0.3">
      <c r="AE48808" s="70"/>
    </row>
    <row r="48809" spans="31:31" ht="15.75" x14ac:dyDescent="0.3">
      <c r="AE48809" s="70"/>
    </row>
    <row r="48810" spans="31:31" ht="15.75" x14ac:dyDescent="0.3">
      <c r="AE48810" s="70"/>
    </row>
    <row r="48811" spans="31:31" ht="15.75" x14ac:dyDescent="0.3">
      <c r="AE48811" s="70"/>
    </row>
    <row r="48812" spans="31:31" ht="15.75" x14ac:dyDescent="0.3">
      <c r="AE48812" s="70"/>
    </row>
    <row r="48813" spans="31:31" ht="15.75" x14ac:dyDescent="0.3">
      <c r="AE48813" s="70"/>
    </row>
    <row r="48814" spans="31:31" ht="15.75" x14ac:dyDescent="0.3">
      <c r="AE48814" s="70"/>
    </row>
    <row r="48815" spans="31:31" ht="15.75" x14ac:dyDescent="0.3">
      <c r="AE48815" s="70"/>
    </row>
    <row r="48816" spans="31:31" ht="15.75" x14ac:dyDescent="0.3">
      <c r="AE48816" s="70"/>
    </row>
    <row r="48817" spans="31:31" ht="15.75" x14ac:dyDescent="0.3">
      <c r="AE48817" s="70"/>
    </row>
    <row r="48818" spans="31:31" ht="15.75" x14ac:dyDescent="0.3">
      <c r="AE48818" s="70"/>
    </row>
    <row r="48819" spans="31:31" ht="15.75" x14ac:dyDescent="0.3">
      <c r="AE48819" s="70"/>
    </row>
    <row r="48820" spans="31:31" ht="15.75" x14ac:dyDescent="0.3">
      <c r="AE48820" s="70"/>
    </row>
    <row r="48821" spans="31:31" ht="15.75" x14ac:dyDescent="0.3">
      <c r="AE48821" s="70"/>
    </row>
    <row r="48822" spans="31:31" ht="15.75" x14ac:dyDescent="0.3">
      <c r="AE48822" s="70"/>
    </row>
    <row r="48823" spans="31:31" ht="15.75" x14ac:dyDescent="0.3">
      <c r="AE48823" s="70"/>
    </row>
    <row r="48824" spans="31:31" ht="15.75" x14ac:dyDescent="0.3">
      <c r="AE48824" s="70"/>
    </row>
    <row r="48825" spans="31:31" ht="15.75" x14ac:dyDescent="0.3">
      <c r="AE48825" s="70"/>
    </row>
    <row r="48826" spans="31:31" ht="15.75" x14ac:dyDescent="0.3">
      <c r="AE48826" s="70"/>
    </row>
    <row r="48827" spans="31:31" ht="15.75" x14ac:dyDescent="0.3">
      <c r="AE48827" s="70"/>
    </row>
    <row r="48828" spans="31:31" ht="15.75" x14ac:dyDescent="0.3">
      <c r="AE48828" s="70"/>
    </row>
    <row r="48829" spans="31:31" ht="15.75" x14ac:dyDescent="0.3">
      <c r="AE48829" s="70"/>
    </row>
    <row r="48830" spans="31:31" ht="15.75" x14ac:dyDescent="0.3">
      <c r="AE48830" s="70"/>
    </row>
    <row r="48831" spans="31:31" ht="15.75" x14ac:dyDescent="0.3">
      <c r="AE48831" s="70"/>
    </row>
    <row r="48832" spans="31:31" ht="15.75" x14ac:dyDescent="0.3">
      <c r="AE48832" s="70"/>
    </row>
    <row r="48833" spans="31:31" ht="15.75" x14ac:dyDescent="0.3">
      <c r="AE48833" s="70"/>
    </row>
    <row r="48834" spans="31:31" ht="15.75" x14ac:dyDescent="0.3">
      <c r="AE48834" s="70"/>
    </row>
    <row r="48835" spans="31:31" ht="15.75" x14ac:dyDescent="0.3">
      <c r="AE48835" s="70"/>
    </row>
    <row r="48836" spans="31:31" ht="15.75" x14ac:dyDescent="0.3">
      <c r="AE48836" s="70"/>
    </row>
    <row r="48837" spans="31:31" ht="15.75" x14ac:dyDescent="0.3">
      <c r="AE48837" s="70"/>
    </row>
    <row r="48838" spans="31:31" ht="15.75" x14ac:dyDescent="0.3">
      <c r="AE48838" s="70"/>
    </row>
    <row r="48839" spans="31:31" ht="15.75" x14ac:dyDescent="0.3">
      <c r="AE48839" s="70"/>
    </row>
    <row r="48840" spans="31:31" ht="15.75" x14ac:dyDescent="0.3">
      <c r="AE48840" s="70"/>
    </row>
    <row r="48841" spans="31:31" ht="15.75" x14ac:dyDescent="0.3">
      <c r="AE48841" s="70"/>
    </row>
    <row r="48842" spans="31:31" ht="15.75" x14ac:dyDescent="0.3">
      <c r="AE48842" s="70"/>
    </row>
    <row r="48843" spans="31:31" ht="15.75" x14ac:dyDescent="0.3">
      <c r="AE48843" s="70"/>
    </row>
    <row r="48844" spans="31:31" ht="15.75" x14ac:dyDescent="0.3">
      <c r="AE48844" s="70"/>
    </row>
    <row r="48845" spans="31:31" ht="15.75" x14ac:dyDescent="0.3">
      <c r="AE48845" s="70"/>
    </row>
    <row r="48846" spans="31:31" ht="15.75" x14ac:dyDescent="0.3">
      <c r="AE48846" s="70"/>
    </row>
    <row r="48847" spans="31:31" ht="15.75" x14ac:dyDescent="0.3">
      <c r="AE48847" s="70"/>
    </row>
    <row r="48848" spans="31:31" ht="15.75" x14ac:dyDescent="0.3">
      <c r="AE48848" s="70"/>
    </row>
    <row r="48849" spans="31:31" ht="15.75" x14ac:dyDescent="0.3">
      <c r="AE48849" s="70"/>
    </row>
    <row r="48850" spans="31:31" ht="15.75" x14ac:dyDescent="0.3">
      <c r="AE48850" s="70"/>
    </row>
    <row r="48851" spans="31:31" ht="15.75" x14ac:dyDescent="0.3">
      <c r="AE48851" s="70"/>
    </row>
    <row r="48852" spans="31:31" ht="15.75" x14ac:dyDescent="0.3">
      <c r="AE48852" s="70"/>
    </row>
    <row r="48853" spans="31:31" ht="15.75" x14ac:dyDescent="0.3">
      <c r="AE48853" s="70"/>
    </row>
    <row r="48854" spans="31:31" ht="15.75" x14ac:dyDescent="0.3">
      <c r="AE48854" s="70"/>
    </row>
    <row r="48855" spans="31:31" ht="15.75" x14ac:dyDescent="0.3">
      <c r="AE48855" s="70"/>
    </row>
    <row r="48856" spans="31:31" ht="15.75" x14ac:dyDescent="0.3">
      <c r="AE48856" s="70"/>
    </row>
    <row r="48857" spans="31:31" ht="15.75" x14ac:dyDescent="0.3">
      <c r="AE48857" s="70"/>
    </row>
    <row r="48858" spans="31:31" ht="15.75" x14ac:dyDescent="0.3">
      <c r="AE48858" s="70"/>
    </row>
    <row r="48859" spans="31:31" ht="15.75" x14ac:dyDescent="0.3">
      <c r="AE48859" s="70"/>
    </row>
    <row r="48860" spans="31:31" ht="15.75" x14ac:dyDescent="0.3">
      <c r="AE48860" s="70"/>
    </row>
    <row r="48861" spans="31:31" ht="15.75" x14ac:dyDescent="0.3">
      <c r="AE48861" s="70"/>
    </row>
    <row r="48862" spans="31:31" ht="15.75" x14ac:dyDescent="0.3">
      <c r="AE48862" s="70"/>
    </row>
    <row r="48863" spans="31:31" ht="15.75" x14ac:dyDescent="0.3">
      <c r="AE48863" s="70"/>
    </row>
    <row r="48864" spans="31:31" ht="15.75" x14ac:dyDescent="0.3">
      <c r="AE48864" s="70"/>
    </row>
    <row r="48865" spans="31:31" ht="15.75" x14ac:dyDescent="0.3">
      <c r="AE48865" s="70"/>
    </row>
    <row r="48866" spans="31:31" ht="15.75" x14ac:dyDescent="0.3">
      <c r="AE48866" s="70"/>
    </row>
    <row r="48867" spans="31:31" ht="15.75" x14ac:dyDescent="0.3">
      <c r="AE48867" s="70"/>
    </row>
    <row r="48868" spans="31:31" ht="15.75" x14ac:dyDescent="0.3">
      <c r="AE48868" s="70"/>
    </row>
    <row r="48869" spans="31:31" ht="15.75" x14ac:dyDescent="0.3">
      <c r="AE48869" s="70"/>
    </row>
    <row r="48870" spans="31:31" ht="15.75" x14ac:dyDescent="0.3">
      <c r="AE48870" s="70"/>
    </row>
    <row r="48871" spans="31:31" ht="15.75" x14ac:dyDescent="0.3">
      <c r="AE48871" s="70"/>
    </row>
    <row r="48872" spans="31:31" ht="15.75" x14ac:dyDescent="0.3">
      <c r="AE48872" s="70"/>
    </row>
    <row r="48873" spans="31:31" ht="15.75" x14ac:dyDescent="0.3">
      <c r="AE48873" s="70"/>
    </row>
    <row r="48874" spans="31:31" ht="15.75" x14ac:dyDescent="0.3">
      <c r="AE48874" s="70"/>
    </row>
    <row r="48875" spans="31:31" ht="15.75" x14ac:dyDescent="0.3">
      <c r="AE48875" s="70"/>
    </row>
    <row r="48876" spans="31:31" ht="15.75" x14ac:dyDescent="0.3">
      <c r="AE48876" s="70"/>
    </row>
    <row r="48877" spans="31:31" ht="15.75" x14ac:dyDescent="0.3">
      <c r="AE48877" s="70"/>
    </row>
    <row r="48878" spans="31:31" ht="15.75" x14ac:dyDescent="0.3">
      <c r="AE48878" s="70"/>
    </row>
    <row r="48879" spans="31:31" ht="15.75" x14ac:dyDescent="0.3">
      <c r="AE48879" s="70"/>
    </row>
    <row r="48880" spans="31:31" ht="15.75" x14ac:dyDescent="0.3">
      <c r="AE48880" s="70"/>
    </row>
    <row r="48881" spans="31:31" ht="15.75" x14ac:dyDescent="0.3">
      <c r="AE48881" s="70"/>
    </row>
    <row r="48882" spans="31:31" ht="15.75" x14ac:dyDescent="0.3">
      <c r="AE48882" s="70"/>
    </row>
    <row r="48883" spans="31:31" ht="15.75" x14ac:dyDescent="0.3">
      <c r="AE48883" s="70"/>
    </row>
    <row r="48884" spans="31:31" ht="15.75" x14ac:dyDescent="0.3">
      <c r="AE48884" s="70"/>
    </row>
    <row r="48885" spans="31:31" ht="15.75" x14ac:dyDescent="0.3">
      <c r="AE48885" s="70"/>
    </row>
    <row r="48886" spans="31:31" ht="15.75" x14ac:dyDescent="0.3">
      <c r="AE48886" s="70"/>
    </row>
    <row r="48887" spans="31:31" ht="15.75" x14ac:dyDescent="0.3">
      <c r="AE48887" s="70"/>
    </row>
    <row r="48888" spans="31:31" ht="15.75" x14ac:dyDescent="0.3">
      <c r="AE48888" s="70"/>
    </row>
    <row r="48889" spans="31:31" ht="15.75" x14ac:dyDescent="0.3">
      <c r="AE48889" s="70"/>
    </row>
    <row r="48890" spans="31:31" ht="15.75" x14ac:dyDescent="0.3">
      <c r="AE48890" s="70"/>
    </row>
    <row r="48891" spans="31:31" ht="15.75" x14ac:dyDescent="0.3">
      <c r="AE48891" s="70"/>
    </row>
    <row r="48892" spans="31:31" ht="15.75" x14ac:dyDescent="0.3">
      <c r="AE48892" s="70"/>
    </row>
    <row r="48893" spans="31:31" ht="15.75" x14ac:dyDescent="0.3">
      <c r="AE48893" s="70"/>
    </row>
    <row r="48894" spans="31:31" ht="15.75" x14ac:dyDescent="0.3">
      <c r="AE48894" s="70"/>
    </row>
    <row r="48895" spans="31:31" ht="15.75" x14ac:dyDescent="0.3">
      <c r="AE48895" s="70"/>
    </row>
    <row r="48896" spans="31:31" ht="15.75" x14ac:dyDescent="0.3">
      <c r="AE48896" s="70"/>
    </row>
    <row r="48897" spans="31:31" ht="15.75" x14ac:dyDescent="0.3">
      <c r="AE48897" s="70"/>
    </row>
    <row r="48898" spans="31:31" ht="15.75" x14ac:dyDescent="0.3">
      <c r="AE48898" s="70"/>
    </row>
    <row r="48899" spans="31:31" ht="15.75" x14ac:dyDescent="0.3">
      <c r="AE48899" s="70"/>
    </row>
    <row r="48900" spans="31:31" ht="15.75" x14ac:dyDescent="0.3">
      <c r="AE48900" s="70"/>
    </row>
    <row r="48901" spans="31:31" ht="15.75" x14ac:dyDescent="0.3">
      <c r="AE48901" s="70"/>
    </row>
    <row r="48902" spans="31:31" ht="15.75" x14ac:dyDescent="0.3">
      <c r="AE48902" s="70"/>
    </row>
    <row r="48903" spans="31:31" ht="15.75" x14ac:dyDescent="0.3">
      <c r="AE48903" s="70"/>
    </row>
    <row r="48904" spans="31:31" ht="15.75" x14ac:dyDescent="0.3">
      <c r="AE48904" s="70"/>
    </row>
    <row r="48905" spans="31:31" ht="15.75" x14ac:dyDescent="0.3">
      <c r="AE48905" s="70"/>
    </row>
    <row r="48906" spans="31:31" ht="15.75" x14ac:dyDescent="0.3">
      <c r="AE48906" s="70"/>
    </row>
    <row r="48907" spans="31:31" ht="15.75" x14ac:dyDescent="0.3">
      <c r="AE48907" s="70"/>
    </row>
    <row r="48908" spans="31:31" ht="15.75" x14ac:dyDescent="0.3">
      <c r="AE48908" s="70"/>
    </row>
    <row r="48909" spans="31:31" ht="15.75" x14ac:dyDescent="0.3">
      <c r="AE48909" s="70"/>
    </row>
    <row r="48910" spans="31:31" ht="15.75" x14ac:dyDescent="0.3">
      <c r="AE48910" s="70"/>
    </row>
    <row r="48911" spans="31:31" ht="15.75" x14ac:dyDescent="0.3">
      <c r="AE48911" s="70"/>
    </row>
    <row r="48912" spans="31:31" ht="15.75" x14ac:dyDescent="0.3">
      <c r="AE48912" s="70"/>
    </row>
    <row r="48913" spans="31:31" ht="15.75" x14ac:dyDescent="0.3">
      <c r="AE48913" s="70"/>
    </row>
    <row r="48914" spans="31:31" ht="15.75" x14ac:dyDescent="0.3">
      <c r="AE48914" s="70"/>
    </row>
    <row r="48915" spans="31:31" ht="15.75" x14ac:dyDescent="0.3">
      <c r="AE48915" s="70"/>
    </row>
    <row r="48916" spans="31:31" ht="15.75" x14ac:dyDescent="0.3">
      <c r="AE48916" s="70"/>
    </row>
    <row r="48917" spans="31:31" ht="15.75" x14ac:dyDescent="0.3">
      <c r="AE48917" s="70"/>
    </row>
    <row r="48918" spans="31:31" ht="15.75" x14ac:dyDescent="0.3">
      <c r="AE48918" s="70"/>
    </row>
    <row r="48919" spans="31:31" ht="15.75" x14ac:dyDescent="0.3">
      <c r="AE48919" s="70"/>
    </row>
    <row r="48920" spans="31:31" ht="15.75" x14ac:dyDescent="0.3">
      <c r="AE48920" s="70"/>
    </row>
    <row r="48921" spans="31:31" ht="15.75" x14ac:dyDescent="0.3">
      <c r="AE48921" s="70"/>
    </row>
    <row r="48922" spans="31:31" ht="15.75" x14ac:dyDescent="0.3">
      <c r="AE48922" s="70"/>
    </row>
    <row r="48923" spans="31:31" ht="15.75" x14ac:dyDescent="0.3">
      <c r="AE48923" s="70"/>
    </row>
    <row r="48924" spans="31:31" ht="15.75" x14ac:dyDescent="0.3">
      <c r="AE48924" s="70"/>
    </row>
    <row r="48925" spans="31:31" ht="15.75" x14ac:dyDescent="0.3">
      <c r="AE48925" s="70"/>
    </row>
    <row r="48926" spans="31:31" ht="15.75" x14ac:dyDescent="0.3">
      <c r="AE48926" s="70"/>
    </row>
    <row r="48927" spans="31:31" ht="15.75" x14ac:dyDescent="0.3">
      <c r="AE48927" s="70"/>
    </row>
    <row r="48928" spans="31:31" ht="15.75" x14ac:dyDescent="0.3">
      <c r="AE48928" s="70"/>
    </row>
    <row r="48929" spans="31:31" ht="15.75" x14ac:dyDescent="0.3">
      <c r="AE48929" s="70"/>
    </row>
    <row r="48930" spans="31:31" ht="15.75" x14ac:dyDescent="0.3">
      <c r="AE48930" s="70"/>
    </row>
    <row r="48931" spans="31:31" ht="15.75" x14ac:dyDescent="0.3">
      <c r="AE48931" s="70"/>
    </row>
    <row r="48932" spans="31:31" ht="15.75" x14ac:dyDescent="0.3">
      <c r="AE48932" s="70"/>
    </row>
    <row r="48933" spans="31:31" ht="15.75" x14ac:dyDescent="0.3">
      <c r="AE48933" s="70"/>
    </row>
    <row r="48934" spans="31:31" ht="15.75" x14ac:dyDescent="0.3">
      <c r="AE48934" s="70"/>
    </row>
    <row r="48935" spans="31:31" ht="15.75" x14ac:dyDescent="0.3">
      <c r="AE48935" s="70"/>
    </row>
    <row r="48936" spans="31:31" ht="15.75" x14ac:dyDescent="0.3">
      <c r="AE48936" s="70"/>
    </row>
    <row r="48937" spans="31:31" ht="15.75" x14ac:dyDescent="0.3">
      <c r="AE48937" s="70"/>
    </row>
    <row r="48938" spans="31:31" ht="15.75" x14ac:dyDescent="0.3">
      <c r="AE48938" s="70"/>
    </row>
    <row r="48939" spans="31:31" ht="15.75" x14ac:dyDescent="0.3">
      <c r="AE48939" s="70"/>
    </row>
    <row r="48940" spans="31:31" ht="15.75" x14ac:dyDescent="0.3">
      <c r="AE48940" s="70"/>
    </row>
    <row r="48941" spans="31:31" ht="15.75" x14ac:dyDescent="0.3">
      <c r="AE48941" s="70"/>
    </row>
    <row r="48942" spans="31:31" ht="15.75" x14ac:dyDescent="0.3">
      <c r="AE48942" s="70"/>
    </row>
    <row r="48943" spans="31:31" ht="15.75" x14ac:dyDescent="0.3">
      <c r="AE48943" s="70"/>
    </row>
    <row r="48944" spans="31:31" ht="15.75" x14ac:dyDescent="0.3">
      <c r="AE48944" s="70"/>
    </row>
    <row r="48945" spans="31:31" ht="15.75" x14ac:dyDescent="0.3">
      <c r="AE48945" s="70"/>
    </row>
    <row r="48946" spans="31:31" ht="15.75" x14ac:dyDescent="0.3">
      <c r="AE48946" s="70"/>
    </row>
    <row r="48947" spans="31:31" ht="15.75" x14ac:dyDescent="0.3">
      <c r="AE48947" s="70"/>
    </row>
    <row r="48948" spans="31:31" ht="15.75" x14ac:dyDescent="0.3">
      <c r="AE48948" s="70"/>
    </row>
    <row r="48949" spans="31:31" ht="15.75" x14ac:dyDescent="0.3">
      <c r="AE48949" s="70"/>
    </row>
    <row r="48950" spans="31:31" ht="15.75" x14ac:dyDescent="0.3">
      <c r="AE48950" s="70"/>
    </row>
    <row r="48951" spans="31:31" ht="15.75" x14ac:dyDescent="0.3">
      <c r="AE48951" s="70"/>
    </row>
    <row r="48952" spans="31:31" ht="15.75" x14ac:dyDescent="0.3">
      <c r="AE48952" s="70"/>
    </row>
    <row r="48953" spans="31:31" ht="15.75" x14ac:dyDescent="0.3">
      <c r="AE48953" s="70"/>
    </row>
    <row r="48954" spans="31:31" ht="15.75" x14ac:dyDescent="0.3">
      <c r="AE48954" s="70"/>
    </row>
    <row r="48955" spans="31:31" ht="15.75" x14ac:dyDescent="0.3">
      <c r="AE48955" s="70"/>
    </row>
    <row r="48956" spans="31:31" ht="15.75" x14ac:dyDescent="0.3">
      <c r="AE48956" s="70"/>
    </row>
    <row r="48957" spans="31:31" ht="15.75" x14ac:dyDescent="0.3">
      <c r="AE48957" s="70"/>
    </row>
    <row r="48958" spans="31:31" ht="15.75" x14ac:dyDescent="0.3">
      <c r="AE48958" s="70"/>
    </row>
    <row r="48959" spans="31:31" ht="15.75" x14ac:dyDescent="0.3">
      <c r="AE48959" s="70"/>
    </row>
    <row r="48960" spans="31:31" ht="15.75" x14ac:dyDescent="0.3">
      <c r="AE48960" s="70"/>
    </row>
    <row r="48961" spans="31:31" ht="15.75" x14ac:dyDescent="0.3">
      <c r="AE48961" s="70"/>
    </row>
    <row r="48962" spans="31:31" ht="15.75" x14ac:dyDescent="0.3">
      <c r="AE48962" s="70"/>
    </row>
    <row r="48963" spans="31:31" ht="15.75" x14ac:dyDescent="0.3">
      <c r="AE48963" s="70"/>
    </row>
    <row r="48964" spans="31:31" ht="15.75" x14ac:dyDescent="0.3">
      <c r="AE48964" s="70"/>
    </row>
    <row r="48965" spans="31:31" ht="15.75" x14ac:dyDescent="0.3">
      <c r="AE48965" s="70"/>
    </row>
    <row r="48966" spans="31:31" ht="15.75" x14ac:dyDescent="0.3">
      <c r="AE48966" s="70"/>
    </row>
    <row r="48967" spans="31:31" ht="15.75" x14ac:dyDescent="0.3">
      <c r="AE48967" s="70"/>
    </row>
    <row r="48968" spans="31:31" ht="15.75" x14ac:dyDescent="0.3">
      <c r="AE48968" s="70"/>
    </row>
    <row r="48969" spans="31:31" ht="15.75" x14ac:dyDescent="0.3">
      <c r="AE48969" s="70"/>
    </row>
    <row r="48970" spans="31:31" ht="15.75" x14ac:dyDescent="0.3">
      <c r="AE48970" s="70"/>
    </row>
    <row r="48971" spans="31:31" ht="15.75" x14ac:dyDescent="0.3">
      <c r="AE48971" s="70"/>
    </row>
    <row r="48972" spans="31:31" ht="15.75" x14ac:dyDescent="0.3">
      <c r="AE48972" s="70"/>
    </row>
    <row r="48973" spans="31:31" ht="15.75" x14ac:dyDescent="0.3">
      <c r="AE48973" s="70"/>
    </row>
    <row r="48974" spans="31:31" ht="15.75" x14ac:dyDescent="0.3">
      <c r="AE48974" s="70"/>
    </row>
    <row r="48975" spans="31:31" ht="15.75" x14ac:dyDescent="0.3">
      <c r="AE48975" s="70"/>
    </row>
    <row r="48976" spans="31:31" ht="15.75" x14ac:dyDescent="0.3">
      <c r="AE48976" s="70"/>
    </row>
    <row r="48977" spans="31:31" ht="15.75" x14ac:dyDescent="0.3">
      <c r="AE48977" s="70"/>
    </row>
    <row r="48978" spans="31:31" ht="15.75" x14ac:dyDescent="0.3">
      <c r="AE48978" s="70"/>
    </row>
    <row r="48979" spans="31:31" ht="15.75" x14ac:dyDescent="0.3">
      <c r="AE48979" s="70"/>
    </row>
    <row r="48980" spans="31:31" ht="15.75" x14ac:dyDescent="0.3">
      <c r="AE48980" s="70"/>
    </row>
    <row r="48981" spans="31:31" ht="15.75" x14ac:dyDescent="0.3">
      <c r="AE48981" s="70"/>
    </row>
    <row r="48982" spans="31:31" ht="15.75" x14ac:dyDescent="0.3">
      <c r="AE48982" s="70"/>
    </row>
    <row r="48983" spans="31:31" ht="15.75" x14ac:dyDescent="0.3">
      <c r="AE48983" s="70"/>
    </row>
    <row r="48984" spans="31:31" ht="15.75" x14ac:dyDescent="0.3">
      <c r="AE48984" s="70"/>
    </row>
    <row r="48985" spans="31:31" ht="15.75" x14ac:dyDescent="0.3">
      <c r="AE48985" s="70"/>
    </row>
    <row r="48986" spans="31:31" ht="15.75" x14ac:dyDescent="0.3">
      <c r="AE48986" s="70"/>
    </row>
    <row r="48987" spans="31:31" ht="15.75" x14ac:dyDescent="0.3">
      <c r="AE48987" s="70"/>
    </row>
    <row r="48988" spans="31:31" ht="15.75" x14ac:dyDescent="0.3">
      <c r="AE48988" s="70"/>
    </row>
    <row r="48989" spans="31:31" ht="15.75" x14ac:dyDescent="0.3">
      <c r="AE48989" s="70"/>
    </row>
    <row r="48990" spans="31:31" ht="15.75" x14ac:dyDescent="0.3">
      <c r="AE48990" s="70"/>
    </row>
    <row r="48991" spans="31:31" ht="15.75" x14ac:dyDescent="0.3">
      <c r="AE48991" s="70"/>
    </row>
    <row r="48992" spans="31:31" ht="15.75" x14ac:dyDescent="0.3">
      <c r="AE48992" s="70"/>
    </row>
    <row r="48993" spans="31:31" ht="15.75" x14ac:dyDescent="0.3">
      <c r="AE48993" s="70"/>
    </row>
    <row r="48994" spans="31:31" ht="15.75" x14ac:dyDescent="0.3">
      <c r="AE48994" s="70"/>
    </row>
    <row r="48995" spans="31:31" ht="15.75" x14ac:dyDescent="0.3">
      <c r="AE48995" s="70"/>
    </row>
    <row r="48996" spans="31:31" ht="15.75" x14ac:dyDescent="0.3">
      <c r="AE48996" s="70"/>
    </row>
    <row r="48997" spans="31:31" ht="15.75" x14ac:dyDescent="0.3">
      <c r="AE48997" s="70"/>
    </row>
    <row r="48998" spans="31:31" ht="15.75" x14ac:dyDescent="0.3">
      <c r="AE48998" s="70"/>
    </row>
    <row r="48999" spans="31:31" ht="15.75" x14ac:dyDescent="0.3">
      <c r="AE48999" s="70"/>
    </row>
    <row r="49000" spans="31:31" ht="15.75" x14ac:dyDescent="0.3">
      <c r="AE49000" s="70"/>
    </row>
    <row r="49001" spans="31:31" ht="15.75" x14ac:dyDescent="0.3">
      <c r="AE49001" s="70"/>
    </row>
    <row r="49002" spans="31:31" ht="15.75" x14ac:dyDescent="0.3">
      <c r="AE49002" s="70"/>
    </row>
    <row r="49003" spans="31:31" ht="15.75" x14ac:dyDescent="0.3">
      <c r="AE49003" s="70"/>
    </row>
    <row r="49004" spans="31:31" ht="15.75" x14ac:dyDescent="0.3">
      <c r="AE49004" s="70"/>
    </row>
    <row r="49005" spans="31:31" ht="15.75" x14ac:dyDescent="0.3">
      <c r="AE49005" s="70"/>
    </row>
    <row r="49006" spans="31:31" ht="15.75" x14ac:dyDescent="0.3">
      <c r="AE49006" s="70"/>
    </row>
    <row r="49007" spans="31:31" ht="15.75" x14ac:dyDescent="0.3">
      <c r="AE49007" s="70"/>
    </row>
    <row r="49008" spans="31:31" ht="15.75" x14ac:dyDescent="0.3">
      <c r="AE49008" s="70"/>
    </row>
    <row r="49009" spans="31:31" ht="15.75" x14ac:dyDescent="0.3">
      <c r="AE49009" s="70"/>
    </row>
    <row r="49010" spans="31:31" ht="15.75" x14ac:dyDescent="0.3">
      <c r="AE49010" s="70"/>
    </row>
    <row r="49011" spans="31:31" ht="15.75" x14ac:dyDescent="0.3">
      <c r="AE49011" s="70"/>
    </row>
    <row r="49012" spans="31:31" ht="15.75" x14ac:dyDescent="0.3">
      <c r="AE49012" s="70"/>
    </row>
    <row r="49013" spans="31:31" ht="15.75" x14ac:dyDescent="0.3">
      <c r="AE49013" s="70"/>
    </row>
    <row r="49014" spans="31:31" ht="15.75" x14ac:dyDescent="0.3">
      <c r="AE49014" s="70"/>
    </row>
    <row r="49015" spans="31:31" ht="15.75" x14ac:dyDescent="0.3">
      <c r="AE49015" s="70"/>
    </row>
    <row r="49016" spans="31:31" ht="15.75" x14ac:dyDescent="0.3">
      <c r="AE49016" s="70"/>
    </row>
    <row r="49017" spans="31:31" ht="15.75" x14ac:dyDescent="0.3">
      <c r="AE49017" s="70"/>
    </row>
    <row r="49018" spans="31:31" ht="15.75" x14ac:dyDescent="0.3">
      <c r="AE49018" s="70"/>
    </row>
    <row r="49019" spans="31:31" ht="15.75" x14ac:dyDescent="0.3">
      <c r="AE49019" s="70"/>
    </row>
    <row r="49020" spans="31:31" ht="15.75" x14ac:dyDescent="0.3">
      <c r="AE49020" s="70"/>
    </row>
    <row r="49021" spans="31:31" ht="15.75" x14ac:dyDescent="0.3">
      <c r="AE49021" s="70"/>
    </row>
    <row r="49022" spans="31:31" ht="15.75" x14ac:dyDescent="0.3">
      <c r="AE49022" s="70"/>
    </row>
    <row r="49023" spans="31:31" ht="15.75" x14ac:dyDescent="0.3">
      <c r="AE49023" s="70"/>
    </row>
    <row r="49024" spans="31:31" ht="15.75" x14ac:dyDescent="0.3">
      <c r="AE49024" s="70"/>
    </row>
    <row r="49025" spans="31:31" ht="15.75" x14ac:dyDescent="0.3">
      <c r="AE49025" s="70"/>
    </row>
    <row r="49026" spans="31:31" ht="15.75" x14ac:dyDescent="0.3">
      <c r="AE49026" s="70"/>
    </row>
    <row r="49027" spans="31:31" ht="15.75" x14ac:dyDescent="0.3">
      <c r="AE49027" s="70"/>
    </row>
    <row r="49028" spans="31:31" ht="15.75" x14ac:dyDescent="0.3">
      <c r="AE49028" s="70"/>
    </row>
    <row r="49029" spans="31:31" ht="15.75" x14ac:dyDescent="0.3">
      <c r="AE49029" s="70"/>
    </row>
    <row r="49030" spans="31:31" ht="15.75" x14ac:dyDescent="0.3">
      <c r="AE49030" s="70"/>
    </row>
    <row r="49031" spans="31:31" ht="15.75" x14ac:dyDescent="0.3">
      <c r="AE49031" s="70"/>
    </row>
    <row r="49032" spans="31:31" ht="15.75" x14ac:dyDescent="0.3">
      <c r="AE49032" s="70"/>
    </row>
    <row r="49033" spans="31:31" ht="15.75" x14ac:dyDescent="0.3">
      <c r="AE49033" s="70"/>
    </row>
    <row r="49034" spans="31:31" ht="15.75" x14ac:dyDescent="0.3">
      <c r="AE49034" s="70"/>
    </row>
    <row r="49035" spans="31:31" ht="15.75" x14ac:dyDescent="0.3">
      <c r="AE49035" s="70"/>
    </row>
    <row r="49036" spans="31:31" ht="15.75" x14ac:dyDescent="0.3">
      <c r="AE49036" s="70"/>
    </row>
    <row r="49037" spans="31:31" ht="15.75" x14ac:dyDescent="0.3">
      <c r="AE49037" s="70"/>
    </row>
    <row r="49038" spans="31:31" ht="15.75" x14ac:dyDescent="0.3">
      <c r="AE49038" s="70"/>
    </row>
    <row r="49039" spans="31:31" ht="15.75" x14ac:dyDescent="0.3">
      <c r="AE49039" s="70"/>
    </row>
    <row r="49040" spans="31:31" ht="15.75" x14ac:dyDescent="0.3">
      <c r="AE49040" s="70"/>
    </row>
    <row r="49041" spans="31:31" ht="15.75" x14ac:dyDescent="0.3">
      <c r="AE49041" s="70"/>
    </row>
    <row r="49042" spans="31:31" ht="15.75" x14ac:dyDescent="0.3">
      <c r="AE49042" s="70"/>
    </row>
    <row r="49043" spans="31:31" ht="15.75" x14ac:dyDescent="0.3">
      <c r="AE49043" s="70"/>
    </row>
    <row r="49044" spans="31:31" ht="15.75" x14ac:dyDescent="0.3">
      <c r="AE49044" s="70"/>
    </row>
    <row r="49045" spans="31:31" ht="15.75" x14ac:dyDescent="0.3">
      <c r="AE49045" s="70"/>
    </row>
    <row r="49046" spans="31:31" ht="15.75" x14ac:dyDescent="0.3">
      <c r="AE49046" s="70"/>
    </row>
    <row r="49047" spans="31:31" ht="15.75" x14ac:dyDescent="0.3">
      <c r="AE49047" s="70"/>
    </row>
    <row r="49048" spans="31:31" ht="15.75" x14ac:dyDescent="0.3">
      <c r="AE49048" s="70"/>
    </row>
    <row r="49049" spans="31:31" ht="15.75" x14ac:dyDescent="0.3">
      <c r="AE49049" s="70"/>
    </row>
    <row r="49050" spans="31:31" ht="15.75" x14ac:dyDescent="0.3">
      <c r="AE49050" s="70"/>
    </row>
    <row r="49051" spans="31:31" ht="15.75" x14ac:dyDescent="0.3">
      <c r="AE49051" s="70"/>
    </row>
    <row r="49052" spans="31:31" ht="15.75" x14ac:dyDescent="0.3">
      <c r="AE49052" s="70"/>
    </row>
    <row r="49053" spans="31:31" ht="15.75" x14ac:dyDescent="0.3">
      <c r="AE49053" s="70"/>
    </row>
    <row r="49054" spans="31:31" ht="15.75" x14ac:dyDescent="0.3">
      <c r="AE49054" s="70"/>
    </row>
    <row r="49055" spans="31:31" ht="15.75" x14ac:dyDescent="0.3">
      <c r="AE49055" s="70"/>
    </row>
    <row r="49056" spans="31:31" ht="15.75" x14ac:dyDescent="0.3">
      <c r="AE49056" s="70"/>
    </row>
    <row r="49057" spans="31:31" ht="15.75" x14ac:dyDescent="0.3">
      <c r="AE49057" s="70"/>
    </row>
    <row r="49058" spans="31:31" ht="15.75" x14ac:dyDescent="0.3">
      <c r="AE49058" s="70"/>
    </row>
    <row r="49059" spans="31:31" ht="15.75" x14ac:dyDescent="0.3">
      <c r="AE49059" s="70"/>
    </row>
    <row r="49060" spans="31:31" ht="15.75" x14ac:dyDescent="0.3">
      <c r="AE49060" s="70"/>
    </row>
    <row r="49061" spans="31:31" ht="15.75" x14ac:dyDescent="0.3">
      <c r="AE49061" s="70"/>
    </row>
    <row r="49062" spans="31:31" ht="15.75" x14ac:dyDescent="0.3">
      <c r="AE49062" s="70"/>
    </row>
    <row r="49063" spans="31:31" ht="15.75" x14ac:dyDescent="0.3">
      <c r="AE49063" s="70"/>
    </row>
    <row r="49064" spans="31:31" ht="15.75" x14ac:dyDescent="0.3">
      <c r="AE49064" s="70"/>
    </row>
    <row r="49065" spans="31:31" ht="15.75" x14ac:dyDescent="0.3">
      <c r="AE49065" s="70"/>
    </row>
    <row r="49066" spans="31:31" ht="15.75" x14ac:dyDescent="0.3">
      <c r="AE49066" s="70"/>
    </row>
    <row r="49067" spans="31:31" ht="15.75" x14ac:dyDescent="0.3">
      <c r="AE49067" s="70"/>
    </row>
    <row r="49068" spans="31:31" ht="15.75" x14ac:dyDescent="0.3">
      <c r="AE49068" s="70"/>
    </row>
    <row r="49069" spans="31:31" ht="15.75" x14ac:dyDescent="0.3">
      <c r="AE49069" s="70"/>
    </row>
    <row r="49070" spans="31:31" ht="15.75" x14ac:dyDescent="0.3">
      <c r="AE49070" s="70"/>
    </row>
    <row r="49071" spans="31:31" ht="15.75" x14ac:dyDescent="0.3">
      <c r="AE49071" s="70"/>
    </row>
    <row r="49072" spans="31:31" ht="15.75" x14ac:dyDescent="0.3">
      <c r="AE49072" s="70"/>
    </row>
    <row r="49073" spans="31:31" ht="15.75" x14ac:dyDescent="0.3">
      <c r="AE49073" s="70"/>
    </row>
    <row r="49074" spans="31:31" ht="15.75" x14ac:dyDescent="0.3">
      <c r="AE49074" s="70"/>
    </row>
    <row r="49075" spans="31:31" ht="15.75" x14ac:dyDescent="0.3">
      <c r="AE49075" s="70"/>
    </row>
    <row r="49076" spans="31:31" ht="15.75" x14ac:dyDescent="0.3">
      <c r="AE49076" s="70"/>
    </row>
    <row r="49077" spans="31:31" ht="15.75" x14ac:dyDescent="0.3">
      <c r="AE49077" s="70"/>
    </row>
    <row r="49078" spans="31:31" ht="15.75" x14ac:dyDescent="0.3">
      <c r="AE49078" s="70"/>
    </row>
    <row r="49079" spans="31:31" ht="15.75" x14ac:dyDescent="0.3">
      <c r="AE49079" s="70"/>
    </row>
    <row r="49080" spans="31:31" ht="15.75" x14ac:dyDescent="0.3">
      <c r="AE49080" s="70"/>
    </row>
    <row r="49081" spans="31:31" ht="15.75" x14ac:dyDescent="0.3">
      <c r="AE49081" s="70"/>
    </row>
    <row r="49082" spans="31:31" ht="15.75" x14ac:dyDescent="0.3">
      <c r="AE49082" s="70"/>
    </row>
    <row r="49083" spans="31:31" ht="15.75" x14ac:dyDescent="0.3">
      <c r="AE49083" s="70"/>
    </row>
    <row r="49084" spans="31:31" ht="15.75" x14ac:dyDescent="0.3">
      <c r="AE49084" s="70"/>
    </row>
    <row r="49085" spans="31:31" ht="15.75" x14ac:dyDescent="0.3">
      <c r="AE49085" s="70"/>
    </row>
    <row r="49086" spans="31:31" ht="15.75" x14ac:dyDescent="0.3">
      <c r="AE49086" s="70"/>
    </row>
    <row r="49087" spans="31:31" ht="15.75" x14ac:dyDescent="0.3">
      <c r="AE49087" s="70"/>
    </row>
    <row r="49088" spans="31:31" ht="15.75" x14ac:dyDescent="0.3">
      <c r="AE49088" s="70"/>
    </row>
    <row r="49089" spans="31:31" ht="15.75" x14ac:dyDescent="0.3">
      <c r="AE49089" s="70"/>
    </row>
    <row r="49090" spans="31:31" ht="15.75" x14ac:dyDescent="0.3">
      <c r="AE49090" s="70"/>
    </row>
    <row r="49091" spans="31:31" ht="15.75" x14ac:dyDescent="0.3">
      <c r="AE49091" s="70"/>
    </row>
    <row r="49092" spans="31:31" ht="15.75" x14ac:dyDescent="0.3">
      <c r="AE49092" s="70"/>
    </row>
    <row r="49093" spans="31:31" ht="15.75" x14ac:dyDescent="0.3">
      <c r="AE49093" s="70"/>
    </row>
    <row r="49094" spans="31:31" ht="15.75" x14ac:dyDescent="0.3">
      <c r="AE49094" s="70"/>
    </row>
    <row r="49095" spans="31:31" ht="15.75" x14ac:dyDescent="0.3">
      <c r="AE49095" s="70"/>
    </row>
    <row r="49096" spans="31:31" ht="15.75" x14ac:dyDescent="0.3">
      <c r="AE49096" s="70"/>
    </row>
    <row r="49097" spans="31:31" ht="15.75" x14ac:dyDescent="0.3">
      <c r="AE49097" s="70"/>
    </row>
    <row r="49098" spans="31:31" ht="15.75" x14ac:dyDescent="0.3">
      <c r="AE49098" s="70"/>
    </row>
    <row r="49099" spans="31:31" ht="15.75" x14ac:dyDescent="0.3">
      <c r="AE49099" s="70"/>
    </row>
    <row r="49100" spans="31:31" ht="15.75" x14ac:dyDescent="0.3">
      <c r="AE49100" s="70"/>
    </row>
    <row r="49101" spans="31:31" ht="15.75" x14ac:dyDescent="0.3">
      <c r="AE49101" s="70"/>
    </row>
    <row r="49102" spans="31:31" ht="15.75" x14ac:dyDescent="0.3">
      <c r="AE49102" s="70"/>
    </row>
    <row r="49103" spans="31:31" ht="15.75" x14ac:dyDescent="0.3">
      <c r="AE49103" s="70"/>
    </row>
    <row r="49104" spans="31:31" ht="15.75" x14ac:dyDescent="0.3">
      <c r="AE49104" s="70"/>
    </row>
    <row r="49105" spans="31:31" ht="15.75" x14ac:dyDescent="0.3">
      <c r="AE49105" s="70"/>
    </row>
    <row r="49106" spans="31:31" ht="15.75" x14ac:dyDescent="0.3">
      <c r="AE49106" s="70"/>
    </row>
    <row r="49107" spans="31:31" ht="15.75" x14ac:dyDescent="0.3">
      <c r="AE49107" s="70"/>
    </row>
    <row r="49108" spans="31:31" ht="15.75" x14ac:dyDescent="0.3">
      <c r="AE49108" s="70"/>
    </row>
    <row r="49109" spans="31:31" ht="15.75" x14ac:dyDescent="0.3">
      <c r="AE49109" s="70"/>
    </row>
    <row r="49110" spans="31:31" ht="15.75" x14ac:dyDescent="0.3">
      <c r="AE49110" s="70"/>
    </row>
    <row r="49111" spans="31:31" ht="15.75" x14ac:dyDescent="0.3">
      <c r="AE49111" s="70"/>
    </row>
    <row r="49112" spans="31:31" ht="15.75" x14ac:dyDescent="0.3">
      <c r="AE49112" s="70"/>
    </row>
    <row r="49113" spans="31:31" ht="15.75" x14ac:dyDescent="0.3">
      <c r="AE49113" s="70"/>
    </row>
    <row r="49114" spans="31:31" ht="15.75" x14ac:dyDescent="0.3">
      <c r="AE49114" s="70"/>
    </row>
    <row r="49115" spans="31:31" ht="15.75" x14ac:dyDescent="0.3">
      <c r="AE49115" s="70"/>
    </row>
    <row r="49116" spans="31:31" ht="15.75" x14ac:dyDescent="0.3">
      <c r="AE49116" s="70"/>
    </row>
    <row r="49117" spans="31:31" ht="15.75" x14ac:dyDescent="0.3">
      <c r="AE49117" s="70"/>
    </row>
    <row r="49118" spans="31:31" ht="15.75" x14ac:dyDescent="0.3">
      <c r="AE49118" s="70"/>
    </row>
    <row r="49119" spans="31:31" ht="15.75" x14ac:dyDescent="0.3">
      <c r="AE49119" s="70"/>
    </row>
    <row r="49120" spans="31:31" ht="15.75" x14ac:dyDescent="0.3">
      <c r="AE49120" s="70"/>
    </row>
    <row r="49121" spans="31:31" ht="15.75" x14ac:dyDescent="0.3">
      <c r="AE49121" s="70"/>
    </row>
    <row r="49122" spans="31:31" ht="15.75" x14ac:dyDescent="0.3">
      <c r="AE49122" s="70"/>
    </row>
    <row r="49123" spans="31:31" ht="15.75" x14ac:dyDescent="0.3">
      <c r="AE49123" s="70"/>
    </row>
    <row r="49124" spans="31:31" ht="15.75" x14ac:dyDescent="0.3">
      <c r="AE49124" s="70"/>
    </row>
    <row r="49125" spans="31:31" ht="15.75" x14ac:dyDescent="0.3">
      <c r="AE49125" s="70"/>
    </row>
    <row r="49126" spans="31:31" ht="15.75" x14ac:dyDescent="0.3">
      <c r="AE49126" s="70"/>
    </row>
    <row r="49127" spans="31:31" ht="15.75" x14ac:dyDescent="0.3">
      <c r="AE49127" s="70"/>
    </row>
    <row r="49128" spans="31:31" ht="15.75" x14ac:dyDescent="0.3">
      <c r="AE49128" s="70"/>
    </row>
    <row r="49129" spans="31:31" ht="15.75" x14ac:dyDescent="0.3">
      <c r="AE49129" s="70"/>
    </row>
    <row r="49130" spans="31:31" ht="15.75" x14ac:dyDescent="0.3">
      <c r="AE49130" s="70"/>
    </row>
    <row r="49131" spans="31:31" ht="15.75" x14ac:dyDescent="0.3">
      <c r="AE49131" s="70"/>
    </row>
    <row r="49132" spans="31:31" ht="15.75" x14ac:dyDescent="0.3">
      <c r="AE49132" s="70"/>
    </row>
    <row r="49133" spans="31:31" ht="15.75" x14ac:dyDescent="0.3">
      <c r="AE49133" s="70"/>
    </row>
    <row r="49134" spans="31:31" ht="15.75" x14ac:dyDescent="0.3">
      <c r="AE49134" s="70"/>
    </row>
    <row r="49135" spans="31:31" ht="15.75" x14ac:dyDescent="0.3">
      <c r="AE49135" s="70"/>
    </row>
    <row r="49136" spans="31:31" ht="15.75" x14ac:dyDescent="0.3">
      <c r="AE49136" s="70"/>
    </row>
    <row r="49137" spans="31:31" ht="15.75" x14ac:dyDescent="0.3">
      <c r="AE49137" s="70"/>
    </row>
    <row r="49138" spans="31:31" ht="15.75" x14ac:dyDescent="0.3">
      <c r="AE49138" s="70"/>
    </row>
    <row r="49139" spans="31:31" ht="15.75" x14ac:dyDescent="0.3">
      <c r="AE49139" s="70"/>
    </row>
    <row r="49140" spans="31:31" ht="15.75" x14ac:dyDescent="0.3">
      <c r="AE49140" s="70"/>
    </row>
    <row r="49141" spans="31:31" ht="15.75" x14ac:dyDescent="0.3">
      <c r="AE49141" s="70"/>
    </row>
    <row r="49142" spans="31:31" ht="15.75" x14ac:dyDescent="0.3">
      <c r="AE49142" s="70"/>
    </row>
    <row r="49143" spans="31:31" ht="15.75" x14ac:dyDescent="0.3">
      <c r="AE49143" s="70"/>
    </row>
    <row r="49144" spans="31:31" ht="15.75" x14ac:dyDescent="0.3">
      <c r="AE49144" s="70"/>
    </row>
    <row r="49145" spans="31:31" ht="15.75" x14ac:dyDescent="0.3">
      <c r="AE49145" s="70"/>
    </row>
    <row r="49146" spans="31:31" ht="15.75" x14ac:dyDescent="0.3">
      <c r="AE49146" s="70"/>
    </row>
    <row r="49147" spans="31:31" ht="15.75" x14ac:dyDescent="0.3">
      <c r="AE49147" s="70"/>
    </row>
    <row r="49148" spans="31:31" ht="15.75" x14ac:dyDescent="0.3">
      <c r="AE49148" s="70"/>
    </row>
    <row r="49149" spans="31:31" ht="15.75" x14ac:dyDescent="0.3">
      <c r="AE49149" s="70"/>
    </row>
    <row r="49150" spans="31:31" ht="15.75" x14ac:dyDescent="0.3">
      <c r="AE49150" s="70"/>
    </row>
    <row r="49151" spans="31:31" ht="15.75" x14ac:dyDescent="0.3">
      <c r="AE49151" s="70"/>
    </row>
    <row r="49152" spans="31:31" ht="15.75" x14ac:dyDescent="0.3">
      <c r="AE49152" s="70"/>
    </row>
    <row r="49153" spans="31:31" ht="15.75" x14ac:dyDescent="0.3">
      <c r="AE49153" s="70"/>
    </row>
    <row r="49154" spans="31:31" ht="15.75" x14ac:dyDescent="0.3">
      <c r="AE49154" s="70"/>
    </row>
    <row r="49155" spans="31:31" ht="15.75" x14ac:dyDescent="0.3">
      <c r="AE49155" s="70"/>
    </row>
    <row r="49156" spans="31:31" ht="15.75" x14ac:dyDescent="0.3">
      <c r="AE49156" s="70"/>
    </row>
    <row r="49157" spans="31:31" ht="15.75" x14ac:dyDescent="0.3">
      <c r="AE49157" s="70"/>
    </row>
    <row r="49158" spans="31:31" ht="15.75" x14ac:dyDescent="0.3">
      <c r="AE49158" s="70"/>
    </row>
    <row r="49159" spans="31:31" ht="15.75" x14ac:dyDescent="0.3">
      <c r="AE49159" s="70"/>
    </row>
    <row r="49160" spans="31:31" ht="15.75" x14ac:dyDescent="0.3">
      <c r="AE49160" s="70"/>
    </row>
    <row r="49161" spans="31:31" ht="15.75" x14ac:dyDescent="0.3">
      <c r="AE49161" s="70"/>
    </row>
    <row r="49162" spans="31:31" ht="15.75" x14ac:dyDescent="0.3">
      <c r="AE49162" s="70"/>
    </row>
    <row r="49163" spans="31:31" ht="15.75" x14ac:dyDescent="0.3">
      <c r="AE49163" s="70"/>
    </row>
    <row r="49164" spans="31:31" ht="15.75" x14ac:dyDescent="0.3">
      <c r="AE49164" s="70"/>
    </row>
    <row r="49165" spans="31:31" ht="15.75" x14ac:dyDescent="0.3">
      <c r="AE49165" s="70"/>
    </row>
    <row r="49166" spans="31:31" ht="15.75" x14ac:dyDescent="0.3">
      <c r="AE49166" s="70"/>
    </row>
    <row r="49167" spans="31:31" ht="15.75" x14ac:dyDescent="0.3">
      <c r="AE49167" s="70"/>
    </row>
    <row r="49168" spans="31:31" ht="15.75" x14ac:dyDescent="0.3">
      <c r="AE49168" s="70"/>
    </row>
    <row r="49169" spans="31:31" ht="15.75" x14ac:dyDescent="0.3">
      <c r="AE49169" s="70"/>
    </row>
    <row r="49170" spans="31:31" ht="15.75" x14ac:dyDescent="0.3">
      <c r="AE49170" s="70"/>
    </row>
    <row r="49171" spans="31:31" ht="15.75" x14ac:dyDescent="0.3">
      <c r="AE49171" s="70"/>
    </row>
    <row r="49172" spans="31:31" ht="15.75" x14ac:dyDescent="0.3">
      <c r="AE49172" s="70"/>
    </row>
    <row r="49173" spans="31:31" ht="15.75" x14ac:dyDescent="0.3">
      <c r="AE49173" s="70"/>
    </row>
    <row r="49174" spans="31:31" ht="15.75" x14ac:dyDescent="0.3">
      <c r="AE49174" s="70"/>
    </row>
    <row r="49175" spans="31:31" ht="15.75" x14ac:dyDescent="0.3">
      <c r="AE49175" s="70"/>
    </row>
    <row r="49176" spans="31:31" ht="15.75" x14ac:dyDescent="0.3">
      <c r="AE49176" s="70"/>
    </row>
    <row r="49177" spans="31:31" ht="15.75" x14ac:dyDescent="0.3">
      <c r="AE49177" s="70"/>
    </row>
    <row r="49178" spans="31:31" ht="15.75" x14ac:dyDescent="0.3">
      <c r="AE49178" s="70"/>
    </row>
    <row r="49179" spans="31:31" ht="15.75" x14ac:dyDescent="0.3">
      <c r="AE49179" s="70"/>
    </row>
    <row r="49180" spans="31:31" ht="15.75" x14ac:dyDescent="0.3">
      <c r="AE49180" s="70"/>
    </row>
    <row r="49181" spans="31:31" ht="15.75" x14ac:dyDescent="0.3">
      <c r="AE49181" s="70"/>
    </row>
    <row r="49182" spans="31:31" ht="15.75" x14ac:dyDescent="0.3">
      <c r="AE49182" s="70"/>
    </row>
    <row r="49183" spans="31:31" ht="15.75" x14ac:dyDescent="0.3">
      <c r="AE49183" s="70"/>
    </row>
    <row r="49184" spans="31:31" ht="15.75" x14ac:dyDescent="0.3">
      <c r="AE49184" s="70"/>
    </row>
    <row r="49185" spans="31:31" ht="15.75" x14ac:dyDescent="0.3">
      <c r="AE49185" s="70"/>
    </row>
    <row r="49186" spans="31:31" ht="15.75" x14ac:dyDescent="0.3">
      <c r="AE49186" s="70"/>
    </row>
    <row r="49187" spans="31:31" ht="15.75" x14ac:dyDescent="0.3">
      <c r="AE49187" s="70"/>
    </row>
    <row r="49188" spans="31:31" ht="15.75" x14ac:dyDescent="0.3">
      <c r="AE49188" s="70"/>
    </row>
    <row r="49189" spans="31:31" ht="15.75" x14ac:dyDescent="0.3">
      <c r="AE49189" s="70"/>
    </row>
    <row r="49190" spans="31:31" ht="15.75" x14ac:dyDescent="0.3">
      <c r="AE49190" s="70"/>
    </row>
    <row r="49191" spans="31:31" ht="15.75" x14ac:dyDescent="0.3">
      <c r="AE49191" s="70"/>
    </row>
    <row r="49192" spans="31:31" ht="15.75" x14ac:dyDescent="0.3">
      <c r="AE49192" s="70"/>
    </row>
    <row r="49193" spans="31:31" ht="15.75" x14ac:dyDescent="0.3">
      <c r="AE49193" s="70"/>
    </row>
    <row r="49194" spans="31:31" ht="15.75" x14ac:dyDescent="0.3">
      <c r="AE49194" s="70"/>
    </row>
    <row r="49195" spans="31:31" ht="15.75" x14ac:dyDescent="0.3">
      <c r="AE49195" s="70"/>
    </row>
    <row r="49196" spans="31:31" ht="15.75" x14ac:dyDescent="0.3">
      <c r="AE49196" s="70"/>
    </row>
    <row r="49197" spans="31:31" ht="15.75" x14ac:dyDescent="0.3">
      <c r="AE49197" s="70"/>
    </row>
    <row r="49198" spans="31:31" ht="15.75" x14ac:dyDescent="0.3">
      <c r="AE49198" s="70"/>
    </row>
    <row r="49199" spans="31:31" ht="15.75" x14ac:dyDescent="0.3">
      <c r="AE49199" s="70"/>
    </row>
    <row r="49200" spans="31:31" ht="15.75" x14ac:dyDescent="0.3">
      <c r="AE49200" s="70"/>
    </row>
    <row r="49201" spans="31:31" ht="15.75" x14ac:dyDescent="0.3">
      <c r="AE49201" s="70"/>
    </row>
    <row r="49202" spans="31:31" ht="15.75" x14ac:dyDescent="0.3">
      <c r="AE49202" s="70"/>
    </row>
    <row r="49203" spans="31:31" ht="15.75" x14ac:dyDescent="0.3">
      <c r="AE49203" s="70"/>
    </row>
    <row r="49204" spans="31:31" ht="15.75" x14ac:dyDescent="0.3">
      <c r="AE49204" s="70"/>
    </row>
    <row r="49205" spans="31:31" ht="15.75" x14ac:dyDescent="0.3">
      <c r="AE49205" s="70"/>
    </row>
    <row r="49206" spans="31:31" ht="15.75" x14ac:dyDescent="0.3">
      <c r="AE49206" s="70"/>
    </row>
    <row r="49207" spans="31:31" ht="15.75" x14ac:dyDescent="0.3">
      <c r="AE49207" s="70"/>
    </row>
    <row r="49208" spans="31:31" ht="15.75" x14ac:dyDescent="0.3">
      <c r="AE49208" s="70"/>
    </row>
    <row r="49209" spans="31:31" ht="15.75" x14ac:dyDescent="0.3">
      <c r="AE49209" s="70"/>
    </row>
    <row r="49210" spans="31:31" ht="15.75" x14ac:dyDescent="0.3">
      <c r="AE49210" s="70"/>
    </row>
    <row r="49211" spans="31:31" ht="15.75" x14ac:dyDescent="0.3">
      <c r="AE49211" s="70"/>
    </row>
    <row r="49212" spans="31:31" ht="15.75" x14ac:dyDescent="0.3">
      <c r="AE49212" s="70"/>
    </row>
    <row r="49213" spans="31:31" ht="15.75" x14ac:dyDescent="0.3">
      <c r="AE49213" s="70"/>
    </row>
    <row r="49214" spans="31:31" ht="15.75" x14ac:dyDescent="0.3">
      <c r="AE49214" s="70"/>
    </row>
    <row r="49215" spans="31:31" ht="15.75" x14ac:dyDescent="0.3">
      <c r="AE49215" s="70"/>
    </row>
    <row r="49216" spans="31:31" ht="15.75" x14ac:dyDescent="0.3">
      <c r="AE49216" s="70"/>
    </row>
    <row r="49217" spans="31:31" ht="15.75" x14ac:dyDescent="0.3">
      <c r="AE49217" s="70"/>
    </row>
    <row r="49218" spans="31:31" ht="15.75" x14ac:dyDescent="0.3">
      <c r="AE49218" s="70"/>
    </row>
    <row r="49219" spans="31:31" ht="15.75" x14ac:dyDescent="0.3">
      <c r="AE49219" s="70"/>
    </row>
    <row r="49220" spans="31:31" ht="15.75" x14ac:dyDescent="0.3">
      <c r="AE49220" s="70"/>
    </row>
    <row r="49221" spans="31:31" ht="15.75" x14ac:dyDescent="0.3">
      <c r="AE49221" s="70"/>
    </row>
    <row r="49222" spans="31:31" ht="15.75" x14ac:dyDescent="0.3">
      <c r="AE49222" s="70"/>
    </row>
    <row r="49223" spans="31:31" ht="15.75" x14ac:dyDescent="0.3">
      <c r="AE49223" s="70"/>
    </row>
    <row r="49224" spans="31:31" ht="15.75" x14ac:dyDescent="0.3">
      <c r="AE49224" s="70"/>
    </row>
    <row r="49225" spans="31:31" ht="15.75" x14ac:dyDescent="0.3">
      <c r="AE49225" s="70"/>
    </row>
    <row r="49226" spans="31:31" ht="15.75" x14ac:dyDescent="0.3">
      <c r="AE49226" s="70"/>
    </row>
    <row r="49227" spans="31:31" ht="15.75" x14ac:dyDescent="0.3">
      <c r="AE49227" s="70"/>
    </row>
    <row r="49228" spans="31:31" ht="15.75" x14ac:dyDescent="0.3">
      <c r="AE49228" s="70"/>
    </row>
    <row r="49229" spans="31:31" ht="15.75" x14ac:dyDescent="0.3">
      <c r="AE49229" s="70"/>
    </row>
    <row r="49230" spans="31:31" ht="15.75" x14ac:dyDescent="0.3">
      <c r="AE49230" s="70"/>
    </row>
    <row r="49231" spans="31:31" ht="15.75" x14ac:dyDescent="0.3">
      <c r="AE49231" s="70"/>
    </row>
    <row r="49232" spans="31:31" ht="15.75" x14ac:dyDescent="0.3">
      <c r="AE49232" s="70"/>
    </row>
    <row r="49233" spans="31:31" ht="15.75" x14ac:dyDescent="0.3">
      <c r="AE49233" s="70"/>
    </row>
    <row r="49234" spans="31:31" ht="15.75" x14ac:dyDescent="0.3">
      <c r="AE49234" s="70"/>
    </row>
    <row r="49235" spans="31:31" ht="15.75" x14ac:dyDescent="0.3">
      <c r="AE49235" s="70"/>
    </row>
    <row r="49236" spans="31:31" ht="15.75" x14ac:dyDescent="0.3">
      <c r="AE49236" s="70"/>
    </row>
    <row r="49237" spans="31:31" ht="15.75" x14ac:dyDescent="0.3">
      <c r="AE49237" s="70"/>
    </row>
    <row r="49238" spans="31:31" ht="15.75" x14ac:dyDescent="0.3">
      <c r="AE49238" s="70"/>
    </row>
    <row r="49239" spans="31:31" ht="15.75" x14ac:dyDescent="0.3">
      <c r="AE49239" s="70"/>
    </row>
    <row r="49240" spans="31:31" ht="15.75" x14ac:dyDescent="0.3">
      <c r="AE49240" s="70"/>
    </row>
    <row r="49241" spans="31:31" ht="15.75" x14ac:dyDescent="0.3">
      <c r="AE49241" s="70"/>
    </row>
    <row r="49242" spans="31:31" ht="15.75" x14ac:dyDescent="0.3">
      <c r="AE49242" s="70"/>
    </row>
    <row r="49243" spans="31:31" ht="15.75" x14ac:dyDescent="0.3">
      <c r="AE49243" s="70"/>
    </row>
    <row r="49244" spans="31:31" ht="15.75" x14ac:dyDescent="0.3">
      <c r="AE49244" s="70"/>
    </row>
    <row r="49245" spans="31:31" ht="15.75" x14ac:dyDescent="0.3">
      <c r="AE49245" s="70"/>
    </row>
    <row r="49246" spans="31:31" ht="15.75" x14ac:dyDescent="0.3">
      <c r="AE49246" s="70"/>
    </row>
    <row r="49247" spans="31:31" ht="15.75" x14ac:dyDescent="0.3">
      <c r="AE49247" s="70"/>
    </row>
    <row r="49248" spans="31:31" ht="15.75" x14ac:dyDescent="0.3">
      <c r="AE49248" s="70"/>
    </row>
    <row r="49249" spans="31:31" ht="15.75" x14ac:dyDescent="0.3">
      <c r="AE49249" s="70"/>
    </row>
    <row r="49250" spans="31:31" ht="15.75" x14ac:dyDescent="0.3">
      <c r="AE49250" s="70"/>
    </row>
    <row r="49251" spans="31:31" ht="15.75" x14ac:dyDescent="0.3">
      <c r="AE49251" s="70"/>
    </row>
    <row r="49252" spans="31:31" ht="15.75" x14ac:dyDescent="0.3">
      <c r="AE49252" s="70"/>
    </row>
    <row r="49253" spans="31:31" ht="15.75" x14ac:dyDescent="0.3">
      <c r="AE49253" s="70"/>
    </row>
    <row r="49254" spans="31:31" ht="15.75" x14ac:dyDescent="0.3">
      <c r="AE49254" s="70"/>
    </row>
    <row r="49255" spans="31:31" ht="15.75" x14ac:dyDescent="0.3">
      <c r="AE49255" s="70"/>
    </row>
    <row r="49256" spans="31:31" ht="15.75" x14ac:dyDescent="0.3">
      <c r="AE49256" s="70"/>
    </row>
    <row r="49257" spans="31:31" ht="15.75" x14ac:dyDescent="0.3">
      <c r="AE49257" s="70"/>
    </row>
    <row r="49258" spans="31:31" ht="15.75" x14ac:dyDescent="0.3">
      <c r="AE49258" s="70"/>
    </row>
    <row r="49259" spans="31:31" ht="15.75" x14ac:dyDescent="0.3">
      <c r="AE49259" s="70"/>
    </row>
    <row r="49260" spans="31:31" ht="15.75" x14ac:dyDescent="0.3">
      <c r="AE49260" s="70"/>
    </row>
    <row r="49261" spans="31:31" ht="15.75" x14ac:dyDescent="0.3">
      <c r="AE49261" s="70"/>
    </row>
    <row r="49262" spans="31:31" ht="15.75" x14ac:dyDescent="0.3">
      <c r="AE49262" s="70"/>
    </row>
    <row r="49263" spans="31:31" ht="15.75" x14ac:dyDescent="0.3">
      <c r="AE49263" s="70"/>
    </row>
    <row r="49264" spans="31:31" ht="15.75" x14ac:dyDescent="0.3">
      <c r="AE49264" s="70"/>
    </row>
    <row r="49265" spans="31:31" ht="15.75" x14ac:dyDescent="0.3">
      <c r="AE49265" s="70"/>
    </row>
    <row r="49266" spans="31:31" ht="15.75" x14ac:dyDescent="0.3">
      <c r="AE49266" s="70"/>
    </row>
    <row r="49267" spans="31:31" ht="15.75" x14ac:dyDescent="0.3">
      <c r="AE49267" s="70"/>
    </row>
    <row r="49268" spans="31:31" ht="15.75" x14ac:dyDescent="0.3">
      <c r="AE49268" s="70"/>
    </row>
    <row r="49269" spans="31:31" ht="15.75" x14ac:dyDescent="0.3">
      <c r="AE49269" s="70"/>
    </row>
    <row r="49270" spans="31:31" ht="15.75" x14ac:dyDescent="0.3">
      <c r="AE49270" s="70"/>
    </row>
    <row r="49271" spans="31:31" ht="15.75" x14ac:dyDescent="0.3">
      <c r="AE49271" s="70"/>
    </row>
    <row r="49272" spans="31:31" ht="15.75" x14ac:dyDescent="0.3">
      <c r="AE49272" s="70"/>
    </row>
    <row r="49273" spans="31:31" ht="15.75" x14ac:dyDescent="0.3">
      <c r="AE49273" s="70"/>
    </row>
    <row r="49274" spans="31:31" ht="15.75" x14ac:dyDescent="0.3">
      <c r="AE49274" s="70"/>
    </row>
    <row r="49275" spans="31:31" ht="15.75" x14ac:dyDescent="0.3">
      <c r="AE49275" s="70"/>
    </row>
    <row r="49276" spans="31:31" ht="15.75" x14ac:dyDescent="0.3">
      <c r="AE49276" s="70"/>
    </row>
    <row r="49277" spans="31:31" ht="15.75" x14ac:dyDescent="0.3">
      <c r="AE49277" s="70"/>
    </row>
    <row r="49278" spans="31:31" ht="15.75" x14ac:dyDescent="0.3">
      <c r="AE49278" s="70"/>
    </row>
    <row r="49279" spans="31:31" ht="15.75" x14ac:dyDescent="0.3">
      <c r="AE49279" s="70"/>
    </row>
    <row r="49280" spans="31:31" ht="15.75" x14ac:dyDescent="0.3">
      <c r="AE49280" s="70"/>
    </row>
    <row r="49281" spans="31:31" ht="15.75" x14ac:dyDescent="0.3">
      <c r="AE49281" s="70"/>
    </row>
    <row r="49282" spans="31:31" ht="15.75" x14ac:dyDescent="0.3">
      <c r="AE49282" s="70"/>
    </row>
    <row r="49283" spans="31:31" ht="15.75" x14ac:dyDescent="0.3">
      <c r="AE49283" s="70"/>
    </row>
    <row r="49284" spans="31:31" ht="15.75" x14ac:dyDescent="0.3">
      <c r="AE49284" s="70"/>
    </row>
    <row r="49285" spans="31:31" ht="15.75" x14ac:dyDescent="0.3">
      <c r="AE49285" s="70"/>
    </row>
    <row r="49286" spans="31:31" ht="15.75" x14ac:dyDescent="0.3">
      <c r="AE49286" s="70"/>
    </row>
    <row r="49287" spans="31:31" ht="15.75" x14ac:dyDescent="0.3">
      <c r="AE49287" s="70"/>
    </row>
    <row r="49288" spans="31:31" ht="15.75" x14ac:dyDescent="0.3">
      <c r="AE49288" s="70"/>
    </row>
    <row r="49289" spans="31:31" ht="15.75" x14ac:dyDescent="0.3">
      <c r="AE49289" s="70"/>
    </row>
    <row r="49290" spans="31:31" ht="15.75" x14ac:dyDescent="0.3">
      <c r="AE49290" s="70"/>
    </row>
    <row r="49291" spans="31:31" ht="15.75" x14ac:dyDescent="0.3">
      <c r="AE49291" s="70"/>
    </row>
    <row r="49292" spans="31:31" ht="15.75" x14ac:dyDescent="0.3">
      <c r="AE49292" s="70"/>
    </row>
    <row r="49293" spans="31:31" ht="15.75" x14ac:dyDescent="0.3">
      <c r="AE49293" s="70"/>
    </row>
    <row r="49294" spans="31:31" ht="15.75" x14ac:dyDescent="0.3">
      <c r="AE49294" s="70"/>
    </row>
    <row r="49295" spans="31:31" ht="15.75" x14ac:dyDescent="0.3">
      <c r="AE49295" s="70"/>
    </row>
    <row r="49296" spans="31:31" ht="15.75" x14ac:dyDescent="0.3">
      <c r="AE49296" s="70"/>
    </row>
    <row r="49297" spans="31:31" ht="15.75" x14ac:dyDescent="0.3">
      <c r="AE49297" s="70"/>
    </row>
    <row r="49298" spans="31:31" ht="15.75" x14ac:dyDescent="0.3">
      <c r="AE49298" s="70"/>
    </row>
    <row r="49299" spans="31:31" ht="15.75" x14ac:dyDescent="0.3">
      <c r="AE49299" s="70"/>
    </row>
    <row r="49300" spans="31:31" ht="15.75" x14ac:dyDescent="0.3">
      <c r="AE49300" s="70"/>
    </row>
    <row r="49301" spans="31:31" ht="15.75" x14ac:dyDescent="0.3">
      <c r="AE49301" s="70"/>
    </row>
    <row r="49302" spans="31:31" ht="15.75" x14ac:dyDescent="0.3">
      <c r="AE49302" s="70"/>
    </row>
    <row r="49303" spans="31:31" ht="15.75" x14ac:dyDescent="0.3">
      <c r="AE49303" s="70"/>
    </row>
    <row r="49304" spans="31:31" ht="15.75" x14ac:dyDescent="0.3">
      <c r="AE49304" s="70"/>
    </row>
    <row r="49305" spans="31:31" ht="15.75" x14ac:dyDescent="0.3">
      <c r="AE49305" s="70"/>
    </row>
    <row r="49306" spans="31:31" ht="15.75" x14ac:dyDescent="0.3">
      <c r="AE49306" s="70"/>
    </row>
    <row r="49307" spans="31:31" ht="15.75" x14ac:dyDescent="0.3">
      <c r="AE49307" s="70"/>
    </row>
    <row r="49308" spans="31:31" ht="15.75" x14ac:dyDescent="0.3">
      <c r="AE49308" s="70"/>
    </row>
    <row r="49309" spans="31:31" ht="15.75" x14ac:dyDescent="0.3">
      <c r="AE49309" s="70"/>
    </row>
    <row r="49310" spans="31:31" ht="15.75" x14ac:dyDescent="0.3">
      <c r="AE49310" s="70"/>
    </row>
    <row r="49311" spans="31:31" ht="15.75" x14ac:dyDescent="0.3">
      <c r="AE49311" s="70"/>
    </row>
    <row r="49312" spans="31:31" ht="15.75" x14ac:dyDescent="0.3">
      <c r="AE49312" s="70"/>
    </row>
    <row r="49313" spans="31:31" ht="15.75" x14ac:dyDescent="0.3">
      <c r="AE49313" s="70"/>
    </row>
    <row r="49314" spans="31:31" ht="15.75" x14ac:dyDescent="0.3">
      <c r="AE49314" s="70"/>
    </row>
    <row r="49315" spans="31:31" ht="15.75" x14ac:dyDescent="0.3">
      <c r="AE49315" s="70"/>
    </row>
    <row r="49316" spans="31:31" ht="15.75" x14ac:dyDescent="0.3">
      <c r="AE49316" s="70"/>
    </row>
    <row r="49317" spans="31:31" ht="15.75" x14ac:dyDescent="0.3">
      <c r="AE49317" s="70"/>
    </row>
    <row r="49318" spans="31:31" ht="15.75" x14ac:dyDescent="0.3">
      <c r="AE49318" s="70"/>
    </row>
    <row r="49319" spans="31:31" ht="15.75" x14ac:dyDescent="0.3">
      <c r="AE49319" s="70"/>
    </row>
    <row r="49320" spans="31:31" ht="15.75" x14ac:dyDescent="0.3">
      <c r="AE49320" s="70"/>
    </row>
    <row r="49321" spans="31:31" ht="15.75" x14ac:dyDescent="0.3">
      <c r="AE49321" s="70"/>
    </row>
    <row r="49322" spans="31:31" ht="15.75" x14ac:dyDescent="0.3">
      <c r="AE49322" s="70"/>
    </row>
    <row r="49323" spans="31:31" ht="15.75" x14ac:dyDescent="0.3">
      <c r="AE49323" s="70"/>
    </row>
    <row r="49324" spans="31:31" ht="15.75" x14ac:dyDescent="0.3">
      <c r="AE49324" s="70"/>
    </row>
    <row r="49325" spans="31:31" ht="15.75" x14ac:dyDescent="0.3">
      <c r="AE49325" s="70"/>
    </row>
    <row r="49326" spans="31:31" ht="15.75" x14ac:dyDescent="0.3">
      <c r="AE49326" s="70"/>
    </row>
    <row r="49327" spans="31:31" ht="15.75" x14ac:dyDescent="0.3">
      <c r="AE49327" s="70"/>
    </row>
    <row r="49328" spans="31:31" ht="15.75" x14ac:dyDescent="0.3">
      <c r="AE49328" s="70"/>
    </row>
    <row r="49329" spans="31:31" ht="15.75" x14ac:dyDescent="0.3">
      <c r="AE49329" s="70"/>
    </row>
    <row r="49330" spans="31:31" ht="15.75" x14ac:dyDescent="0.3">
      <c r="AE49330" s="70"/>
    </row>
    <row r="49331" spans="31:31" ht="15.75" x14ac:dyDescent="0.3">
      <c r="AE49331" s="70"/>
    </row>
    <row r="49332" spans="31:31" ht="15.75" x14ac:dyDescent="0.3">
      <c r="AE49332" s="70"/>
    </row>
    <row r="49333" spans="31:31" ht="15.75" x14ac:dyDescent="0.3">
      <c r="AE49333" s="70"/>
    </row>
    <row r="49334" spans="31:31" ht="15.75" x14ac:dyDescent="0.3">
      <c r="AE49334" s="70"/>
    </row>
    <row r="49335" spans="31:31" ht="15.75" x14ac:dyDescent="0.3">
      <c r="AE49335" s="70"/>
    </row>
    <row r="49336" spans="31:31" ht="15.75" x14ac:dyDescent="0.3">
      <c r="AE49336" s="70"/>
    </row>
    <row r="49337" spans="31:31" ht="15.75" x14ac:dyDescent="0.3">
      <c r="AE49337" s="70"/>
    </row>
    <row r="49338" spans="31:31" ht="15.75" x14ac:dyDescent="0.3">
      <c r="AE49338" s="70"/>
    </row>
    <row r="49339" spans="31:31" ht="15.75" x14ac:dyDescent="0.3">
      <c r="AE49339" s="70"/>
    </row>
    <row r="49340" spans="31:31" ht="15.75" x14ac:dyDescent="0.3">
      <c r="AE49340" s="70"/>
    </row>
    <row r="49341" spans="31:31" ht="15.75" x14ac:dyDescent="0.3">
      <c r="AE49341" s="70"/>
    </row>
    <row r="49342" spans="31:31" ht="15.75" x14ac:dyDescent="0.3">
      <c r="AE49342" s="70"/>
    </row>
    <row r="49343" spans="31:31" ht="15.75" x14ac:dyDescent="0.3">
      <c r="AE49343" s="70"/>
    </row>
    <row r="49344" spans="31:31" ht="15.75" x14ac:dyDescent="0.3">
      <c r="AE49344" s="70"/>
    </row>
    <row r="49345" spans="31:31" ht="15.75" x14ac:dyDescent="0.3">
      <c r="AE49345" s="70"/>
    </row>
    <row r="49346" spans="31:31" ht="15.75" x14ac:dyDescent="0.3">
      <c r="AE49346" s="70"/>
    </row>
    <row r="49347" spans="31:31" ht="15.75" x14ac:dyDescent="0.3">
      <c r="AE49347" s="70"/>
    </row>
    <row r="49348" spans="31:31" ht="15.75" x14ac:dyDescent="0.3">
      <c r="AE49348" s="70"/>
    </row>
    <row r="49349" spans="31:31" ht="15.75" x14ac:dyDescent="0.3">
      <c r="AE49349" s="70"/>
    </row>
    <row r="49350" spans="31:31" ht="15.75" x14ac:dyDescent="0.3">
      <c r="AE49350" s="70"/>
    </row>
    <row r="49351" spans="31:31" ht="15.75" x14ac:dyDescent="0.3">
      <c r="AE49351" s="70"/>
    </row>
    <row r="49352" spans="31:31" ht="15.75" x14ac:dyDescent="0.3">
      <c r="AE49352" s="70"/>
    </row>
    <row r="49353" spans="31:31" ht="15.75" x14ac:dyDescent="0.3">
      <c r="AE49353" s="70"/>
    </row>
    <row r="49354" spans="31:31" ht="15.75" x14ac:dyDescent="0.3">
      <c r="AE49354" s="70"/>
    </row>
    <row r="49355" spans="31:31" ht="15.75" x14ac:dyDescent="0.3">
      <c r="AE49355" s="70"/>
    </row>
    <row r="49356" spans="31:31" ht="15.75" x14ac:dyDescent="0.3">
      <c r="AE49356" s="70"/>
    </row>
    <row r="49357" spans="31:31" ht="15.75" x14ac:dyDescent="0.3">
      <c r="AE49357" s="70"/>
    </row>
    <row r="49358" spans="31:31" ht="15.75" x14ac:dyDescent="0.3">
      <c r="AE49358" s="70"/>
    </row>
    <row r="49359" spans="31:31" ht="15.75" x14ac:dyDescent="0.3">
      <c r="AE49359" s="70"/>
    </row>
    <row r="49360" spans="31:31" ht="15.75" x14ac:dyDescent="0.3">
      <c r="AE49360" s="70"/>
    </row>
    <row r="49361" spans="31:31" ht="15.75" x14ac:dyDescent="0.3">
      <c r="AE49361" s="70"/>
    </row>
    <row r="49362" spans="31:31" ht="15.75" x14ac:dyDescent="0.3">
      <c r="AE49362" s="70"/>
    </row>
    <row r="49363" spans="31:31" ht="15.75" x14ac:dyDescent="0.3">
      <c r="AE49363" s="70"/>
    </row>
    <row r="49364" spans="31:31" ht="15.75" x14ac:dyDescent="0.3">
      <c r="AE49364" s="70"/>
    </row>
    <row r="49365" spans="31:31" ht="15.75" x14ac:dyDescent="0.3">
      <c r="AE49365" s="70"/>
    </row>
    <row r="49366" spans="31:31" ht="15.75" x14ac:dyDescent="0.3">
      <c r="AE49366" s="70"/>
    </row>
    <row r="49367" spans="31:31" ht="15.75" x14ac:dyDescent="0.3">
      <c r="AE49367" s="70"/>
    </row>
    <row r="49368" spans="31:31" ht="15.75" x14ac:dyDescent="0.3">
      <c r="AE49368" s="70"/>
    </row>
    <row r="49369" spans="31:31" ht="15.75" x14ac:dyDescent="0.3">
      <c r="AE49369" s="70"/>
    </row>
    <row r="49370" spans="31:31" ht="15.75" x14ac:dyDescent="0.3">
      <c r="AE49370" s="70"/>
    </row>
    <row r="49371" spans="31:31" ht="15.75" x14ac:dyDescent="0.3">
      <c r="AE49371" s="70"/>
    </row>
    <row r="49372" spans="31:31" ht="15.75" x14ac:dyDescent="0.3">
      <c r="AE49372" s="70"/>
    </row>
    <row r="49373" spans="31:31" ht="15.75" x14ac:dyDescent="0.3">
      <c r="AE49373" s="70"/>
    </row>
    <row r="49374" spans="31:31" ht="15.75" x14ac:dyDescent="0.3">
      <c r="AE49374" s="70"/>
    </row>
    <row r="49375" spans="31:31" ht="15.75" x14ac:dyDescent="0.3">
      <c r="AE49375" s="70"/>
    </row>
    <row r="49376" spans="31:31" ht="15.75" x14ac:dyDescent="0.3">
      <c r="AE49376" s="70"/>
    </row>
    <row r="49377" spans="31:31" ht="15.75" x14ac:dyDescent="0.3">
      <c r="AE49377" s="70"/>
    </row>
    <row r="49378" spans="31:31" ht="15.75" x14ac:dyDescent="0.3">
      <c r="AE49378" s="70"/>
    </row>
    <row r="49379" spans="31:31" ht="15.75" x14ac:dyDescent="0.3">
      <c r="AE49379" s="70"/>
    </row>
    <row r="49380" spans="31:31" ht="15.75" x14ac:dyDescent="0.3">
      <c r="AE49380" s="70"/>
    </row>
    <row r="49381" spans="31:31" ht="15.75" x14ac:dyDescent="0.3">
      <c r="AE49381" s="70"/>
    </row>
    <row r="49382" spans="31:31" ht="15.75" x14ac:dyDescent="0.3">
      <c r="AE49382" s="70"/>
    </row>
    <row r="49383" spans="31:31" ht="15.75" x14ac:dyDescent="0.3">
      <c r="AE49383" s="70"/>
    </row>
    <row r="49384" spans="31:31" ht="15.75" x14ac:dyDescent="0.3">
      <c r="AE49384" s="70"/>
    </row>
    <row r="49385" spans="31:31" ht="15.75" x14ac:dyDescent="0.3">
      <c r="AE49385" s="70"/>
    </row>
    <row r="49386" spans="31:31" ht="15.75" x14ac:dyDescent="0.3">
      <c r="AE49386" s="70"/>
    </row>
    <row r="49387" spans="31:31" ht="15.75" x14ac:dyDescent="0.3">
      <c r="AE49387" s="70"/>
    </row>
    <row r="49388" spans="31:31" ht="15.75" x14ac:dyDescent="0.3">
      <c r="AE49388" s="70"/>
    </row>
    <row r="49389" spans="31:31" ht="15.75" x14ac:dyDescent="0.3">
      <c r="AE49389" s="70"/>
    </row>
    <row r="49390" spans="31:31" ht="15.75" x14ac:dyDescent="0.3">
      <c r="AE49390" s="70"/>
    </row>
    <row r="49391" spans="31:31" ht="15.75" x14ac:dyDescent="0.3">
      <c r="AE49391" s="70"/>
    </row>
    <row r="49392" spans="31:31" ht="15.75" x14ac:dyDescent="0.3">
      <c r="AE49392" s="70"/>
    </row>
    <row r="49393" spans="31:31" ht="15.75" x14ac:dyDescent="0.3">
      <c r="AE49393" s="70"/>
    </row>
    <row r="49394" spans="31:31" ht="15.75" x14ac:dyDescent="0.3">
      <c r="AE49394" s="70"/>
    </row>
    <row r="49395" spans="31:31" ht="15.75" x14ac:dyDescent="0.3">
      <c r="AE49395" s="70"/>
    </row>
    <row r="49396" spans="31:31" ht="15.75" x14ac:dyDescent="0.3">
      <c r="AE49396" s="70"/>
    </row>
    <row r="49397" spans="31:31" ht="15.75" x14ac:dyDescent="0.3">
      <c r="AE49397" s="70"/>
    </row>
    <row r="49398" spans="31:31" ht="15.75" x14ac:dyDescent="0.3">
      <c r="AE49398" s="70"/>
    </row>
    <row r="49399" spans="31:31" ht="15.75" x14ac:dyDescent="0.3">
      <c r="AE49399" s="70"/>
    </row>
    <row r="49400" spans="31:31" ht="15.75" x14ac:dyDescent="0.3">
      <c r="AE49400" s="70"/>
    </row>
    <row r="49401" spans="31:31" ht="15.75" x14ac:dyDescent="0.3">
      <c r="AE49401" s="70"/>
    </row>
    <row r="49402" spans="31:31" ht="15.75" x14ac:dyDescent="0.3">
      <c r="AE49402" s="70"/>
    </row>
    <row r="49403" spans="31:31" ht="15.75" x14ac:dyDescent="0.3">
      <c r="AE49403" s="70"/>
    </row>
    <row r="49404" spans="31:31" ht="15.75" x14ac:dyDescent="0.3">
      <c r="AE49404" s="70"/>
    </row>
    <row r="49405" spans="31:31" ht="15.75" x14ac:dyDescent="0.3">
      <c r="AE49405" s="70"/>
    </row>
    <row r="49406" spans="31:31" ht="15.75" x14ac:dyDescent="0.3">
      <c r="AE49406" s="70"/>
    </row>
    <row r="49407" spans="31:31" ht="15.75" x14ac:dyDescent="0.3">
      <c r="AE49407" s="70"/>
    </row>
    <row r="49408" spans="31:31" ht="15.75" x14ac:dyDescent="0.3">
      <c r="AE49408" s="70"/>
    </row>
    <row r="49409" spans="31:31" ht="15.75" x14ac:dyDescent="0.3">
      <c r="AE49409" s="70"/>
    </row>
    <row r="49410" spans="31:31" ht="15.75" x14ac:dyDescent="0.3">
      <c r="AE49410" s="70"/>
    </row>
    <row r="49411" spans="31:31" ht="15.75" x14ac:dyDescent="0.3">
      <c r="AE49411" s="70"/>
    </row>
    <row r="49412" spans="31:31" ht="15.75" x14ac:dyDescent="0.3">
      <c r="AE49412" s="70"/>
    </row>
    <row r="49413" spans="31:31" ht="15.75" x14ac:dyDescent="0.3">
      <c r="AE49413" s="70"/>
    </row>
    <row r="49414" spans="31:31" ht="15.75" x14ac:dyDescent="0.3">
      <c r="AE49414" s="70"/>
    </row>
    <row r="49415" spans="31:31" ht="15.75" x14ac:dyDescent="0.3">
      <c r="AE49415" s="70"/>
    </row>
    <row r="49416" spans="31:31" ht="15.75" x14ac:dyDescent="0.3">
      <c r="AE49416" s="70"/>
    </row>
    <row r="49417" spans="31:31" ht="15.75" x14ac:dyDescent="0.3">
      <c r="AE49417" s="70"/>
    </row>
    <row r="49418" spans="31:31" ht="15.75" x14ac:dyDescent="0.3">
      <c r="AE49418" s="70"/>
    </row>
    <row r="49419" spans="31:31" ht="15.75" x14ac:dyDescent="0.3">
      <c r="AE49419" s="70"/>
    </row>
    <row r="49420" spans="31:31" ht="15.75" x14ac:dyDescent="0.3">
      <c r="AE49420" s="70"/>
    </row>
    <row r="49421" spans="31:31" ht="15.75" x14ac:dyDescent="0.3">
      <c r="AE49421" s="70"/>
    </row>
    <row r="49422" spans="31:31" ht="15.75" x14ac:dyDescent="0.3">
      <c r="AE49422" s="70"/>
    </row>
    <row r="49423" spans="31:31" ht="15.75" x14ac:dyDescent="0.3">
      <c r="AE49423" s="70"/>
    </row>
    <row r="49424" spans="31:31" ht="15.75" x14ac:dyDescent="0.3">
      <c r="AE49424" s="70"/>
    </row>
    <row r="49425" spans="31:31" ht="15.75" x14ac:dyDescent="0.3">
      <c r="AE49425" s="70"/>
    </row>
    <row r="49426" spans="31:31" ht="15.75" x14ac:dyDescent="0.3">
      <c r="AE49426" s="70"/>
    </row>
    <row r="49427" spans="31:31" ht="15.75" x14ac:dyDescent="0.3">
      <c r="AE49427" s="70"/>
    </row>
    <row r="49428" spans="31:31" ht="15.75" x14ac:dyDescent="0.3">
      <c r="AE49428" s="70"/>
    </row>
    <row r="49429" spans="31:31" ht="15.75" x14ac:dyDescent="0.3">
      <c r="AE49429" s="70"/>
    </row>
    <row r="49430" spans="31:31" ht="15.75" x14ac:dyDescent="0.3">
      <c r="AE49430" s="70"/>
    </row>
    <row r="49431" spans="31:31" ht="15.75" x14ac:dyDescent="0.3">
      <c r="AE49431" s="70"/>
    </row>
    <row r="49432" spans="31:31" ht="15.75" x14ac:dyDescent="0.3">
      <c r="AE49432" s="70"/>
    </row>
    <row r="49433" spans="31:31" ht="15.75" x14ac:dyDescent="0.3">
      <c r="AE49433" s="70"/>
    </row>
    <row r="49434" spans="31:31" ht="15.75" x14ac:dyDescent="0.3">
      <c r="AE49434" s="70"/>
    </row>
    <row r="49435" spans="31:31" ht="15.75" x14ac:dyDescent="0.3">
      <c r="AE49435" s="70"/>
    </row>
    <row r="49436" spans="31:31" ht="15.75" x14ac:dyDescent="0.3">
      <c r="AE49436" s="70"/>
    </row>
    <row r="49437" spans="31:31" ht="15.75" x14ac:dyDescent="0.3">
      <c r="AE49437" s="70"/>
    </row>
    <row r="49438" spans="31:31" ht="15.75" x14ac:dyDescent="0.3">
      <c r="AE49438" s="70"/>
    </row>
    <row r="49439" spans="31:31" ht="15.75" x14ac:dyDescent="0.3">
      <c r="AE49439" s="70"/>
    </row>
    <row r="49440" spans="31:31" ht="15.75" x14ac:dyDescent="0.3">
      <c r="AE49440" s="70"/>
    </row>
    <row r="49441" spans="31:31" ht="15.75" x14ac:dyDescent="0.3">
      <c r="AE49441" s="70"/>
    </row>
    <row r="49442" spans="31:31" ht="15.75" x14ac:dyDescent="0.3">
      <c r="AE49442" s="70"/>
    </row>
    <row r="49443" spans="31:31" ht="15.75" x14ac:dyDescent="0.3">
      <c r="AE49443" s="70"/>
    </row>
    <row r="49444" spans="31:31" ht="15.75" x14ac:dyDescent="0.3">
      <c r="AE49444" s="70"/>
    </row>
    <row r="49445" spans="31:31" ht="15.75" x14ac:dyDescent="0.3">
      <c r="AE49445" s="70"/>
    </row>
    <row r="49446" spans="31:31" ht="15.75" x14ac:dyDescent="0.3">
      <c r="AE49446" s="70"/>
    </row>
    <row r="49447" spans="31:31" ht="15.75" x14ac:dyDescent="0.3">
      <c r="AE49447" s="70"/>
    </row>
    <row r="49448" spans="31:31" ht="15.75" x14ac:dyDescent="0.3">
      <c r="AE49448" s="70"/>
    </row>
    <row r="49449" spans="31:31" ht="15.75" x14ac:dyDescent="0.3">
      <c r="AE49449" s="70"/>
    </row>
    <row r="49450" spans="31:31" ht="15.75" x14ac:dyDescent="0.3">
      <c r="AE49450" s="70"/>
    </row>
    <row r="49451" spans="31:31" ht="15.75" x14ac:dyDescent="0.3">
      <c r="AE49451" s="70"/>
    </row>
    <row r="49452" spans="31:31" ht="15.75" x14ac:dyDescent="0.3">
      <c r="AE49452" s="70"/>
    </row>
    <row r="49453" spans="31:31" ht="15.75" x14ac:dyDescent="0.3">
      <c r="AE49453" s="70"/>
    </row>
    <row r="49454" spans="31:31" ht="15.75" x14ac:dyDescent="0.3">
      <c r="AE49454" s="70"/>
    </row>
    <row r="49455" spans="31:31" ht="15.75" x14ac:dyDescent="0.3">
      <c r="AE49455" s="70"/>
    </row>
    <row r="49456" spans="31:31" ht="15.75" x14ac:dyDescent="0.3">
      <c r="AE49456" s="70"/>
    </row>
    <row r="49457" spans="31:31" ht="15.75" x14ac:dyDescent="0.3">
      <c r="AE49457" s="70"/>
    </row>
    <row r="49458" spans="31:31" ht="15.75" x14ac:dyDescent="0.3">
      <c r="AE49458" s="70"/>
    </row>
    <row r="49459" spans="31:31" ht="15.75" x14ac:dyDescent="0.3">
      <c r="AE49459" s="70"/>
    </row>
    <row r="49460" spans="31:31" ht="15.75" x14ac:dyDescent="0.3">
      <c r="AE49460" s="70"/>
    </row>
    <row r="49461" spans="31:31" ht="15.75" x14ac:dyDescent="0.3">
      <c r="AE49461" s="70"/>
    </row>
    <row r="49462" spans="31:31" ht="15.75" x14ac:dyDescent="0.3">
      <c r="AE49462" s="70"/>
    </row>
    <row r="49463" spans="31:31" ht="15.75" x14ac:dyDescent="0.3">
      <c r="AE49463" s="70"/>
    </row>
    <row r="49464" spans="31:31" ht="15.75" x14ac:dyDescent="0.3">
      <c r="AE49464" s="70"/>
    </row>
    <row r="49465" spans="31:31" ht="15.75" x14ac:dyDescent="0.3">
      <c r="AE49465" s="70"/>
    </row>
    <row r="49466" spans="31:31" ht="15.75" x14ac:dyDescent="0.3">
      <c r="AE49466" s="70"/>
    </row>
    <row r="49467" spans="31:31" ht="15.75" x14ac:dyDescent="0.3">
      <c r="AE49467" s="70"/>
    </row>
    <row r="49468" spans="31:31" ht="15.75" x14ac:dyDescent="0.3">
      <c r="AE49468" s="70"/>
    </row>
    <row r="49469" spans="31:31" ht="15.75" x14ac:dyDescent="0.3">
      <c r="AE49469" s="70"/>
    </row>
    <row r="49470" spans="31:31" ht="15.75" x14ac:dyDescent="0.3">
      <c r="AE49470" s="70"/>
    </row>
    <row r="49471" spans="31:31" ht="15.75" x14ac:dyDescent="0.3">
      <c r="AE49471" s="70"/>
    </row>
    <row r="49472" spans="31:31" ht="15.75" x14ac:dyDescent="0.3">
      <c r="AE49472" s="70"/>
    </row>
    <row r="49473" spans="31:31" ht="15.75" x14ac:dyDescent="0.3">
      <c r="AE49473" s="70"/>
    </row>
    <row r="49474" spans="31:31" ht="15.75" x14ac:dyDescent="0.3">
      <c r="AE49474" s="70"/>
    </row>
    <row r="49475" spans="31:31" ht="15.75" x14ac:dyDescent="0.3">
      <c r="AE49475" s="70"/>
    </row>
    <row r="49476" spans="31:31" ht="15.75" x14ac:dyDescent="0.3">
      <c r="AE49476" s="70"/>
    </row>
    <row r="49477" spans="31:31" ht="15.75" x14ac:dyDescent="0.3">
      <c r="AE49477" s="70"/>
    </row>
    <row r="49478" spans="31:31" ht="15.75" x14ac:dyDescent="0.3">
      <c r="AE49478" s="70"/>
    </row>
    <row r="49479" spans="31:31" ht="15.75" x14ac:dyDescent="0.3">
      <c r="AE49479" s="70"/>
    </row>
    <row r="49480" spans="31:31" ht="15.75" x14ac:dyDescent="0.3">
      <c r="AE49480" s="70"/>
    </row>
    <row r="49481" spans="31:31" ht="15.75" x14ac:dyDescent="0.3">
      <c r="AE49481" s="70"/>
    </row>
    <row r="49482" spans="31:31" ht="15.75" x14ac:dyDescent="0.3">
      <c r="AE49482" s="70"/>
    </row>
    <row r="49483" spans="31:31" ht="15.75" x14ac:dyDescent="0.3">
      <c r="AE49483" s="70"/>
    </row>
    <row r="49484" spans="31:31" ht="15.75" x14ac:dyDescent="0.3">
      <c r="AE49484" s="70"/>
    </row>
    <row r="49485" spans="31:31" ht="15.75" x14ac:dyDescent="0.3">
      <c r="AE49485" s="70"/>
    </row>
    <row r="49486" spans="31:31" ht="15.75" x14ac:dyDescent="0.3">
      <c r="AE49486" s="70"/>
    </row>
    <row r="49487" spans="31:31" ht="15.75" x14ac:dyDescent="0.3">
      <c r="AE49487" s="70"/>
    </row>
    <row r="49488" spans="31:31" ht="15.75" x14ac:dyDescent="0.3">
      <c r="AE49488" s="70"/>
    </row>
    <row r="49489" spans="31:31" ht="15.75" x14ac:dyDescent="0.3">
      <c r="AE49489" s="70"/>
    </row>
    <row r="49490" spans="31:31" ht="15.75" x14ac:dyDescent="0.3">
      <c r="AE49490" s="70"/>
    </row>
    <row r="49491" spans="31:31" ht="15.75" x14ac:dyDescent="0.3">
      <c r="AE49491" s="70"/>
    </row>
    <row r="49492" spans="31:31" ht="15.75" x14ac:dyDescent="0.3">
      <c r="AE49492" s="70"/>
    </row>
    <row r="49493" spans="31:31" ht="15.75" x14ac:dyDescent="0.3">
      <c r="AE49493" s="70"/>
    </row>
    <row r="49494" spans="31:31" ht="15.75" x14ac:dyDescent="0.3">
      <c r="AE49494" s="70"/>
    </row>
    <row r="49495" spans="31:31" ht="15.75" x14ac:dyDescent="0.3">
      <c r="AE49495" s="70"/>
    </row>
    <row r="49496" spans="31:31" ht="15.75" x14ac:dyDescent="0.3">
      <c r="AE49496" s="70"/>
    </row>
    <row r="49497" spans="31:31" ht="15.75" x14ac:dyDescent="0.3">
      <c r="AE49497" s="70"/>
    </row>
    <row r="49498" spans="31:31" ht="15.75" x14ac:dyDescent="0.3">
      <c r="AE49498" s="70"/>
    </row>
    <row r="49499" spans="31:31" ht="15.75" x14ac:dyDescent="0.3">
      <c r="AE49499" s="70"/>
    </row>
    <row r="49500" spans="31:31" ht="15.75" x14ac:dyDescent="0.3">
      <c r="AE49500" s="70"/>
    </row>
    <row r="49501" spans="31:31" ht="15.75" x14ac:dyDescent="0.3">
      <c r="AE49501" s="70"/>
    </row>
    <row r="49502" spans="31:31" ht="15.75" x14ac:dyDescent="0.3">
      <c r="AE49502" s="70"/>
    </row>
    <row r="49503" spans="31:31" ht="15.75" x14ac:dyDescent="0.3">
      <c r="AE49503" s="70"/>
    </row>
    <row r="49504" spans="31:31" ht="15.75" x14ac:dyDescent="0.3">
      <c r="AE49504" s="70"/>
    </row>
    <row r="49505" spans="31:31" ht="15.75" x14ac:dyDescent="0.3">
      <c r="AE49505" s="70"/>
    </row>
    <row r="49506" spans="31:31" ht="15.75" x14ac:dyDescent="0.3">
      <c r="AE49506" s="70"/>
    </row>
    <row r="49507" spans="31:31" ht="15.75" x14ac:dyDescent="0.3">
      <c r="AE49507" s="70"/>
    </row>
    <row r="49508" spans="31:31" ht="15.75" x14ac:dyDescent="0.3">
      <c r="AE49508" s="70"/>
    </row>
    <row r="49509" spans="31:31" ht="15.75" x14ac:dyDescent="0.3">
      <c r="AE49509" s="70"/>
    </row>
    <row r="49510" spans="31:31" ht="15.75" x14ac:dyDescent="0.3">
      <c r="AE49510" s="70"/>
    </row>
    <row r="49511" spans="31:31" ht="15.75" x14ac:dyDescent="0.3">
      <c r="AE49511" s="70"/>
    </row>
    <row r="49512" spans="31:31" ht="15.75" x14ac:dyDescent="0.3">
      <c r="AE49512" s="70"/>
    </row>
    <row r="49513" spans="31:31" ht="15.75" x14ac:dyDescent="0.3">
      <c r="AE49513" s="70"/>
    </row>
    <row r="49514" spans="31:31" ht="15.75" x14ac:dyDescent="0.3">
      <c r="AE49514" s="70"/>
    </row>
    <row r="49515" spans="31:31" ht="15.75" x14ac:dyDescent="0.3">
      <c r="AE49515" s="70"/>
    </row>
    <row r="49516" spans="31:31" ht="15.75" x14ac:dyDescent="0.3">
      <c r="AE49516" s="70"/>
    </row>
    <row r="49517" spans="31:31" ht="15.75" x14ac:dyDescent="0.3">
      <c r="AE49517" s="70"/>
    </row>
    <row r="49518" spans="31:31" ht="15.75" x14ac:dyDescent="0.3">
      <c r="AE49518" s="70"/>
    </row>
    <row r="49519" spans="31:31" ht="15.75" x14ac:dyDescent="0.3">
      <c r="AE49519" s="70"/>
    </row>
    <row r="49520" spans="31:31" ht="15.75" x14ac:dyDescent="0.3">
      <c r="AE49520" s="70"/>
    </row>
    <row r="49521" spans="31:31" ht="15.75" x14ac:dyDescent="0.3">
      <c r="AE49521" s="70"/>
    </row>
    <row r="49522" spans="31:31" ht="15.75" x14ac:dyDescent="0.3">
      <c r="AE49522" s="70"/>
    </row>
    <row r="49523" spans="31:31" ht="15.75" x14ac:dyDescent="0.3">
      <c r="AE49523" s="70"/>
    </row>
    <row r="49524" spans="31:31" ht="15.75" x14ac:dyDescent="0.3">
      <c r="AE49524" s="70"/>
    </row>
    <row r="49525" spans="31:31" ht="15.75" x14ac:dyDescent="0.3">
      <c r="AE49525" s="70"/>
    </row>
    <row r="49526" spans="31:31" ht="15.75" x14ac:dyDescent="0.3">
      <c r="AE49526" s="70"/>
    </row>
    <row r="49527" spans="31:31" ht="15.75" x14ac:dyDescent="0.3">
      <c r="AE49527" s="70"/>
    </row>
    <row r="49528" spans="31:31" ht="15.75" x14ac:dyDescent="0.3">
      <c r="AE49528" s="70"/>
    </row>
    <row r="49529" spans="31:31" ht="15.75" x14ac:dyDescent="0.3">
      <c r="AE49529" s="70"/>
    </row>
    <row r="49530" spans="31:31" ht="15.75" x14ac:dyDescent="0.3">
      <c r="AE49530" s="70"/>
    </row>
    <row r="49531" spans="31:31" ht="15.75" x14ac:dyDescent="0.3">
      <c r="AE49531" s="70"/>
    </row>
    <row r="49532" spans="31:31" ht="15.75" x14ac:dyDescent="0.3">
      <c r="AE49532" s="70"/>
    </row>
    <row r="49533" spans="31:31" ht="15.75" x14ac:dyDescent="0.3">
      <c r="AE49533" s="70"/>
    </row>
    <row r="49534" spans="31:31" ht="15.75" x14ac:dyDescent="0.3">
      <c r="AE49534" s="70"/>
    </row>
    <row r="49535" spans="31:31" ht="15.75" x14ac:dyDescent="0.3">
      <c r="AE49535" s="70"/>
    </row>
    <row r="49536" spans="31:31" ht="15.75" x14ac:dyDescent="0.3">
      <c r="AE49536" s="70"/>
    </row>
    <row r="49537" spans="31:31" ht="15.75" x14ac:dyDescent="0.3">
      <c r="AE49537" s="70"/>
    </row>
    <row r="49538" spans="31:31" ht="15.75" x14ac:dyDescent="0.3">
      <c r="AE49538" s="70"/>
    </row>
    <row r="49539" spans="31:31" ht="15.75" x14ac:dyDescent="0.3">
      <c r="AE49539" s="70"/>
    </row>
    <row r="49540" spans="31:31" ht="15.75" x14ac:dyDescent="0.3">
      <c r="AE49540" s="70"/>
    </row>
    <row r="49541" spans="31:31" ht="15.75" x14ac:dyDescent="0.3">
      <c r="AE49541" s="70"/>
    </row>
    <row r="49542" spans="31:31" ht="15.75" x14ac:dyDescent="0.3">
      <c r="AE49542" s="70"/>
    </row>
    <row r="49543" spans="31:31" ht="15.75" x14ac:dyDescent="0.3">
      <c r="AE49543" s="70"/>
    </row>
    <row r="49544" spans="31:31" ht="15.75" x14ac:dyDescent="0.3">
      <c r="AE49544" s="70"/>
    </row>
    <row r="49545" spans="31:31" ht="15.75" x14ac:dyDescent="0.3">
      <c r="AE49545" s="70"/>
    </row>
    <row r="49546" spans="31:31" ht="15.75" x14ac:dyDescent="0.3">
      <c r="AE49546" s="70"/>
    </row>
    <row r="49547" spans="31:31" ht="15.75" x14ac:dyDescent="0.3">
      <c r="AE49547" s="70"/>
    </row>
    <row r="49548" spans="31:31" ht="15.75" x14ac:dyDescent="0.3">
      <c r="AE49548" s="70"/>
    </row>
    <row r="49549" spans="31:31" ht="15.75" x14ac:dyDescent="0.3">
      <c r="AE49549" s="70"/>
    </row>
    <row r="49550" spans="31:31" ht="15.75" x14ac:dyDescent="0.3">
      <c r="AE49550" s="70"/>
    </row>
    <row r="49551" spans="31:31" ht="15.75" x14ac:dyDescent="0.3">
      <c r="AE49551" s="70"/>
    </row>
    <row r="49552" spans="31:31" ht="15.75" x14ac:dyDescent="0.3">
      <c r="AE49552" s="70"/>
    </row>
    <row r="49553" spans="31:31" ht="15.75" x14ac:dyDescent="0.3">
      <c r="AE49553" s="70"/>
    </row>
    <row r="49554" spans="31:31" ht="15.75" x14ac:dyDescent="0.3">
      <c r="AE49554" s="70"/>
    </row>
    <row r="49555" spans="31:31" ht="15.75" x14ac:dyDescent="0.3">
      <c r="AE49555" s="70"/>
    </row>
    <row r="49556" spans="31:31" ht="15.75" x14ac:dyDescent="0.3">
      <c r="AE49556" s="70"/>
    </row>
    <row r="49557" spans="31:31" ht="15.75" x14ac:dyDescent="0.3">
      <c r="AE49557" s="70"/>
    </row>
    <row r="49558" spans="31:31" ht="15.75" x14ac:dyDescent="0.3">
      <c r="AE49558" s="70"/>
    </row>
    <row r="49559" spans="31:31" ht="15.75" x14ac:dyDescent="0.3">
      <c r="AE49559" s="70"/>
    </row>
    <row r="49560" spans="31:31" ht="15.75" x14ac:dyDescent="0.3">
      <c r="AE49560" s="70"/>
    </row>
    <row r="49561" spans="31:31" ht="15.75" x14ac:dyDescent="0.3">
      <c r="AE49561" s="70"/>
    </row>
    <row r="49562" spans="31:31" ht="15.75" x14ac:dyDescent="0.3">
      <c r="AE49562" s="70"/>
    </row>
    <row r="49563" spans="31:31" ht="15.75" x14ac:dyDescent="0.3">
      <c r="AE49563" s="70"/>
    </row>
    <row r="49564" spans="31:31" ht="15.75" x14ac:dyDescent="0.3">
      <c r="AE49564" s="70"/>
    </row>
    <row r="49565" spans="31:31" ht="15.75" x14ac:dyDescent="0.3">
      <c r="AE49565" s="70"/>
    </row>
    <row r="49566" spans="31:31" ht="15.75" x14ac:dyDescent="0.3">
      <c r="AE49566" s="70"/>
    </row>
    <row r="49567" spans="31:31" ht="15.75" x14ac:dyDescent="0.3">
      <c r="AE49567" s="70"/>
    </row>
    <row r="49568" spans="31:31" ht="15.75" x14ac:dyDescent="0.3">
      <c r="AE49568" s="70"/>
    </row>
    <row r="49569" spans="31:31" ht="15.75" x14ac:dyDescent="0.3">
      <c r="AE49569" s="70"/>
    </row>
    <row r="49570" spans="31:31" ht="15.75" x14ac:dyDescent="0.3">
      <c r="AE49570" s="70"/>
    </row>
    <row r="49571" spans="31:31" ht="15.75" x14ac:dyDescent="0.3">
      <c r="AE49571" s="70"/>
    </row>
    <row r="49572" spans="31:31" ht="15.75" x14ac:dyDescent="0.3">
      <c r="AE49572" s="70"/>
    </row>
    <row r="49573" spans="31:31" ht="15.75" x14ac:dyDescent="0.3">
      <c r="AE49573" s="70"/>
    </row>
    <row r="49574" spans="31:31" ht="15.75" x14ac:dyDescent="0.3">
      <c r="AE49574" s="70"/>
    </row>
    <row r="49575" spans="31:31" ht="15.75" x14ac:dyDescent="0.3">
      <c r="AE49575" s="70"/>
    </row>
    <row r="49576" spans="31:31" ht="15.75" x14ac:dyDescent="0.3">
      <c r="AE49576" s="70"/>
    </row>
    <row r="49577" spans="31:31" ht="15.75" x14ac:dyDescent="0.3">
      <c r="AE49577" s="70"/>
    </row>
    <row r="49578" spans="31:31" ht="15.75" x14ac:dyDescent="0.3">
      <c r="AE49578" s="70"/>
    </row>
    <row r="49579" spans="31:31" ht="15.75" x14ac:dyDescent="0.3">
      <c r="AE49579" s="70"/>
    </row>
    <row r="49580" spans="31:31" ht="15.75" x14ac:dyDescent="0.3">
      <c r="AE49580" s="70"/>
    </row>
    <row r="49581" spans="31:31" ht="15.75" x14ac:dyDescent="0.3">
      <c r="AE49581" s="70"/>
    </row>
    <row r="49582" spans="31:31" ht="15.75" x14ac:dyDescent="0.3">
      <c r="AE49582" s="70"/>
    </row>
    <row r="49583" spans="31:31" ht="15.75" x14ac:dyDescent="0.3">
      <c r="AE49583" s="70"/>
    </row>
    <row r="49584" spans="31:31" ht="15.75" x14ac:dyDescent="0.3">
      <c r="AE49584" s="70"/>
    </row>
    <row r="49585" spans="31:31" ht="15.75" x14ac:dyDescent="0.3">
      <c r="AE49585" s="70"/>
    </row>
    <row r="49586" spans="31:31" ht="15.75" x14ac:dyDescent="0.3">
      <c r="AE49586" s="70"/>
    </row>
    <row r="49587" spans="31:31" ht="15.75" x14ac:dyDescent="0.3">
      <c r="AE49587" s="70"/>
    </row>
    <row r="49588" spans="31:31" ht="15.75" x14ac:dyDescent="0.3">
      <c r="AE49588" s="70"/>
    </row>
    <row r="49589" spans="31:31" ht="15.75" x14ac:dyDescent="0.3">
      <c r="AE49589" s="70"/>
    </row>
    <row r="49590" spans="31:31" ht="15.75" x14ac:dyDescent="0.3">
      <c r="AE49590" s="70"/>
    </row>
    <row r="49591" spans="31:31" ht="15.75" x14ac:dyDescent="0.3">
      <c r="AE49591" s="70"/>
    </row>
    <row r="49592" spans="31:31" ht="15.75" x14ac:dyDescent="0.3">
      <c r="AE49592" s="70"/>
    </row>
    <row r="49593" spans="31:31" ht="15.75" x14ac:dyDescent="0.3">
      <c r="AE49593" s="70"/>
    </row>
    <row r="49594" spans="31:31" ht="15.75" x14ac:dyDescent="0.3">
      <c r="AE49594" s="70"/>
    </row>
    <row r="49595" spans="31:31" ht="15.75" x14ac:dyDescent="0.3">
      <c r="AE49595" s="70"/>
    </row>
    <row r="49596" spans="31:31" ht="15.75" x14ac:dyDescent="0.3">
      <c r="AE49596" s="70"/>
    </row>
    <row r="49597" spans="31:31" ht="15.75" x14ac:dyDescent="0.3">
      <c r="AE49597" s="70"/>
    </row>
    <row r="49598" spans="31:31" ht="15.75" x14ac:dyDescent="0.3">
      <c r="AE49598" s="70"/>
    </row>
    <row r="49599" spans="31:31" ht="15.75" x14ac:dyDescent="0.3">
      <c r="AE49599" s="70"/>
    </row>
    <row r="49600" spans="31:31" ht="15.75" x14ac:dyDescent="0.3">
      <c r="AE49600" s="70"/>
    </row>
    <row r="49601" spans="31:31" ht="15.75" x14ac:dyDescent="0.3">
      <c r="AE49601" s="70"/>
    </row>
    <row r="49602" spans="31:31" ht="15.75" x14ac:dyDescent="0.3">
      <c r="AE49602" s="70"/>
    </row>
    <row r="49603" spans="31:31" ht="15.75" x14ac:dyDescent="0.3">
      <c r="AE49603" s="70"/>
    </row>
    <row r="49604" spans="31:31" ht="15.75" x14ac:dyDescent="0.3">
      <c r="AE49604" s="70"/>
    </row>
    <row r="49605" spans="31:31" ht="15.75" x14ac:dyDescent="0.3">
      <c r="AE49605" s="70"/>
    </row>
    <row r="49606" spans="31:31" ht="15.75" x14ac:dyDescent="0.3">
      <c r="AE49606" s="70"/>
    </row>
    <row r="49607" spans="31:31" ht="15.75" x14ac:dyDescent="0.3">
      <c r="AE49607" s="70"/>
    </row>
    <row r="49608" spans="31:31" ht="15.75" x14ac:dyDescent="0.3">
      <c r="AE49608" s="70"/>
    </row>
    <row r="49609" spans="31:31" ht="15.75" x14ac:dyDescent="0.3">
      <c r="AE49609" s="70"/>
    </row>
    <row r="49610" spans="31:31" ht="15.75" x14ac:dyDescent="0.3">
      <c r="AE49610" s="70"/>
    </row>
    <row r="49611" spans="31:31" ht="15.75" x14ac:dyDescent="0.3">
      <c r="AE49611" s="70"/>
    </row>
    <row r="49612" spans="31:31" ht="15.75" x14ac:dyDescent="0.3">
      <c r="AE49612" s="70"/>
    </row>
    <row r="49613" spans="31:31" ht="15.75" x14ac:dyDescent="0.3">
      <c r="AE49613" s="70"/>
    </row>
    <row r="49614" spans="31:31" ht="15.75" x14ac:dyDescent="0.3">
      <c r="AE49614" s="70"/>
    </row>
    <row r="49615" spans="31:31" ht="15.75" x14ac:dyDescent="0.3">
      <c r="AE49615" s="70"/>
    </row>
    <row r="49616" spans="31:31" ht="15.75" x14ac:dyDescent="0.3">
      <c r="AE49616" s="70"/>
    </row>
    <row r="49617" spans="31:31" ht="15.75" x14ac:dyDescent="0.3">
      <c r="AE49617" s="70"/>
    </row>
    <row r="49618" spans="31:31" ht="15.75" x14ac:dyDescent="0.3">
      <c r="AE49618" s="70"/>
    </row>
    <row r="49619" spans="31:31" ht="15.75" x14ac:dyDescent="0.3">
      <c r="AE49619" s="70"/>
    </row>
    <row r="49620" spans="31:31" ht="15.75" x14ac:dyDescent="0.3">
      <c r="AE49620" s="70"/>
    </row>
    <row r="49621" spans="31:31" ht="15.75" x14ac:dyDescent="0.3">
      <c r="AE49621" s="70"/>
    </row>
    <row r="49622" spans="31:31" ht="15.75" x14ac:dyDescent="0.3">
      <c r="AE49622" s="70"/>
    </row>
    <row r="49623" spans="31:31" ht="15.75" x14ac:dyDescent="0.3">
      <c r="AE49623" s="70"/>
    </row>
    <row r="49624" spans="31:31" ht="15.75" x14ac:dyDescent="0.3">
      <c r="AE49624" s="70"/>
    </row>
    <row r="49625" spans="31:31" ht="15.75" x14ac:dyDescent="0.3">
      <c r="AE49625" s="70"/>
    </row>
    <row r="49626" spans="31:31" ht="15.75" x14ac:dyDescent="0.3">
      <c r="AE49626" s="70"/>
    </row>
    <row r="49627" spans="31:31" ht="15.75" x14ac:dyDescent="0.3">
      <c r="AE49627" s="70"/>
    </row>
    <row r="49628" spans="31:31" ht="15.75" x14ac:dyDescent="0.3">
      <c r="AE49628" s="70"/>
    </row>
    <row r="49629" spans="31:31" ht="15.75" x14ac:dyDescent="0.3">
      <c r="AE49629" s="70"/>
    </row>
    <row r="49630" spans="31:31" ht="15.75" x14ac:dyDescent="0.3">
      <c r="AE49630" s="70"/>
    </row>
    <row r="49631" spans="31:31" ht="15.75" x14ac:dyDescent="0.3">
      <c r="AE49631" s="70"/>
    </row>
    <row r="49632" spans="31:31" ht="15.75" x14ac:dyDescent="0.3">
      <c r="AE49632" s="70"/>
    </row>
    <row r="49633" spans="31:31" ht="15.75" x14ac:dyDescent="0.3">
      <c r="AE49633" s="70"/>
    </row>
    <row r="49634" spans="31:31" ht="15.75" x14ac:dyDescent="0.3">
      <c r="AE49634" s="70"/>
    </row>
    <row r="49635" spans="31:31" ht="15.75" x14ac:dyDescent="0.3">
      <c r="AE49635" s="70"/>
    </row>
    <row r="49636" spans="31:31" ht="15.75" x14ac:dyDescent="0.3">
      <c r="AE49636" s="70"/>
    </row>
    <row r="49637" spans="31:31" ht="15.75" x14ac:dyDescent="0.3">
      <c r="AE49637" s="70"/>
    </row>
    <row r="49638" spans="31:31" ht="15.75" x14ac:dyDescent="0.3">
      <c r="AE49638" s="70"/>
    </row>
    <row r="49639" spans="31:31" ht="15.75" x14ac:dyDescent="0.3">
      <c r="AE49639" s="70"/>
    </row>
    <row r="49640" spans="31:31" ht="15.75" x14ac:dyDescent="0.3">
      <c r="AE49640" s="70"/>
    </row>
    <row r="49641" spans="31:31" ht="15.75" x14ac:dyDescent="0.3">
      <c r="AE49641" s="70"/>
    </row>
    <row r="49642" spans="31:31" ht="15.75" x14ac:dyDescent="0.3">
      <c r="AE49642" s="70"/>
    </row>
    <row r="49643" spans="31:31" ht="15.75" x14ac:dyDescent="0.3">
      <c r="AE49643" s="70"/>
    </row>
    <row r="49644" spans="31:31" ht="15.75" x14ac:dyDescent="0.3">
      <c r="AE49644" s="70"/>
    </row>
    <row r="49645" spans="31:31" ht="15.75" x14ac:dyDescent="0.3">
      <c r="AE49645" s="70"/>
    </row>
    <row r="49646" spans="31:31" ht="15.75" x14ac:dyDescent="0.3">
      <c r="AE49646" s="70"/>
    </row>
    <row r="49647" spans="31:31" ht="15.75" x14ac:dyDescent="0.3">
      <c r="AE49647" s="70"/>
    </row>
    <row r="49648" spans="31:31" ht="15.75" x14ac:dyDescent="0.3">
      <c r="AE49648" s="70"/>
    </row>
    <row r="49649" spans="31:31" ht="15.75" x14ac:dyDescent="0.3">
      <c r="AE49649" s="70"/>
    </row>
    <row r="49650" spans="31:31" ht="15.75" x14ac:dyDescent="0.3">
      <c r="AE49650" s="70"/>
    </row>
    <row r="49651" spans="31:31" ht="15.75" x14ac:dyDescent="0.3">
      <c r="AE49651" s="70"/>
    </row>
    <row r="49652" spans="31:31" ht="15.75" x14ac:dyDescent="0.3">
      <c r="AE49652" s="70"/>
    </row>
    <row r="49653" spans="31:31" ht="15.75" x14ac:dyDescent="0.3">
      <c r="AE49653" s="70"/>
    </row>
    <row r="49654" spans="31:31" ht="15.75" x14ac:dyDescent="0.3">
      <c r="AE49654" s="70"/>
    </row>
    <row r="49655" spans="31:31" ht="15.75" x14ac:dyDescent="0.3">
      <c r="AE49655" s="70"/>
    </row>
    <row r="49656" spans="31:31" ht="15.75" x14ac:dyDescent="0.3">
      <c r="AE49656" s="70"/>
    </row>
    <row r="49657" spans="31:31" ht="15.75" x14ac:dyDescent="0.3">
      <c r="AE49657" s="70"/>
    </row>
    <row r="49658" spans="31:31" ht="15.75" x14ac:dyDescent="0.3">
      <c r="AE49658" s="70"/>
    </row>
    <row r="49659" spans="31:31" ht="15.75" x14ac:dyDescent="0.3">
      <c r="AE49659" s="70"/>
    </row>
    <row r="49660" spans="31:31" ht="15.75" x14ac:dyDescent="0.3">
      <c r="AE49660" s="70"/>
    </row>
    <row r="49661" spans="31:31" ht="15.75" x14ac:dyDescent="0.3">
      <c r="AE49661" s="70"/>
    </row>
    <row r="49662" spans="31:31" ht="15.75" x14ac:dyDescent="0.3">
      <c r="AE49662" s="70"/>
    </row>
    <row r="49663" spans="31:31" ht="15.75" x14ac:dyDescent="0.3">
      <c r="AE49663" s="70"/>
    </row>
    <row r="49664" spans="31:31" ht="15.75" x14ac:dyDescent="0.3">
      <c r="AE49664" s="70"/>
    </row>
    <row r="49665" spans="31:31" ht="15.75" x14ac:dyDescent="0.3">
      <c r="AE49665" s="70"/>
    </row>
    <row r="49666" spans="31:31" ht="15.75" x14ac:dyDescent="0.3">
      <c r="AE49666" s="70"/>
    </row>
    <row r="49667" spans="31:31" ht="15.75" x14ac:dyDescent="0.3">
      <c r="AE49667" s="70"/>
    </row>
    <row r="49668" spans="31:31" ht="15.75" x14ac:dyDescent="0.3">
      <c r="AE49668" s="70"/>
    </row>
    <row r="49669" spans="31:31" ht="15.75" x14ac:dyDescent="0.3">
      <c r="AE49669" s="70"/>
    </row>
    <row r="49670" spans="31:31" ht="15.75" x14ac:dyDescent="0.3">
      <c r="AE49670" s="70"/>
    </row>
    <row r="49671" spans="31:31" ht="15.75" x14ac:dyDescent="0.3">
      <c r="AE49671" s="70"/>
    </row>
    <row r="49672" spans="31:31" ht="15.75" x14ac:dyDescent="0.3">
      <c r="AE49672" s="70"/>
    </row>
    <row r="49673" spans="31:31" ht="15.75" x14ac:dyDescent="0.3">
      <c r="AE49673" s="70"/>
    </row>
    <row r="49674" spans="31:31" ht="15.75" x14ac:dyDescent="0.3">
      <c r="AE49674" s="70"/>
    </row>
    <row r="49675" spans="31:31" ht="15.75" x14ac:dyDescent="0.3">
      <c r="AE49675" s="70"/>
    </row>
    <row r="49676" spans="31:31" ht="15.75" x14ac:dyDescent="0.3">
      <c r="AE49676" s="70"/>
    </row>
    <row r="49677" spans="31:31" ht="15.75" x14ac:dyDescent="0.3">
      <c r="AE49677" s="70"/>
    </row>
    <row r="49678" spans="31:31" ht="15.75" x14ac:dyDescent="0.3">
      <c r="AE49678" s="70"/>
    </row>
    <row r="49679" spans="31:31" ht="15.75" x14ac:dyDescent="0.3">
      <c r="AE49679" s="70"/>
    </row>
    <row r="49680" spans="31:31" ht="15.75" x14ac:dyDescent="0.3">
      <c r="AE49680" s="70"/>
    </row>
    <row r="49681" spans="31:31" ht="15.75" x14ac:dyDescent="0.3">
      <c r="AE49681" s="70"/>
    </row>
    <row r="49682" spans="31:31" ht="15.75" x14ac:dyDescent="0.3">
      <c r="AE49682" s="70"/>
    </row>
    <row r="49683" spans="31:31" ht="15.75" x14ac:dyDescent="0.3">
      <c r="AE49683" s="70"/>
    </row>
    <row r="49684" spans="31:31" ht="15.75" x14ac:dyDescent="0.3">
      <c r="AE49684" s="70"/>
    </row>
    <row r="49685" spans="31:31" ht="15.75" x14ac:dyDescent="0.3">
      <c r="AE49685" s="70"/>
    </row>
    <row r="49686" spans="31:31" ht="15.75" x14ac:dyDescent="0.3">
      <c r="AE49686" s="70"/>
    </row>
    <row r="49687" spans="31:31" ht="15.75" x14ac:dyDescent="0.3">
      <c r="AE49687" s="70"/>
    </row>
    <row r="49688" spans="31:31" ht="15.75" x14ac:dyDescent="0.3">
      <c r="AE49688" s="70"/>
    </row>
    <row r="49689" spans="31:31" ht="15.75" x14ac:dyDescent="0.3">
      <c r="AE49689" s="70"/>
    </row>
    <row r="49690" spans="31:31" ht="15.75" x14ac:dyDescent="0.3">
      <c r="AE49690" s="70"/>
    </row>
    <row r="49691" spans="31:31" ht="15.75" x14ac:dyDescent="0.3">
      <c r="AE49691" s="70"/>
    </row>
    <row r="49692" spans="31:31" ht="15.75" x14ac:dyDescent="0.3">
      <c r="AE49692" s="70"/>
    </row>
    <row r="49693" spans="31:31" ht="15.75" x14ac:dyDescent="0.3">
      <c r="AE49693" s="70"/>
    </row>
    <row r="49694" spans="31:31" ht="15.75" x14ac:dyDescent="0.3">
      <c r="AE49694" s="70"/>
    </row>
    <row r="49695" spans="31:31" ht="15.75" x14ac:dyDescent="0.3">
      <c r="AE49695" s="70"/>
    </row>
    <row r="49696" spans="31:31" ht="15.75" x14ac:dyDescent="0.3">
      <c r="AE49696" s="70"/>
    </row>
    <row r="49697" spans="31:31" ht="15.75" x14ac:dyDescent="0.3">
      <c r="AE49697" s="70"/>
    </row>
    <row r="49698" spans="31:31" ht="15.75" x14ac:dyDescent="0.3">
      <c r="AE49698" s="70"/>
    </row>
    <row r="49699" spans="31:31" ht="15.75" x14ac:dyDescent="0.3">
      <c r="AE49699" s="70"/>
    </row>
    <row r="49700" spans="31:31" ht="15.75" x14ac:dyDescent="0.3">
      <c r="AE49700" s="70"/>
    </row>
    <row r="49701" spans="31:31" ht="15.75" x14ac:dyDescent="0.3">
      <c r="AE49701" s="70"/>
    </row>
    <row r="49702" spans="31:31" ht="15.75" x14ac:dyDescent="0.3">
      <c r="AE49702" s="70"/>
    </row>
    <row r="49703" spans="31:31" ht="15.75" x14ac:dyDescent="0.3">
      <c r="AE49703" s="70"/>
    </row>
    <row r="49704" spans="31:31" ht="15.75" x14ac:dyDescent="0.3">
      <c r="AE49704" s="70"/>
    </row>
    <row r="49705" spans="31:31" ht="15.75" x14ac:dyDescent="0.3">
      <c r="AE49705" s="70"/>
    </row>
    <row r="49706" spans="31:31" ht="15.75" x14ac:dyDescent="0.3">
      <c r="AE49706" s="70"/>
    </row>
    <row r="49707" spans="31:31" ht="15.75" x14ac:dyDescent="0.3">
      <c r="AE49707" s="70"/>
    </row>
    <row r="49708" spans="31:31" ht="15.75" x14ac:dyDescent="0.3">
      <c r="AE49708" s="70"/>
    </row>
    <row r="49709" spans="31:31" ht="15.75" x14ac:dyDescent="0.3">
      <c r="AE49709" s="70"/>
    </row>
    <row r="49710" spans="31:31" ht="15.75" x14ac:dyDescent="0.3">
      <c r="AE49710" s="70"/>
    </row>
    <row r="49711" spans="31:31" ht="15.75" x14ac:dyDescent="0.3">
      <c r="AE49711" s="70"/>
    </row>
    <row r="49712" spans="31:31" ht="15.75" x14ac:dyDescent="0.3">
      <c r="AE49712" s="70"/>
    </row>
    <row r="49713" spans="31:31" ht="15.75" x14ac:dyDescent="0.3">
      <c r="AE49713" s="70"/>
    </row>
    <row r="49714" spans="31:31" ht="15.75" x14ac:dyDescent="0.3">
      <c r="AE49714" s="70"/>
    </row>
    <row r="49715" spans="31:31" ht="15.75" x14ac:dyDescent="0.3">
      <c r="AE49715" s="70"/>
    </row>
    <row r="49716" spans="31:31" ht="15.75" x14ac:dyDescent="0.3">
      <c r="AE49716" s="70"/>
    </row>
    <row r="49717" spans="31:31" ht="15.75" x14ac:dyDescent="0.3">
      <c r="AE49717" s="70"/>
    </row>
    <row r="49718" spans="31:31" ht="15.75" x14ac:dyDescent="0.3">
      <c r="AE49718" s="70"/>
    </row>
    <row r="49719" spans="31:31" ht="15.75" x14ac:dyDescent="0.3">
      <c r="AE49719" s="70"/>
    </row>
    <row r="49720" spans="31:31" ht="15.75" x14ac:dyDescent="0.3">
      <c r="AE49720" s="70"/>
    </row>
    <row r="49721" spans="31:31" ht="15.75" x14ac:dyDescent="0.3">
      <c r="AE49721" s="70"/>
    </row>
    <row r="49722" spans="31:31" ht="15.75" x14ac:dyDescent="0.3">
      <c r="AE49722" s="70"/>
    </row>
    <row r="49723" spans="31:31" ht="15.75" x14ac:dyDescent="0.3">
      <c r="AE49723" s="70"/>
    </row>
    <row r="49724" spans="31:31" ht="15.75" x14ac:dyDescent="0.3">
      <c r="AE49724" s="70"/>
    </row>
    <row r="49725" spans="31:31" ht="15.75" x14ac:dyDescent="0.3">
      <c r="AE49725" s="70"/>
    </row>
    <row r="49726" spans="31:31" ht="15.75" x14ac:dyDescent="0.3">
      <c r="AE49726" s="70"/>
    </row>
    <row r="49727" spans="31:31" ht="15.75" x14ac:dyDescent="0.3">
      <c r="AE49727" s="70"/>
    </row>
    <row r="49728" spans="31:31" ht="15.75" x14ac:dyDescent="0.3">
      <c r="AE49728" s="70"/>
    </row>
    <row r="49729" spans="31:31" ht="15.75" x14ac:dyDescent="0.3">
      <c r="AE49729" s="70"/>
    </row>
    <row r="49730" spans="31:31" ht="15.75" x14ac:dyDescent="0.3">
      <c r="AE49730" s="70"/>
    </row>
    <row r="49731" spans="31:31" ht="15.75" x14ac:dyDescent="0.3">
      <c r="AE49731" s="70"/>
    </row>
    <row r="49732" spans="31:31" ht="15.75" x14ac:dyDescent="0.3">
      <c r="AE49732" s="70"/>
    </row>
    <row r="49733" spans="31:31" ht="15.75" x14ac:dyDescent="0.3">
      <c r="AE49733" s="70"/>
    </row>
    <row r="49734" spans="31:31" ht="15.75" x14ac:dyDescent="0.3">
      <c r="AE49734" s="70"/>
    </row>
    <row r="49735" spans="31:31" ht="15.75" x14ac:dyDescent="0.3">
      <c r="AE49735" s="70"/>
    </row>
    <row r="49736" spans="31:31" ht="15.75" x14ac:dyDescent="0.3">
      <c r="AE49736" s="70"/>
    </row>
    <row r="49737" spans="31:31" ht="15.75" x14ac:dyDescent="0.3">
      <c r="AE49737" s="70"/>
    </row>
    <row r="49738" spans="31:31" ht="15.75" x14ac:dyDescent="0.3">
      <c r="AE49738" s="70"/>
    </row>
    <row r="49739" spans="31:31" ht="15.75" x14ac:dyDescent="0.3">
      <c r="AE49739" s="70"/>
    </row>
    <row r="49740" spans="31:31" ht="15.75" x14ac:dyDescent="0.3">
      <c r="AE49740" s="70"/>
    </row>
    <row r="49741" spans="31:31" ht="15.75" x14ac:dyDescent="0.3">
      <c r="AE49741" s="70"/>
    </row>
    <row r="49742" spans="31:31" ht="15.75" x14ac:dyDescent="0.3">
      <c r="AE49742" s="70"/>
    </row>
    <row r="49743" spans="31:31" ht="15.75" x14ac:dyDescent="0.3">
      <c r="AE49743" s="70"/>
    </row>
    <row r="49744" spans="31:31" ht="15.75" x14ac:dyDescent="0.3">
      <c r="AE49744" s="70"/>
    </row>
    <row r="49745" spans="31:31" ht="15.75" x14ac:dyDescent="0.3">
      <c r="AE49745" s="70"/>
    </row>
    <row r="49746" spans="31:31" ht="15.75" x14ac:dyDescent="0.3">
      <c r="AE49746" s="70"/>
    </row>
    <row r="49747" spans="31:31" ht="15.75" x14ac:dyDescent="0.3">
      <c r="AE49747" s="70"/>
    </row>
    <row r="49748" spans="31:31" ht="15.75" x14ac:dyDescent="0.3">
      <c r="AE49748" s="70"/>
    </row>
    <row r="49749" spans="31:31" ht="15.75" x14ac:dyDescent="0.3">
      <c r="AE49749" s="70"/>
    </row>
    <row r="49750" spans="31:31" ht="15.75" x14ac:dyDescent="0.3">
      <c r="AE49750" s="70"/>
    </row>
    <row r="49751" spans="31:31" ht="15.75" x14ac:dyDescent="0.3">
      <c r="AE49751" s="70"/>
    </row>
    <row r="49752" spans="31:31" ht="15.75" x14ac:dyDescent="0.3">
      <c r="AE49752" s="70"/>
    </row>
    <row r="49753" spans="31:31" ht="15.75" x14ac:dyDescent="0.3">
      <c r="AE49753" s="70"/>
    </row>
    <row r="49754" spans="31:31" ht="15.75" x14ac:dyDescent="0.3">
      <c r="AE49754" s="70"/>
    </row>
    <row r="49755" spans="31:31" ht="15.75" x14ac:dyDescent="0.3">
      <c r="AE49755" s="70"/>
    </row>
    <row r="49756" spans="31:31" ht="15.75" x14ac:dyDescent="0.3">
      <c r="AE49756" s="70"/>
    </row>
    <row r="49757" spans="31:31" ht="15.75" x14ac:dyDescent="0.3">
      <c r="AE49757" s="70"/>
    </row>
    <row r="49758" spans="31:31" ht="15.75" x14ac:dyDescent="0.3">
      <c r="AE49758" s="70"/>
    </row>
    <row r="49759" spans="31:31" ht="15.75" x14ac:dyDescent="0.3">
      <c r="AE49759" s="70"/>
    </row>
    <row r="49760" spans="31:31" ht="15.75" x14ac:dyDescent="0.3">
      <c r="AE49760" s="70"/>
    </row>
    <row r="49761" spans="31:31" ht="15.75" x14ac:dyDescent="0.3">
      <c r="AE49761" s="70"/>
    </row>
    <row r="49762" spans="31:31" ht="15.75" x14ac:dyDescent="0.3">
      <c r="AE49762" s="70"/>
    </row>
    <row r="49763" spans="31:31" ht="15.75" x14ac:dyDescent="0.3">
      <c r="AE49763" s="70"/>
    </row>
    <row r="49764" spans="31:31" ht="15.75" x14ac:dyDescent="0.3">
      <c r="AE49764" s="70"/>
    </row>
    <row r="49765" spans="31:31" ht="15.75" x14ac:dyDescent="0.3">
      <c r="AE49765" s="70"/>
    </row>
    <row r="49766" spans="31:31" ht="15.75" x14ac:dyDescent="0.3">
      <c r="AE49766" s="70"/>
    </row>
    <row r="49767" spans="31:31" ht="15.75" x14ac:dyDescent="0.3">
      <c r="AE49767" s="70"/>
    </row>
    <row r="49768" spans="31:31" ht="15.75" x14ac:dyDescent="0.3">
      <c r="AE49768" s="70"/>
    </row>
    <row r="49769" spans="31:31" ht="15.75" x14ac:dyDescent="0.3">
      <c r="AE49769" s="70"/>
    </row>
    <row r="49770" spans="31:31" ht="15.75" x14ac:dyDescent="0.3">
      <c r="AE49770" s="70"/>
    </row>
    <row r="49771" spans="31:31" ht="15.75" x14ac:dyDescent="0.3">
      <c r="AE49771" s="70"/>
    </row>
    <row r="49772" spans="31:31" ht="15.75" x14ac:dyDescent="0.3">
      <c r="AE49772" s="70"/>
    </row>
    <row r="49773" spans="31:31" ht="15.75" x14ac:dyDescent="0.3">
      <c r="AE49773" s="70"/>
    </row>
    <row r="49774" spans="31:31" ht="15.75" x14ac:dyDescent="0.3">
      <c r="AE49774" s="70"/>
    </row>
    <row r="49775" spans="31:31" ht="15.75" x14ac:dyDescent="0.3">
      <c r="AE49775" s="70"/>
    </row>
    <row r="49776" spans="31:31" ht="15.75" x14ac:dyDescent="0.3">
      <c r="AE49776" s="70"/>
    </row>
    <row r="49777" spans="31:31" ht="15.75" x14ac:dyDescent="0.3">
      <c r="AE49777" s="70"/>
    </row>
    <row r="49778" spans="31:31" ht="15.75" x14ac:dyDescent="0.3">
      <c r="AE49778" s="70"/>
    </row>
    <row r="49779" spans="31:31" ht="15.75" x14ac:dyDescent="0.3">
      <c r="AE49779" s="70"/>
    </row>
    <row r="49780" spans="31:31" ht="15.75" x14ac:dyDescent="0.3">
      <c r="AE49780" s="70"/>
    </row>
    <row r="49781" spans="31:31" ht="15.75" x14ac:dyDescent="0.3">
      <c r="AE49781" s="70"/>
    </row>
    <row r="49782" spans="31:31" ht="15.75" x14ac:dyDescent="0.3">
      <c r="AE49782" s="70"/>
    </row>
    <row r="49783" spans="31:31" ht="15.75" x14ac:dyDescent="0.3">
      <c r="AE49783" s="70"/>
    </row>
    <row r="49784" spans="31:31" ht="15.75" x14ac:dyDescent="0.3">
      <c r="AE49784" s="70"/>
    </row>
    <row r="49785" spans="31:31" ht="15.75" x14ac:dyDescent="0.3">
      <c r="AE49785" s="70"/>
    </row>
    <row r="49786" spans="31:31" ht="15.75" x14ac:dyDescent="0.3">
      <c r="AE49786" s="70"/>
    </row>
    <row r="49787" spans="31:31" ht="15.75" x14ac:dyDescent="0.3">
      <c r="AE49787" s="70"/>
    </row>
    <row r="49788" spans="31:31" ht="15.75" x14ac:dyDescent="0.3">
      <c r="AE49788" s="70"/>
    </row>
    <row r="49789" spans="31:31" ht="15.75" x14ac:dyDescent="0.3">
      <c r="AE49789" s="70"/>
    </row>
    <row r="49790" spans="31:31" ht="15.75" x14ac:dyDescent="0.3">
      <c r="AE49790" s="70"/>
    </row>
    <row r="49791" spans="31:31" ht="15.75" x14ac:dyDescent="0.3">
      <c r="AE49791" s="70"/>
    </row>
    <row r="49792" spans="31:31" ht="15.75" x14ac:dyDescent="0.3">
      <c r="AE49792" s="70"/>
    </row>
    <row r="49793" spans="31:31" ht="15.75" x14ac:dyDescent="0.3">
      <c r="AE49793" s="70"/>
    </row>
    <row r="49794" spans="31:31" ht="15.75" x14ac:dyDescent="0.3">
      <c r="AE49794" s="70"/>
    </row>
    <row r="49795" spans="31:31" ht="15.75" x14ac:dyDescent="0.3">
      <c r="AE49795" s="70"/>
    </row>
    <row r="49796" spans="31:31" ht="15.75" x14ac:dyDescent="0.3">
      <c r="AE49796" s="70"/>
    </row>
    <row r="49797" spans="31:31" ht="15.75" x14ac:dyDescent="0.3">
      <c r="AE49797" s="70"/>
    </row>
    <row r="49798" spans="31:31" ht="15.75" x14ac:dyDescent="0.3">
      <c r="AE49798" s="70"/>
    </row>
    <row r="49799" spans="31:31" ht="15.75" x14ac:dyDescent="0.3">
      <c r="AE49799" s="70"/>
    </row>
    <row r="49800" spans="31:31" ht="15.75" x14ac:dyDescent="0.3">
      <c r="AE49800" s="70"/>
    </row>
    <row r="49801" spans="31:31" ht="15.75" x14ac:dyDescent="0.3">
      <c r="AE49801" s="70"/>
    </row>
    <row r="49802" spans="31:31" ht="15.75" x14ac:dyDescent="0.3">
      <c r="AE49802" s="70"/>
    </row>
    <row r="49803" spans="31:31" ht="15.75" x14ac:dyDescent="0.3">
      <c r="AE49803" s="70"/>
    </row>
    <row r="49804" spans="31:31" ht="15.75" x14ac:dyDescent="0.3">
      <c r="AE49804" s="70"/>
    </row>
    <row r="49805" spans="31:31" ht="15.75" x14ac:dyDescent="0.3">
      <c r="AE49805" s="70"/>
    </row>
    <row r="49806" spans="31:31" ht="15.75" x14ac:dyDescent="0.3">
      <c r="AE49806" s="70"/>
    </row>
    <row r="49807" spans="31:31" ht="15.75" x14ac:dyDescent="0.3">
      <c r="AE49807" s="70"/>
    </row>
    <row r="49808" spans="31:31" ht="15.75" x14ac:dyDescent="0.3">
      <c r="AE49808" s="70"/>
    </row>
    <row r="49809" spans="31:31" ht="15.75" x14ac:dyDescent="0.3">
      <c r="AE49809" s="70"/>
    </row>
    <row r="49810" spans="31:31" ht="15.75" x14ac:dyDescent="0.3">
      <c r="AE49810" s="70"/>
    </row>
    <row r="49811" spans="31:31" ht="15.75" x14ac:dyDescent="0.3">
      <c r="AE49811" s="70"/>
    </row>
    <row r="49812" spans="31:31" ht="15.75" x14ac:dyDescent="0.3">
      <c r="AE49812" s="70"/>
    </row>
    <row r="49813" spans="31:31" ht="15.75" x14ac:dyDescent="0.3">
      <c r="AE49813" s="70"/>
    </row>
    <row r="49814" spans="31:31" ht="15.75" x14ac:dyDescent="0.3">
      <c r="AE49814" s="70"/>
    </row>
    <row r="49815" spans="31:31" ht="15.75" x14ac:dyDescent="0.3">
      <c r="AE49815" s="70"/>
    </row>
    <row r="49816" spans="31:31" ht="15.75" x14ac:dyDescent="0.3">
      <c r="AE49816" s="70"/>
    </row>
    <row r="49817" spans="31:31" ht="15.75" x14ac:dyDescent="0.3">
      <c r="AE49817" s="70"/>
    </row>
    <row r="49818" spans="31:31" ht="15.75" x14ac:dyDescent="0.3">
      <c r="AE49818" s="70"/>
    </row>
    <row r="49819" spans="31:31" ht="15.75" x14ac:dyDescent="0.3">
      <c r="AE49819" s="70"/>
    </row>
    <row r="49820" spans="31:31" ht="15.75" x14ac:dyDescent="0.3">
      <c r="AE49820" s="70"/>
    </row>
    <row r="49821" spans="31:31" ht="15.75" x14ac:dyDescent="0.3">
      <c r="AE49821" s="70"/>
    </row>
    <row r="49822" spans="31:31" ht="15.75" x14ac:dyDescent="0.3">
      <c r="AE49822" s="70"/>
    </row>
    <row r="49823" spans="31:31" ht="15.75" x14ac:dyDescent="0.3">
      <c r="AE49823" s="70"/>
    </row>
    <row r="49824" spans="31:31" ht="15.75" x14ac:dyDescent="0.3">
      <c r="AE49824" s="70"/>
    </row>
    <row r="49825" spans="31:31" ht="15.75" x14ac:dyDescent="0.3">
      <c r="AE49825" s="70"/>
    </row>
    <row r="49826" spans="31:31" ht="15.75" x14ac:dyDescent="0.3">
      <c r="AE49826" s="70"/>
    </row>
    <row r="49827" spans="31:31" ht="15.75" x14ac:dyDescent="0.3">
      <c r="AE49827" s="70"/>
    </row>
    <row r="49828" spans="31:31" ht="15.75" x14ac:dyDescent="0.3">
      <c r="AE49828" s="70"/>
    </row>
    <row r="49829" spans="31:31" ht="15.75" x14ac:dyDescent="0.3">
      <c r="AE49829" s="70"/>
    </row>
    <row r="49830" spans="31:31" ht="15.75" x14ac:dyDescent="0.3">
      <c r="AE49830" s="70"/>
    </row>
    <row r="49831" spans="31:31" ht="15.75" x14ac:dyDescent="0.3">
      <c r="AE49831" s="70"/>
    </row>
    <row r="49832" spans="31:31" ht="15.75" x14ac:dyDescent="0.3">
      <c r="AE49832" s="70"/>
    </row>
    <row r="49833" spans="31:31" ht="15.75" x14ac:dyDescent="0.3">
      <c r="AE49833" s="70"/>
    </row>
    <row r="49834" spans="31:31" ht="15.75" x14ac:dyDescent="0.3">
      <c r="AE49834" s="70"/>
    </row>
    <row r="49835" spans="31:31" ht="15.75" x14ac:dyDescent="0.3">
      <c r="AE49835" s="70"/>
    </row>
    <row r="49836" spans="31:31" ht="15.75" x14ac:dyDescent="0.3">
      <c r="AE49836" s="70"/>
    </row>
    <row r="49837" spans="31:31" ht="15.75" x14ac:dyDescent="0.3">
      <c r="AE49837" s="70"/>
    </row>
    <row r="49838" spans="31:31" ht="15.75" x14ac:dyDescent="0.3">
      <c r="AE49838" s="70"/>
    </row>
    <row r="49839" spans="31:31" ht="15.75" x14ac:dyDescent="0.3">
      <c r="AE49839" s="70"/>
    </row>
    <row r="49840" spans="31:31" ht="15.75" x14ac:dyDescent="0.3">
      <c r="AE49840" s="70"/>
    </row>
    <row r="49841" spans="31:31" ht="15.75" x14ac:dyDescent="0.3">
      <c r="AE49841" s="70"/>
    </row>
    <row r="49842" spans="31:31" ht="15.75" x14ac:dyDescent="0.3">
      <c r="AE49842" s="70"/>
    </row>
    <row r="49843" spans="31:31" ht="15.75" x14ac:dyDescent="0.3">
      <c r="AE49843" s="70"/>
    </row>
    <row r="49844" spans="31:31" ht="15.75" x14ac:dyDescent="0.3">
      <c r="AE49844" s="70"/>
    </row>
    <row r="49845" spans="31:31" ht="15.75" x14ac:dyDescent="0.3">
      <c r="AE49845" s="70"/>
    </row>
    <row r="49846" spans="31:31" ht="15.75" x14ac:dyDescent="0.3">
      <c r="AE49846" s="70"/>
    </row>
    <row r="49847" spans="31:31" ht="15.75" x14ac:dyDescent="0.3">
      <c r="AE49847" s="70"/>
    </row>
    <row r="49848" spans="31:31" ht="15.75" x14ac:dyDescent="0.3">
      <c r="AE49848" s="70"/>
    </row>
    <row r="49849" spans="31:31" ht="15.75" x14ac:dyDescent="0.3">
      <c r="AE49849" s="70"/>
    </row>
    <row r="49850" spans="31:31" ht="15.75" x14ac:dyDescent="0.3">
      <c r="AE49850" s="70"/>
    </row>
    <row r="49851" spans="31:31" ht="15.75" x14ac:dyDescent="0.3">
      <c r="AE49851" s="70"/>
    </row>
    <row r="49852" spans="31:31" ht="15.75" x14ac:dyDescent="0.3">
      <c r="AE49852" s="70"/>
    </row>
    <row r="49853" spans="31:31" ht="15.75" x14ac:dyDescent="0.3">
      <c r="AE49853" s="70"/>
    </row>
    <row r="49854" spans="31:31" ht="15.75" x14ac:dyDescent="0.3">
      <c r="AE49854" s="70"/>
    </row>
    <row r="49855" spans="31:31" ht="15.75" x14ac:dyDescent="0.3">
      <c r="AE49855" s="70"/>
    </row>
    <row r="49856" spans="31:31" ht="15.75" x14ac:dyDescent="0.3">
      <c r="AE49856" s="70"/>
    </row>
    <row r="49857" spans="31:31" ht="15.75" x14ac:dyDescent="0.3">
      <c r="AE49857" s="70"/>
    </row>
    <row r="49858" spans="31:31" ht="15.75" x14ac:dyDescent="0.3">
      <c r="AE49858" s="70"/>
    </row>
    <row r="49859" spans="31:31" ht="15.75" x14ac:dyDescent="0.3">
      <c r="AE49859" s="70"/>
    </row>
    <row r="49860" spans="31:31" ht="15.75" x14ac:dyDescent="0.3">
      <c r="AE49860" s="70"/>
    </row>
    <row r="49861" spans="31:31" ht="15.75" x14ac:dyDescent="0.3">
      <c r="AE49861" s="70"/>
    </row>
    <row r="49862" spans="31:31" ht="15.75" x14ac:dyDescent="0.3">
      <c r="AE49862" s="70"/>
    </row>
    <row r="49863" spans="31:31" ht="15.75" x14ac:dyDescent="0.3">
      <c r="AE49863" s="70"/>
    </row>
    <row r="49864" spans="31:31" ht="15.75" x14ac:dyDescent="0.3">
      <c r="AE49864" s="70"/>
    </row>
    <row r="49865" spans="31:31" ht="15.75" x14ac:dyDescent="0.3">
      <c r="AE49865" s="70"/>
    </row>
    <row r="49866" spans="31:31" ht="15.75" x14ac:dyDescent="0.3">
      <c r="AE49866" s="70"/>
    </row>
    <row r="49867" spans="31:31" ht="15.75" x14ac:dyDescent="0.3">
      <c r="AE49867" s="70"/>
    </row>
    <row r="49868" spans="31:31" ht="15.75" x14ac:dyDescent="0.3">
      <c r="AE49868" s="70"/>
    </row>
    <row r="49869" spans="31:31" ht="15.75" x14ac:dyDescent="0.3">
      <c r="AE49869" s="70"/>
    </row>
    <row r="49870" spans="31:31" ht="15.75" x14ac:dyDescent="0.3">
      <c r="AE49870" s="70"/>
    </row>
    <row r="49871" spans="31:31" ht="15.75" x14ac:dyDescent="0.3">
      <c r="AE49871" s="70"/>
    </row>
    <row r="49872" spans="31:31" ht="15.75" x14ac:dyDescent="0.3">
      <c r="AE49872" s="70"/>
    </row>
    <row r="49873" spans="31:31" ht="15.75" x14ac:dyDescent="0.3">
      <c r="AE49873" s="70"/>
    </row>
    <row r="49874" spans="31:31" ht="15.75" x14ac:dyDescent="0.3">
      <c r="AE49874" s="70"/>
    </row>
    <row r="49875" spans="31:31" ht="15.75" x14ac:dyDescent="0.3">
      <c r="AE49875" s="70"/>
    </row>
    <row r="49876" spans="31:31" ht="15.75" x14ac:dyDescent="0.3">
      <c r="AE49876" s="70"/>
    </row>
    <row r="49877" spans="31:31" ht="15.75" x14ac:dyDescent="0.3">
      <c r="AE49877" s="70"/>
    </row>
    <row r="49878" spans="31:31" ht="15.75" x14ac:dyDescent="0.3">
      <c r="AE49878" s="70"/>
    </row>
    <row r="49879" spans="31:31" ht="15.75" x14ac:dyDescent="0.3">
      <c r="AE49879" s="70"/>
    </row>
    <row r="49880" spans="31:31" ht="15.75" x14ac:dyDescent="0.3">
      <c r="AE49880" s="70"/>
    </row>
    <row r="49881" spans="31:31" ht="15.75" x14ac:dyDescent="0.3">
      <c r="AE49881" s="70"/>
    </row>
    <row r="49882" spans="31:31" ht="15.75" x14ac:dyDescent="0.3">
      <c r="AE49882" s="70"/>
    </row>
    <row r="49883" spans="31:31" ht="15.75" x14ac:dyDescent="0.3">
      <c r="AE49883" s="70"/>
    </row>
    <row r="49884" spans="31:31" ht="15.75" x14ac:dyDescent="0.3">
      <c r="AE49884" s="70"/>
    </row>
    <row r="49885" spans="31:31" ht="15.75" x14ac:dyDescent="0.3">
      <c r="AE49885" s="70"/>
    </row>
    <row r="49886" spans="31:31" ht="15.75" x14ac:dyDescent="0.3">
      <c r="AE49886" s="70"/>
    </row>
    <row r="49887" spans="31:31" ht="15.75" x14ac:dyDescent="0.3">
      <c r="AE49887" s="70"/>
    </row>
    <row r="49888" spans="31:31" ht="15.75" x14ac:dyDescent="0.3">
      <c r="AE49888" s="70"/>
    </row>
    <row r="49889" spans="31:31" ht="15.75" x14ac:dyDescent="0.3">
      <c r="AE49889" s="70"/>
    </row>
    <row r="49890" spans="31:31" ht="15.75" x14ac:dyDescent="0.3">
      <c r="AE49890" s="70"/>
    </row>
    <row r="49891" spans="31:31" ht="15.75" x14ac:dyDescent="0.3">
      <c r="AE49891" s="70"/>
    </row>
    <row r="49892" spans="31:31" ht="15.75" x14ac:dyDescent="0.3">
      <c r="AE49892" s="70"/>
    </row>
    <row r="49893" spans="31:31" ht="15.75" x14ac:dyDescent="0.3">
      <c r="AE49893" s="70"/>
    </row>
    <row r="49894" spans="31:31" ht="15.75" x14ac:dyDescent="0.3">
      <c r="AE49894" s="70"/>
    </row>
    <row r="49895" spans="31:31" ht="15.75" x14ac:dyDescent="0.3">
      <c r="AE49895" s="70"/>
    </row>
    <row r="49896" spans="31:31" ht="15.75" x14ac:dyDescent="0.3">
      <c r="AE49896" s="70"/>
    </row>
    <row r="49897" spans="31:31" ht="15.75" x14ac:dyDescent="0.3">
      <c r="AE49897" s="70"/>
    </row>
    <row r="49898" spans="31:31" ht="15.75" x14ac:dyDescent="0.3">
      <c r="AE49898" s="70"/>
    </row>
    <row r="49899" spans="31:31" ht="15.75" x14ac:dyDescent="0.3">
      <c r="AE49899" s="70"/>
    </row>
    <row r="49900" spans="31:31" ht="15.75" x14ac:dyDescent="0.3">
      <c r="AE49900" s="70"/>
    </row>
    <row r="49901" spans="31:31" ht="15.75" x14ac:dyDescent="0.3">
      <c r="AE49901" s="70"/>
    </row>
    <row r="49902" spans="31:31" ht="15.75" x14ac:dyDescent="0.3">
      <c r="AE49902" s="70"/>
    </row>
    <row r="49903" spans="31:31" ht="15.75" x14ac:dyDescent="0.3">
      <c r="AE49903" s="70"/>
    </row>
    <row r="49904" spans="31:31" ht="15.75" x14ac:dyDescent="0.3">
      <c r="AE49904" s="70"/>
    </row>
    <row r="49905" spans="31:31" ht="15.75" x14ac:dyDescent="0.3">
      <c r="AE49905" s="70"/>
    </row>
    <row r="49906" spans="31:31" ht="15.75" x14ac:dyDescent="0.3">
      <c r="AE49906" s="70"/>
    </row>
    <row r="49907" spans="31:31" ht="15.75" x14ac:dyDescent="0.3">
      <c r="AE49907" s="70"/>
    </row>
    <row r="49908" spans="31:31" ht="15.75" x14ac:dyDescent="0.3">
      <c r="AE49908" s="70"/>
    </row>
    <row r="49909" spans="31:31" ht="15.75" x14ac:dyDescent="0.3">
      <c r="AE49909" s="70"/>
    </row>
    <row r="49910" spans="31:31" ht="15.75" x14ac:dyDescent="0.3">
      <c r="AE49910" s="70"/>
    </row>
    <row r="49911" spans="31:31" ht="15.75" x14ac:dyDescent="0.3">
      <c r="AE49911" s="70"/>
    </row>
    <row r="49912" spans="31:31" ht="15.75" x14ac:dyDescent="0.3">
      <c r="AE49912" s="70"/>
    </row>
    <row r="49913" spans="31:31" ht="15.75" x14ac:dyDescent="0.3">
      <c r="AE49913" s="70"/>
    </row>
    <row r="49914" spans="31:31" ht="15.75" x14ac:dyDescent="0.3">
      <c r="AE49914" s="70"/>
    </row>
    <row r="49915" spans="31:31" ht="15.75" x14ac:dyDescent="0.3">
      <c r="AE49915" s="70"/>
    </row>
    <row r="49916" spans="31:31" ht="15.75" x14ac:dyDescent="0.3">
      <c r="AE49916" s="70"/>
    </row>
    <row r="49917" spans="31:31" ht="15.75" x14ac:dyDescent="0.3">
      <c r="AE49917" s="70"/>
    </row>
    <row r="49918" spans="31:31" ht="15.75" x14ac:dyDescent="0.3">
      <c r="AE49918" s="70"/>
    </row>
    <row r="49919" spans="31:31" ht="15.75" x14ac:dyDescent="0.3">
      <c r="AE49919" s="70"/>
    </row>
    <row r="49920" spans="31:31" ht="15.75" x14ac:dyDescent="0.3">
      <c r="AE49920" s="70"/>
    </row>
    <row r="49921" spans="31:31" ht="15.75" x14ac:dyDescent="0.3">
      <c r="AE49921" s="70"/>
    </row>
    <row r="49922" spans="31:31" ht="15.75" x14ac:dyDescent="0.3">
      <c r="AE49922" s="70"/>
    </row>
    <row r="49923" spans="31:31" ht="15.75" x14ac:dyDescent="0.3">
      <c r="AE49923" s="70"/>
    </row>
    <row r="49924" spans="31:31" ht="15.75" x14ac:dyDescent="0.3">
      <c r="AE49924" s="70"/>
    </row>
    <row r="49925" spans="31:31" ht="15.75" x14ac:dyDescent="0.3">
      <c r="AE49925" s="70"/>
    </row>
    <row r="49926" spans="31:31" ht="15.75" x14ac:dyDescent="0.3">
      <c r="AE49926" s="70"/>
    </row>
    <row r="49927" spans="31:31" ht="15.75" x14ac:dyDescent="0.3">
      <c r="AE49927" s="70"/>
    </row>
    <row r="49928" spans="31:31" ht="15.75" x14ac:dyDescent="0.3">
      <c r="AE49928" s="70"/>
    </row>
    <row r="49929" spans="31:31" ht="15.75" x14ac:dyDescent="0.3">
      <c r="AE49929" s="70"/>
    </row>
    <row r="49930" spans="31:31" ht="15.75" x14ac:dyDescent="0.3">
      <c r="AE49930" s="70"/>
    </row>
    <row r="49931" spans="31:31" ht="15.75" x14ac:dyDescent="0.3">
      <c r="AE49931" s="70"/>
    </row>
    <row r="49932" spans="31:31" ht="15.75" x14ac:dyDescent="0.3">
      <c r="AE49932" s="70"/>
    </row>
    <row r="49933" spans="31:31" ht="15.75" x14ac:dyDescent="0.3">
      <c r="AE49933" s="70"/>
    </row>
    <row r="49934" spans="31:31" ht="15.75" x14ac:dyDescent="0.3">
      <c r="AE49934" s="70"/>
    </row>
    <row r="49935" spans="31:31" ht="15.75" x14ac:dyDescent="0.3">
      <c r="AE49935" s="70"/>
    </row>
    <row r="49936" spans="31:31" ht="15.75" x14ac:dyDescent="0.3">
      <c r="AE49936" s="70"/>
    </row>
    <row r="49937" spans="31:31" ht="15.75" x14ac:dyDescent="0.3">
      <c r="AE49937" s="70"/>
    </row>
    <row r="49938" spans="31:31" ht="15.75" x14ac:dyDescent="0.3">
      <c r="AE49938" s="70"/>
    </row>
    <row r="49939" spans="31:31" ht="15.75" x14ac:dyDescent="0.3">
      <c r="AE49939" s="70"/>
    </row>
    <row r="49940" spans="31:31" ht="15.75" x14ac:dyDescent="0.3">
      <c r="AE49940" s="70"/>
    </row>
    <row r="49941" spans="31:31" ht="15.75" x14ac:dyDescent="0.3">
      <c r="AE49941" s="70"/>
    </row>
    <row r="49942" spans="31:31" ht="15.75" x14ac:dyDescent="0.3">
      <c r="AE49942" s="70"/>
    </row>
    <row r="49943" spans="31:31" ht="15.75" x14ac:dyDescent="0.3">
      <c r="AE49943" s="70"/>
    </row>
    <row r="49944" spans="31:31" ht="15.75" x14ac:dyDescent="0.3">
      <c r="AE49944" s="70"/>
    </row>
    <row r="49945" spans="31:31" ht="15.75" x14ac:dyDescent="0.3">
      <c r="AE49945" s="70"/>
    </row>
    <row r="49946" spans="31:31" ht="15.75" x14ac:dyDescent="0.3">
      <c r="AE49946" s="70"/>
    </row>
    <row r="49947" spans="31:31" ht="15.75" x14ac:dyDescent="0.3">
      <c r="AE49947" s="70"/>
    </row>
    <row r="49948" spans="31:31" ht="15.75" x14ac:dyDescent="0.3">
      <c r="AE49948" s="70"/>
    </row>
    <row r="49949" spans="31:31" ht="15.75" x14ac:dyDescent="0.3">
      <c r="AE49949" s="70"/>
    </row>
    <row r="49950" spans="31:31" ht="15.75" x14ac:dyDescent="0.3">
      <c r="AE49950" s="70"/>
    </row>
    <row r="49951" spans="31:31" ht="15.75" x14ac:dyDescent="0.3">
      <c r="AE49951" s="70"/>
    </row>
    <row r="49952" spans="31:31" ht="15.75" x14ac:dyDescent="0.3">
      <c r="AE49952" s="70"/>
    </row>
    <row r="49953" spans="31:31" ht="15.75" x14ac:dyDescent="0.3">
      <c r="AE49953" s="70"/>
    </row>
    <row r="49954" spans="31:31" ht="15.75" x14ac:dyDescent="0.3">
      <c r="AE49954" s="70"/>
    </row>
    <row r="49955" spans="31:31" ht="15.75" x14ac:dyDescent="0.3">
      <c r="AE49955" s="70"/>
    </row>
    <row r="49956" spans="31:31" ht="15.75" x14ac:dyDescent="0.3">
      <c r="AE49956" s="70"/>
    </row>
    <row r="49957" spans="31:31" ht="15.75" x14ac:dyDescent="0.3">
      <c r="AE49957" s="70"/>
    </row>
    <row r="49958" spans="31:31" ht="15.75" x14ac:dyDescent="0.3">
      <c r="AE49958" s="70"/>
    </row>
    <row r="49959" spans="31:31" ht="15.75" x14ac:dyDescent="0.3">
      <c r="AE49959" s="70"/>
    </row>
    <row r="49960" spans="31:31" ht="15.75" x14ac:dyDescent="0.3">
      <c r="AE49960" s="70"/>
    </row>
    <row r="49961" spans="31:31" ht="15.75" x14ac:dyDescent="0.3">
      <c r="AE49961" s="70"/>
    </row>
    <row r="49962" spans="31:31" ht="15.75" x14ac:dyDescent="0.3">
      <c r="AE49962" s="70"/>
    </row>
    <row r="49963" spans="31:31" ht="15.75" x14ac:dyDescent="0.3">
      <c r="AE49963" s="70"/>
    </row>
    <row r="49964" spans="31:31" ht="15.75" x14ac:dyDescent="0.3">
      <c r="AE49964" s="70"/>
    </row>
    <row r="49965" spans="31:31" ht="15.75" x14ac:dyDescent="0.3">
      <c r="AE49965" s="70"/>
    </row>
    <row r="49966" spans="31:31" ht="15.75" x14ac:dyDescent="0.3">
      <c r="AE49966" s="70"/>
    </row>
    <row r="49967" spans="31:31" ht="15.75" x14ac:dyDescent="0.3">
      <c r="AE49967" s="70"/>
    </row>
    <row r="49968" spans="31:31" ht="15.75" x14ac:dyDescent="0.3">
      <c r="AE49968" s="70"/>
    </row>
    <row r="49969" spans="31:31" ht="15.75" x14ac:dyDescent="0.3">
      <c r="AE49969" s="70"/>
    </row>
    <row r="49970" spans="31:31" ht="15.75" x14ac:dyDescent="0.3">
      <c r="AE49970" s="70"/>
    </row>
    <row r="49971" spans="31:31" ht="15.75" x14ac:dyDescent="0.3">
      <c r="AE49971" s="70"/>
    </row>
    <row r="49972" spans="31:31" ht="15.75" x14ac:dyDescent="0.3">
      <c r="AE49972" s="70"/>
    </row>
    <row r="49973" spans="31:31" ht="15.75" x14ac:dyDescent="0.3">
      <c r="AE49973" s="70"/>
    </row>
    <row r="49974" spans="31:31" ht="15.75" x14ac:dyDescent="0.3">
      <c r="AE49974" s="70"/>
    </row>
    <row r="49975" spans="31:31" ht="15.75" x14ac:dyDescent="0.3">
      <c r="AE49975" s="70"/>
    </row>
    <row r="49976" spans="31:31" ht="15.75" x14ac:dyDescent="0.3">
      <c r="AE49976" s="70"/>
    </row>
    <row r="49977" spans="31:31" ht="15.75" x14ac:dyDescent="0.3">
      <c r="AE49977" s="70"/>
    </row>
    <row r="49978" spans="31:31" ht="15.75" x14ac:dyDescent="0.3">
      <c r="AE49978" s="70"/>
    </row>
    <row r="49979" spans="31:31" ht="15.75" x14ac:dyDescent="0.3">
      <c r="AE49979" s="70"/>
    </row>
    <row r="49980" spans="31:31" ht="15.75" x14ac:dyDescent="0.3">
      <c r="AE49980" s="70"/>
    </row>
    <row r="49981" spans="31:31" ht="15.75" x14ac:dyDescent="0.3">
      <c r="AE49981" s="70"/>
    </row>
    <row r="49982" spans="31:31" ht="15.75" x14ac:dyDescent="0.3">
      <c r="AE49982" s="70"/>
    </row>
    <row r="49983" spans="31:31" ht="15.75" x14ac:dyDescent="0.3">
      <c r="AE49983" s="70"/>
    </row>
    <row r="49984" spans="31:31" ht="15.75" x14ac:dyDescent="0.3">
      <c r="AE49984" s="70"/>
    </row>
    <row r="49985" spans="31:31" ht="15.75" x14ac:dyDescent="0.3">
      <c r="AE49985" s="70"/>
    </row>
    <row r="49986" spans="31:31" ht="15.75" x14ac:dyDescent="0.3">
      <c r="AE49986" s="70"/>
    </row>
    <row r="49987" spans="31:31" ht="15.75" x14ac:dyDescent="0.3">
      <c r="AE49987" s="70"/>
    </row>
    <row r="49988" spans="31:31" ht="15.75" x14ac:dyDescent="0.3">
      <c r="AE49988" s="70"/>
    </row>
    <row r="49989" spans="31:31" ht="15.75" x14ac:dyDescent="0.3">
      <c r="AE49989" s="70"/>
    </row>
    <row r="49990" spans="31:31" ht="15.75" x14ac:dyDescent="0.3">
      <c r="AE49990" s="70"/>
    </row>
    <row r="49991" spans="31:31" ht="15.75" x14ac:dyDescent="0.3">
      <c r="AE49991" s="70"/>
    </row>
    <row r="49992" spans="31:31" ht="15.75" x14ac:dyDescent="0.3">
      <c r="AE49992" s="70"/>
    </row>
    <row r="49993" spans="31:31" ht="15.75" x14ac:dyDescent="0.3">
      <c r="AE49993" s="70"/>
    </row>
    <row r="49994" spans="31:31" ht="15.75" x14ac:dyDescent="0.3">
      <c r="AE49994" s="70"/>
    </row>
    <row r="49995" spans="31:31" ht="15.75" x14ac:dyDescent="0.3">
      <c r="AE49995" s="70"/>
    </row>
    <row r="49996" spans="31:31" ht="15.75" x14ac:dyDescent="0.3">
      <c r="AE49996" s="70"/>
    </row>
    <row r="49997" spans="31:31" ht="15.75" x14ac:dyDescent="0.3">
      <c r="AE49997" s="70"/>
    </row>
    <row r="49998" spans="31:31" ht="15.75" x14ac:dyDescent="0.3">
      <c r="AE49998" s="70"/>
    </row>
    <row r="49999" spans="31:31" ht="15.75" x14ac:dyDescent="0.3">
      <c r="AE49999" s="70"/>
    </row>
    <row r="50000" spans="31:31" ht="15.75" x14ac:dyDescent="0.3">
      <c r="AE50000" s="70"/>
    </row>
    <row r="50001" spans="31:31" ht="15.75" x14ac:dyDescent="0.3">
      <c r="AE50001" s="70"/>
    </row>
    <row r="50002" spans="31:31" ht="15.75" x14ac:dyDescent="0.3">
      <c r="AE50002" s="70"/>
    </row>
    <row r="50003" spans="31:31" ht="15.75" x14ac:dyDescent="0.3">
      <c r="AE50003" s="70"/>
    </row>
    <row r="50004" spans="31:31" ht="15.75" x14ac:dyDescent="0.3">
      <c r="AE50004" s="70"/>
    </row>
    <row r="50005" spans="31:31" ht="15.75" x14ac:dyDescent="0.3">
      <c r="AE50005" s="70"/>
    </row>
    <row r="50006" spans="31:31" ht="15.75" x14ac:dyDescent="0.3">
      <c r="AE50006" s="70"/>
    </row>
    <row r="50007" spans="31:31" ht="15.75" x14ac:dyDescent="0.3">
      <c r="AE50007" s="70"/>
    </row>
    <row r="50008" spans="31:31" ht="15.75" x14ac:dyDescent="0.3">
      <c r="AE50008" s="70"/>
    </row>
    <row r="50009" spans="31:31" ht="15.75" x14ac:dyDescent="0.3">
      <c r="AE50009" s="70"/>
    </row>
    <row r="50010" spans="31:31" ht="15.75" x14ac:dyDescent="0.3">
      <c r="AE50010" s="70"/>
    </row>
    <row r="50011" spans="31:31" ht="15.75" x14ac:dyDescent="0.3">
      <c r="AE50011" s="70"/>
    </row>
    <row r="50012" spans="31:31" ht="15.75" x14ac:dyDescent="0.3">
      <c r="AE50012" s="70"/>
    </row>
    <row r="50013" spans="31:31" ht="15.75" x14ac:dyDescent="0.3">
      <c r="AE50013" s="70"/>
    </row>
    <row r="50014" spans="31:31" ht="15.75" x14ac:dyDescent="0.3">
      <c r="AE50014" s="70"/>
    </row>
    <row r="50015" spans="31:31" ht="15.75" x14ac:dyDescent="0.3">
      <c r="AE50015" s="70"/>
    </row>
    <row r="50016" spans="31:31" ht="15.75" x14ac:dyDescent="0.3">
      <c r="AE50016" s="70"/>
    </row>
    <row r="50017" spans="31:31" ht="15.75" x14ac:dyDescent="0.3">
      <c r="AE50017" s="70"/>
    </row>
    <row r="50018" spans="31:31" ht="15.75" x14ac:dyDescent="0.3">
      <c r="AE50018" s="70"/>
    </row>
    <row r="50019" spans="31:31" ht="15.75" x14ac:dyDescent="0.3">
      <c r="AE50019" s="70"/>
    </row>
    <row r="50020" spans="31:31" ht="15.75" x14ac:dyDescent="0.3">
      <c r="AE50020" s="70"/>
    </row>
    <row r="50021" spans="31:31" ht="15.75" x14ac:dyDescent="0.3">
      <c r="AE50021" s="70"/>
    </row>
    <row r="50022" spans="31:31" ht="15.75" x14ac:dyDescent="0.3">
      <c r="AE50022" s="70"/>
    </row>
    <row r="50023" spans="31:31" ht="15.75" x14ac:dyDescent="0.3">
      <c r="AE50023" s="70"/>
    </row>
    <row r="50024" spans="31:31" ht="15.75" x14ac:dyDescent="0.3">
      <c r="AE50024" s="70"/>
    </row>
    <row r="50025" spans="31:31" ht="15.75" x14ac:dyDescent="0.3">
      <c r="AE50025" s="70"/>
    </row>
    <row r="50026" spans="31:31" ht="15.75" x14ac:dyDescent="0.3">
      <c r="AE50026" s="70"/>
    </row>
    <row r="50027" spans="31:31" ht="15.75" x14ac:dyDescent="0.3">
      <c r="AE50027" s="70"/>
    </row>
    <row r="50028" spans="31:31" ht="15.75" x14ac:dyDescent="0.3">
      <c r="AE50028" s="70"/>
    </row>
    <row r="50029" spans="31:31" ht="15.75" x14ac:dyDescent="0.3">
      <c r="AE50029" s="70"/>
    </row>
    <row r="50030" spans="31:31" ht="15.75" x14ac:dyDescent="0.3">
      <c r="AE50030" s="70"/>
    </row>
    <row r="50031" spans="31:31" ht="15.75" x14ac:dyDescent="0.3">
      <c r="AE50031" s="70"/>
    </row>
    <row r="50032" spans="31:31" ht="15.75" x14ac:dyDescent="0.3">
      <c r="AE50032" s="70"/>
    </row>
    <row r="50033" spans="31:31" ht="15.75" x14ac:dyDescent="0.3">
      <c r="AE50033" s="70"/>
    </row>
    <row r="50034" spans="31:31" ht="15.75" x14ac:dyDescent="0.3">
      <c r="AE50034" s="70"/>
    </row>
    <row r="50035" spans="31:31" ht="15.75" x14ac:dyDescent="0.3">
      <c r="AE50035" s="70"/>
    </row>
    <row r="50036" spans="31:31" ht="15.75" x14ac:dyDescent="0.3">
      <c r="AE50036" s="70"/>
    </row>
    <row r="50037" spans="31:31" ht="15.75" x14ac:dyDescent="0.3">
      <c r="AE50037" s="70"/>
    </row>
    <row r="50038" spans="31:31" ht="15.75" x14ac:dyDescent="0.3">
      <c r="AE50038" s="70"/>
    </row>
    <row r="50039" spans="31:31" ht="15.75" x14ac:dyDescent="0.3">
      <c r="AE50039" s="70"/>
    </row>
    <row r="50040" spans="31:31" ht="15.75" x14ac:dyDescent="0.3">
      <c r="AE50040" s="70"/>
    </row>
    <row r="50041" spans="31:31" ht="15.75" x14ac:dyDescent="0.3">
      <c r="AE50041" s="70"/>
    </row>
    <row r="50042" spans="31:31" ht="15.75" x14ac:dyDescent="0.3">
      <c r="AE50042" s="70"/>
    </row>
    <row r="50043" spans="31:31" ht="15.75" x14ac:dyDescent="0.3">
      <c r="AE50043" s="70"/>
    </row>
    <row r="50044" spans="31:31" ht="15.75" x14ac:dyDescent="0.3">
      <c r="AE50044" s="70"/>
    </row>
    <row r="50045" spans="31:31" ht="15.75" x14ac:dyDescent="0.3">
      <c r="AE50045" s="70"/>
    </row>
    <row r="50046" spans="31:31" ht="15.75" x14ac:dyDescent="0.3">
      <c r="AE50046" s="70"/>
    </row>
    <row r="50047" spans="31:31" ht="15.75" x14ac:dyDescent="0.3">
      <c r="AE50047" s="70"/>
    </row>
    <row r="50048" spans="31:31" ht="15.75" x14ac:dyDescent="0.3">
      <c r="AE50048" s="70"/>
    </row>
    <row r="50049" spans="31:31" ht="15.75" x14ac:dyDescent="0.3">
      <c r="AE50049" s="70"/>
    </row>
    <row r="50050" spans="31:31" ht="15.75" x14ac:dyDescent="0.3">
      <c r="AE50050" s="70"/>
    </row>
    <row r="50051" spans="31:31" ht="15.75" x14ac:dyDescent="0.3">
      <c r="AE50051" s="70"/>
    </row>
    <row r="50052" spans="31:31" ht="15.75" x14ac:dyDescent="0.3">
      <c r="AE50052" s="70"/>
    </row>
    <row r="50053" spans="31:31" ht="15.75" x14ac:dyDescent="0.3">
      <c r="AE50053" s="70"/>
    </row>
    <row r="50054" spans="31:31" ht="15.75" x14ac:dyDescent="0.3">
      <c r="AE50054" s="70"/>
    </row>
    <row r="50055" spans="31:31" ht="15.75" x14ac:dyDescent="0.3">
      <c r="AE50055" s="70"/>
    </row>
    <row r="50056" spans="31:31" ht="15.75" x14ac:dyDescent="0.3">
      <c r="AE50056" s="70"/>
    </row>
    <row r="50057" spans="31:31" ht="15.75" x14ac:dyDescent="0.3">
      <c r="AE50057" s="70"/>
    </row>
    <row r="50058" spans="31:31" ht="15.75" x14ac:dyDescent="0.3">
      <c r="AE50058" s="70"/>
    </row>
    <row r="50059" spans="31:31" ht="15.75" x14ac:dyDescent="0.3">
      <c r="AE50059" s="70"/>
    </row>
    <row r="50060" spans="31:31" ht="15.75" x14ac:dyDescent="0.3">
      <c r="AE50060" s="70"/>
    </row>
    <row r="50061" spans="31:31" ht="15.75" x14ac:dyDescent="0.3">
      <c r="AE50061" s="70"/>
    </row>
    <row r="50062" spans="31:31" ht="15.75" x14ac:dyDescent="0.3">
      <c r="AE50062" s="70"/>
    </row>
    <row r="50063" spans="31:31" ht="15.75" x14ac:dyDescent="0.3">
      <c r="AE50063" s="70"/>
    </row>
    <row r="50064" spans="31:31" ht="15.75" x14ac:dyDescent="0.3">
      <c r="AE50064" s="70"/>
    </row>
    <row r="50065" spans="31:31" ht="15.75" x14ac:dyDescent="0.3">
      <c r="AE50065" s="70"/>
    </row>
    <row r="50066" spans="31:31" ht="15.75" x14ac:dyDescent="0.3">
      <c r="AE50066" s="70"/>
    </row>
    <row r="50067" spans="31:31" ht="15.75" x14ac:dyDescent="0.3">
      <c r="AE50067" s="70"/>
    </row>
    <row r="50068" spans="31:31" ht="15.75" x14ac:dyDescent="0.3">
      <c r="AE50068" s="70"/>
    </row>
    <row r="50069" spans="31:31" ht="15.75" x14ac:dyDescent="0.3">
      <c r="AE50069" s="70"/>
    </row>
    <row r="50070" spans="31:31" ht="15.75" x14ac:dyDescent="0.3">
      <c r="AE50070" s="70"/>
    </row>
    <row r="50071" spans="31:31" ht="15.75" x14ac:dyDescent="0.3">
      <c r="AE50071" s="70"/>
    </row>
    <row r="50072" spans="31:31" ht="15.75" x14ac:dyDescent="0.3">
      <c r="AE50072" s="70"/>
    </row>
    <row r="50073" spans="31:31" ht="15.75" x14ac:dyDescent="0.3">
      <c r="AE50073" s="70"/>
    </row>
    <row r="50074" spans="31:31" ht="15.75" x14ac:dyDescent="0.3">
      <c r="AE50074" s="70"/>
    </row>
    <row r="50075" spans="31:31" ht="15.75" x14ac:dyDescent="0.3">
      <c r="AE50075" s="70"/>
    </row>
    <row r="50076" spans="31:31" ht="15.75" x14ac:dyDescent="0.3">
      <c r="AE50076" s="70"/>
    </row>
    <row r="50077" spans="31:31" ht="15.75" x14ac:dyDescent="0.3">
      <c r="AE50077" s="70"/>
    </row>
    <row r="50078" spans="31:31" ht="15.75" x14ac:dyDescent="0.3">
      <c r="AE50078" s="70"/>
    </row>
    <row r="50079" spans="31:31" ht="15.75" x14ac:dyDescent="0.3">
      <c r="AE50079" s="70"/>
    </row>
    <row r="50080" spans="31:31" ht="15.75" x14ac:dyDescent="0.3">
      <c r="AE50080" s="70"/>
    </row>
    <row r="50081" spans="31:31" ht="15.75" x14ac:dyDescent="0.3">
      <c r="AE50081" s="70"/>
    </row>
    <row r="50082" spans="31:31" ht="15.75" x14ac:dyDescent="0.3">
      <c r="AE50082" s="70"/>
    </row>
    <row r="50083" spans="31:31" ht="15.75" x14ac:dyDescent="0.3">
      <c r="AE50083" s="70"/>
    </row>
    <row r="50084" spans="31:31" ht="15.75" x14ac:dyDescent="0.3">
      <c r="AE50084" s="70"/>
    </row>
    <row r="50085" spans="31:31" ht="15.75" x14ac:dyDescent="0.3">
      <c r="AE50085" s="70"/>
    </row>
    <row r="50086" spans="31:31" ht="15.75" x14ac:dyDescent="0.3">
      <c r="AE50086" s="70"/>
    </row>
    <row r="50087" spans="31:31" ht="15.75" x14ac:dyDescent="0.3">
      <c r="AE50087" s="70"/>
    </row>
    <row r="50088" spans="31:31" ht="15.75" x14ac:dyDescent="0.3">
      <c r="AE50088" s="70"/>
    </row>
    <row r="50089" spans="31:31" ht="15.75" x14ac:dyDescent="0.3">
      <c r="AE50089" s="70"/>
    </row>
    <row r="50090" spans="31:31" ht="15.75" x14ac:dyDescent="0.3">
      <c r="AE50090" s="70"/>
    </row>
    <row r="50091" spans="31:31" ht="15.75" x14ac:dyDescent="0.3">
      <c r="AE50091" s="70"/>
    </row>
    <row r="50092" spans="31:31" ht="15.75" x14ac:dyDescent="0.3">
      <c r="AE50092" s="70"/>
    </row>
    <row r="50093" spans="31:31" ht="15.75" x14ac:dyDescent="0.3">
      <c r="AE50093" s="70"/>
    </row>
    <row r="50094" spans="31:31" ht="15.75" x14ac:dyDescent="0.3">
      <c r="AE50094" s="70"/>
    </row>
    <row r="50095" spans="31:31" ht="15.75" x14ac:dyDescent="0.3">
      <c r="AE50095" s="70"/>
    </row>
    <row r="50096" spans="31:31" ht="15.75" x14ac:dyDescent="0.3">
      <c r="AE50096" s="70"/>
    </row>
    <row r="50097" spans="31:31" ht="15.75" x14ac:dyDescent="0.3">
      <c r="AE50097" s="70"/>
    </row>
    <row r="50098" spans="31:31" ht="15.75" x14ac:dyDescent="0.3">
      <c r="AE50098" s="70"/>
    </row>
    <row r="50099" spans="31:31" ht="15.75" x14ac:dyDescent="0.3">
      <c r="AE50099" s="70"/>
    </row>
    <row r="50100" spans="31:31" ht="15.75" x14ac:dyDescent="0.3">
      <c r="AE50100" s="70"/>
    </row>
    <row r="50101" spans="31:31" ht="15.75" x14ac:dyDescent="0.3">
      <c r="AE50101" s="70"/>
    </row>
    <row r="50102" spans="31:31" ht="15.75" x14ac:dyDescent="0.3">
      <c r="AE50102" s="70"/>
    </row>
    <row r="50103" spans="31:31" ht="15.75" x14ac:dyDescent="0.3">
      <c r="AE50103" s="70"/>
    </row>
    <row r="50104" spans="31:31" ht="15.75" x14ac:dyDescent="0.3">
      <c r="AE50104" s="70"/>
    </row>
    <row r="50105" spans="31:31" ht="15.75" x14ac:dyDescent="0.3">
      <c r="AE50105" s="70"/>
    </row>
    <row r="50106" spans="31:31" ht="15.75" x14ac:dyDescent="0.3">
      <c r="AE50106" s="70"/>
    </row>
    <row r="50107" spans="31:31" ht="15.75" x14ac:dyDescent="0.3">
      <c r="AE50107" s="70"/>
    </row>
    <row r="50108" spans="31:31" ht="15.75" x14ac:dyDescent="0.3">
      <c r="AE50108" s="70"/>
    </row>
    <row r="50109" spans="31:31" ht="15.75" x14ac:dyDescent="0.3">
      <c r="AE50109" s="70"/>
    </row>
    <row r="50110" spans="31:31" ht="15.75" x14ac:dyDescent="0.3">
      <c r="AE50110" s="70"/>
    </row>
    <row r="50111" spans="31:31" ht="15.75" x14ac:dyDescent="0.3">
      <c r="AE50111" s="70"/>
    </row>
    <row r="50112" spans="31:31" ht="15.75" x14ac:dyDescent="0.3">
      <c r="AE50112" s="70"/>
    </row>
    <row r="50113" spans="31:31" ht="15.75" x14ac:dyDescent="0.3">
      <c r="AE50113" s="70"/>
    </row>
    <row r="50114" spans="31:31" ht="15.75" x14ac:dyDescent="0.3">
      <c r="AE50114" s="70"/>
    </row>
    <row r="50115" spans="31:31" ht="15.75" x14ac:dyDescent="0.3">
      <c r="AE50115" s="70"/>
    </row>
    <row r="50116" spans="31:31" ht="15.75" x14ac:dyDescent="0.3">
      <c r="AE50116" s="70"/>
    </row>
    <row r="50117" spans="31:31" ht="15.75" x14ac:dyDescent="0.3">
      <c r="AE50117" s="70"/>
    </row>
    <row r="50118" spans="31:31" ht="15.75" x14ac:dyDescent="0.3">
      <c r="AE50118" s="70"/>
    </row>
    <row r="50119" spans="31:31" ht="15.75" x14ac:dyDescent="0.3">
      <c r="AE50119" s="70"/>
    </row>
    <row r="50120" spans="31:31" ht="15.75" x14ac:dyDescent="0.3">
      <c r="AE50120" s="70"/>
    </row>
    <row r="50121" spans="31:31" ht="15.75" x14ac:dyDescent="0.3">
      <c r="AE50121" s="70"/>
    </row>
    <row r="50122" spans="31:31" ht="15.75" x14ac:dyDescent="0.3">
      <c r="AE50122" s="70"/>
    </row>
    <row r="50123" spans="31:31" ht="15.75" x14ac:dyDescent="0.3">
      <c r="AE50123" s="70"/>
    </row>
    <row r="50124" spans="31:31" ht="15.75" x14ac:dyDescent="0.3">
      <c r="AE50124" s="70"/>
    </row>
    <row r="50125" spans="31:31" ht="15.75" x14ac:dyDescent="0.3">
      <c r="AE50125" s="70"/>
    </row>
    <row r="50126" spans="31:31" ht="15.75" x14ac:dyDescent="0.3">
      <c r="AE50126" s="70"/>
    </row>
    <row r="50127" spans="31:31" ht="15.75" x14ac:dyDescent="0.3">
      <c r="AE50127" s="70"/>
    </row>
    <row r="50128" spans="31:31" ht="15.75" x14ac:dyDescent="0.3">
      <c r="AE50128" s="70"/>
    </row>
    <row r="50129" spans="31:31" ht="15.75" x14ac:dyDescent="0.3">
      <c r="AE50129" s="70"/>
    </row>
    <row r="50130" spans="31:31" ht="15.75" x14ac:dyDescent="0.3">
      <c r="AE50130" s="70"/>
    </row>
    <row r="50131" spans="31:31" ht="15.75" x14ac:dyDescent="0.3">
      <c r="AE50131" s="70"/>
    </row>
    <row r="50132" spans="31:31" ht="15.75" x14ac:dyDescent="0.3">
      <c r="AE50132" s="70"/>
    </row>
    <row r="50133" spans="31:31" ht="15.75" x14ac:dyDescent="0.3">
      <c r="AE50133" s="70"/>
    </row>
    <row r="50134" spans="31:31" ht="15.75" x14ac:dyDescent="0.3">
      <c r="AE50134" s="70"/>
    </row>
    <row r="50135" spans="31:31" ht="15.75" x14ac:dyDescent="0.3">
      <c r="AE50135" s="70"/>
    </row>
    <row r="50136" spans="31:31" ht="15.75" x14ac:dyDescent="0.3">
      <c r="AE50136" s="70"/>
    </row>
    <row r="50137" spans="31:31" ht="15.75" x14ac:dyDescent="0.3">
      <c r="AE50137" s="70"/>
    </row>
    <row r="50138" spans="31:31" ht="15.75" x14ac:dyDescent="0.3">
      <c r="AE50138" s="70"/>
    </row>
    <row r="50139" spans="31:31" ht="15.75" x14ac:dyDescent="0.3">
      <c r="AE50139" s="70"/>
    </row>
    <row r="50140" spans="31:31" ht="15.75" x14ac:dyDescent="0.3">
      <c r="AE50140" s="70"/>
    </row>
    <row r="50141" spans="31:31" ht="15.75" x14ac:dyDescent="0.3">
      <c r="AE50141" s="70"/>
    </row>
    <row r="50142" spans="31:31" ht="15.75" x14ac:dyDescent="0.3">
      <c r="AE50142" s="70"/>
    </row>
    <row r="50143" spans="31:31" ht="15.75" x14ac:dyDescent="0.3">
      <c r="AE50143" s="70"/>
    </row>
    <row r="50144" spans="31:31" ht="15.75" x14ac:dyDescent="0.3">
      <c r="AE50144" s="70"/>
    </row>
    <row r="50145" spans="31:31" ht="15.75" x14ac:dyDescent="0.3">
      <c r="AE50145" s="70"/>
    </row>
    <row r="50146" spans="31:31" ht="15.75" x14ac:dyDescent="0.3">
      <c r="AE50146" s="70"/>
    </row>
    <row r="50147" spans="31:31" ht="15.75" x14ac:dyDescent="0.3">
      <c r="AE50147" s="70"/>
    </row>
    <row r="50148" spans="31:31" ht="15.75" x14ac:dyDescent="0.3">
      <c r="AE50148" s="70"/>
    </row>
    <row r="50149" spans="31:31" ht="15.75" x14ac:dyDescent="0.3">
      <c r="AE50149" s="70"/>
    </row>
    <row r="50150" spans="31:31" ht="15.75" x14ac:dyDescent="0.3">
      <c r="AE50150" s="70"/>
    </row>
    <row r="50151" spans="31:31" ht="15.75" x14ac:dyDescent="0.3">
      <c r="AE50151" s="70"/>
    </row>
    <row r="50152" spans="31:31" ht="15.75" x14ac:dyDescent="0.3">
      <c r="AE50152" s="70"/>
    </row>
    <row r="50153" spans="31:31" ht="15.75" x14ac:dyDescent="0.3">
      <c r="AE50153" s="70"/>
    </row>
    <row r="50154" spans="31:31" ht="15.75" x14ac:dyDescent="0.3">
      <c r="AE50154" s="70"/>
    </row>
    <row r="50155" spans="31:31" ht="15.75" x14ac:dyDescent="0.3">
      <c r="AE50155" s="70"/>
    </row>
    <row r="50156" spans="31:31" ht="15.75" x14ac:dyDescent="0.3">
      <c r="AE50156" s="70"/>
    </row>
    <row r="50157" spans="31:31" ht="15.75" x14ac:dyDescent="0.3">
      <c r="AE50157" s="70"/>
    </row>
    <row r="50158" spans="31:31" ht="15.75" x14ac:dyDescent="0.3">
      <c r="AE50158" s="70"/>
    </row>
    <row r="50159" spans="31:31" ht="15.75" x14ac:dyDescent="0.3">
      <c r="AE50159" s="70"/>
    </row>
    <row r="50160" spans="31:31" ht="15.75" x14ac:dyDescent="0.3">
      <c r="AE50160" s="70"/>
    </row>
    <row r="50161" spans="31:31" ht="15.75" x14ac:dyDescent="0.3">
      <c r="AE50161" s="70"/>
    </row>
    <row r="50162" spans="31:31" ht="15.75" x14ac:dyDescent="0.3">
      <c r="AE50162" s="70"/>
    </row>
    <row r="50163" spans="31:31" ht="15.75" x14ac:dyDescent="0.3">
      <c r="AE50163" s="70"/>
    </row>
    <row r="50164" spans="31:31" ht="15.75" x14ac:dyDescent="0.3">
      <c r="AE50164" s="70"/>
    </row>
    <row r="50165" spans="31:31" ht="15.75" x14ac:dyDescent="0.3">
      <c r="AE50165" s="70"/>
    </row>
    <row r="50166" spans="31:31" ht="15.75" x14ac:dyDescent="0.3">
      <c r="AE50166" s="70"/>
    </row>
    <row r="50167" spans="31:31" ht="15.75" x14ac:dyDescent="0.3">
      <c r="AE50167" s="70"/>
    </row>
    <row r="50168" spans="31:31" ht="15.75" x14ac:dyDescent="0.3">
      <c r="AE50168" s="70"/>
    </row>
    <row r="50169" spans="31:31" ht="15.75" x14ac:dyDescent="0.3">
      <c r="AE50169" s="70"/>
    </row>
    <row r="50170" spans="31:31" ht="15.75" x14ac:dyDescent="0.3">
      <c r="AE50170" s="70"/>
    </row>
    <row r="50171" spans="31:31" ht="15.75" x14ac:dyDescent="0.3">
      <c r="AE50171" s="70"/>
    </row>
    <row r="50172" spans="31:31" ht="15.75" x14ac:dyDescent="0.3">
      <c r="AE50172" s="70"/>
    </row>
    <row r="50173" spans="31:31" ht="15.75" x14ac:dyDescent="0.3">
      <c r="AE50173" s="70"/>
    </row>
    <row r="50174" spans="31:31" ht="15.75" x14ac:dyDescent="0.3">
      <c r="AE50174" s="70"/>
    </row>
    <row r="50175" spans="31:31" ht="15.75" x14ac:dyDescent="0.3">
      <c r="AE50175" s="70"/>
    </row>
    <row r="50176" spans="31:31" ht="15.75" x14ac:dyDescent="0.3">
      <c r="AE50176" s="70"/>
    </row>
    <row r="50177" spans="31:31" ht="15.75" x14ac:dyDescent="0.3">
      <c r="AE50177" s="70"/>
    </row>
    <row r="50178" spans="31:31" ht="15.75" x14ac:dyDescent="0.3">
      <c r="AE50178" s="70"/>
    </row>
    <row r="50179" spans="31:31" ht="15.75" x14ac:dyDescent="0.3">
      <c r="AE50179" s="70"/>
    </row>
    <row r="50180" spans="31:31" ht="15.75" x14ac:dyDescent="0.3">
      <c r="AE50180" s="70"/>
    </row>
    <row r="50181" spans="31:31" ht="15.75" x14ac:dyDescent="0.3">
      <c r="AE50181" s="70"/>
    </row>
    <row r="50182" spans="31:31" ht="15.75" x14ac:dyDescent="0.3">
      <c r="AE50182" s="70"/>
    </row>
    <row r="50183" spans="31:31" ht="15.75" x14ac:dyDescent="0.3">
      <c r="AE50183" s="70"/>
    </row>
    <row r="50184" spans="31:31" ht="15.75" x14ac:dyDescent="0.3">
      <c r="AE50184" s="70"/>
    </row>
    <row r="50185" spans="31:31" ht="15.75" x14ac:dyDescent="0.3">
      <c r="AE50185" s="70"/>
    </row>
    <row r="50186" spans="31:31" ht="15.75" x14ac:dyDescent="0.3">
      <c r="AE50186" s="70"/>
    </row>
    <row r="50187" spans="31:31" ht="15.75" x14ac:dyDescent="0.3">
      <c r="AE50187" s="70"/>
    </row>
    <row r="50188" spans="31:31" ht="15.75" x14ac:dyDescent="0.3">
      <c r="AE50188" s="70"/>
    </row>
    <row r="50189" spans="31:31" ht="15.75" x14ac:dyDescent="0.3">
      <c r="AE50189" s="70"/>
    </row>
    <row r="50190" spans="31:31" ht="15.75" x14ac:dyDescent="0.3">
      <c r="AE50190" s="70"/>
    </row>
    <row r="50191" spans="31:31" ht="15.75" x14ac:dyDescent="0.3">
      <c r="AE50191" s="70"/>
    </row>
    <row r="50192" spans="31:31" ht="15.75" x14ac:dyDescent="0.3">
      <c r="AE50192" s="70"/>
    </row>
    <row r="50193" spans="31:31" ht="15.75" x14ac:dyDescent="0.3">
      <c r="AE50193" s="70"/>
    </row>
    <row r="50194" spans="31:31" ht="15.75" x14ac:dyDescent="0.3">
      <c r="AE50194" s="70"/>
    </row>
    <row r="50195" spans="31:31" ht="15.75" x14ac:dyDescent="0.3">
      <c r="AE50195" s="70"/>
    </row>
    <row r="50196" spans="31:31" ht="15.75" x14ac:dyDescent="0.3">
      <c r="AE50196" s="70"/>
    </row>
    <row r="50197" spans="31:31" ht="15.75" x14ac:dyDescent="0.3">
      <c r="AE50197" s="70"/>
    </row>
    <row r="50198" spans="31:31" ht="15.75" x14ac:dyDescent="0.3">
      <c r="AE50198" s="70"/>
    </row>
    <row r="50199" spans="31:31" ht="15.75" x14ac:dyDescent="0.3">
      <c r="AE50199" s="70"/>
    </row>
    <row r="50200" spans="31:31" ht="15.75" x14ac:dyDescent="0.3">
      <c r="AE50200" s="70"/>
    </row>
    <row r="50201" spans="31:31" ht="15.75" x14ac:dyDescent="0.3">
      <c r="AE50201" s="70"/>
    </row>
    <row r="50202" spans="31:31" ht="15.75" x14ac:dyDescent="0.3">
      <c r="AE50202" s="70"/>
    </row>
    <row r="50203" spans="31:31" ht="15.75" x14ac:dyDescent="0.3">
      <c r="AE50203" s="70"/>
    </row>
    <row r="50204" spans="31:31" ht="15.75" x14ac:dyDescent="0.3">
      <c r="AE50204" s="70"/>
    </row>
    <row r="50205" spans="31:31" ht="15.75" x14ac:dyDescent="0.3">
      <c r="AE50205" s="70"/>
    </row>
    <row r="50206" spans="31:31" ht="15.75" x14ac:dyDescent="0.3">
      <c r="AE50206" s="70"/>
    </row>
    <row r="50207" spans="31:31" ht="15.75" x14ac:dyDescent="0.3">
      <c r="AE50207" s="70"/>
    </row>
    <row r="50208" spans="31:31" ht="15.75" x14ac:dyDescent="0.3">
      <c r="AE50208" s="70"/>
    </row>
    <row r="50209" spans="31:31" ht="15.75" x14ac:dyDescent="0.3">
      <c r="AE50209" s="70"/>
    </row>
    <row r="50210" spans="31:31" ht="15.75" x14ac:dyDescent="0.3">
      <c r="AE50210" s="70"/>
    </row>
    <row r="50211" spans="31:31" ht="15.75" x14ac:dyDescent="0.3">
      <c r="AE50211" s="70"/>
    </row>
    <row r="50212" spans="31:31" ht="15.75" x14ac:dyDescent="0.3">
      <c r="AE50212" s="70"/>
    </row>
    <row r="50213" spans="31:31" ht="15.75" x14ac:dyDescent="0.3">
      <c r="AE50213" s="70"/>
    </row>
    <row r="50214" spans="31:31" ht="15.75" x14ac:dyDescent="0.3">
      <c r="AE50214" s="70"/>
    </row>
    <row r="50215" spans="31:31" ht="15.75" x14ac:dyDescent="0.3">
      <c r="AE50215" s="70"/>
    </row>
    <row r="50216" spans="31:31" ht="15.75" x14ac:dyDescent="0.3">
      <c r="AE50216" s="70"/>
    </row>
    <row r="50217" spans="31:31" ht="15.75" x14ac:dyDescent="0.3">
      <c r="AE50217" s="70"/>
    </row>
    <row r="50218" spans="31:31" ht="15.75" x14ac:dyDescent="0.3">
      <c r="AE50218" s="70"/>
    </row>
    <row r="50219" spans="31:31" ht="15.75" x14ac:dyDescent="0.3">
      <c r="AE50219" s="70"/>
    </row>
    <row r="50220" spans="31:31" ht="15.75" x14ac:dyDescent="0.3">
      <c r="AE50220" s="70"/>
    </row>
    <row r="50221" spans="31:31" ht="15.75" x14ac:dyDescent="0.3">
      <c r="AE50221" s="70"/>
    </row>
    <row r="50222" spans="31:31" ht="15.75" x14ac:dyDescent="0.3">
      <c r="AE50222" s="70"/>
    </row>
    <row r="50223" spans="31:31" ht="15.75" x14ac:dyDescent="0.3">
      <c r="AE50223" s="70"/>
    </row>
    <row r="50224" spans="31:31" ht="15.75" x14ac:dyDescent="0.3">
      <c r="AE50224" s="70"/>
    </row>
    <row r="50225" spans="31:31" ht="15.75" x14ac:dyDescent="0.3">
      <c r="AE50225" s="70"/>
    </row>
    <row r="50226" spans="31:31" ht="15.75" x14ac:dyDescent="0.3">
      <c r="AE50226" s="70"/>
    </row>
    <row r="50227" spans="31:31" ht="15.75" x14ac:dyDescent="0.3">
      <c r="AE50227" s="70"/>
    </row>
    <row r="50228" spans="31:31" ht="15.75" x14ac:dyDescent="0.3">
      <c r="AE50228" s="70"/>
    </row>
    <row r="50229" spans="31:31" ht="15.75" x14ac:dyDescent="0.3">
      <c r="AE50229" s="70"/>
    </row>
    <row r="50230" spans="31:31" ht="15.75" x14ac:dyDescent="0.3">
      <c r="AE50230" s="70"/>
    </row>
    <row r="50231" spans="31:31" ht="15.75" x14ac:dyDescent="0.3">
      <c r="AE50231" s="70"/>
    </row>
    <row r="50232" spans="31:31" ht="15.75" x14ac:dyDescent="0.3">
      <c r="AE50232" s="70"/>
    </row>
    <row r="50233" spans="31:31" ht="15.75" x14ac:dyDescent="0.3">
      <c r="AE50233" s="70"/>
    </row>
    <row r="50234" spans="31:31" ht="15.75" x14ac:dyDescent="0.3">
      <c r="AE50234" s="70"/>
    </row>
    <row r="50235" spans="31:31" ht="15.75" x14ac:dyDescent="0.3">
      <c r="AE50235" s="70"/>
    </row>
    <row r="50236" spans="31:31" ht="15.75" x14ac:dyDescent="0.3">
      <c r="AE50236" s="70"/>
    </row>
    <row r="50237" spans="31:31" ht="15.75" x14ac:dyDescent="0.3">
      <c r="AE50237" s="70"/>
    </row>
    <row r="50238" spans="31:31" ht="15.75" x14ac:dyDescent="0.3">
      <c r="AE50238" s="70"/>
    </row>
    <row r="50239" spans="31:31" ht="15.75" x14ac:dyDescent="0.3">
      <c r="AE50239" s="70"/>
    </row>
    <row r="50240" spans="31:31" ht="15.75" x14ac:dyDescent="0.3">
      <c r="AE50240" s="70"/>
    </row>
    <row r="50241" spans="31:31" ht="15.75" x14ac:dyDescent="0.3">
      <c r="AE50241" s="70"/>
    </row>
    <row r="50242" spans="31:31" ht="15.75" x14ac:dyDescent="0.3">
      <c r="AE50242" s="70"/>
    </row>
    <row r="50243" spans="31:31" ht="15.75" x14ac:dyDescent="0.3">
      <c r="AE50243" s="70"/>
    </row>
    <row r="50244" spans="31:31" ht="15.75" x14ac:dyDescent="0.3">
      <c r="AE50244" s="70"/>
    </row>
    <row r="50245" spans="31:31" ht="15.75" x14ac:dyDescent="0.3">
      <c r="AE50245" s="70"/>
    </row>
    <row r="50246" spans="31:31" ht="15.75" x14ac:dyDescent="0.3">
      <c r="AE50246" s="70"/>
    </row>
    <row r="50247" spans="31:31" ht="15.75" x14ac:dyDescent="0.3">
      <c r="AE50247" s="70"/>
    </row>
    <row r="50248" spans="31:31" ht="15.75" x14ac:dyDescent="0.3">
      <c r="AE50248" s="70"/>
    </row>
    <row r="50249" spans="31:31" ht="15.75" x14ac:dyDescent="0.3">
      <c r="AE50249" s="70"/>
    </row>
    <row r="50250" spans="31:31" ht="15.75" x14ac:dyDescent="0.3">
      <c r="AE50250" s="70"/>
    </row>
    <row r="50251" spans="31:31" ht="15.75" x14ac:dyDescent="0.3">
      <c r="AE50251" s="70"/>
    </row>
    <row r="50252" spans="31:31" ht="15.75" x14ac:dyDescent="0.3">
      <c r="AE50252" s="70"/>
    </row>
    <row r="50253" spans="31:31" ht="15.75" x14ac:dyDescent="0.3">
      <c r="AE50253" s="70"/>
    </row>
    <row r="50254" spans="31:31" ht="15.75" x14ac:dyDescent="0.3">
      <c r="AE50254" s="70"/>
    </row>
    <row r="50255" spans="31:31" ht="15.75" x14ac:dyDescent="0.3">
      <c r="AE50255" s="70"/>
    </row>
    <row r="50256" spans="31:31" ht="15.75" x14ac:dyDescent="0.3">
      <c r="AE50256" s="70"/>
    </row>
    <row r="50257" spans="31:31" ht="15.75" x14ac:dyDescent="0.3">
      <c r="AE50257" s="70"/>
    </row>
    <row r="50258" spans="31:31" ht="15.75" x14ac:dyDescent="0.3">
      <c r="AE50258" s="70"/>
    </row>
    <row r="50259" spans="31:31" ht="15.75" x14ac:dyDescent="0.3">
      <c r="AE50259" s="70"/>
    </row>
    <row r="50260" spans="31:31" ht="15.75" x14ac:dyDescent="0.3">
      <c r="AE50260" s="70"/>
    </row>
    <row r="50261" spans="31:31" ht="15.75" x14ac:dyDescent="0.3">
      <c r="AE50261" s="70"/>
    </row>
    <row r="50262" spans="31:31" ht="15.75" x14ac:dyDescent="0.3">
      <c r="AE50262" s="70"/>
    </row>
    <row r="50263" spans="31:31" ht="15.75" x14ac:dyDescent="0.3">
      <c r="AE50263" s="70"/>
    </row>
    <row r="50264" spans="31:31" ht="15.75" x14ac:dyDescent="0.3">
      <c r="AE50264" s="70"/>
    </row>
    <row r="50265" spans="31:31" ht="15.75" x14ac:dyDescent="0.3">
      <c r="AE50265" s="70"/>
    </row>
    <row r="50266" spans="31:31" ht="15.75" x14ac:dyDescent="0.3">
      <c r="AE50266" s="70"/>
    </row>
    <row r="50267" spans="31:31" ht="15.75" x14ac:dyDescent="0.3">
      <c r="AE50267" s="70"/>
    </row>
    <row r="50268" spans="31:31" ht="15.75" x14ac:dyDescent="0.3">
      <c r="AE50268" s="70"/>
    </row>
    <row r="50269" spans="31:31" ht="15.75" x14ac:dyDescent="0.3">
      <c r="AE50269" s="70"/>
    </row>
    <row r="50270" spans="31:31" ht="15.75" x14ac:dyDescent="0.3">
      <c r="AE50270" s="70"/>
    </row>
    <row r="50271" spans="31:31" ht="15.75" x14ac:dyDescent="0.3">
      <c r="AE50271" s="70"/>
    </row>
    <row r="50272" spans="31:31" ht="15.75" x14ac:dyDescent="0.3">
      <c r="AE50272" s="70"/>
    </row>
    <row r="50273" spans="31:31" ht="15.75" x14ac:dyDescent="0.3">
      <c r="AE50273" s="70"/>
    </row>
    <row r="50274" spans="31:31" ht="15.75" x14ac:dyDescent="0.3">
      <c r="AE50274" s="70"/>
    </row>
    <row r="50275" spans="31:31" ht="15.75" x14ac:dyDescent="0.3">
      <c r="AE50275" s="70"/>
    </row>
    <row r="50276" spans="31:31" ht="15.75" x14ac:dyDescent="0.3">
      <c r="AE50276" s="70"/>
    </row>
    <row r="50277" spans="31:31" ht="15.75" x14ac:dyDescent="0.3">
      <c r="AE50277" s="70"/>
    </row>
    <row r="50278" spans="31:31" ht="15.75" x14ac:dyDescent="0.3">
      <c r="AE50278" s="70"/>
    </row>
    <row r="50279" spans="31:31" ht="15.75" x14ac:dyDescent="0.3">
      <c r="AE50279" s="70"/>
    </row>
    <row r="50280" spans="31:31" ht="15.75" x14ac:dyDescent="0.3">
      <c r="AE50280" s="70"/>
    </row>
    <row r="50281" spans="31:31" ht="15.75" x14ac:dyDescent="0.3">
      <c r="AE50281" s="70"/>
    </row>
    <row r="50282" spans="31:31" ht="15.75" x14ac:dyDescent="0.3">
      <c r="AE50282" s="70"/>
    </row>
    <row r="50283" spans="31:31" ht="15.75" x14ac:dyDescent="0.3">
      <c r="AE50283" s="70"/>
    </row>
    <row r="50284" spans="31:31" ht="15.75" x14ac:dyDescent="0.3">
      <c r="AE50284" s="70"/>
    </row>
    <row r="50285" spans="31:31" ht="15.75" x14ac:dyDescent="0.3">
      <c r="AE50285" s="70"/>
    </row>
    <row r="50286" spans="31:31" ht="15.75" x14ac:dyDescent="0.3">
      <c r="AE50286" s="70"/>
    </row>
    <row r="50287" spans="31:31" ht="15.75" x14ac:dyDescent="0.3">
      <c r="AE50287" s="70"/>
    </row>
    <row r="50288" spans="31:31" ht="15.75" x14ac:dyDescent="0.3">
      <c r="AE50288" s="70"/>
    </row>
    <row r="50289" spans="31:31" ht="15.75" x14ac:dyDescent="0.3">
      <c r="AE50289" s="70"/>
    </row>
    <row r="50290" spans="31:31" ht="15.75" x14ac:dyDescent="0.3">
      <c r="AE50290" s="70"/>
    </row>
    <row r="50291" spans="31:31" ht="15.75" x14ac:dyDescent="0.3">
      <c r="AE50291" s="70"/>
    </row>
    <row r="50292" spans="31:31" ht="15.75" x14ac:dyDescent="0.3">
      <c r="AE50292" s="70"/>
    </row>
    <row r="50293" spans="31:31" ht="15.75" x14ac:dyDescent="0.3">
      <c r="AE50293" s="70"/>
    </row>
    <row r="50294" spans="31:31" ht="15.75" x14ac:dyDescent="0.3">
      <c r="AE50294" s="70"/>
    </row>
    <row r="50295" spans="31:31" ht="15.75" x14ac:dyDescent="0.3">
      <c r="AE50295" s="70"/>
    </row>
    <row r="50296" spans="31:31" ht="15.75" x14ac:dyDescent="0.3">
      <c r="AE50296" s="70"/>
    </row>
    <row r="50297" spans="31:31" ht="15.75" x14ac:dyDescent="0.3">
      <c r="AE50297" s="70"/>
    </row>
    <row r="50298" spans="31:31" ht="15.75" x14ac:dyDescent="0.3">
      <c r="AE50298" s="70"/>
    </row>
    <row r="50299" spans="31:31" ht="15.75" x14ac:dyDescent="0.3">
      <c r="AE50299" s="70"/>
    </row>
    <row r="50300" spans="31:31" ht="15.75" x14ac:dyDescent="0.3">
      <c r="AE50300" s="70"/>
    </row>
    <row r="50301" spans="31:31" ht="15.75" x14ac:dyDescent="0.3">
      <c r="AE50301" s="70"/>
    </row>
    <row r="50302" spans="31:31" ht="15.75" x14ac:dyDescent="0.3">
      <c r="AE50302" s="70"/>
    </row>
    <row r="50303" spans="31:31" ht="15.75" x14ac:dyDescent="0.3">
      <c r="AE50303" s="70"/>
    </row>
    <row r="50304" spans="31:31" ht="15.75" x14ac:dyDescent="0.3">
      <c r="AE50304" s="70"/>
    </row>
    <row r="50305" spans="31:31" ht="15.75" x14ac:dyDescent="0.3">
      <c r="AE50305" s="70"/>
    </row>
    <row r="50306" spans="31:31" ht="15.75" x14ac:dyDescent="0.3">
      <c r="AE50306" s="70"/>
    </row>
    <row r="50307" spans="31:31" ht="15.75" x14ac:dyDescent="0.3">
      <c r="AE50307" s="70"/>
    </row>
    <row r="50308" spans="31:31" ht="15.75" x14ac:dyDescent="0.3">
      <c r="AE50308" s="70"/>
    </row>
    <row r="50309" spans="31:31" ht="15.75" x14ac:dyDescent="0.3">
      <c r="AE50309" s="70"/>
    </row>
    <row r="50310" spans="31:31" ht="15.75" x14ac:dyDescent="0.3">
      <c r="AE50310" s="70"/>
    </row>
    <row r="50311" spans="31:31" ht="15.75" x14ac:dyDescent="0.3">
      <c r="AE50311" s="70"/>
    </row>
    <row r="50312" spans="31:31" ht="15.75" x14ac:dyDescent="0.3">
      <c r="AE50312" s="70"/>
    </row>
    <row r="50313" spans="31:31" ht="15.75" x14ac:dyDescent="0.3">
      <c r="AE50313" s="70"/>
    </row>
    <row r="50314" spans="31:31" ht="15.75" x14ac:dyDescent="0.3">
      <c r="AE50314" s="70"/>
    </row>
    <row r="50315" spans="31:31" ht="15.75" x14ac:dyDescent="0.3">
      <c r="AE50315" s="70"/>
    </row>
    <row r="50316" spans="31:31" ht="15.75" x14ac:dyDescent="0.3">
      <c r="AE50316" s="70"/>
    </row>
    <row r="50317" spans="31:31" ht="15.75" x14ac:dyDescent="0.3">
      <c r="AE50317" s="70"/>
    </row>
    <row r="50318" spans="31:31" ht="15.75" x14ac:dyDescent="0.3">
      <c r="AE50318" s="70"/>
    </row>
    <row r="50319" spans="31:31" ht="15.75" x14ac:dyDescent="0.3">
      <c r="AE50319" s="70"/>
    </row>
    <row r="50320" spans="31:31" ht="15.75" x14ac:dyDescent="0.3">
      <c r="AE50320" s="70"/>
    </row>
    <row r="50321" spans="31:31" ht="15.75" x14ac:dyDescent="0.3">
      <c r="AE50321" s="70"/>
    </row>
    <row r="50322" spans="31:31" ht="15.75" x14ac:dyDescent="0.3">
      <c r="AE50322" s="70"/>
    </row>
    <row r="50323" spans="31:31" ht="15.75" x14ac:dyDescent="0.3">
      <c r="AE50323" s="70"/>
    </row>
    <row r="50324" spans="31:31" ht="15.75" x14ac:dyDescent="0.3">
      <c r="AE50324" s="70"/>
    </row>
    <row r="50325" spans="31:31" ht="15.75" x14ac:dyDescent="0.3">
      <c r="AE50325" s="70"/>
    </row>
    <row r="50326" spans="31:31" ht="15.75" x14ac:dyDescent="0.3">
      <c r="AE50326" s="70"/>
    </row>
    <row r="50327" spans="31:31" ht="15.75" x14ac:dyDescent="0.3">
      <c r="AE50327" s="70"/>
    </row>
    <row r="50328" spans="31:31" ht="15.75" x14ac:dyDescent="0.3">
      <c r="AE50328" s="70"/>
    </row>
    <row r="50329" spans="31:31" ht="15.75" x14ac:dyDescent="0.3">
      <c r="AE50329" s="70"/>
    </row>
    <row r="50330" spans="31:31" ht="15.75" x14ac:dyDescent="0.3">
      <c r="AE50330" s="70"/>
    </row>
    <row r="50331" spans="31:31" ht="15.75" x14ac:dyDescent="0.3">
      <c r="AE50331" s="70"/>
    </row>
    <row r="50332" spans="31:31" ht="15.75" x14ac:dyDescent="0.3">
      <c r="AE50332" s="70"/>
    </row>
    <row r="50333" spans="31:31" ht="15.75" x14ac:dyDescent="0.3">
      <c r="AE50333" s="70"/>
    </row>
    <row r="50334" spans="31:31" ht="15.75" x14ac:dyDescent="0.3">
      <c r="AE50334" s="70"/>
    </row>
    <row r="50335" spans="31:31" ht="15.75" x14ac:dyDescent="0.3">
      <c r="AE50335" s="70"/>
    </row>
    <row r="50336" spans="31:31" ht="15.75" x14ac:dyDescent="0.3">
      <c r="AE50336" s="70"/>
    </row>
    <row r="50337" spans="31:31" ht="15.75" x14ac:dyDescent="0.3">
      <c r="AE50337" s="70"/>
    </row>
    <row r="50338" spans="31:31" ht="15.75" x14ac:dyDescent="0.3">
      <c r="AE50338" s="70"/>
    </row>
    <row r="50339" spans="31:31" ht="15.75" x14ac:dyDescent="0.3">
      <c r="AE50339" s="70"/>
    </row>
    <row r="50340" spans="31:31" ht="15.75" x14ac:dyDescent="0.3">
      <c r="AE50340" s="70"/>
    </row>
    <row r="50341" spans="31:31" ht="15.75" x14ac:dyDescent="0.3">
      <c r="AE50341" s="70"/>
    </row>
    <row r="50342" spans="31:31" ht="15.75" x14ac:dyDescent="0.3">
      <c r="AE50342" s="70"/>
    </row>
    <row r="50343" spans="31:31" ht="15.75" x14ac:dyDescent="0.3">
      <c r="AE50343" s="70"/>
    </row>
    <row r="50344" spans="31:31" ht="15.75" x14ac:dyDescent="0.3">
      <c r="AE50344" s="70"/>
    </row>
    <row r="50345" spans="31:31" ht="15.75" x14ac:dyDescent="0.3">
      <c r="AE50345" s="70"/>
    </row>
    <row r="50346" spans="31:31" ht="15.75" x14ac:dyDescent="0.3">
      <c r="AE50346" s="70"/>
    </row>
    <row r="50347" spans="31:31" ht="15.75" x14ac:dyDescent="0.3">
      <c r="AE50347" s="70"/>
    </row>
    <row r="50348" spans="31:31" ht="15.75" x14ac:dyDescent="0.3">
      <c r="AE50348" s="70"/>
    </row>
    <row r="50349" spans="31:31" ht="15.75" x14ac:dyDescent="0.3">
      <c r="AE50349" s="70"/>
    </row>
    <row r="50350" spans="31:31" ht="15.75" x14ac:dyDescent="0.3">
      <c r="AE50350" s="70"/>
    </row>
    <row r="50351" spans="31:31" ht="15.75" x14ac:dyDescent="0.3">
      <c r="AE50351" s="70"/>
    </row>
    <row r="50352" spans="31:31" ht="15.75" x14ac:dyDescent="0.3">
      <c r="AE50352" s="70"/>
    </row>
    <row r="50353" spans="31:31" ht="15.75" x14ac:dyDescent="0.3">
      <c r="AE50353" s="70"/>
    </row>
    <row r="50354" spans="31:31" ht="15.75" x14ac:dyDescent="0.3">
      <c r="AE50354" s="70"/>
    </row>
    <row r="50355" spans="31:31" ht="15.75" x14ac:dyDescent="0.3">
      <c r="AE50355" s="70"/>
    </row>
    <row r="50356" spans="31:31" ht="15.75" x14ac:dyDescent="0.3">
      <c r="AE50356" s="70"/>
    </row>
    <row r="50357" spans="31:31" ht="15.75" x14ac:dyDescent="0.3">
      <c r="AE50357" s="70"/>
    </row>
    <row r="50358" spans="31:31" ht="15.75" x14ac:dyDescent="0.3">
      <c r="AE50358" s="70"/>
    </row>
    <row r="50359" spans="31:31" ht="15.75" x14ac:dyDescent="0.3">
      <c r="AE50359" s="70"/>
    </row>
    <row r="50360" spans="31:31" ht="15.75" x14ac:dyDescent="0.3">
      <c r="AE50360" s="70"/>
    </row>
    <row r="50361" spans="31:31" ht="15.75" x14ac:dyDescent="0.3">
      <c r="AE50361" s="70"/>
    </row>
    <row r="50362" spans="31:31" ht="15.75" x14ac:dyDescent="0.3">
      <c r="AE50362" s="70"/>
    </row>
    <row r="50363" spans="31:31" ht="15.75" x14ac:dyDescent="0.3">
      <c r="AE50363" s="70"/>
    </row>
    <row r="50364" spans="31:31" ht="15.75" x14ac:dyDescent="0.3">
      <c r="AE50364" s="70"/>
    </row>
    <row r="50365" spans="31:31" ht="15.75" x14ac:dyDescent="0.3">
      <c r="AE50365" s="70"/>
    </row>
    <row r="50366" spans="31:31" ht="15.75" x14ac:dyDescent="0.3">
      <c r="AE50366" s="70"/>
    </row>
    <row r="50367" spans="31:31" ht="15.75" x14ac:dyDescent="0.3">
      <c r="AE50367" s="70"/>
    </row>
    <row r="50368" spans="31:31" ht="15.75" x14ac:dyDescent="0.3">
      <c r="AE50368" s="70"/>
    </row>
    <row r="50369" spans="31:31" ht="15.75" x14ac:dyDescent="0.3">
      <c r="AE50369" s="70"/>
    </row>
    <row r="50370" spans="31:31" ht="15.75" x14ac:dyDescent="0.3">
      <c r="AE50370" s="70"/>
    </row>
    <row r="50371" spans="31:31" ht="15.75" x14ac:dyDescent="0.3">
      <c r="AE50371" s="70"/>
    </row>
    <row r="50372" spans="31:31" ht="15.75" x14ac:dyDescent="0.3">
      <c r="AE50372" s="70"/>
    </row>
    <row r="50373" spans="31:31" ht="15.75" x14ac:dyDescent="0.3">
      <c r="AE50373" s="70"/>
    </row>
    <row r="50374" spans="31:31" ht="15.75" x14ac:dyDescent="0.3">
      <c r="AE50374" s="70"/>
    </row>
    <row r="50375" spans="31:31" ht="15.75" x14ac:dyDescent="0.3">
      <c r="AE50375" s="70"/>
    </row>
    <row r="50376" spans="31:31" ht="15.75" x14ac:dyDescent="0.3">
      <c r="AE50376" s="70"/>
    </row>
    <row r="50377" spans="31:31" ht="15.75" x14ac:dyDescent="0.3">
      <c r="AE50377" s="70"/>
    </row>
    <row r="50378" spans="31:31" ht="15.75" x14ac:dyDescent="0.3">
      <c r="AE50378" s="70"/>
    </row>
    <row r="50379" spans="31:31" ht="15.75" x14ac:dyDescent="0.3">
      <c r="AE50379" s="70"/>
    </row>
    <row r="50380" spans="31:31" ht="15.75" x14ac:dyDescent="0.3">
      <c r="AE50380" s="70"/>
    </row>
    <row r="50381" spans="31:31" ht="15.75" x14ac:dyDescent="0.3">
      <c r="AE50381" s="70"/>
    </row>
    <row r="50382" spans="31:31" ht="15.75" x14ac:dyDescent="0.3">
      <c r="AE50382" s="70"/>
    </row>
    <row r="50383" spans="31:31" ht="15.75" x14ac:dyDescent="0.3">
      <c r="AE50383" s="70"/>
    </row>
    <row r="50384" spans="31:31" ht="15.75" x14ac:dyDescent="0.3">
      <c r="AE50384" s="70"/>
    </row>
    <row r="50385" spans="31:31" ht="15.75" x14ac:dyDescent="0.3">
      <c r="AE50385" s="70"/>
    </row>
    <row r="50386" spans="31:31" ht="15.75" x14ac:dyDescent="0.3">
      <c r="AE50386" s="70"/>
    </row>
    <row r="50387" spans="31:31" ht="15.75" x14ac:dyDescent="0.3">
      <c r="AE50387" s="70"/>
    </row>
    <row r="50388" spans="31:31" ht="15.75" x14ac:dyDescent="0.3">
      <c r="AE50388" s="70"/>
    </row>
    <row r="50389" spans="31:31" ht="15.75" x14ac:dyDescent="0.3">
      <c r="AE50389" s="70"/>
    </row>
    <row r="50390" spans="31:31" ht="15.75" x14ac:dyDescent="0.3">
      <c r="AE50390" s="70"/>
    </row>
    <row r="50391" spans="31:31" ht="15.75" x14ac:dyDescent="0.3">
      <c r="AE50391" s="70"/>
    </row>
    <row r="50392" spans="31:31" ht="15.75" x14ac:dyDescent="0.3">
      <c r="AE50392" s="70"/>
    </row>
    <row r="50393" spans="31:31" ht="15.75" x14ac:dyDescent="0.3">
      <c r="AE50393" s="70"/>
    </row>
    <row r="50394" spans="31:31" ht="15.75" x14ac:dyDescent="0.3">
      <c r="AE50394" s="70"/>
    </row>
    <row r="50395" spans="31:31" ht="15.75" x14ac:dyDescent="0.3">
      <c r="AE50395" s="70"/>
    </row>
    <row r="50396" spans="31:31" ht="15.75" x14ac:dyDescent="0.3">
      <c r="AE50396" s="70"/>
    </row>
    <row r="50397" spans="31:31" ht="15.75" x14ac:dyDescent="0.3">
      <c r="AE50397" s="70"/>
    </row>
    <row r="50398" spans="31:31" ht="15.75" x14ac:dyDescent="0.3">
      <c r="AE50398" s="70"/>
    </row>
    <row r="50399" spans="31:31" ht="15.75" x14ac:dyDescent="0.3">
      <c r="AE50399" s="70"/>
    </row>
    <row r="50400" spans="31:31" ht="15.75" x14ac:dyDescent="0.3">
      <c r="AE50400" s="70"/>
    </row>
    <row r="50401" spans="31:31" ht="15.75" x14ac:dyDescent="0.3">
      <c r="AE50401" s="70"/>
    </row>
    <row r="50402" spans="31:31" ht="15.75" x14ac:dyDescent="0.3">
      <c r="AE50402" s="70"/>
    </row>
    <row r="50403" spans="31:31" ht="15.75" x14ac:dyDescent="0.3">
      <c r="AE50403" s="70"/>
    </row>
    <row r="50404" spans="31:31" ht="15.75" x14ac:dyDescent="0.3">
      <c r="AE50404" s="70"/>
    </row>
    <row r="50405" spans="31:31" ht="15.75" x14ac:dyDescent="0.3">
      <c r="AE50405" s="70"/>
    </row>
    <row r="50406" spans="31:31" ht="15.75" x14ac:dyDescent="0.3">
      <c r="AE50406" s="70"/>
    </row>
    <row r="50407" spans="31:31" ht="15.75" x14ac:dyDescent="0.3">
      <c r="AE50407" s="70"/>
    </row>
    <row r="50408" spans="31:31" ht="15.75" x14ac:dyDescent="0.3">
      <c r="AE50408" s="70"/>
    </row>
    <row r="50409" spans="31:31" ht="15.75" x14ac:dyDescent="0.3">
      <c r="AE50409" s="70"/>
    </row>
    <row r="50410" spans="31:31" ht="15.75" x14ac:dyDescent="0.3">
      <c r="AE50410" s="70"/>
    </row>
    <row r="50411" spans="31:31" ht="15.75" x14ac:dyDescent="0.3">
      <c r="AE50411" s="70"/>
    </row>
    <row r="50412" spans="31:31" ht="15.75" x14ac:dyDescent="0.3">
      <c r="AE50412" s="70"/>
    </row>
    <row r="50413" spans="31:31" ht="15.75" x14ac:dyDescent="0.3">
      <c r="AE50413" s="70"/>
    </row>
    <row r="50414" spans="31:31" ht="15.75" x14ac:dyDescent="0.3">
      <c r="AE50414" s="70"/>
    </row>
    <row r="50415" spans="31:31" ht="15.75" x14ac:dyDescent="0.3">
      <c r="AE50415" s="70"/>
    </row>
    <row r="50416" spans="31:31" ht="15.75" x14ac:dyDescent="0.3">
      <c r="AE50416" s="70"/>
    </row>
    <row r="50417" spans="31:31" ht="15.75" x14ac:dyDescent="0.3">
      <c r="AE50417" s="70"/>
    </row>
    <row r="50418" spans="31:31" ht="15.75" x14ac:dyDescent="0.3">
      <c r="AE50418" s="70"/>
    </row>
    <row r="50419" spans="31:31" ht="15.75" x14ac:dyDescent="0.3">
      <c r="AE50419" s="70"/>
    </row>
    <row r="50420" spans="31:31" ht="15.75" x14ac:dyDescent="0.3">
      <c r="AE50420" s="70"/>
    </row>
    <row r="50421" spans="31:31" ht="15.75" x14ac:dyDescent="0.3">
      <c r="AE50421" s="70"/>
    </row>
    <row r="50422" spans="31:31" ht="15.75" x14ac:dyDescent="0.3">
      <c r="AE50422" s="70"/>
    </row>
    <row r="50423" spans="31:31" ht="15.75" x14ac:dyDescent="0.3">
      <c r="AE50423" s="70"/>
    </row>
    <row r="50424" spans="31:31" ht="15.75" x14ac:dyDescent="0.3">
      <c r="AE50424" s="70"/>
    </row>
    <row r="50425" spans="31:31" ht="15.75" x14ac:dyDescent="0.3">
      <c r="AE50425" s="70"/>
    </row>
    <row r="50426" spans="31:31" ht="15.75" x14ac:dyDescent="0.3">
      <c r="AE50426" s="70"/>
    </row>
    <row r="50427" spans="31:31" ht="15.75" x14ac:dyDescent="0.3">
      <c r="AE50427" s="70"/>
    </row>
    <row r="50428" spans="31:31" ht="15.75" x14ac:dyDescent="0.3">
      <c r="AE50428" s="70"/>
    </row>
    <row r="50429" spans="31:31" ht="15.75" x14ac:dyDescent="0.3">
      <c r="AE50429" s="70"/>
    </row>
    <row r="50430" spans="31:31" ht="15.75" x14ac:dyDescent="0.3">
      <c r="AE50430" s="70"/>
    </row>
    <row r="50431" spans="31:31" ht="15.75" x14ac:dyDescent="0.3">
      <c r="AE50431" s="70"/>
    </row>
    <row r="50432" spans="31:31" ht="15.75" x14ac:dyDescent="0.3">
      <c r="AE50432" s="70"/>
    </row>
    <row r="50433" spans="31:31" ht="15.75" x14ac:dyDescent="0.3">
      <c r="AE50433" s="70"/>
    </row>
    <row r="50434" spans="31:31" ht="15.75" x14ac:dyDescent="0.3">
      <c r="AE50434" s="70"/>
    </row>
    <row r="50435" spans="31:31" ht="15.75" x14ac:dyDescent="0.3">
      <c r="AE50435" s="70"/>
    </row>
    <row r="50436" spans="31:31" ht="15.75" x14ac:dyDescent="0.3">
      <c r="AE50436" s="70"/>
    </row>
    <row r="50437" spans="31:31" ht="15.75" x14ac:dyDescent="0.3">
      <c r="AE50437" s="70"/>
    </row>
    <row r="50438" spans="31:31" ht="15.75" x14ac:dyDescent="0.3">
      <c r="AE50438" s="70"/>
    </row>
    <row r="50439" spans="31:31" ht="15.75" x14ac:dyDescent="0.3">
      <c r="AE50439" s="70"/>
    </row>
    <row r="50440" spans="31:31" ht="15.75" x14ac:dyDescent="0.3">
      <c r="AE50440" s="70"/>
    </row>
    <row r="50441" spans="31:31" ht="15.75" x14ac:dyDescent="0.3">
      <c r="AE50441" s="70"/>
    </row>
    <row r="50442" spans="31:31" ht="15.75" x14ac:dyDescent="0.3">
      <c r="AE50442" s="70"/>
    </row>
    <row r="50443" spans="31:31" ht="15.75" x14ac:dyDescent="0.3">
      <c r="AE50443" s="70"/>
    </row>
    <row r="50444" spans="31:31" ht="15.75" x14ac:dyDescent="0.3">
      <c r="AE50444" s="70"/>
    </row>
    <row r="50445" spans="31:31" ht="15.75" x14ac:dyDescent="0.3">
      <c r="AE50445" s="70"/>
    </row>
    <row r="50446" spans="31:31" ht="15.75" x14ac:dyDescent="0.3">
      <c r="AE50446" s="70"/>
    </row>
    <row r="50447" spans="31:31" ht="15.75" x14ac:dyDescent="0.3">
      <c r="AE50447" s="70"/>
    </row>
    <row r="50448" spans="31:31" ht="15.75" x14ac:dyDescent="0.3">
      <c r="AE50448" s="70"/>
    </row>
    <row r="50449" spans="31:31" ht="15.75" x14ac:dyDescent="0.3">
      <c r="AE50449" s="70"/>
    </row>
    <row r="50450" spans="31:31" ht="15.75" x14ac:dyDescent="0.3">
      <c r="AE50450" s="70"/>
    </row>
    <row r="50451" spans="31:31" ht="15.75" x14ac:dyDescent="0.3">
      <c r="AE50451" s="70"/>
    </row>
    <row r="50452" spans="31:31" ht="15.75" x14ac:dyDescent="0.3">
      <c r="AE50452" s="70"/>
    </row>
    <row r="50453" spans="31:31" ht="15.75" x14ac:dyDescent="0.3">
      <c r="AE50453" s="70"/>
    </row>
    <row r="50454" spans="31:31" ht="15.75" x14ac:dyDescent="0.3">
      <c r="AE50454" s="70"/>
    </row>
    <row r="50455" spans="31:31" ht="15.75" x14ac:dyDescent="0.3">
      <c r="AE50455" s="70"/>
    </row>
    <row r="50456" spans="31:31" ht="15.75" x14ac:dyDescent="0.3">
      <c r="AE50456" s="70"/>
    </row>
    <row r="50457" spans="31:31" ht="15.75" x14ac:dyDescent="0.3">
      <c r="AE50457" s="70"/>
    </row>
    <row r="50458" spans="31:31" ht="15.75" x14ac:dyDescent="0.3">
      <c r="AE50458" s="70"/>
    </row>
    <row r="50459" spans="31:31" ht="15.75" x14ac:dyDescent="0.3">
      <c r="AE50459" s="70"/>
    </row>
    <row r="50460" spans="31:31" ht="15.75" x14ac:dyDescent="0.3">
      <c r="AE50460" s="70"/>
    </row>
    <row r="50461" spans="31:31" ht="15.75" x14ac:dyDescent="0.3">
      <c r="AE50461" s="70"/>
    </row>
    <row r="50462" spans="31:31" ht="15.75" x14ac:dyDescent="0.3">
      <c r="AE50462" s="70"/>
    </row>
    <row r="50463" spans="31:31" ht="15.75" x14ac:dyDescent="0.3">
      <c r="AE50463" s="70"/>
    </row>
    <row r="50464" spans="31:31" ht="15.75" x14ac:dyDescent="0.3">
      <c r="AE50464" s="70"/>
    </row>
    <row r="50465" spans="31:31" ht="15.75" x14ac:dyDescent="0.3">
      <c r="AE50465" s="70"/>
    </row>
    <row r="50466" spans="31:31" ht="15.75" x14ac:dyDescent="0.3">
      <c r="AE50466" s="70"/>
    </row>
    <row r="50467" spans="31:31" ht="15.75" x14ac:dyDescent="0.3">
      <c r="AE50467" s="70"/>
    </row>
    <row r="50468" spans="31:31" ht="15.75" x14ac:dyDescent="0.3">
      <c r="AE50468" s="70"/>
    </row>
    <row r="50469" spans="31:31" ht="15.75" x14ac:dyDescent="0.3">
      <c r="AE50469" s="70"/>
    </row>
    <row r="50470" spans="31:31" ht="15.75" x14ac:dyDescent="0.3">
      <c r="AE50470" s="70"/>
    </row>
    <row r="50471" spans="31:31" ht="15.75" x14ac:dyDescent="0.3">
      <c r="AE50471" s="70"/>
    </row>
    <row r="50472" spans="31:31" ht="15.75" x14ac:dyDescent="0.3">
      <c r="AE50472" s="70"/>
    </row>
    <row r="50473" spans="31:31" ht="15.75" x14ac:dyDescent="0.3">
      <c r="AE50473" s="70"/>
    </row>
    <row r="50474" spans="31:31" ht="15.75" x14ac:dyDescent="0.3">
      <c r="AE50474" s="70"/>
    </row>
    <row r="50475" spans="31:31" ht="15.75" x14ac:dyDescent="0.3">
      <c r="AE50475" s="70"/>
    </row>
    <row r="50476" spans="31:31" ht="15.75" x14ac:dyDescent="0.3">
      <c r="AE50476" s="70"/>
    </row>
    <row r="50477" spans="31:31" ht="15.75" x14ac:dyDescent="0.3">
      <c r="AE50477" s="70"/>
    </row>
    <row r="50478" spans="31:31" ht="15.75" x14ac:dyDescent="0.3">
      <c r="AE50478" s="70"/>
    </row>
    <row r="50479" spans="31:31" ht="15.75" x14ac:dyDescent="0.3">
      <c r="AE50479" s="70"/>
    </row>
    <row r="50480" spans="31:31" ht="15.75" x14ac:dyDescent="0.3">
      <c r="AE50480" s="70"/>
    </row>
    <row r="50481" spans="31:31" ht="15.75" x14ac:dyDescent="0.3">
      <c r="AE50481" s="70"/>
    </row>
    <row r="50482" spans="31:31" ht="15.75" x14ac:dyDescent="0.3">
      <c r="AE50482" s="70"/>
    </row>
    <row r="50483" spans="31:31" ht="15.75" x14ac:dyDescent="0.3">
      <c r="AE50483" s="70"/>
    </row>
    <row r="50484" spans="31:31" ht="15.75" x14ac:dyDescent="0.3">
      <c r="AE50484" s="70"/>
    </row>
    <row r="50485" spans="31:31" ht="15.75" x14ac:dyDescent="0.3">
      <c r="AE50485" s="70"/>
    </row>
    <row r="50486" spans="31:31" ht="15.75" x14ac:dyDescent="0.3">
      <c r="AE50486" s="70"/>
    </row>
    <row r="50487" spans="31:31" ht="15.75" x14ac:dyDescent="0.3">
      <c r="AE50487" s="70"/>
    </row>
    <row r="50488" spans="31:31" ht="15.75" x14ac:dyDescent="0.3">
      <c r="AE50488" s="70"/>
    </row>
    <row r="50489" spans="31:31" ht="15.75" x14ac:dyDescent="0.3">
      <c r="AE50489" s="70"/>
    </row>
    <row r="50490" spans="31:31" ht="15.75" x14ac:dyDescent="0.3">
      <c r="AE50490" s="70"/>
    </row>
    <row r="50491" spans="31:31" ht="15.75" x14ac:dyDescent="0.3">
      <c r="AE50491" s="70"/>
    </row>
    <row r="50492" spans="31:31" ht="15.75" x14ac:dyDescent="0.3">
      <c r="AE50492" s="70"/>
    </row>
    <row r="50493" spans="31:31" ht="15.75" x14ac:dyDescent="0.3">
      <c r="AE50493" s="70"/>
    </row>
    <row r="50494" spans="31:31" ht="15.75" x14ac:dyDescent="0.3">
      <c r="AE50494" s="70"/>
    </row>
    <row r="50495" spans="31:31" ht="15.75" x14ac:dyDescent="0.3">
      <c r="AE50495" s="70"/>
    </row>
    <row r="50496" spans="31:31" ht="15.75" x14ac:dyDescent="0.3">
      <c r="AE50496" s="70"/>
    </row>
    <row r="50497" spans="31:31" ht="15.75" x14ac:dyDescent="0.3">
      <c r="AE50497" s="70"/>
    </row>
    <row r="50498" spans="31:31" ht="15.75" x14ac:dyDescent="0.3">
      <c r="AE50498" s="70"/>
    </row>
    <row r="50499" spans="31:31" ht="15.75" x14ac:dyDescent="0.3">
      <c r="AE50499" s="70"/>
    </row>
    <row r="50500" spans="31:31" ht="15.75" x14ac:dyDescent="0.3">
      <c r="AE50500" s="70"/>
    </row>
    <row r="50501" spans="31:31" ht="15.75" x14ac:dyDescent="0.3">
      <c r="AE50501" s="70"/>
    </row>
    <row r="50502" spans="31:31" ht="15.75" x14ac:dyDescent="0.3">
      <c r="AE50502" s="70"/>
    </row>
    <row r="50503" spans="31:31" ht="15.75" x14ac:dyDescent="0.3">
      <c r="AE50503" s="70"/>
    </row>
    <row r="50504" spans="31:31" ht="15.75" x14ac:dyDescent="0.3">
      <c r="AE50504" s="70"/>
    </row>
    <row r="50505" spans="31:31" ht="15.75" x14ac:dyDescent="0.3">
      <c r="AE50505" s="70"/>
    </row>
    <row r="50506" spans="31:31" ht="15.75" x14ac:dyDescent="0.3">
      <c r="AE50506" s="70"/>
    </row>
    <row r="50507" spans="31:31" ht="15.75" x14ac:dyDescent="0.3">
      <c r="AE50507" s="70"/>
    </row>
    <row r="50508" spans="31:31" ht="15.75" x14ac:dyDescent="0.3">
      <c r="AE50508" s="70"/>
    </row>
    <row r="50509" spans="31:31" ht="15.75" x14ac:dyDescent="0.3">
      <c r="AE50509" s="70"/>
    </row>
    <row r="50510" spans="31:31" ht="15.75" x14ac:dyDescent="0.3">
      <c r="AE50510" s="70"/>
    </row>
    <row r="50511" spans="31:31" ht="15.75" x14ac:dyDescent="0.3">
      <c r="AE50511" s="70"/>
    </row>
    <row r="50512" spans="31:31" ht="15.75" x14ac:dyDescent="0.3">
      <c r="AE50512" s="70"/>
    </row>
    <row r="50513" spans="31:31" ht="15.75" x14ac:dyDescent="0.3">
      <c r="AE50513" s="70"/>
    </row>
    <row r="50514" spans="31:31" ht="15.75" x14ac:dyDescent="0.3">
      <c r="AE50514" s="70"/>
    </row>
    <row r="50515" spans="31:31" ht="15.75" x14ac:dyDescent="0.3">
      <c r="AE50515" s="70"/>
    </row>
    <row r="50516" spans="31:31" ht="15.75" x14ac:dyDescent="0.3">
      <c r="AE50516" s="70"/>
    </row>
    <row r="50517" spans="31:31" ht="15.75" x14ac:dyDescent="0.3">
      <c r="AE50517" s="70"/>
    </row>
    <row r="50518" spans="31:31" ht="15.75" x14ac:dyDescent="0.3">
      <c r="AE50518" s="70"/>
    </row>
    <row r="50519" spans="31:31" ht="15.75" x14ac:dyDescent="0.3">
      <c r="AE50519" s="70"/>
    </row>
    <row r="50520" spans="31:31" ht="15.75" x14ac:dyDescent="0.3">
      <c r="AE50520" s="70"/>
    </row>
    <row r="50521" spans="31:31" ht="15.75" x14ac:dyDescent="0.3">
      <c r="AE50521" s="70"/>
    </row>
    <row r="50522" spans="31:31" ht="15.75" x14ac:dyDescent="0.3">
      <c r="AE50522" s="70"/>
    </row>
    <row r="50523" spans="31:31" ht="15.75" x14ac:dyDescent="0.3">
      <c r="AE50523" s="70"/>
    </row>
    <row r="50524" spans="31:31" ht="15.75" x14ac:dyDescent="0.3">
      <c r="AE50524" s="70"/>
    </row>
    <row r="50525" spans="31:31" ht="15.75" x14ac:dyDescent="0.3">
      <c r="AE50525" s="70"/>
    </row>
    <row r="50526" spans="31:31" ht="15.75" x14ac:dyDescent="0.3">
      <c r="AE50526" s="70"/>
    </row>
    <row r="50527" spans="31:31" ht="15.75" x14ac:dyDescent="0.3">
      <c r="AE50527" s="70"/>
    </row>
    <row r="50528" spans="31:31" ht="15.75" x14ac:dyDescent="0.3">
      <c r="AE50528" s="70"/>
    </row>
    <row r="50529" spans="31:31" ht="15.75" x14ac:dyDescent="0.3">
      <c r="AE50529" s="70"/>
    </row>
    <row r="50530" spans="31:31" ht="15.75" x14ac:dyDescent="0.3">
      <c r="AE50530" s="70"/>
    </row>
    <row r="50531" spans="31:31" ht="15.75" x14ac:dyDescent="0.3">
      <c r="AE50531" s="70"/>
    </row>
    <row r="50532" spans="31:31" ht="15.75" x14ac:dyDescent="0.3">
      <c r="AE50532" s="70"/>
    </row>
    <row r="50533" spans="31:31" ht="15.75" x14ac:dyDescent="0.3">
      <c r="AE50533" s="70"/>
    </row>
    <row r="50534" spans="31:31" ht="15.75" x14ac:dyDescent="0.3">
      <c r="AE50534" s="70"/>
    </row>
    <row r="50535" spans="31:31" ht="15.75" x14ac:dyDescent="0.3">
      <c r="AE50535" s="70"/>
    </row>
    <row r="50536" spans="31:31" ht="15.75" x14ac:dyDescent="0.3">
      <c r="AE50536" s="70"/>
    </row>
    <row r="50537" spans="31:31" ht="15.75" x14ac:dyDescent="0.3">
      <c r="AE50537" s="70"/>
    </row>
    <row r="50538" spans="31:31" ht="15.75" x14ac:dyDescent="0.3">
      <c r="AE50538" s="70"/>
    </row>
    <row r="50539" spans="31:31" ht="15.75" x14ac:dyDescent="0.3">
      <c r="AE50539" s="70"/>
    </row>
    <row r="50540" spans="31:31" ht="15.75" x14ac:dyDescent="0.3">
      <c r="AE50540" s="70"/>
    </row>
    <row r="50541" spans="31:31" ht="15.75" x14ac:dyDescent="0.3">
      <c r="AE50541" s="70"/>
    </row>
    <row r="50542" spans="31:31" ht="15.75" x14ac:dyDescent="0.3">
      <c r="AE50542" s="70"/>
    </row>
    <row r="50543" spans="31:31" ht="15.75" x14ac:dyDescent="0.3">
      <c r="AE50543" s="70"/>
    </row>
    <row r="50544" spans="31:31" ht="15.75" x14ac:dyDescent="0.3">
      <c r="AE50544" s="70"/>
    </row>
    <row r="50545" spans="31:31" ht="15.75" x14ac:dyDescent="0.3">
      <c r="AE50545" s="70"/>
    </row>
    <row r="50546" spans="31:31" ht="15.75" x14ac:dyDescent="0.3">
      <c r="AE50546" s="70"/>
    </row>
    <row r="50547" spans="31:31" ht="15.75" x14ac:dyDescent="0.3">
      <c r="AE50547" s="70"/>
    </row>
    <row r="50548" spans="31:31" ht="15.75" x14ac:dyDescent="0.3">
      <c r="AE50548" s="70"/>
    </row>
    <row r="50549" spans="31:31" ht="15.75" x14ac:dyDescent="0.3">
      <c r="AE50549" s="70"/>
    </row>
    <row r="50550" spans="31:31" ht="15.75" x14ac:dyDescent="0.3">
      <c r="AE50550" s="70"/>
    </row>
    <row r="50551" spans="31:31" ht="15.75" x14ac:dyDescent="0.3">
      <c r="AE50551" s="70"/>
    </row>
    <row r="50552" spans="31:31" ht="15.75" x14ac:dyDescent="0.3">
      <c r="AE50552" s="70"/>
    </row>
    <row r="50553" spans="31:31" ht="15.75" x14ac:dyDescent="0.3">
      <c r="AE50553" s="70"/>
    </row>
    <row r="50554" spans="31:31" ht="15.75" x14ac:dyDescent="0.3">
      <c r="AE50554" s="70"/>
    </row>
    <row r="50555" spans="31:31" ht="15.75" x14ac:dyDescent="0.3">
      <c r="AE50555" s="70"/>
    </row>
    <row r="50556" spans="31:31" ht="15.75" x14ac:dyDescent="0.3">
      <c r="AE50556" s="70"/>
    </row>
    <row r="50557" spans="31:31" ht="15.75" x14ac:dyDescent="0.3">
      <c r="AE50557" s="70"/>
    </row>
    <row r="50558" spans="31:31" ht="15.75" x14ac:dyDescent="0.3">
      <c r="AE50558" s="70"/>
    </row>
    <row r="50559" spans="31:31" ht="15.75" x14ac:dyDescent="0.3">
      <c r="AE50559" s="70"/>
    </row>
    <row r="50560" spans="31:31" ht="15.75" x14ac:dyDescent="0.3">
      <c r="AE50560" s="70"/>
    </row>
    <row r="50561" spans="31:31" ht="15.75" x14ac:dyDescent="0.3">
      <c r="AE50561" s="70"/>
    </row>
    <row r="50562" spans="31:31" ht="15.75" x14ac:dyDescent="0.3">
      <c r="AE50562" s="70"/>
    </row>
    <row r="50563" spans="31:31" ht="15.75" x14ac:dyDescent="0.3">
      <c r="AE50563" s="70"/>
    </row>
    <row r="50564" spans="31:31" ht="15.75" x14ac:dyDescent="0.3">
      <c r="AE50564" s="70"/>
    </row>
    <row r="50565" spans="31:31" ht="15.75" x14ac:dyDescent="0.3">
      <c r="AE50565" s="70"/>
    </row>
    <row r="50566" spans="31:31" ht="15.75" x14ac:dyDescent="0.3">
      <c r="AE50566" s="70"/>
    </row>
    <row r="50567" spans="31:31" ht="15.75" x14ac:dyDescent="0.3">
      <c r="AE50567" s="70"/>
    </row>
    <row r="50568" spans="31:31" ht="15.75" x14ac:dyDescent="0.3">
      <c r="AE50568" s="70"/>
    </row>
    <row r="50569" spans="31:31" ht="15.75" x14ac:dyDescent="0.3">
      <c r="AE50569" s="70"/>
    </row>
    <row r="50570" spans="31:31" ht="15.75" x14ac:dyDescent="0.3">
      <c r="AE50570" s="70"/>
    </row>
    <row r="50571" spans="31:31" ht="15.75" x14ac:dyDescent="0.3">
      <c r="AE50571" s="70"/>
    </row>
    <row r="50572" spans="31:31" ht="15.75" x14ac:dyDescent="0.3">
      <c r="AE50572" s="70"/>
    </row>
    <row r="50573" spans="31:31" ht="15.75" x14ac:dyDescent="0.3">
      <c r="AE50573" s="70"/>
    </row>
    <row r="50574" spans="31:31" ht="15.75" x14ac:dyDescent="0.3">
      <c r="AE50574" s="70"/>
    </row>
    <row r="50575" spans="31:31" ht="15.75" x14ac:dyDescent="0.3">
      <c r="AE50575" s="70"/>
    </row>
    <row r="50576" spans="31:31" ht="15.75" x14ac:dyDescent="0.3">
      <c r="AE50576" s="70"/>
    </row>
    <row r="50577" spans="31:31" ht="15.75" x14ac:dyDescent="0.3">
      <c r="AE50577" s="70"/>
    </row>
    <row r="50578" spans="31:31" ht="15.75" x14ac:dyDescent="0.3">
      <c r="AE50578" s="70"/>
    </row>
    <row r="50579" spans="31:31" ht="15.75" x14ac:dyDescent="0.3">
      <c r="AE50579" s="70"/>
    </row>
    <row r="50580" spans="31:31" ht="15.75" x14ac:dyDescent="0.3">
      <c r="AE50580" s="70"/>
    </row>
    <row r="50581" spans="31:31" ht="15.75" x14ac:dyDescent="0.3">
      <c r="AE50581" s="70"/>
    </row>
    <row r="50582" spans="31:31" ht="15.75" x14ac:dyDescent="0.3">
      <c r="AE50582" s="70"/>
    </row>
    <row r="50583" spans="31:31" ht="15.75" x14ac:dyDescent="0.3">
      <c r="AE50583" s="70"/>
    </row>
    <row r="50584" spans="31:31" ht="15.75" x14ac:dyDescent="0.3">
      <c r="AE50584" s="70"/>
    </row>
    <row r="50585" spans="31:31" ht="15.75" x14ac:dyDescent="0.3">
      <c r="AE50585" s="70"/>
    </row>
    <row r="50586" spans="31:31" ht="15.75" x14ac:dyDescent="0.3">
      <c r="AE50586" s="70"/>
    </row>
    <row r="50587" spans="31:31" ht="15.75" x14ac:dyDescent="0.3">
      <c r="AE50587" s="70"/>
    </row>
    <row r="50588" spans="31:31" ht="15.75" x14ac:dyDescent="0.3">
      <c r="AE50588" s="70"/>
    </row>
    <row r="50589" spans="31:31" ht="15.75" x14ac:dyDescent="0.3">
      <c r="AE50589" s="70"/>
    </row>
    <row r="50590" spans="31:31" ht="15.75" x14ac:dyDescent="0.3">
      <c r="AE50590" s="70"/>
    </row>
    <row r="50591" spans="31:31" ht="15.75" x14ac:dyDescent="0.3">
      <c r="AE50591" s="70"/>
    </row>
    <row r="50592" spans="31:31" ht="15.75" x14ac:dyDescent="0.3">
      <c r="AE50592" s="70"/>
    </row>
    <row r="50593" spans="31:31" ht="15.75" x14ac:dyDescent="0.3">
      <c r="AE50593" s="70"/>
    </row>
    <row r="50594" spans="31:31" ht="15.75" x14ac:dyDescent="0.3">
      <c r="AE50594" s="70"/>
    </row>
    <row r="50595" spans="31:31" ht="15.75" x14ac:dyDescent="0.3">
      <c r="AE50595" s="70"/>
    </row>
    <row r="50596" spans="31:31" ht="15.75" x14ac:dyDescent="0.3">
      <c r="AE50596" s="70"/>
    </row>
    <row r="50597" spans="31:31" ht="15.75" x14ac:dyDescent="0.3">
      <c r="AE50597" s="70"/>
    </row>
    <row r="50598" spans="31:31" ht="15.75" x14ac:dyDescent="0.3">
      <c r="AE50598" s="70"/>
    </row>
    <row r="50599" spans="31:31" ht="15.75" x14ac:dyDescent="0.3">
      <c r="AE50599" s="70"/>
    </row>
    <row r="50600" spans="31:31" ht="15.75" x14ac:dyDescent="0.3">
      <c r="AE50600" s="70"/>
    </row>
    <row r="50601" spans="31:31" ht="15.75" x14ac:dyDescent="0.3">
      <c r="AE50601" s="70"/>
    </row>
    <row r="50602" spans="31:31" ht="15.75" x14ac:dyDescent="0.3">
      <c r="AE50602" s="70"/>
    </row>
    <row r="50603" spans="31:31" ht="15.75" x14ac:dyDescent="0.3">
      <c r="AE50603" s="70"/>
    </row>
    <row r="50604" spans="31:31" ht="15.75" x14ac:dyDescent="0.3">
      <c r="AE50604" s="70"/>
    </row>
    <row r="50605" spans="31:31" ht="15.75" x14ac:dyDescent="0.3">
      <c r="AE50605" s="70"/>
    </row>
    <row r="50606" spans="31:31" ht="15.75" x14ac:dyDescent="0.3">
      <c r="AE50606" s="70"/>
    </row>
    <row r="50607" spans="31:31" ht="15.75" x14ac:dyDescent="0.3">
      <c r="AE50607" s="70"/>
    </row>
    <row r="50608" spans="31:31" ht="15.75" x14ac:dyDescent="0.3">
      <c r="AE50608" s="70"/>
    </row>
    <row r="50609" spans="31:31" ht="15.75" x14ac:dyDescent="0.3">
      <c r="AE50609" s="70"/>
    </row>
    <row r="50610" spans="31:31" ht="15.75" x14ac:dyDescent="0.3">
      <c r="AE50610" s="70"/>
    </row>
    <row r="50611" spans="31:31" ht="15.75" x14ac:dyDescent="0.3">
      <c r="AE50611" s="70"/>
    </row>
    <row r="50612" spans="31:31" ht="15.75" x14ac:dyDescent="0.3">
      <c r="AE50612" s="70"/>
    </row>
    <row r="50613" spans="31:31" ht="15.75" x14ac:dyDescent="0.3">
      <c r="AE50613" s="70"/>
    </row>
    <row r="50614" spans="31:31" ht="15.75" x14ac:dyDescent="0.3">
      <c r="AE50614" s="70"/>
    </row>
    <row r="50615" spans="31:31" ht="15.75" x14ac:dyDescent="0.3">
      <c r="AE50615" s="70"/>
    </row>
    <row r="50616" spans="31:31" ht="15.75" x14ac:dyDescent="0.3">
      <c r="AE50616" s="70"/>
    </row>
    <row r="50617" spans="31:31" ht="15.75" x14ac:dyDescent="0.3">
      <c r="AE50617" s="70"/>
    </row>
    <row r="50618" spans="31:31" ht="15.75" x14ac:dyDescent="0.3">
      <c r="AE50618" s="70"/>
    </row>
    <row r="50619" spans="31:31" ht="15.75" x14ac:dyDescent="0.3">
      <c r="AE50619" s="70"/>
    </row>
    <row r="50620" spans="31:31" ht="15.75" x14ac:dyDescent="0.3">
      <c r="AE50620" s="70"/>
    </row>
    <row r="50621" spans="31:31" ht="15.75" x14ac:dyDescent="0.3">
      <c r="AE50621" s="70"/>
    </row>
    <row r="50622" spans="31:31" ht="15.75" x14ac:dyDescent="0.3">
      <c r="AE50622" s="70"/>
    </row>
    <row r="50623" spans="31:31" ht="15.75" x14ac:dyDescent="0.3">
      <c r="AE50623" s="70"/>
    </row>
    <row r="50624" spans="31:31" ht="15.75" x14ac:dyDescent="0.3">
      <c r="AE50624" s="70"/>
    </row>
    <row r="50625" spans="31:31" ht="15.75" x14ac:dyDescent="0.3">
      <c r="AE50625" s="70"/>
    </row>
    <row r="50626" spans="31:31" ht="15.75" x14ac:dyDescent="0.3">
      <c r="AE50626" s="70"/>
    </row>
    <row r="50627" spans="31:31" ht="15.75" x14ac:dyDescent="0.3">
      <c r="AE50627" s="70"/>
    </row>
    <row r="50628" spans="31:31" ht="15.75" x14ac:dyDescent="0.3">
      <c r="AE50628" s="70"/>
    </row>
    <row r="50629" spans="31:31" ht="15.75" x14ac:dyDescent="0.3">
      <c r="AE50629" s="70"/>
    </row>
    <row r="50630" spans="31:31" ht="15.75" x14ac:dyDescent="0.3">
      <c r="AE50630" s="70"/>
    </row>
    <row r="50631" spans="31:31" ht="15.75" x14ac:dyDescent="0.3">
      <c r="AE50631" s="70"/>
    </row>
    <row r="50632" spans="31:31" ht="15.75" x14ac:dyDescent="0.3">
      <c r="AE50632" s="70"/>
    </row>
    <row r="50633" spans="31:31" ht="15.75" x14ac:dyDescent="0.3">
      <c r="AE50633" s="70"/>
    </row>
    <row r="50634" spans="31:31" ht="15.75" x14ac:dyDescent="0.3">
      <c r="AE50634" s="70"/>
    </row>
    <row r="50635" spans="31:31" ht="15.75" x14ac:dyDescent="0.3">
      <c r="AE50635" s="70"/>
    </row>
    <row r="50636" spans="31:31" ht="15.75" x14ac:dyDescent="0.3">
      <c r="AE50636" s="70"/>
    </row>
    <row r="50637" spans="31:31" ht="15.75" x14ac:dyDescent="0.3">
      <c r="AE50637" s="70"/>
    </row>
    <row r="50638" spans="31:31" ht="15.75" x14ac:dyDescent="0.3">
      <c r="AE50638" s="70"/>
    </row>
    <row r="50639" spans="31:31" ht="15.75" x14ac:dyDescent="0.3">
      <c r="AE50639" s="70"/>
    </row>
    <row r="50640" spans="31:31" ht="15.75" x14ac:dyDescent="0.3">
      <c r="AE50640" s="70"/>
    </row>
    <row r="50641" spans="31:31" ht="15.75" x14ac:dyDescent="0.3">
      <c r="AE50641" s="70"/>
    </row>
    <row r="50642" spans="31:31" ht="15.75" x14ac:dyDescent="0.3">
      <c r="AE50642" s="70"/>
    </row>
    <row r="50643" spans="31:31" ht="15.75" x14ac:dyDescent="0.3">
      <c r="AE50643" s="70"/>
    </row>
    <row r="50644" spans="31:31" ht="15.75" x14ac:dyDescent="0.3">
      <c r="AE50644" s="70"/>
    </row>
    <row r="50645" spans="31:31" ht="15.75" x14ac:dyDescent="0.3">
      <c r="AE50645" s="70"/>
    </row>
    <row r="50646" spans="31:31" ht="15.75" x14ac:dyDescent="0.3">
      <c r="AE50646" s="70"/>
    </row>
    <row r="50647" spans="31:31" ht="15.75" x14ac:dyDescent="0.3">
      <c r="AE50647" s="70"/>
    </row>
    <row r="50648" spans="31:31" ht="15.75" x14ac:dyDescent="0.3">
      <c r="AE50648" s="70"/>
    </row>
    <row r="50649" spans="31:31" ht="15.75" x14ac:dyDescent="0.3">
      <c r="AE50649" s="70"/>
    </row>
    <row r="50650" spans="31:31" ht="15.75" x14ac:dyDescent="0.3">
      <c r="AE50650" s="70"/>
    </row>
    <row r="50651" spans="31:31" ht="15.75" x14ac:dyDescent="0.3">
      <c r="AE50651" s="70"/>
    </row>
    <row r="50652" spans="31:31" ht="15.75" x14ac:dyDescent="0.3">
      <c r="AE50652" s="70"/>
    </row>
    <row r="50653" spans="31:31" ht="15.75" x14ac:dyDescent="0.3">
      <c r="AE50653" s="70"/>
    </row>
    <row r="50654" spans="31:31" ht="15.75" x14ac:dyDescent="0.3">
      <c r="AE50654" s="70"/>
    </row>
    <row r="50655" spans="31:31" ht="15.75" x14ac:dyDescent="0.3">
      <c r="AE50655" s="70"/>
    </row>
    <row r="50656" spans="31:31" ht="15.75" x14ac:dyDescent="0.3">
      <c r="AE50656" s="70"/>
    </row>
    <row r="50657" spans="31:31" ht="15.75" x14ac:dyDescent="0.3">
      <c r="AE50657" s="70"/>
    </row>
    <row r="50658" spans="31:31" ht="15.75" x14ac:dyDescent="0.3">
      <c r="AE50658" s="70"/>
    </row>
    <row r="50659" spans="31:31" ht="15.75" x14ac:dyDescent="0.3">
      <c r="AE50659" s="70"/>
    </row>
    <row r="50660" spans="31:31" ht="15.75" x14ac:dyDescent="0.3">
      <c r="AE50660" s="70"/>
    </row>
    <row r="50661" spans="31:31" ht="15.75" x14ac:dyDescent="0.3">
      <c r="AE50661" s="70"/>
    </row>
    <row r="50662" spans="31:31" ht="15.75" x14ac:dyDescent="0.3">
      <c r="AE50662" s="70"/>
    </row>
    <row r="50663" spans="31:31" ht="15.75" x14ac:dyDescent="0.3">
      <c r="AE50663" s="70"/>
    </row>
    <row r="50664" spans="31:31" ht="15.75" x14ac:dyDescent="0.3">
      <c r="AE50664" s="70"/>
    </row>
    <row r="50665" spans="31:31" ht="15.75" x14ac:dyDescent="0.3">
      <c r="AE50665" s="70"/>
    </row>
    <row r="50666" spans="31:31" ht="15.75" x14ac:dyDescent="0.3">
      <c r="AE50666" s="70"/>
    </row>
    <row r="50667" spans="31:31" ht="15.75" x14ac:dyDescent="0.3">
      <c r="AE50667" s="70"/>
    </row>
    <row r="50668" spans="31:31" ht="15.75" x14ac:dyDescent="0.3">
      <c r="AE50668" s="70"/>
    </row>
    <row r="50669" spans="31:31" ht="15.75" x14ac:dyDescent="0.3">
      <c r="AE50669" s="70"/>
    </row>
    <row r="50670" spans="31:31" ht="15.75" x14ac:dyDescent="0.3">
      <c r="AE50670" s="70"/>
    </row>
    <row r="50671" spans="31:31" ht="15.75" x14ac:dyDescent="0.3">
      <c r="AE50671" s="70"/>
    </row>
    <row r="50672" spans="31:31" ht="15.75" x14ac:dyDescent="0.3">
      <c r="AE50672" s="70"/>
    </row>
    <row r="50673" spans="31:31" ht="15.75" x14ac:dyDescent="0.3">
      <c r="AE50673" s="70"/>
    </row>
    <row r="50674" spans="31:31" ht="15.75" x14ac:dyDescent="0.3">
      <c r="AE50674" s="70"/>
    </row>
    <row r="50675" spans="31:31" ht="15.75" x14ac:dyDescent="0.3">
      <c r="AE50675" s="70"/>
    </row>
    <row r="50676" spans="31:31" ht="15.75" x14ac:dyDescent="0.3">
      <c r="AE50676" s="70"/>
    </row>
    <row r="50677" spans="31:31" ht="15.75" x14ac:dyDescent="0.3">
      <c r="AE50677" s="70"/>
    </row>
    <row r="50678" spans="31:31" ht="15.75" x14ac:dyDescent="0.3">
      <c r="AE50678" s="70"/>
    </row>
    <row r="50679" spans="31:31" ht="15.75" x14ac:dyDescent="0.3">
      <c r="AE50679" s="70"/>
    </row>
    <row r="50680" spans="31:31" ht="15.75" x14ac:dyDescent="0.3">
      <c r="AE50680" s="70"/>
    </row>
    <row r="50681" spans="31:31" ht="15.75" x14ac:dyDescent="0.3">
      <c r="AE50681" s="70"/>
    </row>
    <row r="50682" spans="31:31" ht="15.75" x14ac:dyDescent="0.3">
      <c r="AE50682" s="70"/>
    </row>
    <row r="50683" spans="31:31" ht="15.75" x14ac:dyDescent="0.3">
      <c r="AE50683" s="70"/>
    </row>
    <row r="50684" spans="31:31" ht="15.75" x14ac:dyDescent="0.3">
      <c r="AE50684" s="70"/>
    </row>
    <row r="50685" spans="31:31" ht="15.75" x14ac:dyDescent="0.3">
      <c r="AE50685" s="70"/>
    </row>
    <row r="50686" spans="31:31" ht="15.75" x14ac:dyDescent="0.3">
      <c r="AE50686" s="70"/>
    </row>
    <row r="50687" spans="31:31" ht="15.75" x14ac:dyDescent="0.3">
      <c r="AE50687" s="70"/>
    </row>
    <row r="50688" spans="31:31" ht="15.75" x14ac:dyDescent="0.3">
      <c r="AE50688" s="70"/>
    </row>
    <row r="50689" spans="31:31" ht="15.75" x14ac:dyDescent="0.3">
      <c r="AE50689" s="70"/>
    </row>
    <row r="50690" spans="31:31" ht="15.75" x14ac:dyDescent="0.3">
      <c r="AE50690" s="70"/>
    </row>
    <row r="50691" spans="31:31" ht="15.75" x14ac:dyDescent="0.3">
      <c r="AE50691" s="70"/>
    </row>
    <row r="50692" spans="31:31" ht="15.75" x14ac:dyDescent="0.3">
      <c r="AE50692" s="70"/>
    </row>
    <row r="50693" spans="31:31" ht="15.75" x14ac:dyDescent="0.3">
      <c r="AE50693" s="70"/>
    </row>
    <row r="50694" spans="31:31" ht="15.75" x14ac:dyDescent="0.3">
      <c r="AE50694" s="70"/>
    </row>
    <row r="50695" spans="31:31" ht="15.75" x14ac:dyDescent="0.3">
      <c r="AE50695" s="70"/>
    </row>
    <row r="50696" spans="31:31" ht="15.75" x14ac:dyDescent="0.3">
      <c r="AE50696" s="70"/>
    </row>
    <row r="50697" spans="31:31" ht="15.75" x14ac:dyDescent="0.3">
      <c r="AE50697" s="70"/>
    </row>
    <row r="50698" spans="31:31" ht="15.75" x14ac:dyDescent="0.3">
      <c r="AE50698" s="70"/>
    </row>
    <row r="50699" spans="31:31" ht="15.75" x14ac:dyDescent="0.3">
      <c r="AE50699" s="70"/>
    </row>
    <row r="50700" spans="31:31" ht="15.75" x14ac:dyDescent="0.3">
      <c r="AE50700" s="70"/>
    </row>
    <row r="50701" spans="31:31" ht="15.75" x14ac:dyDescent="0.3">
      <c r="AE50701" s="70"/>
    </row>
    <row r="50702" spans="31:31" ht="15.75" x14ac:dyDescent="0.3">
      <c r="AE50702" s="70"/>
    </row>
    <row r="50703" spans="31:31" ht="15.75" x14ac:dyDescent="0.3">
      <c r="AE50703" s="70"/>
    </row>
    <row r="50704" spans="31:31" ht="15.75" x14ac:dyDescent="0.3">
      <c r="AE50704" s="70"/>
    </row>
    <row r="50705" spans="31:31" ht="15.75" x14ac:dyDescent="0.3">
      <c r="AE50705" s="70"/>
    </row>
    <row r="50706" spans="31:31" ht="15.75" x14ac:dyDescent="0.3">
      <c r="AE50706" s="70"/>
    </row>
    <row r="50707" spans="31:31" ht="15.75" x14ac:dyDescent="0.3">
      <c r="AE50707" s="70"/>
    </row>
    <row r="50708" spans="31:31" ht="15.75" x14ac:dyDescent="0.3">
      <c r="AE50708" s="70"/>
    </row>
    <row r="50709" spans="31:31" ht="15.75" x14ac:dyDescent="0.3">
      <c r="AE50709" s="70"/>
    </row>
    <row r="50710" spans="31:31" ht="15.75" x14ac:dyDescent="0.3">
      <c r="AE50710" s="70"/>
    </row>
    <row r="50711" spans="31:31" ht="15.75" x14ac:dyDescent="0.3">
      <c r="AE50711" s="70"/>
    </row>
    <row r="50712" spans="31:31" ht="15.75" x14ac:dyDescent="0.3">
      <c r="AE50712" s="70"/>
    </row>
    <row r="50713" spans="31:31" ht="15.75" x14ac:dyDescent="0.3">
      <c r="AE50713" s="70"/>
    </row>
    <row r="50714" spans="31:31" ht="15.75" x14ac:dyDescent="0.3">
      <c r="AE50714" s="70"/>
    </row>
    <row r="50715" spans="31:31" ht="15.75" x14ac:dyDescent="0.3">
      <c r="AE50715" s="70"/>
    </row>
    <row r="50716" spans="31:31" ht="15.75" x14ac:dyDescent="0.3">
      <c r="AE50716" s="70"/>
    </row>
    <row r="50717" spans="31:31" ht="15.75" x14ac:dyDescent="0.3">
      <c r="AE50717" s="70"/>
    </row>
    <row r="50718" spans="31:31" ht="15.75" x14ac:dyDescent="0.3">
      <c r="AE50718" s="70"/>
    </row>
    <row r="50719" spans="31:31" ht="15.75" x14ac:dyDescent="0.3">
      <c r="AE50719" s="70"/>
    </row>
    <row r="50720" spans="31:31" ht="15.75" x14ac:dyDescent="0.3">
      <c r="AE50720" s="70"/>
    </row>
    <row r="50721" spans="31:31" ht="15.75" x14ac:dyDescent="0.3">
      <c r="AE50721" s="70"/>
    </row>
    <row r="50722" spans="31:31" ht="15.75" x14ac:dyDescent="0.3">
      <c r="AE50722" s="70"/>
    </row>
    <row r="50723" spans="31:31" ht="15.75" x14ac:dyDescent="0.3">
      <c r="AE50723" s="70"/>
    </row>
    <row r="50724" spans="31:31" ht="15.75" x14ac:dyDescent="0.3">
      <c r="AE50724" s="70"/>
    </row>
    <row r="50725" spans="31:31" ht="15.75" x14ac:dyDescent="0.3">
      <c r="AE50725" s="70"/>
    </row>
    <row r="50726" spans="31:31" ht="15.75" x14ac:dyDescent="0.3">
      <c r="AE50726" s="70"/>
    </row>
    <row r="50727" spans="31:31" ht="15.75" x14ac:dyDescent="0.3">
      <c r="AE50727" s="70"/>
    </row>
    <row r="50728" spans="31:31" ht="15.75" x14ac:dyDescent="0.3">
      <c r="AE50728" s="70"/>
    </row>
    <row r="50729" spans="31:31" ht="15.75" x14ac:dyDescent="0.3">
      <c r="AE50729" s="70"/>
    </row>
    <row r="50730" spans="31:31" ht="15.75" x14ac:dyDescent="0.3">
      <c r="AE50730" s="70"/>
    </row>
    <row r="50731" spans="31:31" ht="15.75" x14ac:dyDescent="0.3">
      <c r="AE50731" s="70"/>
    </row>
    <row r="50732" spans="31:31" ht="15.75" x14ac:dyDescent="0.3">
      <c r="AE50732" s="70"/>
    </row>
    <row r="50733" spans="31:31" ht="15.75" x14ac:dyDescent="0.3">
      <c r="AE50733" s="70"/>
    </row>
    <row r="50734" spans="31:31" ht="15.75" x14ac:dyDescent="0.3">
      <c r="AE50734" s="70"/>
    </row>
    <row r="50735" spans="31:31" ht="15.75" x14ac:dyDescent="0.3">
      <c r="AE50735" s="70"/>
    </row>
    <row r="50736" spans="31:31" ht="15.75" x14ac:dyDescent="0.3">
      <c r="AE50736" s="70"/>
    </row>
    <row r="50737" spans="31:31" ht="15.75" x14ac:dyDescent="0.3">
      <c r="AE50737" s="70"/>
    </row>
    <row r="50738" spans="31:31" ht="15.75" x14ac:dyDescent="0.3">
      <c r="AE50738" s="70"/>
    </row>
    <row r="50739" spans="31:31" ht="15.75" x14ac:dyDescent="0.3">
      <c r="AE50739" s="70"/>
    </row>
    <row r="50740" spans="31:31" ht="15.75" x14ac:dyDescent="0.3">
      <c r="AE50740" s="70"/>
    </row>
    <row r="50741" spans="31:31" ht="15.75" x14ac:dyDescent="0.3">
      <c r="AE50741" s="70"/>
    </row>
    <row r="50742" spans="31:31" ht="15.75" x14ac:dyDescent="0.3">
      <c r="AE50742" s="70"/>
    </row>
    <row r="50743" spans="31:31" ht="15.75" x14ac:dyDescent="0.3">
      <c r="AE50743" s="70"/>
    </row>
    <row r="50744" spans="31:31" ht="15.75" x14ac:dyDescent="0.3">
      <c r="AE50744" s="70"/>
    </row>
    <row r="50745" spans="31:31" ht="15.75" x14ac:dyDescent="0.3">
      <c r="AE50745" s="70"/>
    </row>
    <row r="50746" spans="31:31" ht="15.75" x14ac:dyDescent="0.3">
      <c r="AE50746" s="70"/>
    </row>
    <row r="50747" spans="31:31" ht="15.75" x14ac:dyDescent="0.3">
      <c r="AE50747" s="70"/>
    </row>
    <row r="50748" spans="31:31" ht="15.75" x14ac:dyDescent="0.3">
      <c r="AE50748" s="70"/>
    </row>
    <row r="50749" spans="31:31" ht="15.75" x14ac:dyDescent="0.3">
      <c r="AE50749" s="70"/>
    </row>
    <row r="50750" spans="31:31" ht="15.75" x14ac:dyDescent="0.3">
      <c r="AE50750" s="70"/>
    </row>
    <row r="50751" spans="31:31" ht="15.75" x14ac:dyDescent="0.3">
      <c r="AE50751" s="70"/>
    </row>
    <row r="50752" spans="31:31" ht="15.75" x14ac:dyDescent="0.3">
      <c r="AE50752" s="70"/>
    </row>
    <row r="50753" spans="31:31" ht="15.75" x14ac:dyDescent="0.3">
      <c r="AE50753" s="70"/>
    </row>
    <row r="50754" spans="31:31" ht="15.75" x14ac:dyDescent="0.3">
      <c r="AE50754" s="70"/>
    </row>
    <row r="50755" spans="31:31" ht="15.75" x14ac:dyDescent="0.3">
      <c r="AE50755" s="70"/>
    </row>
    <row r="50756" spans="31:31" ht="15.75" x14ac:dyDescent="0.3">
      <c r="AE50756" s="70"/>
    </row>
    <row r="50757" spans="31:31" ht="15.75" x14ac:dyDescent="0.3">
      <c r="AE50757" s="70"/>
    </row>
    <row r="50758" spans="31:31" ht="15.75" x14ac:dyDescent="0.3">
      <c r="AE50758" s="70"/>
    </row>
    <row r="50759" spans="31:31" ht="15.75" x14ac:dyDescent="0.3">
      <c r="AE50759" s="70"/>
    </row>
    <row r="50760" spans="31:31" ht="15.75" x14ac:dyDescent="0.3">
      <c r="AE50760" s="70"/>
    </row>
    <row r="50761" spans="31:31" ht="15.75" x14ac:dyDescent="0.3">
      <c r="AE50761" s="70"/>
    </row>
    <row r="50762" spans="31:31" ht="15.75" x14ac:dyDescent="0.3">
      <c r="AE50762" s="70"/>
    </row>
    <row r="50763" spans="31:31" ht="15.75" x14ac:dyDescent="0.3">
      <c r="AE50763" s="70"/>
    </row>
    <row r="50764" spans="31:31" ht="15.75" x14ac:dyDescent="0.3">
      <c r="AE50764" s="70"/>
    </row>
    <row r="50765" spans="31:31" ht="15.75" x14ac:dyDescent="0.3">
      <c r="AE50765" s="70"/>
    </row>
    <row r="50766" spans="31:31" ht="15.75" x14ac:dyDescent="0.3">
      <c r="AE50766" s="70"/>
    </row>
    <row r="50767" spans="31:31" ht="15.75" x14ac:dyDescent="0.3">
      <c r="AE50767" s="70"/>
    </row>
    <row r="50768" spans="31:31" ht="15.75" x14ac:dyDescent="0.3">
      <c r="AE50768" s="70"/>
    </row>
    <row r="50769" spans="31:31" ht="15.75" x14ac:dyDescent="0.3">
      <c r="AE50769" s="70"/>
    </row>
    <row r="50770" spans="31:31" ht="15.75" x14ac:dyDescent="0.3">
      <c r="AE50770" s="70"/>
    </row>
    <row r="50771" spans="31:31" ht="15.75" x14ac:dyDescent="0.3">
      <c r="AE50771" s="70"/>
    </row>
    <row r="50772" spans="31:31" ht="15.75" x14ac:dyDescent="0.3">
      <c r="AE50772" s="70"/>
    </row>
    <row r="50773" spans="31:31" ht="15.75" x14ac:dyDescent="0.3">
      <c r="AE50773" s="70"/>
    </row>
    <row r="50774" spans="31:31" ht="15.75" x14ac:dyDescent="0.3">
      <c r="AE50774" s="70"/>
    </row>
    <row r="50775" spans="31:31" ht="15.75" x14ac:dyDescent="0.3">
      <c r="AE50775" s="70"/>
    </row>
    <row r="50776" spans="31:31" ht="15.75" x14ac:dyDescent="0.3">
      <c r="AE50776" s="70"/>
    </row>
    <row r="50777" spans="31:31" ht="15.75" x14ac:dyDescent="0.3">
      <c r="AE50777" s="70"/>
    </row>
    <row r="50778" spans="31:31" ht="15.75" x14ac:dyDescent="0.3">
      <c r="AE50778" s="70"/>
    </row>
    <row r="50779" spans="31:31" ht="15.75" x14ac:dyDescent="0.3">
      <c r="AE50779" s="70"/>
    </row>
    <row r="50780" spans="31:31" ht="15.75" x14ac:dyDescent="0.3">
      <c r="AE50780" s="70"/>
    </row>
    <row r="50781" spans="31:31" ht="15.75" x14ac:dyDescent="0.3">
      <c r="AE50781" s="70"/>
    </row>
    <row r="50782" spans="31:31" ht="15.75" x14ac:dyDescent="0.3">
      <c r="AE50782" s="70"/>
    </row>
    <row r="50783" spans="31:31" ht="15.75" x14ac:dyDescent="0.3">
      <c r="AE50783" s="70"/>
    </row>
    <row r="50784" spans="31:31" ht="15.75" x14ac:dyDescent="0.3">
      <c r="AE50784" s="70"/>
    </row>
    <row r="50785" spans="31:31" ht="15.75" x14ac:dyDescent="0.3">
      <c r="AE50785" s="70"/>
    </row>
    <row r="50786" spans="31:31" ht="15.75" x14ac:dyDescent="0.3">
      <c r="AE50786" s="70"/>
    </row>
    <row r="50787" spans="31:31" ht="15.75" x14ac:dyDescent="0.3">
      <c r="AE50787" s="70"/>
    </row>
    <row r="50788" spans="31:31" ht="15.75" x14ac:dyDescent="0.3">
      <c r="AE50788" s="70"/>
    </row>
    <row r="50789" spans="31:31" ht="15.75" x14ac:dyDescent="0.3">
      <c r="AE50789" s="70"/>
    </row>
    <row r="50790" spans="31:31" ht="15.75" x14ac:dyDescent="0.3">
      <c r="AE50790" s="70"/>
    </row>
    <row r="50791" spans="31:31" ht="15.75" x14ac:dyDescent="0.3">
      <c r="AE50791" s="70"/>
    </row>
    <row r="50792" spans="31:31" ht="15.75" x14ac:dyDescent="0.3">
      <c r="AE50792" s="70"/>
    </row>
    <row r="50793" spans="31:31" ht="15.75" x14ac:dyDescent="0.3">
      <c r="AE50793" s="70"/>
    </row>
    <row r="50794" spans="31:31" ht="15.75" x14ac:dyDescent="0.3">
      <c r="AE50794" s="70"/>
    </row>
    <row r="50795" spans="31:31" ht="15.75" x14ac:dyDescent="0.3">
      <c r="AE50795" s="70"/>
    </row>
    <row r="50796" spans="31:31" ht="15.75" x14ac:dyDescent="0.3">
      <c r="AE50796" s="70"/>
    </row>
    <row r="50797" spans="31:31" ht="15.75" x14ac:dyDescent="0.3">
      <c r="AE50797" s="70"/>
    </row>
    <row r="50798" spans="31:31" ht="15.75" x14ac:dyDescent="0.3">
      <c r="AE50798" s="70"/>
    </row>
    <row r="50799" spans="31:31" ht="15.75" x14ac:dyDescent="0.3">
      <c r="AE50799" s="70"/>
    </row>
    <row r="50800" spans="31:31" ht="15.75" x14ac:dyDescent="0.3">
      <c r="AE50800" s="70"/>
    </row>
    <row r="50801" spans="31:31" ht="15.75" x14ac:dyDescent="0.3">
      <c r="AE50801" s="70"/>
    </row>
    <row r="50802" spans="31:31" ht="15.75" x14ac:dyDescent="0.3">
      <c r="AE50802" s="70"/>
    </row>
    <row r="50803" spans="31:31" ht="15.75" x14ac:dyDescent="0.3">
      <c r="AE50803" s="70"/>
    </row>
    <row r="50804" spans="31:31" ht="15.75" x14ac:dyDescent="0.3">
      <c r="AE50804" s="70"/>
    </row>
    <row r="50805" spans="31:31" ht="15.75" x14ac:dyDescent="0.3">
      <c r="AE50805" s="70"/>
    </row>
    <row r="50806" spans="31:31" ht="15.75" x14ac:dyDescent="0.3">
      <c r="AE50806" s="70"/>
    </row>
    <row r="50807" spans="31:31" ht="15.75" x14ac:dyDescent="0.3">
      <c r="AE50807" s="70"/>
    </row>
    <row r="50808" spans="31:31" ht="15.75" x14ac:dyDescent="0.3">
      <c r="AE50808" s="70"/>
    </row>
    <row r="50809" spans="31:31" ht="15.75" x14ac:dyDescent="0.3">
      <c r="AE50809" s="70"/>
    </row>
    <row r="50810" spans="31:31" ht="15.75" x14ac:dyDescent="0.3">
      <c r="AE50810" s="70"/>
    </row>
    <row r="50811" spans="31:31" ht="15.75" x14ac:dyDescent="0.3">
      <c r="AE50811" s="70"/>
    </row>
    <row r="50812" spans="31:31" ht="15.75" x14ac:dyDescent="0.3">
      <c r="AE50812" s="70"/>
    </row>
    <row r="50813" spans="31:31" ht="15.75" x14ac:dyDescent="0.3">
      <c r="AE50813" s="70"/>
    </row>
    <row r="50814" spans="31:31" ht="15.75" x14ac:dyDescent="0.3">
      <c r="AE50814" s="70"/>
    </row>
    <row r="50815" spans="31:31" ht="15.75" x14ac:dyDescent="0.3">
      <c r="AE50815" s="70"/>
    </row>
    <row r="50816" spans="31:31" ht="15.75" x14ac:dyDescent="0.3">
      <c r="AE50816" s="70"/>
    </row>
    <row r="50817" spans="31:31" ht="15.75" x14ac:dyDescent="0.3">
      <c r="AE50817" s="70"/>
    </row>
    <row r="50818" spans="31:31" ht="15.75" x14ac:dyDescent="0.3">
      <c r="AE50818" s="70"/>
    </row>
    <row r="50819" spans="31:31" ht="15.75" x14ac:dyDescent="0.3">
      <c r="AE50819" s="70"/>
    </row>
    <row r="50820" spans="31:31" ht="15.75" x14ac:dyDescent="0.3">
      <c r="AE50820" s="70"/>
    </row>
    <row r="50821" spans="31:31" ht="15.75" x14ac:dyDescent="0.3">
      <c r="AE50821" s="70"/>
    </row>
    <row r="50822" spans="31:31" ht="15.75" x14ac:dyDescent="0.3">
      <c r="AE50822" s="70"/>
    </row>
    <row r="50823" spans="31:31" ht="15.75" x14ac:dyDescent="0.3">
      <c r="AE50823" s="70"/>
    </row>
    <row r="50824" spans="31:31" ht="15.75" x14ac:dyDescent="0.3">
      <c r="AE50824" s="70"/>
    </row>
    <row r="50825" spans="31:31" ht="15.75" x14ac:dyDescent="0.3">
      <c r="AE50825" s="70"/>
    </row>
    <row r="50826" spans="31:31" ht="15.75" x14ac:dyDescent="0.3">
      <c r="AE50826" s="70"/>
    </row>
    <row r="50827" spans="31:31" ht="15.75" x14ac:dyDescent="0.3">
      <c r="AE50827" s="70"/>
    </row>
    <row r="50828" spans="31:31" ht="15.75" x14ac:dyDescent="0.3">
      <c r="AE50828" s="70"/>
    </row>
    <row r="50829" spans="31:31" ht="15.75" x14ac:dyDescent="0.3">
      <c r="AE50829" s="70"/>
    </row>
    <row r="50830" spans="31:31" ht="15.75" x14ac:dyDescent="0.3">
      <c r="AE50830" s="70"/>
    </row>
    <row r="50831" spans="31:31" ht="15.75" x14ac:dyDescent="0.3">
      <c r="AE50831" s="70"/>
    </row>
    <row r="50832" spans="31:31" ht="15.75" x14ac:dyDescent="0.3">
      <c r="AE50832" s="70"/>
    </row>
    <row r="50833" spans="31:31" ht="15.75" x14ac:dyDescent="0.3">
      <c r="AE50833" s="70"/>
    </row>
    <row r="50834" spans="31:31" ht="15.75" x14ac:dyDescent="0.3">
      <c r="AE50834" s="70"/>
    </row>
    <row r="50835" spans="31:31" ht="15.75" x14ac:dyDescent="0.3">
      <c r="AE50835" s="70"/>
    </row>
    <row r="50836" spans="31:31" ht="15.75" x14ac:dyDescent="0.3">
      <c r="AE50836" s="70"/>
    </row>
    <row r="50837" spans="31:31" ht="15.75" x14ac:dyDescent="0.3">
      <c r="AE50837" s="70"/>
    </row>
    <row r="50838" spans="31:31" ht="15.75" x14ac:dyDescent="0.3">
      <c r="AE50838" s="70"/>
    </row>
    <row r="50839" spans="31:31" ht="15.75" x14ac:dyDescent="0.3">
      <c r="AE50839" s="70"/>
    </row>
    <row r="50840" spans="31:31" ht="15.75" x14ac:dyDescent="0.3">
      <c r="AE50840" s="70"/>
    </row>
    <row r="50841" spans="31:31" ht="15.75" x14ac:dyDescent="0.3">
      <c r="AE50841" s="70"/>
    </row>
    <row r="50842" spans="31:31" ht="15.75" x14ac:dyDescent="0.3">
      <c r="AE50842" s="70"/>
    </row>
    <row r="50843" spans="31:31" ht="15.75" x14ac:dyDescent="0.3">
      <c r="AE50843" s="70"/>
    </row>
    <row r="50844" spans="31:31" ht="15.75" x14ac:dyDescent="0.3">
      <c r="AE50844" s="70"/>
    </row>
    <row r="50845" spans="31:31" ht="15.75" x14ac:dyDescent="0.3">
      <c r="AE50845" s="70"/>
    </row>
    <row r="50846" spans="31:31" ht="15.75" x14ac:dyDescent="0.3">
      <c r="AE50846" s="70"/>
    </row>
    <row r="50847" spans="31:31" ht="15.75" x14ac:dyDescent="0.3">
      <c r="AE50847" s="70"/>
    </row>
    <row r="50848" spans="31:31" ht="15.75" x14ac:dyDescent="0.3">
      <c r="AE50848" s="70"/>
    </row>
    <row r="50849" spans="31:31" ht="15.75" x14ac:dyDescent="0.3">
      <c r="AE50849" s="70"/>
    </row>
    <row r="50850" spans="31:31" ht="15.75" x14ac:dyDescent="0.3">
      <c r="AE50850" s="70"/>
    </row>
    <row r="50851" spans="31:31" ht="15.75" x14ac:dyDescent="0.3">
      <c r="AE50851" s="70"/>
    </row>
    <row r="50852" spans="31:31" ht="15.75" x14ac:dyDescent="0.3">
      <c r="AE50852" s="70"/>
    </row>
    <row r="50853" spans="31:31" ht="15.75" x14ac:dyDescent="0.3">
      <c r="AE50853" s="70"/>
    </row>
    <row r="50854" spans="31:31" ht="15.75" x14ac:dyDescent="0.3">
      <c r="AE50854" s="70"/>
    </row>
    <row r="50855" spans="31:31" ht="15.75" x14ac:dyDescent="0.3">
      <c r="AE50855" s="70"/>
    </row>
    <row r="50856" spans="31:31" ht="15.75" x14ac:dyDescent="0.3">
      <c r="AE50856" s="70"/>
    </row>
    <row r="50857" spans="31:31" ht="15.75" x14ac:dyDescent="0.3">
      <c r="AE50857" s="70"/>
    </row>
    <row r="50858" spans="31:31" ht="15.75" x14ac:dyDescent="0.3">
      <c r="AE50858" s="70"/>
    </row>
    <row r="50859" spans="31:31" ht="15.75" x14ac:dyDescent="0.3">
      <c r="AE50859" s="70"/>
    </row>
    <row r="50860" spans="31:31" ht="15.75" x14ac:dyDescent="0.3">
      <c r="AE50860" s="70"/>
    </row>
    <row r="50861" spans="31:31" ht="15.75" x14ac:dyDescent="0.3">
      <c r="AE50861" s="70"/>
    </row>
    <row r="50862" spans="31:31" ht="15.75" x14ac:dyDescent="0.3">
      <c r="AE50862" s="70"/>
    </row>
    <row r="50863" spans="31:31" ht="15.75" x14ac:dyDescent="0.3">
      <c r="AE50863" s="70"/>
    </row>
    <row r="50864" spans="31:31" ht="15.75" x14ac:dyDescent="0.3">
      <c r="AE50864" s="70"/>
    </row>
    <row r="50865" spans="31:31" ht="15.75" x14ac:dyDescent="0.3">
      <c r="AE50865" s="70"/>
    </row>
    <row r="50866" spans="31:31" ht="15.75" x14ac:dyDescent="0.3">
      <c r="AE50866" s="70"/>
    </row>
    <row r="50867" spans="31:31" ht="15.75" x14ac:dyDescent="0.3">
      <c r="AE50867" s="70"/>
    </row>
    <row r="50868" spans="31:31" ht="15.75" x14ac:dyDescent="0.3">
      <c r="AE50868" s="70"/>
    </row>
    <row r="50869" spans="31:31" ht="15.75" x14ac:dyDescent="0.3">
      <c r="AE50869" s="70"/>
    </row>
    <row r="50870" spans="31:31" ht="15.75" x14ac:dyDescent="0.3">
      <c r="AE50870" s="70"/>
    </row>
    <row r="50871" spans="31:31" ht="15.75" x14ac:dyDescent="0.3">
      <c r="AE50871" s="70"/>
    </row>
    <row r="50872" spans="31:31" ht="15.75" x14ac:dyDescent="0.3">
      <c r="AE50872" s="70"/>
    </row>
    <row r="50873" spans="31:31" ht="15.75" x14ac:dyDescent="0.3">
      <c r="AE50873" s="70"/>
    </row>
    <row r="50874" spans="31:31" ht="15.75" x14ac:dyDescent="0.3">
      <c r="AE50874" s="70"/>
    </row>
    <row r="50875" spans="31:31" ht="15.75" x14ac:dyDescent="0.3">
      <c r="AE50875" s="70"/>
    </row>
    <row r="50876" spans="31:31" ht="15.75" x14ac:dyDescent="0.3">
      <c r="AE50876" s="70"/>
    </row>
    <row r="50877" spans="31:31" ht="15.75" x14ac:dyDescent="0.3">
      <c r="AE50877" s="70"/>
    </row>
    <row r="50878" spans="31:31" ht="15.75" x14ac:dyDescent="0.3">
      <c r="AE50878" s="70"/>
    </row>
    <row r="50879" spans="31:31" ht="15.75" x14ac:dyDescent="0.3">
      <c r="AE50879" s="70"/>
    </row>
    <row r="50880" spans="31:31" ht="15.75" x14ac:dyDescent="0.3">
      <c r="AE50880" s="70"/>
    </row>
    <row r="50881" spans="31:31" ht="15.75" x14ac:dyDescent="0.3">
      <c r="AE50881" s="70"/>
    </row>
    <row r="50882" spans="31:31" ht="15.75" x14ac:dyDescent="0.3">
      <c r="AE50882" s="70"/>
    </row>
    <row r="50883" spans="31:31" ht="15.75" x14ac:dyDescent="0.3">
      <c r="AE50883" s="70"/>
    </row>
    <row r="50884" spans="31:31" ht="15.75" x14ac:dyDescent="0.3">
      <c r="AE50884" s="70"/>
    </row>
    <row r="50885" spans="31:31" ht="15.75" x14ac:dyDescent="0.3">
      <c r="AE50885" s="70"/>
    </row>
    <row r="50886" spans="31:31" ht="15.75" x14ac:dyDescent="0.3">
      <c r="AE50886" s="70"/>
    </row>
    <row r="50887" spans="31:31" ht="15.75" x14ac:dyDescent="0.3">
      <c r="AE50887" s="70"/>
    </row>
    <row r="50888" spans="31:31" ht="15.75" x14ac:dyDescent="0.3">
      <c r="AE50888" s="70"/>
    </row>
    <row r="50889" spans="31:31" ht="15.75" x14ac:dyDescent="0.3">
      <c r="AE50889" s="70"/>
    </row>
    <row r="50890" spans="31:31" ht="15.75" x14ac:dyDescent="0.3">
      <c r="AE50890" s="70"/>
    </row>
    <row r="50891" spans="31:31" ht="15.75" x14ac:dyDescent="0.3">
      <c r="AE50891" s="70"/>
    </row>
    <row r="50892" spans="31:31" ht="15.75" x14ac:dyDescent="0.3">
      <c r="AE50892" s="70"/>
    </row>
    <row r="50893" spans="31:31" ht="15.75" x14ac:dyDescent="0.3">
      <c r="AE50893" s="70"/>
    </row>
    <row r="50894" spans="31:31" ht="15.75" x14ac:dyDescent="0.3">
      <c r="AE50894" s="70"/>
    </row>
    <row r="50895" spans="31:31" ht="15.75" x14ac:dyDescent="0.3">
      <c r="AE50895" s="70"/>
    </row>
    <row r="50896" spans="31:31" ht="15.75" x14ac:dyDescent="0.3">
      <c r="AE50896" s="70"/>
    </row>
    <row r="50897" spans="31:31" ht="15.75" x14ac:dyDescent="0.3">
      <c r="AE50897" s="70"/>
    </row>
    <row r="50898" spans="31:31" ht="15.75" x14ac:dyDescent="0.3">
      <c r="AE50898" s="70"/>
    </row>
    <row r="50899" spans="31:31" ht="15.75" x14ac:dyDescent="0.3">
      <c r="AE50899" s="70"/>
    </row>
    <row r="50900" spans="31:31" ht="15.75" x14ac:dyDescent="0.3">
      <c r="AE50900" s="70"/>
    </row>
    <row r="50901" spans="31:31" ht="15.75" x14ac:dyDescent="0.3">
      <c r="AE50901" s="70"/>
    </row>
    <row r="50902" spans="31:31" ht="15.75" x14ac:dyDescent="0.3">
      <c r="AE50902" s="70"/>
    </row>
    <row r="50903" spans="31:31" ht="15.75" x14ac:dyDescent="0.3">
      <c r="AE50903" s="70"/>
    </row>
    <row r="50904" spans="31:31" ht="15.75" x14ac:dyDescent="0.3">
      <c r="AE50904" s="70"/>
    </row>
    <row r="50905" spans="31:31" ht="15.75" x14ac:dyDescent="0.3">
      <c r="AE50905" s="70"/>
    </row>
    <row r="50906" spans="31:31" ht="15.75" x14ac:dyDescent="0.3">
      <c r="AE50906" s="70"/>
    </row>
    <row r="50907" spans="31:31" ht="15.75" x14ac:dyDescent="0.3">
      <c r="AE50907" s="70"/>
    </row>
    <row r="50908" spans="31:31" ht="15.75" x14ac:dyDescent="0.3">
      <c r="AE50908" s="70"/>
    </row>
    <row r="50909" spans="31:31" ht="15.75" x14ac:dyDescent="0.3">
      <c r="AE50909" s="70"/>
    </row>
    <row r="50910" spans="31:31" ht="15.75" x14ac:dyDescent="0.3">
      <c r="AE50910" s="70"/>
    </row>
    <row r="50911" spans="31:31" ht="15.75" x14ac:dyDescent="0.3">
      <c r="AE50911" s="70"/>
    </row>
    <row r="50912" spans="31:31" ht="15.75" x14ac:dyDescent="0.3">
      <c r="AE50912" s="70"/>
    </row>
    <row r="50913" spans="31:31" ht="15.75" x14ac:dyDescent="0.3">
      <c r="AE50913" s="70"/>
    </row>
    <row r="50914" spans="31:31" ht="15.75" x14ac:dyDescent="0.3">
      <c r="AE50914" s="70"/>
    </row>
    <row r="50915" spans="31:31" ht="15.75" x14ac:dyDescent="0.3">
      <c r="AE50915" s="70"/>
    </row>
    <row r="50916" spans="31:31" ht="15.75" x14ac:dyDescent="0.3">
      <c r="AE50916" s="70"/>
    </row>
    <row r="50917" spans="31:31" ht="15.75" x14ac:dyDescent="0.3">
      <c r="AE50917" s="70"/>
    </row>
    <row r="50918" spans="31:31" ht="15.75" x14ac:dyDescent="0.3">
      <c r="AE50918" s="70"/>
    </row>
    <row r="50919" spans="31:31" ht="15.75" x14ac:dyDescent="0.3">
      <c r="AE50919" s="70"/>
    </row>
    <row r="50920" spans="31:31" ht="15.75" x14ac:dyDescent="0.3">
      <c r="AE50920" s="70"/>
    </row>
    <row r="50921" spans="31:31" ht="15.75" x14ac:dyDescent="0.3">
      <c r="AE50921" s="70"/>
    </row>
    <row r="50922" spans="31:31" ht="15.75" x14ac:dyDescent="0.3">
      <c r="AE50922" s="70"/>
    </row>
    <row r="50923" spans="31:31" ht="15.75" x14ac:dyDescent="0.3">
      <c r="AE50923" s="70"/>
    </row>
    <row r="50924" spans="31:31" ht="15.75" x14ac:dyDescent="0.3">
      <c r="AE50924" s="70"/>
    </row>
    <row r="50925" spans="31:31" ht="15.75" x14ac:dyDescent="0.3">
      <c r="AE50925" s="70"/>
    </row>
    <row r="50926" spans="31:31" ht="15.75" x14ac:dyDescent="0.3">
      <c r="AE50926" s="70"/>
    </row>
    <row r="50927" spans="31:31" ht="15.75" x14ac:dyDescent="0.3">
      <c r="AE50927" s="70"/>
    </row>
    <row r="50928" spans="31:31" ht="15.75" x14ac:dyDescent="0.3">
      <c r="AE50928" s="70"/>
    </row>
    <row r="50929" spans="31:31" ht="15.75" x14ac:dyDescent="0.3">
      <c r="AE50929" s="70"/>
    </row>
    <row r="50930" spans="31:31" ht="15.75" x14ac:dyDescent="0.3">
      <c r="AE50930" s="70"/>
    </row>
    <row r="50931" spans="31:31" ht="15.75" x14ac:dyDescent="0.3">
      <c r="AE50931" s="70"/>
    </row>
    <row r="50932" spans="31:31" ht="15.75" x14ac:dyDescent="0.3">
      <c r="AE50932" s="70"/>
    </row>
    <row r="50933" spans="31:31" ht="15.75" x14ac:dyDescent="0.3">
      <c r="AE50933" s="70"/>
    </row>
    <row r="50934" spans="31:31" ht="15.75" x14ac:dyDescent="0.3">
      <c r="AE50934" s="70"/>
    </row>
    <row r="50935" spans="31:31" ht="15.75" x14ac:dyDescent="0.3">
      <c r="AE50935" s="70"/>
    </row>
    <row r="50936" spans="31:31" ht="15.75" x14ac:dyDescent="0.3">
      <c r="AE50936" s="70"/>
    </row>
    <row r="50937" spans="31:31" ht="15.75" x14ac:dyDescent="0.3">
      <c r="AE50937" s="70"/>
    </row>
    <row r="50938" spans="31:31" ht="15.75" x14ac:dyDescent="0.3">
      <c r="AE50938" s="70"/>
    </row>
    <row r="50939" spans="31:31" ht="15.75" x14ac:dyDescent="0.3">
      <c r="AE50939" s="70"/>
    </row>
    <row r="50940" spans="31:31" ht="15.75" x14ac:dyDescent="0.3">
      <c r="AE50940" s="70"/>
    </row>
    <row r="50941" spans="31:31" ht="15.75" x14ac:dyDescent="0.3">
      <c r="AE50941" s="70"/>
    </row>
    <row r="50942" spans="31:31" ht="15.75" x14ac:dyDescent="0.3">
      <c r="AE50942" s="70"/>
    </row>
    <row r="50943" spans="31:31" ht="15.75" x14ac:dyDescent="0.3">
      <c r="AE50943" s="70"/>
    </row>
    <row r="50944" spans="31:31" ht="15.75" x14ac:dyDescent="0.3">
      <c r="AE50944" s="70"/>
    </row>
    <row r="50945" spans="31:31" ht="15.75" x14ac:dyDescent="0.3">
      <c r="AE50945" s="70"/>
    </row>
    <row r="50946" spans="31:31" ht="15.75" x14ac:dyDescent="0.3">
      <c r="AE50946" s="70"/>
    </row>
    <row r="50947" spans="31:31" ht="15.75" x14ac:dyDescent="0.3">
      <c r="AE50947" s="70"/>
    </row>
    <row r="50948" spans="31:31" ht="15.75" x14ac:dyDescent="0.3">
      <c r="AE50948" s="70"/>
    </row>
    <row r="50949" spans="31:31" ht="15.75" x14ac:dyDescent="0.3">
      <c r="AE50949" s="70"/>
    </row>
    <row r="50950" spans="31:31" ht="15.75" x14ac:dyDescent="0.3">
      <c r="AE50950" s="70"/>
    </row>
    <row r="50951" spans="31:31" ht="15.75" x14ac:dyDescent="0.3">
      <c r="AE50951" s="70"/>
    </row>
    <row r="50952" spans="31:31" ht="15.75" x14ac:dyDescent="0.3">
      <c r="AE50952" s="70"/>
    </row>
    <row r="50953" spans="31:31" ht="15.75" x14ac:dyDescent="0.3">
      <c r="AE50953" s="70"/>
    </row>
    <row r="50954" spans="31:31" ht="15.75" x14ac:dyDescent="0.3">
      <c r="AE50954" s="70"/>
    </row>
    <row r="50955" spans="31:31" ht="15.75" x14ac:dyDescent="0.3">
      <c r="AE50955" s="70"/>
    </row>
    <row r="50956" spans="31:31" ht="15.75" x14ac:dyDescent="0.3">
      <c r="AE50956" s="70"/>
    </row>
    <row r="50957" spans="31:31" ht="15.75" x14ac:dyDescent="0.3">
      <c r="AE50957" s="70"/>
    </row>
    <row r="50958" spans="31:31" ht="15.75" x14ac:dyDescent="0.3">
      <c r="AE50958" s="70"/>
    </row>
    <row r="50959" spans="31:31" ht="15.75" x14ac:dyDescent="0.3">
      <c r="AE50959" s="70"/>
    </row>
    <row r="50960" spans="31:31" ht="15.75" x14ac:dyDescent="0.3">
      <c r="AE50960" s="70"/>
    </row>
    <row r="50961" spans="31:31" ht="15.75" x14ac:dyDescent="0.3">
      <c r="AE50961" s="70"/>
    </row>
    <row r="50962" spans="31:31" ht="15.75" x14ac:dyDescent="0.3">
      <c r="AE50962" s="70"/>
    </row>
    <row r="50963" spans="31:31" ht="15.75" x14ac:dyDescent="0.3">
      <c r="AE50963" s="70"/>
    </row>
    <row r="50964" spans="31:31" ht="15.75" x14ac:dyDescent="0.3">
      <c r="AE50964" s="70"/>
    </row>
    <row r="50965" spans="31:31" ht="15.75" x14ac:dyDescent="0.3">
      <c r="AE50965" s="70"/>
    </row>
    <row r="50966" spans="31:31" ht="15.75" x14ac:dyDescent="0.3">
      <c r="AE50966" s="70"/>
    </row>
    <row r="50967" spans="31:31" ht="15.75" x14ac:dyDescent="0.3">
      <c r="AE50967" s="70"/>
    </row>
    <row r="50968" spans="31:31" ht="15.75" x14ac:dyDescent="0.3">
      <c r="AE50968" s="70"/>
    </row>
    <row r="50969" spans="31:31" ht="15.75" x14ac:dyDescent="0.3">
      <c r="AE50969" s="70"/>
    </row>
    <row r="50970" spans="31:31" ht="15.75" x14ac:dyDescent="0.3">
      <c r="AE50970" s="70"/>
    </row>
    <row r="50971" spans="31:31" ht="15.75" x14ac:dyDescent="0.3">
      <c r="AE50971" s="70"/>
    </row>
    <row r="50972" spans="31:31" ht="15.75" x14ac:dyDescent="0.3">
      <c r="AE50972" s="70"/>
    </row>
    <row r="50973" spans="31:31" ht="15.75" x14ac:dyDescent="0.3">
      <c r="AE50973" s="70"/>
    </row>
    <row r="50974" spans="31:31" ht="15.75" x14ac:dyDescent="0.3">
      <c r="AE50974" s="70"/>
    </row>
    <row r="50975" spans="31:31" ht="15.75" x14ac:dyDescent="0.3">
      <c r="AE50975" s="70"/>
    </row>
    <row r="50976" spans="31:31" ht="15.75" x14ac:dyDescent="0.3">
      <c r="AE50976" s="70"/>
    </row>
    <row r="50977" spans="31:31" ht="15.75" x14ac:dyDescent="0.3">
      <c r="AE50977" s="70"/>
    </row>
    <row r="50978" spans="31:31" ht="15.75" x14ac:dyDescent="0.3">
      <c r="AE50978" s="70"/>
    </row>
    <row r="50979" spans="31:31" ht="15.75" x14ac:dyDescent="0.3">
      <c r="AE50979" s="70"/>
    </row>
    <row r="50980" spans="31:31" ht="15.75" x14ac:dyDescent="0.3">
      <c r="AE50980" s="70"/>
    </row>
    <row r="50981" spans="31:31" ht="15.75" x14ac:dyDescent="0.3">
      <c r="AE50981" s="70"/>
    </row>
    <row r="50982" spans="31:31" ht="15.75" x14ac:dyDescent="0.3">
      <c r="AE50982" s="70"/>
    </row>
    <row r="50983" spans="31:31" ht="15.75" x14ac:dyDescent="0.3">
      <c r="AE50983" s="70"/>
    </row>
    <row r="50984" spans="31:31" ht="15.75" x14ac:dyDescent="0.3">
      <c r="AE50984" s="70"/>
    </row>
    <row r="50985" spans="31:31" ht="15.75" x14ac:dyDescent="0.3">
      <c r="AE50985" s="70"/>
    </row>
    <row r="50986" spans="31:31" ht="15.75" x14ac:dyDescent="0.3">
      <c r="AE50986" s="70"/>
    </row>
    <row r="50987" spans="31:31" ht="15.75" x14ac:dyDescent="0.3">
      <c r="AE50987" s="70"/>
    </row>
    <row r="50988" spans="31:31" ht="15.75" x14ac:dyDescent="0.3">
      <c r="AE50988" s="70"/>
    </row>
    <row r="50989" spans="31:31" ht="15.75" x14ac:dyDescent="0.3">
      <c r="AE50989" s="70"/>
    </row>
    <row r="50990" spans="31:31" ht="15.75" x14ac:dyDescent="0.3">
      <c r="AE50990" s="70"/>
    </row>
    <row r="50991" spans="31:31" ht="15.75" x14ac:dyDescent="0.3">
      <c r="AE50991" s="70"/>
    </row>
    <row r="50992" spans="31:31" ht="15.75" x14ac:dyDescent="0.3">
      <c r="AE50992" s="70"/>
    </row>
    <row r="50993" spans="31:31" ht="15.75" x14ac:dyDescent="0.3">
      <c r="AE50993" s="70"/>
    </row>
    <row r="50994" spans="31:31" ht="15.75" x14ac:dyDescent="0.3">
      <c r="AE50994" s="70"/>
    </row>
    <row r="50995" spans="31:31" ht="15.75" x14ac:dyDescent="0.3">
      <c r="AE50995" s="70"/>
    </row>
    <row r="50996" spans="31:31" ht="15.75" x14ac:dyDescent="0.3">
      <c r="AE50996" s="70"/>
    </row>
    <row r="50997" spans="31:31" ht="15.75" x14ac:dyDescent="0.3">
      <c r="AE50997" s="70"/>
    </row>
    <row r="50998" spans="31:31" ht="15.75" x14ac:dyDescent="0.3">
      <c r="AE50998" s="70"/>
    </row>
    <row r="50999" spans="31:31" ht="15.75" x14ac:dyDescent="0.3">
      <c r="AE50999" s="70"/>
    </row>
    <row r="51000" spans="31:31" ht="15.75" x14ac:dyDescent="0.3">
      <c r="AE51000" s="70"/>
    </row>
    <row r="51001" spans="31:31" ht="15.75" x14ac:dyDescent="0.3">
      <c r="AE51001" s="70"/>
    </row>
    <row r="51002" spans="31:31" ht="15.75" x14ac:dyDescent="0.3">
      <c r="AE51002" s="70"/>
    </row>
    <row r="51003" spans="31:31" ht="15.75" x14ac:dyDescent="0.3">
      <c r="AE51003" s="70"/>
    </row>
    <row r="51004" spans="31:31" ht="15.75" x14ac:dyDescent="0.3">
      <c r="AE51004" s="70"/>
    </row>
    <row r="51005" spans="31:31" ht="15.75" x14ac:dyDescent="0.3">
      <c r="AE51005" s="70"/>
    </row>
    <row r="51006" spans="31:31" ht="15.75" x14ac:dyDescent="0.3">
      <c r="AE51006" s="70"/>
    </row>
    <row r="51007" spans="31:31" ht="15.75" x14ac:dyDescent="0.3">
      <c r="AE51007" s="70"/>
    </row>
    <row r="51008" spans="31:31" ht="15.75" x14ac:dyDescent="0.3">
      <c r="AE51008" s="70"/>
    </row>
    <row r="51009" spans="31:31" ht="15.75" x14ac:dyDescent="0.3">
      <c r="AE51009" s="70"/>
    </row>
    <row r="51010" spans="31:31" ht="15.75" x14ac:dyDescent="0.3">
      <c r="AE51010" s="70"/>
    </row>
    <row r="51011" spans="31:31" ht="15.75" x14ac:dyDescent="0.3">
      <c r="AE51011" s="70"/>
    </row>
    <row r="51012" spans="31:31" ht="15.75" x14ac:dyDescent="0.3">
      <c r="AE51012" s="70"/>
    </row>
    <row r="51013" spans="31:31" ht="15.75" x14ac:dyDescent="0.3">
      <c r="AE51013" s="70"/>
    </row>
    <row r="51014" spans="31:31" ht="15.75" x14ac:dyDescent="0.3">
      <c r="AE51014" s="70"/>
    </row>
    <row r="51015" spans="31:31" ht="15.75" x14ac:dyDescent="0.3">
      <c r="AE51015" s="70"/>
    </row>
    <row r="51016" spans="31:31" ht="15.75" x14ac:dyDescent="0.3">
      <c r="AE51016" s="70"/>
    </row>
    <row r="51017" spans="31:31" ht="15.75" x14ac:dyDescent="0.3">
      <c r="AE51017" s="70"/>
    </row>
    <row r="51018" spans="31:31" ht="15.75" x14ac:dyDescent="0.3">
      <c r="AE51018" s="70"/>
    </row>
    <row r="51019" spans="31:31" ht="15.75" x14ac:dyDescent="0.3">
      <c r="AE51019" s="70"/>
    </row>
    <row r="51020" spans="31:31" ht="15.75" x14ac:dyDescent="0.3">
      <c r="AE51020" s="70"/>
    </row>
    <row r="51021" spans="31:31" ht="15.75" x14ac:dyDescent="0.3">
      <c r="AE51021" s="70"/>
    </row>
    <row r="51022" spans="31:31" ht="15.75" x14ac:dyDescent="0.3">
      <c r="AE51022" s="70"/>
    </row>
    <row r="51023" spans="31:31" ht="15.75" x14ac:dyDescent="0.3">
      <c r="AE51023" s="70"/>
    </row>
    <row r="51024" spans="31:31" ht="15.75" x14ac:dyDescent="0.3">
      <c r="AE51024" s="70"/>
    </row>
    <row r="51025" spans="31:31" ht="15.75" x14ac:dyDescent="0.3">
      <c r="AE51025" s="70"/>
    </row>
    <row r="51026" spans="31:31" ht="15.75" x14ac:dyDescent="0.3">
      <c r="AE51026" s="70"/>
    </row>
    <row r="51027" spans="31:31" ht="15.75" x14ac:dyDescent="0.3">
      <c r="AE51027" s="70"/>
    </row>
    <row r="51028" spans="31:31" ht="15.75" x14ac:dyDescent="0.3">
      <c r="AE51028" s="70"/>
    </row>
    <row r="51029" spans="31:31" ht="15.75" x14ac:dyDescent="0.3">
      <c r="AE51029" s="70"/>
    </row>
    <row r="51030" spans="31:31" ht="15.75" x14ac:dyDescent="0.3">
      <c r="AE51030" s="70"/>
    </row>
    <row r="51031" spans="31:31" ht="15.75" x14ac:dyDescent="0.3">
      <c r="AE51031" s="70"/>
    </row>
    <row r="51032" spans="31:31" ht="15.75" x14ac:dyDescent="0.3">
      <c r="AE51032" s="70"/>
    </row>
    <row r="51033" spans="31:31" ht="15.75" x14ac:dyDescent="0.3">
      <c r="AE51033" s="70"/>
    </row>
    <row r="51034" spans="31:31" ht="15.75" x14ac:dyDescent="0.3">
      <c r="AE51034" s="70"/>
    </row>
    <row r="51035" spans="31:31" ht="15.75" x14ac:dyDescent="0.3">
      <c r="AE51035" s="70"/>
    </row>
    <row r="51036" spans="31:31" ht="15.75" x14ac:dyDescent="0.3">
      <c r="AE51036" s="70"/>
    </row>
    <row r="51037" spans="31:31" ht="15.75" x14ac:dyDescent="0.3">
      <c r="AE51037" s="70"/>
    </row>
    <row r="51038" spans="31:31" ht="15.75" x14ac:dyDescent="0.3">
      <c r="AE51038" s="70"/>
    </row>
    <row r="51039" spans="31:31" ht="15.75" x14ac:dyDescent="0.3">
      <c r="AE51039" s="70"/>
    </row>
    <row r="51040" spans="31:31" ht="15.75" x14ac:dyDescent="0.3">
      <c r="AE51040" s="70"/>
    </row>
    <row r="51041" spans="31:31" ht="15.75" x14ac:dyDescent="0.3">
      <c r="AE51041" s="70"/>
    </row>
    <row r="51042" spans="31:31" ht="15.75" x14ac:dyDescent="0.3">
      <c r="AE51042" s="70"/>
    </row>
    <row r="51043" spans="31:31" ht="15.75" x14ac:dyDescent="0.3">
      <c r="AE51043" s="70"/>
    </row>
    <row r="51044" spans="31:31" ht="15.75" x14ac:dyDescent="0.3">
      <c r="AE51044" s="70"/>
    </row>
    <row r="51045" spans="31:31" ht="15.75" x14ac:dyDescent="0.3">
      <c r="AE51045" s="70"/>
    </row>
    <row r="51046" spans="31:31" ht="15.75" x14ac:dyDescent="0.3">
      <c r="AE51046" s="70"/>
    </row>
    <row r="51047" spans="31:31" ht="15.75" x14ac:dyDescent="0.3">
      <c r="AE51047" s="70"/>
    </row>
    <row r="51048" spans="31:31" ht="15.75" x14ac:dyDescent="0.3">
      <c r="AE51048" s="70"/>
    </row>
    <row r="51049" spans="31:31" ht="15.75" x14ac:dyDescent="0.3">
      <c r="AE51049" s="70"/>
    </row>
    <row r="51050" spans="31:31" ht="15.75" x14ac:dyDescent="0.3">
      <c r="AE51050" s="70"/>
    </row>
    <row r="51051" spans="31:31" ht="15.75" x14ac:dyDescent="0.3">
      <c r="AE51051" s="70"/>
    </row>
    <row r="51052" spans="31:31" ht="15.75" x14ac:dyDescent="0.3">
      <c r="AE51052" s="70"/>
    </row>
    <row r="51053" spans="31:31" ht="15.75" x14ac:dyDescent="0.3">
      <c r="AE51053" s="70"/>
    </row>
    <row r="51054" spans="31:31" ht="15.75" x14ac:dyDescent="0.3">
      <c r="AE51054" s="70"/>
    </row>
    <row r="51055" spans="31:31" ht="15.75" x14ac:dyDescent="0.3">
      <c r="AE51055" s="70"/>
    </row>
    <row r="51056" spans="31:31" ht="15.75" x14ac:dyDescent="0.3">
      <c r="AE51056" s="70"/>
    </row>
    <row r="51057" spans="31:31" ht="15.75" x14ac:dyDescent="0.3">
      <c r="AE51057" s="70"/>
    </row>
    <row r="51058" spans="31:31" ht="15.75" x14ac:dyDescent="0.3">
      <c r="AE51058" s="70"/>
    </row>
    <row r="51059" spans="31:31" ht="15.75" x14ac:dyDescent="0.3">
      <c r="AE51059" s="70"/>
    </row>
    <row r="51060" spans="31:31" ht="15.75" x14ac:dyDescent="0.3">
      <c r="AE51060" s="70"/>
    </row>
    <row r="51061" spans="31:31" ht="15.75" x14ac:dyDescent="0.3">
      <c r="AE51061" s="70"/>
    </row>
    <row r="51062" spans="31:31" ht="15.75" x14ac:dyDescent="0.3">
      <c r="AE51062" s="70"/>
    </row>
    <row r="51063" spans="31:31" ht="15.75" x14ac:dyDescent="0.3">
      <c r="AE51063" s="70"/>
    </row>
    <row r="51064" spans="31:31" ht="15.75" x14ac:dyDescent="0.3">
      <c r="AE51064" s="70"/>
    </row>
    <row r="51065" spans="31:31" ht="15.75" x14ac:dyDescent="0.3">
      <c r="AE51065" s="70"/>
    </row>
    <row r="51066" spans="31:31" ht="15.75" x14ac:dyDescent="0.3">
      <c r="AE51066" s="70"/>
    </row>
    <row r="51067" spans="31:31" ht="15.75" x14ac:dyDescent="0.3">
      <c r="AE51067" s="70"/>
    </row>
    <row r="51068" spans="31:31" ht="15.75" x14ac:dyDescent="0.3">
      <c r="AE51068" s="70"/>
    </row>
    <row r="51069" spans="31:31" ht="15.75" x14ac:dyDescent="0.3">
      <c r="AE51069" s="70"/>
    </row>
    <row r="51070" spans="31:31" ht="15.75" x14ac:dyDescent="0.3">
      <c r="AE51070" s="70"/>
    </row>
    <row r="51071" spans="31:31" ht="15.75" x14ac:dyDescent="0.3">
      <c r="AE51071" s="70"/>
    </row>
    <row r="51072" spans="31:31" ht="15.75" x14ac:dyDescent="0.3">
      <c r="AE51072" s="70"/>
    </row>
    <row r="51073" spans="31:31" ht="15.75" x14ac:dyDescent="0.3">
      <c r="AE51073" s="70"/>
    </row>
    <row r="51074" spans="31:31" ht="15.75" x14ac:dyDescent="0.3">
      <c r="AE51074" s="70"/>
    </row>
    <row r="51075" spans="31:31" ht="15.75" x14ac:dyDescent="0.3">
      <c r="AE51075" s="70"/>
    </row>
    <row r="51076" spans="31:31" ht="15.75" x14ac:dyDescent="0.3">
      <c r="AE51076" s="70"/>
    </row>
    <row r="51077" spans="31:31" ht="15.75" x14ac:dyDescent="0.3">
      <c r="AE51077" s="70"/>
    </row>
    <row r="51078" spans="31:31" ht="15.75" x14ac:dyDescent="0.3">
      <c r="AE51078" s="70"/>
    </row>
    <row r="51079" spans="31:31" ht="15.75" x14ac:dyDescent="0.3">
      <c r="AE51079" s="70"/>
    </row>
    <row r="51080" spans="31:31" ht="15.75" x14ac:dyDescent="0.3">
      <c r="AE51080" s="70"/>
    </row>
    <row r="51081" spans="31:31" ht="15.75" x14ac:dyDescent="0.3">
      <c r="AE51081" s="70"/>
    </row>
    <row r="51082" spans="31:31" ht="15.75" x14ac:dyDescent="0.3">
      <c r="AE51082" s="70"/>
    </row>
    <row r="51083" spans="31:31" ht="15.75" x14ac:dyDescent="0.3">
      <c r="AE51083" s="70"/>
    </row>
    <row r="51084" spans="31:31" ht="15.75" x14ac:dyDescent="0.3">
      <c r="AE51084" s="70"/>
    </row>
    <row r="51085" spans="31:31" ht="15.75" x14ac:dyDescent="0.3">
      <c r="AE51085" s="70"/>
    </row>
    <row r="51086" spans="31:31" ht="15.75" x14ac:dyDescent="0.3">
      <c r="AE51086" s="70"/>
    </row>
    <row r="51087" spans="31:31" ht="15.75" x14ac:dyDescent="0.3">
      <c r="AE51087" s="70"/>
    </row>
    <row r="51088" spans="31:31" ht="15.75" x14ac:dyDescent="0.3">
      <c r="AE51088" s="70"/>
    </row>
    <row r="51089" spans="31:31" ht="15.75" x14ac:dyDescent="0.3">
      <c r="AE51089" s="70"/>
    </row>
    <row r="51090" spans="31:31" ht="15.75" x14ac:dyDescent="0.3">
      <c r="AE51090" s="70"/>
    </row>
    <row r="51091" spans="31:31" ht="15.75" x14ac:dyDescent="0.3">
      <c r="AE51091" s="70"/>
    </row>
    <row r="51092" spans="31:31" ht="15.75" x14ac:dyDescent="0.3">
      <c r="AE51092" s="70"/>
    </row>
    <row r="51093" spans="31:31" ht="15.75" x14ac:dyDescent="0.3">
      <c r="AE51093" s="70"/>
    </row>
    <row r="51094" spans="31:31" ht="15.75" x14ac:dyDescent="0.3">
      <c r="AE51094" s="70"/>
    </row>
    <row r="51095" spans="31:31" ht="15.75" x14ac:dyDescent="0.3">
      <c r="AE51095" s="70"/>
    </row>
    <row r="51096" spans="31:31" ht="15.75" x14ac:dyDescent="0.3">
      <c r="AE51096" s="70"/>
    </row>
    <row r="51097" spans="31:31" ht="15.75" x14ac:dyDescent="0.3">
      <c r="AE51097" s="70"/>
    </row>
    <row r="51098" spans="31:31" ht="15.75" x14ac:dyDescent="0.3">
      <c r="AE51098" s="70"/>
    </row>
    <row r="51099" spans="31:31" ht="15.75" x14ac:dyDescent="0.3">
      <c r="AE51099" s="70"/>
    </row>
    <row r="51100" spans="31:31" ht="15.75" x14ac:dyDescent="0.3">
      <c r="AE51100" s="70"/>
    </row>
    <row r="51101" spans="31:31" ht="15.75" x14ac:dyDescent="0.3">
      <c r="AE51101" s="70"/>
    </row>
    <row r="51102" spans="31:31" ht="15.75" x14ac:dyDescent="0.3">
      <c r="AE51102" s="70"/>
    </row>
    <row r="51103" spans="31:31" ht="15.75" x14ac:dyDescent="0.3">
      <c r="AE51103" s="70"/>
    </row>
    <row r="51104" spans="31:31" ht="15.75" x14ac:dyDescent="0.3">
      <c r="AE51104" s="70"/>
    </row>
    <row r="51105" spans="31:31" ht="15.75" x14ac:dyDescent="0.3">
      <c r="AE51105" s="70"/>
    </row>
    <row r="51106" spans="31:31" ht="15.75" x14ac:dyDescent="0.3">
      <c r="AE51106" s="70"/>
    </row>
    <row r="51107" spans="31:31" ht="15.75" x14ac:dyDescent="0.3">
      <c r="AE51107" s="70"/>
    </row>
    <row r="51108" spans="31:31" ht="15.75" x14ac:dyDescent="0.3">
      <c r="AE51108" s="70"/>
    </row>
    <row r="51109" spans="31:31" ht="15.75" x14ac:dyDescent="0.3">
      <c r="AE51109" s="70"/>
    </row>
    <row r="51110" spans="31:31" ht="15.75" x14ac:dyDescent="0.3">
      <c r="AE51110" s="70"/>
    </row>
    <row r="51111" spans="31:31" ht="15.75" x14ac:dyDescent="0.3">
      <c r="AE51111" s="70"/>
    </row>
    <row r="51112" spans="31:31" ht="15.75" x14ac:dyDescent="0.3">
      <c r="AE51112" s="70"/>
    </row>
    <row r="51113" spans="31:31" ht="15.75" x14ac:dyDescent="0.3">
      <c r="AE51113" s="70"/>
    </row>
    <row r="51114" spans="31:31" ht="15.75" x14ac:dyDescent="0.3">
      <c r="AE51114" s="70"/>
    </row>
    <row r="51115" spans="31:31" ht="15.75" x14ac:dyDescent="0.3">
      <c r="AE51115" s="70"/>
    </row>
    <row r="51116" spans="31:31" ht="15.75" x14ac:dyDescent="0.3">
      <c r="AE51116" s="70"/>
    </row>
    <row r="51117" spans="31:31" ht="15.75" x14ac:dyDescent="0.3">
      <c r="AE51117" s="70"/>
    </row>
    <row r="51118" spans="31:31" ht="15.75" x14ac:dyDescent="0.3">
      <c r="AE51118" s="70"/>
    </row>
    <row r="51119" spans="31:31" ht="15.75" x14ac:dyDescent="0.3">
      <c r="AE51119" s="70"/>
    </row>
    <row r="51120" spans="31:31" ht="15.75" x14ac:dyDescent="0.3">
      <c r="AE51120" s="70"/>
    </row>
    <row r="51121" spans="31:31" ht="15.75" x14ac:dyDescent="0.3">
      <c r="AE51121" s="70"/>
    </row>
    <row r="51122" spans="31:31" ht="15.75" x14ac:dyDescent="0.3">
      <c r="AE51122" s="70"/>
    </row>
    <row r="51123" spans="31:31" ht="15.75" x14ac:dyDescent="0.3">
      <c r="AE51123" s="70"/>
    </row>
    <row r="51124" spans="31:31" ht="15.75" x14ac:dyDescent="0.3">
      <c r="AE51124" s="70"/>
    </row>
    <row r="51125" spans="31:31" ht="15.75" x14ac:dyDescent="0.3">
      <c r="AE51125" s="70"/>
    </row>
    <row r="51126" spans="31:31" ht="15.75" x14ac:dyDescent="0.3">
      <c r="AE51126" s="70"/>
    </row>
    <row r="51127" spans="31:31" ht="15.75" x14ac:dyDescent="0.3">
      <c r="AE51127" s="70"/>
    </row>
    <row r="51128" spans="31:31" ht="15.75" x14ac:dyDescent="0.3">
      <c r="AE51128" s="70"/>
    </row>
    <row r="51129" spans="31:31" ht="15.75" x14ac:dyDescent="0.3">
      <c r="AE51129" s="70"/>
    </row>
    <row r="51130" spans="31:31" ht="15.75" x14ac:dyDescent="0.3">
      <c r="AE51130" s="70"/>
    </row>
    <row r="51131" spans="31:31" ht="15.75" x14ac:dyDescent="0.3">
      <c r="AE51131" s="70"/>
    </row>
    <row r="51132" spans="31:31" ht="15.75" x14ac:dyDescent="0.3">
      <c r="AE51132" s="70"/>
    </row>
    <row r="51133" spans="31:31" ht="15.75" x14ac:dyDescent="0.3">
      <c r="AE51133" s="70"/>
    </row>
    <row r="51134" spans="31:31" ht="15.75" x14ac:dyDescent="0.3">
      <c r="AE51134" s="70"/>
    </row>
    <row r="51135" spans="31:31" ht="15.75" x14ac:dyDescent="0.3">
      <c r="AE51135" s="70"/>
    </row>
    <row r="51136" spans="31:31" ht="15.75" x14ac:dyDescent="0.3">
      <c r="AE51136" s="70"/>
    </row>
    <row r="51137" spans="31:31" ht="15.75" x14ac:dyDescent="0.3">
      <c r="AE51137" s="70"/>
    </row>
    <row r="51138" spans="31:31" ht="15.75" x14ac:dyDescent="0.3">
      <c r="AE51138" s="70"/>
    </row>
    <row r="51139" spans="31:31" ht="15.75" x14ac:dyDescent="0.3">
      <c r="AE51139" s="70"/>
    </row>
    <row r="51140" spans="31:31" ht="15.75" x14ac:dyDescent="0.3">
      <c r="AE51140" s="70"/>
    </row>
    <row r="51141" spans="31:31" ht="15.75" x14ac:dyDescent="0.3">
      <c r="AE51141" s="70"/>
    </row>
    <row r="51142" spans="31:31" ht="15.75" x14ac:dyDescent="0.3">
      <c r="AE51142" s="70"/>
    </row>
    <row r="51143" spans="31:31" ht="15.75" x14ac:dyDescent="0.3">
      <c r="AE51143" s="70"/>
    </row>
    <row r="51144" spans="31:31" ht="15.75" x14ac:dyDescent="0.3">
      <c r="AE51144" s="70"/>
    </row>
    <row r="51145" spans="31:31" ht="15.75" x14ac:dyDescent="0.3">
      <c r="AE51145" s="70"/>
    </row>
    <row r="51146" spans="31:31" ht="15.75" x14ac:dyDescent="0.3">
      <c r="AE51146" s="70"/>
    </row>
    <row r="51147" spans="31:31" ht="15.75" x14ac:dyDescent="0.3">
      <c r="AE51147" s="70"/>
    </row>
    <row r="51148" spans="31:31" ht="15.75" x14ac:dyDescent="0.3">
      <c r="AE51148" s="70"/>
    </row>
    <row r="51149" spans="31:31" ht="15.75" x14ac:dyDescent="0.3">
      <c r="AE51149" s="70"/>
    </row>
    <row r="51150" spans="31:31" ht="15.75" x14ac:dyDescent="0.3">
      <c r="AE51150" s="70"/>
    </row>
    <row r="51151" spans="31:31" ht="15.75" x14ac:dyDescent="0.3">
      <c r="AE51151" s="70"/>
    </row>
    <row r="51152" spans="31:31" ht="15.75" x14ac:dyDescent="0.3">
      <c r="AE51152" s="70"/>
    </row>
    <row r="51153" spans="31:31" ht="15.75" x14ac:dyDescent="0.3">
      <c r="AE51153" s="70"/>
    </row>
    <row r="51154" spans="31:31" ht="15.75" x14ac:dyDescent="0.3">
      <c r="AE51154" s="70"/>
    </row>
    <row r="51155" spans="31:31" ht="15.75" x14ac:dyDescent="0.3">
      <c r="AE51155" s="70"/>
    </row>
    <row r="51156" spans="31:31" ht="15.75" x14ac:dyDescent="0.3">
      <c r="AE51156" s="70"/>
    </row>
    <row r="51157" spans="31:31" ht="15.75" x14ac:dyDescent="0.3">
      <c r="AE51157" s="70"/>
    </row>
    <row r="51158" spans="31:31" ht="15.75" x14ac:dyDescent="0.3">
      <c r="AE51158" s="70"/>
    </row>
    <row r="51159" spans="31:31" ht="15.75" x14ac:dyDescent="0.3">
      <c r="AE51159" s="70"/>
    </row>
    <row r="51160" spans="31:31" ht="15.75" x14ac:dyDescent="0.3">
      <c r="AE51160" s="70"/>
    </row>
    <row r="51161" spans="31:31" ht="15.75" x14ac:dyDescent="0.3">
      <c r="AE51161" s="70"/>
    </row>
    <row r="51162" spans="31:31" ht="15.75" x14ac:dyDescent="0.3">
      <c r="AE51162" s="70"/>
    </row>
    <row r="51163" spans="31:31" ht="15.75" x14ac:dyDescent="0.3">
      <c r="AE51163" s="70"/>
    </row>
    <row r="51164" spans="31:31" ht="15.75" x14ac:dyDescent="0.3">
      <c r="AE51164" s="70"/>
    </row>
    <row r="51165" spans="31:31" ht="15.75" x14ac:dyDescent="0.3">
      <c r="AE51165" s="70"/>
    </row>
    <row r="51166" spans="31:31" ht="15.75" x14ac:dyDescent="0.3">
      <c r="AE51166" s="70"/>
    </row>
    <row r="51167" spans="31:31" ht="15.75" x14ac:dyDescent="0.3">
      <c r="AE51167" s="70"/>
    </row>
    <row r="51168" spans="31:31" ht="15.75" x14ac:dyDescent="0.3">
      <c r="AE51168" s="70"/>
    </row>
    <row r="51169" spans="31:31" ht="15.75" x14ac:dyDescent="0.3">
      <c r="AE51169" s="70"/>
    </row>
    <row r="51170" spans="31:31" ht="15.75" x14ac:dyDescent="0.3">
      <c r="AE51170" s="70"/>
    </row>
    <row r="51171" spans="31:31" ht="15.75" x14ac:dyDescent="0.3">
      <c r="AE51171" s="70"/>
    </row>
    <row r="51172" spans="31:31" ht="15.75" x14ac:dyDescent="0.3">
      <c r="AE51172" s="70"/>
    </row>
    <row r="51173" spans="31:31" ht="15.75" x14ac:dyDescent="0.3">
      <c r="AE51173" s="70"/>
    </row>
    <row r="51174" spans="31:31" ht="15.75" x14ac:dyDescent="0.3">
      <c r="AE51174" s="70"/>
    </row>
    <row r="51175" spans="31:31" ht="15.75" x14ac:dyDescent="0.3">
      <c r="AE51175" s="70"/>
    </row>
    <row r="51176" spans="31:31" ht="15.75" x14ac:dyDescent="0.3">
      <c r="AE51176" s="70"/>
    </row>
    <row r="51177" spans="31:31" ht="15.75" x14ac:dyDescent="0.3">
      <c r="AE51177" s="70"/>
    </row>
    <row r="51178" spans="31:31" ht="15.75" x14ac:dyDescent="0.3">
      <c r="AE51178" s="70"/>
    </row>
    <row r="51179" spans="31:31" ht="15.75" x14ac:dyDescent="0.3">
      <c r="AE51179" s="70"/>
    </row>
    <row r="51180" spans="31:31" ht="15.75" x14ac:dyDescent="0.3">
      <c r="AE51180" s="70"/>
    </row>
    <row r="51181" spans="31:31" ht="15.75" x14ac:dyDescent="0.3">
      <c r="AE51181" s="70"/>
    </row>
    <row r="51182" spans="31:31" ht="15.75" x14ac:dyDescent="0.3">
      <c r="AE51182" s="70"/>
    </row>
    <row r="51183" spans="31:31" ht="15.75" x14ac:dyDescent="0.3">
      <c r="AE51183" s="70"/>
    </row>
    <row r="51184" spans="31:31" ht="15.75" x14ac:dyDescent="0.3">
      <c r="AE51184" s="70"/>
    </row>
    <row r="51185" spans="31:31" ht="15.75" x14ac:dyDescent="0.3">
      <c r="AE51185" s="70"/>
    </row>
    <row r="51186" spans="31:31" ht="15.75" x14ac:dyDescent="0.3">
      <c r="AE51186" s="70"/>
    </row>
    <row r="51187" spans="31:31" ht="15.75" x14ac:dyDescent="0.3">
      <c r="AE51187" s="70"/>
    </row>
    <row r="51188" spans="31:31" ht="15.75" x14ac:dyDescent="0.3">
      <c r="AE51188" s="70"/>
    </row>
    <row r="51189" spans="31:31" ht="15.75" x14ac:dyDescent="0.3">
      <c r="AE51189" s="70"/>
    </row>
    <row r="51190" spans="31:31" ht="15.75" x14ac:dyDescent="0.3">
      <c r="AE51190" s="70"/>
    </row>
    <row r="51191" spans="31:31" ht="15.75" x14ac:dyDescent="0.3">
      <c r="AE51191" s="70"/>
    </row>
    <row r="51192" spans="31:31" ht="15.75" x14ac:dyDescent="0.3">
      <c r="AE51192" s="70"/>
    </row>
    <row r="51193" spans="31:31" ht="15.75" x14ac:dyDescent="0.3">
      <c r="AE51193" s="70"/>
    </row>
    <row r="51194" spans="31:31" ht="15.75" x14ac:dyDescent="0.3">
      <c r="AE51194" s="70"/>
    </row>
    <row r="51195" spans="31:31" ht="15.75" x14ac:dyDescent="0.3">
      <c r="AE51195" s="70"/>
    </row>
    <row r="51196" spans="31:31" ht="15.75" x14ac:dyDescent="0.3">
      <c r="AE51196" s="70"/>
    </row>
    <row r="51197" spans="31:31" ht="15.75" x14ac:dyDescent="0.3">
      <c r="AE51197" s="70"/>
    </row>
    <row r="51198" spans="31:31" ht="15.75" x14ac:dyDescent="0.3">
      <c r="AE51198" s="70"/>
    </row>
    <row r="51199" spans="31:31" ht="15.75" x14ac:dyDescent="0.3">
      <c r="AE51199" s="70"/>
    </row>
    <row r="51200" spans="31:31" ht="15.75" x14ac:dyDescent="0.3">
      <c r="AE51200" s="70"/>
    </row>
    <row r="51201" spans="31:31" ht="15.75" x14ac:dyDescent="0.3">
      <c r="AE51201" s="70"/>
    </row>
    <row r="51202" spans="31:31" ht="15.75" x14ac:dyDescent="0.3">
      <c r="AE51202" s="70"/>
    </row>
    <row r="51203" spans="31:31" ht="15.75" x14ac:dyDescent="0.3">
      <c r="AE51203" s="70"/>
    </row>
    <row r="51204" spans="31:31" ht="15.75" x14ac:dyDescent="0.3">
      <c r="AE51204" s="70"/>
    </row>
    <row r="51205" spans="31:31" ht="15.75" x14ac:dyDescent="0.3">
      <c r="AE51205" s="70"/>
    </row>
    <row r="51206" spans="31:31" ht="15.75" x14ac:dyDescent="0.3">
      <c r="AE51206" s="70"/>
    </row>
    <row r="51207" spans="31:31" ht="15.75" x14ac:dyDescent="0.3">
      <c r="AE51207" s="70"/>
    </row>
    <row r="51208" spans="31:31" ht="15.75" x14ac:dyDescent="0.3">
      <c r="AE51208" s="70"/>
    </row>
    <row r="51209" spans="31:31" ht="15.75" x14ac:dyDescent="0.3">
      <c r="AE51209" s="70"/>
    </row>
    <row r="51210" spans="31:31" ht="15.75" x14ac:dyDescent="0.3">
      <c r="AE51210" s="70"/>
    </row>
    <row r="51211" spans="31:31" ht="15.75" x14ac:dyDescent="0.3">
      <c r="AE51211" s="70"/>
    </row>
    <row r="51212" spans="31:31" ht="15.75" x14ac:dyDescent="0.3">
      <c r="AE51212" s="70"/>
    </row>
    <row r="51213" spans="31:31" ht="15.75" x14ac:dyDescent="0.3">
      <c r="AE51213" s="70"/>
    </row>
    <row r="51214" spans="31:31" ht="15.75" x14ac:dyDescent="0.3">
      <c r="AE51214" s="70"/>
    </row>
    <row r="51215" spans="31:31" ht="15.75" x14ac:dyDescent="0.3">
      <c r="AE51215" s="70"/>
    </row>
    <row r="51216" spans="31:31" ht="15.75" x14ac:dyDescent="0.3">
      <c r="AE51216" s="70"/>
    </row>
    <row r="51217" spans="31:31" ht="15.75" x14ac:dyDescent="0.3">
      <c r="AE51217" s="70"/>
    </row>
    <row r="51218" spans="31:31" ht="15.75" x14ac:dyDescent="0.3">
      <c r="AE51218" s="70"/>
    </row>
    <row r="51219" spans="31:31" ht="15.75" x14ac:dyDescent="0.3">
      <c r="AE51219" s="70"/>
    </row>
    <row r="51220" spans="31:31" ht="15.75" x14ac:dyDescent="0.3">
      <c r="AE51220" s="70"/>
    </row>
    <row r="51221" spans="31:31" ht="15.75" x14ac:dyDescent="0.3">
      <c r="AE51221" s="70"/>
    </row>
    <row r="51222" spans="31:31" ht="15.75" x14ac:dyDescent="0.3">
      <c r="AE51222" s="70"/>
    </row>
    <row r="51223" spans="31:31" ht="15.75" x14ac:dyDescent="0.3">
      <c r="AE51223" s="70"/>
    </row>
    <row r="51224" spans="31:31" ht="15.75" x14ac:dyDescent="0.3">
      <c r="AE51224" s="70"/>
    </row>
    <row r="51225" spans="31:31" ht="15.75" x14ac:dyDescent="0.3">
      <c r="AE51225" s="70"/>
    </row>
    <row r="51226" spans="31:31" ht="15.75" x14ac:dyDescent="0.3">
      <c r="AE51226" s="70"/>
    </row>
    <row r="51227" spans="31:31" ht="15.75" x14ac:dyDescent="0.3">
      <c r="AE51227" s="70"/>
    </row>
    <row r="51228" spans="31:31" ht="15.75" x14ac:dyDescent="0.3">
      <c r="AE51228" s="70"/>
    </row>
    <row r="51229" spans="31:31" ht="15.75" x14ac:dyDescent="0.3">
      <c r="AE51229" s="70"/>
    </row>
    <row r="51230" spans="31:31" ht="15.75" x14ac:dyDescent="0.3">
      <c r="AE51230" s="70"/>
    </row>
    <row r="51231" spans="31:31" ht="15.75" x14ac:dyDescent="0.3">
      <c r="AE51231" s="70"/>
    </row>
    <row r="51232" spans="31:31" ht="15.75" x14ac:dyDescent="0.3">
      <c r="AE51232" s="70"/>
    </row>
    <row r="51233" spans="31:31" ht="15.75" x14ac:dyDescent="0.3">
      <c r="AE51233" s="70"/>
    </row>
    <row r="51234" spans="31:31" ht="15.75" x14ac:dyDescent="0.3">
      <c r="AE51234" s="70"/>
    </row>
    <row r="51235" spans="31:31" ht="15.75" x14ac:dyDescent="0.3">
      <c r="AE51235" s="70"/>
    </row>
    <row r="51236" spans="31:31" ht="15.75" x14ac:dyDescent="0.3">
      <c r="AE51236" s="70"/>
    </row>
    <row r="51237" spans="31:31" ht="15.75" x14ac:dyDescent="0.3">
      <c r="AE51237" s="70"/>
    </row>
    <row r="51238" spans="31:31" ht="15.75" x14ac:dyDescent="0.3">
      <c r="AE51238" s="70"/>
    </row>
    <row r="51239" spans="31:31" ht="15.75" x14ac:dyDescent="0.3">
      <c r="AE51239" s="70"/>
    </row>
    <row r="51240" spans="31:31" ht="15.75" x14ac:dyDescent="0.3">
      <c r="AE51240" s="70"/>
    </row>
    <row r="51241" spans="31:31" ht="15.75" x14ac:dyDescent="0.3">
      <c r="AE51241" s="70"/>
    </row>
    <row r="51242" spans="31:31" ht="15.75" x14ac:dyDescent="0.3">
      <c r="AE51242" s="70"/>
    </row>
    <row r="51243" spans="31:31" ht="15.75" x14ac:dyDescent="0.3">
      <c r="AE51243" s="70"/>
    </row>
    <row r="51244" spans="31:31" ht="15.75" x14ac:dyDescent="0.3">
      <c r="AE51244" s="70"/>
    </row>
    <row r="51245" spans="31:31" ht="15.75" x14ac:dyDescent="0.3">
      <c r="AE51245" s="70"/>
    </row>
    <row r="51246" spans="31:31" ht="15.75" x14ac:dyDescent="0.3">
      <c r="AE51246" s="70"/>
    </row>
    <row r="51247" spans="31:31" ht="15.75" x14ac:dyDescent="0.3">
      <c r="AE51247" s="70"/>
    </row>
    <row r="51248" spans="31:31" ht="15.75" x14ac:dyDescent="0.3">
      <c r="AE51248" s="70"/>
    </row>
    <row r="51249" spans="31:31" ht="15.75" x14ac:dyDescent="0.3">
      <c r="AE51249" s="70"/>
    </row>
    <row r="51250" spans="31:31" ht="15.75" x14ac:dyDescent="0.3">
      <c r="AE51250" s="70"/>
    </row>
    <row r="51251" spans="31:31" ht="15.75" x14ac:dyDescent="0.3">
      <c r="AE51251" s="70"/>
    </row>
    <row r="51252" spans="31:31" ht="15.75" x14ac:dyDescent="0.3">
      <c r="AE51252" s="70"/>
    </row>
    <row r="51253" spans="31:31" ht="15.75" x14ac:dyDescent="0.3">
      <c r="AE51253" s="70"/>
    </row>
    <row r="51254" spans="31:31" ht="15.75" x14ac:dyDescent="0.3">
      <c r="AE51254" s="70"/>
    </row>
    <row r="51255" spans="31:31" ht="15.75" x14ac:dyDescent="0.3">
      <c r="AE51255" s="70"/>
    </row>
    <row r="51256" spans="31:31" ht="15.75" x14ac:dyDescent="0.3">
      <c r="AE51256" s="70"/>
    </row>
    <row r="51257" spans="31:31" ht="15.75" x14ac:dyDescent="0.3">
      <c r="AE51257" s="70"/>
    </row>
    <row r="51258" spans="31:31" ht="15.75" x14ac:dyDescent="0.3">
      <c r="AE51258" s="70"/>
    </row>
    <row r="51259" spans="31:31" ht="15.75" x14ac:dyDescent="0.3">
      <c r="AE51259" s="70"/>
    </row>
    <row r="51260" spans="31:31" ht="15.75" x14ac:dyDescent="0.3">
      <c r="AE51260" s="70"/>
    </row>
    <row r="51261" spans="31:31" ht="15.75" x14ac:dyDescent="0.3">
      <c r="AE51261" s="70"/>
    </row>
    <row r="51262" spans="31:31" ht="15.75" x14ac:dyDescent="0.3">
      <c r="AE51262" s="70"/>
    </row>
    <row r="51263" spans="31:31" ht="15.75" x14ac:dyDescent="0.3">
      <c r="AE51263" s="70"/>
    </row>
    <row r="51264" spans="31:31" ht="15.75" x14ac:dyDescent="0.3">
      <c r="AE51264" s="70"/>
    </row>
    <row r="51265" spans="31:31" ht="15.75" x14ac:dyDescent="0.3">
      <c r="AE51265" s="70"/>
    </row>
    <row r="51266" spans="31:31" ht="15.75" x14ac:dyDescent="0.3">
      <c r="AE51266" s="70"/>
    </row>
    <row r="51267" spans="31:31" ht="15.75" x14ac:dyDescent="0.3">
      <c r="AE51267" s="70"/>
    </row>
    <row r="51268" spans="31:31" ht="15.75" x14ac:dyDescent="0.3">
      <c r="AE51268" s="70"/>
    </row>
    <row r="51269" spans="31:31" ht="15.75" x14ac:dyDescent="0.3">
      <c r="AE51269" s="70"/>
    </row>
    <row r="51270" spans="31:31" ht="15.75" x14ac:dyDescent="0.3">
      <c r="AE51270" s="70"/>
    </row>
    <row r="51271" spans="31:31" ht="15.75" x14ac:dyDescent="0.3">
      <c r="AE51271" s="70"/>
    </row>
    <row r="51272" spans="31:31" ht="15.75" x14ac:dyDescent="0.3">
      <c r="AE51272" s="70"/>
    </row>
    <row r="51273" spans="31:31" ht="15.75" x14ac:dyDescent="0.3">
      <c r="AE51273" s="70"/>
    </row>
    <row r="51274" spans="31:31" ht="15.75" x14ac:dyDescent="0.3">
      <c r="AE51274" s="70"/>
    </row>
    <row r="51275" spans="31:31" ht="15.75" x14ac:dyDescent="0.3">
      <c r="AE51275" s="70"/>
    </row>
    <row r="51276" spans="31:31" ht="15.75" x14ac:dyDescent="0.3">
      <c r="AE51276" s="70"/>
    </row>
    <row r="51277" spans="31:31" ht="15.75" x14ac:dyDescent="0.3">
      <c r="AE51277" s="70"/>
    </row>
    <row r="51278" spans="31:31" ht="15.75" x14ac:dyDescent="0.3">
      <c r="AE51278" s="70"/>
    </row>
    <row r="51279" spans="31:31" ht="15.75" x14ac:dyDescent="0.3">
      <c r="AE51279" s="70"/>
    </row>
    <row r="51280" spans="31:31" ht="15.75" x14ac:dyDescent="0.3">
      <c r="AE51280" s="70"/>
    </row>
    <row r="51281" spans="31:31" ht="15.75" x14ac:dyDescent="0.3">
      <c r="AE51281" s="70"/>
    </row>
    <row r="51282" spans="31:31" ht="15.75" x14ac:dyDescent="0.3">
      <c r="AE51282" s="70"/>
    </row>
    <row r="51283" spans="31:31" ht="15.75" x14ac:dyDescent="0.3">
      <c r="AE51283" s="70"/>
    </row>
    <row r="51284" spans="31:31" ht="15.75" x14ac:dyDescent="0.3">
      <c r="AE51284" s="70"/>
    </row>
    <row r="51285" spans="31:31" ht="15.75" x14ac:dyDescent="0.3">
      <c r="AE51285" s="70"/>
    </row>
    <row r="51286" spans="31:31" ht="15.75" x14ac:dyDescent="0.3">
      <c r="AE51286" s="70"/>
    </row>
    <row r="51287" spans="31:31" ht="15.75" x14ac:dyDescent="0.3">
      <c r="AE51287" s="70"/>
    </row>
    <row r="51288" spans="31:31" ht="15.75" x14ac:dyDescent="0.3">
      <c r="AE51288" s="70"/>
    </row>
    <row r="51289" spans="31:31" ht="15.75" x14ac:dyDescent="0.3">
      <c r="AE51289" s="70"/>
    </row>
    <row r="51290" spans="31:31" ht="15.75" x14ac:dyDescent="0.3">
      <c r="AE51290" s="70"/>
    </row>
    <row r="51291" spans="31:31" ht="15.75" x14ac:dyDescent="0.3">
      <c r="AE51291" s="70"/>
    </row>
    <row r="51292" spans="31:31" ht="15.75" x14ac:dyDescent="0.3">
      <c r="AE51292" s="70"/>
    </row>
    <row r="51293" spans="31:31" ht="15.75" x14ac:dyDescent="0.3">
      <c r="AE51293" s="70"/>
    </row>
    <row r="51294" spans="31:31" ht="15.75" x14ac:dyDescent="0.3">
      <c r="AE51294" s="70"/>
    </row>
    <row r="51295" spans="31:31" ht="15.75" x14ac:dyDescent="0.3">
      <c r="AE51295" s="70"/>
    </row>
    <row r="51296" spans="31:31" ht="15.75" x14ac:dyDescent="0.3">
      <c r="AE51296" s="70"/>
    </row>
    <row r="51297" spans="31:31" ht="15.75" x14ac:dyDescent="0.3">
      <c r="AE51297" s="70"/>
    </row>
    <row r="51298" spans="31:31" ht="15.75" x14ac:dyDescent="0.3">
      <c r="AE51298" s="70"/>
    </row>
    <row r="51299" spans="31:31" ht="15.75" x14ac:dyDescent="0.3">
      <c r="AE51299" s="70"/>
    </row>
    <row r="51300" spans="31:31" ht="15.75" x14ac:dyDescent="0.3">
      <c r="AE51300" s="70"/>
    </row>
    <row r="51301" spans="31:31" ht="15.75" x14ac:dyDescent="0.3">
      <c r="AE51301" s="70"/>
    </row>
    <row r="51302" spans="31:31" ht="15.75" x14ac:dyDescent="0.3">
      <c r="AE51302" s="70"/>
    </row>
    <row r="51303" spans="31:31" ht="15.75" x14ac:dyDescent="0.3">
      <c r="AE51303" s="70"/>
    </row>
    <row r="51304" spans="31:31" ht="15.75" x14ac:dyDescent="0.3">
      <c r="AE51304" s="70"/>
    </row>
    <row r="51305" spans="31:31" ht="15.75" x14ac:dyDescent="0.3">
      <c r="AE51305" s="70"/>
    </row>
    <row r="51306" spans="31:31" ht="15.75" x14ac:dyDescent="0.3">
      <c r="AE51306" s="70"/>
    </row>
    <row r="51307" spans="31:31" ht="15.75" x14ac:dyDescent="0.3">
      <c r="AE51307" s="70"/>
    </row>
    <row r="51308" spans="31:31" ht="15.75" x14ac:dyDescent="0.3">
      <c r="AE51308" s="70"/>
    </row>
    <row r="51309" spans="31:31" ht="15.75" x14ac:dyDescent="0.3">
      <c r="AE51309" s="70"/>
    </row>
    <row r="51310" spans="31:31" ht="15.75" x14ac:dyDescent="0.3">
      <c r="AE51310" s="70"/>
    </row>
    <row r="51311" spans="31:31" ht="15.75" x14ac:dyDescent="0.3">
      <c r="AE51311" s="70"/>
    </row>
    <row r="51312" spans="31:31" ht="15.75" x14ac:dyDescent="0.3">
      <c r="AE51312" s="70"/>
    </row>
    <row r="51313" spans="31:31" ht="15.75" x14ac:dyDescent="0.3">
      <c r="AE51313" s="70"/>
    </row>
    <row r="51314" spans="31:31" ht="15.75" x14ac:dyDescent="0.3">
      <c r="AE51314" s="70"/>
    </row>
    <row r="51315" spans="31:31" ht="15.75" x14ac:dyDescent="0.3">
      <c r="AE51315" s="70"/>
    </row>
    <row r="51316" spans="31:31" ht="15.75" x14ac:dyDescent="0.3">
      <c r="AE51316" s="70"/>
    </row>
    <row r="51317" spans="31:31" ht="15.75" x14ac:dyDescent="0.3">
      <c r="AE51317" s="70"/>
    </row>
    <row r="51318" spans="31:31" ht="15.75" x14ac:dyDescent="0.3">
      <c r="AE51318" s="70"/>
    </row>
    <row r="51319" spans="31:31" ht="15.75" x14ac:dyDescent="0.3">
      <c r="AE51319" s="70"/>
    </row>
    <row r="51320" spans="31:31" ht="15.75" x14ac:dyDescent="0.3">
      <c r="AE51320" s="70"/>
    </row>
    <row r="51321" spans="31:31" ht="15.75" x14ac:dyDescent="0.3">
      <c r="AE51321" s="70"/>
    </row>
    <row r="51322" spans="31:31" ht="15.75" x14ac:dyDescent="0.3">
      <c r="AE51322" s="70"/>
    </row>
    <row r="51323" spans="31:31" ht="15.75" x14ac:dyDescent="0.3">
      <c r="AE51323" s="70"/>
    </row>
    <row r="51324" spans="31:31" ht="15.75" x14ac:dyDescent="0.3">
      <c r="AE51324" s="70"/>
    </row>
    <row r="51325" spans="31:31" ht="15.75" x14ac:dyDescent="0.3">
      <c r="AE51325" s="70"/>
    </row>
    <row r="51326" spans="31:31" ht="15.75" x14ac:dyDescent="0.3">
      <c r="AE51326" s="70"/>
    </row>
    <row r="51327" spans="31:31" ht="15.75" x14ac:dyDescent="0.3">
      <c r="AE51327" s="70"/>
    </row>
    <row r="51328" spans="31:31" ht="15.75" x14ac:dyDescent="0.3">
      <c r="AE51328" s="70"/>
    </row>
    <row r="51329" spans="31:31" ht="15.75" x14ac:dyDescent="0.3">
      <c r="AE51329" s="70"/>
    </row>
    <row r="51330" spans="31:31" ht="15.75" x14ac:dyDescent="0.3">
      <c r="AE51330" s="70"/>
    </row>
    <row r="51331" spans="31:31" ht="15.75" x14ac:dyDescent="0.3">
      <c r="AE51331" s="70"/>
    </row>
    <row r="51332" spans="31:31" ht="15.75" x14ac:dyDescent="0.3">
      <c r="AE51332" s="70"/>
    </row>
    <row r="51333" spans="31:31" ht="15.75" x14ac:dyDescent="0.3">
      <c r="AE51333" s="70"/>
    </row>
    <row r="51334" spans="31:31" ht="15.75" x14ac:dyDescent="0.3">
      <c r="AE51334" s="70"/>
    </row>
    <row r="51335" spans="31:31" ht="15.75" x14ac:dyDescent="0.3">
      <c r="AE51335" s="70"/>
    </row>
    <row r="51336" spans="31:31" ht="15.75" x14ac:dyDescent="0.3">
      <c r="AE51336" s="70"/>
    </row>
    <row r="51337" spans="31:31" ht="15.75" x14ac:dyDescent="0.3">
      <c r="AE51337" s="70"/>
    </row>
    <row r="51338" spans="31:31" ht="15.75" x14ac:dyDescent="0.3">
      <c r="AE51338" s="70"/>
    </row>
    <row r="51339" spans="31:31" ht="15.75" x14ac:dyDescent="0.3">
      <c r="AE51339" s="70"/>
    </row>
    <row r="51340" spans="31:31" ht="15.75" x14ac:dyDescent="0.3">
      <c r="AE51340" s="70"/>
    </row>
    <row r="51341" spans="31:31" ht="15.75" x14ac:dyDescent="0.3">
      <c r="AE51341" s="70"/>
    </row>
    <row r="51342" spans="31:31" ht="15.75" x14ac:dyDescent="0.3">
      <c r="AE51342" s="70"/>
    </row>
    <row r="51343" spans="31:31" ht="15.75" x14ac:dyDescent="0.3">
      <c r="AE51343" s="70"/>
    </row>
    <row r="51344" spans="31:31" ht="15.75" x14ac:dyDescent="0.3">
      <c r="AE51344" s="70"/>
    </row>
    <row r="51345" spans="31:31" ht="15.75" x14ac:dyDescent="0.3">
      <c r="AE51345" s="70"/>
    </row>
    <row r="51346" spans="31:31" ht="15.75" x14ac:dyDescent="0.3">
      <c r="AE51346" s="70"/>
    </row>
    <row r="51347" spans="31:31" ht="15.75" x14ac:dyDescent="0.3">
      <c r="AE51347" s="70"/>
    </row>
    <row r="51348" spans="31:31" ht="15.75" x14ac:dyDescent="0.3">
      <c r="AE51348" s="70"/>
    </row>
    <row r="51349" spans="31:31" ht="15.75" x14ac:dyDescent="0.3">
      <c r="AE51349" s="70"/>
    </row>
    <row r="51350" spans="31:31" ht="15.75" x14ac:dyDescent="0.3">
      <c r="AE51350" s="70"/>
    </row>
    <row r="51351" spans="31:31" ht="15.75" x14ac:dyDescent="0.3">
      <c r="AE51351" s="70"/>
    </row>
    <row r="51352" spans="31:31" ht="15.75" x14ac:dyDescent="0.3">
      <c r="AE51352" s="70"/>
    </row>
    <row r="51353" spans="31:31" ht="15.75" x14ac:dyDescent="0.3">
      <c r="AE51353" s="70"/>
    </row>
    <row r="51354" spans="31:31" ht="15.75" x14ac:dyDescent="0.3">
      <c r="AE51354" s="70"/>
    </row>
    <row r="51355" spans="31:31" ht="15.75" x14ac:dyDescent="0.3">
      <c r="AE51355" s="70"/>
    </row>
    <row r="51356" spans="31:31" ht="15.75" x14ac:dyDescent="0.3">
      <c r="AE51356" s="70"/>
    </row>
    <row r="51357" spans="31:31" ht="15.75" x14ac:dyDescent="0.3">
      <c r="AE51357" s="70"/>
    </row>
    <row r="51358" spans="31:31" ht="15.75" x14ac:dyDescent="0.3">
      <c r="AE51358" s="70"/>
    </row>
    <row r="51359" spans="31:31" ht="15.75" x14ac:dyDescent="0.3">
      <c r="AE51359" s="70"/>
    </row>
    <row r="51360" spans="31:31" ht="15.75" x14ac:dyDescent="0.3">
      <c r="AE51360" s="70"/>
    </row>
    <row r="51361" spans="31:31" ht="15.75" x14ac:dyDescent="0.3">
      <c r="AE51361" s="70"/>
    </row>
    <row r="51362" spans="31:31" ht="15.75" x14ac:dyDescent="0.3">
      <c r="AE51362" s="70"/>
    </row>
    <row r="51363" spans="31:31" ht="15.75" x14ac:dyDescent="0.3">
      <c r="AE51363" s="70"/>
    </row>
    <row r="51364" spans="31:31" ht="15.75" x14ac:dyDescent="0.3">
      <c r="AE51364" s="70"/>
    </row>
    <row r="51365" spans="31:31" ht="15.75" x14ac:dyDescent="0.3">
      <c r="AE51365" s="70"/>
    </row>
    <row r="51366" spans="31:31" ht="15.75" x14ac:dyDescent="0.3">
      <c r="AE51366" s="70"/>
    </row>
    <row r="51367" spans="31:31" ht="15.75" x14ac:dyDescent="0.3">
      <c r="AE51367" s="70"/>
    </row>
    <row r="51368" spans="31:31" ht="15.75" x14ac:dyDescent="0.3">
      <c r="AE51368" s="70"/>
    </row>
    <row r="51369" spans="31:31" ht="15.75" x14ac:dyDescent="0.3">
      <c r="AE51369" s="70"/>
    </row>
    <row r="51370" spans="31:31" ht="15.75" x14ac:dyDescent="0.3">
      <c r="AE51370" s="70"/>
    </row>
    <row r="51371" spans="31:31" ht="15.75" x14ac:dyDescent="0.3">
      <c r="AE51371" s="70"/>
    </row>
    <row r="51372" spans="31:31" ht="15.75" x14ac:dyDescent="0.3">
      <c r="AE51372" s="70"/>
    </row>
    <row r="51373" spans="31:31" ht="15.75" x14ac:dyDescent="0.3">
      <c r="AE51373" s="70"/>
    </row>
    <row r="51374" spans="31:31" ht="15.75" x14ac:dyDescent="0.3">
      <c r="AE51374" s="70"/>
    </row>
    <row r="51375" spans="31:31" ht="15.75" x14ac:dyDescent="0.3">
      <c r="AE51375" s="70"/>
    </row>
    <row r="51376" spans="31:31" ht="15.75" x14ac:dyDescent="0.3">
      <c r="AE51376" s="70"/>
    </row>
    <row r="51377" spans="31:31" ht="15.75" x14ac:dyDescent="0.3">
      <c r="AE51377" s="70"/>
    </row>
    <row r="51378" spans="31:31" ht="15.75" x14ac:dyDescent="0.3">
      <c r="AE51378" s="70"/>
    </row>
    <row r="51379" spans="31:31" ht="15.75" x14ac:dyDescent="0.3">
      <c r="AE51379" s="70"/>
    </row>
    <row r="51380" spans="31:31" ht="15.75" x14ac:dyDescent="0.3">
      <c r="AE51380" s="70"/>
    </row>
    <row r="51381" spans="31:31" ht="15.75" x14ac:dyDescent="0.3">
      <c r="AE51381" s="70"/>
    </row>
    <row r="51382" spans="31:31" ht="15.75" x14ac:dyDescent="0.3">
      <c r="AE51382" s="70"/>
    </row>
    <row r="51383" spans="31:31" ht="15.75" x14ac:dyDescent="0.3">
      <c r="AE51383" s="70"/>
    </row>
    <row r="51384" spans="31:31" ht="15.75" x14ac:dyDescent="0.3">
      <c r="AE51384" s="70"/>
    </row>
    <row r="51385" spans="31:31" ht="15.75" x14ac:dyDescent="0.3">
      <c r="AE51385" s="70"/>
    </row>
    <row r="51386" spans="31:31" ht="15.75" x14ac:dyDescent="0.3">
      <c r="AE51386" s="70"/>
    </row>
    <row r="51387" spans="31:31" ht="15.75" x14ac:dyDescent="0.3">
      <c r="AE51387" s="70"/>
    </row>
    <row r="51388" spans="31:31" ht="15.75" x14ac:dyDescent="0.3">
      <c r="AE51388" s="70"/>
    </row>
    <row r="51389" spans="31:31" ht="15.75" x14ac:dyDescent="0.3">
      <c r="AE51389" s="70"/>
    </row>
    <row r="51390" spans="31:31" ht="15.75" x14ac:dyDescent="0.3">
      <c r="AE51390" s="70"/>
    </row>
    <row r="51391" spans="31:31" ht="15.75" x14ac:dyDescent="0.3">
      <c r="AE51391" s="70"/>
    </row>
    <row r="51392" spans="31:31" ht="15.75" x14ac:dyDescent="0.3">
      <c r="AE51392" s="70"/>
    </row>
    <row r="51393" spans="31:31" ht="15.75" x14ac:dyDescent="0.3">
      <c r="AE51393" s="70"/>
    </row>
    <row r="51394" spans="31:31" ht="15.75" x14ac:dyDescent="0.3">
      <c r="AE51394" s="70"/>
    </row>
    <row r="51395" spans="31:31" ht="15.75" x14ac:dyDescent="0.3">
      <c r="AE51395" s="70"/>
    </row>
    <row r="51396" spans="31:31" ht="15.75" x14ac:dyDescent="0.3">
      <c r="AE51396" s="70"/>
    </row>
    <row r="51397" spans="31:31" ht="15.75" x14ac:dyDescent="0.3">
      <c r="AE51397" s="70"/>
    </row>
    <row r="51398" spans="31:31" ht="15.75" x14ac:dyDescent="0.3">
      <c r="AE51398" s="70"/>
    </row>
    <row r="51399" spans="31:31" ht="15.75" x14ac:dyDescent="0.3">
      <c r="AE51399" s="70"/>
    </row>
    <row r="51400" spans="31:31" ht="15.75" x14ac:dyDescent="0.3">
      <c r="AE51400" s="70"/>
    </row>
    <row r="51401" spans="31:31" ht="15.75" x14ac:dyDescent="0.3">
      <c r="AE51401" s="70"/>
    </row>
    <row r="51402" spans="31:31" ht="15.75" x14ac:dyDescent="0.3">
      <c r="AE51402" s="70"/>
    </row>
    <row r="51403" spans="31:31" ht="15.75" x14ac:dyDescent="0.3">
      <c r="AE51403" s="70"/>
    </row>
    <row r="51404" spans="31:31" ht="15.75" x14ac:dyDescent="0.3">
      <c r="AE51404" s="70"/>
    </row>
    <row r="51405" spans="31:31" ht="15.75" x14ac:dyDescent="0.3">
      <c r="AE51405" s="70"/>
    </row>
    <row r="51406" spans="31:31" ht="15.75" x14ac:dyDescent="0.3">
      <c r="AE51406" s="70"/>
    </row>
    <row r="51407" spans="31:31" ht="15.75" x14ac:dyDescent="0.3">
      <c r="AE51407" s="70"/>
    </row>
    <row r="51408" spans="31:31" ht="15.75" x14ac:dyDescent="0.3">
      <c r="AE51408" s="70"/>
    </row>
    <row r="51409" spans="31:31" ht="15.75" x14ac:dyDescent="0.3">
      <c r="AE51409" s="70"/>
    </row>
    <row r="51410" spans="31:31" ht="15.75" x14ac:dyDescent="0.3">
      <c r="AE51410" s="70"/>
    </row>
    <row r="51411" spans="31:31" ht="15.75" x14ac:dyDescent="0.3">
      <c r="AE51411" s="70"/>
    </row>
    <row r="51412" spans="31:31" ht="15.75" x14ac:dyDescent="0.3">
      <c r="AE51412" s="70"/>
    </row>
    <row r="51413" spans="31:31" ht="15.75" x14ac:dyDescent="0.3">
      <c r="AE51413" s="70"/>
    </row>
    <row r="51414" spans="31:31" ht="15.75" x14ac:dyDescent="0.3">
      <c r="AE51414" s="70"/>
    </row>
    <row r="51415" spans="31:31" ht="15.75" x14ac:dyDescent="0.3">
      <c r="AE51415" s="70"/>
    </row>
    <row r="51416" spans="31:31" ht="15.75" x14ac:dyDescent="0.3">
      <c r="AE51416" s="70"/>
    </row>
    <row r="51417" spans="31:31" ht="15.75" x14ac:dyDescent="0.3">
      <c r="AE51417" s="70"/>
    </row>
    <row r="51418" spans="31:31" ht="15.75" x14ac:dyDescent="0.3">
      <c r="AE51418" s="70"/>
    </row>
    <row r="51419" spans="31:31" ht="15.75" x14ac:dyDescent="0.3">
      <c r="AE51419" s="70"/>
    </row>
    <row r="51420" spans="31:31" ht="15.75" x14ac:dyDescent="0.3">
      <c r="AE51420" s="70"/>
    </row>
    <row r="51421" spans="31:31" ht="15.75" x14ac:dyDescent="0.3">
      <c r="AE51421" s="70"/>
    </row>
    <row r="51422" spans="31:31" ht="15.75" x14ac:dyDescent="0.3">
      <c r="AE51422" s="70"/>
    </row>
    <row r="51423" spans="31:31" ht="15.75" x14ac:dyDescent="0.3">
      <c r="AE51423" s="70"/>
    </row>
    <row r="51424" spans="31:31" ht="15.75" x14ac:dyDescent="0.3">
      <c r="AE51424" s="70"/>
    </row>
    <row r="51425" spans="31:31" ht="15.75" x14ac:dyDescent="0.3">
      <c r="AE51425" s="70"/>
    </row>
    <row r="51426" spans="31:31" ht="15.75" x14ac:dyDescent="0.3">
      <c r="AE51426" s="70"/>
    </row>
    <row r="51427" spans="31:31" ht="15.75" x14ac:dyDescent="0.3">
      <c r="AE51427" s="70"/>
    </row>
    <row r="51428" spans="31:31" ht="15.75" x14ac:dyDescent="0.3">
      <c r="AE51428" s="70"/>
    </row>
    <row r="51429" spans="31:31" ht="15.75" x14ac:dyDescent="0.3">
      <c r="AE51429" s="70"/>
    </row>
    <row r="51430" spans="31:31" ht="15.75" x14ac:dyDescent="0.3">
      <c r="AE51430" s="70"/>
    </row>
    <row r="51431" spans="31:31" ht="15.75" x14ac:dyDescent="0.3">
      <c r="AE51431" s="70"/>
    </row>
    <row r="51432" spans="31:31" ht="15.75" x14ac:dyDescent="0.3">
      <c r="AE51432" s="70"/>
    </row>
    <row r="51433" spans="31:31" ht="15.75" x14ac:dyDescent="0.3">
      <c r="AE51433" s="70"/>
    </row>
    <row r="51434" spans="31:31" ht="15.75" x14ac:dyDescent="0.3">
      <c r="AE51434" s="70"/>
    </row>
    <row r="51435" spans="31:31" ht="15.75" x14ac:dyDescent="0.3">
      <c r="AE51435" s="70"/>
    </row>
    <row r="51436" spans="31:31" ht="15.75" x14ac:dyDescent="0.3">
      <c r="AE51436" s="70"/>
    </row>
    <row r="51437" spans="31:31" ht="15.75" x14ac:dyDescent="0.3">
      <c r="AE51437" s="70"/>
    </row>
    <row r="51438" spans="31:31" ht="15.75" x14ac:dyDescent="0.3">
      <c r="AE51438" s="70"/>
    </row>
    <row r="51439" spans="31:31" ht="15.75" x14ac:dyDescent="0.3">
      <c r="AE51439" s="70"/>
    </row>
    <row r="51440" spans="31:31" ht="15.75" x14ac:dyDescent="0.3">
      <c r="AE51440" s="70"/>
    </row>
    <row r="51441" spans="31:31" ht="15.75" x14ac:dyDescent="0.3">
      <c r="AE51441" s="70"/>
    </row>
    <row r="51442" spans="31:31" ht="15.75" x14ac:dyDescent="0.3">
      <c r="AE51442" s="70"/>
    </row>
    <row r="51443" spans="31:31" ht="15.75" x14ac:dyDescent="0.3">
      <c r="AE51443" s="70"/>
    </row>
    <row r="51444" spans="31:31" ht="15.75" x14ac:dyDescent="0.3">
      <c r="AE51444" s="70"/>
    </row>
    <row r="51445" spans="31:31" ht="15.75" x14ac:dyDescent="0.3">
      <c r="AE51445" s="70"/>
    </row>
    <row r="51446" spans="31:31" ht="15.75" x14ac:dyDescent="0.3">
      <c r="AE51446" s="70"/>
    </row>
    <row r="51447" spans="31:31" ht="15.75" x14ac:dyDescent="0.3">
      <c r="AE51447" s="70"/>
    </row>
    <row r="51448" spans="31:31" ht="15.75" x14ac:dyDescent="0.3">
      <c r="AE51448" s="70"/>
    </row>
    <row r="51449" spans="31:31" ht="15.75" x14ac:dyDescent="0.3">
      <c r="AE51449" s="70"/>
    </row>
    <row r="51450" spans="31:31" ht="15.75" x14ac:dyDescent="0.3">
      <c r="AE51450" s="70"/>
    </row>
    <row r="51451" spans="31:31" ht="15.75" x14ac:dyDescent="0.3">
      <c r="AE51451" s="70"/>
    </row>
    <row r="51452" spans="31:31" ht="15.75" x14ac:dyDescent="0.3">
      <c r="AE51452" s="70"/>
    </row>
    <row r="51453" spans="31:31" ht="15.75" x14ac:dyDescent="0.3">
      <c r="AE51453" s="70"/>
    </row>
    <row r="51454" spans="31:31" ht="15.75" x14ac:dyDescent="0.3">
      <c r="AE51454" s="70"/>
    </row>
    <row r="51455" spans="31:31" ht="15.75" x14ac:dyDescent="0.3">
      <c r="AE51455" s="70"/>
    </row>
    <row r="51456" spans="31:31" ht="15.75" x14ac:dyDescent="0.3">
      <c r="AE51456" s="70"/>
    </row>
    <row r="51457" spans="31:31" ht="15.75" x14ac:dyDescent="0.3">
      <c r="AE51457" s="70"/>
    </row>
    <row r="51458" spans="31:31" ht="15.75" x14ac:dyDescent="0.3">
      <c r="AE51458" s="70"/>
    </row>
    <row r="51459" spans="31:31" ht="15.75" x14ac:dyDescent="0.3">
      <c r="AE51459" s="70"/>
    </row>
    <row r="51460" spans="31:31" ht="15.75" x14ac:dyDescent="0.3">
      <c r="AE51460" s="70"/>
    </row>
    <row r="51461" spans="31:31" ht="15.75" x14ac:dyDescent="0.3">
      <c r="AE51461" s="70"/>
    </row>
    <row r="51462" spans="31:31" ht="15.75" x14ac:dyDescent="0.3">
      <c r="AE51462" s="70"/>
    </row>
    <row r="51463" spans="31:31" ht="15.75" x14ac:dyDescent="0.3">
      <c r="AE51463" s="70"/>
    </row>
    <row r="51464" spans="31:31" ht="15.75" x14ac:dyDescent="0.3">
      <c r="AE51464" s="70"/>
    </row>
    <row r="51465" spans="31:31" ht="15.75" x14ac:dyDescent="0.3">
      <c r="AE51465" s="70"/>
    </row>
    <row r="51466" spans="31:31" ht="15.75" x14ac:dyDescent="0.3">
      <c r="AE51466" s="70"/>
    </row>
    <row r="51467" spans="31:31" ht="15.75" x14ac:dyDescent="0.3">
      <c r="AE51467" s="70"/>
    </row>
    <row r="51468" spans="31:31" ht="15.75" x14ac:dyDescent="0.3">
      <c r="AE51468" s="70"/>
    </row>
    <row r="51469" spans="31:31" ht="15.75" x14ac:dyDescent="0.3">
      <c r="AE51469" s="70"/>
    </row>
    <row r="51470" spans="31:31" ht="15.75" x14ac:dyDescent="0.3">
      <c r="AE51470" s="70"/>
    </row>
    <row r="51471" spans="31:31" ht="15.75" x14ac:dyDescent="0.3">
      <c r="AE51471" s="70"/>
    </row>
    <row r="51472" spans="31:31" ht="15.75" x14ac:dyDescent="0.3">
      <c r="AE51472" s="70"/>
    </row>
    <row r="51473" spans="31:31" ht="15.75" x14ac:dyDescent="0.3">
      <c r="AE51473" s="70"/>
    </row>
    <row r="51474" spans="31:31" ht="15.75" x14ac:dyDescent="0.3">
      <c r="AE51474" s="70"/>
    </row>
    <row r="51475" spans="31:31" ht="15.75" x14ac:dyDescent="0.3">
      <c r="AE51475" s="70"/>
    </row>
    <row r="51476" spans="31:31" ht="15.75" x14ac:dyDescent="0.3">
      <c r="AE51476" s="70"/>
    </row>
    <row r="51477" spans="31:31" ht="15.75" x14ac:dyDescent="0.3">
      <c r="AE51477" s="70"/>
    </row>
    <row r="51478" spans="31:31" ht="15.75" x14ac:dyDescent="0.3">
      <c r="AE51478" s="70"/>
    </row>
    <row r="51479" spans="31:31" ht="15.75" x14ac:dyDescent="0.3">
      <c r="AE51479" s="70"/>
    </row>
    <row r="51480" spans="31:31" ht="15.75" x14ac:dyDescent="0.3">
      <c r="AE51480" s="70"/>
    </row>
    <row r="51481" spans="31:31" ht="15.75" x14ac:dyDescent="0.3">
      <c r="AE51481" s="70"/>
    </row>
    <row r="51482" spans="31:31" ht="15.75" x14ac:dyDescent="0.3">
      <c r="AE51482" s="70"/>
    </row>
    <row r="51483" spans="31:31" ht="15.75" x14ac:dyDescent="0.3">
      <c r="AE51483" s="70"/>
    </row>
    <row r="51484" spans="31:31" ht="15.75" x14ac:dyDescent="0.3">
      <c r="AE51484" s="70"/>
    </row>
    <row r="51485" spans="31:31" ht="15.75" x14ac:dyDescent="0.3">
      <c r="AE51485" s="70"/>
    </row>
    <row r="51486" spans="31:31" ht="15.75" x14ac:dyDescent="0.3">
      <c r="AE51486" s="70"/>
    </row>
    <row r="51487" spans="31:31" ht="15.75" x14ac:dyDescent="0.3">
      <c r="AE51487" s="70"/>
    </row>
    <row r="51488" spans="31:31" ht="15.75" x14ac:dyDescent="0.3">
      <c r="AE51488" s="70"/>
    </row>
    <row r="51489" spans="31:31" ht="15.75" x14ac:dyDescent="0.3">
      <c r="AE51489" s="70"/>
    </row>
    <row r="51490" spans="31:31" ht="15.75" x14ac:dyDescent="0.3">
      <c r="AE51490" s="70"/>
    </row>
    <row r="51491" spans="31:31" ht="15.75" x14ac:dyDescent="0.3">
      <c r="AE51491" s="70"/>
    </row>
    <row r="51492" spans="31:31" ht="15.75" x14ac:dyDescent="0.3">
      <c r="AE51492" s="70"/>
    </row>
    <row r="51493" spans="31:31" ht="15.75" x14ac:dyDescent="0.3">
      <c r="AE51493" s="70"/>
    </row>
    <row r="51494" spans="31:31" ht="15.75" x14ac:dyDescent="0.3">
      <c r="AE51494" s="70"/>
    </row>
    <row r="51495" spans="31:31" ht="15.75" x14ac:dyDescent="0.3">
      <c r="AE51495" s="70"/>
    </row>
    <row r="51496" spans="31:31" ht="15.75" x14ac:dyDescent="0.3">
      <c r="AE51496" s="70"/>
    </row>
    <row r="51497" spans="31:31" ht="15.75" x14ac:dyDescent="0.3">
      <c r="AE51497" s="70"/>
    </row>
    <row r="51498" spans="31:31" ht="15.75" x14ac:dyDescent="0.3">
      <c r="AE51498" s="70"/>
    </row>
    <row r="51499" spans="31:31" ht="15.75" x14ac:dyDescent="0.3">
      <c r="AE51499" s="70"/>
    </row>
    <row r="51500" spans="31:31" ht="15.75" x14ac:dyDescent="0.3">
      <c r="AE51500" s="70"/>
    </row>
    <row r="51501" spans="31:31" ht="15.75" x14ac:dyDescent="0.3">
      <c r="AE51501" s="70"/>
    </row>
    <row r="51502" spans="31:31" ht="15.75" x14ac:dyDescent="0.3">
      <c r="AE51502" s="70"/>
    </row>
    <row r="51503" spans="31:31" ht="15.75" x14ac:dyDescent="0.3">
      <c r="AE51503" s="70"/>
    </row>
    <row r="51504" spans="31:31" ht="15.75" x14ac:dyDescent="0.3">
      <c r="AE51504" s="70"/>
    </row>
    <row r="51505" spans="31:31" ht="15.75" x14ac:dyDescent="0.3">
      <c r="AE51505" s="70"/>
    </row>
    <row r="51506" spans="31:31" ht="15.75" x14ac:dyDescent="0.3">
      <c r="AE51506" s="70"/>
    </row>
    <row r="51507" spans="31:31" ht="15.75" x14ac:dyDescent="0.3">
      <c r="AE51507" s="70"/>
    </row>
    <row r="51508" spans="31:31" ht="15.75" x14ac:dyDescent="0.3">
      <c r="AE51508" s="70"/>
    </row>
    <row r="51509" spans="31:31" ht="15.75" x14ac:dyDescent="0.3">
      <c r="AE51509" s="70"/>
    </row>
    <row r="51510" spans="31:31" ht="15.75" x14ac:dyDescent="0.3">
      <c r="AE51510" s="70"/>
    </row>
    <row r="51511" spans="31:31" ht="15.75" x14ac:dyDescent="0.3">
      <c r="AE51511" s="70"/>
    </row>
    <row r="51512" spans="31:31" ht="15.75" x14ac:dyDescent="0.3">
      <c r="AE51512" s="70"/>
    </row>
    <row r="51513" spans="31:31" ht="15.75" x14ac:dyDescent="0.3">
      <c r="AE51513" s="70"/>
    </row>
    <row r="51514" spans="31:31" ht="15.75" x14ac:dyDescent="0.3">
      <c r="AE51514" s="70"/>
    </row>
    <row r="51515" spans="31:31" ht="15.75" x14ac:dyDescent="0.3">
      <c r="AE51515" s="70"/>
    </row>
    <row r="51516" spans="31:31" ht="15.75" x14ac:dyDescent="0.3">
      <c r="AE51516" s="70"/>
    </row>
    <row r="51517" spans="31:31" ht="15.75" x14ac:dyDescent="0.3">
      <c r="AE51517" s="70"/>
    </row>
    <row r="51518" spans="31:31" ht="15.75" x14ac:dyDescent="0.3">
      <c r="AE51518" s="70"/>
    </row>
    <row r="51519" spans="31:31" ht="15.75" x14ac:dyDescent="0.3">
      <c r="AE51519" s="70"/>
    </row>
    <row r="51520" spans="31:31" ht="15.75" x14ac:dyDescent="0.3">
      <c r="AE51520" s="70"/>
    </row>
    <row r="51521" spans="31:31" ht="15.75" x14ac:dyDescent="0.3">
      <c r="AE51521" s="70"/>
    </row>
    <row r="51522" spans="31:31" ht="15.75" x14ac:dyDescent="0.3">
      <c r="AE51522" s="70"/>
    </row>
    <row r="51523" spans="31:31" ht="15.75" x14ac:dyDescent="0.3">
      <c r="AE51523" s="70"/>
    </row>
    <row r="51524" spans="31:31" ht="15.75" x14ac:dyDescent="0.3">
      <c r="AE51524" s="70"/>
    </row>
    <row r="51525" spans="31:31" ht="15.75" x14ac:dyDescent="0.3">
      <c r="AE51525" s="70"/>
    </row>
    <row r="51526" spans="31:31" ht="15.75" x14ac:dyDescent="0.3">
      <c r="AE51526" s="70"/>
    </row>
    <row r="51527" spans="31:31" ht="15.75" x14ac:dyDescent="0.3">
      <c r="AE51527" s="70"/>
    </row>
    <row r="51528" spans="31:31" ht="15.75" x14ac:dyDescent="0.3">
      <c r="AE51528" s="70"/>
    </row>
    <row r="51529" spans="31:31" ht="15.75" x14ac:dyDescent="0.3">
      <c r="AE51529" s="70"/>
    </row>
    <row r="51530" spans="31:31" ht="15.75" x14ac:dyDescent="0.3">
      <c r="AE51530" s="70"/>
    </row>
    <row r="51531" spans="31:31" ht="15.75" x14ac:dyDescent="0.3">
      <c r="AE51531" s="70"/>
    </row>
    <row r="51532" spans="31:31" ht="15.75" x14ac:dyDescent="0.3">
      <c r="AE51532" s="70"/>
    </row>
    <row r="51533" spans="31:31" ht="15.75" x14ac:dyDescent="0.3">
      <c r="AE51533" s="70"/>
    </row>
    <row r="51534" spans="31:31" ht="15.75" x14ac:dyDescent="0.3">
      <c r="AE51534" s="70"/>
    </row>
    <row r="51535" spans="31:31" ht="15.75" x14ac:dyDescent="0.3">
      <c r="AE51535" s="70"/>
    </row>
    <row r="51536" spans="31:31" ht="15.75" x14ac:dyDescent="0.3">
      <c r="AE51536" s="70"/>
    </row>
    <row r="51537" spans="31:31" ht="15.75" x14ac:dyDescent="0.3">
      <c r="AE51537" s="70"/>
    </row>
    <row r="51538" spans="31:31" ht="15.75" x14ac:dyDescent="0.3">
      <c r="AE51538" s="70"/>
    </row>
    <row r="51539" spans="31:31" ht="15.75" x14ac:dyDescent="0.3">
      <c r="AE51539" s="70"/>
    </row>
    <row r="51540" spans="31:31" ht="15.75" x14ac:dyDescent="0.3">
      <c r="AE51540" s="70"/>
    </row>
    <row r="51541" spans="31:31" ht="15.75" x14ac:dyDescent="0.3">
      <c r="AE51541" s="70"/>
    </row>
    <row r="51542" spans="31:31" ht="15.75" x14ac:dyDescent="0.3">
      <c r="AE51542" s="70"/>
    </row>
    <row r="51543" spans="31:31" ht="15.75" x14ac:dyDescent="0.3">
      <c r="AE51543" s="70"/>
    </row>
    <row r="51544" spans="31:31" ht="15.75" x14ac:dyDescent="0.3">
      <c r="AE51544" s="70"/>
    </row>
    <row r="51545" spans="31:31" ht="15.75" x14ac:dyDescent="0.3">
      <c r="AE51545" s="70"/>
    </row>
    <row r="51546" spans="31:31" ht="15.75" x14ac:dyDescent="0.3">
      <c r="AE51546" s="70"/>
    </row>
    <row r="51547" spans="31:31" ht="15.75" x14ac:dyDescent="0.3">
      <c r="AE51547" s="70"/>
    </row>
    <row r="51548" spans="31:31" ht="15.75" x14ac:dyDescent="0.3">
      <c r="AE51548" s="70"/>
    </row>
    <row r="51549" spans="31:31" ht="15.75" x14ac:dyDescent="0.3">
      <c r="AE51549" s="70"/>
    </row>
    <row r="51550" spans="31:31" ht="15.75" x14ac:dyDescent="0.3">
      <c r="AE51550" s="70"/>
    </row>
    <row r="51551" spans="31:31" ht="15.75" x14ac:dyDescent="0.3">
      <c r="AE51551" s="70"/>
    </row>
    <row r="51552" spans="31:31" ht="15.75" x14ac:dyDescent="0.3">
      <c r="AE51552" s="70"/>
    </row>
    <row r="51553" spans="31:31" ht="15.75" x14ac:dyDescent="0.3">
      <c r="AE51553" s="70"/>
    </row>
    <row r="51554" spans="31:31" ht="15.75" x14ac:dyDescent="0.3">
      <c r="AE51554" s="70"/>
    </row>
    <row r="51555" spans="31:31" ht="15.75" x14ac:dyDescent="0.3">
      <c r="AE51555" s="70"/>
    </row>
    <row r="51556" spans="31:31" ht="15.75" x14ac:dyDescent="0.3">
      <c r="AE51556" s="70"/>
    </row>
    <row r="51557" spans="31:31" ht="15.75" x14ac:dyDescent="0.3">
      <c r="AE51557" s="70"/>
    </row>
    <row r="51558" spans="31:31" ht="15.75" x14ac:dyDescent="0.3">
      <c r="AE51558" s="70"/>
    </row>
    <row r="51559" spans="31:31" ht="15.75" x14ac:dyDescent="0.3">
      <c r="AE51559" s="70"/>
    </row>
    <row r="51560" spans="31:31" ht="15.75" x14ac:dyDescent="0.3">
      <c r="AE51560" s="70"/>
    </row>
    <row r="51561" spans="31:31" ht="15.75" x14ac:dyDescent="0.3">
      <c r="AE51561" s="70"/>
    </row>
    <row r="51562" spans="31:31" ht="15.75" x14ac:dyDescent="0.3">
      <c r="AE51562" s="70"/>
    </row>
    <row r="51563" spans="31:31" ht="15.75" x14ac:dyDescent="0.3">
      <c r="AE51563" s="70"/>
    </row>
    <row r="51564" spans="31:31" ht="15.75" x14ac:dyDescent="0.3">
      <c r="AE51564" s="70"/>
    </row>
    <row r="51565" spans="31:31" ht="15.75" x14ac:dyDescent="0.3">
      <c r="AE51565" s="70"/>
    </row>
    <row r="51566" spans="31:31" ht="15.75" x14ac:dyDescent="0.3">
      <c r="AE51566" s="70"/>
    </row>
    <row r="51567" spans="31:31" ht="15.75" x14ac:dyDescent="0.3">
      <c r="AE51567" s="70"/>
    </row>
    <row r="51568" spans="31:31" ht="15.75" x14ac:dyDescent="0.3">
      <c r="AE51568" s="70"/>
    </row>
    <row r="51569" spans="31:31" ht="15.75" x14ac:dyDescent="0.3">
      <c r="AE51569" s="70"/>
    </row>
    <row r="51570" spans="31:31" ht="15.75" x14ac:dyDescent="0.3">
      <c r="AE51570" s="70"/>
    </row>
    <row r="51571" spans="31:31" ht="15.75" x14ac:dyDescent="0.3">
      <c r="AE51571" s="70"/>
    </row>
    <row r="51572" spans="31:31" ht="15.75" x14ac:dyDescent="0.3">
      <c r="AE51572" s="70"/>
    </row>
    <row r="51573" spans="31:31" ht="15.75" x14ac:dyDescent="0.3">
      <c r="AE51573" s="70"/>
    </row>
    <row r="51574" spans="31:31" ht="15.75" x14ac:dyDescent="0.3">
      <c r="AE51574" s="70"/>
    </row>
    <row r="51575" spans="31:31" ht="15.75" x14ac:dyDescent="0.3">
      <c r="AE51575" s="70"/>
    </row>
    <row r="51576" spans="31:31" ht="15.75" x14ac:dyDescent="0.3">
      <c r="AE51576" s="70"/>
    </row>
    <row r="51577" spans="31:31" ht="15.75" x14ac:dyDescent="0.3">
      <c r="AE51577" s="70"/>
    </row>
    <row r="51578" spans="31:31" ht="15.75" x14ac:dyDescent="0.3">
      <c r="AE51578" s="70"/>
    </row>
    <row r="51579" spans="31:31" ht="15.75" x14ac:dyDescent="0.3">
      <c r="AE51579" s="70"/>
    </row>
    <row r="51580" spans="31:31" ht="15.75" x14ac:dyDescent="0.3">
      <c r="AE51580" s="70"/>
    </row>
    <row r="51581" spans="31:31" ht="15.75" x14ac:dyDescent="0.3">
      <c r="AE51581" s="70"/>
    </row>
    <row r="51582" spans="31:31" ht="15.75" x14ac:dyDescent="0.3">
      <c r="AE51582" s="70"/>
    </row>
    <row r="51583" spans="31:31" ht="15.75" x14ac:dyDescent="0.3">
      <c r="AE51583" s="70"/>
    </row>
    <row r="51584" spans="31:31" ht="15.75" x14ac:dyDescent="0.3">
      <c r="AE51584" s="70"/>
    </row>
    <row r="51585" spans="31:31" ht="15.75" x14ac:dyDescent="0.3">
      <c r="AE51585" s="70"/>
    </row>
    <row r="51586" spans="31:31" ht="15.75" x14ac:dyDescent="0.3">
      <c r="AE51586" s="70"/>
    </row>
    <row r="51587" spans="31:31" ht="15.75" x14ac:dyDescent="0.3">
      <c r="AE51587" s="70"/>
    </row>
    <row r="51588" spans="31:31" ht="15.75" x14ac:dyDescent="0.3">
      <c r="AE51588" s="70"/>
    </row>
    <row r="51589" spans="31:31" ht="15.75" x14ac:dyDescent="0.3">
      <c r="AE51589" s="70"/>
    </row>
    <row r="51590" spans="31:31" ht="15.75" x14ac:dyDescent="0.3">
      <c r="AE51590" s="70"/>
    </row>
    <row r="51591" spans="31:31" ht="15.75" x14ac:dyDescent="0.3">
      <c r="AE51591" s="70"/>
    </row>
    <row r="51592" spans="31:31" ht="15.75" x14ac:dyDescent="0.3">
      <c r="AE51592" s="70"/>
    </row>
    <row r="51593" spans="31:31" ht="15.75" x14ac:dyDescent="0.3">
      <c r="AE51593" s="70"/>
    </row>
    <row r="51594" spans="31:31" ht="15.75" x14ac:dyDescent="0.3">
      <c r="AE51594" s="70"/>
    </row>
    <row r="51595" spans="31:31" ht="15.75" x14ac:dyDescent="0.3">
      <c r="AE51595" s="70"/>
    </row>
    <row r="51596" spans="31:31" ht="15.75" x14ac:dyDescent="0.3">
      <c r="AE51596" s="70"/>
    </row>
    <row r="51597" spans="31:31" ht="15.75" x14ac:dyDescent="0.3">
      <c r="AE51597" s="70"/>
    </row>
    <row r="51598" spans="31:31" ht="15.75" x14ac:dyDescent="0.3">
      <c r="AE51598" s="70"/>
    </row>
    <row r="51599" spans="31:31" ht="15.75" x14ac:dyDescent="0.3">
      <c r="AE51599" s="70"/>
    </row>
    <row r="51600" spans="31:31" ht="15.75" x14ac:dyDescent="0.3">
      <c r="AE51600" s="70"/>
    </row>
    <row r="51601" spans="31:31" ht="15.75" x14ac:dyDescent="0.3">
      <c r="AE51601" s="70"/>
    </row>
    <row r="51602" spans="31:31" ht="15.75" x14ac:dyDescent="0.3">
      <c r="AE51602" s="70"/>
    </row>
    <row r="51603" spans="31:31" ht="15.75" x14ac:dyDescent="0.3">
      <c r="AE51603" s="70"/>
    </row>
    <row r="51604" spans="31:31" ht="15.75" x14ac:dyDescent="0.3">
      <c r="AE51604" s="70"/>
    </row>
    <row r="51605" spans="31:31" ht="15.75" x14ac:dyDescent="0.3">
      <c r="AE51605" s="70"/>
    </row>
    <row r="51606" spans="31:31" ht="15.75" x14ac:dyDescent="0.3">
      <c r="AE51606" s="70"/>
    </row>
    <row r="51607" spans="31:31" ht="15.75" x14ac:dyDescent="0.3">
      <c r="AE51607" s="70"/>
    </row>
    <row r="51608" spans="31:31" ht="15.75" x14ac:dyDescent="0.3">
      <c r="AE51608" s="70"/>
    </row>
    <row r="51609" spans="31:31" ht="15.75" x14ac:dyDescent="0.3">
      <c r="AE51609" s="70"/>
    </row>
    <row r="51610" spans="31:31" ht="15.75" x14ac:dyDescent="0.3">
      <c r="AE51610" s="70"/>
    </row>
    <row r="51611" spans="31:31" ht="15.75" x14ac:dyDescent="0.3">
      <c r="AE51611" s="70"/>
    </row>
    <row r="51612" spans="31:31" ht="15.75" x14ac:dyDescent="0.3">
      <c r="AE51612" s="70"/>
    </row>
    <row r="51613" spans="31:31" ht="15.75" x14ac:dyDescent="0.3">
      <c r="AE51613" s="70"/>
    </row>
    <row r="51614" spans="31:31" ht="15.75" x14ac:dyDescent="0.3">
      <c r="AE51614" s="70"/>
    </row>
    <row r="51615" spans="31:31" ht="15.75" x14ac:dyDescent="0.3">
      <c r="AE51615" s="70"/>
    </row>
    <row r="51616" spans="31:31" ht="15.75" x14ac:dyDescent="0.3">
      <c r="AE51616" s="70"/>
    </row>
    <row r="51617" spans="31:31" ht="15.75" x14ac:dyDescent="0.3">
      <c r="AE51617" s="70"/>
    </row>
    <row r="51618" spans="31:31" ht="15.75" x14ac:dyDescent="0.3">
      <c r="AE51618" s="70"/>
    </row>
    <row r="51619" spans="31:31" ht="15.75" x14ac:dyDescent="0.3">
      <c r="AE51619" s="70"/>
    </row>
    <row r="51620" spans="31:31" ht="15.75" x14ac:dyDescent="0.3">
      <c r="AE51620" s="70"/>
    </row>
    <row r="51621" spans="31:31" ht="15.75" x14ac:dyDescent="0.3">
      <c r="AE51621" s="70"/>
    </row>
    <row r="51622" spans="31:31" ht="15.75" x14ac:dyDescent="0.3">
      <c r="AE51622" s="70"/>
    </row>
    <row r="51623" spans="31:31" ht="15.75" x14ac:dyDescent="0.3">
      <c r="AE51623" s="70"/>
    </row>
    <row r="51624" spans="31:31" ht="15.75" x14ac:dyDescent="0.3">
      <c r="AE51624" s="70"/>
    </row>
    <row r="51625" spans="31:31" ht="15.75" x14ac:dyDescent="0.3">
      <c r="AE51625" s="70"/>
    </row>
    <row r="51626" spans="31:31" ht="15.75" x14ac:dyDescent="0.3">
      <c r="AE51626" s="70"/>
    </row>
    <row r="51627" spans="31:31" ht="15.75" x14ac:dyDescent="0.3">
      <c r="AE51627" s="70"/>
    </row>
    <row r="51628" spans="31:31" ht="15.75" x14ac:dyDescent="0.3">
      <c r="AE51628" s="70"/>
    </row>
    <row r="51629" spans="31:31" ht="15.75" x14ac:dyDescent="0.3">
      <c r="AE51629" s="70"/>
    </row>
    <row r="51630" spans="31:31" ht="15.75" x14ac:dyDescent="0.3">
      <c r="AE51630" s="70"/>
    </row>
    <row r="51631" spans="31:31" ht="15.75" x14ac:dyDescent="0.3">
      <c r="AE51631" s="70"/>
    </row>
    <row r="51632" spans="31:31" ht="15.75" x14ac:dyDescent="0.3">
      <c r="AE51632" s="70"/>
    </row>
    <row r="51633" spans="31:31" ht="15.75" x14ac:dyDescent="0.3">
      <c r="AE51633" s="70"/>
    </row>
    <row r="51634" spans="31:31" ht="15.75" x14ac:dyDescent="0.3">
      <c r="AE51634" s="70"/>
    </row>
    <row r="51635" spans="31:31" ht="15.75" x14ac:dyDescent="0.3">
      <c r="AE51635" s="70"/>
    </row>
    <row r="51636" spans="31:31" ht="15.75" x14ac:dyDescent="0.3">
      <c r="AE51636" s="70"/>
    </row>
    <row r="51637" spans="31:31" ht="15.75" x14ac:dyDescent="0.3">
      <c r="AE51637" s="70"/>
    </row>
    <row r="51638" spans="31:31" ht="15.75" x14ac:dyDescent="0.3">
      <c r="AE51638" s="70"/>
    </row>
    <row r="51639" spans="31:31" ht="15.75" x14ac:dyDescent="0.3">
      <c r="AE51639" s="70"/>
    </row>
    <row r="51640" spans="31:31" ht="15.75" x14ac:dyDescent="0.3">
      <c r="AE51640" s="70"/>
    </row>
    <row r="51641" spans="31:31" ht="15.75" x14ac:dyDescent="0.3">
      <c r="AE51641" s="70"/>
    </row>
    <row r="51642" spans="31:31" ht="15.75" x14ac:dyDescent="0.3">
      <c r="AE51642" s="70"/>
    </row>
    <row r="51643" spans="31:31" ht="15.75" x14ac:dyDescent="0.3">
      <c r="AE51643" s="70"/>
    </row>
    <row r="51644" spans="31:31" ht="15.75" x14ac:dyDescent="0.3">
      <c r="AE51644" s="70"/>
    </row>
    <row r="51645" spans="31:31" ht="15.75" x14ac:dyDescent="0.3">
      <c r="AE51645" s="70"/>
    </row>
    <row r="51646" spans="31:31" ht="15.75" x14ac:dyDescent="0.3">
      <c r="AE51646" s="70"/>
    </row>
    <row r="51647" spans="31:31" ht="15.75" x14ac:dyDescent="0.3">
      <c r="AE51647" s="70"/>
    </row>
    <row r="51648" spans="31:31" ht="15.75" x14ac:dyDescent="0.3">
      <c r="AE51648" s="70"/>
    </row>
    <row r="51649" spans="31:31" ht="15.75" x14ac:dyDescent="0.3">
      <c r="AE51649" s="70"/>
    </row>
    <row r="51650" spans="31:31" ht="15.75" x14ac:dyDescent="0.3">
      <c r="AE51650" s="70"/>
    </row>
    <row r="51651" spans="31:31" ht="15.75" x14ac:dyDescent="0.3">
      <c r="AE51651" s="70"/>
    </row>
    <row r="51652" spans="31:31" ht="15.75" x14ac:dyDescent="0.3">
      <c r="AE51652" s="70"/>
    </row>
    <row r="51653" spans="31:31" ht="15.75" x14ac:dyDescent="0.3">
      <c r="AE51653" s="70"/>
    </row>
    <row r="51654" spans="31:31" ht="15.75" x14ac:dyDescent="0.3">
      <c r="AE51654" s="70"/>
    </row>
    <row r="51655" spans="31:31" ht="15.75" x14ac:dyDescent="0.3">
      <c r="AE51655" s="70"/>
    </row>
    <row r="51656" spans="31:31" ht="15.75" x14ac:dyDescent="0.3">
      <c r="AE51656" s="70"/>
    </row>
    <row r="51657" spans="31:31" ht="15.75" x14ac:dyDescent="0.3">
      <c r="AE51657" s="70"/>
    </row>
    <row r="51658" spans="31:31" ht="15.75" x14ac:dyDescent="0.3">
      <c r="AE51658" s="70"/>
    </row>
    <row r="51659" spans="31:31" ht="15.75" x14ac:dyDescent="0.3">
      <c r="AE51659" s="70"/>
    </row>
    <row r="51660" spans="31:31" ht="15.75" x14ac:dyDescent="0.3">
      <c r="AE51660" s="70"/>
    </row>
    <row r="51661" spans="31:31" ht="15.75" x14ac:dyDescent="0.3">
      <c r="AE51661" s="70"/>
    </row>
    <row r="51662" spans="31:31" ht="15.75" x14ac:dyDescent="0.3">
      <c r="AE51662" s="70"/>
    </row>
    <row r="51663" spans="31:31" ht="15.75" x14ac:dyDescent="0.3">
      <c r="AE51663" s="70"/>
    </row>
    <row r="51664" spans="31:31" ht="15.75" x14ac:dyDescent="0.3">
      <c r="AE51664" s="70"/>
    </row>
    <row r="51665" spans="31:31" ht="15.75" x14ac:dyDescent="0.3">
      <c r="AE51665" s="70"/>
    </row>
    <row r="51666" spans="31:31" ht="15.75" x14ac:dyDescent="0.3">
      <c r="AE51666" s="70"/>
    </row>
    <row r="51667" spans="31:31" ht="15.75" x14ac:dyDescent="0.3">
      <c r="AE51667" s="70"/>
    </row>
    <row r="51668" spans="31:31" ht="15.75" x14ac:dyDescent="0.3">
      <c r="AE51668" s="70"/>
    </row>
    <row r="51669" spans="31:31" ht="15.75" x14ac:dyDescent="0.3">
      <c r="AE51669" s="70"/>
    </row>
    <row r="51670" spans="31:31" ht="15.75" x14ac:dyDescent="0.3">
      <c r="AE51670" s="70"/>
    </row>
    <row r="51671" spans="31:31" ht="15.75" x14ac:dyDescent="0.3">
      <c r="AE51671" s="70"/>
    </row>
    <row r="51672" spans="31:31" ht="15.75" x14ac:dyDescent="0.3">
      <c r="AE51672" s="70"/>
    </row>
    <row r="51673" spans="31:31" ht="15.75" x14ac:dyDescent="0.3">
      <c r="AE51673" s="70"/>
    </row>
    <row r="51674" spans="31:31" ht="15.75" x14ac:dyDescent="0.3">
      <c r="AE51674" s="70"/>
    </row>
    <row r="51675" spans="31:31" ht="15.75" x14ac:dyDescent="0.3">
      <c r="AE51675" s="70"/>
    </row>
    <row r="51676" spans="31:31" ht="15.75" x14ac:dyDescent="0.3">
      <c r="AE51676" s="70"/>
    </row>
    <row r="51677" spans="31:31" ht="15.75" x14ac:dyDescent="0.3">
      <c r="AE51677" s="70"/>
    </row>
    <row r="51678" spans="31:31" ht="15.75" x14ac:dyDescent="0.3">
      <c r="AE51678" s="70"/>
    </row>
    <row r="51679" spans="31:31" ht="15.75" x14ac:dyDescent="0.3">
      <c r="AE51679" s="70"/>
    </row>
    <row r="51680" spans="31:31" ht="15.75" x14ac:dyDescent="0.3">
      <c r="AE51680" s="70"/>
    </row>
    <row r="51681" spans="31:31" ht="15.75" x14ac:dyDescent="0.3">
      <c r="AE51681" s="70"/>
    </row>
    <row r="51682" spans="31:31" ht="15.75" x14ac:dyDescent="0.3">
      <c r="AE51682" s="70"/>
    </row>
    <row r="51683" spans="31:31" ht="15.75" x14ac:dyDescent="0.3">
      <c r="AE51683" s="70"/>
    </row>
    <row r="51684" spans="31:31" ht="15.75" x14ac:dyDescent="0.3">
      <c r="AE51684" s="70"/>
    </row>
    <row r="51685" spans="31:31" ht="15.75" x14ac:dyDescent="0.3">
      <c r="AE51685" s="70"/>
    </row>
    <row r="51686" spans="31:31" ht="15.75" x14ac:dyDescent="0.3">
      <c r="AE51686" s="70"/>
    </row>
    <row r="51687" spans="31:31" ht="15.75" x14ac:dyDescent="0.3">
      <c r="AE51687" s="70"/>
    </row>
    <row r="51688" spans="31:31" ht="15.75" x14ac:dyDescent="0.3">
      <c r="AE51688" s="70"/>
    </row>
    <row r="51689" spans="31:31" ht="15.75" x14ac:dyDescent="0.3">
      <c r="AE51689" s="70"/>
    </row>
    <row r="51690" spans="31:31" ht="15.75" x14ac:dyDescent="0.3">
      <c r="AE51690" s="70"/>
    </row>
    <row r="51691" spans="31:31" ht="15.75" x14ac:dyDescent="0.3">
      <c r="AE51691" s="70"/>
    </row>
    <row r="51692" spans="31:31" ht="15.75" x14ac:dyDescent="0.3">
      <c r="AE51692" s="70"/>
    </row>
    <row r="51693" spans="31:31" ht="15.75" x14ac:dyDescent="0.3">
      <c r="AE51693" s="70"/>
    </row>
    <row r="51694" spans="31:31" ht="15.75" x14ac:dyDescent="0.3">
      <c r="AE51694" s="70"/>
    </row>
    <row r="51695" spans="31:31" ht="15.75" x14ac:dyDescent="0.3">
      <c r="AE51695" s="70"/>
    </row>
    <row r="51696" spans="31:31" ht="15.75" x14ac:dyDescent="0.3">
      <c r="AE51696" s="70"/>
    </row>
    <row r="51697" spans="31:31" ht="15.75" x14ac:dyDescent="0.3">
      <c r="AE51697" s="70"/>
    </row>
    <row r="51698" spans="31:31" ht="15.75" x14ac:dyDescent="0.3">
      <c r="AE51698" s="70"/>
    </row>
    <row r="51699" spans="31:31" ht="15.75" x14ac:dyDescent="0.3">
      <c r="AE51699" s="70"/>
    </row>
    <row r="51700" spans="31:31" ht="15.75" x14ac:dyDescent="0.3">
      <c r="AE51700" s="70"/>
    </row>
    <row r="51701" spans="31:31" ht="15.75" x14ac:dyDescent="0.3">
      <c r="AE51701" s="70"/>
    </row>
    <row r="51702" spans="31:31" ht="15.75" x14ac:dyDescent="0.3">
      <c r="AE51702" s="70"/>
    </row>
    <row r="51703" spans="31:31" ht="15.75" x14ac:dyDescent="0.3">
      <c r="AE51703" s="70"/>
    </row>
    <row r="51704" spans="31:31" ht="15.75" x14ac:dyDescent="0.3">
      <c r="AE51704" s="70"/>
    </row>
    <row r="51705" spans="31:31" ht="15.75" x14ac:dyDescent="0.3">
      <c r="AE51705" s="70"/>
    </row>
    <row r="51706" spans="31:31" ht="15.75" x14ac:dyDescent="0.3">
      <c r="AE51706" s="70"/>
    </row>
    <row r="51707" spans="31:31" ht="15.75" x14ac:dyDescent="0.3">
      <c r="AE51707" s="70"/>
    </row>
    <row r="51708" spans="31:31" ht="15.75" x14ac:dyDescent="0.3">
      <c r="AE51708" s="70"/>
    </row>
    <row r="51709" spans="31:31" ht="15.75" x14ac:dyDescent="0.3">
      <c r="AE51709" s="70"/>
    </row>
    <row r="51710" spans="31:31" ht="15.75" x14ac:dyDescent="0.3">
      <c r="AE51710" s="70"/>
    </row>
    <row r="51711" spans="31:31" ht="15.75" x14ac:dyDescent="0.3">
      <c r="AE51711" s="70"/>
    </row>
    <row r="51712" spans="31:31" ht="15.75" x14ac:dyDescent="0.3">
      <c r="AE51712" s="70"/>
    </row>
    <row r="51713" spans="31:31" ht="15.75" x14ac:dyDescent="0.3">
      <c r="AE51713" s="70"/>
    </row>
    <row r="51714" spans="31:31" ht="15.75" x14ac:dyDescent="0.3">
      <c r="AE51714" s="70"/>
    </row>
    <row r="51715" spans="31:31" ht="15.75" x14ac:dyDescent="0.3">
      <c r="AE51715" s="70"/>
    </row>
    <row r="51716" spans="31:31" ht="15.75" x14ac:dyDescent="0.3">
      <c r="AE51716" s="70"/>
    </row>
    <row r="51717" spans="31:31" ht="15.75" x14ac:dyDescent="0.3">
      <c r="AE51717" s="70"/>
    </row>
    <row r="51718" spans="31:31" ht="15.75" x14ac:dyDescent="0.3">
      <c r="AE51718" s="70"/>
    </row>
    <row r="51719" spans="31:31" ht="15.75" x14ac:dyDescent="0.3">
      <c r="AE51719" s="70"/>
    </row>
    <row r="51720" spans="31:31" ht="15.75" x14ac:dyDescent="0.3">
      <c r="AE51720" s="70"/>
    </row>
    <row r="51721" spans="31:31" ht="15.75" x14ac:dyDescent="0.3">
      <c r="AE51721" s="70"/>
    </row>
    <row r="51722" spans="31:31" ht="15.75" x14ac:dyDescent="0.3">
      <c r="AE51722" s="70"/>
    </row>
    <row r="51723" spans="31:31" ht="15.75" x14ac:dyDescent="0.3">
      <c r="AE51723" s="70"/>
    </row>
    <row r="51724" spans="31:31" ht="15.75" x14ac:dyDescent="0.3">
      <c r="AE51724" s="70"/>
    </row>
    <row r="51725" spans="31:31" ht="15.75" x14ac:dyDescent="0.3">
      <c r="AE51725" s="70"/>
    </row>
    <row r="51726" spans="31:31" ht="15.75" x14ac:dyDescent="0.3">
      <c r="AE51726" s="70"/>
    </row>
    <row r="51727" spans="31:31" ht="15.75" x14ac:dyDescent="0.3">
      <c r="AE51727" s="70"/>
    </row>
    <row r="51728" spans="31:31" ht="15.75" x14ac:dyDescent="0.3">
      <c r="AE51728" s="70"/>
    </row>
    <row r="51729" spans="31:31" ht="15.75" x14ac:dyDescent="0.3">
      <c r="AE51729" s="70"/>
    </row>
    <row r="51730" spans="31:31" ht="15.75" x14ac:dyDescent="0.3">
      <c r="AE51730" s="70"/>
    </row>
    <row r="51731" spans="31:31" ht="15.75" x14ac:dyDescent="0.3">
      <c r="AE51731" s="70"/>
    </row>
    <row r="51732" spans="31:31" ht="15.75" x14ac:dyDescent="0.3">
      <c r="AE51732" s="70"/>
    </row>
    <row r="51733" spans="31:31" ht="15.75" x14ac:dyDescent="0.3">
      <c r="AE51733" s="70"/>
    </row>
    <row r="51734" spans="31:31" ht="15.75" x14ac:dyDescent="0.3">
      <c r="AE51734" s="70"/>
    </row>
    <row r="51735" spans="31:31" ht="15.75" x14ac:dyDescent="0.3">
      <c r="AE51735" s="70"/>
    </row>
    <row r="51736" spans="31:31" ht="15.75" x14ac:dyDescent="0.3">
      <c r="AE51736" s="70"/>
    </row>
    <row r="51737" spans="31:31" ht="15.75" x14ac:dyDescent="0.3">
      <c r="AE51737" s="70"/>
    </row>
    <row r="51738" spans="31:31" ht="15.75" x14ac:dyDescent="0.3">
      <c r="AE51738" s="70"/>
    </row>
    <row r="51739" spans="31:31" ht="15.75" x14ac:dyDescent="0.3">
      <c r="AE51739" s="70"/>
    </row>
    <row r="51740" spans="31:31" ht="15.75" x14ac:dyDescent="0.3">
      <c r="AE51740" s="70"/>
    </row>
    <row r="51741" spans="31:31" ht="15.75" x14ac:dyDescent="0.3">
      <c r="AE51741" s="70"/>
    </row>
    <row r="51742" spans="31:31" ht="15.75" x14ac:dyDescent="0.3">
      <c r="AE51742" s="70"/>
    </row>
    <row r="51743" spans="31:31" ht="15.75" x14ac:dyDescent="0.3">
      <c r="AE51743" s="70"/>
    </row>
    <row r="51744" spans="31:31" ht="15.75" x14ac:dyDescent="0.3">
      <c r="AE51744" s="70"/>
    </row>
    <row r="51745" spans="31:31" ht="15.75" x14ac:dyDescent="0.3">
      <c r="AE51745" s="70"/>
    </row>
    <row r="51746" spans="31:31" ht="15.75" x14ac:dyDescent="0.3">
      <c r="AE51746" s="70"/>
    </row>
    <row r="51747" spans="31:31" ht="15.75" x14ac:dyDescent="0.3">
      <c r="AE51747" s="70"/>
    </row>
    <row r="51748" spans="31:31" ht="15.75" x14ac:dyDescent="0.3">
      <c r="AE51748" s="70"/>
    </row>
    <row r="51749" spans="31:31" ht="15.75" x14ac:dyDescent="0.3">
      <c r="AE51749" s="70"/>
    </row>
    <row r="51750" spans="31:31" ht="15.75" x14ac:dyDescent="0.3">
      <c r="AE51750" s="70"/>
    </row>
    <row r="51751" spans="31:31" ht="15.75" x14ac:dyDescent="0.3">
      <c r="AE51751" s="70"/>
    </row>
    <row r="51752" spans="31:31" ht="15.75" x14ac:dyDescent="0.3">
      <c r="AE51752" s="70"/>
    </row>
    <row r="51753" spans="31:31" ht="15.75" x14ac:dyDescent="0.3">
      <c r="AE51753" s="70"/>
    </row>
    <row r="51754" spans="31:31" ht="15.75" x14ac:dyDescent="0.3">
      <c r="AE51754" s="70"/>
    </row>
    <row r="51755" spans="31:31" ht="15.75" x14ac:dyDescent="0.3">
      <c r="AE51755" s="70"/>
    </row>
    <row r="51756" spans="31:31" ht="15.75" x14ac:dyDescent="0.3">
      <c r="AE51756" s="70"/>
    </row>
    <row r="51757" spans="31:31" ht="15.75" x14ac:dyDescent="0.3">
      <c r="AE51757" s="70"/>
    </row>
    <row r="51758" spans="31:31" ht="15.75" x14ac:dyDescent="0.3">
      <c r="AE51758" s="70"/>
    </row>
    <row r="51759" spans="31:31" ht="15.75" x14ac:dyDescent="0.3">
      <c r="AE51759" s="70"/>
    </row>
    <row r="51760" spans="31:31" ht="15.75" x14ac:dyDescent="0.3">
      <c r="AE51760" s="70"/>
    </row>
    <row r="51761" spans="31:31" ht="15.75" x14ac:dyDescent="0.3">
      <c r="AE51761" s="70"/>
    </row>
    <row r="51762" spans="31:31" ht="15.75" x14ac:dyDescent="0.3">
      <c r="AE51762" s="70"/>
    </row>
    <row r="51763" spans="31:31" ht="15.75" x14ac:dyDescent="0.3">
      <c r="AE51763" s="70"/>
    </row>
    <row r="51764" spans="31:31" ht="15.75" x14ac:dyDescent="0.3">
      <c r="AE51764" s="70"/>
    </row>
    <row r="51765" spans="31:31" ht="15.75" x14ac:dyDescent="0.3">
      <c r="AE51765" s="70"/>
    </row>
    <row r="51766" spans="31:31" ht="15.75" x14ac:dyDescent="0.3">
      <c r="AE51766" s="70"/>
    </row>
    <row r="51767" spans="31:31" ht="15.75" x14ac:dyDescent="0.3">
      <c r="AE51767" s="70"/>
    </row>
    <row r="51768" spans="31:31" ht="15.75" x14ac:dyDescent="0.3">
      <c r="AE51768" s="70"/>
    </row>
    <row r="51769" spans="31:31" ht="15.75" x14ac:dyDescent="0.3">
      <c r="AE51769" s="70"/>
    </row>
    <row r="51770" spans="31:31" ht="15.75" x14ac:dyDescent="0.3">
      <c r="AE51770" s="70"/>
    </row>
    <row r="51771" spans="31:31" ht="15.75" x14ac:dyDescent="0.3">
      <c r="AE51771" s="70"/>
    </row>
    <row r="51772" spans="31:31" ht="15.75" x14ac:dyDescent="0.3">
      <c r="AE51772" s="70"/>
    </row>
    <row r="51773" spans="31:31" ht="15.75" x14ac:dyDescent="0.3">
      <c r="AE51773" s="70"/>
    </row>
    <row r="51774" spans="31:31" ht="15.75" x14ac:dyDescent="0.3">
      <c r="AE51774" s="70"/>
    </row>
    <row r="51775" spans="31:31" ht="15.75" x14ac:dyDescent="0.3">
      <c r="AE51775" s="70"/>
    </row>
    <row r="51776" spans="31:31" ht="15.75" x14ac:dyDescent="0.3">
      <c r="AE51776" s="70"/>
    </row>
    <row r="51777" spans="31:31" ht="15.75" x14ac:dyDescent="0.3">
      <c r="AE51777" s="70"/>
    </row>
    <row r="51778" spans="31:31" ht="15.75" x14ac:dyDescent="0.3">
      <c r="AE51778" s="70"/>
    </row>
    <row r="51779" spans="31:31" ht="15.75" x14ac:dyDescent="0.3">
      <c r="AE51779" s="70"/>
    </row>
    <row r="51780" spans="31:31" ht="15.75" x14ac:dyDescent="0.3">
      <c r="AE51780" s="70"/>
    </row>
    <row r="51781" spans="31:31" ht="15.75" x14ac:dyDescent="0.3">
      <c r="AE51781" s="70"/>
    </row>
    <row r="51782" spans="31:31" ht="15.75" x14ac:dyDescent="0.3">
      <c r="AE51782" s="70"/>
    </row>
    <row r="51783" spans="31:31" ht="15.75" x14ac:dyDescent="0.3">
      <c r="AE51783" s="70"/>
    </row>
    <row r="51784" spans="31:31" ht="15.75" x14ac:dyDescent="0.3">
      <c r="AE51784" s="70"/>
    </row>
    <row r="51785" spans="31:31" ht="15.75" x14ac:dyDescent="0.3">
      <c r="AE51785" s="70"/>
    </row>
    <row r="51786" spans="31:31" ht="15.75" x14ac:dyDescent="0.3">
      <c r="AE51786" s="70"/>
    </row>
    <row r="51787" spans="31:31" ht="15.75" x14ac:dyDescent="0.3">
      <c r="AE51787" s="70"/>
    </row>
    <row r="51788" spans="31:31" ht="15.75" x14ac:dyDescent="0.3">
      <c r="AE51788" s="70"/>
    </row>
    <row r="51789" spans="31:31" ht="15.75" x14ac:dyDescent="0.3">
      <c r="AE51789" s="70"/>
    </row>
    <row r="51790" spans="31:31" ht="15.75" x14ac:dyDescent="0.3">
      <c r="AE51790" s="70"/>
    </row>
    <row r="51791" spans="31:31" ht="15.75" x14ac:dyDescent="0.3">
      <c r="AE51791" s="70"/>
    </row>
    <row r="51792" spans="31:31" ht="15.75" x14ac:dyDescent="0.3">
      <c r="AE51792" s="70"/>
    </row>
    <row r="51793" spans="31:31" ht="15.75" x14ac:dyDescent="0.3">
      <c r="AE51793" s="70"/>
    </row>
    <row r="51794" spans="31:31" ht="15.75" x14ac:dyDescent="0.3">
      <c r="AE51794" s="70"/>
    </row>
    <row r="51795" spans="31:31" ht="15.75" x14ac:dyDescent="0.3">
      <c r="AE51795" s="70"/>
    </row>
    <row r="51796" spans="31:31" ht="15.75" x14ac:dyDescent="0.3">
      <c r="AE51796" s="70"/>
    </row>
    <row r="51797" spans="31:31" ht="15.75" x14ac:dyDescent="0.3">
      <c r="AE51797" s="70"/>
    </row>
    <row r="51798" spans="31:31" ht="15.75" x14ac:dyDescent="0.3">
      <c r="AE51798" s="70"/>
    </row>
    <row r="51799" spans="31:31" ht="15.75" x14ac:dyDescent="0.3">
      <c r="AE51799" s="70"/>
    </row>
    <row r="51800" spans="31:31" ht="15.75" x14ac:dyDescent="0.3">
      <c r="AE51800" s="70"/>
    </row>
    <row r="51801" spans="31:31" ht="15.75" x14ac:dyDescent="0.3">
      <c r="AE51801" s="70"/>
    </row>
    <row r="51802" spans="31:31" ht="15.75" x14ac:dyDescent="0.3">
      <c r="AE51802" s="70"/>
    </row>
    <row r="51803" spans="31:31" ht="15.75" x14ac:dyDescent="0.3">
      <c r="AE51803" s="70"/>
    </row>
    <row r="51804" spans="31:31" ht="15.75" x14ac:dyDescent="0.3">
      <c r="AE51804" s="70"/>
    </row>
    <row r="51805" spans="31:31" ht="15.75" x14ac:dyDescent="0.3">
      <c r="AE51805" s="70"/>
    </row>
    <row r="51806" spans="31:31" ht="15.75" x14ac:dyDescent="0.3">
      <c r="AE51806" s="70"/>
    </row>
    <row r="51807" spans="31:31" ht="15.75" x14ac:dyDescent="0.3">
      <c r="AE51807" s="70"/>
    </row>
    <row r="51808" spans="31:31" ht="15.75" x14ac:dyDescent="0.3">
      <c r="AE51808" s="70"/>
    </row>
    <row r="51809" spans="31:31" ht="15.75" x14ac:dyDescent="0.3">
      <c r="AE51809" s="70"/>
    </row>
    <row r="51810" spans="31:31" ht="15.75" x14ac:dyDescent="0.3">
      <c r="AE51810" s="70"/>
    </row>
    <row r="51811" spans="31:31" ht="15.75" x14ac:dyDescent="0.3">
      <c r="AE51811" s="70"/>
    </row>
    <row r="51812" spans="31:31" ht="15.75" x14ac:dyDescent="0.3">
      <c r="AE51812" s="70"/>
    </row>
    <row r="51813" spans="31:31" ht="15.75" x14ac:dyDescent="0.3">
      <c r="AE51813" s="70"/>
    </row>
    <row r="51814" spans="31:31" ht="15.75" x14ac:dyDescent="0.3">
      <c r="AE51814" s="70"/>
    </row>
    <row r="51815" spans="31:31" ht="15.75" x14ac:dyDescent="0.3">
      <c r="AE51815" s="70"/>
    </row>
    <row r="51816" spans="31:31" ht="15.75" x14ac:dyDescent="0.3">
      <c r="AE51816" s="70"/>
    </row>
    <row r="51817" spans="31:31" ht="15.75" x14ac:dyDescent="0.3">
      <c r="AE51817" s="70"/>
    </row>
    <row r="51818" spans="31:31" ht="15.75" x14ac:dyDescent="0.3">
      <c r="AE51818" s="70"/>
    </row>
    <row r="51819" spans="31:31" ht="15.75" x14ac:dyDescent="0.3">
      <c r="AE51819" s="70"/>
    </row>
    <row r="51820" spans="31:31" ht="15.75" x14ac:dyDescent="0.3">
      <c r="AE51820" s="70"/>
    </row>
    <row r="51821" spans="31:31" ht="15.75" x14ac:dyDescent="0.3">
      <c r="AE51821" s="70"/>
    </row>
    <row r="51822" spans="31:31" ht="15.75" x14ac:dyDescent="0.3">
      <c r="AE51822" s="70"/>
    </row>
    <row r="51823" spans="31:31" ht="15.75" x14ac:dyDescent="0.3">
      <c r="AE51823" s="70"/>
    </row>
    <row r="51824" spans="31:31" ht="15.75" x14ac:dyDescent="0.3">
      <c r="AE51824" s="70"/>
    </row>
    <row r="51825" spans="31:31" ht="15.75" x14ac:dyDescent="0.3">
      <c r="AE51825" s="70"/>
    </row>
    <row r="51826" spans="31:31" ht="15.75" x14ac:dyDescent="0.3">
      <c r="AE51826" s="70"/>
    </row>
    <row r="51827" spans="31:31" ht="15.75" x14ac:dyDescent="0.3">
      <c r="AE51827" s="70"/>
    </row>
    <row r="51828" spans="31:31" ht="15.75" x14ac:dyDescent="0.3">
      <c r="AE51828" s="70"/>
    </row>
    <row r="51829" spans="31:31" ht="15.75" x14ac:dyDescent="0.3">
      <c r="AE51829" s="70"/>
    </row>
    <row r="51830" spans="31:31" ht="15.75" x14ac:dyDescent="0.3">
      <c r="AE51830" s="70"/>
    </row>
    <row r="51831" spans="31:31" ht="15.75" x14ac:dyDescent="0.3">
      <c r="AE51831" s="70"/>
    </row>
    <row r="51832" spans="31:31" ht="15.75" x14ac:dyDescent="0.3">
      <c r="AE51832" s="70"/>
    </row>
    <row r="51833" spans="31:31" ht="15.75" x14ac:dyDescent="0.3">
      <c r="AE51833" s="70"/>
    </row>
    <row r="51834" spans="31:31" ht="15.75" x14ac:dyDescent="0.3">
      <c r="AE51834" s="70"/>
    </row>
    <row r="51835" spans="31:31" ht="15.75" x14ac:dyDescent="0.3">
      <c r="AE51835" s="70"/>
    </row>
    <row r="51836" spans="31:31" ht="15.75" x14ac:dyDescent="0.3">
      <c r="AE51836" s="70"/>
    </row>
    <row r="51837" spans="31:31" ht="15.75" x14ac:dyDescent="0.3">
      <c r="AE51837" s="70"/>
    </row>
    <row r="51838" spans="31:31" ht="15.75" x14ac:dyDescent="0.3">
      <c r="AE51838" s="70"/>
    </row>
    <row r="51839" spans="31:31" ht="15.75" x14ac:dyDescent="0.3">
      <c r="AE51839" s="70"/>
    </row>
    <row r="51840" spans="31:31" ht="15.75" x14ac:dyDescent="0.3">
      <c r="AE51840" s="70"/>
    </row>
    <row r="51841" spans="31:31" ht="15.75" x14ac:dyDescent="0.3">
      <c r="AE51841" s="70"/>
    </row>
    <row r="51842" spans="31:31" ht="15.75" x14ac:dyDescent="0.3">
      <c r="AE51842" s="70"/>
    </row>
    <row r="51843" spans="31:31" ht="15.75" x14ac:dyDescent="0.3">
      <c r="AE51843" s="70"/>
    </row>
    <row r="51844" spans="31:31" ht="15.75" x14ac:dyDescent="0.3">
      <c r="AE51844" s="70"/>
    </row>
    <row r="51845" spans="31:31" ht="15.75" x14ac:dyDescent="0.3">
      <c r="AE51845" s="70"/>
    </row>
    <row r="51846" spans="31:31" ht="15.75" x14ac:dyDescent="0.3">
      <c r="AE51846" s="70"/>
    </row>
    <row r="51847" spans="31:31" ht="15.75" x14ac:dyDescent="0.3">
      <c r="AE51847" s="70"/>
    </row>
    <row r="51848" spans="31:31" ht="15.75" x14ac:dyDescent="0.3">
      <c r="AE51848" s="70"/>
    </row>
    <row r="51849" spans="31:31" ht="15.75" x14ac:dyDescent="0.3">
      <c r="AE51849" s="70"/>
    </row>
    <row r="51850" spans="31:31" ht="15.75" x14ac:dyDescent="0.3">
      <c r="AE51850" s="70"/>
    </row>
    <row r="51851" spans="31:31" ht="15.75" x14ac:dyDescent="0.3">
      <c r="AE51851" s="70"/>
    </row>
    <row r="51852" spans="31:31" ht="15.75" x14ac:dyDescent="0.3">
      <c r="AE51852" s="70"/>
    </row>
    <row r="51853" spans="31:31" ht="15.75" x14ac:dyDescent="0.3">
      <c r="AE51853" s="70"/>
    </row>
    <row r="51854" spans="31:31" ht="15.75" x14ac:dyDescent="0.3">
      <c r="AE51854" s="70"/>
    </row>
    <row r="51855" spans="31:31" ht="15.75" x14ac:dyDescent="0.3">
      <c r="AE51855" s="70"/>
    </row>
    <row r="51856" spans="31:31" ht="15.75" x14ac:dyDescent="0.3">
      <c r="AE51856" s="70"/>
    </row>
    <row r="51857" spans="31:31" ht="15.75" x14ac:dyDescent="0.3">
      <c r="AE51857" s="70"/>
    </row>
    <row r="51858" spans="31:31" ht="15.75" x14ac:dyDescent="0.3">
      <c r="AE51858" s="70"/>
    </row>
    <row r="51859" spans="31:31" ht="15.75" x14ac:dyDescent="0.3">
      <c r="AE51859" s="70"/>
    </row>
    <row r="51860" spans="31:31" ht="15.75" x14ac:dyDescent="0.3">
      <c r="AE51860" s="70"/>
    </row>
    <row r="51861" spans="31:31" ht="15.75" x14ac:dyDescent="0.3">
      <c r="AE51861" s="70"/>
    </row>
    <row r="51862" spans="31:31" ht="15.75" x14ac:dyDescent="0.3">
      <c r="AE51862" s="70"/>
    </row>
    <row r="51863" spans="31:31" ht="15.75" x14ac:dyDescent="0.3">
      <c r="AE51863" s="70"/>
    </row>
    <row r="51864" spans="31:31" ht="15.75" x14ac:dyDescent="0.3">
      <c r="AE51864" s="70"/>
    </row>
    <row r="51865" spans="31:31" ht="15.75" x14ac:dyDescent="0.3">
      <c r="AE51865" s="70"/>
    </row>
    <row r="51866" spans="31:31" ht="15.75" x14ac:dyDescent="0.3">
      <c r="AE51866" s="70"/>
    </row>
    <row r="51867" spans="31:31" ht="15.75" x14ac:dyDescent="0.3">
      <c r="AE51867" s="70"/>
    </row>
    <row r="51868" spans="31:31" ht="15.75" x14ac:dyDescent="0.3">
      <c r="AE51868" s="70"/>
    </row>
    <row r="51869" spans="31:31" ht="15.75" x14ac:dyDescent="0.3">
      <c r="AE51869" s="70"/>
    </row>
    <row r="51870" spans="31:31" ht="15.75" x14ac:dyDescent="0.3">
      <c r="AE51870" s="70"/>
    </row>
    <row r="51871" spans="31:31" ht="15.75" x14ac:dyDescent="0.3">
      <c r="AE51871" s="70"/>
    </row>
    <row r="51872" spans="31:31" ht="15.75" x14ac:dyDescent="0.3">
      <c r="AE51872" s="70"/>
    </row>
    <row r="51873" spans="31:31" ht="15.75" x14ac:dyDescent="0.3">
      <c r="AE51873" s="70"/>
    </row>
    <row r="51874" spans="31:31" ht="15.75" x14ac:dyDescent="0.3">
      <c r="AE51874" s="70"/>
    </row>
    <row r="51875" spans="31:31" ht="15.75" x14ac:dyDescent="0.3">
      <c r="AE51875" s="70"/>
    </row>
    <row r="51876" spans="31:31" ht="15.75" x14ac:dyDescent="0.3">
      <c r="AE51876" s="70"/>
    </row>
    <row r="51877" spans="31:31" ht="15.75" x14ac:dyDescent="0.3">
      <c r="AE51877" s="70"/>
    </row>
    <row r="51878" spans="31:31" ht="15.75" x14ac:dyDescent="0.3">
      <c r="AE51878" s="70"/>
    </row>
    <row r="51879" spans="31:31" ht="15.75" x14ac:dyDescent="0.3">
      <c r="AE51879" s="70"/>
    </row>
    <row r="51880" spans="31:31" ht="15.75" x14ac:dyDescent="0.3">
      <c r="AE51880" s="70"/>
    </row>
    <row r="51881" spans="31:31" ht="15.75" x14ac:dyDescent="0.3">
      <c r="AE51881" s="70"/>
    </row>
    <row r="51882" spans="31:31" ht="15.75" x14ac:dyDescent="0.3">
      <c r="AE51882" s="70"/>
    </row>
    <row r="51883" spans="31:31" ht="15.75" x14ac:dyDescent="0.3">
      <c r="AE51883" s="70"/>
    </row>
    <row r="51884" spans="31:31" ht="15.75" x14ac:dyDescent="0.3">
      <c r="AE51884" s="70"/>
    </row>
    <row r="51885" spans="31:31" ht="15.75" x14ac:dyDescent="0.3">
      <c r="AE51885" s="70"/>
    </row>
    <row r="51886" spans="31:31" ht="15.75" x14ac:dyDescent="0.3">
      <c r="AE51886" s="70"/>
    </row>
    <row r="51887" spans="31:31" ht="15.75" x14ac:dyDescent="0.3">
      <c r="AE51887" s="70"/>
    </row>
    <row r="51888" spans="31:31" ht="15.75" x14ac:dyDescent="0.3">
      <c r="AE51888" s="70"/>
    </row>
    <row r="51889" spans="31:31" ht="15.75" x14ac:dyDescent="0.3">
      <c r="AE51889" s="70"/>
    </row>
    <row r="51890" spans="31:31" ht="15.75" x14ac:dyDescent="0.3">
      <c r="AE51890" s="70"/>
    </row>
    <row r="51891" spans="31:31" ht="15.75" x14ac:dyDescent="0.3">
      <c r="AE51891" s="70"/>
    </row>
    <row r="51892" spans="31:31" ht="15.75" x14ac:dyDescent="0.3">
      <c r="AE51892" s="70"/>
    </row>
    <row r="51893" spans="31:31" ht="15.75" x14ac:dyDescent="0.3">
      <c r="AE51893" s="70"/>
    </row>
    <row r="51894" spans="31:31" ht="15.75" x14ac:dyDescent="0.3">
      <c r="AE51894" s="70"/>
    </row>
    <row r="51895" spans="31:31" ht="15.75" x14ac:dyDescent="0.3">
      <c r="AE51895" s="70"/>
    </row>
    <row r="51896" spans="31:31" ht="15.75" x14ac:dyDescent="0.3">
      <c r="AE51896" s="70"/>
    </row>
    <row r="51897" spans="31:31" ht="15.75" x14ac:dyDescent="0.3">
      <c r="AE51897" s="70"/>
    </row>
    <row r="51898" spans="31:31" ht="15.75" x14ac:dyDescent="0.3">
      <c r="AE51898" s="70"/>
    </row>
    <row r="51899" spans="31:31" ht="15.75" x14ac:dyDescent="0.3">
      <c r="AE51899" s="70"/>
    </row>
    <row r="51900" spans="31:31" ht="15.75" x14ac:dyDescent="0.3">
      <c r="AE51900" s="70"/>
    </row>
    <row r="51901" spans="31:31" ht="15.75" x14ac:dyDescent="0.3">
      <c r="AE51901" s="70"/>
    </row>
    <row r="51902" spans="31:31" ht="15.75" x14ac:dyDescent="0.3">
      <c r="AE51902" s="70"/>
    </row>
    <row r="51903" spans="31:31" ht="15.75" x14ac:dyDescent="0.3">
      <c r="AE51903" s="70"/>
    </row>
    <row r="51904" spans="31:31" ht="15.75" x14ac:dyDescent="0.3">
      <c r="AE51904" s="70"/>
    </row>
    <row r="51905" spans="31:31" ht="15.75" x14ac:dyDescent="0.3">
      <c r="AE51905" s="70"/>
    </row>
    <row r="51906" spans="31:31" ht="15.75" x14ac:dyDescent="0.3">
      <c r="AE51906" s="70"/>
    </row>
    <row r="51907" spans="31:31" ht="15.75" x14ac:dyDescent="0.3">
      <c r="AE51907" s="70"/>
    </row>
    <row r="51908" spans="31:31" ht="15.75" x14ac:dyDescent="0.3">
      <c r="AE51908" s="70"/>
    </row>
    <row r="51909" spans="31:31" ht="15.75" x14ac:dyDescent="0.3">
      <c r="AE51909" s="70"/>
    </row>
    <row r="51910" spans="31:31" ht="15.75" x14ac:dyDescent="0.3">
      <c r="AE51910" s="70"/>
    </row>
    <row r="51911" spans="31:31" ht="15.75" x14ac:dyDescent="0.3">
      <c r="AE51911" s="70"/>
    </row>
    <row r="51912" spans="31:31" ht="15.75" x14ac:dyDescent="0.3">
      <c r="AE51912" s="70"/>
    </row>
    <row r="51913" spans="31:31" ht="15.75" x14ac:dyDescent="0.3">
      <c r="AE51913" s="70"/>
    </row>
    <row r="51914" spans="31:31" ht="15.75" x14ac:dyDescent="0.3">
      <c r="AE51914" s="70"/>
    </row>
    <row r="51915" spans="31:31" ht="15.75" x14ac:dyDescent="0.3">
      <c r="AE51915" s="70"/>
    </row>
    <row r="51916" spans="31:31" ht="15.75" x14ac:dyDescent="0.3">
      <c r="AE51916" s="70"/>
    </row>
    <row r="51917" spans="31:31" ht="15.75" x14ac:dyDescent="0.3">
      <c r="AE51917" s="70"/>
    </row>
    <row r="51918" spans="31:31" ht="15.75" x14ac:dyDescent="0.3">
      <c r="AE51918" s="70"/>
    </row>
    <row r="51919" spans="31:31" ht="15.75" x14ac:dyDescent="0.3">
      <c r="AE51919" s="70"/>
    </row>
    <row r="51920" spans="31:31" ht="15.75" x14ac:dyDescent="0.3">
      <c r="AE51920" s="70"/>
    </row>
    <row r="51921" spans="31:31" ht="15.75" x14ac:dyDescent="0.3">
      <c r="AE51921" s="70"/>
    </row>
    <row r="51922" spans="31:31" ht="15.75" x14ac:dyDescent="0.3">
      <c r="AE51922" s="70"/>
    </row>
    <row r="51923" spans="31:31" ht="15.75" x14ac:dyDescent="0.3">
      <c r="AE51923" s="70"/>
    </row>
    <row r="51924" spans="31:31" ht="15.75" x14ac:dyDescent="0.3">
      <c r="AE51924" s="70"/>
    </row>
    <row r="51925" spans="31:31" ht="15.75" x14ac:dyDescent="0.3">
      <c r="AE51925" s="70"/>
    </row>
    <row r="51926" spans="31:31" ht="15.75" x14ac:dyDescent="0.3">
      <c r="AE51926" s="70"/>
    </row>
    <row r="51927" spans="31:31" ht="15.75" x14ac:dyDescent="0.3">
      <c r="AE51927" s="70"/>
    </row>
    <row r="51928" spans="31:31" ht="15.75" x14ac:dyDescent="0.3">
      <c r="AE51928" s="70"/>
    </row>
    <row r="51929" spans="31:31" ht="15.75" x14ac:dyDescent="0.3">
      <c r="AE51929" s="70"/>
    </row>
    <row r="51930" spans="31:31" ht="15.75" x14ac:dyDescent="0.3">
      <c r="AE51930" s="70"/>
    </row>
    <row r="51931" spans="31:31" ht="15.75" x14ac:dyDescent="0.3">
      <c r="AE51931" s="70"/>
    </row>
    <row r="51932" spans="31:31" ht="15.75" x14ac:dyDescent="0.3">
      <c r="AE51932" s="70"/>
    </row>
    <row r="51933" spans="31:31" ht="15.75" x14ac:dyDescent="0.3">
      <c r="AE51933" s="70"/>
    </row>
    <row r="51934" spans="31:31" ht="15.75" x14ac:dyDescent="0.3">
      <c r="AE51934" s="70"/>
    </row>
    <row r="51935" spans="31:31" ht="15.75" x14ac:dyDescent="0.3">
      <c r="AE51935" s="70"/>
    </row>
    <row r="51936" spans="31:31" ht="15.75" x14ac:dyDescent="0.3">
      <c r="AE51936" s="70"/>
    </row>
    <row r="51937" spans="31:31" ht="15.75" x14ac:dyDescent="0.3">
      <c r="AE51937" s="70"/>
    </row>
    <row r="51938" spans="31:31" ht="15.75" x14ac:dyDescent="0.3">
      <c r="AE51938" s="70"/>
    </row>
    <row r="51939" spans="31:31" ht="15.75" x14ac:dyDescent="0.3">
      <c r="AE51939" s="70"/>
    </row>
    <row r="51940" spans="31:31" ht="15.75" x14ac:dyDescent="0.3">
      <c r="AE51940" s="70"/>
    </row>
    <row r="51941" spans="31:31" ht="15.75" x14ac:dyDescent="0.3">
      <c r="AE51941" s="70"/>
    </row>
    <row r="51942" spans="31:31" ht="15.75" x14ac:dyDescent="0.3">
      <c r="AE51942" s="70"/>
    </row>
    <row r="51943" spans="31:31" ht="15.75" x14ac:dyDescent="0.3">
      <c r="AE51943" s="70"/>
    </row>
    <row r="51944" spans="31:31" ht="15.75" x14ac:dyDescent="0.3">
      <c r="AE51944" s="70"/>
    </row>
    <row r="51945" spans="31:31" ht="15.75" x14ac:dyDescent="0.3">
      <c r="AE51945" s="70"/>
    </row>
    <row r="51946" spans="31:31" ht="15.75" x14ac:dyDescent="0.3">
      <c r="AE51946" s="70"/>
    </row>
    <row r="51947" spans="31:31" ht="15.75" x14ac:dyDescent="0.3">
      <c r="AE51947" s="70"/>
    </row>
    <row r="51948" spans="31:31" ht="15.75" x14ac:dyDescent="0.3">
      <c r="AE51948" s="70"/>
    </row>
    <row r="51949" spans="31:31" ht="15.75" x14ac:dyDescent="0.3">
      <c r="AE51949" s="70"/>
    </row>
    <row r="51950" spans="31:31" ht="15.75" x14ac:dyDescent="0.3">
      <c r="AE51950" s="70"/>
    </row>
    <row r="51951" spans="31:31" ht="15.75" x14ac:dyDescent="0.3">
      <c r="AE51951" s="70"/>
    </row>
    <row r="51952" spans="31:31" ht="15.75" x14ac:dyDescent="0.3">
      <c r="AE51952" s="70"/>
    </row>
    <row r="51953" spans="31:31" ht="15.75" x14ac:dyDescent="0.3">
      <c r="AE51953" s="70"/>
    </row>
    <row r="51954" spans="31:31" ht="15.75" x14ac:dyDescent="0.3">
      <c r="AE51954" s="70"/>
    </row>
    <row r="51955" spans="31:31" ht="15.75" x14ac:dyDescent="0.3">
      <c r="AE51955" s="70"/>
    </row>
    <row r="51956" spans="31:31" ht="15.75" x14ac:dyDescent="0.3">
      <c r="AE51956" s="70"/>
    </row>
    <row r="51957" spans="31:31" ht="15.75" x14ac:dyDescent="0.3">
      <c r="AE51957" s="70"/>
    </row>
    <row r="51958" spans="31:31" ht="15.75" x14ac:dyDescent="0.3">
      <c r="AE51958" s="70"/>
    </row>
    <row r="51959" spans="31:31" ht="15.75" x14ac:dyDescent="0.3">
      <c r="AE51959" s="70"/>
    </row>
    <row r="51960" spans="31:31" ht="15.75" x14ac:dyDescent="0.3">
      <c r="AE51960" s="70"/>
    </row>
    <row r="51961" spans="31:31" ht="15.75" x14ac:dyDescent="0.3">
      <c r="AE51961" s="70"/>
    </row>
    <row r="51962" spans="31:31" ht="15.75" x14ac:dyDescent="0.3">
      <c r="AE51962" s="70"/>
    </row>
    <row r="51963" spans="31:31" ht="15.75" x14ac:dyDescent="0.3">
      <c r="AE51963" s="70"/>
    </row>
    <row r="51964" spans="31:31" ht="15.75" x14ac:dyDescent="0.3">
      <c r="AE51964" s="70"/>
    </row>
    <row r="51965" spans="31:31" ht="15.75" x14ac:dyDescent="0.3">
      <c r="AE51965" s="70"/>
    </row>
    <row r="51966" spans="31:31" ht="15.75" x14ac:dyDescent="0.3">
      <c r="AE51966" s="70"/>
    </row>
    <row r="51967" spans="31:31" ht="15.75" x14ac:dyDescent="0.3">
      <c r="AE51967" s="70"/>
    </row>
    <row r="51968" spans="31:31" ht="15.75" x14ac:dyDescent="0.3">
      <c r="AE51968" s="70"/>
    </row>
    <row r="51969" spans="31:31" ht="15.75" x14ac:dyDescent="0.3">
      <c r="AE51969" s="70"/>
    </row>
    <row r="51970" spans="31:31" ht="15.75" x14ac:dyDescent="0.3">
      <c r="AE51970" s="70"/>
    </row>
    <row r="51971" spans="31:31" ht="15.75" x14ac:dyDescent="0.3">
      <c r="AE51971" s="70"/>
    </row>
    <row r="51972" spans="31:31" ht="15.75" x14ac:dyDescent="0.3">
      <c r="AE51972" s="70"/>
    </row>
    <row r="51973" spans="31:31" ht="15.75" x14ac:dyDescent="0.3">
      <c r="AE51973" s="70"/>
    </row>
    <row r="51974" spans="31:31" ht="15.75" x14ac:dyDescent="0.3">
      <c r="AE51974" s="70"/>
    </row>
    <row r="51975" spans="31:31" ht="15.75" x14ac:dyDescent="0.3">
      <c r="AE51975" s="70"/>
    </row>
    <row r="51976" spans="31:31" ht="15.75" x14ac:dyDescent="0.3">
      <c r="AE51976" s="70"/>
    </row>
    <row r="51977" spans="31:31" ht="15.75" x14ac:dyDescent="0.3">
      <c r="AE51977" s="70"/>
    </row>
    <row r="51978" spans="31:31" ht="15.75" x14ac:dyDescent="0.3">
      <c r="AE51978" s="70"/>
    </row>
    <row r="51979" spans="31:31" ht="15.75" x14ac:dyDescent="0.3">
      <c r="AE51979" s="70"/>
    </row>
    <row r="51980" spans="31:31" ht="15.75" x14ac:dyDescent="0.3">
      <c r="AE51980" s="70"/>
    </row>
    <row r="51981" spans="31:31" ht="15.75" x14ac:dyDescent="0.3">
      <c r="AE51981" s="70"/>
    </row>
    <row r="51982" spans="31:31" ht="15.75" x14ac:dyDescent="0.3">
      <c r="AE51982" s="70"/>
    </row>
    <row r="51983" spans="31:31" ht="15.75" x14ac:dyDescent="0.3">
      <c r="AE51983" s="70"/>
    </row>
    <row r="51984" spans="31:31" ht="15.75" x14ac:dyDescent="0.3">
      <c r="AE51984" s="70"/>
    </row>
    <row r="51985" spans="31:31" ht="15.75" x14ac:dyDescent="0.3">
      <c r="AE51985" s="70"/>
    </row>
    <row r="51986" spans="31:31" ht="15.75" x14ac:dyDescent="0.3">
      <c r="AE51986" s="70"/>
    </row>
    <row r="51987" spans="31:31" ht="15.75" x14ac:dyDescent="0.3">
      <c r="AE51987" s="70"/>
    </row>
    <row r="51988" spans="31:31" ht="15.75" x14ac:dyDescent="0.3">
      <c r="AE51988" s="70"/>
    </row>
    <row r="51989" spans="31:31" ht="15.75" x14ac:dyDescent="0.3">
      <c r="AE51989" s="70"/>
    </row>
    <row r="51990" spans="31:31" ht="15.75" x14ac:dyDescent="0.3">
      <c r="AE51990" s="70"/>
    </row>
    <row r="51991" spans="31:31" ht="15.75" x14ac:dyDescent="0.3">
      <c r="AE51991" s="70"/>
    </row>
    <row r="51992" spans="31:31" ht="15.75" x14ac:dyDescent="0.3">
      <c r="AE51992" s="70"/>
    </row>
    <row r="51993" spans="31:31" ht="15.75" x14ac:dyDescent="0.3">
      <c r="AE51993" s="70"/>
    </row>
    <row r="51994" spans="31:31" ht="15.75" x14ac:dyDescent="0.3">
      <c r="AE51994" s="70"/>
    </row>
    <row r="51995" spans="31:31" ht="15.75" x14ac:dyDescent="0.3">
      <c r="AE51995" s="70"/>
    </row>
    <row r="51996" spans="31:31" ht="15.75" x14ac:dyDescent="0.3">
      <c r="AE51996" s="70"/>
    </row>
    <row r="51997" spans="31:31" ht="15.75" x14ac:dyDescent="0.3">
      <c r="AE51997" s="70"/>
    </row>
    <row r="51998" spans="31:31" ht="15.75" x14ac:dyDescent="0.3">
      <c r="AE51998" s="70"/>
    </row>
    <row r="51999" spans="31:31" ht="15.75" x14ac:dyDescent="0.3">
      <c r="AE51999" s="70"/>
    </row>
    <row r="52000" spans="31:31" ht="15.75" x14ac:dyDescent="0.3">
      <c r="AE52000" s="70"/>
    </row>
    <row r="52001" spans="31:31" ht="15.75" x14ac:dyDescent="0.3">
      <c r="AE52001" s="70"/>
    </row>
    <row r="52002" spans="31:31" ht="15.75" x14ac:dyDescent="0.3">
      <c r="AE52002" s="70"/>
    </row>
    <row r="52003" spans="31:31" ht="15.75" x14ac:dyDescent="0.3">
      <c r="AE52003" s="70"/>
    </row>
    <row r="52004" spans="31:31" ht="15.75" x14ac:dyDescent="0.3">
      <c r="AE52004" s="70"/>
    </row>
    <row r="52005" spans="31:31" ht="15.75" x14ac:dyDescent="0.3">
      <c r="AE52005" s="70"/>
    </row>
    <row r="52006" spans="31:31" ht="15.75" x14ac:dyDescent="0.3">
      <c r="AE52006" s="70"/>
    </row>
    <row r="52007" spans="31:31" ht="15.75" x14ac:dyDescent="0.3">
      <c r="AE52007" s="70"/>
    </row>
    <row r="52008" spans="31:31" ht="15.75" x14ac:dyDescent="0.3">
      <c r="AE52008" s="70"/>
    </row>
    <row r="52009" spans="31:31" ht="15.75" x14ac:dyDescent="0.3">
      <c r="AE52009" s="70"/>
    </row>
    <row r="52010" spans="31:31" ht="15.75" x14ac:dyDescent="0.3">
      <c r="AE52010" s="70"/>
    </row>
    <row r="52011" spans="31:31" ht="15.75" x14ac:dyDescent="0.3">
      <c r="AE52011" s="70"/>
    </row>
    <row r="52012" spans="31:31" ht="15.75" x14ac:dyDescent="0.3">
      <c r="AE52012" s="70"/>
    </row>
    <row r="52013" spans="31:31" ht="15.75" x14ac:dyDescent="0.3">
      <c r="AE52013" s="70"/>
    </row>
    <row r="52014" spans="31:31" ht="15.75" x14ac:dyDescent="0.3">
      <c r="AE52014" s="70"/>
    </row>
    <row r="52015" spans="31:31" ht="15.75" x14ac:dyDescent="0.3">
      <c r="AE52015" s="70"/>
    </row>
    <row r="52016" spans="31:31" ht="15.75" x14ac:dyDescent="0.3">
      <c r="AE52016" s="70"/>
    </row>
    <row r="52017" spans="31:31" ht="15.75" x14ac:dyDescent="0.3">
      <c r="AE52017" s="70"/>
    </row>
    <row r="52018" spans="31:31" ht="15.75" x14ac:dyDescent="0.3">
      <c r="AE52018" s="70"/>
    </row>
    <row r="52019" spans="31:31" ht="15.75" x14ac:dyDescent="0.3">
      <c r="AE52019" s="70"/>
    </row>
    <row r="52020" spans="31:31" ht="15.75" x14ac:dyDescent="0.3">
      <c r="AE52020" s="70"/>
    </row>
    <row r="52021" spans="31:31" ht="15.75" x14ac:dyDescent="0.3">
      <c r="AE52021" s="70"/>
    </row>
    <row r="52022" spans="31:31" ht="15.75" x14ac:dyDescent="0.3">
      <c r="AE52022" s="70"/>
    </row>
    <row r="52023" spans="31:31" ht="15.75" x14ac:dyDescent="0.3">
      <c r="AE52023" s="70"/>
    </row>
    <row r="52024" spans="31:31" ht="15.75" x14ac:dyDescent="0.3">
      <c r="AE52024" s="70"/>
    </row>
    <row r="52025" spans="31:31" ht="15.75" x14ac:dyDescent="0.3">
      <c r="AE52025" s="70"/>
    </row>
    <row r="52026" spans="31:31" ht="15.75" x14ac:dyDescent="0.3">
      <c r="AE52026" s="70"/>
    </row>
    <row r="52027" spans="31:31" ht="15.75" x14ac:dyDescent="0.3">
      <c r="AE52027" s="70"/>
    </row>
    <row r="52028" spans="31:31" ht="15.75" x14ac:dyDescent="0.3">
      <c r="AE52028" s="70"/>
    </row>
    <row r="52029" spans="31:31" ht="15.75" x14ac:dyDescent="0.3">
      <c r="AE52029" s="70"/>
    </row>
    <row r="52030" spans="31:31" ht="15.75" x14ac:dyDescent="0.3">
      <c r="AE52030" s="70"/>
    </row>
    <row r="52031" spans="31:31" ht="15.75" x14ac:dyDescent="0.3">
      <c r="AE52031" s="70"/>
    </row>
    <row r="52032" spans="31:31" ht="15.75" x14ac:dyDescent="0.3">
      <c r="AE52032" s="70"/>
    </row>
    <row r="52033" spans="31:31" ht="15.75" x14ac:dyDescent="0.3">
      <c r="AE52033" s="70"/>
    </row>
    <row r="52034" spans="31:31" ht="15.75" x14ac:dyDescent="0.3">
      <c r="AE52034" s="70"/>
    </row>
    <row r="52035" spans="31:31" ht="15.75" x14ac:dyDescent="0.3">
      <c r="AE52035" s="70"/>
    </row>
    <row r="52036" spans="31:31" ht="15.75" x14ac:dyDescent="0.3">
      <c r="AE52036" s="70"/>
    </row>
    <row r="52037" spans="31:31" ht="15.75" x14ac:dyDescent="0.3">
      <c r="AE52037" s="70"/>
    </row>
    <row r="52038" spans="31:31" ht="15.75" x14ac:dyDescent="0.3">
      <c r="AE52038" s="70"/>
    </row>
    <row r="52039" spans="31:31" ht="15.75" x14ac:dyDescent="0.3">
      <c r="AE52039" s="70"/>
    </row>
    <row r="52040" spans="31:31" ht="15.75" x14ac:dyDescent="0.3">
      <c r="AE52040" s="70"/>
    </row>
    <row r="52041" spans="31:31" ht="15.75" x14ac:dyDescent="0.3">
      <c r="AE52041" s="70"/>
    </row>
    <row r="52042" spans="31:31" ht="15.75" x14ac:dyDescent="0.3">
      <c r="AE52042" s="70"/>
    </row>
    <row r="52043" spans="31:31" ht="15.75" x14ac:dyDescent="0.3">
      <c r="AE52043" s="70"/>
    </row>
    <row r="52044" spans="31:31" ht="15.75" x14ac:dyDescent="0.3">
      <c r="AE52044" s="70"/>
    </row>
    <row r="52045" spans="31:31" ht="15.75" x14ac:dyDescent="0.3">
      <c r="AE52045" s="70"/>
    </row>
    <row r="52046" spans="31:31" ht="15.75" x14ac:dyDescent="0.3">
      <c r="AE52046" s="70"/>
    </row>
    <row r="52047" spans="31:31" ht="15.75" x14ac:dyDescent="0.3">
      <c r="AE52047" s="70"/>
    </row>
    <row r="52048" spans="31:31" ht="15.75" x14ac:dyDescent="0.3">
      <c r="AE52048" s="70"/>
    </row>
    <row r="52049" spans="31:31" ht="15.75" x14ac:dyDescent="0.3">
      <c r="AE52049" s="70"/>
    </row>
    <row r="52050" spans="31:31" ht="15.75" x14ac:dyDescent="0.3">
      <c r="AE52050" s="70"/>
    </row>
    <row r="52051" spans="31:31" ht="15.75" x14ac:dyDescent="0.3">
      <c r="AE52051" s="70"/>
    </row>
    <row r="52052" spans="31:31" ht="15.75" x14ac:dyDescent="0.3">
      <c r="AE52052" s="70"/>
    </row>
    <row r="52053" spans="31:31" ht="15.75" x14ac:dyDescent="0.3">
      <c r="AE52053" s="70"/>
    </row>
    <row r="52054" spans="31:31" ht="15.75" x14ac:dyDescent="0.3">
      <c r="AE52054" s="70"/>
    </row>
    <row r="52055" spans="31:31" ht="15.75" x14ac:dyDescent="0.3">
      <c r="AE52055" s="70"/>
    </row>
    <row r="52056" spans="31:31" ht="15.75" x14ac:dyDescent="0.3">
      <c r="AE52056" s="70"/>
    </row>
    <row r="52057" spans="31:31" ht="15.75" x14ac:dyDescent="0.3">
      <c r="AE52057" s="70"/>
    </row>
    <row r="52058" spans="31:31" ht="15.75" x14ac:dyDescent="0.3">
      <c r="AE52058" s="70"/>
    </row>
    <row r="52059" spans="31:31" ht="15.75" x14ac:dyDescent="0.3">
      <c r="AE52059" s="70"/>
    </row>
    <row r="52060" spans="31:31" ht="15.75" x14ac:dyDescent="0.3">
      <c r="AE52060" s="70"/>
    </row>
    <row r="52061" spans="31:31" ht="15.75" x14ac:dyDescent="0.3">
      <c r="AE52061" s="70"/>
    </row>
    <row r="52062" spans="31:31" ht="15.75" x14ac:dyDescent="0.3">
      <c r="AE52062" s="70"/>
    </row>
    <row r="52063" spans="31:31" ht="15.75" x14ac:dyDescent="0.3">
      <c r="AE52063" s="70"/>
    </row>
    <row r="52064" spans="31:31" ht="15.75" x14ac:dyDescent="0.3">
      <c r="AE52064" s="70"/>
    </row>
    <row r="52065" spans="31:31" ht="15.75" x14ac:dyDescent="0.3">
      <c r="AE52065" s="70"/>
    </row>
    <row r="52066" spans="31:31" ht="15.75" x14ac:dyDescent="0.3">
      <c r="AE52066" s="70"/>
    </row>
    <row r="52067" spans="31:31" ht="15.75" x14ac:dyDescent="0.3">
      <c r="AE52067" s="70"/>
    </row>
    <row r="52068" spans="31:31" ht="15.75" x14ac:dyDescent="0.3">
      <c r="AE52068" s="70"/>
    </row>
    <row r="52069" spans="31:31" ht="15.75" x14ac:dyDescent="0.3">
      <c r="AE52069" s="70"/>
    </row>
    <row r="52070" spans="31:31" ht="15.75" x14ac:dyDescent="0.3">
      <c r="AE52070" s="70"/>
    </row>
    <row r="52071" spans="31:31" ht="15.75" x14ac:dyDescent="0.3">
      <c r="AE52071" s="70"/>
    </row>
    <row r="52072" spans="31:31" ht="15.75" x14ac:dyDescent="0.3">
      <c r="AE52072" s="70"/>
    </row>
    <row r="52073" spans="31:31" ht="15.75" x14ac:dyDescent="0.3">
      <c r="AE52073" s="70"/>
    </row>
    <row r="52074" spans="31:31" ht="15.75" x14ac:dyDescent="0.3">
      <c r="AE52074" s="70"/>
    </row>
    <row r="52075" spans="31:31" ht="15.75" x14ac:dyDescent="0.3">
      <c r="AE52075" s="70"/>
    </row>
    <row r="52076" spans="31:31" ht="15.75" x14ac:dyDescent="0.3">
      <c r="AE52076" s="70"/>
    </row>
    <row r="52077" spans="31:31" ht="15.75" x14ac:dyDescent="0.3">
      <c r="AE52077" s="70"/>
    </row>
    <row r="52078" spans="31:31" ht="15.75" x14ac:dyDescent="0.3">
      <c r="AE52078" s="70"/>
    </row>
    <row r="52079" spans="31:31" ht="15.75" x14ac:dyDescent="0.3">
      <c r="AE52079" s="70"/>
    </row>
    <row r="52080" spans="31:31" ht="15.75" x14ac:dyDescent="0.3">
      <c r="AE52080" s="70"/>
    </row>
    <row r="52081" spans="31:31" ht="15.75" x14ac:dyDescent="0.3">
      <c r="AE52081" s="70"/>
    </row>
    <row r="52082" spans="31:31" ht="15.75" x14ac:dyDescent="0.3">
      <c r="AE52082" s="70"/>
    </row>
    <row r="52083" spans="31:31" ht="15.75" x14ac:dyDescent="0.3">
      <c r="AE52083" s="70"/>
    </row>
    <row r="52084" spans="31:31" ht="15.75" x14ac:dyDescent="0.3">
      <c r="AE52084" s="70"/>
    </row>
    <row r="52085" spans="31:31" ht="15.75" x14ac:dyDescent="0.3">
      <c r="AE52085" s="70"/>
    </row>
    <row r="52086" spans="31:31" ht="15.75" x14ac:dyDescent="0.3">
      <c r="AE52086" s="70"/>
    </row>
    <row r="52087" spans="31:31" ht="15.75" x14ac:dyDescent="0.3">
      <c r="AE52087" s="70"/>
    </row>
    <row r="52088" spans="31:31" ht="15.75" x14ac:dyDescent="0.3">
      <c r="AE52088" s="70"/>
    </row>
    <row r="52089" spans="31:31" ht="15.75" x14ac:dyDescent="0.3">
      <c r="AE52089" s="70"/>
    </row>
    <row r="52090" spans="31:31" ht="15.75" x14ac:dyDescent="0.3">
      <c r="AE52090" s="70"/>
    </row>
    <row r="52091" spans="31:31" ht="15.75" x14ac:dyDescent="0.3">
      <c r="AE52091" s="70"/>
    </row>
    <row r="52092" spans="31:31" ht="15.75" x14ac:dyDescent="0.3">
      <c r="AE52092" s="70"/>
    </row>
    <row r="52093" spans="31:31" ht="15.75" x14ac:dyDescent="0.3">
      <c r="AE52093" s="70"/>
    </row>
    <row r="52094" spans="31:31" ht="15.75" x14ac:dyDescent="0.3">
      <c r="AE52094" s="70"/>
    </row>
    <row r="52095" spans="31:31" ht="15.75" x14ac:dyDescent="0.3">
      <c r="AE52095" s="70"/>
    </row>
    <row r="52096" spans="31:31" ht="15.75" x14ac:dyDescent="0.3">
      <c r="AE52096" s="70"/>
    </row>
    <row r="52097" spans="31:31" ht="15.75" x14ac:dyDescent="0.3">
      <c r="AE52097" s="70"/>
    </row>
    <row r="52098" spans="31:31" ht="15.75" x14ac:dyDescent="0.3">
      <c r="AE52098" s="70"/>
    </row>
    <row r="52099" spans="31:31" ht="15.75" x14ac:dyDescent="0.3">
      <c r="AE52099" s="70"/>
    </row>
    <row r="52100" spans="31:31" ht="15.75" x14ac:dyDescent="0.3">
      <c r="AE52100" s="70"/>
    </row>
    <row r="52101" spans="31:31" ht="15.75" x14ac:dyDescent="0.3">
      <c r="AE52101" s="70"/>
    </row>
    <row r="52102" spans="31:31" ht="15.75" x14ac:dyDescent="0.3">
      <c r="AE52102" s="70"/>
    </row>
    <row r="52103" spans="31:31" ht="15.75" x14ac:dyDescent="0.3">
      <c r="AE52103" s="70"/>
    </row>
    <row r="52104" spans="31:31" ht="15.75" x14ac:dyDescent="0.3">
      <c r="AE52104" s="70"/>
    </row>
    <row r="52105" spans="31:31" ht="15.75" x14ac:dyDescent="0.3">
      <c r="AE52105" s="70"/>
    </row>
    <row r="52106" spans="31:31" ht="15.75" x14ac:dyDescent="0.3">
      <c r="AE52106" s="70"/>
    </row>
    <row r="52107" spans="31:31" ht="15.75" x14ac:dyDescent="0.3">
      <c r="AE52107" s="70"/>
    </row>
    <row r="52108" spans="31:31" ht="15.75" x14ac:dyDescent="0.3">
      <c r="AE52108" s="70"/>
    </row>
    <row r="52109" spans="31:31" ht="15.75" x14ac:dyDescent="0.3">
      <c r="AE52109" s="70"/>
    </row>
    <row r="52110" spans="31:31" ht="15.75" x14ac:dyDescent="0.3">
      <c r="AE52110" s="70"/>
    </row>
    <row r="52111" spans="31:31" ht="15.75" x14ac:dyDescent="0.3">
      <c r="AE52111" s="70"/>
    </row>
    <row r="52112" spans="31:31" ht="15.75" x14ac:dyDescent="0.3">
      <c r="AE52112" s="70"/>
    </row>
    <row r="52113" spans="31:31" ht="15.75" x14ac:dyDescent="0.3">
      <c r="AE52113" s="70"/>
    </row>
    <row r="52114" spans="31:31" ht="15.75" x14ac:dyDescent="0.3">
      <c r="AE52114" s="70"/>
    </row>
    <row r="52115" spans="31:31" ht="15.75" x14ac:dyDescent="0.3">
      <c r="AE52115" s="70"/>
    </row>
    <row r="52116" spans="31:31" ht="15.75" x14ac:dyDescent="0.3">
      <c r="AE52116" s="70"/>
    </row>
    <row r="52117" spans="31:31" ht="15.75" x14ac:dyDescent="0.3">
      <c r="AE52117" s="70"/>
    </row>
    <row r="52118" spans="31:31" ht="15.75" x14ac:dyDescent="0.3">
      <c r="AE52118" s="70"/>
    </row>
    <row r="52119" spans="31:31" ht="15.75" x14ac:dyDescent="0.3">
      <c r="AE52119" s="70"/>
    </row>
    <row r="52120" spans="31:31" ht="15.75" x14ac:dyDescent="0.3">
      <c r="AE52120" s="70"/>
    </row>
    <row r="52121" spans="31:31" ht="15.75" x14ac:dyDescent="0.3">
      <c r="AE52121" s="70"/>
    </row>
    <row r="52122" spans="31:31" ht="15.75" x14ac:dyDescent="0.3">
      <c r="AE52122" s="70"/>
    </row>
    <row r="52123" spans="31:31" ht="15.75" x14ac:dyDescent="0.3">
      <c r="AE52123" s="70"/>
    </row>
    <row r="52124" spans="31:31" ht="15.75" x14ac:dyDescent="0.3">
      <c r="AE52124" s="70"/>
    </row>
    <row r="52125" spans="31:31" ht="15.75" x14ac:dyDescent="0.3">
      <c r="AE52125" s="70"/>
    </row>
    <row r="52126" spans="31:31" ht="15.75" x14ac:dyDescent="0.3">
      <c r="AE52126" s="70"/>
    </row>
    <row r="52127" spans="31:31" ht="15.75" x14ac:dyDescent="0.3">
      <c r="AE52127" s="70"/>
    </row>
    <row r="52128" spans="31:31" ht="15.75" x14ac:dyDescent="0.3">
      <c r="AE52128" s="70"/>
    </row>
    <row r="52129" spans="31:31" ht="15.75" x14ac:dyDescent="0.3">
      <c r="AE52129" s="70"/>
    </row>
    <row r="52130" spans="31:31" ht="15.75" x14ac:dyDescent="0.3">
      <c r="AE52130" s="70"/>
    </row>
    <row r="52131" spans="31:31" ht="15.75" x14ac:dyDescent="0.3">
      <c r="AE52131" s="70"/>
    </row>
    <row r="52132" spans="31:31" ht="15.75" x14ac:dyDescent="0.3">
      <c r="AE52132" s="70"/>
    </row>
    <row r="52133" spans="31:31" ht="15.75" x14ac:dyDescent="0.3">
      <c r="AE52133" s="70"/>
    </row>
    <row r="52134" spans="31:31" ht="15.75" x14ac:dyDescent="0.3">
      <c r="AE52134" s="70"/>
    </row>
    <row r="52135" spans="31:31" ht="15.75" x14ac:dyDescent="0.3">
      <c r="AE52135" s="70"/>
    </row>
    <row r="52136" spans="31:31" ht="15.75" x14ac:dyDescent="0.3">
      <c r="AE52136" s="70"/>
    </row>
    <row r="52137" spans="31:31" ht="15.75" x14ac:dyDescent="0.3">
      <c r="AE52137" s="70"/>
    </row>
    <row r="52138" spans="31:31" ht="15.75" x14ac:dyDescent="0.3">
      <c r="AE52138" s="70"/>
    </row>
    <row r="52139" spans="31:31" ht="15.75" x14ac:dyDescent="0.3">
      <c r="AE52139" s="70"/>
    </row>
    <row r="52140" spans="31:31" ht="15.75" x14ac:dyDescent="0.3">
      <c r="AE52140" s="70"/>
    </row>
    <row r="52141" spans="31:31" ht="15.75" x14ac:dyDescent="0.3">
      <c r="AE52141" s="70"/>
    </row>
    <row r="52142" spans="31:31" ht="15.75" x14ac:dyDescent="0.3">
      <c r="AE52142" s="70"/>
    </row>
    <row r="52143" spans="31:31" ht="15.75" x14ac:dyDescent="0.3">
      <c r="AE52143" s="70"/>
    </row>
    <row r="52144" spans="31:31" ht="15.75" x14ac:dyDescent="0.3">
      <c r="AE52144" s="70"/>
    </row>
    <row r="52145" spans="31:31" ht="15.75" x14ac:dyDescent="0.3">
      <c r="AE52145" s="70"/>
    </row>
    <row r="52146" spans="31:31" ht="15.75" x14ac:dyDescent="0.3">
      <c r="AE52146" s="70"/>
    </row>
    <row r="52147" spans="31:31" ht="15.75" x14ac:dyDescent="0.3">
      <c r="AE52147" s="70"/>
    </row>
    <row r="52148" spans="31:31" ht="15.75" x14ac:dyDescent="0.3">
      <c r="AE52148" s="70"/>
    </row>
    <row r="52149" spans="31:31" ht="15.75" x14ac:dyDescent="0.3">
      <c r="AE52149" s="70"/>
    </row>
    <row r="52150" spans="31:31" ht="15.75" x14ac:dyDescent="0.3">
      <c r="AE52150" s="70"/>
    </row>
    <row r="52151" spans="31:31" ht="15.75" x14ac:dyDescent="0.3">
      <c r="AE52151" s="70"/>
    </row>
    <row r="52152" spans="31:31" ht="15.75" x14ac:dyDescent="0.3">
      <c r="AE52152" s="70"/>
    </row>
    <row r="52153" spans="31:31" ht="15.75" x14ac:dyDescent="0.3">
      <c r="AE52153" s="70"/>
    </row>
    <row r="52154" spans="31:31" ht="15.75" x14ac:dyDescent="0.3">
      <c r="AE52154" s="70"/>
    </row>
    <row r="52155" spans="31:31" ht="15.75" x14ac:dyDescent="0.3">
      <c r="AE52155" s="70"/>
    </row>
    <row r="52156" spans="31:31" ht="15.75" x14ac:dyDescent="0.3">
      <c r="AE52156" s="70"/>
    </row>
    <row r="52157" spans="31:31" ht="15.75" x14ac:dyDescent="0.3">
      <c r="AE52157" s="70"/>
    </row>
    <row r="52158" spans="31:31" ht="15.75" x14ac:dyDescent="0.3">
      <c r="AE52158" s="70"/>
    </row>
    <row r="52159" spans="31:31" ht="15.75" x14ac:dyDescent="0.3">
      <c r="AE52159" s="70"/>
    </row>
    <row r="52160" spans="31:31" ht="15.75" x14ac:dyDescent="0.3">
      <c r="AE52160" s="70"/>
    </row>
    <row r="52161" spans="31:31" ht="15.75" x14ac:dyDescent="0.3">
      <c r="AE52161" s="70"/>
    </row>
    <row r="52162" spans="31:31" ht="15.75" x14ac:dyDescent="0.3">
      <c r="AE52162" s="70"/>
    </row>
    <row r="52163" spans="31:31" ht="15.75" x14ac:dyDescent="0.3">
      <c r="AE52163" s="70"/>
    </row>
    <row r="52164" spans="31:31" ht="15.75" x14ac:dyDescent="0.3">
      <c r="AE52164" s="70"/>
    </row>
    <row r="52165" spans="31:31" ht="15.75" x14ac:dyDescent="0.3">
      <c r="AE52165" s="70"/>
    </row>
    <row r="52166" spans="31:31" ht="15.75" x14ac:dyDescent="0.3">
      <c r="AE52166" s="70"/>
    </row>
    <row r="52167" spans="31:31" ht="15.75" x14ac:dyDescent="0.3">
      <c r="AE52167" s="70"/>
    </row>
    <row r="52168" spans="31:31" ht="15.75" x14ac:dyDescent="0.3">
      <c r="AE52168" s="70"/>
    </row>
    <row r="52169" spans="31:31" ht="15.75" x14ac:dyDescent="0.3">
      <c r="AE52169" s="70"/>
    </row>
    <row r="52170" spans="31:31" ht="15.75" x14ac:dyDescent="0.3">
      <c r="AE52170" s="70"/>
    </row>
    <row r="52171" spans="31:31" ht="15.75" x14ac:dyDescent="0.3">
      <c r="AE52171" s="70"/>
    </row>
    <row r="52172" spans="31:31" ht="15.75" x14ac:dyDescent="0.3">
      <c r="AE52172" s="70"/>
    </row>
    <row r="52173" spans="31:31" ht="15.75" x14ac:dyDescent="0.3">
      <c r="AE52173" s="70"/>
    </row>
    <row r="52174" spans="31:31" ht="15.75" x14ac:dyDescent="0.3">
      <c r="AE52174" s="70"/>
    </row>
    <row r="52175" spans="31:31" ht="15.75" x14ac:dyDescent="0.3">
      <c r="AE52175" s="70"/>
    </row>
    <row r="52176" spans="31:31" ht="15.75" x14ac:dyDescent="0.3">
      <c r="AE52176" s="70"/>
    </row>
    <row r="52177" spans="31:31" ht="15.75" x14ac:dyDescent="0.3">
      <c r="AE52177" s="70"/>
    </row>
    <row r="52178" spans="31:31" ht="15.75" x14ac:dyDescent="0.3">
      <c r="AE52178" s="70"/>
    </row>
    <row r="52179" spans="31:31" ht="15.75" x14ac:dyDescent="0.3">
      <c r="AE52179" s="70"/>
    </row>
    <row r="52180" spans="31:31" ht="15.75" x14ac:dyDescent="0.3">
      <c r="AE52180" s="70"/>
    </row>
    <row r="52181" spans="31:31" ht="15.75" x14ac:dyDescent="0.3">
      <c r="AE52181" s="70"/>
    </row>
    <row r="52182" spans="31:31" ht="15.75" x14ac:dyDescent="0.3">
      <c r="AE52182" s="70"/>
    </row>
    <row r="52183" spans="31:31" ht="15.75" x14ac:dyDescent="0.3">
      <c r="AE52183" s="70"/>
    </row>
    <row r="52184" spans="31:31" ht="15.75" x14ac:dyDescent="0.3">
      <c r="AE52184" s="70"/>
    </row>
    <row r="52185" spans="31:31" ht="15.75" x14ac:dyDescent="0.3">
      <c r="AE52185" s="70"/>
    </row>
    <row r="52186" spans="31:31" ht="15.75" x14ac:dyDescent="0.3">
      <c r="AE52186" s="70"/>
    </row>
    <row r="52187" spans="31:31" ht="15.75" x14ac:dyDescent="0.3">
      <c r="AE52187" s="70"/>
    </row>
    <row r="52188" spans="31:31" ht="15.75" x14ac:dyDescent="0.3">
      <c r="AE52188" s="70"/>
    </row>
    <row r="52189" spans="31:31" ht="15.75" x14ac:dyDescent="0.3">
      <c r="AE52189" s="70"/>
    </row>
    <row r="52190" spans="31:31" ht="15.75" x14ac:dyDescent="0.3">
      <c r="AE52190" s="70"/>
    </row>
    <row r="52191" spans="31:31" ht="15.75" x14ac:dyDescent="0.3">
      <c r="AE52191" s="70"/>
    </row>
    <row r="52192" spans="31:31" ht="15.75" x14ac:dyDescent="0.3">
      <c r="AE52192" s="70"/>
    </row>
    <row r="52193" spans="31:31" ht="15.75" x14ac:dyDescent="0.3">
      <c r="AE52193" s="70"/>
    </row>
    <row r="52194" spans="31:31" ht="15.75" x14ac:dyDescent="0.3">
      <c r="AE52194" s="70"/>
    </row>
    <row r="52195" spans="31:31" ht="15.75" x14ac:dyDescent="0.3">
      <c r="AE52195" s="70"/>
    </row>
    <row r="52196" spans="31:31" ht="15.75" x14ac:dyDescent="0.3">
      <c r="AE52196" s="70"/>
    </row>
    <row r="52197" spans="31:31" ht="15.75" x14ac:dyDescent="0.3">
      <c r="AE52197" s="70"/>
    </row>
    <row r="52198" spans="31:31" ht="15.75" x14ac:dyDescent="0.3">
      <c r="AE52198" s="70"/>
    </row>
    <row r="52199" spans="31:31" ht="15.75" x14ac:dyDescent="0.3">
      <c r="AE52199" s="70"/>
    </row>
    <row r="52200" spans="31:31" ht="15.75" x14ac:dyDescent="0.3">
      <c r="AE52200" s="70"/>
    </row>
    <row r="52201" spans="31:31" ht="15.75" x14ac:dyDescent="0.3">
      <c r="AE52201" s="70"/>
    </row>
    <row r="52202" spans="31:31" ht="15.75" x14ac:dyDescent="0.3">
      <c r="AE52202" s="70"/>
    </row>
    <row r="52203" spans="31:31" ht="15.75" x14ac:dyDescent="0.3">
      <c r="AE52203" s="70"/>
    </row>
    <row r="52204" spans="31:31" ht="15.75" x14ac:dyDescent="0.3">
      <c r="AE52204" s="70"/>
    </row>
    <row r="52205" spans="31:31" ht="15.75" x14ac:dyDescent="0.3">
      <c r="AE52205" s="70"/>
    </row>
    <row r="52206" spans="31:31" ht="15.75" x14ac:dyDescent="0.3">
      <c r="AE52206" s="70"/>
    </row>
    <row r="52207" spans="31:31" ht="15.75" x14ac:dyDescent="0.3">
      <c r="AE52207" s="70"/>
    </row>
    <row r="52208" spans="31:31" ht="15.75" x14ac:dyDescent="0.3">
      <c r="AE52208" s="70"/>
    </row>
    <row r="52209" spans="31:31" ht="15.75" x14ac:dyDescent="0.3">
      <c r="AE52209" s="70"/>
    </row>
    <row r="52210" spans="31:31" ht="15.75" x14ac:dyDescent="0.3">
      <c r="AE52210" s="70"/>
    </row>
    <row r="52211" spans="31:31" ht="15.75" x14ac:dyDescent="0.3">
      <c r="AE52211" s="70"/>
    </row>
    <row r="52212" spans="31:31" ht="15.75" x14ac:dyDescent="0.3">
      <c r="AE52212" s="70"/>
    </row>
    <row r="52213" spans="31:31" ht="15.75" x14ac:dyDescent="0.3">
      <c r="AE52213" s="70"/>
    </row>
    <row r="52214" spans="31:31" ht="15.75" x14ac:dyDescent="0.3">
      <c r="AE52214" s="70"/>
    </row>
    <row r="52215" spans="31:31" ht="15.75" x14ac:dyDescent="0.3">
      <c r="AE52215" s="70"/>
    </row>
    <row r="52216" spans="31:31" ht="15.75" x14ac:dyDescent="0.3">
      <c r="AE52216" s="70"/>
    </row>
    <row r="52217" spans="31:31" ht="15.75" x14ac:dyDescent="0.3">
      <c r="AE52217" s="70"/>
    </row>
    <row r="52218" spans="31:31" ht="15.75" x14ac:dyDescent="0.3">
      <c r="AE52218" s="70"/>
    </row>
    <row r="52219" spans="31:31" ht="15.75" x14ac:dyDescent="0.3">
      <c r="AE52219" s="70"/>
    </row>
    <row r="52220" spans="31:31" ht="15.75" x14ac:dyDescent="0.3">
      <c r="AE52220" s="70"/>
    </row>
    <row r="52221" spans="31:31" ht="15.75" x14ac:dyDescent="0.3">
      <c r="AE52221" s="70"/>
    </row>
    <row r="52222" spans="31:31" ht="15.75" x14ac:dyDescent="0.3">
      <c r="AE52222" s="70"/>
    </row>
    <row r="52223" spans="31:31" ht="15.75" x14ac:dyDescent="0.3">
      <c r="AE52223" s="70"/>
    </row>
    <row r="52224" spans="31:31" ht="15.75" x14ac:dyDescent="0.3">
      <c r="AE52224" s="70"/>
    </row>
    <row r="52225" spans="31:31" ht="15.75" x14ac:dyDescent="0.3">
      <c r="AE52225" s="70"/>
    </row>
    <row r="52226" spans="31:31" ht="15.75" x14ac:dyDescent="0.3">
      <c r="AE52226" s="70"/>
    </row>
    <row r="52227" spans="31:31" ht="15.75" x14ac:dyDescent="0.3">
      <c r="AE52227" s="70"/>
    </row>
    <row r="52228" spans="31:31" ht="15.75" x14ac:dyDescent="0.3">
      <c r="AE52228" s="70"/>
    </row>
    <row r="52229" spans="31:31" ht="15.75" x14ac:dyDescent="0.3">
      <c r="AE52229" s="70"/>
    </row>
    <row r="52230" spans="31:31" ht="15.75" x14ac:dyDescent="0.3">
      <c r="AE52230" s="70"/>
    </row>
    <row r="52231" spans="31:31" ht="15.75" x14ac:dyDescent="0.3">
      <c r="AE52231" s="70"/>
    </row>
    <row r="52232" spans="31:31" ht="15.75" x14ac:dyDescent="0.3">
      <c r="AE52232" s="70"/>
    </row>
    <row r="52233" spans="31:31" ht="15.75" x14ac:dyDescent="0.3">
      <c r="AE52233" s="70"/>
    </row>
    <row r="52234" spans="31:31" ht="15.75" x14ac:dyDescent="0.3">
      <c r="AE52234" s="70"/>
    </row>
    <row r="52235" spans="31:31" ht="15.75" x14ac:dyDescent="0.3">
      <c r="AE52235" s="70"/>
    </row>
    <row r="52236" spans="31:31" ht="15.75" x14ac:dyDescent="0.3">
      <c r="AE52236" s="70"/>
    </row>
    <row r="52237" spans="31:31" ht="15.75" x14ac:dyDescent="0.3">
      <c r="AE52237" s="70"/>
    </row>
    <row r="52238" spans="31:31" ht="15.75" x14ac:dyDescent="0.3">
      <c r="AE52238" s="70"/>
    </row>
    <row r="52239" spans="31:31" ht="15.75" x14ac:dyDescent="0.3">
      <c r="AE52239" s="70"/>
    </row>
    <row r="52240" spans="31:31" ht="15.75" x14ac:dyDescent="0.3">
      <c r="AE52240" s="70"/>
    </row>
    <row r="52241" spans="31:31" ht="15.75" x14ac:dyDescent="0.3">
      <c r="AE52241" s="70"/>
    </row>
    <row r="52242" spans="31:31" ht="15.75" x14ac:dyDescent="0.3">
      <c r="AE52242" s="70"/>
    </row>
    <row r="52243" spans="31:31" ht="15.75" x14ac:dyDescent="0.3">
      <c r="AE52243" s="70"/>
    </row>
    <row r="52244" spans="31:31" ht="15.75" x14ac:dyDescent="0.3">
      <c r="AE52244" s="70"/>
    </row>
    <row r="52245" spans="31:31" ht="15.75" x14ac:dyDescent="0.3">
      <c r="AE52245" s="70"/>
    </row>
    <row r="52246" spans="31:31" ht="15.75" x14ac:dyDescent="0.3">
      <c r="AE52246" s="70"/>
    </row>
    <row r="52247" spans="31:31" ht="15.75" x14ac:dyDescent="0.3">
      <c r="AE52247" s="70"/>
    </row>
    <row r="52248" spans="31:31" ht="15.75" x14ac:dyDescent="0.3">
      <c r="AE52248" s="70"/>
    </row>
    <row r="52249" spans="31:31" ht="15.75" x14ac:dyDescent="0.3">
      <c r="AE52249" s="70"/>
    </row>
    <row r="52250" spans="31:31" ht="15.75" x14ac:dyDescent="0.3">
      <c r="AE52250" s="70"/>
    </row>
    <row r="52251" spans="31:31" ht="15.75" x14ac:dyDescent="0.3">
      <c r="AE52251" s="70"/>
    </row>
    <row r="52252" spans="31:31" ht="15.75" x14ac:dyDescent="0.3">
      <c r="AE52252" s="70"/>
    </row>
    <row r="52253" spans="31:31" ht="15.75" x14ac:dyDescent="0.3">
      <c r="AE52253" s="70"/>
    </row>
    <row r="52254" spans="31:31" ht="15.75" x14ac:dyDescent="0.3">
      <c r="AE52254" s="70"/>
    </row>
    <row r="52255" spans="31:31" ht="15.75" x14ac:dyDescent="0.3">
      <c r="AE52255" s="70"/>
    </row>
    <row r="52256" spans="31:31" ht="15.75" x14ac:dyDescent="0.3">
      <c r="AE52256" s="70"/>
    </row>
    <row r="52257" spans="31:31" ht="15.75" x14ac:dyDescent="0.3">
      <c r="AE52257" s="70"/>
    </row>
    <row r="52258" spans="31:31" ht="15.75" x14ac:dyDescent="0.3">
      <c r="AE52258" s="70"/>
    </row>
    <row r="52259" spans="31:31" ht="15.75" x14ac:dyDescent="0.3">
      <c r="AE52259" s="70"/>
    </row>
    <row r="52260" spans="31:31" ht="15.75" x14ac:dyDescent="0.3">
      <c r="AE52260" s="70"/>
    </row>
    <row r="52261" spans="31:31" ht="15.75" x14ac:dyDescent="0.3">
      <c r="AE52261" s="70"/>
    </row>
    <row r="52262" spans="31:31" ht="15.75" x14ac:dyDescent="0.3">
      <c r="AE52262" s="70"/>
    </row>
    <row r="52263" spans="31:31" ht="15.75" x14ac:dyDescent="0.3">
      <c r="AE52263" s="70"/>
    </row>
    <row r="52264" spans="31:31" ht="15.75" x14ac:dyDescent="0.3">
      <c r="AE52264" s="70"/>
    </row>
    <row r="52265" spans="31:31" ht="15.75" x14ac:dyDescent="0.3">
      <c r="AE52265" s="70"/>
    </row>
    <row r="52266" spans="31:31" ht="15.75" x14ac:dyDescent="0.3">
      <c r="AE52266" s="70"/>
    </row>
    <row r="52267" spans="31:31" ht="15.75" x14ac:dyDescent="0.3">
      <c r="AE52267" s="70"/>
    </row>
    <row r="52268" spans="31:31" ht="15.75" x14ac:dyDescent="0.3">
      <c r="AE52268" s="70"/>
    </row>
    <row r="52269" spans="31:31" ht="15.75" x14ac:dyDescent="0.3">
      <c r="AE52269" s="70"/>
    </row>
    <row r="52270" spans="31:31" ht="15.75" x14ac:dyDescent="0.3">
      <c r="AE52270" s="70"/>
    </row>
    <row r="52271" spans="31:31" ht="15.75" x14ac:dyDescent="0.3">
      <c r="AE52271" s="70"/>
    </row>
    <row r="52272" spans="31:31" ht="15.75" x14ac:dyDescent="0.3">
      <c r="AE52272" s="70"/>
    </row>
    <row r="52273" spans="31:31" ht="15.75" x14ac:dyDescent="0.3">
      <c r="AE52273" s="70"/>
    </row>
    <row r="52274" spans="31:31" ht="15.75" x14ac:dyDescent="0.3">
      <c r="AE52274" s="70"/>
    </row>
    <row r="52275" spans="31:31" ht="15.75" x14ac:dyDescent="0.3">
      <c r="AE52275" s="70"/>
    </row>
    <row r="52276" spans="31:31" ht="15.75" x14ac:dyDescent="0.3">
      <c r="AE52276" s="70"/>
    </row>
    <row r="52277" spans="31:31" ht="15.75" x14ac:dyDescent="0.3">
      <c r="AE52277" s="70"/>
    </row>
    <row r="52278" spans="31:31" ht="15.75" x14ac:dyDescent="0.3">
      <c r="AE52278" s="70"/>
    </row>
    <row r="52279" spans="31:31" ht="15.75" x14ac:dyDescent="0.3">
      <c r="AE52279" s="70"/>
    </row>
    <row r="52280" spans="31:31" ht="15.75" x14ac:dyDescent="0.3">
      <c r="AE52280" s="70"/>
    </row>
    <row r="52281" spans="31:31" ht="15.75" x14ac:dyDescent="0.3">
      <c r="AE52281" s="70"/>
    </row>
    <row r="52282" spans="31:31" ht="15.75" x14ac:dyDescent="0.3">
      <c r="AE52282" s="70"/>
    </row>
    <row r="52283" spans="31:31" ht="15.75" x14ac:dyDescent="0.3">
      <c r="AE52283" s="70"/>
    </row>
    <row r="52284" spans="31:31" ht="15.75" x14ac:dyDescent="0.3">
      <c r="AE52284" s="70"/>
    </row>
    <row r="52285" spans="31:31" ht="15.75" x14ac:dyDescent="0.3">
      <c r="AE52285" s="70"/>
    </row>
    <row r="52286" spans="31:31" ht="15.75" x14ac:dyDescent="0.3">
      <c r="AE52286" s="70"/>
    </row>
    <row r="52287" spans="31:31" ht="15.75" x14ac:dyDescent="0.3">
      <c r="AE52287" s="70"/>
    </row>
    <row r="52288" spans="31:31" ht="15.75" x14ac:dyDescent="0.3">
      <c r="AE52288" s="70"/>
    </row>
    <row r="52289" spans="31:31" ht="15.75" x14ac:dyDescent="0.3">
      <c r="AE52289" s="70"/>
    </row>
    <row r="52290" spans="31:31" ht="15.75" x14ac:dyDescent="0.3">
      <c r="AE52290" s="70"/>
    </row>
    <row r="52291" spans="31:31" ht="15.75" x14ac:dyDescent="0.3">
      <c r="AE52291" s="70"/>
    </row>
    <row r="52292" spans="31:31" ht="15.75" x14ac:dyDescent="0.3">
      <c r="AE52292" s="70"/>
    </row>
    <row r="52293" spans="31:31" ht="15.75" x14ac:dyDescent="0.3">
      <c r="AE52293" s="70"/>
    </row>
    <row r="52294" spans="31:31" ht="15.75" x14ac:dyDescent="0.3">
      <c r="AE52294" s="70"/>
    </row>
    <row r="52295" spans="31:31" ht="15.75" x14ac:dyDescent="0.3">
      <c r="AE52295" s="70"/>
    </row>
    <row r="52296" spans="31:31" ht="15.75" x14ac:dyDescent="0.3">
      <c r="AE52296" s="70"/>
    </row>
    <row r="52297" spans="31:31" ht="15.75" x14ac:dyDescent="0.3">
      <c r="AE52297" s="70"/>
    </row>
    <row r="52298" spans="31:31" ht="15.75" x14ac:dyDescent="0.3">
      <c r="AE52298" s="70"/>
    </row>
    <row r="52299" spans="31:31" ht="15.75" x14ac:dyDescent="0.3">
      <c r="AE52299" s="70"/>
    </row>
    <row r="52300" spans="31:31" ht="15.75" x14ac:dyDescent="0.3">
      <c r="AE52300" s="70"/>
    </row>
    <row r="52301" spans="31:31" ht="15.75" x14ac:dyDescent="0.3">
      <c r="AE52301" s="70"/>
    </row>
    <row r="52302" spans="31:31" ht="15.75" x14ac:dyDescent="0.3">
      <c r="AE52302" s="70"/>
    </row>
    <row r="52303" spans="31:31" ht="15.75" x14ac:dyDescent="0.3">
      <c r="AE52303" s="70"/>
    </row>
    <row r="52304" spans="31:31" ht="15.75" x14ac:dyDescent="0.3">
      <c r="AE52304" s="70"/>
    </row>
    <row r="52305" spans="31:31" ht="15.75" x14ac:dyDescent="0.3">
      <c r="AE52305" s="70"/>
    </row>
    <row r="52306" spans="31:31" ht="15.75" x14ac:dyDescent="0.3">
      <c r="AE52306" s="70"/>
    </row>
    <row r="52307" spans="31:31" ht="15.75" x14ac:dyDescent="0.3">
      <c r="AE52307" s="70"/>
    </row>
    <row r="52308" spans="31:31" ht="15.75" x14ac:dyDescent="0.3">
      <c r="AE52308" s="70"/>
    </row>
    <row r="52309" spans="31:31" ht="15.75" x14ac:dyDescent="0.3">
      <c r="AE52309" s="70"/>
    </row>
    <row r="52310" spans="31:31" ht="15.75" x14ac:dyDescent="0.3">
      <c r="AE52310" s="70"/>
    </row>
    <row r="52311" spans="31:31" ht="15.75" x14ac:dyDescent="0.3">
      <c r="AE52311" s="70"/>
    </row>
    <row r="52312" spans="31:31" ht="15.75" x14ac:dyDescent="0.3">
      <c r="AE52312" s="70"/>
    </row>
    <row r="52313" spans="31:31" ht="15.75" x14ac:dyDescent="0.3">
      <c r="AE52313" s="70"/>
    </row>
    <row r="52314" spans="31:31" ht="15.75" x14ac:dyDescent="0.3">
      <c r="AE52314" s="70"/>
    </row>
    <row r="52315" spans="31:31" ht="15.75" x14ac:dyDescent="0.3">
      <c r="AE52315" s="70"/>
    </row>
    <row r="52316" spans="31:31" ht="15.75" x14ac:dyDescent="0.3">
      <c r="AE52316" s="70"/>
    </row>
    <row r="52317" spans="31:31" ht="15.75" x14ac:dyDescent="0.3">
      <c r="AE52317" s="70"/>
    </row>
    <row r="52318" spans="31:31" ht="15.75" x14ac:dyDescent="0.3">
      <c r="AE52318" s="70"/>
    </row>
    <row r="52319" spans="31:31" ht="15.75" x14ac:dyDescent="0.3">
      <c r="AE52319" s="70"/>
    </row>
    <row r="52320" spans="31:31" ht="15.75" x14ac:dyDescent="0.3">
      <c r="AE52320" s="70"/>
    </row>
    <row r="52321" spans="31:31" ht="15.75" x14ac:dyDescent="0.3">
      <c r="AE52321" s="70"/>
    </row>
    <row r="52322" spans="31:31" ht="15.75" x14ac:dyDescent="0.3">
      <c r="AE52322" s="70"/>
    </row>
    <row r="52323" spans="31:31" ht="15.75" x14ac:dyDescent="0.3">
      <c r="AE52323" s="70"/>
    </row>
    <row r="52324" spans="31:31" ht="15.75" x14ac:dyDescent="0.3">
      <c r="AE52324" s="70"/>
    </row>
    <row r="52325" spans="31:31" ht="15.75" x14ac:dyDescent="0.3">
      <c r="AE52325" s="70"/>
    </row>
    <row r="52326" spans="31:31" ht="15.75" x14ac:dyDescent="0.3">
      <c r="AE52326" s="70"/>
    </row>
    <row r="52327" spans="31:31" ht="15.75" x14ac:dyDescent="0.3">
      <c r="AE52327" s="70"/>
    </row>
    <row r="52328" spans="31:31" ht="15.75" x14ac:dyDescent="0.3">
      <c r="AE52328" s="70"/>
    </row>
    <row r="52329" spans="31:31" ht="15.75" x14ac:dyDescent="0.3">
      <c r="AE52329" s="70"/>
    </row>
    <row r="52330" spans="31:31" ht="15.75" x14ac:dyDescent="0.3">
      <c r="AE52330" s="70"/>
    </row>
    <row r="52331" spans="31:31" ht="15.75" x14ac:dyDescent="0.3">
      <c r="AE52331" s="70"/>
    </row>
    <row r="52332" spans="31:31" ht="15.75" x14ac:dyDescent="0.3">
      <c r="AE52332" s="70"/>
    </row>
    <row r="52333" spans="31:31" ht="15.75" x14ac:dyDescent="0.3">
      <c r="AE52333" s="70"/>
    </row>
    <row r="52334" spans="31:31" ht="15.75" x14ac:dyDescent="0.3">
      <c r="AE52334" s="70"/>
    </row>
    <row r="52335" spans="31:31" ht="15.75" x14ac:dyDescent="0.3">
      <c r="AE52335" s="70"/>
    </row>
    <row r="52336" spans="31:31" ht="15.75" x14ac:dyDescent="0.3">
      <c r="AE52336" s="70"/>
    </row>
    <row r="52337" spans="31:31" ht="15.75" x14ac:dyDescent="0.3">
      <c r="AE52337" s="70"/>
    </row>
    <row r="52338" spans="31:31" ht="15.75" x14ac:dyDescent="0.3">
      <c r="AE52338" s="70"/>
    </row>
    <row r="52339" spans="31:31" ht="15.75" x14ac:dyDescent="0.3">
      <c r="AE52339" s="70"/>
    </row>
    <row r="52340" spans="31:31" ht="15.75" x14ac:dyDescent="0.3">
      <c r="AE52340" s="70"/>
    </row>
    <row r="52341" spans="31:31" ht="15.75" x14ac:dyDescent="0.3">
      <c r="AE52341" s="70"/>
    </row>
    <row r="52342" spans="31:31" ht="15.75" x14ac:dyDescent="0.3">
      <c r="AE52342" s="70"/>
    </row>
    <row r="52343" spans="31:31" ht="15.75" x14ac:dyDescent="0.3">
      <c r="AE52343" s="70"/>
    </row>
    <row r="52344" spans="31:31" ht="15.75" x14ac:dyDescent="0.3">
      <c r="AE52344" s="70"/>
    </row>
    <row r="52345" spans="31:31" ht="15.75" x14ac:dyDescent="0.3">
      <c r="AE52345" s="70"/>
    </row>
    <row r="52346" spans="31:31" ht="15.75" x14ac:dyDescent="0.3">
      <c r="AE52346" s="70"/>
    </row>
    <row r="52347" spans="31:31" ht="15.75" x14ac:dyDescent="0.3">
      <c r="AE52347" s="70"/>
    </row>
    <row r="52348" spans="31:31" ht="15.75" x14ac:dyDescent="0.3">
      <c r="AE52348" s="70"/>
    </row>
    <row r="52349" spans="31:31" ht="15.75" x14ac:dyDescent="0.3">
      <c r="AE52349" s="70"/>
    </row>
    <row r="52350" spans="31:31" ht="15.75" x14ac:dyDescent="0.3">
      <c r="AE52350" s="70"/>
    </row>
    <row r="52351" spans="31:31" ht="15.75" x14ac:dyDescent="0.3">
      <c r="AE52351" s="70"/>
    </row>
    <row r="52352" spans="31:31" ht="15.75" x14ac:dyDescent="0.3">
      <c r="AE52352" s="70"/>
    </row>
    <row r="52353" spans="31:31" ht="15.75" x14ac:dyDescent="0.3">
      <c r="AE52353" s="70"/>
    </row>
    <row r="52354" spans="31:31" ht="15.75" x14ac:dyDescent="0.3">
      <c r="AE52354" s="70"/>
    </row>
    <row r="52355" spans="31:31" ht="15.75" x14ac:dyDescent="0.3">
      <c r="AE52355" s="70"/>
    </row>
    <row r="52356" spans="31:31" ht="15.75" x14ac:dyDescent="0.3">
      <c r="AE52356" s="70"/>
    </row>
    <row r="52357" spans="31:31" ht="15.75" x14ac:dyDescent="0.3">
      <c r="AE52357" s="70"/>
    </row>
    <row r="52358" spans="31:31" ht="15.75" x14ac:dyDescent="0.3">
      <c r="AE52358" s="70"/>
    </row>
    <row r="52359" spans="31:31" ht="15.75" x14ac:dyDescent="0.3">
      <c r="AE52359" s="70"/>
    </row>
    <row r="52360" spans="31:31" ht="15.75" x14ac:dyDescent="0.3">
      <c r="AE52360" s="70"/>
    </row>
    <row r="52361" spans="31:31" ht="15.75" x14ac:dyDescent="0.3">
      <c r="AE52361" s="70"/>
    </row>
    <row r="52362" spans="31:31" ht="15.75" x14ac:dyDescent="0.3">
      <c r="AE52362" s="70"/>
    </row>
    <row r="52363" spans="31:31" ht="15.75" x14ac:dyDescent="0.3">
      <c r="AE52363" s="70"/>
    </row>
    <row r="52364" spans="31:31" ht="15.75" x14ac:dyDescent="0.3">
      <c r="AE52364" s="70"/>
    </row>
    <row r="52365" spans="31:31" ht="15.75" x14ac:dyDescent="0.3">
      <c r="AE52365" s="70"/>
    </row>
    <row r="52366" spans="31:31" ht="15.75" x14ac:dyDescent="0.3">
      <c r="AE52366" s="70"/>
    </row>
    <row r="52367" spans="31:31" ht="15.75" x14ac:dyDescent="0.3">
      <c r="AE52367" s="70"/>
    </row>
    <row r="52368" spans="31:31" ht="15.75" x14ac:dyDescent="0.3">
      <c r="AE52368" s="70"/>
    </row>
    <row r="52369" spans="31:31" ht="15.75" x14ac:dyDescent="0.3">
      <c r="AE52369" s="70"/>
    </row>
    <row r="52370" spans="31:31" ht="15.75" x14ac:dyDescent="0.3">
      <c r="AE52370" s="70"/>
    </row>
    <row r="52371" spans="31:31" ht="15.75" x14ac:dyDescent="0.3">
      <c r="AE52371" s="70"/>
    </row>
    <row r="52372" spans="31:31" ht="15.75" x14ac:dyDescent="0.3">
      <c r="AE52372" s="70"/>
    </row>
    <row r="52373" spans="31:31" ht="15.75" x14ac:dyDescent="0.3">
      <c r="AE52373" s="70"/>
    </row>
    <row r="52374" spans="31:31" ht="15.75" x14ac:dyDescent="0.3">
      <c r="AE52374" s="70"/>
    </row>
    <row r="52375" spans="31:31" ht="15.75" x14ac:dyDescent="0.3">
      <c r="AE52375" s="70"/>
    </row>
    <row r="52376" spans="31:31" ht="15.75" x14ac:dyDescent="0.3">
      <c r="AE52376" s="70"/>
    </row>
    <row r="52377" spans="31:31" ht="15.75" x14ac:dyDescent="0.3">
      <c r="AE52377" s="70"/>
    </row>
    <row r="52378" spans="31:31" ht="15.75" x14ac:dyDescent="0.3">
      <c r="AE52378" s="70"/>
    </row>
    <row r="52379" spans="31:31" ht="15.75" x14ac:dyDescent="0.3">
      <c r="AE52379" s="70"/>
    </row>
    <row r="52380" spans="31:31" ht="15.75" x14ac:dyDescent="0.3">
      <c r="AE52380" s="70"/>
    </row>
    <row r="52381" spans="31:31" ht="15.75" x14ac:dyDescent="0.3">
      <c r="AE52381" s="70"/>
    </row>
    <row r="52382" spans="31:31" ht="15.75" x14ac:dyDescent="0.3">
      <c r="AE52382" s="70"/>
    </row>
    <row r="52383" spans="31:31" ht="15.75" x14ac:dyDescent="0.3">
      <c r="AE52383" s="70"/>
    </row>
    <row r="52384" spans="31:31" ht="15.75" x14ac:dyDescent="0.3">
      <c r="AE52384" s="70"/>
    </row>
    <row r="52385" spans="31:31" ht="15.75" x14ac:dyDescent="0.3">
      <c r="AE52385" s="70"/>
    </row>
    <row r="52386" spans="31:31" ht="15.75" x14ac:dyDescent="0.3">
      <c r="AE52386" s="70"/>
    </row>
    <row r="52387" spans="31:31" ht="15.75" x14ac:dyDescent="0.3">
      <c r="AE52387" s="70"/>
    </row>
    <row r="52388" spans="31:31" ht="15.75" x14ac:dyDescent="0.3">
      <c r="AE52388" s="70"/>
    </row>
    <row r="52389" spans="31:31" ht="15.75" x14ac:dyDescent="0.3">
      <c r="AE52389" s="70"/>
    </row>
    <row r="52390" spans="31:31" ht="15.75" x14ac:dyDescent="0.3">
      <c r="AE52390" s="70"/>
    </row>
    <row r="52391" spans="31:31" ht="15.75" x14ac:dyDescent="0.3">
      <c r="AE52391" s="70"/>
    </row>
    <row r="52392" spans="31:31" ht="15.75" x14ac:dyDescent="0.3">
      <c r="AE52392" s="70"/>
    </row>
    <row r="52393" spans="31:31" ht="15.75" x14ac:dyDescent="0.3">
      <c r="AE52393" s="70"/>
    </row>
    <row r="52394" spans="31:31" ht="15.75" x14ac:dyDescent="0.3">
      <c r="AE52394" s="70"/>
    </row>
    <row r="52395" spans="31:31" ht="15.75" x14ac:dyDescent="0.3">
      <c r="AE52395" s="70"/>
    </row>
    <row r="52396" spans="31:31" ht="15.75" x14ac:dyDescent="0.3">
      <c r="AE52396" s="70"/>
    </row>
    <row r="52397" spans="31:31" ht="15.75" x14ac:dyDescent="0.3">
      <c r="AE52397" s="70"/>
    </row>
    <row r="52398" spans="31:31" ht="15.75" x14ac:dyDescent="0.3">
      <c r="AE52398" s="70"/>
    </row>
    <row r="52399" spans="31:31" ht="15.75" x14ac:dyDescent="0.3">
      <c r="AE52399" s="70"/>
    </row>
    <row r="52400" spans="31:31" ht="15.75" x14ac:dyDescent="0.3">
      <c r="AE52400" s="70"/>
    </row>
    <row r="52401" spans="31:31" ht="15.75" x14ac:dyDescent="0.3">
      <c r="AE52401" s="70"/>
    </row>
    <row r="52402" spans="31:31" ht="15.75" x14ac:dyDescent="0.3">
      <c r="AE52402" s="70"/>
    </row>
    <row r="52403" spans="31:31" ht="15.75" x14ac:dyDescent="0.3">
      <c r="AE52403" s="70"/>
    </row>
    <row r="52404" spans="31:31" ht="15.75" x14ac:dyDescent="0.3">
      <c r="AE52404" s="70"/>
    </row>
    <row r="52405" spans="31:31" ht="15.75" x14ac:dyDescent="0.3">
      <c r="AE52405" s="70"/>
    </row>
    <row r="52406" spans="31:31" ht="15.75" x14ac:dyDescent="0.3">
      <c r="AE52406" s="70"/>
    </row>
    <row r="52407" spans="31:31" ht="15.75" x14ac:dyDescent="0.3">
      <c r="AE52407" s="70"/>
    </row>
    <row r="52408" spans="31:31" ht="15.75" x14ac:dyDescent="0.3">
      <c r="AE52408" s="70"/>
    </row>
    <row r="52409" spans="31:31" ht="15.75" x14ac:dyDescent="0.3">
      <c r="AE52409" s="70"/>
    </row>
    <row r="52410" spans="31:31" ht="15.75" x14ac:dyDescent="0.3">
      <c r="AE52410" s="70"/>
    </row>
    <row r="52411" spans="31:31" ht="15.75" x14ac:dyDescent="0.3">
      <c r="AE52411" s="70"/>
    </row>
    <row r="52412" spans="31:31" ht="15.75" x14ac:dyDescent="0.3">
      <c r="AE52412" s="70"/>
    </row>
    <row r="52413" spans="31:31" ht="15.75" x14ac:dyDescent="0.3">
      <c r="AE52413" s="70"/>
    </row>
    <row r="52414" spans="31:31" ht="15.75" x14ac:dyDescent="0.3">
      <c r="AE52414" s="70"/>
    </row>
    <row r="52415" spans="31:31" ht="15.75" x14ac:dyDescent="0.3">
      <c r="AE52415" s="70"/>
    </row>
    <row r="52416" spans="31:31" ht="15.75" x14ac:dyDescent="0.3">
      <c r="AE52416" s="70"/>
    </row>
    <row r="52417" spans="31:31" ht="15.75" x14ac:dyDescent="0.3">
      <c r="AE52417" s="70"/>
    </row>
    <row r="52418" spans="31:31" ht="15.75" x14ac:dyDescent="0.3">
      <c r="AE52418" s="70"/>
    </row>
    <row r="52419" spans="31:31" ht="15.75" x14ac:dyDescent="0.3">
      <c r="AE52419" s="70"/>
    </row>
    <row r="52420" spans="31:31" ht="15.75" x14ac:dyDescent="0.3">
      <c r="AE52420" s="70"/>
    </row>
    <row r="52421" spans="31:31" ht="15.75" x14ac:dyDescent="0.3">
      <c r="AE52421" s="70"/>
    </row>
    <row r="52422" spans="31:31" ht="15.75" x14ac:dyDescent="0.3">
      <c r="AE52422" s="70"/>
    </row>
    <row r="52423" spans="31:31" ht="15.75" x14ac:dyDescent="0.3">
      <c r="AE52423" s="70"/>
    </row>
    <row r="52424" spans="31:31" ht="15.75" x14ac:dyDescent="0.3">
      <c r="AE52424" s="70"/>
    </row>
    <row r="52425" spans="31:31" ht="15.75" x14ac:dyDescent="0.3">
      <c r="AE52425" s="70"/>
    </row>
    <row r="52426" spans="31:31" ht="15.75" x14ac:dyDescent="0.3">
      <c r="AE52426" s="70"/>
    </row>
    <row r="52427" spans="31:31" ht="15.75" x14ac:dyDescent="0.3">
      <c r="AE52427" s="70"/>
    </row>
    <row r="52428" spans="31:31" ht="15.75" x14ac:dyDescent="0.3">
      <c r="AE52428" s="70"/>
    </row>
    <row r="52429" spans="31:31" ht="15.75" x14ac:dyDescent="0.3">
      <c r="AE52429" s="70"/>
    </row>
    <row r="52430" spans="31:31" ht="15.75" x14ac:dyDescent="0.3">
      <c r="AE52430" s="70"/>
    </row>
    <row r="52431" spans="31:31" ht="15.75" x14ac:dyDescent="0.3">
      <c r="AE52431" s="70"/>
    </row>
    <row r="52432" spans="31:31" ht="15.75" x14ac:dyDescent="0.3">
      <c r="AE52432" s="70"/>
    </row>
    <row r="52433" spans="31:31" ht="15.75" x14ac:dyDescent="0.3">
      <c r="AE52433" s="70"/>
    </row>
    <row r="52434" spans="31:31" ht="15.75" x14ac:dyDescent="0.3">
      <c r="AE52434" s="70"/>
    </row>
    <row r="52435" spans="31:31" ht="15.75" x14ac:dyDescent="0.3">
      <c r="AE52435" s="70"/>
    </row>
    <row r="52436" spans="31:31" ht="15.75" x14ac:dyDescent="0.3">
      <c r="AE52436" s="70"/>
    </row>
    <row r="52437" spans="31:31" ht="15.75" x14ac:dyDescent="0.3">
      <c r="AE52437" s="70"/>
    </row>
    <row r="52438" spans="31:31" ht="15.75" x14ac:dyDescent="0.3">
      <c r="AE52438" s="70"/>
    </row>
    <row r="52439" spans="31:31" ht="15.75" x14ac:dyDescent="0.3">
      <c r="AE52439" s="70"/>
    </row>
    <row r="52440" spans="31:31" ht="15.75" x14ac:dyDescent="0.3">
      <c r="AE52440" s="70"/>
    </row>
    <row r="52441" spans="31:31" ht="15.75" x14ac:dyDescent="0.3">
      <c r="AE52441" s="70"/>
    </row>
    <row r="52442" spans="31:31" ht="15.75" x14ac:dyDescent="0.3">
      <c r="AE52442" s="70"/>
    </row>
    <row r="52443" spans="31:31" ht="15.75" x14ac:dyDescent="0.3">
      <c r="AE52443" s="70"/>
    </row>
    <row r="52444" spans="31:31" ht="15.75" x14ac:dyDescent="0.3">
      <c r="AE52444" s="70"/>
    </row>
    <row r="52445" spans="31:31" ht="15.75" x14ac:dyDescent="0.3">
      <c r="AE52445" s="70"/>
    </row>
    <row r="52446" spans="31:31" ht="15.75" x14ac:dyDescent="0.3">
      <c r="AE52446" s="70"/>
    </row>
    <row r="52447" spans="31:31" ht="15.75" x14ac:dyDescent="0.3">
      <c r="AE52447" s="70"/>
    </row>
    <row r="52448" spans="31:31" ht="15.75" x14ac:dyDescent="0.3">
      <c r="AE52448" s="70"/>
    </row>
    <row r="52449" spans="31:31" ht="15.75" x14ac:dyDescent="0.3">
      <c r="AE52449" s="70"/>
    </row>
    <row r="52450" spans="31:31" ht="15.75" x14ac:dyDescent="0.3">
      <c r="AE52450" s="70"/>
    </row>
    <row r="52451" spans="31:31" ht="15.75" x14ac:dyDescent="0.3">
      <c r="AE52451" s="70"/>
    </row>
    <row r="52452" spans="31:31" ht="15.75" x14ac:dyDescent="0.3">
      <c r="AE52452" s="70"/>
    </row>
    <row r="52453" spans="31:31" ht="15.75" x14ac:dyDescent="0.3">
      <c r="AE52453" s="70"/>
    </row>
    <row r="52454" spans="31:31" ht="15.75" x14ac:dyDescent="0.3">
      <c r="AE52454" s="70"/>
    </row>
    <row r="52455" spans="31:31" ht="15.75" x14ac:dyDescent="0.3">
      <c r="AE52455" s="70"/>
    </row>
    <row r="52456" spans="31:31" ht="15.75" x14ac:dyDescent="0.3">
      <c r="AE52456" s="70"/>
    </row>
    <row r="52457" spans="31:31" ht="15.75" x14ac:dyDescent="0.3">
      <c r="AE52457" s="70"/>
    </row>
    <row r="52458" spans="31:31" ht="15.75" x14ac:dyDescent="0.3">
      <c r="AE52458" s="70"/>
    </row>
    <row r="52459" spans="31:31" ht="15.75" x14ac:dyDescent="0.3">
      <c r="AE52459" s="70"/>
    </row>
    <row r="52460" spans="31:31" ht="15.75" x14ac:dyDescent="0.3">
      <c r="AE52460" s="70"/>
    </row>
    <row r="52461" spans="31:31" ht="15.75" x14ac:dyDescent="0.3">
      <c r="AE52461" s="70"/>
    </row>
    <row r="52462" spans="31:31" ht="15.75" x14ac:dyDescent="0.3">
      <c r="AE52462" s="70"/>
    </row>
    <row r="52463" spans="31:31" ht="15.75" x14ac:dyDescent="0.3">
      <c r="AE52463" s="70"/>
    </row>
    <row r="52464" spans="31:31" ht="15.75" x14ac:dyDescent="0.3">
      <c r="AE52464" s="70"/>
    </row>
    <row r="52465" spans="31:31" ht="15.75" x14ac:dyDescent="0.3">
      <c r="AE52465" s="70"/>
    </row>
    <row r="52466" spans="31:31" ht="15.75" x14ac:dyDescent="0.3">
      <c r="AE52466" s="70"/>
    </row>
    <row r="52467" spans="31:31" ht="15.75" x14ac:dyDescent="0.3">
      <c r="AE52467" s="70"/>
    </row>
    <row r="52468" spans="31:31" ht="15.75" x14ac:dyDescent="0.3">
      <c r="AE52468" s="70"/>
    </row>
    <row r="52469" spans="31:31" ht="15.75" x14ac:dyDescent="0.3">
      <c r="AE52469" s="70"/>
    </row>
    <row r="52470" spans="31:31" ht="15.75" x14ac:dyDescent="0.3">
      <c r="AE52470" s="70"/>
    </row>
    <row r="52471" spans="31:31" ht="15.75" x14ac:dyDescent="0.3">
      <c r="AE52471" s="70"/>
    </row>
    <row r="52472" spans="31:31" ht="15.75" x14ac:dyDescent="0.3">
      <c r="AE52472" s="70"/>
    </row>
    <row r="52473" spans="31:31" ht="15.75" x14ac:dyDescent="0.3">
      <c r="AE52473" s="70"/>
    </row>
    <row r="52474" spans="31:31" ht="15.75" x14ac:dyDescent="0.3">
      <c r="AE52474" s="70"/>
    </row>
    <row r="52475" spans="31:31" ht="15.75" x14ac:dyDescent="0.3">
      <c r="AE52475" s="70"/>
    </row>
    <row r="52476" spans="31:31" ht="15.75" x14ac:dyDescent="0.3">
      <c r="AE52476" s="70"/>
    </row>
    <row r="52477" spans="31:31" ht="15.75" x14ac:dyDescent="0.3">
      <c r="AE52477" s="70"/>
    </row>
    <row r="52478" spans="31:31" ht="15.75" x14ac:dyDescent="0.3">
      <c r="AE52478" s="70"/>
    </row>
    <row r="52479" spans="31:31" ht="15.75" x14ac:dyDescent="0.3">
      <c r="AE52479" s="70"/>
    </row>
    <row r="52480" spans="31:31" ht="15.75" x14ac:dyDescent="0.3">
      <c r="AE52480" s="70"/>
    </row>
    <row r="52481" spans="31:31" ht="15.75" x14ac:dyDescent="0.3">
      <c r="AE52481" s="70"/>
    </row>
    <row r="52482" spans="31:31" ht="15.75" x14ac:dyDescent="0.3">
      <c r="AE52482" s="70"/>
    </row>
    <row r="52483" spans="31:31" ht="15.75" x14ac:dyDescent="0.3">
      <c r="AE52483" s="70"/>
    </row>
    <row r="52484" spans="31:31" ht="15.75" x14ac:dyDescent="0.3">
      <c r="AE52484" s="70"/>
    </row>
    <row r="52485" spans="31:31" ht="15.75" x14ac:dyDescent="0.3">
      <c r="AE52485" s="70"/>
    </row>
    <row r="52486" spans="31:31" ht="15.75" x14ac:dyDescent="0.3">
      <c r="AE52486" s="70"/>
    </row>
    <row r="52487" spans="31:31" ht="15.75" x14ac:dyDescent="0.3">
      <c r="AE52487" s="70"/>
    </row>
    <row r="52488" spans="31:31" ht="15.75" x14ac:dyDescent="0.3">
      <c r="AE52488" s="70"/>
    </row>
    <row r="52489" spans="31:31" ht="15.75" x14ac:dyDescent="0.3">
      <c r="AE52489" s="70"/>
    </row>
    <row r="52490" spans="31:31" ht="15.75" x14ac:dyDescent="0.3">
      <c r="AE52490" s="70"/>
    </row>
    <row r="52491" spans="31:31" ht="15.75" x14ac:dyDescent="0.3">
      <c r="AE52491" s="70"/>
    </row>
    <row r="52492" spans="31:31" ht="15.75" x14ac:dyDescent="0.3">
      <c r="AE52492" s="70"/>
    </row>
    <row r="52493" spans="31:31" ht="15.75" x14ac:dyDescent="0.3">
      <c r="AE52493" s="70"/>
    </row>
    <row r="52494" spans="31:31" ht="15.75" x14ac:dyDescent="0.3">
      <c r="AE52494" s="70"/>
    </row>
    <row r="52495" spans="31:31" ht="15.75" x14ac:dyDescent="0.3">
      <c r="AE52495" s="70"/>
    </row>
    <row r="52496" spans="31:31" ht="15.75" x14ac:dyDescent="0.3">
      <c r="AE52496" s="70"/>
    </row>
    <row r="52497" spans="31:31" ht="15.75" x14ac:dyDescent="0.3">
      <c r="AE52497" s="70"/>
    </row>
    <row r="52498" spans="31:31" ht="15.75" x14ac:dyDescent="0.3">
      <c r="AE52498" s="70"/>
    </row>
    <row r="52499" spans="31:31" ht="15.75" x14ac:dyDescent="0.3">
      <c r="AE52499" s="70"/>
    </row>
    <row r="52500" spans="31:31" ht="15.75" x14ac:dyDescent="0.3">
      <c r="AE52500" s="70"/>
    </row>
    <row r="52501" spans="31:31" ht="15.75" x14ac:dyDescent="0.3">
      <c r="AE52501" s="70"/>
    </row>
    <row r="52502" spans="31:31" ht="15.75" x14ac:dyDescent="0.3">
      <c r="AE52502" s="70"/>
    </row>
    <row r="52503" spans="31:31" ht="15.75" x14ac:dyDescent="0.3">
      <c r="AE52503" s="70"/>
    </row>
    <row r="52504" spans="31:31" ht="15.75" x14ac:dyDescent="0.3">
      <c r="AE52504" s="70"/>
    </row>
    <row r="52505" spans="31:31" ht="15.75" x14ac:dyDescent="0.3">
      <c r="AE52505" s="70"/>
    </row>
    <row r="52506" spans="31:31" ht="15.75" x14ac:dyDescent="0.3">
      <c r="AE52506" s="70"/>
    </row>
    <row r="52507" spans="31:31" ht="15.75" x14ac:dyDescent="0.3">
      <c r="AE52507" s="70"/>
    </row>
    <row r="52508" spans="31:31" ht="15.75" x14ac:dyDescent="0.3">
      <c r="AE52508" s="70"/>
    </row>
    <row r="52509" spans="31:31" ht="15.75" x14ac:dyDescent="0.3">
      <c r="AE52509" s="70"/>
    </row>
    <row r="52510" spans="31:31" ht="15.75" x14ac:dyDescent="0.3">
      <c r="AE52510" s="70"/>
    </row>
    <row r="52511" spans="31:31" ht="15.75" x14ac:dyDescent="0.3">
      <c r="AE52511" s="70"/>
    </row>
    <row r="52512" spans="31:31" ht="15.75" x14ac:dyDescent="0.3">
      <c r="AE52512" s="70"/>
    </row>
    <row r="52513" spans="31:31" ht="15.75" x14ac:dyDescent="0.3">
      <c r="AE52513" s="70"/>
    </row>
    <row r="52514" spans="31:31" ht="15.75" x14ac:dyDescent="0.3">
      <c r="AE52514" s="70"/>
    </row>
    <row r="52515" spans="31:31" ht="15.75" x14ac:dyDescent="0.3">
      <c r="AE52515" s="70"/>
    </row>
    <row r="52516" spans="31:31" ht="15.75" x14ac:dyDescent="0.3">
      <c r="AE52516" s="70"/>
    </row>
    <row r="52517" spans="31:31" ht="15.75" x14ac:dyDescent="0.3">
      <c r="AE52517" s="70"/>
    </row>
    <row r="52518" spans="31:31" ht="15.75" x14ac:dyDescent="0.3">
      <c r="AE52518" s="70"/>
    </row>
    <row r="52519" spans="31:31" ht="15.75" x14ac:dyDescent="0.3">
      <c r="AE52519" s="70"/>
    </row>
    <row r="52520" spans="31:31" ht="15.75" x14ac:dyDescent="0.3">
      <c r="AE52520" s="70"/>
    </row>
    <row r="52521" spans="31:31" ht="15.75" x14ac:dyDescent="0.3">
      <c r="AE52521" s="70"/>
    </row>
    <row r="52522" spans="31:31" ht="15.75" x14ac:dyDescent="0.3">
      <c r="AE52522" s="70"/>
    </row>
    <row r="52523" spans="31:31" ht="15.75" x14ac:dyDescent="0.3">
      <c r="AE52523" s="70"/>
    </row>
    <row r="52524" spans="31:31" ht="15.75" x14ac:dyDescent="0.3">
      <c r="AE52524" s="70"/>
    </row>
    <row r="52525" spans="31:31" ht="15.75" x14ac:dyDescent="0.3">
      <c r="AE52525" s="70"/>
    </row>
    <row r="52526" spans="31:31" ht="15.75" x14ac:dyDescent="0.3">
      <c r="AE52526" s="70"/>
    </row>
    <row r="52527" spans="31:31" ht="15.75" x14ac:dyDescent="0.3">
      <c r="AE52527" s="70"/>
    </row>
    <row r="52528" spans="31:31" ht="15.75" x14ac:dyDescent="0.3">
      <c r="AE52528" s="70"/>
    </row>
    <row r="52529" spans="31:31" ht="15.75" x14ac:dyDescent="0.3">
      <c r="AE52529" s="70"/>
    </row>
    <row r="52530" spans="31:31" ht="15.75" x14ac:dyDescent="0.3">
      <c r="AE52530" s="70"/>
    </row>
    <row r="52531" spans="31:31" ht="15.75" x14ac:dyDescent="0.3">
      <c r="AE52531" s="70"/>
    </row>
    <row r="52532" spans="31:31" ht="15.75" x14ac:dyDescent="0.3">
      <c r="AE52532" s="70"/>
    </row>
    <row r="52533" spans="31:31" ht="15.75" x14ac:dyDescent="0.3">
      <c r="AE52533" s="70"/>
    </row>
    <row r="52534" spans="31:31" ht="15.75" x14ac:dyDescent="0.3">
      <c r="AE52534" s="70"/>
    </row>
    <row r="52535" spans="31:31" ht="15.75" x14ac:dyDescent="0.3">
      <c r="AE52535" s="70"/>
    </row>
    <row r="52536" spans="31:31" ht="15.75" x14ac:dyDescent="0.3">
      <c r="AE52536" s="70"/>
    </row>
    <row r="52537" spans="31:31" ht="15.75" x14ac:dyDescent="0.3">
      <c r="AE52537" s="70"/>
    </row>
    <row r="52538" spans="31:31" ht="15.75" x14ac:dyDescent="0.3">
      <c r="AE52538" s="70"/>
    </row>
    <row r="52539" spans="31:31" ht="15.75" x14ac:dyDescent="0.3">
      <c r="AE52539" s="70"/>
    </row>
    <row r="52540" spans="31:31" ht="15.75" x14ac:dyDescent="0.3">
      <c r="AE52540" s="70"/>
    </row>
    <row r="52541" spans="31:31" ht="15.75" x14ac:dyDescent="0.3">
      <c r="AE52541" s="70"/>
    </row>
    <row r="52542" spans="31:31" ht="15.75" x14ac:dyDescent="0.3">
      <c r="AE52542" s="70"/>
    </row>
    <row r="52543" spans="31:31" ht="15.75" x14ac:dyDescent="0.3">
      <c r="AE52543" s="70"/>
    </row>
    <row r="52544" spans="31:31" ht="15.75" x14ac:dyDescent="0.3">
      <c r="AE52544" s="70"/>
    </row>
    <row r="52545" spans="31:31" ht="15.75" x14ac:dyDescent="0.3">
      <c r="AE52545" s="70"/>
    </row>
    <row r="52546" spans="31:31" ht="15.75" x14ac:dyDescent="0.3">
      <c r="AE52546" s="70"/>
    </row>
    <row r="52547" spans="31:31" ht="15.75" x14ac:dyDescent="0.3">
      <c r="AE52547" s="70"/>
    </row>
    <row r="52548" spans="31:31" ht="15.75" x14ac:dyDescent="0.3">
      <c r="AE52548" s="70"/>
    </row>
    <row r="52549" spans="31:31" ht="15.75" x14ac:dyDescent="0.3">
      <c r="AE52549" s="70"/>
    </row>
    <row r="52550" spans="31:31" ht="15.75" x14ac:dyDescent="0.3">
      <c r="AE52550" s="70"/>
    </row>
    <row r="52551" spans="31:31" ht="15.75" x14ac:dyDescent="0.3">
      <c r="AE52551" s="70"/>
    </row>
    <row r="52552" spans="31:31" ht="15.75" x14ac:dyDescent="0.3">
      <c r="AE52552" s="70"/>
    </row>
    <row r="52553" spans="31:31" ht="15.75" x14ac:dyDescent="0.3">
      <c r="AE52553" s="70"/>
    </row>
    <row r="52554" spans="31:31" ht="15.75" x14ac:dyDescent="0.3">
      <c r="AE52554" s="70"/>
    </row>
    <row r="52555" spans="31:31" ht="15.75" x14ac:dyDescent="0.3">
      <c r="AE52555" s="70"/>
    </row>
    <row r="52556" spans="31:31" ht="15.75" x14ac:dyDescent="0.3">
      <c r="AE52556" s="70"/>
    </row>
    <row r="52557" spans="31:31" ht="15.75" x14ac:dyDescent="0.3">
      <c r="AE52557" s="70"/>
    </row>
    <row r="52558" spans="31:31" ht="15.75" x14ac:dyDescent="0.3">
      <c r="AE52558" s="70"/>
    </row>
    <row r="52559" spans="31:31" ht="15.75" x14ac:dyDescent="0.3">
      <c r="AE52559" s="70"/>
    </row>
    <row r="52560" spans="31:31" ht="15.75" x14ac:dyDescent="0.3">
      <c r="AE52560" s="70"/>
    </row>
    <row r="52561" spans="31:31" ht="15.75" x14ac:dyDescent="0.3">
      <c r="AE52561" s="70"/>
    </row>
    <row r="52562" spans="31:31" ht="15.75" x14ac:dyDescent="0.3">
      <c r="AE52562" s="70"/>
    </row>
    <row r="52563" spans="31:31" ht="15.75" x14ac:dyDescent="0.3">
      <c r="AE52563" s="70"/>
    </row>
    <row r="52564" spans="31:31" ht="15.75" x14ac:dyDescent="0.3">
      <c r="AE52564" s="70"/>
    </row>
    <row r="52565" spans="31:31" ht="15.75" x14ac:dyDescent="0.3">
      <c r="AE52565" s="70"/>
    </row>
    <row r="52566" spans="31:31" ht="15.75" x14ac:dyDescent="0.3">
      <c r="AE52566" s="70"/>
    </row>
    <row r="52567" spans="31:31" ht="15.75" x14ac:dyDescent="0.3">
      <c r="AE52567" s="70"/>
    </row>
    <row r="52568" spans="31:31" ht="15.75" x14ac:dyDescent="0.3">
      <c r="AE52568" s="70"/>
    </row>
    <row r="52569" spans="31:31" ht="15.75" x14ac:dyDescent="0.3">
      <c r="AE52569" s="70"/>
    </row>
    <row r="52570" spans="31:31" ht="15.75" x14ac:dyDescent="0.3">
      <c r="AE52570" s="70"/>
    </row>
    <row r="52571" spans="31:31" ht="15.75" x14ac:dyDescent="0.3">
      <c r="AE52571" s="70"/>
    </row>
    <row r="52572" spans="31:31" ht="15.75" x14ac:dyDescent="0.3">
      <c r="AE52572" s="70"/>
    </row>
    <row r="52573" spans="31:31" ht="15.75" x14ac:dyDescent="0.3">
      <c r="AE52573" s="70"/>
    </row>
    <row r="52574" spans="31:31" ht="15.75" x14ac:dyDescent="0.3">
      <c r="AE52574" s="70"/>
    </row>
    <row r="52575" spans="31:31" ht="15.75" x14ac:dyDescent="0.3">
      <c r="AE52575" s="70"/>
    </row>
    <row r="52576" spans="31:31" ht="15.75" x14ac:dyDescent="0.3">
      <c r="AE52576" s="70"/>
    </row>
    <row r="52577" spans="31:31" ht="15.75" x14ac:dyDescent="0.3">
      <c r="AE52577" s="70"/>
    </row>
    <row r="52578" spans="31:31" ht="15.75" x14ac:dyDescent="0.3">
      <c r="AE52578" s="70"/>
    </row>
    <row r="52579" spans="31:31" ht="15.75" x14ac:dyDescent="0.3">
      <c r="AE52579" s="70"/>
    </row>
    <row r="52580" spans="31:31" ht="15.75" x14ac:dyDescent="0.3">
      <c r="AE52580" s="70"/>
    </row>
    <row r="52581" spans="31:31" ht="15.75" x14ac:dyDescent="0.3">
      <c r="AE52581" s="70"/>
    </row>
    <row r="52582" spans="31:31" ht="15.75" x14ac:dyDescent="0.3">
      <c r="AE52582" s="70"/>
    </row>
    <row r="52583" spans="31:31" ht="15.75" x14ac:dyDescent="0.3">
      <c r="AE52583" s="70"/>
    </row>
    <row r="52584" spans="31:31" ht="15.75" x14ac:dyDescent="0.3">
      <c r="AE52584" s="70"/>
    </row>
    <row r="52585" spans="31:31" ht="15.75" x14ac:dyDescent="0.3">
      <c r="AE52585" s="70"/>
    </row>
    <row r="52586" spans="31:31" ht="15.75" x14ac:dyDescent="0.3">
      <c r="AE52586" s="70"/>
    </row>
    <row r="52587" spans="31:31" ht="15.75" x14ac:dyDescent="0.3">
      <c r="AE52587" s="70"/>
    </row>
    <row r="52588" spans="31:31" ht="15.75" x14ac:dyDescent="0.3">
      <c r="AE52588" s="70"/>
    </row>
    <row r="52589" spans="31:31" ht="15.75" x14ac:dyDescent="0.3">
      <c r="AE52589" s="70"/>
    </row>
    <row r="52590" spans="31:31" ht="15.75" x14ac:dyDescent="0.3">
      <c r="AE52590" s="70"/>
    </row>
    <row r="52591" spans="31:31" ht="15.75" x14ac:dyDescent="0.3">
      <c r="AE52591" s="70"/>
    </row>
    <row r="52592" spans="31:31" ht="15.75" x14ac:dyDescent="0.3">
      <c r="AE52592" s="70"/>
    </row>
    <row r="52593" spans="31:31" ht="15.75" x14ac:dyDescent="0.3">
      <c r="AE52593" s="70"/>
    </row>
    <row r="52594" spans="31:31" ht="15.75" x14ac:dyDescent="0.3">
      <c r="AE52594" s="70"/>
    </row>
    <row r="52595" spans="31:31" ht="15.75" x14ac:dyDescent="0.3">
      <c r="AE52595" s="70"/>
    </row>
    <row r="52596" spans="31:31" ht="15.75" x14ac:dyDescent="0.3">
      <c r="AE52596" s="70"/>
    </row>
    <row r="52597" spans="31:31" ht="15.75" x14ac:dyDescent="0.3">
      <c r="AE52597" s="70"/>
    </row>
    <row r="52598" spans="31:31" ht="15.75" x14ac:dyDescent="0.3">
      <c r="AE52598" s="70"/>
    </row>
    <row r="52599" spans="31:31" ht="15.75" x14ac:dyDescent="0.3">
      <c r="AE52599" s="70"/>
    </row>
    <row r="52600" spans="31:31" ht="15.75" x14ac:dyDescent="0.3">
      <c r="AE52600" s="70"/>
    </row>
    <row r="52601" spans="31:31" ht="15.75" x14ac:dyDescent="0.3">
      <c r="AE52601" s="70"/>
    </row>
    <row r="52602" spans="31:31" ht="15.75" x14ac:dyDescent="0.3">
      <c r="AE52602" s="70"/>
    </row>
    <row r="52603" spans="31:31" ht="15.75" x14ac:dyDescent="0.3">
      <c r="AE52603" s="70"/>
    </row>
    <row r="52604" spans="31:31" ht="15.75" x14ac:dyDescent="0.3">
      <c r="AE52604" s="70"/>
    </row>
    <row r="52605" spans="31:31" ht="15.75" x14ac:dyDescent="0.3">
      <c r="AE52605" s="70"/>
    </row>
    <row r="52606" spans="31:31" ht="15.75" x14ac:dyDescent="0.3">
      <c r="AE52606" s="70"/>
    </row>
    <row r="52607" spans="31:31" ht="15.75" x14ac:dyDescent="0.3">
      <c r="AE52607" s="70"/>
    </row>
    <row r="52608" spans="31:31" ht="15.75" x14ac:dyDescent="0.3">
      <c r="AE52608" s="70"/>
    </row>
    <row r="52609" spans="31:31" ht="15.75" x14ac:dyDescent="0.3">
      <c r="AE52609" s="70"/>
    </row>
    <row r="52610" spans="31:31" ht="15.75" x14ac:dyDescent="0.3">
      <c r="AE52610" s="70"/>
    </row>
    <row r="52611" spans="31:31" ht="15.75" x14ac:dyDescent="0.3">
      <c r="AE52611" s="70"/>
    </row>
    <row r="52612" spans="31:31" ht="15.75" x14ac:dyDescent="0.3">
      <c r="AE52612" s="70"/>
    </row>
    <row r="52613" spans="31:31" ht="15.75" x14ac:dyDescent="0.3">
      <c r="AE52613" s="70"/>
    </row>
    <row r="52614" spans="31:31" ht="15.75" x14ac:dyDescent="0.3">
      <c r="AE52614" s="70"/>
    </row>
    <row r="52615" spans="31:31" ht="15.75" x14ac:dyDescent="0.3">
      <c r="AE52615" s="70"/>
    </row>
    <row r="52616" spans="31:31" ht="15.75" x14ac:dyDescent="0.3">
      <c r="AE52616" s="70"/>
    </row>
    <row r="52617" spans="31:31" ht="15.75" x14ac:dyDescent="0.3">
      <c r="AE52617" s="70"/>
    </row>
    <row r="52618" spans="31:31" ht="15.75" x14ac:dyDescent="0.3">
      <c r="AE52618" s="70"/>
    </row>
    <row r="52619" spans="31:31" ht="15.75" x14ac:dyDescent="0.3">
      <c r="AE52619" s="70"/>
    </row>
    <row r="52620" spans="31:31" ht="15.75" x14ac:dyDescent="0.3">
      <c r="AE52620" s="70"/>
    </row>
    <row r="52621" spans="31:31" ht="15.75" x14ac:dyDescent="0.3">
      <c r="AE52621" s="70"/>
    </row>
    <row r="52622" spans="31:31" ht="15.75" x14ac:dyDescent="0.3">
      <c r="AE52622" s="70"/>
    </row>
    <row r="52623" spans="31:31" ht="15.75" x14ac:dyDescent="0.3">
      <c r="AE52623" s="70"/>
    </row>
    <row r="52624" spans="31:31" ht="15.75" x14ac:dyDescent="0.3">
      <c r="AE52624" s="70"/>
    </row>
    <row r="52625" spans="31:31" ht="15.75" x14ac:dyDescent="0.3">
      <c r="AE52625" s="70"/>
    </row>
    <row r="52626" spans="31:31" ht="15.75" x14ac:dyDescent="0.3">
      <c r="AE52626" s="70"/>
    </row>
    <row r="52627" spans="31:31" ht="15.75" x14ac:dyDescent="0.3">
      <c r="AE52627" s="70"/>
    </row>
    <row r="52628" spans="31:31" ht="15.75" x14ac:dyDescent="0.3">
      <c r="AE52628" s="70"/>
    </row>
    <row r="52629" spans="31:31" ht="15.75" x14ac:dyDescent="0.3">
      <c r="AE52629" s="70"/>
    </row>
    <row r="52630" spans="31:31" ht="15.75" x14ac:dyDescent="0.3">
      <c r="AE52630" s="70"/>
    </row>
    <row r="52631" spans="31:31" ht="15.75" x14ac:dyDescent="0.3">
      <c r="AE52631" s="70"/>
    </row>
    <row r="52632" spans="31:31" ht="15.75" x14ac:dyDescent="0.3">
      <c r="AE52632" s="70"/>
    </row>
    <row r="52633" spans="31:31" ht="15.75" x14ac:dyDescent="0.3">
      <c r="AE52633" s="70"/>
    </row>
    <row r="52634" spans="31:31" ht="15.75" x14ac:dyDescent="0.3">
      <c r="AE52634" s="70"/>
    </row>
    <row r="52635" spans="31:31" ht="15.75" x14ac:dyDescent="0.3">
      <c r="AE52635" s="70"/>
    </row>
    <row r="52636" spans="31:31" ht="15.75" x14ac:dyDescent="0.3">
      <c r="AE52636" s="70"/>
    </row>
    <row r="52637" spans="31:31" ht="15.75" x14ac:dyDescent="0.3">
      <c r="AE52637" s="70"/>
    </row>
    <row r="52638" spans="31:31" ht="15.75" x14ac:dyDescent="0.3">
      <c r="AE52638" s="70"/>
    </row>
    <row r="52639" spans="31:31" ht="15.75" x14ac:dyDescent="0.3">
      <c r="AE52639" s="70"/>
    </row>
    <row r="52640" spans="31:31" ht="15.75" x14ac:dyDescent="0.3">
      <c r="AE52640" s="70"/>
    </row>
    <row r="52641" spans="31:31" ht="15.75" x14ac:dyDescent="0.3">
      <c r="AE52641" s="70"/>
    </row>
    <row r="52642" spans="31:31" ht="15.75" x14ac:dyDescent="0.3">
      <c r="AE52642" s="70"/>
    </row>
    <row r="52643" spans="31:31" ht="15.75" x14ac:dyDescent="0.3">
      <c r="AE52643" s="70"/>
    </row>
    <row r="52644" spans="31:31" ht="15.75" x14ac:dyDescent="0.3">
      <c r="AE52644" s="70"/>
    </row>
    <row r="52645" spans="31:31" ht="15.75" x14ac:dyDescent="0.3">
      <c r="AE52645" s="70"/>
    </row>
    <row r="52646" spans="31:31" ht="15.75" x14ac:dyDescent="0.3">
      <c r="AE52646" s="70"/>
    </row>
    <row r="52647" spans="31:31" ht="15.75" x14ac:dyDescent="0.3">
      <c r="AE52647" s="70"/>
    </row>
    <row r="52648" spans="31:31" ht="15.75" x14ac:dyDescent="0.3">
      <c r="AE52648" s="70"/>
    </row>
    <row r="52649" spans="31:31" ht="15.75" x14ac:dyDescent="0.3">
      <c r="AE52649" s="70"/>
    </row>
    <row r="52650" spans="31:31" ht="15.75" x14ac:dyDescent="0.3">
      <c r="AE52650" s="70"/>
    </row>
    <row r="52651" spans="31:31" ht="15.75" x14ac:dyDescent="0.3">
      <c r="AE52651" s="70"/>
    </row>
    <row r="52652" spans="31:31" ht="15.75" x14ac:dyDescent="0.3">
      <c r="AE52652" s="70"/>
    </row>
    <row r="52653" spans="31:31" ht="15.75" x14ac:dyDescent="0.3">
      <c r="AE52653" s="70"/>
    </row>
    <row r="52654" spans="31:31" ht="15.75" x14ac:dyDescent="0.3">
      <c r="AE52654" s="70"/>
    </row>
    <row r="52655" spans="31:31" ht="15.75" x14ac:dyDescent="0.3">
      <c r="AE52655" s="70"/>
    </row>
    <row r="52656" spans="31:31" ht="15.75" x14ac:dyDescent="0.3">
      <c r="AE52656" s="70"/>
    </row>
    <row r="52657" spans="31:31" ht="15.75" x14ac:dyDescent="0.3">
      <c r="AE52657" s="70"/>
    </row>
    <row r="52658" spans="31:31" ht="15.75" x14ac:dyDescent="0.3">
      <c r="AE52658" s="70"/>
    </row>
    <row r="52659" spans="31:31" ht="15.75" x14ac:dyDescent="0.3">
      <c r="AE52659" s="70"/>
    </row>
    <row r="52660" spans="31:31" ht="15.75" x14ac:dyDescent="0.3">
      <c r="AE52660" s="70"/>
    </row>
    <row r="52661" spans="31:31" ht="15.75" x14ac:dyDescent="0.3">
      <c r="AE52661" s="70"/>
    </row>
    <row r="52662" spans="31:31" ht="15.75" x14ac:dyDescent="0.3">
      <c r="AE52662" s="70"/>
    </row>
    <row r="52663" spans="31:31" ht="15.75" x14ac:dyDescent="0.3">
      <c r="AE52663" s="70"/>
    </row>
    <row r="52664" spans="31:31" ht="15.75" x14ac:dyDescent="0.3">
      <c r="AE52664" s="70"/>
    </row>
    <row r="52665" spans="31:31" ht="15.75" x14ac:dyDescent="0.3">
      <c r="AE52665" s="70"/>
    </row>
    <row r="52666" spans="31:31" ht="15.75" x14ac:dyDescent="0.3">
      <c r="AE52666" s="70"/>
    </row>
    <row r="52667" spans="31:31" ht="15.75" x14ac:dyDescent="0.3">
      <c r="AE52667" s="70"/>
    </row>
    <row r="52668" spans="31:31" ht="15.75" x14ac:dyDescent="0.3">
      <c r="AE52668" s="70"/>
    </row>
    <row r="52669" spans="31:31" ht="15.75" x14ac:dyDescent="0.3">
      <c r="AE52669" s="70"/>
    </row>
    <row r="52670" spans="31:31" ht="15.75" x14ac:dyDescent="0.3">
      <c r="AE52670" s="70"/>
    </row>
    <row r="52671" spans="31:31" ht="15.75" x14ac:dyDescent="0.3">
      <c r="AE52671" s="70"/>
    </row>
    <row r="52672" spans="31:31" ht="15.75" x14ac:dyDescent="0.3">
      <c r="AE52672" s="70"/>
    </row>
    <row r="52673" spans="31:31" ht="15.75" x14ac:dyDescent="0.3">
      <c r="AE52673" s="70"/>
    </row>
    <row r="52674" spans="31:31" ht="15.75" x14ac:dyDescent="0.3">
      <c r="AE52674" s="70"/>
    </row>
    <row r="52675" spans="31:31" ht="15.75" x14ac:dyDescent="0.3">
      <c r="AE52675" s="70"/>
    </row>
    <row r="52676" spans="31:31" ht="15.75" x14ac:dyDescent="0.3">
      <c r="AE52676" s="70"/>
    </row>
    <row r="52677" spans="31:31" ht="15.75" x14ac:dyDescent="0.3">
      <c r="AE52677" s="70"/>
    </row>
    <row r="52678" spans="31:31" ht="15.75" x14ac:dyDescent="0.3">
      <c r="AE52678" s="70"/>
    </row>
    <row r="52679" spans="31:31" ht="15.75" x14ac:dyDescent="0.3">
      <c r="AE52679" s="70"/>
    </row>
    <row r="52680" spans="31:31" ht="15.75" x14ac:dyDescent="0.3">
      <c r="AE52680" s="70"/>
    </row>
    <row r="52681" spans="31:31" ht="15.75" x14ac:dyDescent="0.3">
      <c r="AE52681" s="70"/>
    </row>
    <row r="52682" spans="31:31" ht="15.75" x14ac:dyDescent="0.3">
      <c r="AE52682" s="70"/>
    </row>
    <row r="52683" spans="31:31" ht="15.75" x14ac:dyDescent="0.3">
      <c r="AE52683" s="70"/>
    </row>
    <row r="52684" spans="31:31" ht="15.75" x14ac:dyDescent="0.3">
      <c r="AE52684" s="70"/>
    </row>
    <row r="52685" spans="31:31" ht="15.75" x14ac:dyDescent="0.3">
      <c r="AE52685" s="70"/>
    </row>
    <row r="52686" spans="31:31" ht="15.75" x14ac:dyDescent="0.3">
      <c r="AE52686" s="70"/>
    </row>
    <row r="52687" spans="31:31" ht="15.75" x14ac:dyDescent="0.3">
      <c r="AE52687" s="70"/>
    </row>
    <row r="52688" spans="31:31" ht="15.75" x14ac:dyDescent="0.3">
      <c r="AE52688" s="70"/>
    </row>
    <row r="52689" spans="31:31" ht="15.75" x14ac:dyDescent="0.3">
      <c r="AE52689" s="70"/>
    </row>
    <row r="52690" spans="31:31" ht="15.75" x14ac:dyDescent="0.3">
      <c r="AE52690" s="70"/>
    </row>
    <row r="52691" spans="31:31" ht="15.75" x14ac:dyDescent="0.3">
      <c r="AE52691" s="70"/>
    </row>
    <row r="52692" spans="31:31" ht="15.75" x14ac:dyDescent="0.3">
      <c r="AE52692" s="70"/>
    </row>
    <row r="52693" spans="31:31" ht="15.75" x14ac:dyDescent="0.3">
      <c r="AE52693" s="70"/>
    </row>
    <row r="52694" spans="31:31" ht="15.75" x14ac:dyDescent="0.3">
      <c r="AE52694" s="70"/>
    </row>
    <row r="52695" spans="31:31" ht="15.75" x14ac:dyDescent="0.3">
      <c r="AE52695" s="70"/>
    </row>
    <row r="52696" spans="31:31" ht="15.75" x14ac:dyDescent="0.3">
      <c r="AE52696" s="70"/>
    </row>
    <row r="52697" spans="31:31" ht="15.75" x14ac:dyDescent="0.3">
      <c r="AE52697" s="70"/>
    </row>
    <row r="52698" spans="31:31" ht="15.75" x14ac:dyDescent="0.3">
      <c r="AE52698" s="70"/>
    </row>
    <row r="52699" spans="31:31" ht="15.75" x14ac:dyDescent="0.3">
      <c r="AE52699" s="70"/>
    </row>
    <row r="52700" spans="31:31" ht="15.75" x14ac:dyDescent="0.3">
      <c r="AE52700" s="70"/>
    </row>
    <row r="52701" spans="31:31" ht="15.75" x14ac:dyDescent="0.3">
      <c r="AE52701" s="70"/>
    </row>
    <row r="52702" spans="31:31" ht="15.75" x14ac:dyDescent="0.3">
      <c r="AE52702" s="70"/>
    </row>
    <row r="52703" spans="31:31" ht="15.75" x14ac:dyDescent="0.3">
      <c r="AE52703" s="70"/>
    </row>
    <row r="52704" spans="31:31" ht="15.75" x14ac:dyDescent="0.3">
      <c r="AE52704" s="70"/>
    </row>
    <row r="52705" spans="31:31" ht="15.75" x14ac:dyDescent="0.3">
      <c r="AE52705" s="70"/>
    </row>
    <row r="52706" spans="31:31" ht="15.75" x14ac:dyDescent="0.3">
      <c r="AE52706" s="70"/>
    </row>
    <row r="52707" spans="31:31" ht="15.75" x14ac:dyDescent="0.3">
      <c r="AE52707" s="70"/>
    </row>
    <row r="52708" spans="31:31" ht="15.75" x14ac:dyDescent="0.3">
      <c r="AE52708" s="70"/>
    </row>
    <row r="52709" spans="31:31" ht="15.75" x14ac:dyDescent="0.3">
      <c r="AE52709" s="70"/>
    </row>
    <row r="52710" spans="31:31" ht="15.75" x14ac:dyDescent="0.3">
      <c r="AE52710" s="70"/>
    </row>
    <row r="52711" spans="31:31" ht="15.75" x14ac:dyDescent="0.3">
      <c r="AE52711" s="70"/>
    </row>
    <row r="52712" spans="31:31" ht="15.75" x14ac:dyDescent="0.3">
      <c r="AE52712" s="70"/>
    </row>
    <row r="52713" spans="31:31" ht="15.75" x14ac:dyDescent="0.3">
      <c r="AE52713" s="70"/>
    </row>
    <row r="52714" spans="31:31" ht="15.75" x14ac:dyDescent="0.3">
      <c r="AE52714" s="70"/>
    </row>
    <row r="52715" spans="31:31" ht="15.75" x14ac:dyDescent="0.3">
      <c r="AE52715" s="70"/>
    </row>
    <row r="52716" spans="31:31" ht="15.75" x14ac:dyDescent="0.3">
      <c r="AE52716" s="70"/>
    </row>
    <row r="52717" spans="31:31" ht="15.75" x14ac:dyDescent="0.3">
      <c r="AE52717" s="70"/>
    </row>
    <row r="52718" spans="31:31" ht="15.75" x14ac:dyDescent="0.3">
      <c r="AE52718" s="70"/>
    </row>
    <row r="52719" spans="31:31" ht="15.75" x14ac:dyDescent="0.3">
      <c r="AE52719" s="70"/>
    </row>
    <row r="52720" spans="31:31" ht="15.75" x14ac:dyDescent="0.3">
      <c r="AE52720" s="70"/>
    </row>
    <row r="52721" spans="31:31" ht="15.75" x14ac:dyDescent="0.3">
      <c r="AE52721" s="70"/>
    </row>
    <row r="52722" spans="31:31" ht="15.75" x14ac:dyDescent="0.3">
      <c r="AE52722" s="70"/>
    </row>
    <row r="52723" spans="31:31" ht="15.75" x14ac:dyDescent="0.3">
      <c r="AE52723" s="70"/>
    </row>
    <row r="52724" spans="31:31" ht="15.75" x14ac:dyDescent="0.3">
      <c r="AE52724" s="70"/>
    </row>
    <row r="52725" spans="31:31" ht="15.75" x14ac:dyDescent="0.3">
      <c r="AE52725" s="70"/>
    </row>
    <row r="52726" spans="31:31" ht="15.75" x14ac:dyDescent="0.3">
      <c r="AE52726" s="70"/>
    </row>
    <row r="52727" spans="31:31" ht="15.75" x14ac:dyDescent="0.3">
      <c r="AE52727" s="70"/>
    </row>
    <row r="52728" spans="31:31" ht="15.75" x14ac:dyDescent="0.3">
      <c r="AE52728" s="70"/>
    </row>
    <row r="52729" spans="31:31" ht="15.75" x14ac:dyDescent="0.3">
      <c r="AE52729" s="70"/>
    </row>
    <row r="52730" spans="31:31" ht="15.75" x14ac:dyDescent="0.3">
      <c r="AE52730" s="70"/>
    </row>
    <row r="52731" spans="31:31" ht="15.75" x14ac:dyDescent="0.3">
      <c r="AE52731" s="70"/>
    </row>
    <row r="52732" spans="31:31" ht="15.75" x14ac:dyDescent="0.3">
      <c r="AE52732" s="70"/>
    </row>
    <row r="52733" spans="31:31" ht="15.75" x14ac:dyDescent="0.3">
      <c r="AE52733" s="70"/>
    </row>
    <row r="52734" spans="31:31" ht="15.75" x14ac:dyDescent="0.3">
      <c r="AE52734" s="70"/>
    </row>
    <row r="52735" spans="31:31" ht="15.75" x14ac:dyDescent="0.3">
      <c r="AE52735" s="70"/>
    </row>
    <row r="52736" spans="31:31" ht="15.75" x14ac:dyDescent="0.3">
      <c r="AE52736" s="70"/>
    </row>
    <row r="52737" spans="31:31" ht="15.75" x14ac:dyDescent="0.3">
      <c r="AE52737" s="70"/>
    </row>
    <row r="52738" spans="31:31" ht="15.75" x14ac:dyDescent="0.3">
      <c r="AE52738" s="70"/>
    </row>
    <row r="52739" spans="31:31" ht="15.75" x14ac:dyDescent="0.3">
      <c r="AE52739" s="70"/>
    </row>
    <row r="52740" spans="31:31" ht="15.75" x14ac:dyDescent="0.3">
      <c r="AE52740" s="70"/>
    </row>
    <row r="52741" spans="31:31" ht="15.75" x14ac:dyDescent="0.3">
      <c r="AE52741" s="70"/>
    </row>
    <row r="52742" spans="31:31" ht="15.75" x14ac:dyDescent="0.3">
      <c r="AE52742" s="70"/>
    </row>
    <row r="52743" spans="31:31" ht="15.75" x14ac:dyDescent="0.3">
      <c r="AE52743" s="70"/>
    </row>
    <row r="52744" spans="31:31" ht="15.75" x14ac:dyDescent="0.3">
      <c r="AE52744" s="70"/>
    </row>
    <row r="52745" spans="31:31" ht="15.75" x14ac:dyDescent="0.3">
      <c r="AE52745" s="70"/>
    </row>
    <row r="52746" spans="31:31" ht="15.75" x14ac:dyDescent="0.3">
      <c r="AE52746" s="70"/>
    </row>
    <row r="52747" spans="31:31" ht="15.75" x14ac:dyDescent="0.3">
      <c r="AE52747" s="70"/>
    </row>
    <row r="52748" spans="31:31" ht="15.75" x14ac:dyDescent="0.3">
      <c r="AE52748" s="70"/>
    </row>
    <row r="52749" spans="31:31" ht="15.75" x14ac:dyDescent="0.3">
      <c r="AE52749" s="70"/>
    </row>
    <row r="52750" spans="31:31" ht="15.75" x14ac:dyDescent="0.3">
      <c r="AE52750" s="70"/>
    </row>
    <row r="52751" spans="31:31" ht="15.75" x14ac:dyDescent="0.3">
      <c r="AE52751" s="70"/>
    </row>
    <row r="52752" spans="31:31" ht="15.75" x14ac:dyDescent="0.3">
      <c r="AE52752" s="70"/>
    </row>
    <row r="52753" spans="31:31" ht="15.75" x14ac:dyDescent="0.3">
      <c r="AE52753" s="70"/>
    </row>
    <row r="52754" spans="31:31" ht="15.75" x14ac:dyDescent="0.3">
      <c r="AE52754" s="70"/>
    </row>
    <row r="52755" spans="31:31" ht="15.75" x14ac:dyDescent="0.3">
      <c r="AE52755" s="70"/>
    </row>
    <row r="52756" spans="31:31" ht="15.75" x14ac:dyDescent="0.3">
      <c r="AE52756" s="70"/>
    </row>
    <row r="52757" spans="31:31" ht="15.75" x14ac:dyDescent="0.3">
      <c r="AE52757" s="70"/>
    </row>
    <row r="52758" spans="31:31" ht="15.75" x14ac:dyDescent="0.3">
      <c r="AE52758" s="70"/>
    </row>
    <row r="52759" spans="31:31" ht="15.75" x14ac:dyDescent="0.3">
      <c r="AE52759" s="70"/>
    </row>
    <row r="52760" spans="31:31" ht="15.75" x14ac:dyDescent="0.3">
      <c r="AE52760" s="70"/>
    </row>
    <row r="52761" spans="31:31" ht="15.75" x14ac:dyDescent="0.3">
      <c r="AE52761" s="70"/>
    </row>
    <row r="52762" spans="31:31" ht="15.75" x14ac:dyDescent="0.3">
      <c r="AE52762" s="70"/>
    </row>
    <row r="52763" spans="31:31" ht="15.75" x14ac:dyDescent="0.3">
      <c r="AE52763" s="70"/>
    </row>
    <row r="52764" spans="31:31" ht="15.75" x14ac:dyDescent="0.3">
      <c r="AE52764" s="70"/>
    </row>
    <row r="52765" spans="31:31" ht="15.75" x14ac:dyDescent="0.3">
      <c r="AE52765" s="70"/>
    </row>
    <row r="52766" spans="31:31" ht="15.75" x14ac:dyDescent="0.3">
      <c r="AE52766" s="70"/>
    </row>
    <row r="52767" spans="31:31" ht="15.75" x14ac:dyDescent="0.3">
      <c r="AE52767" s="70"/>
    </row>
    <row r="52768" spans="31:31" ht="15.75" x14ac:dyDescent="0.3">
      <c r="AE52768" s="70"/>
    </row>
    <row r="52769" spans="31:31" ht="15.75" x14ac:dyDescent="0.3">
      <c r="AE52769" s="70"/>
    </row>
    <row r="52770" spans="31:31" ht="15.75" x14ac:dyDescent="0.3">
      <c r="AE52770" s="70"/>
    </row>
    <row r="52771" spans="31:31" ht="15.75" x14ac:dyDescent="0.3">
      <c r="AE52771" s="70"/>
    </row>
    <row r="52772" spans="31:31" ht="15.75" x14ac:dyDescent="0.3">
      <c r="AE52772" s="70"/>
    </row>
    <row r="52773" spans="31:31" ht="15.75" x14ac:dyDescent="0.3">
      <c r="AE52773" s="70"/>
    </row>
    <row r="52774" spans="31:31" ht="15.75" x14ac:dyDescent="0.3">
      <c r="AE52774" s="70"/>
    </row>
    <row r="52775" spans="31:31" ht="15.75" x14ac:dyDescent="0.3">
      <c r="AE52775" s="70"/>
    </row>
    <row r="52776" spans="31:31" ht="15.75" x14ac:dyDescent="0.3">
      <c r="AE52776" s="70"/>
    </row>
    <row r="52777" spans="31:31" ht="15.75" x14ac:dyDescent="0.3">
      <c r="AE52777" s="70"/>
    </row>
    <row r="52778" spans="31:31" ht="15.75" x14ac:dyDescent="0.3">
      <c r="AE52778" s="70"/>
    </row>
    <row r="52779" spans="31:31" ht="15.75" x14ac:dyDescent="0.3">
      <c r="AE52779" s="70"/>
    </row>
    <row r="52780" spans="31:31" ht="15.75" x14ac:dyDescent="0.3">
      <c r="AE52780" s="70"/>
    </row>
    <row r="52781" spans="31:31" ht="15.75" x14ac:dyDescent="0.3">
      <c r="AE52781" s="70"/>
    </row>
    <row r="52782" spans="31:31" ht="15.75" x14ac:dyDescent="0.3">
      <c r="AE52782" s="70"/>
    </row>
    <row r="52783" spans="31:31" ht="15.75" x14ac:dyDescent="0.3">
      <c r="AE52783" s="70"/>
    </row>
    <row r="52784" spans="31:31" ht="15.75" x14ac:dyDescent="0.3">
      <c r="AE52784" s="70"/>
    </row>
    <row r="52785" spans="31:31" ht="15.75" x14ac:dyDescent="0.3">
      <c r="AE52785" s="70"/>
    </row>
    <row r="52786" spans="31:31" ht="15.75" x14ac:dyDescent="0.3">
      <c r="AE52786" s="70"/>
    </row>
    <row r="52787" spans="31:31" ht="15.75" x14ac:dyDescent="0.3">
      <c r="AE52787" s="70"/>
    </row>
    <row r="52788" spans="31:31" ht="15.75" x14ac:dyDescent="0.3">
      <c r="AE52788" s="70"/>
    </row>
    <row r="52789" spans="31:31" ht="15.75" x14ac:dyDescent="0.3">
      <c r="AE52789" s="70"/>
    </row>
    <row r="52790" spans="31:31" ht="15.75" x14ac:dyDescent="0.3">
      <c r="AE52790" s="70"/>
    </row>
    <row r="52791" spans="31:31" ht="15.75" x14ac:dyDescent="0.3">
      <c r="AE52791" s="70"/>
    </row>
    <row r="52792" spans="31:31" ht="15.75" x14ac:dyDescent="0.3">
      <c r="AE52792" s="70"/>
    </row>
    <row r="52793" spans="31:31" ht="15.75" x14ac:dyDescent="0.3">
      <c r="AE52793" s="70"/>
    </row>
    <row r="52794" spans="31:31" ht="15.75" x14ac:dyDescent="0.3">
      <c r="AE52794" s="70"/>
    </row>
    <row r="52795" spans="31:31" ht="15.75" x14ac:dyDescent="0.3">
      <c r="AE52795" s="70"/>
    </row>
    <row r="52796" spans="31:31" ht="15.75" x14ac:dyDescent="0.3">
      <c r="AE52796" s="70"/>
    </row>
    <row r="52797" spans="31:31" ht="15.75" x14ac:dyDescent="0.3">
      <c r="AE52797" s="70"/>
    </row>
    <row r="52798" spans="31:31" ht="15.75" x14ac:dyDescent="0.3">
      <c r="AE52798" s="70"/>
    </row>
    <row r="52799" spans="31:31" ht="15.75" x14ac:dyDescent="0.3">
      <c r="AE52799" s="70"/>
    </row>
    <row r="52800" spans="31:31" ht="15.75" x14ac:dyDescent="0.3">
      <c r="AE52800" s="70"/>
    </row>
    <row r="52801" spans="31:31" ht="15.75" x14ac:dyDescent="0.3">
      <c r="AE52801" s="70"/>
    </row>
    <row r="52802" spans="31:31" ht="15.75" x14ac:dyDescent="0.3">
      <c r="AE52802" s="70"/>
    </row>
    <row r="52803" spans="31:31" ht="15.75" x14ac:dyDescent="0.3">
      <c r="AE52803" s="70"/>
    </row>
    <row r="52804" spans="31:31" ht="15.75" x14ac:dyDescent="0.3">
      <c r="AE52804" s="70"/>
    </row>
    <row r="52805" spans="31:31" ht="15.75" x14ac:dyDescent="0.3">
      <c r="AE52805" s="70"/>
    </row>
    <row r="52806" spans="31:31" ht="15.75" x14ac:dyDescent="0.3">
      <c r="AE52806" s="70"/>
    </row>
    <row r="52807" spans="31:31" ht="15.75" x14ac:dyDescent="0.3">
      <c r="AE52807" s="70"/>
    </row>
    <row r="52808" spans="31:31" ht="15.75" x14ac:dyDescent="0.3">
      <c r="AE52808" s="70"/>
    </row>
    <row r="52809" spans="31:31" ht="15.75" x14ac:dyDescent="0.3">
      <c r="AE52809" s="70"/>
    </row>
    <row r="52810" spans="31:31" ht="15.75" x14ac:dyDescent="0.3">
      <c r="AE52810" s="70"/>
    </row>
    <row r="52811" spans="31:31" ht="15.75" x14ac:dyDescent="0.3">
      <c r="AE52811" s="70"/>
    </row>
    <row r="52812" spans="31:31" ht="15.75" x14ac:dyDescent="0.3">
      <c r="AE52812" s="70"/>
    </row>
    <row r="52813" spans="31:31" ht="15.75" x14ac:dyDescent="0.3">
      <c r="AE52813" s="70"/>
    </row>
    <row r="52814" spans="31:31" ht="15.75" x14ac:dyDescent="0.3">
      <c r="AE52814" s="70"/>
    </row>
    <row r="52815" spans="31:31" ht="15.75" x14ac:dyDescent="0.3">
      <c r="AE52815" s="70"/>
    </row>
    <row r="52816" spans="31:31" ht="15.75" x14ac:dyDescent="0.3">
      <c r="AE52816" s="70"/>
    </row>
    <row r="52817" spans="31:31" ht="15.75" x14ac:dyDescent="0.3">
      <c r="AE52817" s="70"/>
    </row>
    <row r="52818" spans="31:31" ht="15.75" x14ac:dyDescent="0.3">
      <c r="AE52818" s="70"/>
    </row>
    <row r="52819" spans="31:31" ht="15.75" x14ac:dyDescent="0.3">
      <c r="AE52819" s="70"/>
    </row>
    <row r="52820" spans="31:31" ht="15.75" x14ac:dyDescent="0.3">
      <c r="AE52820" s="70"/>
    </row>
    <row r="52821" spans="31:31" ht="15.75" x14ac:dyDescent="0.3">
      <c r="AE52821" s="70"/>
    </row>
    <row r="52822" spans="31:31" ht="15.75" x14ac:dyDescent="0.3">
      <c r="AE52822" s="70"/>
    </row>
    <row r="52823" spans="31:31" ht="15.75" x14ac:dyDescent="0.3">
      <c r="AE52823" s="70"/>
    </row>
    <row r="52824" spans="31:31" ht="15.75" x14ac:dyDescent="0.3">
      <c r="AE52824" s="70"/>
    </row>
    <row r="52825" spans="31:31" ht="15.75" x14ac:dyDescent="0.3">
      <c r="AE52825" s="70"/>
    </row>
    <row r="52826" spans="31:31" ht="15.75" x14ac:dyDescent="0.3">
      <c r="AE52826" s="70"/>
    </row>
    <row r="52827" spans="31:31" ht="15.75" x14ac:dyDescent="0.3">
      <c r="AE52827" s="70"/>
    </row>
    <row r="52828" spans="31:31" ht="15.75" x14ac:dyDescent="0.3">
      <c r="AE52828" s="70"/>
    </row>
    <row r="52829" spans="31:31" ht="15.75" x14ac:dyDescent="0.3">
      <c r="AE52829" s="70"/>
    </row>
    <row r="52830" spans="31:31" ht="15.75" x14ac:dyDescent="0.3">
      <c r="AE52830" s="70"/>
    </row>
    <row r="52831" spans="31:31" ht="15.75" x14ac:dyDescent="0.3">
      <c r="AE52831" s="70"/>
    </row>
    <row r="52832" spans="31:31" ht="15.75" x14ac:dyDescent="0.3">
      <c r="AE52832" s="70"/>
    </row>
    <row r="52833" spans="31:31" ht="15.75" x14ac:dyDescent="0.3">
      <c r="AE52833" s="70"/>
    </row>
    <row r="52834" spans="31:31" ht="15.75" x14ac:dyDescent="0.3">
      <c r="AE52834" s="70"/>
    </row>
    <row r="52835" spans="31:31" ht="15.75" x14ac:dyDescent="0.3">
      <c r="AE52835" s="70"/>
    </row>
    <row r="52836" spans="31:31" ht="15.75" x14ac:dyDescent="0.3">
      <c r="AE52836" s="70"/>
    </row>
    <row r="52837" spans="31:31" ht="15.75" x14ac:dyDescent="0.3">
      <c r="AE52837" s="70"/>
    </row>
    <row r="52838" spans="31:31" ht="15.75" x14ac:dyDescent="0.3">
      <c r="AE52838" s="70"/>
    </row>
    <row r="52839" spans="31:31" ht="15.75" x14ac:dyDescent="0.3">
      <c r="AE52839" s="70"/>
    </row>
    <row r="52840" spans="31:31" ht="15.75" x14ac:dyDescent="0.3">
      <c r="AE52840" s="70"/>
    </row>
    <row r="52841" spans="31:31" ht="15.75" x14ac:dyDescent="0.3">
      <c r="AE52841" s="70"/>
    </row>
    <row r="52842" spans="31:31" ht="15.75" x14ac:dyDescent="0.3">
      <c r="AE52842" s="70"/>
    </row>
    <row r="52843" spans="31:31" ht="15.75" x14ac:dyDescent="0.3">
      <c r="AE52843" s="70"/>
    </row>
    <row r="52844" spans="31:31" ht="15.75" x14ac:dyDescent="0.3">
      <c r="AE52844" s="70"/>
    </row>
    <row r="52845" spans="31:31" ht="15.75" x14ac:dyDescent="0.3">
      <c r="AE52845" s="70"/>
    </row>
    <row r="52846" spans="31:31" ht="15.75" x14ac:dyDescent="0.3">
      <c r="AE52846" s="70"/>
    </row>
    <row r="52847" spans="31:31" ht="15.75" x14ac:dyDescent="0.3">
      <c r="AE52847" s="70"/>
    </row>
    <row r="52848" spans="31:31" ht="15.75" x14ac:dyDescent="0.3">
      <c r="AE52848" s="70"/>
    </row>
    <row r="52849" spans="31:31" ht="15.75" x14ac:dyDescent="0.3">
      <c r="AE52849" s="70"/>
    </row>
    <row r="52850" spans="31:31" ht="15.75" x14ac:dyDescent="0.3">
      <c r="AE52850" s="70"/>
    </row>
    <row r="52851" spans="31:31" ht="15.75" x14ac:dyDescent="0.3">
      <c r="AE52851" s="70"/>
    </row>
    <row r="52852" spans="31:31" ht="15.75" x14ac:dyDescent="0.3">
      <c r="AE52852" s="70"/>
    </row>
    <row r="52853" spans="31:31" ht="15.75" x14ac:dyDescent="0.3">
      <c r="AE52853" s="70"/>
    </row>
    <row r="52854" spans="31:31" ht="15.75" x14ac:dyDescent="0.3">
      <c r="AE52854" s="70"/>
    </row>
    <row r="52855" spans="31:31" ht="15.75" x14ac:dyDescent="0.3">
      <c r="AE52855" s="70"/>
    </row>
    <row r="52856" spans="31:31" ht="15.75" x14ac:dyDescent="0.3">
      <c r="AE52856" s="70"/>
    </row>
    <row r="52857" spans="31:31" ht="15.75" x14ac:dyDescent="0.3">
      <c r="AE52857" s="70"/>
    </row>
    <row r="52858" spans="31:31" ht="15.75" x14ac:dyDescent="0.3">
      <c r="AE52858" s="70"/>
    </row>
    <row r="52859" spans="31:31" ht="15.75" x14ac:dyDescent="0.3">
      <c r="AE52859" s="70"/>
    </row>
    <row r="52860" spans="31:31" ht="15.75" x14ac:dyDescent="0.3">
      <c r="AE52860" s="70"/>
    </row>
    <row r="52861" spans="31:31" ht="15.75" x14ac:dyDescent="0.3">
      <c r="AE52861" s="70"/>
    </row>
    <row r="52862" spans="31:31" ht="15.75" x14ac:dyDescent="0.3">
      <c r="AE52862" s="70"/>
    </row>
    <row r="52863" spans="31:31" ht="15.75" x14ac:dyDescent="0.3">
      <c r="AE52863" s="70"/>
    </row>
    <row r="52864" spans="31:31" ht="15.75" x14ac:dyDescent="0.3">
      <c r="AE52864" s="70"/>
    </row>
    <row r="52865" spans="31:31" ht="15.75" x14ac:dyDescent="0.3">
      <c r="AE52865" s="70"/>
    </row>
    <row r="52866" spans="31:31" ht="15.75" x14ac:dyDescent="0.3">
      <c r="AE52866" s="70"/>
    </row>
    <row r="52867" spans="31:31" ht="15.75" x14ac:dyDescent="0.3">
      <c r="AE52867" s="70"/>
    </row>
    <row r="52868" spans="31:31" ht="15.75" x14ac:dyDescent="0.3">
      <c r="AE52868" s="70"/>
    </row>
    <row r="52869" spans="31:31" ht="15.75" x14ac:dyDescent="0.3">
      <c r="AE52869" s="70"/>
    </row>
    <row r="52870" spans="31:31" ht="15.75" x14ac:dyDescent="0.3">
      <c r="AE52870" s="70"/>
    </row>
    <row r="52871" spans="31:31" ht="15.75" x14ac:dyDescent="0.3">
      <c r="AE52871" s="70"/>
    </row>
    <row r="52872" spans="31:31" ht="15.75" x14ac:dyDescent="0.3">
      <c r="AE52872" s="70"/>
    </row>
    <row r="52873" spans="31:31" ht="15.75" x14ac:dyDescent="0.3">
      <c r="AE52873" s="70"/>
    </row>
    <row r="52874" spans="31:31" ht="15.75" x14ac:dyDescent="0.3">
      <c r="AE52874" s="70"/>
    </row>
    <row r="52875" spans="31:31" ht="15.75" x14ac:dyDescent="0.3">
      <c r="AE52875" s="70"/>
    </row>
    <row r="52876" spans="31:31" ht="15.75" x14ac:dyDescent="0.3">
      <c r="AE52876" s="70"/>
    </row>
    <row r="52877" spans="31:31" ht="15.75" x14ac:dyDescent="0.3">
      <c r="AE52877" s="70"/>
    </row>
    <row r="52878" spans="31:31" ht="15.75" x14ac:dyDescent="0.3">
      <c r="AE52878" s="70"/>
    </row>
    <row r="52879" spans="31:31" ht="15.75" x14ac:dyDescent="0.3">
      <c r="AE52879" s="70"/>
    </row>
    <row r="52880" spans="31:31" ht="15.75" x14ac:dyDescent="0.3">
      <c r="AE52880" s="70"/>
    </row>
    <row r="52881" spans="31:31" ht="15.75" x14ac:dyDescent="0.3">
      <c r="AE52881" s="70"/>
    </row>
    <row r="52882" spans="31:31" ht="15.75" x14ac:dyDescent="0.3">
      <c r="AE52882" s="70"/>
    </row>
    <row r="52883" spans="31:31" ht="15.75" x14ac:dyDescent="0.3">
      <c r="AE52883" s="70"/>
    </row>
    <row r="52884" spans="31:31" ht="15.75" x14ac:dyDescent="0.3">
      <c r="AE52884" s="70"/>
    </row>
    <row r="52885" spans="31:31" ht="15.75" x14ac:dyDescent="0.3">
      <c r="AE52885" s="70"/>
    </row>
    <row r="52886" spans="31:31" ht="15.75" x14ac:dyDescent="0.3">
      <c r="AE52886" s="70"/>
    </row>
    <row r="52887" spans="31:31" ht="15.75" x14ac:dyDescent="0.3">
      <c r="AE52887" s="70"/>
    </row>
    <row r="52888" spans="31:31" ht="15.75" x14ac:dyDescent="0.3">
      <c r="AE52888" s="70"/>
    </row>
    <row r="52889" spans="31:31" ht="15.75" x14ac:dyDescent="0.3">
      <c r="AE52889" s="70"/>
    </row>
    <row r="52890" spans="31:31" ht="15.75" x14ac:dyDescent="0.3">
      <c r="AE52890" s="70"/>
    </row>
    <row r="52891" spans="31:31" ht="15.75" x14ac:dyDescent="0.3">
      <c r="AE52891" s="70"/>
    </row>
    <row r="52892" spans="31:31" ht="15.75" x14ac:dyDescent="0.3">
      <c r="AE52892" s="70"/>
    </row>
    <row r="52893" spans="31:31" ht="15.75" x14ac:dyDescent="0.3">
      <c r="AE52893" s="70"/>
    </row>
    <row r="52894" spans="31:31" ht="15.75" x14ac:dyDescent="0.3">
      <c r="AE52894" s="70"/>
    </row>
    <row r="52895" spans="31:31" ht="15.75" x14ac:dyDescent="0.3">
      <c r="AE52895" s="70"/>
    </row>
    <row r="52896" spans="31:31" ht="15.75" x14ac:dyDescent="0.3">
      <c r="AE52896" s="70"/>
    </row>
    <row r="52897" spans="31:31" ht="15.75" x14ac:dyDescent="0.3">
      <c r="AE52897" s="70"/>
    </row>
    <row r="52898" spans="31:31" ht="15.75" x14ac:dyDescent="0.3">
      <c r="AE52898" s="70"/>
    </row>
    <row r="52899" spans="31:31" ht="15.75" x14ac:dyDescent="0.3">
      <c r="AE52899" s="70"/>
    </row>
    <row r="52900" spans="31:31" ht="15.75" x14ac:dyDescent="0.3">
      <c r="AE52900" s="70"/>
    </row>
    <row r="52901" spans="31:31" ht="15.75" x14ac:dyDescent="0.3">
      <c r="AE52901" s="70"/>
    </row>
    <row r="52902" spans="31:31" ht="15.75" x14ac:dyDescent="0.3">
      <c r="AE52902" s="70"/>
    </row>
    <row r="52903" spans="31:31" ht="15.75" x14ac:dyDescent="0.3">
      <c r="AE52903" s="70"/>
    </row>
    <row r="52904" spans="31:31" ht="15.75" x14ac:dyDescent="0.3">
      <c r="AE52904" s="70"/>
    </row>
    <row r="52905" spans="31:31" ht="15.75" x14ac:dyDescent="0.3">
      <c r="AE52905" s="70"/>
    </row>
    <row r="52906" spans="31:31" ht="15.75" x14ac:dyDescent="0.3">
      <c r="AE52906" s="70"/>
    </row>
    <row r="52907" spans="31:31" ht="15.75" x14ac:dyDescent="0.3">
      <c r="AE52907" s="70"/>
    </row>
    <row r="52908" spans="31:31" ht="15.75" x14ac:dyDescent="0.3">
      <c r="AE52908" s="70"/>
    </row>
    <row r="52909" spans="31:31" ht="15.75" x14ac:dyDescent="0.3">
      <c r="AE52909" s="70"/>
    </row>
    <row r="52910" spans="31:31" ht="15.75" x14ac:dyDescent="0.3">
      <c r="AE52910" s="70"/>
    </row>
    <row r="52911" spans="31:31" ht="15.75" x14ac:dyDescent="0.3">
      <c r="AE52911" s="70"/>
    </row>
    <row r="52912" spans="31:31" ht="15.75" x14ac:dyDescent="0.3">
      <c r="AE52912" s="70"/>
    </row>
    <row r="52913" spans="31:31" ht="15.75" x14ac:dyDescent="0.3">
      <c r="AE52913" s="70"/>
    </row>
    <row r="52914" spans="31:31" ht="15.75" x14ac:dyDescent="0.3">
      <c r="AE52914" s="70"/>
    </row>
    <row r="52915" spans="31:31" ht="15.75" x14ac:dyDescent="0.3">
      <c r="AE52915" s="70"/>
    </row>
    <row r="52916" spans="31:31" ht="15.75" x14ac:dyDescent="0.3">
      <c r="AE52916" s="70"/>
    </row>
    <row r="52917" spans="31:31" ht="15.75" x14ac:dyDescent="0.3">
      <c r="AE52917" s="70"/>
    </row>
    <row r="52918" spans="31:31" ht="15.75" x14ac:dyDescent="0.3">
      <c r="AE52918" s="70"/>
    </row>
    <row r="52919" spans="31:31" ht="15.75" x14ac:dyDescent="0.3">
      <c r="AE52919" s="70"/>
    </row>
    <row r="52920" spans="31:31" ht="15.75" x14ac:dyDescent="0.3">
      <c r="AE52920" s="70"/>
    </row>
    <row r="52921" spans="31:31" ht="15.75" x14ac:dyDescent="0.3">
      <c r="AE52921" s="70"/>
    </row>
    <row r="52922" spans="31:31" ht="15.75" x14ac:dyDescent="0.3">
      <c r="AE52922" s="70"/>
    </row>
    <row r="52923" spans="31:31" ht="15.75" x14ac:dyDescent="0.3">
      <c r="AE52923" s="70"/>
    </row>
    <row r="52924" spans="31:31" ht="15.75" x14ac:dyDescent="0.3">
      <c r="AE52924" s="70"/>
    </row>
    <row r="52925" spans="31:31" ht="15.75" x14ac:dyDescent="0.3">
      <c r="AE52925" s="70"/>
    </row>
    <row r="52926" spans="31:31" ht="15.75" x14ac:dyDescent="0.3">
      <c r="AE52926" s="70"/>
    </row>
    <row r="52927" spans="31:31" ht="15.75" x14ac:dyDescent="0.3">
      <c r="AE52927" s="70"/>
    </row>
    <row r="52928" spans="31:31" ht="15.75" x14ac:dyDescent="0.3">
      <c r="AE52928" s="70"/>
    </row>
    <row r="52929" spans="31:31" ht="15.75" x14ac:dyDescent="0.3">
      <c r="AE52929" s="70"/>
    </row>
    <row r="52930" spans="31:31" ht="15.75" x14ac:dyDescent="0.3">
      <c r="AE52930" s="70"/>
    </row>
    <row r="52931" spans="31:31" ht="15.75" x14ac:dyDescent="0.3">
      <c r="AE52931" s="70"/>
    </row>
    <row r="52932" spans="31:31" ht="15.75" x14ac:dyDescent="0.3">
      <c r="AE52932" s="70"/>
    </row>
    <row r="52933" spans="31:31" ht="15.75" x14ac:dyDescent="0.3">
      <c r="AE52933" s="70"/>
    </row>
    <row r="52934" spans="31:31" ht="15.75" x14ac:dyDescent="0.3">
      <c r="AE52934" s="70"/>
    </row>
    <row r="52935" spans="31:31" ht="15.75" x14ac:dyDescent="0.3">
      <c r="AE52935" s="70"/>
    </row>
    <row r="52936" spans="31:31" ht="15.75" x14ac:dyDescent="0.3">
      <c r="AE52936" s="70"/>
    </row>
    <row r="52937" spans="31:31" ht="15.75" x14ac:dyDescent="0.3">
      <c r="AE52937" s="70"/>
    </row>
    <row r="52938" spans="31:31" ht="15.75" x14ac:dyDescent="0.3">
      <c r="AE52938" s="70"/>
    </row>
    <row r="52939" spans="31:31" ht="15.75" x14ac:dyDescent="0.3">
      <c r="AE52939" s="70"/>
    </row>
    <row r="52940" spans="31:31" ht="15.75" x14ac:dyDescent="0.3">
      <c r="AE52940" s="70"/>
    </row>
    <row r="52941" spans="31:31" ht="15.75" x14ac:dyDescent="0.3">
      <c r="AE52941" s="70"/>
    </row>
    <row r="52942" spans="31:31" ht="15.75" x14ac:dyDescent="0.3">
      <c r="AE52942" s="70"/>
    </row>
    <row r="52943" spans="31:31" ht="15.75" x14ac:dyDescent="0.3">
      <c r="AE52943" s="70"/>
    </row>
    <row r="52944" spans="31:31" ht="15.75" x14ac:dyDescent="0.3">
      <c r="AE52944" s="70"/>
    </row>
    <row r="52945" spans="31:31" ht="15.75" x14ac:dyDescent="0.3">
      <c r="AE52945" s="70"/>
    </row>
    <row r="52946" spans="31:31" ht="15.75" x14ac:dyDescent="0.3">
      <c r="AE52946" s="70"/>
    </row>
    <row r="52947" spans="31:31" ht="15.75" x14ac:dyDescent="0.3">
      <c r="AE52947" s="70"/>
    </row>
    <row r="52948" spans="31:31" ht="15.75" x14ac:dyDescent="0.3">
      <c r="AE52948" s="70"/>
    </row>
    <row r="52949" spans="31:31" ht="15.75" x14ac:dyDescent="0.3">
      <c r="AE52949" s="70"/>
    </row>
    <row r="52950" spans="31:31" ht="15.75" x14ac:dyDescent="0.3">
      <c r="AE52950" s="70"/>
    </row>
    <row r="52951" spans="31:31" ht="15.75" x14ac:dyDescent="0.3">
      <c r="AE52951" s="70"/>
    </row>
    <row r="52952" spans="31:31" ht="15.75" x14ac:dyDescent="0.3">
      <c r="AE52952" s="70"/>
    </row>
    <row r="52953" spans="31:31" ht="15.75" x14ac:dyDescent="0.3">
      <c r="AE52953" s="70"/>
    </row>
    <row r="52954" spans="31:31" ht="15.75" x14ac:dyDescent="0.3">
      <c r="AE52954" s="70"/>
    </row>
    <row r="52955" spans="31:31" ht="15.75" x14ac:dyDescent="0.3">
      <c r="AE52955" s="70"/>
    </row>
    <row r="52956" spans="31:31" ht="15.75" x14ac:dyDescent="0.3">
      <c r="AE52956" s="70"/>
    </row>
    <row r="52957" spans="31:31" ht="15.75" x14ac:dyDescent="0.3">
      <c r="AE52957" s="70"/>
    </row>
    <row r="52958" spans="31:31" ht="15.75" x14ac:dyDescent="0.3">
      <c r="AE52958" s="70"/>
    </row>
    <row r="52959" spans="31:31" ht="15.75" x14ac:dyDescent="0.3">
      <c r="AE52959" s="70"/>
    </row>
    <row r="52960" spans="31:31" ht="15.75" x14ac:dyDescent="0.3">
      <c r="AE52960" s="70"/>
    </row>
    <row r="52961" spans="31:31" ht="15.75" x14ac:dyDescent="0.3">
      <c r="AE52961" s="70"/>
    </row>
    <row r="52962" spans="31:31" ht="15.75" x14ac:dyDescent="0.3">
      <c r="AE52962" s="70"/>
    </row>
    <row r="52963" spans="31:31" ht="15.75" x14ac:dyDescent="0.3">
      <c r="AE52963" s="70"/>
    </row>
    <row r="52964" spans="31:31" ht="15.75" x14ac:dyDescent="0.3">
      <c r="AE52964" s="70"/>
    </row>
    <row r="52965" spans="31:31" ht="15.75" x14ac:dyDescent="0.3">
      <c r="AE52965" s="70"/>
    </row>
    <row r="52966" spans="31:31" ht="15.75" x14ac:dyDescent="0.3">
      <c r="AE52966" s="70"/>
    </row>
    <row r="52967" spans="31:31" ht="15.75" x14ac:dyDescent="0.3">
      <c r="AE52967" s="70"/>
    </row>
    <row r="52968" spans="31:31" ht="15.75" x14ac:dyDescent="0.3">
      <c r="AE52968" s="70"/>
    </row>
    <row r="52969" spans="31:31" ht="15.75" x14ac:dyDescent="0.3">
      <c r="AE52969" s="70"/>
    </row>
    <row r="52970" spans="31:31" ht="15.75" x14ac:dyDescent="0.3">
      <c r="AE52970" s="70"/>
    </row>
    <row r="52971" spans="31:31" ht="15.75" x14ac:dyDescent="0.3">
      <c r="AE52971" s="70"/>
    </row>
    <row r="52972" spans="31:31" ht="15.75" x14ac:dyDescent="0.3">
      <c r="AE52972" s="70"/>
    </row>
    <row r="52973" spans="31:31" ht="15.75" x14ac:dyDescent="0.3">
      <c r="AE52973" s="70"/>
    </row>
    <row r="52974" spans="31:31" ht="15.75" x14ac:dyDescent="0.3">
      <c r="AE52974" s="70"/>
    </row>
    <row r="52975" spans="31:31" ht="15.75" x14ac:dyDescent="0.3">
      <c r="AE52975" s="70"/>
    </row>
    <row r="52976" spans="31:31" ht="15.75" x14ac:dyDescent="0.3">
      <c r="AE52976" s="70"/>
    </row>
    <row r="52977" spans="31:31" ht="15.75" x14ac:dyDescent="0.3">
      <c r="AE52977" s="70"/>
    </row>
    <row r="52978" spans="31:31" ht="15.75" x14ac:dyDescent="0.3">
      <c r="AE52978" s="70"/>
    </row>
    <row r="52979" spans="31:31" ht="15.75" x14ac:dyDescent="0.3">
      <c r="AE52979" s="70"/>
    </row>
    <row r="52980" spans="31:31" ht="15.75" x14ac:dyDescent="0.3">
      <c r="AE52980" s="70"/>
    </row>
    <row r="52981" spans="31:31" ht="15.75" x14ac:dyDescent="0.3">
      <c r="AE52981" s="70"/>
    </row>
    <row r="52982" spans="31:31" ht="15.75" x14ac:dyDescent="0.3">
      <c r="AE52982" s="70"/>
    </row>
    <row r="52983" spans="31:31" ht="15.75" x14ac:dyDescent="0.3">
      <c r="AE52983" s="70"/>
    </row>
    <row r="52984" spans="31:31" ht="15.75" x14ac:dyDescent="0.3">
      <c r="AE52984" s="70"/>
    </row>
    <row r="52985" spans="31:31" ht="15.75" x14ac:dyDescent="0.3">
      <c r="AE52985" s="70"/>
    </row>
    <row r="52986" spans="31:31" ht="15.75" x14ac:dyDescent="0.3">
      <c r="AE52986" s="70"/>
    </row>
    <row r="52987" spans="31:31" ht="15.75" x14ac:dyDescent="0.3">
      <c r="AE52987" s="70"/>
    </row>
    <row r="52988" spans="31:31" ht="15.75" x14ac:dyDescent="0.3">
      <c r="AE52988" s="70"/>
    </row>
    <row r="52989" spans="31:31" ht="15.75" x14ac:dyDescent="0.3">
      <c r="AE52989" s="70"/>
    </row>
    <row r="52990" spans="31:31" ht="15.75" x14ac:dyDescent="0.3">
      <c r="AE52990" s="70"/>
    </row>
    <row r="52991" spans="31:31" ht="15.75" x14ac:dyDescent="0.3">
      <c r="AE52991" s="70"/>
    </row>
    <row r="52992" spans="31:31" ht="15.75" x14ac:dyDescent="0.3">
      <c r="AE52992" s="70"/>
    </row>
    <row r="52993" spans="31:31" ht="15.75" x14ac:dyDescent="0.3">
      <c r="AE52993" s="70"/>
    </row>
    <row r="52994" spans="31:31" ht="15.75" x14ac:dyDescent="0.3">
      <c r="AE52994" s="70"/>
    </row>
    <row r="52995" spans="31:31" ht="15.75" x14ac:dyDescent="0.3">
      <c r="AE52995" s="70"/>
    </row>
    <row r="52996" spans="31:31" ht="15.75" x14ac:dyDescent="0.3">
      <c r="AE52996" s="70"/>
    </row>
    <row r="52997" spans="31:31" ht="15.75" x14ac:dyDescent="0.3">
      <c r="AE52997" s="70"/>
    </row>
    <row r="52998" spans="31:31" ht="15.75" x14ac:dyDescent="0.3">
      <c r="AE52998" s="70"/>
    </row>
    <row r="52999" spans="31:31" ht="15.75" x14ac:dyDescent="0.3">
      <c r="AE52999" s="70"/>
    </row>
    <row r="53000" spans="31:31" ht="15.75" x14ac:dyDescent="0.3">
      <c r="AE53000" s="70"/>
    </row>
    <row r="53001" spans="31:31" ht="15.75" x14ac:dyDescent="0.3">
      <c r="AE53001" s="70"/>
    </row>
    <row r="53002" spans="31:31" ht="15.75" x14ac:dyDescent="0.3">
      <c r="AE53002" s="70"/>
    </row>
    <row r="53003" spans="31:31" ht="15.75" x14ac:dyDescent="0.3">
      <c r="AE53003" s="70"/>
    </row>
    <row r="53004" spans="31:31" ht="15.75" x14ac:dyDescent="0.3">
      <c r="AE53004" s="70"/>
    </row>
    <row r="53005" spans="31:31" ht="15.75" x14ac:dyDescent="0.3">
      <c r="AE53005" s="70"/>
    </row>
    <row r="53006" spans="31:31" ht="15.75" x14ac:dyDescent="0.3">
      <c r="AE53006" s="70"/>
    </row>
    <row r="53007" spans="31:31" ht="15.75" x14ac:dyDescent="0.3">
      <c r="AE53007" s="70"/>
    </row>
    <row r="53008" spans="31:31" ht="15.75" x14ac:dyDescent="0.3">
      <c r="AE53008" s="70"/>
    </row>
    <row r="53009" spans="31:31" ht="15.75" x14ac:dyDescent="0.3">
      <c r="AE53009" s="70"/>
    </row>
    <row r="53010" spans="31:31" ht="15.75" x14ac:dyDescent="0.3">
      <c r="AE53010" s="70"/>
    </row>
    <row r="53011" spans="31:31" ht="15.75" x14ac:dyDescent="0.3">
      <c r="AE53011" s="70"/>
    </row>
    <row r="53012" spans="31:31" ht="15.75" x14ac:dyDescent="0.3">
      <c r="AE53012" s="70"/>
    </row>
    <row r="53013" spans="31:31" ht="15.75" x14ac:dyDescent="0.3">
      <c r="AE53013" s="70"/>
    </row>
    <row r="53014" spans="31:31" ht="15.75" x14ac:dyDescent="0.3">
      <c r="AE53014" s="70"/>
    </row>
    <row r="53015" spans="31:31" ht="15.75" x14ac:dyDescent="0.3">
      <c r="AE53015" s="70"/>
    </row>
    <row r="53016" spans="31:31" ht="15.75" x14ac:dyDescent="0.3">
      <c r="AE53016" s="70"/>
    </row>
    <row r="53017" spans="31:31" ht="15.75" x14ac:dyDescent="0.3">
      <c r="AE53017" s="70"/>
    </row>
    <row r="53018" spans="31:31" ht="15.75" x14ac:dyDescent="0.3">
      <c r="AE53018" s="70"/>
    </row>
    <row r="53019" spans="31:31" ht="15.75" x14ac:dyDescent="0.3">
      <c r="AE53019" s="70"/>
    </row>
    <row r="53020" spans="31:31" ht="15.75" x14ac:dyDescent="0.3">
      <c r="AE53020" s="70"/>
    </row>
    <row r="53021" spans="31:31" ht="15.75" x14ac:dyDescent="0.3">
      <c r="AE53021" s="70"/>
    </row>
    <row r="53022" spans="31:31" ht="15.75" x14ac:dyDescent="0.3">
      <c r="AE53022" s="70"/>
    </row>
    <row r="53023" spans="31:31" ht="15.75" x14ac:dyDescent="0.3">
      <c r="AE53023" s="70"/>
    </row>
    <row r="53024" spans="31:31" ht="15.75" x14ac:dyDescent="0.3">
      <c r="AE53024" s="70"/>
    </row>
    <row r="53025" spans="31:31" ht="15.75" x14ac:dyDescent="0.3">
      <c r="AE53025" s="70"/>
    </row>
    <row r="53026" spans="31:31" ht="15.75" x14ac:dyDescent="0.3">
      <c r="AE53026" s="70"/>
    </row>
    <row r="53027" spans="31:31" ht="15.75" x14ac:dyDescent="0.3">
      <c r="AE53027" s="70"/>
    </row>
    <row r="53028" spans="31:31" ht="15.75" x14ac:dyDescent="0.3">
      <c r="AE53028" s="70"/>
    </row>
    <row r="53029" spans="31:31" ht="15.75" x14ac:dyDescent="0.3">
      <c r="AE53029" s="70"/>
    </row>
    <row r="53030" spans="31:31" ht="15.75" x14ac:dyDescent="0.3">
      <c r="AE53030" s="70"/>
    </row>
    <row r="53031" spans="31:31" ht="15.75" x14ac:dyDescent="0.3">
      <c r="AE53031" s="70"/>
    </row>
    <row r="53032" spans="31:31" ht="15.75" x14ac:dyDescent="0.3">
      <c r="AE53032" s="70"/>
    </row>
    <row r="53033" spans="31:31" ht="15.75" x14ac:dyDescent="0.3">
      <c r="AE53033" s="70"/>
    </row>
    <row r="53034" spans="31:31" ht="15.75" x14ac:dyDescent="0.3">
      <c r="AE53034" s="70"/>
    </row>
    <row r="53035" spans="31:31" ht="15.75" x14ac:dyDescent="0.3">
      <c r="AE53035" s="70"/>
    </row>
    <row r="53036" spans="31:31" ht="15.75" x14ac:dyDescent="0.3">
      <c r="AE53036" s="70"/>
    </row>
    <row r="53037" spans="31:31" ht="15.75" x14ac:dyDescent="0.3">
      <c r="AE53037" s="70"/>
    </row>
    <row r="53038" spans="31:31" ht="15.75" x14ac:dyDescent="0.3">
      <c r="AE53038" s="70"/>
    </row>
    <row r="53039" spans="31:31" ht="15.75" x14ac:dyDescent="0.3">
      <c r="AE53039" s="70"/>
    </row>
    <row r="53040" spans="31:31" ht="15.75" x14ac:dyDescent="0.3">
      <c r="AE53040" s="70"/>
    </row>
    <row r="53041" spans="31:31" ht="15.75" x14ac:dyDescent="0.3">
      <c r="AE53041" s="70"/>
    </row>
    <row r="53042" spans="31:31" ht="15.75" x14ac:dyDescent="0.3">
      <c r="AE53042" s="70"/>
    </row>
    <row r="53043" spans="31:31" ht="15.75" x14ac:dyDescent="0.3">
      <c r="AE53043" s="70"/>
    </row>
    <row r="53044" spans="31:31" ht="15.75" x14ac:dyDescent="0.3">
      <c r="AE53044" s="70"/>
    </row>
    <row r="53045" spans="31:31" ht="15.75" x14ac:dyDescent="0.3">
      <c r="AE53045" s="70"/>
    </row>
    <row r="53046" spans="31:31" ht="15.75" x14ac:dyDescent="0.3">
      <c r="AE53046" s="70"/>
    </row>
    <row r="53047" spans="31:31" ht="15.75" x14ac:dyDescent="0.3">
      <c r="AE53047" s="70"/>
    </row>
    <row r="53048" spans="31:31" ht="15.75" x14ac:dyDescent="0.3">
      <c r="AE53048" s="70"/>
    </row>
    <row r="53049" spans="31:31" ht="15.75" x14ac:dyDescent="0.3">
      <c r="AE53049" s="70"/>
    </row>
    <row r="53050" spans="31:31" ht="15.75" x14ac:dyDescent="0.3">
      <c r="AE53050" s="70"/>
    </row>
    <row r="53051" spans="31:31" ht="15.75" x14ac:dyDescent="0.3">
      <c r="AE53051" s="70"/>
    </row>
    <row r="53052" spans="31:31" ht="15.75" x14ac:dyDescent="0.3">
      <c r="AE53052" s="70"/>
    </row>
    <row r="53053" spans="31:31" ht="15.75" x14ac:dyDescent="0.3">
      <c r="AE53053" s="70"/>
    </row>
    <row r="53054" spans="31:31" ht="15.75" x14ac:dyDescent="0.3">
      <c r="AE53054" s="70"/>
    </row>
    <row r="53055" spans="31:31" ht="15.75" x14ac:dyDescent="0.3">
      <c r="AE53055" s="70"/>
    </row>
    <row r="53056" spans="31:31" ht="15.75" x14ac:dyDescent="0.3">
      <c r="AE53056" s="70"/>
    </row>
    <row r="53057" spans="31:31" ht="15.75" x14ac:dyDescent="0.3">
      <c r="AE53057" s="70"/>
    </row>
    <row r="53058" spans="31:31" ht="15.75" x14ac:dyDescent="0.3">
      <c r="AE53058" s="70"/>
    </row>
    <row r="53059" spans="31:31" ht="15.75" x14ac:dyDescent="0.3">
      <c r="AE53059" s="70"/>
    </row>
    <row r="53060" spans="31:31" ht="15.75" x14ac:dyDescent="0.3">
      <c r="AE53060" s="70"/>
    </row>
    <row r="53061" spans="31:31" ht="15.75" x14ac:dyDescent="0.3">
      <c r="AE53061" s="70"/>
    </row>
    <row r="53062" spans="31:31" ht="15.75" x14ac:dyDescent="0.3">
      <c r="AE53062" s="70"/>
    </row>
    <row r="53063" spans="31:31" ht="15.75" x14ac:dyDescent="0.3">
      <c r="AE53063" s="70"/>
    </row>
    <row r="53064" spans="31:31" ht="15.75" x14ac:dyDescent="0.3">
      <c r="AE53064" s="70"/>
    </row>
    <row r="53065" spans="31:31" ht="15.75" x14ac:dyDescent="0.3">
      <c r="AE53065" s="70"/>
    </row>
    <row r="53066" spans="31:31" ht="15.75" x14ac:dyDescent="0.3">
      <c r="AE53066" s="70"/>
    </row>
    <row r="53067" spans="31:31" ht="15.75" x14ac:dyDescent="0.3">
      <c r="AE53067" s="70"/>
    </row>
    <row r="53068" spans="31:31" ht="15.75" x14ac:dyDescent="0.3">
      <c r="AE53068" s="70"/>
    </row>
    <row r="53069" spans="31:31" ht="15.75" x14ac:dyDescent="0.3">
      <c r="AE53069" s="70"/>
    </row>
    <row r="53070" spans="31:31" ht="15.75" x14ac:dyDescent="0.3">
      <c r="AE53070" s="70"/>
    </row>
    <row r="53071" spans="31:31" ht="15.75" x14ac:dyDescent="0.3">
      <c r="AE53071" s="70"/>
    </row>
    <row r="53072" spans="31:31" ht="15.75" x14ac:dyDescent="0.3">
      <c r="AE53072" s="70"/>
    </row>
    <row r="53073" spans="31:31" ht="15.75" x14ac:dyDescent="0.3">
      <c r="AE53073" s="70"/>
    </row>
    <row r="53074" spans="31:31" ht="15.75" x14ac:dyDescent="0.3">
      <c r="AE53074" s="70"/>
    </row>
    <row r="53075" spans="31:31" ht="15.75" x14ac:dyDescent="0.3">
      <c r="AE53075" s="70"/>
    </row>
    <row r="53076" spans="31:31" ht="15.75" x14ac:dyDescent="0.3">
      <c r="AE53076" s="70"/>
    </row>
    <row r="53077" spans="31:31" ht="15.75" x14ac:dyDescent="0.3">
      <c r="AE53077" s="70"/>
    </row>
    <row r="53078" spans="31:31" ht="15.75" x14ac:dyDescent="0.3">
      <c r="AE53078" s="70"/>
    </row>
    <row r="53079" spans="31:31" ht="15.75" x14ac:dyDescent="0.3">
      <c r="AE53079" s="70"/>
    </row>
    <row r="53080" spans="31:31" ht="15.75" x14ac:dyDescent="0.3">
      <c r="AE53080" s="70"/>
    </row>
    <row r="53081" spans="31:31" ht="15.75" x14ac:dyDescent="0.3">
      <c r="AE53081" s="70"/>
    </row>
    <row r="53082" spans="31:31" ht="15.75" x14ac:dyDescent="0.3">
      <c r="AE53082" s="70"/>
    </row>
    <row r="53083" spans="31:31" ht="15.75" x14ac:dyDescent="0.3">
      <c r="AE53083" s="70"/>
    </row>
    <row r="53084" spans="31:31" ht="15.75" x14ac:dyDescent="0.3">
      <c r="AE53084" s="70"/>
    </row>
    <row r="53085" spans="31:31" ht="15.75" x14ac:dyDescent="0.3">
      <c r="AE53085" s="70"/>
    </row>
    <row r="53086" spans="31:31" ht="15.75" x14ac:dyDescent="0.3">
      <c r="AE53086" s="70"/>
    </row>
    <row r="53087" spans="31:31" ht="15.75" x14ac:dyDescent="0.3">
      <c r="AE53087" s="70"/>
    </row>
    <row r="53088" spans="31:31" ht="15.75" x14ac:dyDescent="0.3">
      <c r="AE53088" s="70"/>
    </row>
    <row r="53089" spans="31:31" ht="15.75" x14ac:dyDescent="0.3">
      <c r="AE53089" s="70"/>
    </row>
    <row r="53090" spans="31:31" ht="15.75" x14ac:dyDescent="0.3">
      <c r="AE53090" s="70"/>
    </row>
    <row r="53091" spans="31:31" ht="15.75" x14ac:dyDescent="0.3">
      <c r="AE53091" s="70"/>
    </row>
    <row r="53092" spans="31:31" ht="15.75" x14ac:dyDescent="0.3">
      <c r="AE53092" s="70"/>
    </row>
    <row r="53093" spans="31:31" ht="15.75" x14ac:dyDescent="0.3">
      <c r="AE53093" s="70"/>
    </row>
    <row r="53094" spans="31:31" ht="15.75" x14ac:dyDescent="0.3">
      <c r="AE53094" s="70"/>
    </row>
    <row r="53095" spans="31:31" ht="15.75" x14ac:dyDescent="0.3">
      <c r="AE53095" s="70"/>
    </row>
    <row r="53096" spans="31:31" ht="15.75" x14ac:dyDescent="0.3">
      <c r="AE53096" s="70"/>
    </row>
    <row r="53097" spans="31:31" ht="15.75" x14ac:dyDescent="0.3">
      <c r="AE53097" s="70"/>
    </row>
    <row r="53098" spans="31:31" ht="15.75" x14ac:dyDescent="0.3">
      <c r="AE53098" s="70"/>
    </row>
    <row r="53099" spans="31:31" ht="15.75" x14ac:dyDescent="0.3">
      <c r="AE53099" s="70"/>
    </row>
    <row r="53100" spans="31:31" ht="15.75" x14ac:dyDescent="0.3">
      <c r="AE53100" s="70"/>
    </row>
    <row r="53101" spans="31:31" ht="15.75" x14ac:dyDescent="0.3">
      <c r="AE53101" s="70"/>
    </row>
    <row r="53102" spans="31:31" ht="15.75" x14ac:dyDescent="0.3">
      <c r="AE53102" s="70"/>
    </row>
    <row r="53103" spans="31:31" ht="15.75" x14ac:dyDescent="0.3">
      <c r="AE53103" s="70"/>
    </row>
    <row r="53104" spans="31:31" ht="15.75" x14ac:dyDescent="0.3">
      <c r="AE53104" s="70"/>
    </row>
    <row r="53105" spans="31:31" ht="15.75" x14ac:dyDescent="0.3">
      <c r="AE53105" s="70"/>
    </row>
    <row r="53106" spans="31:31" ht="15.75" x14ac:dyDescent="0.3">
      <c r="AE53106" s="70"/>
    </row>
    <row r="53107" spans="31:31" ht="15.75" x14ac:dyDescent="0.3">
      <c r="AE53107" s="70"/>
    </row>
    <row r="53108" spans="31:31" ht="15.75" x14ac:dyDescent="0.3">
      <c r="AE53108" s="70"/>
    </row>
    <row r="53109" spans="31:31" ht="15.75" x14ac:dyDescent="0.3">
      <c r="AE53109" s="70"/>
    </row>
    <row r="53110" spans="31:31" ht="15.75" x14ac:dyDescent="0.3">
      <c r="AE53110" s="70"/>
    </row>
    <row r="53111" spans="31:31" ht="15.75" x14ac:dyDescent="0.3">
      <c r="AE53111" s="70"/>
    </row>
    <row r="53112" spans="31:31" ht="15.75" x14ac:dyDescent="0.3">
      <c r="AE53112" s="70"/>
    </row>
    <row r="53113" spans="31:31" ht="15.75" x14ac:dyDescent="0.3">
      <c r="AE53113" s="70"/>
    </row>
    <row r="53114" spans="31:31" ht="15.75" x14ac:dyDescent="0.3">
      <c r="AE53114" s="70"/>
    </row>
    <row r="53115" spans="31:31" ht="15.75" x14ac:dyDescent="0.3">
      <c r="AE53115" s="70"/>
    </row>
    <row r="53116" spans="31:31" ht="15.75" x14ac:dyDescent="0.3">
      <c r="AE53116" s="70"/>
    </row>
    <row r="53117" spans="31:31" ht="15.75" x14ac:dyDescent="0.3">
      <c r="AE53117" s="70"/>
    </row>
    <row r="53118" spans="31:31" ht="15.75" x14ac:dyDescent="0.3">
      <c r="AE53118" s="70"/>
    </row>
    <row r="53119" spans="31:31" ht="15.75" x14ac:dyDescent="0.3">
      <c r="AE53119" s="70"/>
    </row>
    <row r="53120" spans="31:31" ht="15.75" x14ac:dyDescent="0.3">
      <c r="AE53120" s="70"/>
    </row>
    <row r="53121" spans="31:31" ht="15.75" x14ac:dyDescent="0.3">
      <c r="AE53121" s="70"/>
    </row>
    <row r="53122" spans="31:31" ht="15.75" x14ac:dyDescent="0.3">
      <c r="AE53122" s="70"/>
    </row>
    <row r="53123" spans="31:31" ht="15.75" x14ac:dyDescent="0.3">
      <c r="AE53123" s="70"/>
    </row>
    <row r="53124" spans="31:31" ht="15.75" x14ac:dyDescent="0.3">
      <c r="AE53124" s="70"/>
    </row>
    <row r="53125" spans="31:31" ht="15.75" x14ac:dyDescent="0.3">
      <c r="AE53125" s="70"/>
    </row>
    <row r="53126" spans="31:31" ht="15.75" x14ac:dyDescent="0.3">
      <c r="AE53126" s="70"/>
    </row>
    <row r="53127" spans="31:31" ht="15.75" x14ac:dyDescent="0.3">
      <c r="AE53127" s="70"/>
    </row>
    <row r="53128" spans="31:31" ht="15.75" x14ac:dyDescent="0.3">
      <c r="AE53128" s="70"/>
    </row>
    <row r="53129" spans="31:31" ht="15.75" x14ac:dyDescent="0.3">
      <c r="AE53129" s="70"/>
    </row>
    <row r="53130" spans="31:31" ht="15.75" x14ac:dyDescent="0.3">
      <c r="AE53130" s="70"/>
    </row>
    <row r="53131" spans="31:31" ht="15.75" x14ac:dyDescent="0.3">
      <c r="AE53131" s="70"/>
    </row>
    <row r="53132" spans="31:31" ht="15.75" x14ac:dyDescent="0.3">
      <c r="AE53132" s="70"/>
    </row>
    <row r="53133" spans="31:31" ht="15.75" x14ac:dyDescent="0.3">
      <c r="AE53133" s="70"/>
    </row>
    <row r="53134" spans="31:31" ht="15.75" x14ac:dyDescent="0.3">
      <c r="AE53134" s="70"/>
    </row>
    <row r="53135" spans="31:31" ht="15.75" x14ac:dyDescent="0.3">
      <c r="AE53135" s="70"/>
    </row>
    <row r="53136" spans="31:31" ht="15.75" x14ac:dyDescent="0.3">
      <c r="AE53136" s="70"/>
    </row>
    <row r="53137" spans="31:31" ht="15.75" x14ac:dyDescent="0.3">
      <c r="AE53137" s="70"/>
    </row>
    <row r="53138" spans="31:31" ht="15.75" x14ac:dyDescent="0.3">
      <c r="AE53138" s="70"/>
    </row>
    <row r="53139" spans="31:31" ht="15.75" x14ac:dyDescent="0.3">
      <c r="AE53139" s="70"/>
    </row>
    <row r="53140" spans="31:31" ht="15.75" x14ac:dyDescent="0.3">
      <c r="AE53140" s="70"/>
    </row>
    <row r="53141" spans="31:31" ht="15.75" x14ac:dyDescent="0.3">
      <c r="AE53141" s="70"/>
    </row>
    <row r="53142" spans="31:31" ht="15.75" x14ac:dyDescent="0.3">
      <c r="AE53142" s="70"/>
    </row>
    <row r="53143" spans="31:31" ht="15.75" x14ac:dyDescent="0.3">
      <c r="AE53143" s="70"/>
    </row>
    <row r="53144" spans="31:31" ht="15.75" x14ac:dyDescent="0.3">
      <c r="AE53144" s="70"/>
    </row>
    <row r="53145" spans="31:31" ht="15.75" x14ac:dyDescent="0.3">
      <c r="AE53145" s="70"/>
    </row>
    <row r="53146" spans="31:31" ht="15.75" x14ac:dyDescent="0.3">
      <c r="AE53146" s="70"/>
    </row>
    <row r="53147" spans="31:31" ht="15.75" x14ac:dyDescent="0.3">
      <c r="AE53147" s="70"/>
    </row>
    <row r="53148" spans="31:31" ht="15.75" x14ac:dyDescent="0.3">
      <c r="AE53148" s="70"/>
    </row>
    <row r="53149" spans="31:31" ht="15.75" x14ac:dyDescent="0.3">
      <c r="AE53149" s="70"/>
    </row>
    <row r="53150" spans="31:31" ht="15.75" x14ac:dyDescent="0.3">
      <c r="AE53150" s="70"/>
    </row>
    <row r="53151" spans="31:31" ht="15.75" x14ac:dyDescent="0.3">
      <c r="AE53151" s="70"/>
    </row>
    <row r="53152" spans="31:31" ht="15.75" x14ac:dyDescent="0.3">
      <c r="AE53152" s="70"/>
    </row>
    <row r="53153" spans="31:31" ht="15.75" x14ac:dyDescent="0.3">
      <c r="AE53153" s="70"/>
    </row>
    <row r="53154" spans="31:31" ht="15.75" x14ac:dyDescent="0.3">
      <c r="AE53154" s="70"/>
    </row>
    <row r="53155" spans="31:31" ht="15.75" x14ac:dyDescent="0.3">
      <c r="AE53155" s="70"/>
    </row>
    <row r="53156" spans="31:31" ht="15.75" x14ac:dyDescent="0.3">
      <c r="AE53156" s="70"/>
    </row>
    <row r="53157" spans="31:31" ht="15.75" x14ac:dyDescent="0.3">
      <c r="AE53157" s="70"/>
    </row>
    <row r="53158" spans="31:31" ht="15.75" x14ac:dyDescent="0.3">
      <c r="AE53158" s="70"/>
    </row>
    <row r="53159" spans="31:31" ht="15.75" x14ac:dyDescent="0.3">
      <c r="AE53159" s="70"/>
    </row>
    <row r="53160" spans="31:31" ht="15.75" x14ac:dyDescent="0.3">
      <c r="AE53160" s="70"/>
    </row>
    <row r="53161" spans="31:31" ht="15.75" x14ac:dyDescent="0.3">
      <c r="AE53161" s="70"/>
    </row>
    <row r="53162" spans="31:31" ht="15.75" x14ac:dyDescent="0.3">
      <c r="AE53162" s="70"/>
    </row>
    <row r="53163" spans="31:31" ht="15.75" x14ac:dyDescent="0.3">
      <c r="AE53163" s="70"/>
    </row>
    <row r="53164" spans="31:31" ht="15.75" x14ac:dyDescent="0.3">
      <c r="AE53164" s="70"/>
    </row>
    <row r="53165" spans="31:31" ht="15.75" x14ac:dyDescent="0.3">
      <c r="AE53165" s="70"/>
    </row>
    <row r="53166" spans="31:31" ht="15.75" x14ac:dyDescent="0.3">
      <c r="AE53166" s="70"/>
    </row>
    <row r="53167" spans="31:31" ht="15.75" x14ac:dyDescent="0.3">
      <c r="AE53167" s="70"/>
    </row>
    <row r="53168" spans="31:31" ht="15.75" x14ac:dyDescent="0.3">
      <c r="AE53168" s="70"/>
    </row>
    <row r="53169" spans="31:31" ht="15.75" x14ac:dyDescent="0.3">
      <c r="AE53169" s="70"/>
    </row>
    <row r="53170" spans="31:31" ht="15.75" x14ac:dyDescent="0.3">
      <c r="AE53170" s="70"/>
    </row>
    <row r="53171" spans="31:31" ht="15.75" x14ac:dyDescent="0.3">
      <c r="AE53171" s="70"/>
    </row>
    <row r="53172" spans="31:31" ht="15.75" x14ac:dyDescent="0.3">
      <c r="AE53172" s="70"/>
    </row>
    <row r="53173" spans="31:31" ht="15.75" x14ac:dyDescent="0.3">
      <c r="AE53173" s="70"/>
    </row>
    <row r="53174" spans="31:31" ht="15.75" x14ac:dyDescent="0.3">
      <c r="AE53174" s="70"/>
    </row>
    <row r="53175" spans="31:31" ht="15.75" x14ac:dyDescent="0.3">
      <c r="AE53175" s="70"/>
    </row>
    <row r="53176" spans="31:31" ht="15.75" x14ac:dyDescent="0.3">
      <c r="AE53176" s="70"/>
    </row>
    <row r="53177" spans="31:31" ht="15.75" x14ac:dyDescent="0.3">
      <c r="AE53177" s="70"/>
    </row>
    <row r="53178" spans="31:31" ht="15.75" x14ac:dyDescent="0.3">
      <c r="AE53178" s="70"/>
    </row>
    <row r="53179" spans="31:31" ht="15.75" x14ac:dyDescent="0.3">
      <c r="AE53179" s="70"/>
    </row>
    <row r="53180" spans="31:31" ht="15.75" x14ac:dyDescent="0.3">
      <c r="AE53180" s="70"/>
    </row>
    <row r="53181" spans="31:31" ht="15.75" x14ac:dyDescent="0.3">
      <c r="AE53181" s="70"/>
    </row>
    <row r="53182" spans="31:31" ht="15.75" x14ac:dyDescent="0.3">
      <c r="AE53182" s="70"/>
    </row>
    <row r="53183" spans="31:31" ht="15.75" x14ac:dyDescent="0.3">
      <c r="AE53183" s="70"/>
    </row>
    <row r="53184" spans="31:31" ht="15.75" x14ac:dyDescent="0.3">
      <c r="AE53184" s="70"/>
    </row>
    <row r="53185" spans="31:31" ht="15.75" x14ac:dyDescent="0.3">
      <c r="AE53185" s="70"/>
    </row>
    <row r="53186" spans="31:31" ht="15.75" x14ac:dyDescent="0.3">
      <c r="AE53186" s="70"/>
    </row>
    <row r="53187" spans="31:31" ht="15.75" x14ac:dyDescent="0.3">
      <c r="AE53187" s="70"/>
    </row>
    <row r="53188" spans="31:31" ht="15.75" x14ac:dyDescent="0.3">
      <c r="AE53188" s="70"/>
    </row>
    <row r="53189" spans="31:31" ht="15.75" x14ac:dyDescent="0.3">
      <c r="AE53189" s="70"/>
    </row>
    <row r="53190" spans="31:31" ht="15.75" x14ac:dyDescent="0.3">
      <c r="AE53190" s="70"/>
    </row>
    <row r="53191" spans="31:31" ht="15.75" x14ac:dyDescent="0.3">
      <c r="AE53191" s="70"/>
    </row>
    <row r="53192" spans="31:31" ht="15.75" x14ac:dyDescent="0.3">
      <c r="AE53192" s="70"/>
    </row>
    <row r="53193" spans="31:31" ht="15.75" x14ac:dyDescent="0.3">
      <c r="AE53193" s="70"/>
    </row>
    <row r="53194" spans="31:31" ht="15.75" x14ac:dyDescent="0.3">
      <c r="AE53194" s="70"/>
    </row>
    <row r="53195" spans="31:31" ht="15.75" x14ac:dyDescent="0.3">
      <c r="AE53195" s="70"/>
    </row>
    <row r="53196" spans="31:31" ht="15.75" x14ac:dyDescent="0.3">
      <c r="AE53196" s="70"/>
    </row>
    <row r="53197" spans="31:31" ht="15.75" x14ac:dyDescent="0.3">
      <c r="AE53197" s="70"/>
    </row>
    <row r="53198" spans="31:31" ht="15.75" x14ac:dyDescent="0.3">
      <c r="AE53198" s="70"/>
    </row>
    <row r="53199" spans="31:31" ht="15.75" x14ac:dyDescent="0.3">
      <c r="AE53199" s="70"/>
    </row>
    <row r="53200" spans="31:31" ht="15.75" x14ac:dyDescent="0.3">
      <c r="AE53200" s="70"/>
    </row>
    <row r="53201" spans="31:31" ht="15.75" x14ac:dyDescent="0.3">
      <c r="AE53201" s="70"/>
    </row>
    <row r="53202" spans="31:31" ht="15.75" x14ac:dyDescent="0.3">
      <c r="AE53202" s="70"/>
    </row>
    <row r="53203" spans="31:31" ht="15.75" x14ac:dyDescent="0.3">
      <c r="AE53203" s="70"/>
    </row>
    <row r="53204" spans="31:31" ht="15.75" x14ac:dyDescent="0.3">
      <c r="AE53204" s="70"/>
    </row>
    <row r="53205" spans="31:31" ht="15.75" x14ac:dyDescent="0.3">
      <c r="AE53205" s="70"/>
    </row>
    <row r="53206" spans="31:31" ht="15.75" x14ac:dyDescent="0.3">
      <c r="AE53206" s="70"/>
    </row>
    <row r="53207" spans="31:31" ht="15.75" x14ac:dyDescent="0.3">
      <c r="AE53207" s="70"/>
    </row>
    <row r="53208" spans="31:31" ht="15.75" x14ac:dyDescent="0.3">
      <c r="AE53208" s="70"/>
    </row>
    <row r="53209" spans="31:31" ht="15.75" x14ac:dyDescent="0.3">
      <c r="AE53209" s="70"/>
    </row>
    <row r="53210" spans="31:31" ht="15.75" x14ac:dyDescent="0.3">
      <c r="AE53210" s="70"/>
    </row>
    <row r="53211" spans="31:31" ht="15.75" x14ac:dyDescent="0.3">
      <c r="AE53211" s="70"/>
    </row>
    <row r="53212" spans="31:31" ht="15.75" x14ac:dyDescent="0.3">
      <c r="AE53212" s="70"/>
    </row>
    <row r="53213" spans="31:31" ht="15.75" x14ac:dyDescent="0.3">
      <c r="AE53213" s="70"/>
    </row>
    <row r="53214" spans="31:31" ht="15.75" x14ac:dyDescent="0.3">
      <c r="AE53214" s="70"/>
    </row>
    <row r="53215" spans="31:31" ht="15.75" x14ac:dyDescent="0.3">
      <c r="AE53215" s="70"/>
    </row>
    <row r="53216" spans="31:31" ht="15.75" x14ac:dyDescent="0.3">
      <c r="AE53216" s="70"/>
    </row>
    <row r="53217" spans="31:31" ht="15.75" x14ac:dyDescent="0.3">
      <c r="AE53217" s="70"/>
    </row>
    <row r="53218" spans="31:31" ht="15.75" x14ac:dyDescent="0.3">
      <c r="AE53218" s="70"/>
    </row>
    <row r="53219" spans="31:31" ht="15.75" x14ac:dyDescent="0.3">
      <c r="AE53219" s="70"/>
    </row>
    <row r="53220" spans="31:31" ht="15.75" x14ac:dyDescent="0.3">
      <c r="AE53220" s="70"/>
    </row>
    <row r="53221" spans="31:31" ht="15.75" x14ac:dyDescent="0.3">
      <c r="AE53221" s="70"/>
    </row>
    <row r="53222" spans="31:31" ht="15.75" x14ac:dyDescent="0.3">
      <c r="AE53222" s="70"/>
    </row>
    <row r="53223" spans="31:31" ht="15.75" x14ac:dyDescent="0.3">
      <c r="AE53223" s="70"/>
    </row>
    <row r="53224" spans="31:31" ht="15.75" x14ac:dyDescent="0.3">
      <c r="AE53224" s="70"/>
    </row>
    <row r="53225" spans="31:31" ht="15.75" x14ac:dyDescent="0.3">
      <c r="AE53225" s="70"/>
    </row>
    <row r="53226" spans="31:31" ht="15.75" x14ac:dyDescent="0.3">
      <c r="AE53226" s="70"/>
    </row>
    <row r="53227" spans="31:31" ht="15.75" x14ac:dyDescent="0.3">
      <c r="AE53227" s="70"/>
    </row>
    <row r="53228" spans="31:31" ht="15.75" x14ac:dyDescent="0.3">
      <c r="AE53228" s="70"/>
    </row>
    <row r="53229" spans="31:31" ht="15.75" x14ac:dyDescent="0.3">
      <c r="AE53229" s="70"/>
    </row>
    <row r="53230" spans="31:31" ht="15.75" x14ac:dyDescent="0.3">
      <c r="AE53230" s="70"/>
    </row>
    <row r="53231" spans="31:31" ht="15.75" x14ac:dyDescent="0.3">
      <c r="AE53231" s="70"/>
    </row>
    <row r="53232" spans="31:31" ht="15.75" x14ac:dyDescent="0.3">
      <c r="AE53232" s="70"/>
    </row>
    <row r="53233" spans="31:31" ht="15.75" x14ac:dyDescent="0.3">
      <c r="AE53233" s="70"/>
    </row>
    <row r="53234" spans="31:31" ht="15.75" x14ac:dyDescent="0.3">
      <c r="AE53234" s="70"/>
    </row>
    <row r="53235" spans="31:31" ht="15.75" x14ac:dyDescent="0.3">
      <c r="AE53235" s="70"/>
    </row>
    <row r="53236" spans="31:31" ht="15.75" x14ac:dyDescent="0.3">
      <c r="AE53236" s="70"/>
    </row>
    <row r="53237" spans="31:31" ht="15.75" x14ac:dyDescent="0.3">
      <c r="AE53237" s="70"/>
    </row>
    <row r="53238" spans="31:31" ht="15.75" x14ac:dyDescent="0.3">
      <c r="AE53238" s="70"/>
    </row>
    <row r="53239" spans="31:31" ht="15.75" x14ac:dyDescent="0.3">
      <c r="AE53239" s="70"/>
    </row>
    <row r="53240" spans="31:31" ht="15.75" x14ac:dyDescent="0.3">
      <c r="AE53240" s="70"/>
    </row>
    <row r="53241" spans="31:31" ht="15.75" x14ac:dyDescent="0.3">
      <c r="AE53241" s="70"/>
    </row>
    <row r="53242" spans="31:31" ht="15.75" x14ac:dyDescent="0.3">
      <c r="AE53242" s="70"/>
    </row>
    <row r="53243" spans="31:31" ht="15.75" x14ac:dyDescent="0.3">
      <c r="AE53243" s="70"/>
    </row>
    <row r="53244" spans="31:31" ht="15.75" x14ac:dyDescent="0.3">
      <c r="AE53244" s="70"/>
    </row>
    <row r="53245" spans="31:31" ht="15.75" x14ac:dyDescent="0.3">
      <c r="AE53245" s="70"/>
    </row>
    <row r="53246" spans="31:31" ht="15.75" x14ac:dyDescent="0.3">
      <c r="AE53246" s="70"/>
    </row>
    <row r="53247" spans="31:31" ht="15.75" x14ac:dyDescent="0.3">
      <c r="AE53247" s="70"/>
    </row>
    <row r="53248" spans="31:31" ht="15.75" x14ac:dyDescent="0.3">
      <c r="AE53248" s="70"/>
    </row>
    <row r="53249" spans="31:31" ht="15.75" x14ac:dyDescent="0.3">
      <c r="AE53249" s="70"/>
    </row>
    <row r="53250" spans="31:31" ht="15.75" x14ac:dyDescent="0.3">
      <c r="AE53250" s="70"/>
    </row>
    <row r="53251" spans="31:31" ht="15.75" x14ac:dyDescent="0.3">
      <c r="AE53251" s="70"/>
    </row>
    <row r="53252" spans="31:31" ht="15.75" x14ac:dyDescent="0.3">
      <c r="AE53252" s="70"/>
    </row>
    <row r="53253" spans="31:31" ht="15.75" x14ac:dyDescent="0.3">
      <c r="AE53253" s="70"/>
    </row>
    <row r="53254" spans="31:31" ht="15.75" x14ac:dyDescent="0.3">
      <c r="AE53254" s="70"/>
    </row>
    <row r="53255" spans="31:31" ht="15.75" x14ac:dyDescent="0.3">
      <c r="AE53255" s="70"/>
    </row>
    <row r="53256" spans="31:31" ht="15.75" x14ac:dyDescent="0.3">
      <c r="AE53256" s="70"/>
    </row>
    <row r="53257" spans="31:31" ht="15.75" x14ac:dyDescent="0.3">
      <c r="AE53257" s="70"/>
    </row>
    <row r="53258" spans="31:31" ht="15.75" x14ac:dyDescent="0.3">
      <c r="AE53258" s="70"/>
    </row>
    <row r="53259" spans="31:31" ht="15.75" x14ac:dyDescent="0.3">
      <c r="AE53259" s="70"/>
    </row>
    <row r="53260" spans="31:31" ht="15.75" x14ac:dyDescent="0.3">
      <c r="AE53260" s="70"/>
    </row>
    <row r="53261" spans="31:31" ht="15.75" x14ac:dyDescent="0.3">
      <c r="AE53261" s="70"/>
    </row>
    <row r="53262" spans="31:31" ht="15.75" x14ac:dyDescent="0.3">
      <c r="AE53262" s="70"/>
    </row>
    <row r="53263" spans="31:31" ht="15.75" x14ac:dyDescent="0.3">
      <c r="AE53263" s="70"/>
    </row>
    <row r="53264" spans="31:31" ht="15.75" x14ac:dyDescent="0.3">
      <c r="AE53264" s="70"/>
    </row>
    <row r="53265" spans="31:31" ht="15.75" x14ac:dyDescent="0.3">
      <c r="AE53265" s="70"/>
    </row>
    <row r="53266" spans="31:31" ht="15.75" x14ac:dyDescent="0.3">
      <c r="AE53266" s="70"/>
    </row>
    <row r="53267" spans="31:31" ht="15.75" x14ac:dyDescent="0.3">
      <c r="AE53267" s="70"/>
    </row>
    <row r="53268" spans="31:31" ht="15.75" x14ac:dyDescent="0.3">
      <c r="AE53268" s="70"/>
    </row>
    <row r="53269" spans="31:31" ht="15.75" x14ac:dyDescent="0.3">
      <c r="AE53269" s="70"/>
    </row>
    <row r="53270" spans="31:31" ht="15.75" x14ac:dyDescent="0.3">
      <c r="AE53270" s="70"/>
    </row>
    <row r="53271" spans="31:31" ht="15.75" x14ac:dyDescent="0.3">
      <c r="AE53271" s="70"/>
    </row>
    <row r="53272" spans="31:31" ht="15.75" x14ac:dyDescent="0.3">
      <c r="AE53272" s="70"/>
    </row>
    <row r="53273" spans="31:31" ht="15.75" x14ac:dyDescent="0.3">
      <c r="AE53273" s="70"/>
    </row>
    <row r="53274" spans="31:31" ht="15.75" x14ac:dyDescent="0.3">
      <c r="AE53274" s="70"/>
    </row>
    <row r="53275" spans="31:31" ht="15.75" x14ac:dyDescent="0.3">
      <c r="AE53275" s="70"/>
    </row>
    <row r="53276" spans="31:31" ht="15.75" x14ac:dyDescent="0.3">
      <c r="AE53276" s="70"/>
    </row>
    <row r="53277" spans="31:31" ht="15.75" x14ac:dyDescent="0.3">
      <c r="AE53277" s="70"/>
    </row>
    <row r="53278" spans="31:31" ht="15.75" x14ac:dyDescent="0.3">
      <c r="AE53278" s="70"/>
    </row>
    <row r="53279" spans="31:31" ht="15.75" x14ac:dyDescent="0.3">
      <c r="AE53279" s="70"/>
    </row>
    <row r="53280" spans="31:31" ht="15.75" x14ac:dyDescent="0.3">
      <c r="AE53280" s="70"/>
    </row>
    <row r="53281" spans="31:31" ht="15.75" x14ac:dyDescent="0.3">
      <c r="AE53281" s="70"/>
    </row>
    <row r="53282" spans="31:31" ht="15.75" x14ac:dyDescent="0.3">
      <c r="AE53282" s="70"/>
    </row>
    <row r="53283" spans="31:31" ht="15.75" x14ac:dyDescent="0.3">
      <c r="AE53283" s="70"/>
    </row>
    <row r="53284" spans="31:31" ht="15.75" x14ac:dyDescent="0.3">
      <c r="AE53284" s="70"/>
    </row>
    <row r="53285" spans="31:31" ht="15.75" x14ac:dyDescent="0.3">
      <c r="AE53285" s="70"/>
    </row>
    <row r="53286" spans="31:31" ht="15.75" x14ac:dyDescent="0.3">
      <c r="AE53286" s="70"/>
    </row>
    <row r="53287" spans="31:31" ht="15.75" x14ac:dyDescent="0.3">
      <c r="AE53287" s="70"/>
    </row>
    <row r="53288" spans="31:31" ht="15.75" x14ac:dyDescent="0.3">
      <c r="AE53288" s="70"/>
    </row>
    <row r="53289" spans="31:31" ht="15.75" x14ac:dyDescent="0.3">
      <c r="AE53289" s="70"/>
    </row>
    <row r="53290" spans="31:31" ht="15.75" x14ac:dyDescent="0.3">
      <c r="AE53290" s="70"/>
    </row>
    <row r="53291" spans="31:31" ht="15.75" x14ac:dyDescent="0.3">
      <c r="AE53291" s="70"/>
    </row>
    <row r="53292" spans="31:31" ht="15.75" x14ac:dyDescent="0.3">
      <c r="AE53292" s="70"/>
    </row>
    <row r="53293" spans="31:31" ht="15.75" x14ac:dyDescent="0.3">
      <c r="AE53293" s="70"/>
    </row>
    <row r="53294" spans="31:31" ht="15.75" x14ac:dyDescent="0.3">
      <c r="AE53294" s="70"/>
    </row>
    <row r="53295" spans="31:31" ht="15.75" x14ac:dyDescent="0.3">
      <c r="AE53295" s="70"/>
    </row>
    <row r="53296" spans="31:31" ht="15.75" x14ac:dyDescent="0.3">
      <c r="AE53296" s="70"/>
    </row>
    <row r="53297" spans="31:31" ht="15.75" x14ac:dyDescent="0.3">
      <c r="AE53297" s="70"/>
    </row>
    <row r="53298" spans="31:31" ht="15.75" x14ac:dyDescent="0.3">
      <c r="AE53298" s="70"/>
    </row>
    <row r="53299" spans="31:31" ht="15.75" x14ac:dyDescent="0.3">
      <c r="AE53299" s="70"/>
    </row>
    <row r="53300" spans="31:31" ht="15.75" x14ac:dyDescent="0.3">
      <c r="AE53300" s="70"/>
    </row>
    <row r="53301" spans="31:31" ht="15.75" x14ac:dyDescent="0.3">
      <c r="AE53301" s="70"/>
    </row>
    <row r="53302" spans="31:31" ht="15.75" x14ac:dyDescent="0.3">
      <c r="AE53302" s="70"/>
    </row>
    <row r="53303" spans="31:31" ht="15.75" x14ac:dyDescent="0.3">
      <c r="AE53303" s="70"/>
    </row>
    <row r="53304" spans="31:31" ht="15.75" x14ac:dyDescent="0.3">
      <c r="AE53304" s="70"/>
    </row>
    <row r="53305" spans="31:31" ht="15.75" x14ac:dyDescent="0.3">
      <c r="AE53305" s="70"/>
    </row>
    <row r="53306" spans="31:31" ht="15.75" x14ac:dyDescent="0.3">
      <c r="AE53306" s="70"/>
    </row>
    <row r="53307" spans="31:31" ht="15.75" x14ac:dyDescent="0.3">
      <c r="AE53307" s="70"/>
    </row>
    <row r="53308" spans="31:31" ht="15.75" x14ac:dyDescent="0.3">
      <c r="AE53308" s="70"/>
    </row>
    <row r="53309" spans="31:31" ht="15.75" x14ac:dyDescent="0.3">
      <c r="AE53309" s="70"/>
    </row>
    <row r="53310" spans="31:31" ht="15.75" x14ac:dyDescent="0.3">
      <c r="AE53310" s="70"/>
    </row>
    <row r="53311" spans="31:31" ht="15.75" x14ac:dyDescent="0.3">
      <c r="AE53311" s="70"/>
    </row>
    <row r="53312" spans="31:31" ht="15.75" x14ac:dyDescent="0.3">
      <c r="AE53312" s="70"/>
    </row>
    <row r="53313" spans="31:31" ht="15.75" x14ac:dyDescent="0.3">
      <c r="AE53313" s="70"/>
    </row>
    <row r="53314" spans="31:31" ht="15.75" x14ac:dyDescent="0.3">
      <c r="AE53314" s="70"/>
    </row>
    <row r="53315" spans="31:31" ht="15.75" x14ac:dyDescent="0.3">
      <c r="AE53315" s="70"/>
    </row>
    <row r="53316" spans="31:31" ht="15.75" x14ac:dyDescent="0.3">
      <c r="AE53316" s="70"/>
    </row>
    <row r="53317" spans="31:31" ht="15.75" x14ac:dyDescent="0.3">
      <c r="AE53317" s="70"/>
    </row>
    <row r="53318" spans="31:31" ht="15.75" x14ac:dyDescent="0.3">
      <c r="AE53318" s="70"/>
    </row>
    <row r="53319" spans="31:31" ht="15.75" x14ac:dyDescent="0.3">
      <c r="AE53319" s="70"/>
    </row>
    <row r="53320" spans="31:31" ht="15.75" x14ac:dyDescent="0.3">
      <c r="AE53320" s="70"/>
    </row>
    <row r="53321" spans="31:31" ht="15.75" x14ac:dyDescent="0.3">
      <c r="AE53321" s="70"/>
    </row>
    <row r="53322" spans="31:31" ht="15.75" x14ac:dyDescent="0.3">
      <c r="AE53322" s="70"/>
    </row>
    <row r="53323" spans="31:31" ht="15.75" x14ac:dyDescent="0.3">
      <c r="AE53323" s="70"/>
    </row>
    <row r="53324" spans="31:31" ht="15.75" x14ac:dyDescent="0.3">
      <c r="AE53324" s="70"/>
    </row>
    <row r="53325" spans="31:31" ht="15.75" x14ac:dyDescent="0.3">
      <c r="AE53325" s="70"/>
    </row>
    <row r="53326" spans="31:31" ht="15.75" x14ac:dyDescent="0.3">
      <c r="AE53326" s="70"/>
    </row>
    <row r="53327" spans="31:31" ht="15.75" x14ac:dyDescent="0.3">
      <c r="AE53327" s="70"/>
    </row>
    <row r="53328" spans="31:31" ht="15.75" x14ac:dyDescent="0.3">
      <c r="AE53328" s="70"/>
    </row>
    <row r="53329" spans="31:31" ht="15.75" x14ac:dyDescent="0.3">
      <c r="AE53329" s="70"/>
    </row>
    <row r="53330" spans="31:31" ht="15.75" x14ac:dyDescent="0.3">
      <c r="AE53330" s="70"/>
    </row>
    <row r="53331" spans="31:31" ht="15.75" x14ac:dyDescent="0.3">
      <c r="AE53331" s="70"/>
    </row>
    <row r="53332" spans="31:31" ht="15.75" x14ac:dyDescent="0.3">
      <c r="AE53332" s="70"/>
    </row>
    <row r="53333" spans="31:31" ht="15.75" x14ac:dyDescent="0.3">
      <c r="AE53333" s="70"/>
    </row>
    <row r="53334" spans="31:31" ht="15.75" x14ac:dyDescent="0.3">
      <c r="AE53334" s="70"/>
    </row>
    <row r="53335" spans="31:31" ht="15.75" x14ac:dyDescent="0.3">
      <c r="AE53335" s="70"/>
    </row>
    <row r="53336" spans="31:31" ht="15.75" x14ac:dyDescent="0.3">
      <c r="AE53336" s="70"/>
    </row>
    <row r="53337" spans="31:31" ht="15.75" x14ac:dyDescent="0.3">
      <c r="AE53337" s="70"/>
    </row>
    <row r="53338" spans="31:31" ht="15.75" x14ac:dyDescent="0.3">
      <c r="AE53338" s="70"/>
    </row>
    <row r="53339" spans="31:31" ht="15.75" x14ac:dyDescent="0.3">
      <c r="AE53339" s="70"/>
    </row>
    <row r="53340" spans="31:31" ht="15.75" x14ac:dyDescent="0.3">
      <c r="AE53340" s="70"/>
    </row>
    <row r="53341" spans="31:31" ht="15.75" x14ac:dyDescent="0.3">
      <c r="AE53341" s="70"/>
    </row>
    <row r="53342" spans="31:31" ht="15.75" x14ac:dyDescent="0.3">
      <c r="AE53342" s="70"/>
    </row>
    <row r="53343" spans="31:31" ht="15.75" x14ac:dyDescent="0.3">
      <c r="AE53343" s="70"/>
    </row>
    <row r="53344" spans="31:31" ht="15.75" x14ac:dyDescent="0.3">
      <c r="AE53344" s="70"/>
    </row>
    <row r="53345" spans="31:31" ht="15.75" x14ac:dyDescent="0.3">
      <c r="AE53345" s="70"/>
    </row>
    <row r="53346" spans="31:31" ht="15.75" x14ac:dyDescent="0.3">
      <c r="AE53346" s="70"/>
    </row>
    <row r="53347" spans="31:31" ht="15.75" x14ac:dyDescent="0.3">
      <c r="AE53347" s="70"/>
    </row>
    <row r="53348" spans="31:31" ht="15.75" x14ac:dyDescent="0.3">
      <c r="AE53348" s="70"/>
    </row>
    <row r="53349" spans="31:31" ht="15.75" x14ac:dyDescent="0.3">
      <c r="AE53349" s="70"/>
    </row>
    <row r="53350" spans="31:31" ht="15.75" x14ac:dyDescent="0.3">
      <c r="AE53350" s="70"/>
    </row>
    <row r="53351" spans="31:31" ht="15.75" x14ac:dyDescent="0.3">
      <c r="AE53351" s="70"/>
    </row>
    <row r="53352" spans="31:31" ht="15.75" x14ac:dyDescent="0.3">
      <c r="AE53352" s="70"/>
    </row>
    <row r="53353" spans="31:31" ht="15.75" x14ac:dyDescent="0.3">
      <c r="AE53353" s="70"/>
    </row>
    <row r="53354" spans="31:31" ht="15.75" x14ac:dyDescent="0.3">
      <c r="AE53354" s="70"/>
    </row>
    <row r="53355" spans="31:31" ht="15.75" x14ac:dyDescent="0.3">
      <c r="AE53355" s="70"/>
    </row>
    <row r="53356" spans="31:31" ht="15.75" x14ac:dyDescent="0.3">
      <c r="AE53356" s="70"/>
    </row>
    <row r="53357" spans="31:31" ht="15.75" x14ac:dyDescent="0.3">
      <c r="AE53357" s="70"/>
    </row>
    <row r="53358" spans="31:31" ht="15.75" x14ac:dyDescent="0.3">
      <c r="AE53358" s="70"/>
    </row>
    <row r="53359" spans="31:31" ht="15.75" x14ac:dyDescent="0.3">
      <c r="AE53359" s="70"/>
    </row>
    <row r="53360" spans="31:31" ht="15.75" x14ac:dyDescent="0.3">
      <c r="AE53360" s="70"/>
    </row>
    <row r="53361" spans="31:31" ht="15.75" x14ac:dyDescent="0.3">
      <c r="AE53361" s="70"/>
    </row>
    <row r="53362" spans="31:31" ht="15.75" x14ac:dyDescent="0.3">
      <c r="AE53362" s="70"/>
    </row>
    <row r="53363" spans="31:31" ht="15.75" x14ac:dyDescent="0.3">
      <c r="AE53363" s="70"/>
    </row>
    <row r="53364" spans="31:31" ht="15.75" x14ac:dyDescent="0.3">
      <c r="AE53364" s="70"/>
    </row>
    <row r="53365" spans="31:31" ht="15.75" x14ac:dyDescent="0.3">
      <c r="AE53365" s="70"/>
    </row>
    <row r="53366" spans="31:31" ht="15.75" x14ac:dyDescent="0.3">
      <c r="AE53366" s="70"/>
    </row>
    <row r="53367" spans="31:31" ht="15.75" x14ac:dyDescent="0.3">
      <c r="AE53367" s="70"/>
    </row>
    <row r="53368" spans="31:31" ht="15.75" x14ac:dyDescent="0.3">
      <c r="AE53368" s="70"/>
    </row>
    <row r="53369" spans="31:31" ht="15.75" x14ac:dyDescent="0.3">
      <c r="AE53369" s="70"/>
    </row>
    <row r="53370" spans="31:31" ht="15.75" x14ac:dyDescent="0.3">
      <c r="AE53370" s="70"/>
    </row>
    <row r="53371" spans="31:31" ht="15.75" x14ac:dyDescent="0.3">
      <c r="AE53371" s="70"/>
    </row>
    <row r="53372" spans="31:31" ht="15.75" x14ac:dyDescent="0.3">
      <c r="AE53372" s="70"/>
    </row>
    <row r="53373" spans="31:31" ht="15.75" x14ac:dyDescent="0.3">
      <c r="AE53373" s="70"/>
    </row>
    <row r="53374" spans="31:31" ht="15.75" x14ac:dyDescent="0.3">
      <c r="AE53374" s="70"/>
    </row>
    <row r="53375" spans="31:31" ht="15.75" x14ac:dyDescent="0.3">
      <c r="AE53375" s="70"/>
    </row>
    <row r="53376" spans="31:31" ht="15.75" x14ac:dyDescent="0.3">
      <c r="AE53376" s="70"/>
    </row>
    <row r="53377" spans="31:31" ht="15.75" x14ac:dyDescent="0.3">
      <c r="AE53377" s="70"/>
    </row>
    <row r="53378" spans="31:31" ht="15.75" x14ac:dyDescent="0.3">
      <c r="AE53378" s="70"/>
    </row>
    <row r="53379" spans="31:31" ht="15.75" x14ac:dyDescent="0.3">
      <c r="AE53379" s="70"/>
    </row>
    <row r="53380" spans="31:31" ht="15.75" x14ac:dyDescent="0.3">
      <c r="AE53380" s="70"/>
    </row>
    <row r="53381" spans="31:31" ht="15.75" x14ac:dyDescent="0.3">
      <c r="AE53381" s="70"/>
    </row>
    <row r="53382" spans="31:31" ht="15.75" x14ac:dyDescent="0.3">
      <c r="AE53382" s="70"/>
    </row>
    <row r="53383" spans="31:31" ht="15.75" x14ac:dyDescent="0.3">
      <c r="AE53383" s="70"/>
    </row>
    <row r="53384" spans="31:31" ht="15.75" x14ac:dyDescent="0.3">
      <c r="AE53384" s="70"/>
    </row>
    <row r="53385" spans="31:31" ht="15.75" x14ac:dyDescent="0.3">
      <c r="AE53385" s="70"/>
    </row>
    <row r="53386" spans="31:31" ht="15.75" x14ac:dyDescent="0.3">
      <c r="AE53386" s="70"/>
    </row>
    <row r="53387" spans="31:31" ht="15.75" x14ac:dyDescent="0.3">
      <c r="AE53387" s="70"/>
    </row>
    <row r="53388" spans="31:31" ht="15.75" x14ac:dyDescent="0.3">
      <c r="AE53388" s="70"/>
    </row>
    <row r="53389" spans="31:31" ht="15.75" x14ac:dyDescent="0.3">
      <c r="AE53389" s="70"/>
    </row>
    <row r="53390" spans="31:31" ht="15.75" x14ac:dyDescent="0.3">
      <c r="AE53390" s="70"/>
    </row>
    <row r="53391" spans="31:31" ht="15.75" x14ac:dyDescent="0.3">
      <c r="AE53391" s="70"/>
    </row>
    <row r="53392" spans="31:31" ht="15.75" x14ac:dyDescent="0.3">
      <c r="AE53392" s="70"/>
    </row>
    <row r="53393" spans="31:31" ht="15.75" x14ac:dyDescent="0.3">
      <c r="AE53393" s="70"/>
    </row>
    <row r="53394" spans="31:31" ht="15.75" x14ac:dyDescent="0.3">
      <c r="AE53394" s="70"/>
    </row>
    <row r="53395" spans="31:31" ht="15.75" x14ac:dyDescent="0.3">
      <c r="AE53395" s="70"/>
    </row>
    <row r="53396" spans="31:31" ht="15.75" x14ac:dyDescent="0.3">
      <c r="AE53396" s="70"/>
    </row>
    <row r="53397" spans="31:31" ht="15.75" x14ac:dyDescent="0.3">
      <c r="AE53397" s="70"/>
    </row>
    <row r="53398" spans="31:31" ht="15.75" x14ac:dyDescent="0.3">
      <c r="AE53398" s="70"/>
    </row>
    <row r="53399" spans="31:31" ht="15.75" x14ac:dyDescent="0.3">
      <c r="AE53399" s="70"/>
    </row>
    <row r="53400" spans="31:31" ht="15.75" x14ac:dyDescent="0.3">
      <c r="AE53400" s="70"/>
    </row>
    <row r="53401" spans="31:31" ht="15.75" x14ac:dyDescent="0.3">
      <c r="AE53401" s="70"/>
    </row>
    <row r="53402" spans="31:31" ht="15.75" x14ac:dyDescent="0.3">
      <c r="AE53402" s="70"/>
    </row>
    <row r="53403" spans="31:31" ht="15.75" x14ac:dyDescent="0.3">
      <c r="AE53403" s="70"/>
    </row>
    <row r="53404" spans="31:31" ht="15.75" x14ac:dyDescent="0.3">
      <c r="AE53404" s="70"/>
    </row>
    <row r="53405" spans="31:31" ht="15.75" x14ac:dyDescent="0.3">
      <c r="AE53405" s="70"/>
    </row>
    <row r="53406" spans="31:31" ht="15.75" x14ac:dyDescent="0.3">
      <c r="AE53406" s="70"/>
    </row>
    <row r="53407" spans="31:31" ht="15.75" x14ac:dyDescent="0.3">
      <c r="AE53407" s="70"/>
    </row>
    <row r="53408" spans="31:31" ht="15.75" x14ac:dyDescent="0.3">
      <c r="AE53408" s="70"/>
    </row>
    <row r="53409" spans="31:31" ht="15.75" x14ac:dyDescent="0.3">
      <c r="AE53409" s="70"/>
    </row>
    <row r="53410" spans="31:31" ht="15.75" x14ac:dyDescent="0.3">
      <c r="AE53410" s="70"/>
    </row>
    <row r="53411" spans="31:31" ht="15.75" x14ac:dyDescent="0.3">
      <c r="AE53411" s="70"/>
    </row>
    <row r="53412" spans="31:31" ht="15.75" x14ac:dyDescent="0.3">
      <c r="AE53412" s="70"/>
    </row>
    <row r="53413" spans="31:31" ht="15.75" x14ac:dyDescent="0.3">
      <c r="AE53413" s="70"/>
    </row>
    <row r="53414" spans="31:31" ht="15.75" x14ac:dyDescent="0.3">
      <c r="AE53414" s="70"/>
    </row>
    <row r="53415" spans="31:31" ht="15.75" x14ac:dyDescent="0.3">
      <c r="AE53415" s="70"/>
    </row>
    <row r="53416" spans="31:31" ht="15.75" x14ac:dyDescent="0.3">
      <c r="AE53416" s="70"/>
    </row>
    <row r="53417" spans="31:31" ht="15.75" x14ac:dyDescent="0.3">
      <c r="AE53417" s="70"/>
    </row>
    <row r="53418" spans="31:31" ht="15.75" x14ac:dyDescent="0.3">
      <c r="AE53418" s="70"/>
    </row>
    <row r="53419" spans="31:31" ht="15.75" x14ac:dyDescent="0.3">
      <c r="AE53419" s="70"/>
    </row>
    <row r="53420" spans="31:31" ht="15.75" x14ac:dyDescent="0.3">
      <c r="AE53420" s="70"/>
    </row>
    <row r="53421" spans="31:31" ht="15.75" x14ac:dyDescent="0.3">
      <c r="AE53421" s="70"/>
    </row>
    <row r="53422" spans="31:31" ht="15.75" x14ac:dyDescent="0.3">
      <c r="AE53422" s="70"/>
    </row>
    <row r="53423" spans="31:31" ht="15.75" x14ac:dyDescent="0.3">
      <c r="AE53423" s="70"/>
    </row>
    <row r="53424" spans="31:31" ht="15.75" x14ac:dyDescent="0.3">
      <c r="AE53424" s="70"/>
    </row>
    <row r="53425" spans="31:31" ht="15.75" x14ac:dyDescent="0.3">
      <c r="AE53425" s="70"/>
    </row>
    <row r="53426" spans="31:31" ht="15.75" x14ac:dyDescent="0.3">
      <c r="AE53426" s="70"/>
    </row>
    <row r="53427" spans="31:31" ht="15.75" x14ac:dyDescent="0.3">
      <c r="AE53427" s="70"/>
    </row>
    <row r="53428" spans="31:31" ht="15.75" x14ac:dyDescent="0.3">
      <c r="AE53428" s="70"/>
    </row>
    <row r="53429" spans="31:31" ht="15.75" x14ac:dyDescent="0.3">
      <c r="AE53429" s="70"/>
    </row>
    <row r="53430" spans="31:31" ht="15.75" x14ac:dyDescent="0.3">
      <c r="AE53430" s="70"/>
    </row>
    <row r="53431" spans="31:31" ht="15.75" x14ac:dyDescent="0.3">
      <c r="AE53431" s="70"/>
    </row>
    <row r="53432" spans="31:31" ht="15.75" x14ac:dyDescent="0.3">
      <c r="AE53432" s="70"/>
    </row>
    <row r="53433" spans="31:31" ht="15.75" x14ac:dyDescent="0.3">
      <c r="AE53433" s="70"/>
    </row>
    <row r="53434" spans="31:31" ht="15.75" x14ac:dyDescent="0.3">
      <c r="AE53434" s="70"/>
    </row>
    <row r="53435" spans="31:31" ht="15.75" x14ac:dyDescent="0.3">
      <c r="AE53435" s="70"/>
    </row>
    <row r="53436" spans="31:31" ht="15.75" x14ac:dyDescent="0.3">
      <c r="AE53436" s="70"/>
    </row>
    <row r="53437" spans="31:31" ht="15.75" x14ac:dyDescent="0.3">
      <c r="AE53437" s="70"/>
    </row>
    <row r="53438" spans="31:31" ht="15.75" x14ac:dyDescent="0.3">
      <c r="AE53438" s="70"/>
    </row>
    <row r="53439" spans="31:31" ht="15.75" x14ac:dyDescent="0.3">
      <c r="AE53439" s="70"/>
    </row>
    <row r="53440" spans="31:31" ht="15.75" x14ac:dyDescent="0.3">
      <c r="AE53440" s="70"/>
    </row>
    <row r="53441" spans="31:31" ht="15.75" x14ac:dyDescent="0.3">
      <c r="AE53441" s="70"/>
    </row>
    <row r="53442" spans="31:31" ht="15.75" x14ac:dyDescent="0.3">
      <c r="AE53442" s="70"/>
    </row>
    <row r="53443" spans="31:31" ht="15.75" x14ac:dyDescent="0.3">
      <c r="AE53443" s="70"/>
    </row>
    <row r="53444" spans="31:31" ht="15.75" x14ac:dyDescent="0.3">
      <c r="AE53444" s="70"/>
    </row>
    <row r="53445" spans="31:31" ht="15.75" x14ac:dyDescent="0.3">
      <c r="AE53445" s="70"/>
    </row>
    <row r="53446" spans="31:31" ht="15.75" x14ac:dyDescent="0.3">
      <c r="AE53446" s="70"/>
    </row>
    <row r="53447" spans="31:31" ht="15.75" x14ac:dyDescent="0.3">
      <c r="AE53447" s="70"/>
    </row>
    <row r="53448" spans="31:31" ht="15.75" x14ac:dyDescent="0.3">
      <c r="AE53448" s="70"/>
    </row>
    <row r="53449" spans="31:31" ht="15.75" x14ac:dyDescent="0.3">
      <c r="AE53449" s="70"/>
    </row>
    <row r="53450" spans="31:31" ht="15.75" x14ac:dyDescent="0.3">
      <c r="AE53450" s="70"/>
    </row>
    <row r="53451" spans="31:31" ht="15.75" x14ac:dyDescent="0.3">
      <c r="AE53451" s="70"/>
    </row>
    <row r="53452" spans="31:31" ht="15.75" x14ac:dyDescent="0.3">
      <c r="AE53452" s="70"/>
    </row>
    <row r="53453" spans="31:31" ht="15.75" x14ac:dyDescent="0.3">
      <c r="AE53453" s="70"/>
    </row>
    <row r="53454" spans="31:31" ht="15.75" x14ac:dyDescent="0.3">
      <c r="AE53454" s="70"/>
    </row>
    <row r="53455" spans="31:31" ht="15.75" x14ac:dyDescent="0.3">
      <c r="AE53455" s="70"/>
    </row>
    <row r="53456" spans="31:31" ht="15.75" x14ac:dyDescent="0.3">
      <c r="AE53456" s="70"/>
    </row>
    <row r="53457" spans="31:31" ht="15.75" x14ac:dyDescent="0.3">
      <c r="AE53457" s="70"/>
    </row>
    <row r="53458" spans="31:31" ht="15.75" x14ac:dyDescent="0.3">
      <c r="AE53458" s="70"/>
    </row>
    <row r="53459" spans="31:31" ht="15.75" x14ac:dyDescent="0.3">
      <c r="AE53459" s="70"/>
    </row>
    <row r="53460" spans="31:31" ht="15.75" x14ac:dyDescent="0.3">
      <c r="AE53460" s="70"/>
    </row>
    <row r="53461" spans="31:31" ht="15.75" x14ac:dyDescent="0.3">
      <c r="AE53461" s="70"/>
    </row>
    <row r="53462" spans="31:31" ht="15.75" x14ac:dyDescent="0.3">
      <c r="AE53462" s="70"/>
    </row>
    <row r="53463" spans="31:31" ht="15.75" x14ac:dyDescent="0.3">
      <c r="AE53463" s="70"/>
    </row>
    <row r="53464" spans="31:31" ht="15.75" x14ac:dyDescent="0.3">
      <c r="AE53464" s="70"/>
    </row>
    <row r="53465" spans="31:31" ht="15.75" x14ac:dyDescent="0.3">
      <c r="AE53465" s="70"/>
    </row>
    <row r="53466" spans="31:31" ht="15.75" x14ac:dyDescent="0.3">
      <c r="AE53466" s="70"/>
    </row>
    <row r="53467" spans="31:31" ht="15.75" x14ac:dyDescent="0.3">
      <c r="AE53467" s="70"/>
    </row>
    <row r="53468" spans="31:31" ht="15.75" x14ac:dyDescent="0.3">
      <c r="AE53468" s="70"/>
    </row>
    <row r="53469" spans="31:31" ht="15.75" x14ac:dyDescent="0.3">
      <c r="AE53469" s="70"/>
    </row>
    <row r="53470" spans="31:31" ht="15.75" x14ac:dyDescent="0.3">
      <c r="AE53470" s="70"/>
    </row>
    <row r="53471" spans="31:31" ht="15.75" x14ac:dyDescent="0.3">
      <c r="AE53471" s="70"/>
    </row>
    <row r="53472" spans="31:31" ht="15.75" x14ac:dyDescent="0.3">
      <c r="AE53472" s="70"/>
    </row>
    <row r="53473" spans="31:31" ht="15.75" x14ac:dyDescent="0.3">
      <c r="AE53473" s="70"/>
    </row>
    <row r="53474" spans="31:31" ht="15.75" x14ac:dyDescent="0.3">
      <c r="AE53474" s="70"/>
    </row>
    <row r="53475" spans="31:31" ht="15.75" x14ac:dyDescent="0.3">
      <c r="AE53475" s="70"/>
    </row>
    <row r="53476" spans="31:31" ht="15.75" x14ac:dyDescent="0.3">
      <c r="AE53476" s="70"/>
    </row>
    <row r="53477" spans="31:31" ht="15.75" x14ac:dyDescent="0.3">
      <c r="AE53477" s="70"/>
    </row>
    <row r="53478" spans="31:31" ht="15.75" x14ac:dyDescent="0.3">
      <c r="AE53478" s="70"/>
    </row>
    <row r="53479" spans="31:31" ht="15.75" x14ac:dyDescent="0.3">
      <c r="AE53479" s="70"/>
    </row>
    <row r="53480" spans="31:31" ht="15.75" x14ac:dyDescent="0.3">
      <c r="AE53480" s="70"/>
    </row>
    <row r="53481" spans="31:31" ht="15.75" x14ac:dyDescent="0.3">
      <c r="AE53481" s="70"/>
    </row>
    <row r="53482" spans="31:31" ht="15.75" x14ac:dyDescent="0.3">
      <c r="AE53482" s="70"/>
    </row>
    <row r="53483" spans="31:31" ht="15.75" x14ac:dyDescent="0.3">
      <c r="AE53483" s="70"/>
    </row>
    <row r="53484" spans="31:31" ht="15.75" x14ac:dyDescent="0.3">
      <c r="AE53484" s="70"/>
    </row>
    <row r="53485" spans="31:31" ht="15.75" x14ac:dyDescent="0.3">
      <c r="AE53485" s="70"/>
    </row>
    <row r="53486" spans="31:31" ht="15.75" x14ac:dyDescent="0.3">
      <c r="AE53486" s="70"/>
    </row>
    <row r="53487" spans="31:31" ht="15.75" x14ac:dyDescent="0.3">
      <c r="AE53487" s="70"/>
    </row>
    <row r="53488" spans="31:31" ht="15.75" x14ac:dyDescent="0.3">
      <c r="AE53488" s="70"/>
    </row>
    <row r="53489" spans="31:31" ht="15.75" x14ac:dyDescent="0.3">
      <c r="AE53489" s="70"/>
    </row>
    <row r="53490" spans="31:31" ht="15.75" x14ac:dyDescent="0.3">
      <c r="AE53490" s="70"/>
    </row>
    <row r="53491" spans="31:31" ht="15.75" x14ac:dyDescent="0.3">
      <c r="AE53491" s="70"/>
    </row>
    <row r="53492" spans="31:31" ht="15.75" x14ac:dyDescent="0.3">
      <c r="AE53492" s="70"/>
    </row>
    <row r="53493" spans="31:31" ht="15.75" x14ac:dyDescent="0.3">
      <c r="AE53493" s="70"/>
    </row>
    <row r="53494" spans="31:31" ht="15.75" x14ac:dyDescent="0.3">
      <c r="AE53494" s="70"/>
    </row>
    <row r="53495" spans="31:31" ht="15.75" x14ac:dyDescent="0.3">
      <c r="AE53495" s="70"/>
    </row>
    <row r="53496" spans="31:31" ht="15.75" x14ac:dyDescent="0.3">
      <c r="AE53496" s="70"/>
    </row>
    <row r="53497" spans="31:31" ht="15.75" x14ac:dyDescent="0.3">
      <c r="AE53497" s="70"/>
    </row>
    <row r="53498" spans="31:31" ht="15.75" x14ac:dyDescent="0.3">
      <c r="AE53498" s="70"/>
    </row>
    <row r="53499" spans="31:31" ht="15.75" x14ac:dyDescent="0.3">
      <c r="AE53499" s="70"/>
    </row>
    <row r="53500" spans="31:31" ht="15.75" x14ac:dyDescent="0.3">
      <c r="AE53500" s="70"/>
    </row>
    <row r="53501" spans="31:31" ht="15.75" x14ac:dyDescent="0.3">
      <c r="AE53501" s="70"/>
    </row>
    <row r="53502" spans="31:31" ht="15.75" x14ac:dyDescent="0.3">
      <c r="AE53502" s="70"/>
    </row>
    <row r="53503" spans="31:31" ht="15.75" x14ac:dyDescent="0.3">
      <c r="AE53503" s="70"/>
    </row>
    <row r="53504" spans="31:31" ht="15.75" x14ac:dyDescent="0.3">
      <c r="AE53504" s="70"/>
    </row>
    <row r="53505" spans="31:31" ht="15.75" x14ac:dyDescent="0.3">
      <c r="AE53505" s="70"/>
    </row>
    <row r="53506" spans="31:31" ht="15.75" x14ac:dyDescent="0.3">
      <c r="AE53506" s="70"/>
    </row>
    <row r="53507" spans="31:31" ht="15.75" x14ac:dyDescent="0.3">
      <c r="AE53507" s="70"/>
    </row>
    <row r="53508" spans="31:31" ht="15.75" x14ac:dyDescent="0.3">
      <c r="AE53508" s="70"/>
    </row>
    <row r="53509" spans="31:31" ht="15.75" x14ac:dyDescent="0.3">
      <c r="AE53509" s="70"/>
    </row>
    <row r="53510" spans="31:31" ht="15.75" x14ac:dyDescent="0.3">
      <c r="AE53510" s="70"/>
    </row>
    <row r="53511" spans="31:31" ht="15.75" x14ac:dyDescent="0.3">
      <c r="AE53511" s="70"/>
    </row>
    <row r="53512" spans="31:31" ht="15.75" x14ac:dyDescent="0.3">
      <c r="AE53512" s="70"/>
    </row>
    <row r="53513" spans="31:31" ht="15.75" x14ac:dyDescent="0.3">
      <c r="AE53513" s="70"/>
    </row>
    <row r="53514" spans="31:31" ht="15.75" x14ac:dyDescent="0.3">
      <c r="AE53514" s="70"/>
    </row>
    <row r="53515" spans="31:31" ht="15.75" x14ac:dyDescent="0.3">
      <c r="AE53515" s="70"/>
    </row>
    <row r="53516" spans="31:31" ht="15.75" x14ac:dyDescent="0.3">
      <c r="AE53516" s="70"/>
    </row>
    <row r="53517" spans="31:31" ht="15.75" x14ac:dyDescent="0.3">
      <c r="AE53517" s="70"/>
    </row>
    <row r="53518" spans="31:31" ht="15.75" x14ac:dyDescent="0.3">
      <c r="AE53518" s="70"/>
    </row>
    <row r="53519" spans="31:31" ht="15.75" x14ac:dyDescent="0.3">
      <c r="AE53519" s="70"/>
    </row>
    <row r="53520" spans="31:31" ht="15.75" x14ac:dyDescent="0.3">
      <c r="AE53520" s="70"/>
    </row>
    <row r="53521" spans="31:31" ht="15.75" x14ac:dyDescent="0.3">
      <c r="AE53521" s="70"/>
    </row>
    <row r="53522" spans="31:31" ht="15.75" x14ac:dyDescent="0.3">
      <c r="AE53522" s="70"/>
    </row>
    <row r="53523" spans="31:31" ht="15.75" x14ac:dyDescent="0.3">
      <c r="AE53523" s="70"/>
    </row>
    <row r="53524" spans="31:31" ht="15.75" x14ac:dyDescent="0.3">
      <c r="AE53524" s="70"/>
    </row>
    <row r="53525" spans="31:31" ht="15.75" x14ac:dyDescent="0.3">
      <c r="AE53525" s="70"/>
    </row>
    <row r="53526" spans="31:31" ht="15.75" x14ac:dyDescent="0.3">
      <c r="AE53526" s="70"/>
    </row>
    <row r="53527" spans="31:31" ht="15.75" x14ac:dyDescent="0.3">
      <c r="AE53527" s="70"/>
    </row>
    <row r="53528" spans="31:31" ht="15.75" x14ac:dyDescent="0.3">
      <c r="AE53528" s="70"/>
    </row>
    <row r="53529" spans="31:31" ht="15.75" x14ac:dyDescent="0.3">
      <c r="AE53529" s="70"/>
    </row>
    <row r="53530" spans="31:31" ht="15.75" x14ac:dyDescent="0.3">
      <c r="AE53530" s="70"/>
    </row>
    <row r="53531" spans="31:31" ht="15.75" x14ac:dyDescent="0.3">
      <c r="AE53531" s="70"/>
    </row>
    <row r="53532" spans="31:31" ht="15.75" x14ac:dyDescent="0.3">
      <c r="AE53532" s="70"/>
    </row>
    <row r="53533" spans="31:31" ht="15.75" x14ac:dyDescent="0.3">
      <c r="AE53533" s="70"/>
    </row>
    <row r="53534" spans="31:31" ht="15.75" x14ac:dyDescent="0.3">
      <c r="AE53534" s="70"/>
    </row>
    <row r="53535" spans="31:31" ht="15.75" x14ac:dyDescent="0.3">
      <c r="AE53535" s="70"/>
    </row>
    <row r="53536" spans="31:31" ht="15.75" x14ac:dyDescent="0.3">
      <c r="AE53536" s="70"/>
    </row>
    <row r="53537" spans="31:31" ht="15.75" x14ac:dyDescent="0.3">
      <c r="AE53537" s="70"/>
    </row>
    <row r="53538" spans="31:31" ht="15.75" x14ac:dyDescent="0.3">
      <c r="AE53538" s="70"/>
    </row>
    <row r="53539" spans="31:31" ht="15.75" x14ac:dyDescent="0.3">
      <c r="AE53539" s="70"/>
    </row>
    <row r="53540" spans="31:31" ht="15.75" x14ac:dyDescent="0.3">
      <c r="AE53540" s="70"/>
    </row>
    <row r="53541" spans="31:31" ht="15.75" x14ac:dyDescent="0.3">
      <c r="AE53541" s="70"/>
    </row>
    <row r="53542" spans="31:31" ht="15.75" x14ac:dyDescent="0.3">
      <c r="AE53542" s="70"/>
    </row>
    <row r="53543" spans="31:31" ht="15.75" x14ac:dyDescent="0.3">
      <c r="AE53543" s="70"/>
    </row>
    <row r="53544" spans="31:31" ht="15.75" x14ac:dyDescent="0.3">
      <c r="AE53544" s="70"/>
    </row>
    <row r="53545" spans="31:31" ht="15.75" x14ac:dyDescent="0.3">
      <c r="AE53545" s="70"/>
    </row>
    <row r="53546" spans="31:31" ht="15.75" x14ac:dyDescent="0.3">
      <c r="AE53546" s="70"/>
    </row>
    <row r="53547" spans="31:31" ht="15.75" x14ac:dyDescent="0.3">
      <c r="AE53547" s="70"/>
    </row>
    <row r="53548" spans="31:31" ht="15.75" x14ac:dyDescent="0.3">
      <c r="AE53548" s="70"/>
    </row>
    <row r="53549" spans="31:31" ht="15.75" x14ac:dyDescent="0.3">
      <c r="AE53549" s="70"/>
    </row>
    <row r="53550" spans="31:31" ht="15.75" x14ac:dyDescent="0.3">
      <c r="AE53550" s="70"/>
    </row>
    <row r="53551" spans="31:31" ht="15.75" x14ac:dyDescent="0.3">
      <c r="AE53551" s="70"/>
    </row>
    <row r="53552" spans="31:31" ht="15.75" x14ac:dyDescent="0.3">
      <c r="AE53552" s="70"/>
    </row>
    <row r="53553" spans="31:31" ht="15.75" x14ac:dyDescent="0.3">
      <c r="AE53553" s="70"/>
    </row>
    <row r="53554" spans="31:31" ht="15.75" x14ac:dyDescent="0.3">
      <c r="AE53554" s="70"/>
    </row>
    <row r="53555" spans="31:31" ht="15.75" x14ac:dyDescent="0.3">
      <c r="AE53555" s="70"/>
    </row>
    <row r="53556" spans="31:31" ht="15.75" x14ac:dyDescent="0.3">
      <c r="AE53556" s="70"/>
    </row>
    <row r="53557" spans="31:31" ht="15.75" x14ac:dyDescent="0.3">
      <c r="AE53557" s="70"/>
    </row>
    <row r="53558" spans="31:31" ht="15.75" x14ac:dyDescent="0.3">
      <c r="AE53558" s="70"/>
    </row>
    <row r="53559" spans="31:31" ht="15.75" x14ac:dyDescent="0.3">
      <c r="AE53559" s="70"/>
    </row>
    <row r="53560" spans="31:31" ht="15.75" x14ac:dyDescent="0.3">
      <c r="AE53560" s="70"/>
    </row>
    <row r="53561" spans="31:31" ht="15.75" x14ac:dyDescent="0.3">
      <c r="AE53561" s="70"/>
    </row>
    <row r="53562" spans="31:31" ht="15.75" x14ac:dyDescent="0.3">
      <c r="AE53562" s="70"/>
    </row>
    <row r="53563" spans="31:31" ht="15.75" x14ac:dyDescent="0.3">
      <c r="AE53563" s="70"/>
    </row>
    <row r="53564" spans="31:31" ht="15.75" x14ac:dyDescent="0.3">
      <c r="AE53564" s="70"/>
    </row>
    <row r="53565" spans="31:31" ht="15.75" x14ac:dyDescent="0.3">
      <c r="AE53565" s="70"/>
    </row>
    <row r="53566" spans="31:31" ht="15.75" x14ac:dyDescent="0.3">
      <c r="AE53566" s="70"/>
    </row>
    <row r="53567" spans="31:31" ht="15.75" x14ac:dyDescent="0.3">
      <c r="AE53567" s="70"/>
    </row>
    <row r="53568" spans="31:31" ht="15.75" x14ac:dyDescent="0.3">
      <c r="AE53568" s="70"/>
    </row>
    <row r="53569" spans="31:31" ht="15.75" x14ac:dyDescent="0.3">
      <c r="AE53569" s="70"/>
    </row>
    <row r="53570" spans="31:31" ht="15.75" x14ac:dyDescent="0.3">
      <c r="AE53570" s="70"/>
    </row>
    <row r="53571" spans="31:31" ht="15.75" x14ac:dyDescent="0.3">
      <c r="AE53571" s="70"/>
    </row>
    <row r="53572" spans="31:31" ht="15.75" x14ac:dyDescent="0.3">
      <c r="AE53572" s="70"/>
    </row>
    <row r="53573" spans="31:31" ht="15.75" x14ac:dyDescent="0.3">
      <c r="AE53573" s="70"/>
    </row>
    <row r="53574" spans="31:31" ht="15.75" x14ac:dyDescent="0.3">
      <c r="AE53574" s="70"/>
    </row>
    <row r="53575" spans="31:31" ht="15.75" x14ac:dyDescent="0.3">
      <c r="AE53575" s="70"/>
    </row>
    <row r="53576" spans="31:31" ht="15.75" x14ac:dyDescent="0.3">
      <c r="AE53576" s="70"/>
    </row>
    <row r="53577" spans="31:31" ht="15.75" x14ac:dyDescent="0.3">
      <c r="AE53577" s="70"/>
    </row>
    <row r="53578" spans="31:31" ht="15.75" x14ac:dyDescent="0.3">
      <c r="AE53578" s="70"/>
    </row>
    <row r="53579" spans="31:31" ht="15.75" x14ac:dyDescent="0.3">
      <c r="AE53579" s="70"/>
    </row>
    <row r="53580" spans="31:31" ht="15.75" x14ac:dyDescent="0.3">
      <c r="AE53580" s="70"/>
    </row>
    <row r="53581" spans="31:31" ht="15.75" x14ac:dyDescent="0.3">
      <c r="AE53581" s="70"/>
    </row>
    <row r="53582" spans="31:31" ht="15.75" x14ac:dyDescent="0.3">
      <c r="AE53582" s="70"/>
    </row>
    <row r="53583" spans="31:31" ht="15.75" x14ac:dyDescent="0.3">
      <c r="AE53583" s="70"/>
    </row>
    <row r="53584" spans="31:31" ht="15.75" x14ac:dyDescent="0.3">
      <c r="AE53584" s="70"/>
    </row>
    <row r="53585" spans="31:31" ht="15.75" x14ac:dyDescent="0.3">
      <c r="AE53585" s="70"/>
    </row>
    <row r="53586" spans="31:31" ht="15.75" x14ac:dyDescent="0.3">
      <c r="AE53586" s="70"/>
    </row>
    <row r="53587" spans="31:31" ht="15.75" x14ac:dyDescent="0.3">
      <c r="AE53587" s="70"/>
    </row>
    <row r="53588" spans="31:31" ht="15.75" x14ac:dyDescent="0.3">
      <c r="AE53588" s="70"/>
    </row>
    <row r="53589" spans="31:31" ht="15.75" x14ac:dyDescent="0.3">
      <c r="AE53589" s="70"/>
    </row>
    <row r="53590" spans="31:31" ht="15.75" x14ac:dyDescent="0.3">
      <c r="AE53590" s="70"/>
    </row>
    <row r="53591" spans="31:31" ht="15.75" x14ac:dyDescent="0.3">
      <c r="AE53591" s="70"/>
    </row>
    <row r="53592" spans="31:31" ht="15.75" x14ac:dyDescent="0.3">
      <c r="AE53592" s="70"/>
    </row>
    <row r="53593" spans="31:31" ht="15.75" x14ac:dyDescent="0.3">
      <c r="AE53593" s="70"/>
    </row>
    <row r="53594" spans="31:31" ht="15.75" x14ac:dyDescent="0.3">
      <c r="AE53594" s="70"/>
    </row>
    <row r="53595" spans="31:31" ht="15.75" x14ac:dyDescent="0.3">
      <c r="AE53595" s="70"/>
    </row>
    <row r="53596" spans="31:31" ht="15.75" x14ac:dyDescent="0.3">
      <c r="AE53596" s="70"/>
    </row>
    <row r="53597" spans="31:31" ht="15.75" x14ac:dyDescent="0.3">
      <c r="AE53597" s="70"/>
    </row>
    <row r="53598" spans="31:31" ht="15.75" x14ac:dyDescent="0.3">
      <c r="AE53598" s="70"/>
    </row>
    <row r="53599" spans="31:31" ht="15.75" x14ac:dyDescent="0.3">
      <c r="AE53599" s="70"/>
    </row>
    <row r="53600" spans="31:31" ht="15.75" x14ac:dyDescent="0.3">
      <c r="AE53600" s="70"/>
    </row>
    <row r="53601" spans="31:31" ht="15.75" x14ac:dyDescent="0.3">
      <c r="AE53601" s="70"/>
    </row>
    <row r="53602" spans="31:31" ht="15.75" x14ac:dyDescent="0.3">
      <c r="AE53602" s="70"/>
    </row>
    <row r="53603" spans="31:31" ht="15.75" x14ac:dyDescent="0.3">
      <c r="AE53603" s="70"/>
    </row>
    <row r="53604" spans="31:31" ht="15.75" x14ac:dyDescent="0.3">
      <c r="AE53604" s="70"/>
    </row>
    <row r="53605" spans="31:31" ht="15.75" x14ac:dyDescent="0.3">
      <c r="AE53605" s="70"/>
    </row>
    <row r="53606" spans="31:31" ht="15.75" x14ac:dyDescent="0.3">
      <c r="AE53606" s="70"/>
    </row>
    <row r="53607" spans="31:31" ht="15.75" x14ac:dyDescent="0.3">
      <c r="AE53607" s="70"/>
    </row>
    <row r="53608" spans="31:31" ht="15.75" x14ac:dyDescent="0.3">
      <c r="AE53608" s="70"/>
    </row>
    <row r="53609" spans="31:31" ht="15.75" x14ac:dyDescent="0.3">
      <c r="AE53609" s="70"/>
    </row>
    <row r="53610" spans="31:31" ht="15.75" x14ac:dyDescent="0.3">
      <c r="AE53610" s="70"/>
    </row>
    <row r="53611" spans="31:31" ht="15.75" x14ac:dyDescent="0.3">
      <c r="AE53611" s="70"/>
    </row>
    <row r="53612" spans="31:31" ht="15.75" x14ac:dyDescent="0.3">
      <c r="AE53612" s="70"/>
    </row>
    <row r="53613" spans="31:31" ht="15.75" x14ac:dyDescent="0.3">
      <c r="AE53613" s="70"/>
    </row>
    <row r="53614" spans="31:31" ht="15.75" x14ac:dyDescent="0.3">
      <c r="AE53614" s="70"/>
    </row>
    <row r="53615" spans="31:31" ht="15.75" x14ac:dyDescent="0.3">
      <c r="AE53615" s="70"/>
    </row>
    <row r="53616" spans="31:31" ht="15.75" x14ac:dyDescent="0.3">
      <c r="AE53616" s="70"/>
    </row>
    <row r="53617" spans="31:31" ht="15.75" x14ac:dyDescent="0.3">
      <c r="AE53617" s="70"/>
    </row>
    <row r="53618" spans="31:31" ht="15.75" x14ac:dyDescent="0.3">
      <c r="AE53618" s="70"/>
    </row>
    <row r="53619" spans="31:31" ht="15.75" x14ac:dyDescent="0.3">
      <c r="AE53619" s="70"/>
    </row>
    <row r="53620" spans="31:31" ht="15.75" x14ac:dyDescent="0.3">
      <c r="AE53620" s="70"/>
    </row>
    <row r="53621" spans="31:31" ht="15.75" x14ac:dyDescent="0.3">
      <c r="AE53621" s="70"/>
    </row>
    <row r="53622" spans="31:31" ht="15.75" x14ac:dyDescent="0.3">
      <c r="AE53622" s="70"/>
    </row>
    <row r="53623" spans="31:31" ht="15.75" x14ac:dyDescent="0.3">
      <c r="AE53623" s="70"/>
    </row>
    <row r="53624" spans="31:31" ht="15.75" x14ac:dyDescent="0.3">
      <c r="AE53624" s="70"/>
    </row>
    <row r="53625" spans="31:31" ht="15.75" x14ac:dyDescent="0.3">
      <c r="AE53625" s="70"/>
    </row>
    <row r="53626" spans="31:31" ht="15.75" x14ac:dyDescent="0.3">
      <c r="AE53626" s="70"/>
    </row>
    <row r="53627" spans="31:31" ht="15.75" x14ac:dyDescent="0.3">
      <c r="AE53627" s="70"/>
    </row>
    <row r="53628" spans="31:31" ht="15.75" x14ac:dyDescent="0.3">
      <c r="AE53628" s="70"/>
    </row>
    <row r="53629" spans="31:31" ht="15.75" x14ac:dyDescent="0.3">
      <c r="AE53629" s="70"/>
    </row>
    <row r="53630" spans="31:31" ht="15.75" x14ac:dyDescent="0.3">
      <c r="AE53630" s="70"/>
    </row>
    <row r="53631" spans="31:31" ht="15.75" x14ac:dyDescent="0.3">
      <c r="AE53631" s="70"/>
    </row>
    <row r="53632" spans="31:31" ht="15.75" x14ac:dyDescent="0.3">
      <c r="AE53632" s="70"/>
    </row>
    <row r="53633" spans="31:31" ht="15.75" x14ac:dyDescent="0.3">
      <c r="AE53633" s="70"/>
    </row>
    <row r="53634" spans="31:31" ht="15.75" x14ac:dyDescent="0.3">
      <c r="AE53634" s="70"/>
    </row>
    <row r="53635" spans="31:31" ht="15.75" x14ac:dyDescent="0.3">
      <c r="AE53635" s="70"/>
    </row>
    <row r="53636" spans="31:31" ht="15.75" x14ac:dyDescent="0.3">
      <c r="AE53636" s="70"/>
    </row>
    <row r="53637" spans="31:31" ht="15.75" x14ac:dyDescent="0.3">
      <c r="AE53637" s="70"/>
    </row>
    <row r="53638" spans="31:31" ht="15.75" x14ac:dyDescent="0.3">
      <c r="AE53638" s="70"/>
    </row>
    <row r="53639" spans="31:31" ht="15.75" x14ac:dyDescent="0.3">
      <c r="AE53639" s="70"/>
    </row>
    <row r="53640" spans="31:31" ht="15.75" x14ac:dyDescent="0.3">
      <c r="AE53640" s="70"/>
    </row>
    <row r="53641" spans="31:31" ht="15.75" x14ac:dyDescent="0.3">
      <c r="AE53641" s="70"/>
    </row>
    <row r="53642" spans="31:31" ht="15.75" x14ac:dyDescent="0.3">
      <c r="AE53642" s="70"/>
    </row>
    <row r="53643" spans="31:31" ht="15.75" x14ac:dyDescent="0.3">
      <c r="AE53643" s="70"/>
    </row>
    <row r="53644" spans="31:31" ht="15.75" x14ac:dyDescent="0.3">
      <c r="AE53644" s="70"/>
    </row>
    <row r="53645" spans="31:31" ht="15.75" x14ac:dyDescent="0.3">
      <c r="AE53645" s="70"/>
    </row>
    <row r="53646" spans="31:31" ht="15.75" x14ac:dyDescent="0.3">
      <c r="AE53646" s="70"/>
    </row>
    <row r="53647" spans="31:31" ht="15.75" x14ac:dyDescent="0.3">
      <c r="AE53647" s="70"/>
    </row>
    <row r="53648" spans="31:31" ht="15.75" x14ac:dyDescent="0.3">
      <c r="AE53648" s="70"/>
    </row>
    <row r="53649" spans="31:31" ht="15.75" x14ac:dyDescent="0.3">
      <c r="AE53649" s="70"/>
    </row>
    <row r="53650" spans="31:31" ht="15.75" x14ac:dyDescent="0.3">
      <c r="AE53650" s="70"/>
    </row>
    <row r="53651" spans="31:31" ht="15.75" x14ac:dyDescent="0.3">
      <c r="AE53651" s="70"/>
    </row>
    <row r="53652" spans="31:31" ht="15.75" x14ac:dyDescent="0.3">
      <c r="AE53652" s="70"/>
    </row>
    <row r="53653" spans="31:31" ht="15.75" x14ac:dyDescent="0.3">
      <c r="AE53653" s="70"/>
    </row>
    <row r="53654" spans="31:31" ht="15.75" x14ac:dyDescent="0.3">
      <c r="AE53654" s="70"/>
    </row>
    <row r="53655" spans="31:31" ht="15.75" x14ac:dyDescent="0.3">
      <c r="AE53655" s="70"/>
    </row>
    <row r="53656" spans="31:31" ht="15.75" x14ac:dyDescent="0.3">
      <c r="AE53656" s="70"/>
    </row>
    <row r="53657" spans="31:31" ht="15.75" x14ac:dyDescent="0.3">
      <c r="AE53657" s="70"/>
    </row>
    <row r="53658" spans="31:31" ht="15.75" x14ac:dyDescent="0.3">
      <c r="AE53658" s="70"/>
    </row>
    <row r="53659" spans="31:31" ht="15.75" x14ac:dyDescent="0.3">
      <c r="AE53659" s="70"/>
    </row>
    <row r="53660" spans="31:31" ht="15.75" x14ac:dyDescent="0.3">
      <c r="AE53660" s="70"/>
    </row>
    <row r="53661" spans="31:31" ht="15.75" x14ac:dyDescent="0.3">
      <c r="AE53661" s="70"/>
    </row>
    <row r="53662" spans="31:31" ht="15.75" x14ac:dyDescent="0.3">
      <c r="AE53662" s="70"/>
    </row>
    <row r="53663" spans="31:31" ht="15.75" x14ac:dyDescent="0.3">
      <c r="AE53663" s="70"/>
    </row>
    <row r="53664" spans="31:31" ht="15.75" x14ac:dyDescent="0.3">
      <c r="AE53664" s="70"/>
    </row>
    <row r="53665" spans="31:31" ht="15.75" x14ac:dyDescent="0.3">
      <c r="AE53665" s="70"/>
    </row>
    <row r="53666" spans="31:31" ht="15.75" x14ac:dyDescent="0.3">
      <c r="AE53666" s="70"/>
    </row>
    <row r="53667" spans="31:31" ht="15.75" x14ac:dyDescent="0.3">
      <c r="AE53667" s="70"/>
    </row>
    <row r="53668" spans="31:31" ht="15.75" x14ac:dyDescent="0.3">
      <c r="AE53668" s="70"/>
    </row>
    <row r="53669" spans="31:31" ht="15.75" x14ac:dyDescent="0.3">
      <c r="AE53669" s="70"/>
    </row>
    <row r="53670" spans="31:31" ht="15.75" x14ac:dyDescent="0.3">
      <c r="AE53670" s="70"/>
    </row>
    <row r="53671" spans="31:31" ht="15.75" x14ac:dyDescent="0.3">
      <c r="AE53671" s="70"/>
    </row>
    <row r="53672" spans="31:31" ht="15.75" x14ac:dyDescent="0.3">
      <c r="AE53672" s="70"/>
    </row>
    <row r="53673" spans="31:31" ht="15.75" x14ac:dyDescent="0.3">
      <c r="AE53673" s="70"/>
    </row>
    <row r="53674" spans="31:31" ht="15.75" x14ac:dyDescent="0.3">
      <c r="AE53674" s="70"/>
    </row>
    <row r="53675" spans="31:31" ht="15.75" x14ac:dyDescent="0.3">
      <c r="AE53675" s="70"/>
    </row>
    <row r="53676" spans="31:31" ht="15.75" x14ac:dyDescent="0.3">
      <c r="AE53676" s="70"/>
    </row>
    <row r="53677" spans="31:31" ht="15.75" x14ac:dyDescent="0.3">
      <c r="AE53677" s="70"/>
    </row>
    <row r="53678" spans="31:31" ht="15.75" x14ac:dyDescent="0.3">
      <c r="AE53678" s="70"/>
    </row>
    <row r="53679" spans="31:31" ht="15.75" x14ac:dyDescent="0.3">
      <c r="AE53679" s="70"/>
    </row>
    <row r="53680" spans="31:31" ht="15.75" x14ac:dyDescent="0.3">
      <c r="AE53680" s="70"/>
    </row>
    <row r="53681" spans="31:31" ht="15.75" x14ac:dyDescent="0.3">
      <c r="AE53681" s="70"/>
    </row>
    <row r="53682" spans="31:31" ht="15.75" x14ac:dyDescent="0.3">
      <c r="AE53682" s="70"/>
    </row>
    <row r="53683" spans="31:31" ht="15.75" x14ac:dyDescent="0.3">
      <c r="AE53683" s="70"/>
    </row>
    <row r="53684" spans="31:31" ht="15.75" x14ac:dyDescent="0.3">
      <c r="AE53684" s="70"/>
    </row>
    <row r="53685" spans="31:31" ht="15.75" x14ac:dyDescent="0.3">
      <c r="AE53685" s="70"/>
    </row>
    <row r="53686" spans="31:31" ht="15.75" x14ac:dyDescent="0.3">
      <c r="AE53686" s="70"/>
    </row>
    <row r="53687" spans="31:31" ht="15.75" x14ac:dyDescent="0.3">
      <c r="AE53687" s="70"/>
    </row>
    <row r="53688" spans="31:31" ht="15.75" x14ac:dyDescent="0.3">
      <c r="AE53688" s="70"/>
    </row>
    <row r="53689" spans="31:31" ht="15.75" x14ac:dyDescent="0.3">
      <c r="AE53689" s="70"/>
    </row>
    <row r="53690" spans="31:31" ht="15.75" x14ac:dyDescent="0.3">
      <c r="AE53690" s="70"/>
    </row>
    <row r="53691" spans="31:31" ht="15.75" x14ac:dyDescent="0.3">
      <c r="AE53691" s="70"/>
    </row>
    <row r="53692" spans="31:31" ht="15.75" x14ac:dyDescent="0.3">
      <c r="AE53692" s="70"/>
    </row>
    <row r="53693" spans="31:31" ht="15.75" x14ac:dyDescent="0.3">
      <c r="AE53693" s="70"/>
    </row>
    <row r="53694" spans="31:31" ht="15.75" x14ac:dyDescent="0.3">
      <c r="AE53694" s="70"/>
    </row>
    <row r="53695" spans="31:31" ht="15.75" x14ac:dyDescent="0.3">
      <c r="AE53695" s="70"/>
    </row>
    <row r="53696" spans="31:31" ht="15.75" x14ac:dyDescent="0.3">
      <c r="AE53696" s="70"/>
    </row>
    <row r="53697" spans="31:31" ht="15.75" x14ac:dyDescent="0.3">
      <c r="AE53697" s="70"/>
    </row>
    <row r="53698" spans="31:31" ht="15.75" x14ac:dyDescent="0.3">
      <c r="AE53698" s="70"/>
    </row>
    <row r="53699" spans="31:31" ht="15.75" x14ac:dyDescent="0.3">
      <c r="AE53699" s="70"/>
    </row>
    <row r="53700" spans="31:31" ht="15.75" x14ac:dyDescent="0.3">
      <c r="AE53700" s="70"/>
    </row>
    <row r="53701" spans="31:31" ht="15.75" x14ac:dyDescent="0.3">
      <c r="AE53701" s="70"/>
    </row>
    <row r="53702" spans="31:31" ht="15.75" x14ac:dyDescent="0.3">
      <c r="AE53702" s="70"/>
    </row>
    <row r="53703" spans="31:31" ht="15.75" x14ac:dyDescent="0.3">
      <c r="AE53703" s="70"/>
    </row>
    <row r="53704" spans="31:31" ht="15.75" x14ac:dyDescent="0.3">
      <c r="AE53704" s="70"/>
    </row>
    <row r="53705" spans="31:31" ht="15.75" x14ac:dyDescent="0.3">
      <c r="AE53705" s="70"/>
    </row>
    <row r="53706" spans="31:31" ht="15.75" x14ac:dyDescent="0.3">
      <c r="AE53706" s="70"/>
    </row>
    <row r="53707" spans="31:31" ht="15.75" x14ac:dyDescent="0.3">
      <c r="AE53707" s="70"/>
    </row>
    <row r="53708" spans="31:31" ht="15.75" x14ac:dyDescent="0.3">
      <c r="AE53708" s="70"/>
    </row>
    <row r="53709" spans="31:31" ht="15.75" x14ac:dyDescent="0.3">
      <c r="AE53709" s="70"/>
    </row>
    <row r="53710" spans="31:31" ht="15.75" x14ac:dyDescent="0.3">
      <c r="AE53710" s="70"/>
    </row>
    <row r="53711" spans="31:31" ht="15.75" x14ac:dyDescent="0.3">
      <c r="AE53711" s="70"/>
    </row>
    <row r="53712" spans="31:31" ht="15.75" x14ac:dyDescent="0.3">
      <c r="AE53712" s="70"/>
    </row>
    <row r="53713" spans="31:31" ht="15.75" x14ac:dyDescent="0.3">
      <c r="AE53713" s="70"/>
    </row>
    <row r="53714" spans="31:31" ht="15.75" x14ac:dyDescent="0.3">
      <c r="AE53714" s="70"/>
    </row>
    <row r="53715" spans="31:31" ht="15.75" x14ac:dyDescent="0.3">
      <c r="AE53715" s="70"/>
    </row>
    <row r="53716" spans="31:31" ht="15.75" x14ac:dyDescent="0.3">
      <c r="AE53716" s="70"/>
    </row>
    <row r="53717" spans="31:31" ht="15.75" x14ac:dyDescent="0.3">
      <c r="AE53717" s="70"/>
    </row>
    <row r="53718" spans="31:31" ht="15.75" x14ac:dyDescent="0.3">
      <c r="AE53718" s="70"/>
    </row>
    <row r="53719" spans="31:31" ht="15.75" x14ac:dyDescent="0.3">
      <c r="AE53719" s="70"/>
    </row>
    <row r="53720" spans="31:31" ht="15.75" x14ac:dyDescent="0.3">
      <c r="AE53720" s="70"/>
    </row>
    <row r="53721" spans="31:31" ht="15.75" x14ac:dyDescent="0.3">
      <c r="AE53721" s="70"/>
    </row>
    <row r="53722" spans="31:31" ht="15.75" x14ac:dyDescent="0.3">
      <c r="AE53722" s="70"/>
    </row>
    <row r="53723" spans="31:31" ht="15.75" x14ac:dyDescent="0.3">
      <c r="AE53723" s="70"/>
    </row>
    <row r="53724" spans="31:31" ht="15.75" x14ac:dyDescent="0.3">
      <c r="AE53724" s="70"/>
    </row>
    <row r="53725" spans="31:31" ht="15.75" x14ac:dyDescent="0.3">
      <c r="AE53725" s="70"/>
    </row>
    <row r="53726" spans="31:31" ht="15.75" x14ac:dyDescent="0.3">
      <c r="AE53726" s="70"/>
    </row>
    <row r="53727" spans="31:31" ht="15.75" x14ac:dyDescent="0.3">
      <c r="AE53727" s="70"/>
    </row>
    <row r="53728" spans="31:31" ht="15.75" x14ac:dyDescent="0.3">
      <c r="AE53728" s="70"/>
    </row>
    <row r="53729" spans="31:31" ht="15.75" x14ac:dyDescent="0.3">
      <c r="AE53729" s="70"/>
    </row>
    <row r="53730" spans="31:31" ht="15.75" x14ac:dyDescent="0.3">
      <c r="AE53730" s="70"/>
    </row>
    <row r="53731" spans="31:31" ht="15.75" x14ac:dyDescent="0.3">
      <c r="AE53731" s="70"/>
    </row>
    <row r="53732" spans="31:31" ht="15.75" x14ac:dyDescent="0.3">
      <c r="AE53732" s="70"/>
    </row>
    <row r="53733" spans="31:31" ht="15.75" x14ac:dyDescent="0.3">
      <c r="AE53733" s="70"/>
    </row>
    <row r="53734" spans="31:31" ht="15.75" x14ac:dyDescent="0.3">
      <c r="AE53734" s="70"/>
    </row>
    <row r="53735" spans="31:31" ht="15.75" x14ac:dyDescent="0.3">
      <c r="AE53735" s="70"/>
    </row>
    <row r="53736" spans="31:31" ht="15.75" x14ac:dyDescent="0.3">
      <c r="AE53736" s="70"/>
    </row>
    <row r="53737" spans="31:31" ht="15.75" x14ac:dyDescent="0.3">
      <c r="AE53737" s="70"/>
    </row>
    <row r="53738" spans="31:31" ht="15.75" x14ac:dyDescent="0.3">
      <c r="AE53738" s="70"/>
    </row>
    <row r="53739" spans="31:31" ht="15.75" x14ac:dyDescent="0.3">
      <c r="AE53739" s="70"/>
    </row>
    <row r="53740" spans="31:31" ht="15.75" x14ac:dyDescent="0.3">
      <c r="AE53740" s="70"/>
    </row>
    <row r="53741" spans="31:31" ht="15.75" x14ac:dyDescent="0.3">
      <c r="AE53741" s="70"/>
    </row>
    <row r="53742" spans="31:31" ht="15.75" x14ac:dyDescent="0.3">
      <c r="AE53742" s="70"/>
    </row>
    <row r="53743" spans="31:31" ht="15.75" x14ac:dyDescent="0.3">
      <c r="AE53743" s="70"/>
    </row>
    <row r="53744" spans="31:31" ht="15.75" x14ac:dyDescent="0.3">
      <c r="AE53744" s="70"/>
    </row>
    <row r="53745" spans="31:31" ht="15.75" x14ac:dyDescent="0.3">
      <c r="AE53745" s="70"/>
    </row>
    <row r="53746" spans="31:31" ht="15.75" x14ac:dyDescent="0.3">
      <c r="AE53746" s="70"/>
    </row>
    <row r="53747" spans="31:31" ht="15.75" x14ac:dyDescent="0.3">
      <c r="AE53747" s="70"/>
    </row>
    <row r="53748" spans="31:31" ht="15.75" x14ac:dyDescent="0.3">
      <c r="AE53748" s="70"/>
    </row>
    <row r="53749" spans="31:31" ht="15.75" x14ac:dyDescent="0.3">
      <c r="AE53749" s="70"/>
    </row>
    <row r="53750" spans="31:31" ht="15.75" x14ac:dyDescent="0.3">
      <c r="AE53750" s="70"/>
    </row>
    <row r="53751" spans="31:31" ht="15.75" x14ac:dyDescent="0.3">
      <c r="AE53751" s="70"/>
    </row>
    <row r="53752" spans="31:31" ht="15.75" x14ac:dyDescent="0.3">
      <c r="AE53752" s="70"/>
    </row>
    <row r="53753" spans="31:31" ht="15.75" x14ac:dyDescent="0.3">
      <c r="AE53753" s="70"/>
    </row>
    <row r="53754" spans="31:31" ht="15.75" x14ac:dyDescent="0.3">
      <c r="AE53754" s="70"/>
    </row>
    <row r="53755" spans="31:31" ht="15.75" x14ac:dyDescent="0.3">
      <c r="AE53755" s="70"/>
    </row>
    <row r="53756" spans="31:31" ht="15.75" x14ac:dyDescent="0.3">
      <c r="AE53756" s="70"/>
    </row>
    <row r="53757" spans="31:31" ht="15.75" x14ac:dyDescent="0.3">
      <c r="AE53757" s="70"/>
    </row>
    <row r="53758" spans="31:31" ht="15.75" x14ac:dyDescent="0.3">
      <c r="AE53758" s="70"/>
    </row>
    <row r="53759" spans="31:31" ht="15.75" x14ac:dyDescent="0.3">
      <c r="AE53759" s="70"/>
    </row>
    <row r="53760" spans="31:31" ht="15.75" x14ac:dyDescent="0.3">
      <c r="AE53760" s="70"/>
    </row>
    <row r="53761" spans="31:31" ht="15.75" x14ac:dyDescent="0.3">
      <c r="AE53761" s="70"/>
    </row>
    <row r="53762" spans="31:31" ht="15.75" x14ac:dyDescent="0.3">
      <c r="AE53762" s="70"/>
    </row>
    <row r="53763" spans="31:31" ht="15.75" x14ac:dyDescent="0.3">
      <c r="AE53763" s="70"/>
    </row>
    <row r="53764" spans="31:31" ht="15.75" x14ac:dyDescent="0.3">
      <c r="AE53764" s="70"/>
    </row>
    <row r="53765" spans="31:31" ht="15.75" x14ac:dyDescent="0.3">
      <c r="AE53765" s="70"/>
    </row>
    <row r="53766" spans="31:31" ht="15.75" x14ac:dyDescent="0.3">
      <c r="AE53766" s="70"/>
    </row>
    <row r="53767" spans="31:31" ht="15.75" x14ac:dyDescent="0.3">
      <c r="AE53767" s="70"/>
    </row>
    <row r="53768" spans="31:31" ht="15.75" x14ac:dyDescent="0.3">
      <c r="AE53768" s="70"/>
    </row>
    <row r="53769" spans="31:31" ht="15.75" x14ac:dyDescent="0.3">
      <c r="AE53769" s="70"/>
    </row>
    <row r="53770" spans="31:31" ht="15.75" x14ac:dyDescent="0.3">
      <c r="AE53770" s="70"/>
    </row>
    <row r="53771" spans="31:31" ht="15.75" x14ac:dyDescent="0.3">
      <c r="AE53771" s="70"/>
    </row>
    <row r="53772" spans="31:31" ht="15.75" x14ac:dyDescent="0.3">
      <c r="AE53772" s="70"/>
    </row>
    <row r="53773" spans="31:31" ht="15.75" x14ac:dyDescent="0.3">
      <c r="AE53773" s="70"/>
    </row>
    <row r="53774" spans="31:31" ht="15.75" x14ac:dyDescent="0.3">
      <c r="AE53774" s="70"/>
    </row>
    <row r="53775" spans="31:31" ht="15.75" x14ac:dyDescent="0.3">
      <c r="AE53775" s="70"/>
    </row>
    <row r="53776" spans="31:31" ht="15.75" x14ac:dyDescent="0.3">
      <c r="AE53776" s="70"/>
    </row>
    <row r="53777" spans="31:31" ht="15.75" x14ac:dyDescent="0.3">
      <c r="AE53777" s="70"/>
    </row>
    <row r="53778" spans="31:31" ht="15.75" x14ac:dyDescent="0.3">
      <c r="AE53778" s="70"/>
    </row>
    <row r="53779" spans="31:31" ht="15.75" x14ac:dyDescent="0.3">
      <c r="AE53779" s="70"/>
    </row>
    <row r="53780" spans="31:31" ht="15.75" x14ac:dyDescent="0.3">
      <c r="AE53780" s="70"/>
    </row>
    <row r="53781" spans="31:31" ht="15.75" x14ac:dyDescent="0.3">
      <c r="AE53781" s="70"/>
    </row>
    <row r="53782" spans="31:31" ht="15.75" x14ac:dyDescent="0.3">
      <c r="AE53782" s="70"/>
    </row>
    <row r="53783" spans="31:31" ht="15.75" x14ac:dyDescent="0.3">
      <c r="AE53783" s="70"/>
    </row>
    <row r="53784" spans="31:31" ht="15.75" x14ac:dyDescent="0.3">
      <c r="AE53784" s="70"/>
    </row>
    <row r="53785" spans="31:31" ht="15.75" x14ac:dyDescent="0.3">
      <c r="AE53785" s="70"/>
    </row>
    <row r="53786" spans="31:31" ht="15.75" x14ac:dyDescent="0.3">
      <c r="AE53786" s="70"/>
    </row>
    <row r="53787" spans="31:31" ht="15.75" x14ac:dyDescent="0.3">
      <c r="AE53787" s="70"/>
    </row>
    <row r="53788" spans="31:31" ht="15.75" x14ac:dyDescent="0.3">
      <c r="AE53788" s="70"/>
    </row>
    <row r="53789" spans="31:31" ht="15.75" x14ac:dyDescent="0.3">
      <c r="AE53789" s="70"/>
    </row>
    <row r="53790" spans="31:31" ht="15.75" x14ac:dyDescent="0.3">
      <c r="AE53790" s="70"/>
    </row>
    <row r="53791" spans="31:31" ht="15.75" x14ac:dyDescent="0.3">
      <c r="AE53791" s="70"/>
    </row>
    <row r="53792" spans="31:31" ht="15.75" x14ac:dyDescent="0.3">
      <c r="AE53792" s="70"/>
    </row>
    <row r="53793" spans="31:31" ht="15.75" x14ac:dyDescent="0.3">
      <c r="AE53793" s="70"/>
    </row>
    <row r="53794" spans="31:31" ht="15.75" x14ac:dyDescent="0.3">
      <c r="AE53794" s="70"/>
    </row>
    <row r="53795" spans="31:31" ht="15.75" x14ac:dyDescent="0.3">
      <c r="AE53795" s="70"/>
    </row>
    <row r="53796" spans="31:31" ht="15.75" x14ac:dyDescent="0.3">
      <c r="AE53796" s="70"/>
    </row>
    <row r="53797" spans="31:31" ht="15.75" x14ac:dyDescent="0.3">
      <c r="AE53797" s="70"/>
    </row>
    <row r="53798" spans="31:31" ht="15.75" x14ac:dyDescent="0.3">
      <c r="AE53798" s="70"/>
    </row>
    <row r="53799" spans="31:31" ht="15.75" x14ac:dyDescent="0.3">
      <c r="AE53799" s="70"/>
    </row>
    <row r="53800" spans="31:31" ht="15.75" x14ac:dyDescent="0.3">
      <c r="AE53800" s="70"/>
    </row>
    <row r="53801" spans="31:31" ht="15.75" x14ac:dyDescent="0.3">
      <c r="AE53801" s="70"/>
    </row>
    <row r="53802" spans="31:31" ht="15.75" x14ac:dyDescent="0.3">
      <c r="AE53802" s="70"/>
    </row>
    <row r="53803" spans="31:31" ht="15.75" x14ac:dyDescent="0.3">
      <c r="AE53803" s="70"/>
    </row>
    <row r="53804" spans="31:31" ht="15.75" x14ac:dyDescent="0.3">
      <c r="AE53804" s="70"/>
    </row>
    <row r="53805" spans="31:31" ht="15.75" x14ac:dyDescent="0.3">
      <c r="AE53805" s="70"/>
    </row>
    <row r="53806" spans="31:31" ht="15.75" x14ac:dyDescent="0.3">
      <c r="AE53806" s="70"/>
    </row>
    <row r="53807" spans="31:31" ht="15.75" x14ac:dyDescent="0.3">
      <c r="AE53807" s="70"/>
    </row>
    <row r="53808" spans="31:31" ht="15.75" x14ac:dyDescent="0.3">
      <c r="AE53808" s="70"/>
    </row>
    <row r="53809" spans="31:31" ht="15.75" x14ac:dyDescent="0.3">
      <c r="AE53809" s="70"/>
    </row>
    <row r="53810" spans="31:31" ht="15.75" x14ac:dyDescent="0.3">
      <c r="AE53810" s="70"/>
    </row>
    <row r="53811" spans="31:31" ht="15.75" x14ac:dyDescent="0.3">
      <c r="AE53811" s="70"/>
    </row>
    <row r="53812" spans="31:31" ht="15.75" x14ac:dyDescent="0.3">
      <c r="AE53812" s="70"/>
    </row>
    <row r="53813" spans="31:31" ht="15.75" x14ac:dyDescent="0.3">
      <c r="AE53813" s="70"/>
    </row>
    <row r="53814" spans="31:31" ht="15.75" x14ac:dyDescent="0.3">
      <c r="AE53814" s="70"/>
    </row>
    <row r="53815" spans="31:31" ht="15.75" x14ac:dyDescent="0.3">
      <c r="AE53815" s="70"/>
    </row>
    <row r="53816" spans="31:31" ht="15.75" x14ac:dyDescent="0.3">
      <c r="AE53816" s="70"/>
    </row>
    <row r="53817" spans="31:31" ht="15.75" x14ac:dyDescent="0.3">
      <c r="AE53817" s="70"/>
    </row>
    <row r="53818" spans="31:31" ht="15.75" x14ac:dyDescent="0.3">
      <c r="AE53818" s="70"/>
    </row>
    <row r="53819" spans="31:31" ht="15.75" x14ac:dyDescent="0.3">
      <c r="AE53819" s="70"/>
    </row>
    <row r="53820" spans="31:31" ht="15.75" x14ac:dyDescent="0.3">
      <c r="AE53820" s="70"/>
    </row>
    <row r="53821" spans="31:31" ht="15.75" x14ac:dyDescent="0.3">
      <c r="AE53821" s="70"/>
    </row>
    <row r="53822" spans="31:31" ht="15.75" x14ac:dyDescent="0.3">
      <c r="AE53822" s="70"/>
    </row>
    <row r="53823" spans="31:31" ht="15.75" x14ac:dyDescent="0.3">
      <c r="AE53823" s="70"/>
    </row>
    <row r="53824" spans="31:31" ht="15.75" x14ac:dyDescent="0.3">
      <c r="AE53824" s="70"/>
    </row>
    <row r="53825" spans="31:31" ht="15.75" x14ac:dyDescent="0.3">
      <c r="AE53825" s="70"/>
    </row>
    <row r="53826" spans="31:31" ht="15.75" x14ac:dyDescent="0.3">
      <c r="AE53826" s="70"/>
    </row>
    <row r="53827" spans="31:31" ht="15.75" x14ac:dyDescent="0.3">
      <c r="AE53827" s="70"/>
    </row>
    <row r="53828" spans="31:31" ht="15.75" x14ac:dyDescent="0.3">
      <c r="AE53828" s="70"/>
    </row>
    <row r="53829" spans="31:31" ht="15.75" x14ac:dyDescent="0.3">
      <c r="AE53829" s="70"/>
    </row>
    <row r="53830" spans="31:31" ht="15.75" x14ac:dyDescent="0.3">
      <c r="AE53830" s="70"/>
    </row>
    <row r="53831" spans="31:31" ht="15.75" x14ac:dyDescent="0.3">
      <c r="AE53831" s="70"/>
    </row>
    <row r="53832" spans="31:31" ht="15.75" x14ac:dyDescent="0.3">
      <c r="AE53832" s="70"/>
    </row>
    <row r="53833" spans="31:31" ht="15.75" x14ac:dyDescent="0.3">
      <c r="AE53833" s="70"/>
    </row>
    <row r="53834" spans="31:31" ht="15.75" x14ac:dyDescent="0.3">
      <c r="AE53834" s="70"/>
    </row>
    <row r="53835" spans="31:31" ht="15.75" x14ac:dyDescent="0.3">
      <c r="AE53835" s="70"/>
    </row>
    <row r="53836" spans="31:31" ht="15.75" x14ac:dyDescent="0.3">
      <c r="AE53836" s="70"/>
    </row>
    <row r="53837" spans="31:31" ht="15.75" x14ac:dyDescent="0.3">
      <c r="AE53837" s="70"/>
    </row>
    <row r="53838" spans="31:31" ht="15.75" x14ac:dyDescent="0.3">
      <c r="AE53838" s="70"/>
    </row>
    <row r="53839" spans="31:31" ht="15.75" x14ac:dyDescent="0.3">
      <c r="AE53839" s="70"/>
    </row>
    <row r="53840" spans="31:31" ht="15.75" x14ac:dyDescent="0.3">
      <c r="AE53840" s="70"/>
    </row>
    <row r="53841" spans="31:31" ht="15.75" x14ac:dyDescent="0.3">
      <c r="AE53841" s="70"/>
    </row>
    <row r="53842" spans="31:31" ht="15.75" x14ac:dyDescent="0.3">
      <c r="AE53842" s="70"/>
    </row>
    <row r="53843" spans="31:31" ht="15.75" x14ac:dyDescent="0.3">
      <c r="AE53843" s="70"/>
    </row>
    <row r="53844" spans="31:31" ht="15.75" x14ac:dyDescent="0.3">
      <c r="AE53844" s="70"/>
    </row>
    <row r="53845" spans="31:31" ht="15.75" x14ac:dyDescent="0.3">
      <c r="AE53845" s="70"/>
    </row>
    <row r="53846" spans="31:31" ht="15.75" x14ac:dyDescent="0.3">
      <c r="AE53846" s="70"/>
    </row>
    <row r="53847" spans="31:31" ht="15.75" x14ac:dyDescent="0.3">
      <c r="AE53847" s="70"/>
    </row>
    <row r="53848" spans="31:31" ht="15.75" x14ac:dyDescent="0.3">
      <c r="AE53848" s="70"/>
    </row>
    <row r="53849" spans="31:31" ht="15.75" x14ac:dyDescent="0.3">
      <c r="AE53849" s="70"/>
    </row>
    <row r="53850" spans="31:31" ht="15.75" x14ac:dyDescent="0.3">
      <c r="AE53850" s="70"/>
    </row>
    <row r="53851" spans="31:31" ht="15.75" x14ac:dyDescent="0.3">
      <c r="AE53851" s="70"/>
    </row>
    <row r="53852" spans="31:31" ht="15.75" x14ac:dyDescent="0.3">
      <c r="AE53852" s="70"/>
    </row>
    <row r="53853" spans="31:31" ht="15.75" x14ac:dyDescent="0.3">
      <c r="AE53853" s="70"/>
    </row>
    <row r="53854" spans="31:31" ht="15.75" x14ac:dyDescent="0.3">
      <c r="AE53854" s="70"/>
    </row>
    <row r="53855" spans="31:31" ht="15.75" x14ac:dyDescent="0.3">
      <c r="AE53855" s="70"/>
    </row>
    <row r="53856" spans="31:31" ht="15.75" x14ac:dyDescent="0.3">
      <c r="AE53856" s="70"/>
    </row>
    <row r="53857" spans="31:31" ht="15.75" x14ac:dyDescent="0.3">
      <c r="AE53857" s="70"/>
    </row>
    <row r="53858" spans="31:31" ht="15.75" x14ac:dyDescent="0.3">
      <c r="AE53858" s="70"/>
    </row>
    <row r="53859" spans="31:31" ht="15.75" x14ac:dyDescent="0.3">
      <c r="AE53859" s="70"/>
    </row>
    <row r="53860" spans="31:31" ht="15.75" x14ac:dyDescent="0.3">
      <c r="AE53860" s="70"/>
    </row>
    <row r="53861" spans="31:31" ht="15.75" x14ac:dyDescent="0.3">
      <c r="AE53861" s="70"/>
    </row>
    <row r="53862" spans="31:31" ht="15.75" x14ac:dyDescent="0.3">
      <c r="AE53862" s="70"/>
    </row>
    <row r="53863" spans="31:31" ht="15.75" x14ac:dyDescent="0.3">
      <c r="AE53863" s="70"/>
    </row>
    <row r="53864" spans="31:31" ht="15.75" x14ac:dyDescent="0.3">
      <c r="AE53864" s="70"/>
    </row>
    <row r="53865" spans="31:31" ht="15.75" x14ac:dyDescent="0.3">
      <c r="AE53865" s="70"/>
    </row>
    <row r="53866" spans="31:31" ht="15.75" x14ac:dyDescent="0.3">
      <c r="AE53866" s="70"/>
    </row>
    <row r="53867" spans="31:31" ht="15.75" x14ac:dyDescent="0.3">
      <c r="AE53867" s="70"/>
    </row>
    <row r="53868" spans="31:31" ht="15.75" x14ac:dyDescent="0.3">
      <c r="AE53868" s="70"/>
    </row>
    <row r="53869" spans="31:31" ht="15.75" x14ac:dyDescent="0.3">
      <c r="AE53869" s="70"/>
    </row>
    <row r="53870" spans="31:31" ht="15.75" x14ac:dyDescent="0.3">
      <c r="AE53870" s="70"/>
    </row>
    <row r="53871" spans="31:31" ht="15.75" x14ac:dyDescent="0.3">
      <c r="AE53871" s="70"/>
    </row>
    <row r="53872" spans="31:31" ht="15.75" x14ac:dyDescent="0.3">
      <c r="AE53872" s="70"/>
    </row>
    <row r="53873" spans="31:31" ht="15.75" x14ac:dyDescent="0.3">
      <c r="AE53873" s="70"/>
    </row>
    <row r="53874" spans="31:31" ht="15.75" x14ac:dyDescent="0.3">
      <c r="AE53874" s="70"/>
    </row>
    <row r="53875" spans="31:31" ht="15.75" x14ac:dyDescent="0.3">
      <c r="AE53875" s="70"/>
    </row>
    <row r="53876" spans="31:31" ht="15.75" x14ac:dyDescent="0.3">
      <c r="AE53876" s="70"/>
    </row>
    <row r="53877" spans="31:31" ht="15.75" x14ac:dyDescent="0.3">
      <c r="AE53877" s="70"/>
    </row>
    <row r="53878" spans="31:31" ht="15.75" x14ac:dyDescent="0.3">
      <c r="AE53878" s="70"/>
    </row>
    <row r="53879" spans="31:31" ht="15.75" x14ac:dyDescent="0.3">
      <c r="AE53879" s="70"/>
    </row>
    <row r="53880" spans="31:31" ht="15.75" x14ac:dyDescent="0.3">
      <c r="AE53880" s="70"/>
    </row>
    <row r="53881" spans="31:31" ht="15.75" x14ac:dyDescent="0.3">
      <c r="AE53881" s="70"/>
    </row>
    <row r="53882" spans="31:31" ht="15.75" x14ac:dyDescent="0.3">
      <c r="AE53882" s="70"/>
    </row>
    <row r="53883" spans="31:31" ht="15.75" x14ac:dyDescent="0.3">
      <c r="AE53883" s="70"/>
    </row>
    <row r="53884" spans="31:31" ht="15.75" x14ac:dyDescent="0.3">
      <c r="AE53884" s="70"/>
    </row>
    <row r="53885" spans="31:31" ht="15.75" x14ac:dyDescent="0.3">
      <c r="AE53885" s="70"/>
    </row>
    <row r="53886" spans="31:31" ht="15.75" x14ac:dyDescent="0.3">
      <c r="AE53886" s="70"/>
    </row>
    <row r="53887" spans="31:31" ht="15.75" x14ac:dyDescent="0.3">
      <c r="AE53887" s="70"/>
    </row>
    <row r="53888" spans="31:31" ht="15.75" x14ac:dyDescent="0.3">
      <c r="AE53888" s="70"/>
    </row>
    <row r="53889" spans="31:31" ht="15.75" x14ac:dyDescent="0.3">
      <c r="AE53889" s="70"/>
    </row>
    <row r="53890" spans="31:31" ht="15.75" x14ac:dyDescent="0.3">
      <c r="AE53890" s="70"/>
    </row>
    <row r="53891" spans="31:31" ht="15.75" x14ac:dyDescent="0.3">
      <c r="AE53891" s="70"/>
    </row>
    <row r="53892" spans="31:31" ht="15.75" x14ac:dyDescent="0.3">
      <c r="AE53892" s="70"/>
    </row>
    <row r="53893" spans="31:31" ht="15.75" x14ac:dyDescent="0.3">
      <c r="AE53893" s="70"/>
    </row>
    <row r="53894" spans="31:31" ht="15.75" x14ac:dyDescent="0.3">
      <c r="AE53894" s="70"/>
    </row>
    <row r="53895" spans="31:31" ht="15.75" x14ac:dyDescent="0.3">
      <c r="AE53895" s="70"/>
    </row>
    <row r="53896" spans="31:31" ht="15.75" x14ac:dyDescent="0.3">
      <c r="AE53896" s="70"/>
    </row>
    <row r="53897" spans="31:31" ht="15.75" x14ac:dyDescent="0.3">
      <c r="AE53897" s="70"/>
    </row>
    <row r="53898" spans="31:31" ht="15.75" x14ac:dyDescent="0.3">
      <c r="AE53898" s="70"/>
    </row>
    <row r="53899" spans="31:31" ht="15.75" x14ac:dyDescent="0.3">
      <c r="AE53899" s="70"/>
    </row>
    <row r="53900" spans="31:31" ht="15.75" x14ac:dyDescent="0.3">
      <c r="AE53900" s="70"/>
    </row>
    <row r="53901" spans="31:31" ht="15.75" x14ac:dyDescent="0.3">
      <c r="AE53901" s="70"/>
    </row>
    <row r="53902" spans="31:31" ht="15.75" x14ac:dyDescent="0.3">
      <c r="AE53902" s="70"/>
    </row>
    <row r="53903" spans="31:31" ht="15.75" x14ac:dyDescent="0.3">
      <c r="AE53903" s="70"/>
    </row>
    <row r="53904" spans="31:31" ht="15.75" x14ac:dyDescent="0.3">
      <c r="AE53904" s="70"/>
    </row>
    <row r="53905" spans="31:31" ht="15.75" x14ac:dyDescent="0.3">
      <c r="AE53905" s="70"/>
    </row>
    <row r="53906" spans="31:31" ht="15.75" x14ac:dyDescent="0.3">
      <c r="AE53906" s="70"/>
    </row>
    <row r="53907" spans="31:31" ht="15.75" x14ac:dyDescent="0.3">
      <c r="AE53907" s="70"/>
    </row>
    <row r="53908" spans="31:31" ht="15.75" x14ac:dyDescent="0.3">
      <c r="AE53908" s="70"/>
    </row>
    <row r="53909" spans="31:31" ht="15.75" x14ac:dyDescent="0.3">
      <c r="AE53909" s="70"/>
    </row>
    <row r="53910" spans="31:31" ht="15.75" x14ac:dyDescent="0.3">
      <c r="AE53910" s="70"/>
    </row>
    <row r="53911" spans="31:31" ht="15.75" x14ac:dyDescent="0.3">
      <c r="AE53911" s="70"/>
    </row>
    <row r="53912" spans="31:31" ht="15.75" x14ac:dyDescent="0.3">
      <c r="AE53912" s="70"/>
    </row>
    <row r="53913" spans="31:31" ht="15.75" x14ac:dyDescent="0.3">
      <c r="AE53913" s="70"/>
    </row>
    <row r="53914" spans="31:31" ht="15.75" x14ac:dyDescent="0.3">
      <c r="AE53914" s="70"/>
    </row>
    <row r="53915" spans="31:31" ht="15.75" x14ac:dyDescent="0.3">
      <c r="AE53915" s="70"/>
    </row>
    <row r="53916" spans="31:31" ht="15.75" x14ac:dyDescent="0.3">
      <c r="AE53916" s="70"/>
    </row>
    <row r="53917" spans="31:31" ht="15.75" x14ac:dyDescent="0.3">
      <c r="AE53917" s="70"/>
    </row>
    <row r="53918" spans="31:31" ht="15.75" x14ac:dyDescent="0.3">
      <c r="AE53918" s="70"/>
    </row>
    <row r="53919" spans="31:31" ht="15.75" x14ac:dyDescent="0.3">
      <c r="AE53919" s="70"/>
    </row>
    <row r="53920" spans="31:31" ht="15.75" x14ac:dyDescent="0.3">
      <c r="AE53920" s="70"/>
    </row>
    <row r="53921" spans="31:31" ht="15.75" x14ac:dyDescent="0.3">
      <c r="AE53921" s="70"/>
    </row>
    <row r="53922" spans="31:31" ht="15.75" x14ac:dyDescent="0.3">
      <c r="AE53922" s="70"/>
    </row>
    <row r="53923" spans="31:31" ht="15.75" x14ac:dyDescent="0.3">
      <c r="AE53923" s="70"/>
    </row>
    <row r="53924" spans="31:31" ht="15.75" x14ac:dyDescent="0.3">
      <c r="AE53924" s="70"/>
    </row>
    <row r="53925" spans="31:31" ht="15.75" x14ac:dyDescent="0.3">
      <c r="AE53925" s="70"/>
    </row>
    <row r="53926" spans="31:31" ht="15.75" x14ac:dyDescent="0.3">
      <c r="AE53926" s="70"/>
    </row>
    <row r="53927" spans="31:31" ht="15.75" x14ac:dyDescent="0.3">
      <c r="AE53927" s="70"/>
    </row>
    <row r="53928" spans="31:31" ht="15.75" x14ac:dyDescent="0.3">
      <c r="AE53928" s="70"/>
    </row>
    <row r="53929" spans="31:31" ht="15.75" x14ac:dyDescent="0.3">
      <c r="AE53929" s="70"/>
    </row>
    <row r="53930" spans="31:31" ht="15.75" x14ac:dyDescent="0.3">
      <c r="AE53930" s="70"/>
    </row>
    <row r="53931" spans="31:31" ht="15.75" x14ac:dyDescent="0.3">
      <c r="AE53931" s="70"/>
    </row>
    <row r="53932" spans="31:31" ht="15.75" x14ac:dyDescent="0.3">
      <c r="AE53932" s="70"/>
    </row>
    <row r="53933" spans="31:31" ht="15.75" x14ac:dyDescent="0.3">
      <c r="AE53933" s="70"/>
    </row>
    <row r="53934" spans="31:31" ht="15.75" x14ac:dyDescent="0.3">
      <c r="AE53934" s="70"/>
    </row>
    <row r="53935" spans="31:31" ht="15.75" x14ac:dyDescent="0.3">
      <c r="AE53935" s="70"/>
    </row>
    <row r="53936" spans="31:31" ht="15.75" x14ac:dyDescent="0.3">
      <c r="AE53936" s="70"/>
    </row>
    <row r="53937" spans="31:31" ht="15.75" x14ac:dyDescent="0.3">
      <c r="AE53937" s="70"/>
    </row>
    <row r="53938" spans="31:31" ht="15.75" x14ac:dyDescent="0.3">
      <c r="AE53938" s="70"/>
    </row>
    <row r="53939" spans="31:31" ht="15.75" x14ac:dyDescent="0.3">
      <c r="AE53939" s="70"/>
    </row>
    <row r="53940" spans="31:31" ht="15.75" x14ac:dyDescent="0.3">
      <c r="AE53940" s="70"/>
    </row>
    <row r="53941" spans="31:31" ht="15.75" x14ac:dyDescent="0.3">
      <c r="AE53941" s="70"/>
    </row>
    <row r="53942" spans="31:31" ht="15.75" x14ac:dyDescent="0.3">
      <c r="AE53942" s="70"/>
    </row>
    <row r="53943" spans="31:31" ht="15.75" x14ac:dyDescent="0.3">
      <c r="AE53943" s="70"/>
    </row>
    <row r="53944" spans="31:31" ht="15.75" x14ac:dyDescent="0.3">
      <c r="AE53944" s="70"/>
    </row>
    <row r="53945" spans="31:31" ht="15.75" x14ac:dyDescent="0.3">
      <c r="AE53945" s="70"/>
    </row>
    <row r="53946" spans="31:31" ht="15.75" x14ac:dyDescent="0.3">
      <c r="AE53946" s="70"/>
    </row>
    <row r="53947" spans="31:31" ht="15.75" x14ac:dyDescent="0.3">
      <c r="AE53947" s="70"/>
    </row>
    <row r="53948" spans="31:31" ht="15.75" x14ac:dyDescent="0.3">
      <c r="AE53948" s="70"/>
    </row>
    <row r="53949" spans="31:31" ht="15.75" x14ac:dyDescent="0.3">
      <c r="AE53949" s="70"/>
    </row>
    <row r="53950" spans="31:31" ht="15.75" x14ac:dyDescent="0.3">
      <c r="AE53950" s="70"/>
    </row>
    <row r="53951" spans="31:31" ht="15.75" x14ac:dyDescent="0.3">
      <c r="AE53951" s="70"/>
    </row>
    <row r="53952" spans="31:31" ht="15.75" x14ac:dyDescent="0.3">
      <c r="AE53952" s="70"/>
    </row>
    <row r="53953" spans="31:31" ht="15.75" x14ac:dyDescent="0.3">
      <c r="AE53953" s="70"/>
    </row>
    <row r="53954" spans="31:31" ht="15.75" x14ac:dyDescent="0.3">
      <c r="AE53954" s="70"/>
    </row>
    <row r="53955" spans="31:31" ht="15.75" x14ac:dyDescent="0.3">
      <c r="AE53955" s="70"/>
    </row>
    <row r="53956" spans="31:31" ht="15.75" x14ac:dyDescent="0.3">
      <c r="AE53956" s="70"/>
    </row>
    <row r="53957" spans="31:31" ht="15.75" x14ac:dyDescent="0.3">
      <c r="AE53957" s="70"/>
    </row>
    <row r="53958" spans="31:31" ht="15.75" x14ac:dyDescent="0.3">
      <c r="AE53958" s="70"/>
    </row>
    <row r="53959" spans="31:31" ht="15.75" x14ac:dyDescent="0.3">
      <c r="AE53959" s="70"/>
    </row>
    <row r="53960" spans="31:31" ht="15.75" x14ac:dyDescent="0.3">
      <c r="AE53960" s="70"/>
    </row>
    <row r="53961" spans="31:31" ht="15.75" x14ac:dyDescent="0.3">
      <c r="AE53961" s="70"/>
    </row>
    <row r="53962" spans="31:31" ht="15.75" x14ac:dyDescent="0.3">
      <c r="AE53962" s="70"/>
    </row>
    <row r="53963" spans="31:31" ht="15.75" x14ac:dyDescent="0.3">
      <c r="AE53963" s="70"/>
    </row>
    <row r="53964" spans="31:31" ht="15.75" x14ac:dyDescent="0.3">
      <c r="AE53964" s="70"/>
    </row>
    <row r="53965" spans="31:31" ht="15.75" x14ac:dyDescent="0.3">
      <c r="AE53965" s="70"/>
    </row>
    <row r="53966" spans="31:31" ht="15.75" x14ac:dyDescent="0.3">
      <c r="AE53966" s="70"/>
    </row>
    <row r="53967" spans="31:31" ht="15.75" x14ac:dyDescent="0.3">
      <c r="AE53967" s="70"/>
    </row>
    <row r="53968" spans="31:31" ht="15.75" x14ac:dyDescent="0.3">
      <c r="AE53968" s="70"/>
    </row>
    <row r="53969" spans="31:31" ht="15.75" x14ac:dyDescent="0.3">
      <c r="AE53969" s="70"/>
    </row>
    <row r="53970" spans="31:31" ht="15.75" x14ac:dyDescent="0.3">
      <c r="AE53970" s="70"/>
    </row>
    <row r="53971" spans="31:31" ht="15.75" x14ac:dyDescent="0.3">
      <c r="AE53971" s="70"/>
    </row>
    <row r="53972" spans="31:31" ht="15.75" x14ac:dyDescent="0.3">
      <c r="AE53972" s="70"/>
    </row>
    <row r="53973" spans="31:31" ht="15.75" x14ac:dyDescent="0.3">
      <c r="AE53973" s="70"/>
    </row>
    <row r="53974" spans="31:31" ht="15.75" x14ac:dyDescent="0.3">
      <c r="AE53974" s="70"/>
    </row>
    <row r="53975" spans="31:31" ht="15.75" x14ac:dyDescent="0.3">
      <c r="AE53975" s="70"/>
    </row>
    <row r="53976" spans="31:31" ht="15.75" x14ac:dyDescent="0.3">
      <c r="AE53976" s="70"/>
    </row>
    <row r="53977" spans="31:31" ht="15.75" x14ac:dyDescent="0.3">
      <c r="AE53977" s="70"/>
    </row>
    <row r="53978" spans="31:31" ht="15.75" x14ac:dyDescent="0.3">
      <c r="AE53978" s="70"/>
    </row>
    <row r="53979" spans="31:31" ht="15.75" x14ac:dyDescent="0.3">
      <c r="AE53979" s="70"/>
    </row>
    <row r="53980" spans="31:31" ht="15.75" x14ac:dyDescent="0.3">
      <c r="AE53980" s="70"/>
    </row>
    <row r="53981" spans="31:31" ht="15.75" x14ac:dyDescent="0.3">
      <c r="AE53981" s="70"/>
    </row>
    <row r="53982" spans="31:31" ht="15.75" x14ac:dyDescent="0.3">
      <c r="AE53982" s="70"/>
    </row>
    <row r="53983" spans="31:31" ht="15.75" x14ac:dyDescent="0.3">
      <c r="AE53983" s="70"/>
    </row>
    <row r="53984" spans="31:31" ht="15.75" x14ac:dyDescent="0.3">
      <c r="AE53984" s="70"/>
    </row>
    <row r="53985" spans="31:31" ht="15.75" x14ac:dyDescent="0.3">
      <c r="AE53985" s="70"/>
    </row>
    <row r="53986" spans="31:31" ht="15.75" x14ac:dyDescent="0.3">
      <c r="AE53986" s="70"/>
    </row>
    <row r="53987" spans="31:31" ht="15.75" x14ac:dyDescent="0.3">
      <c r="AE53987" s="70"/>
    </row>
    <row r="53988" spans="31:31" ht="15.75" x14ac:dyDescent="0.3">
      <c r="AE53988" s="70"/>
    </row>
    <row r="53989" spans="31:31" ht="15.75" x14ac:dyDescent="0.3">
      <c r="AE53989" s="70"/>
    </row>
    <row r="53990" spans="31:31" ht="15.75" x14ac:dyDescent="0.3">
      <c r="AE53990" s="70"/>
    </row>
    <row r="53991" spans="31:31" ht="15.75" x14ac:dyDescent="0.3">
      <c r="AE53991" s="70"/>
    </row>
    <row r="53992" spans="31:31" ht="15.75" x14ac:dyDescent="0.3">
      <c r="AE53992" s="70"/>
    </row>
    <row r="53993" spans="31:31" ht="15.75" x14ac:dyDescent="0.3">
      <c r="AE53993" s="70"/>
    </row>
    <row r="53994" spans="31:31" ht="15.75" x14ac:dyDescent="0.3">
      <c r="AE53994" s="70"/>
    </row>
    <row r="53995" spans="31:31" ht="15.75" x14ac:dyDescent="0.3">
      <c r="AE53995" s="70"/>
    </row>
    <row r="53996" spans="31:31" ht="15.75" x14ac:dyDescent="0.3">
      <c r="AE53996" s="70"/>
    </row>
    <row r="53997" spans="31:31" ht="15.75" x14ac:dyDescent="0.3">
      <c r="AE53997" s="70"/>
    </row>
    <row r="53998" spans="31:31" ht="15.75" x14ac:dyDescent="0.3">
      <c r="AE53998" s="70"/>
    </row>
    <row r="53999" spans="31:31" ht="15.75" x14ac:dyDescent="0.3">
      <c r="AE53999" s="70"/>
    </row>
    <row r="54000" spans="31:31" ht="15.75" x14ac:dyDescent="0.3">
      <c r="AE54000" s="70"/>
    </row>
    <row r="54001" spans="31:31" ht="15.75" x14ac:dyDescent="0.3">
      <c r="AE54001" s="70"/>
    </row>
    <row r="54002" spans="31:31" ht="15.75" x14ac:dyDescent="0.3">
      <c r="AE54002" s="70"/>
    </row>
    <row r="54003" spans="31:31" ht="15.75" x14ac:dyDescent="0.3">
      <c r="AE54003" s="70"/>
    </row>
    <row r="54004" spans="31:31" ht="15.75" x14ac:dyDescent="0.3">
      <c r="AE54004" s="70"/>
    </row>
    <row r="54005" spans="31:31" ht="15.75" x14ac:dyDescent="0.3">
      <c r="AE54005" s="70"/>
    </row>
    <row r="54006" spans="31:31" ht="15.75" x14ac:dyDescent="0.3">
      <c r="AE54006" s="70"/>
    </row>
    <row r="54007" spans="31:31" ht="15.75" x14ac:dyDescent="0.3">
      <c r="AE54007" s="70"/>
    </row>
    <row r="54008" spans="31:31" ht="15.75" x14ac:dyDescent="0.3">
      <c r="AE54008" s="70"/>
    </row>
    <row r="54009" spans="31:31" ht="15.75" x14ac:dyDescent="0.3">
      <c r="AE54009" s="70"/>
    </row>
    <row r="54010" spans="31:31" ht="15.75" x14ac:dyDescent="0.3">
      <c r="AE54010" s="70"/>
    </row>
    <row r="54011" spans="31:31" ht="15.75" x14ac:dyDescent="0.3">
      <c r="AE54011" s="70"/>
    </row>
    <row r="54012" spans="31:31" ht="15.75" x14ac:dyDescent="0.3">
      <c r="AE54012" s="70"/>
    </row>
    <row r="54013" spans="31:31" ht="15.75" x14ac:dyDescent="0.3">
      <c r="AE54013" s="70"/>
    </row>
    <row r="54014" spans="31:31" ht="15.75" x14ac:dyDescent="0.3">
      <c r="AE54014" s="70"/>
    </row>
    <row r="54015" spans="31:31" ht="15.75" x14ac:dyDescent="0.3">
      <c r="AE54015" s="70"/>
    </row>
    <row r="54016" spans="31:31" ht="15.75" x14ac:dyDescent="0.3">
      <c r="AE54016" s="70"/>
    </row>
    <row r="54017" spans="31:31" ht="15.75" x14ac:dyDescent="0.3">
      <c r="AE54017" s="70"/>
    </row>
    <row r="54018" spans="31:31" ht="15.75" x14ac:dyDescent="0.3">
      <c r="AE54018" s="70"/>
    </row>
    <row r="54019" spans="31:31" ht="15.75" x14ac:dyDescent="0.3">
      <c r="AE54019" s="70"/>
    </row>
    <row r="54020" spans="31:31" ht="15.75" x14ac:dyDescent="0.3">
      <c r="AE54020" s="70"/>
    </row>
    <row r="54021" spans="31:31" ht="15.75" x14ac:dyDescent="0.3">
      <c r="AE54021" s="70"/>
    </row>
    <row r="54022" spans="31:31" ht="15.75" x14ac:dyDescent="0.3">
      <c r="AE54022" s="70"/>
    </row>
    <row r="54023" spans="31:31" ht="15.75" x14ac:dyDescent="0.3">
      <c r="AE54023" s="70"/>
    </row>
    <row r="54024" spans="31:31" ht="15.75" x14ac:dyDescent="0.3">
      <c r="AE54024" s="70"/>
    </row>
    <row r="54025" spans="31:31" ht="15.75" x14ac:dyDescent="0.3">
      <c r="AE54025" s="70"/>
    </row>
    <row r="54026" spans="31:31" ht="15.75" x14ac:dyDescent="0.3">
      <c r="AE54026" s="70"/>
    </row>
    <row r="54027" spans="31:31" ht="15.75" x14ac:dyDescent="0.3">
      <c r="AE54027" s="70"/>
    </row>
    <row r="54028" spans="31:31" ht="15.75" x14ac:dyDescent="0.3">
      <c r="AE54028" s="70"/>
    </row>
    <row r="54029" spans="31:31" ht="15.75" x14ac:dyDescent="0.3">
      <c r="AE54029" s="70"/>
    </row>
    <row r="54030" spans="31:31" ht="15.75" x14ac:dyDescent="0.3">
      <c r="AE54030" s="70"/>
    </row>
    <row r="54031" spans="31:31" ht="15.75" x14ac:dyDescent="0.3">
      <c r="AE54031" s="70"/>
    </row>
    <row r="54032" spans="31:31" ht="15.75" x14ac:dyDescent="0.3">
      <c r="AE54032" s="70"/>
    </row>
    <row r="54033" spans="31:31" ht="15.75" x14ac:dyDescent="0.3">
      <c r="AE54033" s="70"/>
    </row>
    <row r="54034" spans="31:31" ht="15.75" x14ac:dyDescent="0.3">
      <c r="AE54034" s="70"/>
    </row>
    <row r="54035" spans="31:31" ht="15.75" x14ac:dyDescent="0.3">
      <c r="AE54035" s="70"/>
    </row>
    <row r="54036" spans="31:31" ht="15.75" x14ac:dyDescent="0.3">
      <c r="AE54036" s="70"/>
    </row>
    <row r="54037" spans="31:31" ht="15.75" x14ac:dyDescent="0.3">
      <c r="AE54037" s="70"/>
    </row>
    <row r="54038" spans="31:31" ht="15.75" x14ac:dyDescent="0.3">
      <c r="AE54038" s="70"/>
    </row>
    <row r="54039" spans="31:31" ht="15.75" x14ac:dyDescent="0.3">
      <c r="AE54039" s="70"/>
    </row>
    <row r="54040" spans="31:31" ht="15.75" x14ac:dyDescent="0.3">
      <c r="AE54040" s="70"/>
    </row>
    <row r="54041" spans="31:31" ht="15.75" x14ac:dyDescent="0.3">
      <c r="AE54041" s="70"/>
    </row>
    <row r="54042" spans="31:31" ht="15.75" x14ac:dyDescent="0.3">
      <c r="AE54042" s="70"/>
    </row>
    <row r="54043" spans="31:31" ht="15.75" x14ac:dyDescent="0.3">
      <c r="AE54043" s="70"/>
    </row>
    <row r="54044" spans="31:31" ht="15.75" x14ac:dyDescent="0.3">
      <c r="AE54044" s="70"/>
    </row>
    <row r="54045" spans="31:31" ht="15.75" x14ac:dyDescent="0.3">
      <c r="AE54045" s="70"/>
    </row>
    <row r="54046" spans="31:31" ht="15.75" x14ac:dyDescent="0.3">
      <c r="AE54046" s="70"/>
    </row>
    <row r="54047" spans="31:31" ht="15.75" x14ac:dyDescent="0.3">
      <c r="AE54047" s="70"/>
    </row>
    <row r="54048" spans="31:31" ht="15.75" x14ac:dyDescent="0.3">
      <c r="AE54048" s="70"/>
    </row>
    <row r="54049" spans="31:31" ht="15.75" x14ac:dyDescent="0.3">
      <c r="AE54049" s="70"/>
    </row>
    <row r="54050" spans="31:31" ht="15.75" x14ac:dyDescent="0.3">
      <c r="AE54050" s="70"/>
    </row>
    <row r="54051" spans="31:31" ht="15.75" x14ac:dyDescent="0.3">
      <c r="AE54051" s="70"/>
    </row>
    <row r="54052" spans="31:31" ht="15.75" x14ac:dyDescent="0.3">
      <c r="AE54052" s="70"/>
    </row>
    <row r="54053" spans="31:31" ht="15.75" x14ac:dyDescent="0.3">
      <c r="AE54053" s="70"/>
    </row>
    <row r="54054" spans="31:31" ht="15.75" x14ac:dyDescent="0.3">
      <c r="AE54054" s="70"/>
    </row>
    <row r="54055" spans="31:31" ht="15.75" x14ac:dyDescent="0.3">
      <c r="AE54055" s="70"/>
    </row>
    <row r="54056" spans="31:31" ht="15.75" x14ac:dyDescent="0.3">
      <c r="AE54056" s="70"/>
    </row>
    <row r="54057" spans="31:31" ht="15.75" x14ac:dyDescent="0.3">
      <c r="AE54057" s="70"/>
    </row>
    <row r="54058" spans="31:31" ht="15.75" x14ac:dyDescent="0.3">
      <c r="AE54058" s="70"/>
    </row>
    <row r="54059" spans="31:31" ht="15.75" x14ac:dyDescent="0.3">
      <c r="AE54059" s="70"/>
    </row>
    <row r="54060" spans="31:31" ht="15.75" x14ac:dyDescent="0.3">
      <c r="AE54060" s="70"/>
    </row>
    <row r="54061" spans="31:31" ht="15.75" x14ac:dyDescent="0.3">
      <c r="AE54061" s="70"/>
    </row>
    <row r="54062" spans="31:31" ht="15.75" x14ac:dyDescent="0.3">
      <c r="AE54062" s="70"/>
    </row>
    <row r="54063" spans="31:31" ht="15.75" x14ac:dyDescent="0.3">
      <c r="AE54063" s="70"/>
    </row>
    <row r="54064" spans="31:31" ht="15.75" x14ac:dyDescent="0.3">
      <c r="AE54064" s="70"/>
    </row>
    <row r="54065" spans="31:31" ht="15.75" x14ac:dyDescent="0.3">
      <c r="AE54065" s="70"/>
    </row>
    <row r="54066" spans="31:31" ht="15.75" x14ac:dyDescent="0.3">
      <c r="AE54066" s="70"/>
    </row>
    <row r="54067" spans="31:31" ht="15.75" x14ac:dyDescent="0.3">
      <c r="AE54067" s="70"/>
    </row>
    <row r="54068" spans="31:31" ht="15.75" x14ac:dyDescent="0.3">
      <c r="AE54068" s="70"/>
    </row>
    <row r="54069" spans="31:31" ht="15.75" x14ac:dyDescent="0.3">
      <c r="AE54069" s="70"/>
    </row>
    <row r="54070" spans="31:31" ht="15.75" x14ac:dyDescent="0.3">
      <c r="AE54070" s="70"/>
    </row>
    <row r="54071" spans="31:31" ht="15.75" x14ac:dyDescent="0.3">
      <c r="AE54071" s="70"/>
    </row>
    <row r="54072" spans="31:31" ht="15.75" x14ac:dyDescent="0.3">
      <c r="AE54072" s="70"/>
    </row>
    <row r="54073" spans="31:31" ht="15.75" x14ac:dyDescent="0.3">
      <c r="AE54073" s="70"/>
    </row>
    <row r="54074" spans="31:31" ht="15.75" x14ac:dyDescent="0.3">
      <c r="AE54074" s="70"/>
    </row>
    <row r="54075" spans="31:31" ht="15.75" x14ac:dyDescent="0.3">
      <c r="AE54075" s="70"/>
    </row>
    <row r="54076" spans="31:31" ht="15.75" x14ac:dyDescent="0.3">
      <c r="AE54076" s="70"/>
    </row>
    <row r="54077" spans="31:31" ht="15.75" x14ac:dyDescent="0.3">
      <c r="AE54077" s="70"/>
    </row>
    <row r="54078" spans="31:31" ht="15.75" x14ac:dyDescent="0.3">
      <c r="AE54078" s="70"/>
    </row>
    <row r="54079" spans="31:31" ht="15.75" x14ac:dyDescent="0.3">
      <c r="AE54079" s="70"/>
    </row>
    <row r="54080" spans="31:31" ht="15.75" x14ac:dyDescent="0.3">
      <c r="AE54080" s="70"/>
    </row>
    <row r="54081" spans="31:31" ht="15.75" x14ac:dyDescent="0.3">
      <c r="AE54081" s="70"/>
    </row>
    <row r="54082" spans="31:31" ht="15.75" x14ac:dyDescent="0.3">
      <c r="AE54082" s="70"/>
    </row>
    <row r="54083" spans="31:31" ht="15.75" x14ac:dyDescent="0.3">
      <c r="AE54083" s="70"/>
    </row>
    <row r="54084" spans="31:31" ht="15.75" x14ac:dyDescent="0.3">
      <c r="AE54084" s="70"/>
    </row>
    <row r="54085" spans="31:31" ht="15.75" x14ac:dyDescent="0.3">
      <c r="AE54085" s="70"/>
    </row>
    <row r="54086" spans="31:31" ht="15.75" x14ac:dyDescent="0.3">
      <c r="AE54086" s="70"/>
    </row>
    <row r="54087" spans="31:31" ht="15.75" x14ac:dyDescent="0.3">
      <c r="AE54087" s="70"/>
    </row>
    <row r="54088" spans="31:31" ht="15.75" x14ac:dyDescent="0.3">
      <c r="AE54088" s="70"/>
    </row>
    <row r="54089" spans="31:31" ht="15.75" x14ac:dyDescent="0.3">
      <c r="AE54089" s="70"/>
    </row>
    <row r="54090" spans="31:31" ht="15.75" x14ac:dyDescent="0.3">
      <c r="AE54090" s="70"/>
    </row>
    <row r="54091" spans="31:31" ht="15.75" x14ac:dyDescent="0.3">
      <c r="AE54091" s="70"/>
    </row>
    <row r="54092" spans="31:31" ht="15.75" x14ac:dyDescent="0.3">
      <c r="AE54092" s="70"/>
    </row>
    <row r="54093" spans="31:31" ht="15.75" x14ac:dyDescent="0.3">
      <c r="AE54093" s="70"/>
    </row>
    <row r="54094" spans="31:31" ht="15.75" x14ac:dyDescent="0.3">
      <c r="AE54094" s="70"/>
    </row>
    <row r="54095" spans="31:31" ht="15.75" x14ac:dyDescent="0.3">
      <c r="AE54095" s="70"/>
    </row>
    <row r="54096" spans="31:31" ht="15.75" x14ac:dyDescent="0.3">
      <c r="AE54096" s="70"/>
    </row>
    <row r="54097" spans="31:31" ht="15.75" x14ac:dyDescent="0.3">
      <c r="AE54097" s="70"/>
    </row>
    <row r="54098" spans="31:31" ht="15.75" x14ac:dyDescent="0.3">
      <c r="AE54098" s="70"/>
    </row>
    <row r="54099" spans="31:31" ht="15.75" x14ac:dyDescent="0.3">
      <c r="AE54099" s="70"/>
    </row>
    <row r="54100" spans="31:31" ht="15.75" x14ac:dyDescent="0.3">
      <c r="AE54100" s="70"/>
    </row>
    <row r="54101" spans="31:31" ht="15.75" x14ac:dyDescent="0.3">
      <c r="AE54101" s="70"/>
    </row>
    <row r="54102" spans="31:31" ht="15.75" x14ac:dyDescent="0.3">
      <c r="AE54102" s="70"/>
    </row>
    <row r="54103" spans="31:31" ht="15.75" x14ac:dyDescent="0.3">
      <c r="AE54103" s="70"/>
    </row>
    <row r="54104" spans="31:31" ht="15.75" x14ac:dyDescent="0.3">
      <c r="AE54104" s="70"/>
    </row>
    <row r="54105" spans="31:31" ht="15.75" x14ac:dyDescent="0.3">
      <c r="AE54105" s="70"/>
    </row>
    <row r="54106" spans="31:31" ht="15.75" x14ac:dyDescent="0.3">
      <c r="AE54106" s="70"/>
    </row>
    <row r="54107" spans="31:31" ht="15.75" x14ac:dyDescent="0.3">
      <c r="AE54107" s="70"/>
    </row>
    <row r="54108" spans="31:31" ht="15.75" x14ac:dyDescent="0.3">
      <c r="AE54108" s="70"/>
    </row>
    <row r="54109" spans="31:31" ht="15.75" x14ac:dyDescent="0.3">
      <c r="AE54109" s="70"/>
    </row>
    <row r="54110" spans="31:31" ht="15.75" x14ac:dyDescent="0.3">
      <c r="AE54110" s="70"/>
    </row>
    <row r="54111" spans="31:31" ht="15.75" x14ac:dyDescent="0.3">
      <c r="AE54111" s="70"/>
    </row>
    <row r="54112" spans="31:31" ht="15.75" x14ac:dyDescent="0.3">
      <c r="AE54112" s="70"/>
    </row>
    <row r="54113" spans="31:31" ht="15.75" x14ac:dyDescent="0.3">
      <c r="AE54113" s="70"/>
    </row>
    <row r="54114" spans="31:31" ht="15.75" x14ac:dyDescent="0.3">
      <c r="AE54114" s="70"/>
    </row>
    <row r="54115" spans="31:31" ht="15.75" x14ac:dyDescent="0.3">
      <c r="AE54115" s="70"/>
    </row>
    <row r="54116" spans="31:31" ht="15.75" x14ac:dyDescent="0.3">
      <c r="AE54116" s="70"/>
    </row>
    <row r="54117" spans="31:31" ht="15.75" x14ac:dyDescent="0.3">
      <c r="AE54117" s="70"/>
    </row>
    <row r="54118" spans="31:31" ht="15.75" x14ac:dyDescent="0.3">
      <c r="AE54118" s="70"/>
    </row>
    <row r="54119" spans="31:31" ht="15.75" x14ac:dyDescent="0.3">
      <c r="AE54119" s="70"/>
    </row>
    <row r="54120" spans="31:31" ht="15.75" x14ac:dyDescent="0.3">
      <c r="AE54120" s="70"/>
    </row>
    <row r="54121" spans="31:31" ht="15.75" x14ac:dyDescent="0.3">
      <c r="AE54121" s="70"/>
    </row>
    <row r="54122" spans="31:31" ht="15.75" x14ac:dyDescent="0.3">
      <c r="AE54122" s="70"/>
    </row>
    <row r="54123" spans="31:31" ht="15.75" x14ac:dyDescent="0.3">
      <c r="AE54123" s="70"/>
    </row>
    <row r="54124" spans="31:31" ht="15.75" x14ac:dyDescent="0.3">
      <c r="AE54124" s="70"/>
    </row>
    <row r="54125" spans="31:31" ht="15.75" x14ac:dyDescent="0.3">
      <c r="AE54125" s="70"/>
    </row>
    <row r="54126" spans="31:31" ht="15.75" x14ac:dyDescent="0.3">
      <c r="AE54126" s="70"/>
    </row>
    <row r="54127" spans="31:31" ht="15.75" x14ac:dyDescent="0.3">
      <c r="AE54127" s="70"/>
    </row>
    <row r="54128" spans="31:31" ht="15.75" x14ac:dyDescent="0.3">
      <c r="AE54128" s="70"/>
    </row>
    <row r="54129" spans="31:31" ht="15.75" x14ac:dyDescent="0.3">
      <c r="AE54129" s="70"/>
    </row>
    <row r="54130" spans="31:31" ht="15.75" x14ac:dyDescent="0.3">
      <c r="AE54130" s="70"/>
    </row>
    <row r="54131" spans="31:31" ht="15.75" x14ac:dyDescent="0.3">
      <c r="AE54131" s="70"/>
    </row>
    <row r="54132" spans="31:31" ht="15.75" x14ac:dyDescent="0.3">
      <c r="AE54132" s="70"/>
    </row>
    <row r="54133" spans="31:31" ht="15.75" x14ac:dyDescent="0.3">
      <c r="AE54133" s="70"/>
    </row>
    <row r="54134" spans="31:31" ht="15.75" x14ac:dyDescent="0.3">
      <c r="AE54134" s="70"/>
    </row>
    <row r="54135" spans="31:31" ht="15.75" x14ac:dyDescent="0.3">
      <c r="AE54135" s="70"/>
    </row>
    <row r="54136" spans="31:31" ht="15.75" x14ac:dyDescent="0.3">
      <c r="AE54136" s="70"/>
    </row>
    <row r="54137" spans="31:31" ht="15.75" x14ac:dyDescent="0.3">
      <c r="AE54137" s="70"/>
    </row>
    <row r="54138" spans="31:31" ht="15.75" x14ac:dyDescent="0.3">
      <c r="AE54138" s="70"/>
    </row>
    <row r="54139" spans="31:31" ht="15.75" x14ac:dyDescent="0.3">
      <c r="AE54139" s="70"/>
    </row>
    <row r="54140" spans="31:31" ht="15.75" x14ac:dyDescent="0.3">
      <c r="AE54140" s="70"/>
    </row>
    <row r="54141" spans="31:31" ht="15.75" x14ac:dyDescent="0.3">
      <c r="AE54141" s="70"/>
    </row>
    <row r="54142" spans="31:31" ht="15.75" x14ac:dyDescent="0.3">
      <c r="AE54142" s="70"/>
    </row>
    <row r="54143" spans="31:31" ht="15.75" x14ac:dyDescent="0.3">
      <c r="AE54143" s="70"/>
    </row>
    <row r="54144" spans="31:31" ht="15.75" x14ac:dyDescent="0.3">
      <c r="AE54144" s="70"/>
    </row>
    <row r="54145" spans="31:31" ht="15.75" x14ac:dyDescent="0.3">
      <c r="AE54145" s="70"/>
    </row>
    <row r="54146" spans="31:31" ht="15.75" x14ac:dyDescent="0.3">
      <c r="AE54146" s="70"/>
    </row>
    <row r="54147" spans="31:31" ht="15.75" x14ac:dyDescent="0.3">
      <c r="AE54147" s="70"/>
    </row>
    <row r="54148" spans="31:31" ht="15.75" x14ac:dyDescent="0.3">
      <c r="AE54148" s="70"/>
    </row>
    <row r="54149" spans="31:31" ht="15.75" x14ac:dyDescent="0.3">
      <c r="AE54149" s="70"/>
    </row>
    <row r="54150" spans="31:31" ht="15.75" x14ac:dyDescent="0.3">
      <c r="AE54150" s="70"/>
    </row>
    <row r="54151" spans="31:31" ht="15.75" x14ac:dyDescent="0.3">
      <c r="AE54151" s="70"/>
    </row>
    <row r="54152" spans="31:31" ht="15.75" x14ac:dyDescent="0.3">
      <c r="AE54152" s="70"/>
    </row>
    <row r="54153" spans="31:31" ht="15.75" x14ac:dyDescent="0.3">
      <c r="AE54153" s="70"/>
    </row>
    <row r="54154" spans="31:31" ht="15.75" x14ac:dyDescent="0.3">
      <c r="AE54154" s="70"/>
    </row>
    <row r="54155" spans="31:31" ht="15.75" x14ac:dyDescent="0.3">
      <c r="AE54155" s="70"/>
    </row>
    <row r="54156" spans="31:31" ht="15.75" x14ac:dyDescent="0.3">
      <c r="AE54156" s="70"/>
    </row>
    <row r="54157" spans="31:31" ht="15.75" x14ac:dyDescent="0.3">
      <c r="AE54157" s="70"/>
    </row>
    <row r="54158" spans="31:31" ht="15.75" x14ac:dyDescent="0.3">
      <c r="AE54158" s="70"/>
    </row>
    <row r="54159" spans="31:31" ht="15.75" x14ac:dyDescent="0.3">
      <c r="AE54159" s="70"/>
    </row>
    <row r="54160" spans="31:31" ht="15.75" x14ac:dyDescent="0.3">
      <c r="AE54160" s="70"/>
    </row>
    <row r="54161" spans="31:31" ht="15.75" x14ac:dyDescent="0.3">
      <c r="AE54161" s="70"/>
    </row>
    <row r="54162" spans="31:31" ht="15.75" x14ac:dyDescent="0.3">
      <c r="AE54162" s="70"/>
    </row>
    <row r="54163" spans="31:31" ht="15.75" x14ac:dyDescent="0.3">
      <c r="AE54163" s="70"/>
    </row>
    <row r="54164" spans="31:31" ht="15.75" x14ac:dyDescent="0.3">
      <c r="AE54164" s="70"/>
    </row>
    <row r="54165" spans="31:31" ht="15.75" x14ac:dyDescent="0.3">
      <c r="AE54165" s="70"/>
    </row>
    <row r="54166" spans="31:31" ht="15.75" x14ac:dyDescent="0.3">
      <c r="AE54166" s="70"/>
    </row>
    <row r="54167" spans="31:31" ht="15.75" x14ac:dyDescent="0.3">
      <c r="AE54167" s="70"/>
    </row>
    <row r="54168" spans="31:31" ht="15.75" x14ac:dyDescent="0.3">
      <c r="AE54168" s="70"/>
    </row>
    <row r="54169" spans="31:31" ht="15.75" x14ac:dyDescent="0.3">
      <c r="AE54169" s="70"/>
    </row>
    <row r="54170" spans="31:31" ht="15.75" x14ac:dyDescent="0.3">
      <c r="AE54170" s="70"/>
    </row>
    <row r="54171" spans="31:31" ht="15.75" x14ac:dyDescent="0.3">
      <c r="AE54171" s="70"/>
    </row>
    <row r="54172" spans="31:31" ht="15.75" x14ac:dyDescent="0.3">
      <c r="AE54172" s="70"/>
    </row>
    <row r="54173" spans="31:31" ht="15.75" x14ac:dyDescent="0.3">
      <c r="AE54173" s="70"/>
    </row>
    <row r="54174" spans="31:31" ht="15.75" x14ac:dyDescent="0.3">
      <c r="AE54174" s="70"/>
    </row>
    <row r="54175" spans="31:31" ht="15.75" x14ac:dyDescent="0.3">
      <c r="AE54175" s="70"/>
    </row>
    <row r="54176" spans="31:31" ht="15.75" x14ac:dyDescent="0.3">
      <c r="AE54176" s="70"/>
    </row>
    <row r="54177" spans="31:31" ht="15.75" x14ac:dyDescent="0.3">
      <c r="AE54177" s="70"/>
    </row>
    <row r="54178" spans="31:31" ht="15.75" x14ac:dyDescent="0.3">
      <c r="AE54178" s="70"/>
    </row>
    <row r="54179" spans="31:31" ht="15.75" x14ac:dyDescent="0.3">
      <c r="AE54179" s="70"/>
    </row>
    <row r="54180" spans="31:31" ht="15.75" x14ac:dyDescent="0.3">
      <c r="AE54180" s="70"/>
    </row>
    <row r="54181" spans="31:31" ht="15.75" x14ac:dyDescent="0.3">
      <c r="AE54181" s="70"/>
    </row>
    <row r="54182" spans="31:31" ht="15.75" x14ac:dyDescent="0.3">
      <c r="AE54182" s="70"/>
    </row>
    <row r="54183" spans="31:31" ht="15.75" x14ac:dyDescent="0.3">
      <c r="AE54183" s="70"/>
    </row>
    <row r="54184" spans="31:31" ht="15.75" x14ac:dyDescent="0.3">
      <c r="AE54184" s="70"/>
    </row>
    <row r="54185" spans="31:31" ht="15.75" x14ac:dyDescent="0.3">
      <c r="AE54185" s="70"/>
    </row>
    <row r="54186" spans="31:31" ht="15.75" x14ac:dyDescent="0.3">
      <c r="AE54186" s="70"/>
    </row>
    <row r="54187" spans="31:31" ht="15.75" x14ac:dyDescent="0.3">
      <c r="AE54187" s="70"/>
    </row>
    <row r="54188" spans="31:31" ht="15.75" x14ac:dyDescent="0.3">
      <c r="AE54188" s="70"/>
    </row>
    <row r="54189" spans="31:31" ht="15.75" x14ac:dyDescent="0.3">
      <c r="AE54189" s="70"/>
    </row>
    <row r="54190" spans="31:31" ht="15.75" x14ac:dyDescent="0.3">
      <c r="AE54190" s="70"/>
    </row>
    <row r="54191" spans="31:31" ht="15.75" x14ac:dyDescent="0.3">
      <c r="AE54191" s="70"/>
    </row>
    <row r="54192" spans="31:31" ht="15.75" x14ac:dyDescent="0.3">
      <c r="AE54192" s="70"/>
    </row>
    <row r="54193" spans="31:31" ht="15.75" x14ac:dyDescent="0.3">
      <c r="AE54193" s="70"/>
    </row>
    <row r="54194" spans="31:31" ht="15.75" x14ac:dyDescent="0.3">
      <c r="AE54194" s="70"/>
    </row>
    <row r="54195" spans="31:31" ht="15.75" x14ac:dyDescent="0.3">
      <c r="AE54195" s="70"/>
    </row>
    <row r="54196" spans="31:31" ht="15.75" x14ac:dyDescent="0.3">
      <c r="AE54196" s="70"/>
    </row>
    <row r="54197" spans="31:31" ht="15.75" x14ac:dyDescent="0.3">
      <c r="AE54197" s="70"/>
    </row>
    <row r="54198" spans="31:31" ht="15.75" x14ac:dyDescent="0.3">
      <c r="AE54198" s="70"/>
    </row>
    <row r="54199" spans="31:31" ht="15.75" x14ac:dyDescent="0.3">
      <c r="AE54199" s="70"/>
    </row>
    <row r="54200" spans="31:31" ht="15.75" x14ac:dyDescent="0.3">
      <c r="AE54200" s="70"/>
    </row>
    <row r="54201" spans="31:31" ht="15.75" x14ac:dyDescent="0.3">
      <c r="AE54201" s="70"/>
    </row>
    <row r="54202" spans="31:31" ht="15.75" x14ac:dyDescent="0.3">
      <c r="AE54202" s="70"/>
    </row>
    <row r="54203" spans="31:31" ht="15.75" x14ac:dyDescent="0.3">
      <c r="AE54203" s="70"/>
    </row>
    <row r="54204" spans="31:31" ht="15.75" x14ac:dyDescent="0.3">
      <c r="AE54204" s="70"/>
    </row>
    <row r="54205" spans="31:31" ht="15.75" x14ac:dyDescent="0.3">
      <c r="AE54205" s="70"/>
    </row>
    <row r="54206" spans="31:31" ht="15.75" x14ac:dyDescent="0.3">
      <c r="AE54206" s="70"/>
    </row>
    <row r="54207" spans="31:31" ht="15.75" x14ac:dyDescent="0.3">
      <c r="AE54207" s="70"/>
    </row>
    <row r="54208" spans="31:31" ht="15.75" x14ac:dyDescent="0.3">
      <c r="AE54208" s="70"/>
    </row>
    <row r="54209" spans="31:31" ht="15.75" x14ac:dyDescent="0.3">
      <c r="AE54209" s="70"/>
    </row>
    <row r="54210" spans="31:31" ht="15.75" x14ac:dyDescent="0.3">
      <c r="AE54210" s="70"/>
    </row>
    <row r="54211" spans="31:31" ht="15.75" x14ac:dyDescent="0.3">
      <c r="AE54211" s="70"/>
    </row>
    <row r="54212" spans="31:31" ht="15.75" x14ac:dyDescent="0.3">
      <c r="AE54212" s="70"/>
    </row>
    <row r="54213" spans="31:31" ht="15.75" x14ac:dyDescent="0.3">
      <c r="AE54213" s="70"/>
    </row>
    <row r="54214" spans="31:31" ht="15.75" x14ac:dyDescent="0.3">
      <c r="AE54214" s="70"/>
    </row>
    <row r="54215" spans="31:31" ht="15.75" x14ac:dyDescent="0.3">
      <c r="AE54215" s="70"/>
    </row>
    <row r="54216" spans="31:31" ht="15.75" x14ac:dyDescent="0.3">
      <c r="AE54216" s="70"/>
    </row>
    <row r="54217" spans="31:31" ht="15.75" x14ac:dyDescent="0.3">
      <c r="AE54217" s="70"/>
    </row>
    <row r="54218" spans="31:31" ht="15.75" x14ac:dyDescent="0.3">
      <c r="AE54218" s="70"/>
    </row>
    <row r="54219" spans="31:31" ht="15.75" x14ac:dyDescent="0.3">
      <c r="AE54219" s="70"/>
    </row>
    <row r="54220" spans="31:31" ht="15.75" x14ac:dyDescent="0.3">
      <c r="AE54220" s="70"/>
    </row>
    <row r="54221" spans="31:31" ht="15.75" x14ac:dyDescent="0.3">
      <c r="AE54221" s="70"/>
    </row>
    <row r="54222" spans="31:31" ht="15.75" x14ac:dyDescent="0.3">
      <c r="AE54222" s="70"/>
    </row>
    <row r="54223" spans="31:31" ht="15.75" x14ac:dyDescent="0.3">
      <c r="AE54223" s="70"/>
    </row>
    <row r="54224" spans="31:31" ht="15.75" x14ac:dyDescent="0.3">
      <c r="AE54224" s="70"/>
    </row>
    <row r="54225" spans="31:31" ht="15.75" x14ac:dyDescent="0.3">
      <c r="AE54225" s="70"/>
    </row>
    <row r="54226" spans="31:31" ht="15.75" x14ac:dyDescent="0.3">
      <c r="AE54226" s="70"/>
    </row>
    <row r="54227" spans="31:31" ht="15.75" x14ac:dyDescent="0.3">
      <c r="AE54227" s="70"/>
    </row>
    <row r="54228" spans="31:31" ht="15.75" x14ac:dyDescent="0.3">
      <c r="AE54228" s="70"/>
    </row>
    <row r="54229" spans="31:31" ht="15.75" x14ac:dyDescent="0.3">
      <c r="AE54229" s="70"/>
    </row>
    <row r="54230" spans="31:31" ht="15.75" x14ac:dyDescent="0.3">
      <c r="AE54230" s="70"/>
    </row>
    <row r="54231" spans="31:31" ht="15.75" x14ac:dyDescent="0.3">
      <c r="AE54231" s="70"/>
    </row>
    <row r="54232" spans="31:31" ht="15.75" x14ac:dyDescent="0.3">
      <c r="AE54232" s="70"/>
    </row>
    <row r="54233" spans="31:31" ht="15.75" x14ac:dyDescent="0.3">
      <c r="AE54233" s="70"/>
    </row>
    <row r="54234" spans="31:31" ht="15.75" x14ac:dyDescent="0.3">
      <c r="AE54234" s="70"/>
    </row>
    <row r="54235" spans="31:31" ht="15.75" x14ac:dyDescent="0.3">
      <c r="AE54235" s="70"/>
    </row>
    <row r="54236" spans="31:31" ht="15.75" x14ac:dyDescent="0.3">
      <c r="AE54236" s="70"/>
    </row>
    <row r="54237" spans="31:31" ht="15.75" x14ac:dyDescent="0.3">
      <c r="AE54237" s="70"/>
    </row>
    <row r="54238" spans="31:31" ht="15.75" x14ac:dyDescent="0.3">
      <c r="AE54238" s="70"/>
    </row>
    <row r="54239" spans="31:31" ht="15.75" x14ac:dyDescent="0.3">
      <c r="AE54239" s="70"/>
    </row>
    <row r="54240" spans="31:31" ht="15.75" x14ac:dyDescent="0.3">
      <c r="AE54240" s="70"/>
    </row>
    <row r="54241" spans="31:31" ht="15.75" x14ac:dyDescent="0.3">
      <c r="AE54241" s="70"/>
    </row>
    <row r="54242" spans="31:31" ht="15.75" x14ac:dyDescent="0.3">
      <c r="AE54242" s="70"/>
    </row>
    <row r="54243" spans="31:31" ht="15.75" x14ac:dyDescent="0.3">
      <c r="AE54243" s="70"/>
    </row>
    <row r="54244" spans="31:31" ht="15.75" x14ac:dyDescent="0.3">
      <c r="AE54244" s="70"/>
    </row>
    <row r="54245" spans="31:31" ht="15.75" x14ac:dyDescent="0.3">
      <c r="AE54245" s="70"/>
    </row>
    <row r="54246" spans="31:31" ht="15.75" x14ac:dyDescent="0.3">
      <c r="AE54246" s="70"/>
    </row>
    <row r="54247" spans="31:31" ht="15.75" x14ac:dyDescent="0.3">
      <c r="AE54247" s="70"/>
    </row>
    <row r="54248" spans="31:31" ht="15.75" x14ac:dyDescent="0.3">
      <c r="AE54248" s="70"/>
    </row>
    <row r="54249" spans="31:31" ht="15.75" x14ac:dyDescent="0.3">
      <c r="AE54249" s="70"/>
    </row>
    <row r="54250" spans="31:31" ht="15.75" x14ac:dyDescent="0.3">
      <c r="AE54250" s="70"/>
    </row>
    <row r="54251" spans="31:31" ht="15.75" x14ac:dyDescent="0.3">
      <c r="AE54251" s="70"/>
    </row>
    <row r="54252" spans="31:31" ht="15.75" x14ac:dyDescent="0.3">
      <c r="AE54252" s="70"/>
    </row>
    <row r="54253" spans="31:31" ht="15.75" x14ac:dyDescent="0.3">
      <c r="AE54253" s="70"/>
    </row>
    <row r="54254" spans="31:31" ht="15.75" x14ac:dyDescent="0.3">
      <c r="AE54254" s="70"/>
    </row>
    <row r="54255" spans="31:31" ht="15.75" x14ac:dyDescent="0.3">
      <c r="AE54255" s="70"/>
    </row>
    <row r="54256" spans="31:31" ht="15.75" x14ac:dyDescent="0.3">
      <c r="AE54256" s="70"/>
    </row>
    <row r="54257" spans="31:31" ht="15.75" x14ac:dyDescent="0.3">
      <c r="AE54257" s="70"/>
    </row>
    <row r="54258" spans="31:31" ht="15.75" x14ac:dyDescent="0.3">
      <c r="AE54258" s="70"/>
    </row>
    <row r="54259" spans="31:31" ht="15.75" x14ac:dyDescent="0.3">
      <c r="AE54259" s="70"/>
    </row>
    <row r="54260" spans="31:31" ht="15.75" x14ac:dyDescent="0.3">
      <c r="AE54260" s="70"/>
    </row>
    <row r="54261" spans="31:31" ht="15.75" x14ac:dyDescent="0.3">
      <c r="AE54261" s="70"/>
    </row>
    <row r="54262" spans="31:31" ht="15.75" x14ac:dyDescent="0.3">
      <c r="AE54262" s="70"/>
    </row>
    <row r="54263" spans="31:31" ht="15.75" x14ac:dyDescent="0.3">
      <c r="AE54263" s="70"/>
    </row>
    <row r="54264" spans="31:31" ht="15.75" x14ac:dyDescent="0.3">
      <c r="AE54264" s="70"/>
    </row>
    <row r="54265" spans="31:31" ht="15.75" x14ac:dyDescent="0.3">
      <c r="AE54265" s="70"/>
    </row>
    <row r="54266" spans="31:31" ht="15.75" x14ac:dyDescent="0.3">
      <c r="AE54266" s="70"/>
    </row>
    <row r="54267" spans="31:31" ht="15.75" x14ac:dyDescent="0.3">
      <c r="AE54267" s="70"/>
    </row>
    <row r="54268" spans="31:31" ht="15.75" x14ac:dyDescent="0.3">
      <c r="AE54268" s="70"/>
    </row>
    <row r="54269" spans="31:31" ht="15.75" x14ac:dyDescent="0.3">
      <c r="AE54269" s="70"/>
    </row>
    <row r="54270" spans="31:31" ht="15.75" x14ac:dyDescent="0.3">
      <c r="AE54270" s="70"/>
    </row>
    <row r="54271" spans="31:31" ht="15.75" x14ac:dyDescent="0.3">
      <c r="AE54271" s="70"/>
    </row>
    <row r="54272" spans="31:31" ht="15.75" x14ac:dyDescent="0.3">
      <c r="AE54272" s="70"/>
    </row>
    <row r="54273" spans="31:31" ht="15.75" x14ac:dyDescent="0.3">
      <c r="AE54273" s="70"/>
    </row>
    <row r="54274" spans="31:31" ht="15.75" x14ac:dyDescent="0.3">
      <c r="AE54274" s="70"/>
    </row>
    <row r="54275" spans="31:31" ht="15.75" x14ac:dyDescent="0.3">
      <c r="AE54275" s="70"/>
    </row>
    <row r="54276" spans="31:31" ht="15.75" x14ac:dyDescent="0.3">
      <c r="AE54276" s="70"/>
    </row>
    <row r="54277" spans="31:31" ht="15.75" x14ac:dyDescent="0.3">
      <c r="AE54277" s="70"/>
    </row>
    <row r="54278" spans="31:31" ht="15.75" x14ac:dyDescent="0.3">
      <c r="AE54278" s="70"/>
    </row>
    <row r="54279" spans="31:31" ht="15.75" x14ac:dyDescent="0.3">
      <c r="AE54279" s="70"/>
    </row>
    <row r="54280" spans="31:31" ht="15.75" x14ac:dyDescent="0.3">
      <c r="AE54280" s="70"/>
    </row>
    <row r="54281" spans="31:31" ht="15.75" x14ac:dyDescent="0.3">
      <c r="AE54281" s="70"/>
    </row>
    <row r="54282" spans="31:31" ht="15.75" x14ac:dyDescent="0.3">
      <c r="AE54282" s="70"/>
    </row>
    <row r="54283" spans="31:31" ht="15.75" x14ac:dyDescent="0.3">
      <c r="AE54283" s="70"/>
    </row>
    <row r="54284" spans="31:31" ht="15.75" x14ac:dyDescent="0.3">
      <c r="AE54284" s="70"/>
    </row>
    <row r="54285" spans="31:31" ht="15.75" x14ac:dyDescent="0.3">
      <c r="AE54285" s="70"/>
    </row>
    <row r="54286" spans="31:31" ht="15.75" x14ac:dyDescent="0.3">
      <c r="AE54286" s="70"/>
    </row>
    <row r="54287" spans="31:31" ht="15.75" x14ac:dyDescent="0.3">
      <c r="AE54287" s="70"/>
    </row>
    <row r="54288" spans="31:31" ht="15.75" x14ac:dyDescent="0.3">
      <c r="AE54288" s="70"/>
    </row>
    <row r="54289" spans="31:31" ht="15.75" x14ac:dyDescent="0.3">
      <c r="AE54289" s="70"/>
    </row>
    <row r="54290" spans="31:31" ht="15.75" x14ac:dyDescent="0.3">
      <c r="AE54290" s="70"/>
    </row>
    <row r="54291" spans="31:31" ht="15.75" x14ac:dyDescent="0.3">
      <c r="AE54291" s="70"/>
    </row>
    <row r="54292" spans="31:31" ht="15.75" x14ac:dyDescent="0.3">
      <c r="AE54292" s="70"/>
    </row>
    <row r="54293" spans="31:31" ht="15.75" x14ac:dyDescent="0.3">
      <c r="AE54293" s="70"/>
    </row>
    <row r="54294" spans="31:31" ht="15.75" x14ac:dyDescent="0.3">
      <c r="AE54294" s="70"/>
    </row>
    <row r="54295" spans="31:31" ht="15.75" x14ac:dyDescent="0.3">
      <c r="AE54295" s="70"/>
    </row>
    <row r="54296" spans="31:31" ht="15.75" x14ac:dyDescent="0.3">
      <c r="AE54296" s="70"/>
    </row>
    <row r="54297" spans="31:31" ht="15.75" x14ac:dyDescent="0.3">
      <c r="AE54297" s="70"/>
    </row>
    <row r="54298" spans="31:31" ht="15.75" x14ac:dyDescent="0.3">
      <c r="AE54298" s="70"/>
    </row>
    <row r="54299" spans="31:31" ht="15.75" x14ac:dyDescent="0.3">
      <c r="AE54299" s="70"/>
    </row>
    <row r="54300" spans="31:31" ht="15.75" x14ac:dyDescent="0.3">
      <c r="AE54300" s="70"/>
    </row>
    <row r="54301" spans="31:31" ht="15.75" x14ac:dyDescent="0.3">
      <c r="AE54301" s="70"/>
    </row>
    <row r="54302" spans="31:31" ht="15.75" x14ac:dyDescent="0.3">
      <c r="AE54302" s="70"/>
    </row>
    <row r="54303" spans="31:31" ht="15.75" x14ac:dyDescent="0.3">
      <c r="AE54303" s="70"/>
    </row>
    <row r="54304" spans="31:31" ht="15.75" x14ac:dyDescent="0.3">
      <c r="AE54304" s="70"/>
    </row>
    <row r="54305" spans="31:31" ht="15.75" x14ac:dyDescent="0.3">
      <c r="AE54305" s="70"/>
    </row>
    <row r="54306" spans="31:31" ht="15.75" x14ac:dyDescent="0.3">
      <c r="AE54306" s="70"/>
    </row>
    <row r="54307" spans="31:31" ht="15.75" x14ac:dyDescent="0.3">
      <c r="AE54307" s="70"/>
    </row>
    <row r="54308" spans="31:31" ht="15.75" x14ac:dyDescent="0.3">
      <c r="AE54308" s="70"/>
    </row>
    <row r="54309" spans="31:31" ht="15.75" x14ac:dyDescent="0.3">
      <c r="AE54309" s="70"/>
    </row>
    <row r="54310" spans="31:31" ht="15.75" x14ac:dyDescent="0.3">
      <c r="AE54310" s="70"/>
    </row>
    <row r="54311" spans="31:31" ht="15.75" x14ac:dyDescent="0.3">
      <c r="AE54311" s="70"/>
    </row>
    <row r="54312" spans="31:31" ht="15.75" x14ac:dyDescent="0.3">
      <c r="AE54312" s="70"/>
    </row>
    <row r="54313" spans="31:31" ht="15.75" x14ac:dyDescent="0.3">
      <c r="AE54313" s="70"/>
    </row>
    <row r="54314" spans="31:31" ht="15.75" x14ac:dyDescent="0.3">
      <c r="AE54314" s="70"/>
    </row>
    <row r="54315" spans="31:31" ht="15.75" x14ac:dyDescent="0.3">
      <c r="AE54315" s="70"/>
    </row>
    <row r="54316" spans="31:31" ht="15.75" x14ac:dyDescent="0.3">
      <c r="AE54316" s="70"/>
    </row>
    <row r="54317" spans="31:31" ht="15.75" x14ac:dyDescent="0.3">
      <c r="AE54317" s="70"/>
    </row>
    <row r="54318" spans="31:31" ht="15.75" x14ac:dyDescent="0.3">
      <c r="AE54318" s="70"/>
    </row>
    <row r="54319" spans="31:31" ht="15.75" x14ac:dyDescent="0.3">
      <c r="AE54319" s="70"/>
    </row>
    <row r="54320" spans="31:31" ht="15.75" x14ac:dyDescent="0.3">
      <c r="AE54320" s="70"/>
    </row>
    <row r="54321" spans="31:31" ht="15.75" x14ac:dyDescent="0.3">
      <c r="AE54321" s="70"/>
    </row>
    <row r="54322" spans="31:31" ht="15.75" x14ac:dyDescent="0.3">
      <c r="AE54322" s="70"/>
    </row>
    <row r="54323" spans="31:31" ht="15.75" x14ac:dyDescent="0.3">
      <c r="AE54323" s="70"/>
    </row>
    <row r="54324" spans="31:31" ht="15.75" x14ac:dyDescent="0.3">
      <c r="AE54324" s="70"/>
    </row>
    <row r="54325" spans="31:31" ht="15.75" x14ac:dyDescent="0.3">
      <c r="AE54325" s="70"/>
    </row>
    <row r="54326" spans="31:31" ht="15.75" x14ac:dyDescent="0.3">
      <c r="AE54326" s="70"/>
    </row>
    <row r="54327" spans="31:31" ht="15.75" x14ac:dyDescent="0.3">
      <c r="AE54327" s="70"/>
    </row>
    <row r="54328" spans="31:31" ht="15.75" x14ac:dyDescent="0.3">
      <c r="AE54328" s="70"/>
    </row>
    <row r="54329" spans="31:31" ht="15.75" x14ac:dyDescent="0.3">
      <c r="AE54329" s="70"/>
    </row>
    <row r="54330" spans="31:31" ht="15.75" x14ac:dyDescent="0.3">
      <c r="AE54330" s="70"/>
    </row>
    <row r="54331" spans="31:31" ht="15.75" x14ac:dyDescent="0.3">
      <c r="AE54331" s="70"/>
    </row>
    <row r="54332" spans="31:31" ht="15.75" x14ac:dyDescent="0.3">
      <c r="AE54332" s="70"/>
    </row>
    <row r="54333" spans="31:31" ht="15.75" x14ac:dyDescent="0.3">
      <c r="AE54333" s="70"/>
    </row>
    <row r="54334" spans="31:31" ht="15.75" x14ac:dyDescent="0.3">
      <c r="AE54334" s="70"/>
    </row>
    <row r="54335" spans="31:31" ht="15.75" x14ac:dyDescent="0.3">
      <c r="AE54335" s="70"/>
    </row>
    <row r="54336" spans="31:31" ht="15.75" x14ac:dyDescent="0.3">
      <c r="AE54336" s="70"/>
    </row>
    <row r="54337" spans="31:31" ht="15.75" x14ac:dyDescent="0.3">
      <c r="AE54337" s="70"/>
    </row>
    <row r="54338" spans="31:31" ht="15.75" x14ac:dyDescent="0.3">
      <c r="AE54338" s="70"/>
    </row>
    <row r="54339" spans="31:31" ht="15.75" x14ac:dyDescent="0.3">
      <c r="AE54339" s="70"/>
    </row>
    <row r="54340" spans="31:31" ht="15.75" x14ac:dyDescent="0.3">
      <c r="AE54340" s="70"/>
    </row>
    <row r="54341" spans="31:31" ht="15.75" x14ac:dyDescent="0.3">
      <c r="AE54341" s="70"/>
    </row>
    <row r="54342" spans="31:31" ht="15.75" x14ac:dyDescent="0.3">
      <c r="AE54342" s="70"/>
    </row>
    <row r="54343" spans="31:31" ht="15.75" x14ac:dyDescent="0.3">
      <c r="AE54343" s="70"/>
    </row>
    <row r="54344" spans="31:31" ht="15.75" x14ac:dyDescent="0.3">
      <c r="AE54344" s="70"/>
    </row>
    <row r="54345" spans="31:31" ht="15.75" x14ac:dyDescent="0.3">
      <c r="AE54345" s="70"/>
    </row>
    <row r="54346" spans="31:31" ht="15.75" x14ac:dyDescent="0.3">
      <c r="AE54346" s="70"/>
    </row>
    <row r="54347" spans="31:31" ht="15.75" x14ac:dyDescent="0.3">
      <c r="AE54347" s="70"/>
    </row>
    <row r="54348" spans="31:31" ht="15.75" x14ac:dyDescent="0.3">
      <c r="AE54348" s="70"/>
    </row>
    <row r="54349" spans="31:31" ht="15.75" x14ac:dyDescent="0.3">
      <c r="AE54349" s="70"/>
    </row>
    <row r="54350" spans="31:31" ht="15.75" x14ac:dyDescent="0.3">
      <c r="AE54350" s="70"/>
    </row>
    <row r="54351" spans="31:31" ht="15.75" x14ac:dyDescent="0.3">
      <c r="AE54351" s="70"/>
    </row>
    <row r="54352" spans="31:31" ht="15.75" x14ac:dyDescent="0.3">
      <c r="AE54352" s="70"/>
    </row>
    <row r="54353" spans="31:31" ht="15.75" x14ac:dyDescent="0.3">
      <c r="AE54353" s="70"/>
    </row>
    <row r="54354" spans="31:31" ht="15.75" x14ac:dyDescent="0.3">
      <c r="AE54354" s="70"/>
    </row>
    <row r="54355" spans="31:31" ht="15.75" x14ac:dyDescent="0.3">
      <c r="AE54355" s="70"/>
    </row>
    <row r="54356" spans="31:31" ht="15.75" x14ac:dyDescent="0.3">
      <c r="AE54356" s="70"/>
    </row>
    <row r="54357" spans="31:31" ht="15.75" x14ac:dyDescent="0.3">
      <c r="AE54357" s="70"/>
    </row>
    <row r="54358" spans="31:31" ht="15.75" x14ac:dyDescent="0.3">
      <c r="AE54358" s="70"/>
    </row>
    <row r="54359" spans="31:31" ht="15.75" x14ac:dyDescent="0.3">
      <c r="AE54359" s="70"/>
    </row>
    <row r="54360" spans="31:31" ht="15.75" x14ac:dyDescent="0.3">
      <c r="AE54360" s="70"/>
    </row>
    <row r="54361" spans="31:31" ht="15.75" x14ac:dyDescent="0.3">
      <c r="AE54361" s="70"/>
    </row>
    <row r="54362" spans="31:31" ht="15.75" x14ac:dyDescent="0.3">
      <c r="AE54362" s="70"/>
    </row>
    <row r="54363" spans="31:31" ht="15.75" x14ac:dyDescent="0.3">
      <c r="AE54363" s="70"/>
    </row>
    <row r="54364" spans="31:31" ht="15.75" x14ac:dyDescent="0.3">
      <c r="AE54364" s="70"/>
    </row>
    <row r="54365" spans="31:31" ht="15.75" x14ac:dyDescent="0.3">
      <c r="AE54365" s="70"/>
    </row>
    <row r="54366" spans="31:31" ht="15.75" x14ac:dyDescent="0.3">
      <c r="AE54366" s="70"/>
    </row>
    <row r="54367" spans="31:31" ht="15.75" x14ac:dyDescent="0.3">
      <c r="AE54367" s="70"/>
    </row>
    <row r="54368" spans="31:31" ht="15.75" x14ac:dyDescent="0.3">
      <c r="AE54368" s="70"/>
    </row>
    <row r="54369" spans="31:31" ht="15.75" x14ac:dyDescent="0.3">
      <c r="AE54369" s="70"/>
    </row>
    <row r="54370" spans="31:31" ht="15.75" x14ac:dyDescent="0.3">
      <c r="AE54370" s="70"/>
    </row>
    <row r="54371" spans="31:31" ht="15.75" x14ac:dyDescent="0.3">
      <c r="AE54371" s="70"/>
    </row>
    <row r="54372" spans="31:31" ht="15.75" x14ac:dyDescent="0.3">
      <c r="AE54372" s="70"/>
    </row>
    <row r="54373" spans="31:31" ht="15.75" x14ac:dyDescent="0.3">
      <c r="AE54373" s="70"/>
    </row>
    <row r="54374" spans="31:31" ht="15.75" x14ac:dyDescent="0.3">
      <c r="AE54374" s="70"/>
    </row>
    <row r="54375" spans="31:31" ht="15.75" x14ac:dyDescent="0.3">
      <c r="AE54375" s="70"/>
    </row>
    <row r="54376" spans="31:31" ht="15.75" x14ac:dyDescent="0.3">
      <c r="AE54376" s="70"/>
    </row>
    <row r="54377" spans="31:31" ht="15.75" x14ac:dyDescent="0.3">
      <c r="AE54377" s="70"/>
    </row>
    <row r="54378" spans="31:31" ht="15.75" x14ac:dyDescent="0.3">
      <c r="AE54378" s="70"/>
    </row>
    <row r="54379" spans="31:31" ht="15.75" x14ac:dyDescent="0.3">
      <c r="AE54379" s="70"/>
    </row>
    <row r="54380" spans="31:31" ht="15.75" x14ac:dyDescent="0.3">
      <c r="AE54380" s="70"/>
    </row>
    <row r="54381" spans="31:31" ht="15.75" x14ac:dyDescent="0.3">
      <c r="AE54381" s="70"/>
    </row>
    <row r="54382" spans="31:31" ht="15.75" x14ac:dyDescent="0.3">
      <c r="AE54382" s="70"/>
    </row>
    <row r="54383" spans="31:31" ht="15.75" x14ac:dyDescent="0.3">
      <c r="AE54383" s="70"/>
    </row>
    <row r="54384" spans="31:31" ht="15.75" x14ac:dyDescent="0.3">
      <c r="AE54384" s="70"/>
    </row>
    <row r="54385" spans="31:31" ht="15.75" x14ac:dyDescent="0.3">
      <c r="AE54385" s="70"/>
    </row>
    <row r="54386" spans="31:31" ht="15.75" x14ac:dyDescent="0.3">
      <c r="AE54386" s="70"/>
    </row>
    <row r="54387" spans="31:31" ht="15.75" x14ac:dyDescent="0.3">
      <c r="AE54387" s="70"/>
    </row>
    <row r="54388" spans="31:31" ht="15.75" x14ac:dyDescent="0.3">
      <c r="AE54388" s="70"/>
    </row>
    <row r="54389" spans="31:31" ht="15.75" x14ac:dyDescent="0.3">
      <c r="AE54389" s="70"/>
    </row>
    <row r="54390" spans="31:31" ht="15.75" x14ac:dyDescent="0.3">
      <c r="AE54390" s="70"/>
    </row>
    <row r="54391" spans="31:31" ht="15.75" x14ac:dyDescent="0.3">
      <c r="AE54391" s="70"/>
    </row>
    <row r="54392" spans="31:31" ht="15.75" x14ac:dyDescent="0.3">
      <c r="AE54392" s="70"/>
    </row>
    <row r="54393" spans="31:31" ht="15.75" x14ac:dyDescent="0.3">
      <c r="AE54393" s="70"/>
    </row>
    <row r="54394" spans="31:31" ht="15.75" x14ac:dyDescent="0.3">
      <c r="AE54394" s="70"/>
    </row>
    <row r="54395" spans="31:31" ht="15.75" x14ac:dyDescent="0.3">
      <c r="AE54395" s="70"/>
    </row>
    <row r="54396" spans="31:31" ht="15.75" x14ac:dyDescent="0.3">
      <c r="AE54396" s="70"/>
    </row>
    <row r="54397" spans="31:31" ht="15.75" x14ac:dyDescent="0.3">
      <c r="AE54397" s="70"/>
    </row>
    <row r="54398" spans="31:31" ht="15.75" x14ac:dyDescent="0.3">
      <c r="AE54398" s="70"/>
    </row>
    <row r="54399" spans="31:31" ht="15.75" x14ac:dyDescent="0.3">
      <c r="AE54399" s="70"/>
    </row>
    <row r="54400" spans="31:31" ht="15.75" x14ac:dyDescent="0.3">
      <c r="AE54400" s="70"/>
    </row>
    <row r="54401" spans="31:31" ht="15.75" x14ac:dyDescent="0.3">
      <c r="AE54401" s="70"/>
    </row>
    <row r="54402" spans="31:31" ht="15.75" x14ac:dyDescent="0.3">
      <c r="AE54402" s="70"/>
    </row>
    <row r="54403" spans="31:31" ht="15.75" x14ac:dyDescent="0.3">
      <c r="AE54403" s="70"/>
    </row>
    <row r="54404" spans="31:31" ht="15.75" x14ac:dyDescent="0.3">
      <c r="AE54404" s="70"/>
    </row>
    <row r="54405" spans="31:31" ht="15.75" x14ac:dyDescent="0.3">
      <c r="AE54405" s="70"/>
    </row>
    <row r="54406" spans="31:31" ht="15.75" x14ac:dyDescent="0.3">
      <c r="AE54406" s="70"/>
    </row>
    <row r="54407" spans="31:31" ht="15.75" x14ac:dyDescent="0.3">
      <c r="AE54407" s="70"/>
    </row>
    <row r="54408" spans="31:31" ht="15.75" x14ac:dyDescent="0.3">
      <c r="AE54408" s="70"/>
    </row>
    <row r="54409" spans="31:31" ht="15.75" x14ac:dyDescent="0.3">
      <c r="AE54409" s="70"/>
    </row>
    <row r="54410" spans="31:31" ht="15.75" x14ac:dyDescent="0.3">
      <c r="AE54410" s="70"/>
    </row>
    <row r="54411" spans="31:31" ht="15.75" x14ac:dyDescent="0.3">
      <c r="AE54411" s="70"/>
    </row>
    <row r="54412" spans="31:31" ht="15.75" x14ac:dyDescent="0.3">
      <c r="AE54412" s="70"/>
    </row>
    <row r="54413" spans="31:31" ht="15.75" x14ac:dyDescent="0.3">
      <c r="AE54413" s="70"/>
    </row>
    <row r="54414" spans="31:31" ht="15.75" x14ac:dyDescent="0.3">
      <c r="AE54414" s="70"/>
    </row>
    <row r="54415" spans="31:31" ht="15.75" x14ac:dyDescent="0.3">
      <c r="AE54415" s="70"/>
    </row>
    <row r="54416" spans="31:31" ht="15.75" x14ac:dyDescent="0.3">
      <c r="AE54416" s="70"/>
    </row>
    <row r="54417" spans="31:31" ht="15.75" x14ac:dyDescent="0.3">
      <c r="AE54417" s="70"/>
    </row>
    <row r="54418" spans="31:31" ht="15.75" x14ac:dyDescent="0.3">
      <c r="AE54418" s="70"/>
    </row>
    <row r="54419" spans="31:31" ht="15.75" x14ac:dyDescent="0.3">
      <c r="AE54419" s="70"/>
    </row>
    <row r="54420" spans="31:31" ht="15.75" x14ac:dyDescent="0.3">
      <c r="AE54420" s="70"/>
    </row>
    <row r="54421" spans="31:31" ht="15.75" x14ac:dyDescent="0.3">
      <c r="AE54421" s="70"/>
    </row>
    <row r="54422" spans="31:31" ht="15.75" x14ac:dyDescent="0.3">
      <c r="AE54422" s="70"/>
    </row>
    <row r="54423" spans="31:31" ht="15.75" x14ac:dyDescent="0.3">
      <c r="AE54423" s="70"/>
    </row>
    <row r="54424" spans="31:31" ht="15.75" x14ac:dyDescent="0.3">
      <c r="AE54424" s="70"/>
    </row>
    <row r="54425" spans="31:31" ht="15.75" x14ac:dyDescent="0.3">
      <c r="AE54425" s="70"/>
    </row>
    <row r="54426" spans="31:31" ht="15.75" x14ac:dyDescent="0.3">
      <c r="AE54426" s="70"/>
    </row>
    <row r="54427" spans="31:31" ht="15.75" x14ac:dyDescent="0.3">
      <c r="AE54427" s="70"/>
    </row>
    <row r="54428" spans="31:31" ht="15.75" x14ac:dyDescent="0.3">
      <c r="AE54428" s="70"/>
    </row>
    <row r="54429" spans="31:31" ht="15.75" x14ac:dyDescent="0.3">
      <c r="AE54429" s="70"/>
    </row>
    <row r="54430" spans="31:31" ht="15.75" x14ac:dyDescent="0.3">
      <c r="AE54430" s="70"/>
    </row>
    <row r="54431" spans="31:31" ht="15.75" x14ac:dyDescent="0.3">
      <c r="AE54431" s="70"/>
    </row>
    <row r="54432" spans="31:31" ht="15.75" x14ac:dyDescent="0.3">
      <c r="AE54432" s="70"/>
    </row>
    <row r="54433" spans="31:31" ht="15.75" x14ac:dyDescent="0.3">
      <c r="AE54433" s="70"/>
    </row>
    <row r="54434" spans="31:31" ht="15.75" x14ac:dyDescent="0.3">
      <c r="AE54434" s="70"/>
    </row>
    <row r="54435" spans="31:31" ht="15.75" x14ac:dyDescent="0.3">
      <c r="AE54435" s="70"/>
    </row>
    <row r="54436" spans="31:31" ht="15.75" x14ac:dyDescent="0.3">
      <c r="AE54436" s="70"/>
    </row>
    <row r="54437" spans="31:31" ht="15.75" x14ac:dyDescent="0.3">
      <c r="AE54437" s="70"/>
    </row>
    <row r="54438" spans="31:31" ht="15.75" x14ac:dyDescent="0.3">
      <c r="AE54438" s="70"/>
    </row>
    <row r="54439" spans="31:31" ht="15.75" x14ac:dyDescent="0.3">
      <c r="AE54439" s="70"/>
    </row>
    <row r="54440" spans="31:31" ht="15.75" x14ac:dyDescent="0.3">
      <c r="AE54440" s="70"/>
    </row>
    <row r="54441" spans="31:31" ht="15.75" x14ac:dyDescent="0.3">
      <c r="AE54441" s="70"/>
    </row>
    <row r="54442" spans="31:31" ht="15.75" x14ac:dyDescent="0.3">
      <c r="AE54442" s="70"/>
    </row>
    <row r="54443" spans="31:31" ht="15.75" x14ac:dyDescent="0.3">
      <c r="AE54443" s="70"/>
    </row>
    <row r="54444" spans="31:31" ht="15.75" x14ac:dyDescent="0.3">
      <c r="AE54444" s="70"/>
    </row>
    <row r="54445" spans="31:31" ht="15.75" x14ac:dyDescent="0.3">
      <c r="AE54445" s="70"/>
    </row>
    <row r="54446" spans="31:31" ht="15.75" x14ac:dyDescent="0.3">
      <c r="AE54446" s="70"/>
    </row>
    <row r="54447" spans="31:31" ht="15.75" x14ac:dyDescent="0.3">
      <c r="AE54447" s="70"/>
    </row>
    <row r="54448" spans="31:31" ht="15.75" x14ac:dyDescent="0.3">
      <c r="AE54448" s="70"/>
    </row>
    <row r="54449" spans="31:31" ht="15.75" x14ac:dyDescent="0.3">
      <c r="AE54449" s="70"/>
    </row>
    <row r="54450" spans="31:31" ht="15.75" x14ac:dyDescent="0.3">
      <c r="AE54450" s="70"/>
    </row>
    <row r="54451" spans="31:31" ht="15.75" x14ac:dyDescent="0.3">
      <c r="AE54451" s="70"/>
    </row>
    <row r="54452" spans="31:31" ht="15.75" x14ac:dyDescent="0.3">
      <c r="AE54452" s="70"/>
    </row>
    <row r="54453" spans="31:31" ht="15.75" x14ac:dyDescent="0.3">
      <c r="AE54453" s="70"/>
    </row>
    <row r="54454" spans="31:31" ht="15.75" x14ac:dyDescent="0.3">
      <c r="AE54454" s="70"/>
    </row>
    <row r="54455" spans="31:31" ht="15.75" x14ac:dyDescent="0.3">
      <c r="AE54455" s="70"/>
    </row>
    <row r="54456" spans="31:31" ht="15.75" x14ac:dyDescent="0.3">
      <c r="AE54456" s="70"/>
    </row>
    <row r="54457" spans="31:31" ht="15.75" x14ac:dyDescent="0.3">
      <c r="AE54457" s="70"/>
    </row>
    <row r="54458" spans="31:31" ht="15.75" x14ac:dyDescent="0.3">
      <c r="AE54458" s="70"/>
    </row>
    <row r="54459" spans="31:31" ht="15.75" x14ac:dyDescent="0.3">
      <c r="AE54459" s="70"/>
    </row>
    <row r="54460" spans="31:31" ht="15.75" x14ac:dyDescent="0.3">
      <c r="AE54460" s="70"/>
    </row>
    <row r="54461" spans="31:31" ht="15.75" x14ac:dyDescent="0.3">
      <c r="AE54461" s="70"/>
    </row>
    <row r="54462" spans="31:31" ht="15.75" x14ac:dyDescent="0.3">
      <c r="AE54462" s="70"/>
    </row>
    <row r="54463" spans="31:31" ht="15.75" x14ac:dyDescent="0.3">
      <c r="AE54463" s="70"/>
    </row>
    <row r="54464" spans="31:31" ht="15.75" x14ac:dyDescent="0.3">
      <c r="AE54464" s="70"/>
    </row>
    <row r="54465" spans="31:31" ht="15.75" x14ac:dyDescent="0.3">
      <c r="AE54465" s="70"/>
    </row>
    <row r="54466" spans="31:31" ht="15.75" x14ac:dyDescent="0.3">
      <c r="AE54466" s="70"/>
    </row>
    <row r="54467" spans="31:31" ht="15.75" x14ac:dyDescent="0.3">
      <c r="AE54467" s="70"/>
    </row>
    <row r="54468" spans="31:31" ht="15.75" x14ac:dyDescent="0.3">
      <c r="AE54468" s="70"/>
    </row>
    <row r="54469" spans="31:31" ht="15.75" x14ac:dyDescent="0.3">
      <c r="AE54469" s="70"/>
    </row>
    <row r="54470" spans="31:31" ht="15.75" x14ac:dyDescent="0.3">
      <c r="AE54470" s="70"/>
    </row>
    <row r="54471" spans="31:31" ht="15.75" x14ac:dyDescent="0.3">
      <c r="AE54471" s="70"/>
    </row>
    <row r="54472" spans="31:31" ht="15.75" x14ac:dyDescent="0.3">
      <c r="AE54472" s="70"/>
    </row>
    <row r="54473" spans="31:31" ht="15.75" x14ac:dyDescent="0.3">
      <c r="AE54473" s="70"/>
    </row>
    <row r="54474" spans="31:31" ht="15.75" x14ac:dyDescent="0.3">
      <c r="AE54474" s="70"/>
    </row>
    <row r="54475" spans="31:31" ht="15.75" x14ac:dyDescent="0.3">
      <c r="AE54475" s="70"/>
    </row>
    <row r="54476" spans="31:31" ht="15.75" x14ac:dyDescent="0.3">
      <c r="AE54476" s="70"/>
    </row>
    <row r="54477" spans="31:31" ht="15.75" x14ac:dyDescent="0.3">
      <c r="AE54477" s="70"/>
    </row>
    <row r="54478" spans="31:31" ht="15.75" x14ac:dyDescent="0.3">
      <c r="AE54478" s="70"/>
    </row>
    <row r="54479" spans="31:31" ht="15.75" x14ac:dyDescent="0.3">
      <c r="AE54479" s="70"/>
    </row>
    <row r="54480" spans="31:31" ht="15.75" x14ac:dyDescent="0.3">
      <c r="AE54480" s="70"/>
    </row>
    <row r="54481" spans="31:31" ht="15.75" x14ac:dyDescent="0.3">
      <c r="AE54481" s="70"/>
    </row>
    <row r="54482" spans="31:31" ht="15.75" x14ac:dyDescent="0.3">
      <c r="AE54482" s="70"/>
    </row>
    <row r="54483" spans="31:31" ht="15.75" x14ac:dyDescent="0.3">
      <c r="AE54483" s="70"/>
    </row>
    <row r="54484" spans="31:31" ht="15.75" x14ac:dyDescent="0.3">
      <c r="AE54484" s="70"/>
    </row>
    <row r="54485" spans="31:31" ht="15.75" x14ac:dyDescent="0.3">
      <c r="AE54485" s="70"/>
    </row>
    <row r="54486" spans="31:31" ht="15.75" x14ac:dyDescent="0.3">
      <c r="AE54486" s="70"/>
    </row>
    <row r="54487" spans="31:31" ht="15.75" x14ac:dyDescent="0.3">
      <c r="AE54487" s="70"/>
    </row>
    <row r="54488" spans="31:31" ht="15.75" x14ac:dyDescent="0.3">
      <c r="AE54488" s="70"/>
    </row>
    <row r="54489" spans="31:31" ht="15.75" x14ac:dyDescent="0.3">
      <c r="AE54489" s="70"/>
    </row>
    <row r="54490" spans="31:31" ht="15.75" x14ac:dyDescent="0.3">
      <c r="AE54490" s="70"/>
    </row>
    <row r="54491" spans="31:31" ht="15.75" x14ac:dyDescent="0.3">
      <c r="AE54491" s="70"/>
    </row>
    <row r="54492" spans="31:31" ht="15.75" x14ac:dyDescent="0.3">
      <c r="AE54492" s="70"/>
    </row>
    <row r="54493" spans="31:31" ht="15.75" x14ac:dyDescent="0.3">
      <c r="AE54493" s="70"/>
    </row>
    <row r="54494" spans="31:31" ht="15.75" x14ac:dyDescent="0.3">
      <c r="AE54494" s="70"/>
    </row>
    <row r="54495" spans="31:31" ht="15.75" x14ac:dyDescent="0.3">
      <c r="AE54495" s="70"/>
    </row>
    <row r="54496" spans="31:31" ht="15.75" x14ac:dyDescent="0.3">
      <c r="AE54496" s="70"/>
    </row>
    <row r="54497" spans="31:31" ht="15.75" x14ac:dyDescent="0.3">
      <c r="AE54497" s="70"/>
    </row>
    <row r="54498" spans="31:31" ht="15.75" x14ac:dyDescent="0.3">
      <c r="AE54498" s="70"/>
    </row>
    <row r="54499" spans="31:31" ht="15.75" x14ac:dyDescent="0.3">
      <c r="AE54499" s="70"/>
    </row>
    <row r="54500" spans="31:31" ht="15.75" x14ac:dyDescent="0.3">
      <c r="AE54500" s="70"/>
    </row>
    <row r="54501" spans="31:31" ht="15.75" x14ac:dyDescent="0.3">
      <c r="AE54501" s="70"/>
    </row>
    <row r="54502" spans="31:31" ht="15.75" x14ac:dyDescent="0.3">
      <c r="AE54502" s="70"/>
    </row>
    <row r="54503" spans="31:31" ht="15.75" x14ac:dyDescent="0.3">
      <c r="AE54503" s="70"/>
    </row>
    <row r="54504" spans="31:31" ht="15.75" x14ac:dyDescent="0.3">
      <c r="AE54504" s="70"/>
    </row>
    <row r="54505" spans="31:31" ht="15.75" x14ac:dyDescent="0.3">
      <c r="AE54505" s="70"/>
    </row>
    <row r="54506" spans="31:31" ht="15.75" x14ac:dyDescent="0.3">
      <c r="AE54506" s="70"/>
    </row>
    <row r="54507" spans="31:31" ht="15.75" x14ac:dyDescent="0.3">
      <c r="AE54507" s="70"/>
    </row>
    <row r="54508" spans="31:31" ht="15.75" x14ac:dyDescent="0.3">
      <c r="AE54508" s="70"/>
    </row>
    <row r="54509" spans="31:31" ht="15.75" x14ac:dyDescent="0.3">
      <c r="AE54509" s="70"/>
    </row>
    <row r="54510" spans="31:31" ht="15.75" x14ac:dyDescent="0.3">
      <c r="AE54510" s="70"/>
    </row>
    <row r="54511" spans="31:31" ht="15.75" x14ac:dyDescent="0.3">
      <c r="AE54511" s="70"/>
    </row>
    <row r="54512" spans="31:31" ht="15.75" x14ac:dyDescent="0.3">
      <c r="AE54512" s="70"/>
    </row>
    <row r="54513" spans="31:31" ht="15.75" x14ac:dyDescent="0.3">
      <c r="AE54513" s="70"/>
    </row>
    <row r="54514" spans="31:31" ht="15.75" x14ac:dyDescent="0.3">
      <c r="AE54514" s="70"/>
    </row>
    <row r="54515" spans="31:31" ht="15.75" x14ac:dyDescent="0.3">
      <c r="AE54515" s="70"/>
    </row>
    <row r="54516" spans="31:31" ht="15.75" x14ac:dyDescent="0.3">
      <c r="AE54516" s="70"/>
    </row>
    <row r="54517" spans="31:31" ht="15.75" x14ac:dyDescent="0.3">
      <c r="AE54517" s="70"/>
    </row>
    <row r="54518" spans="31:31" ht="15.75" x14ac:dyDescent="0.3">
      <c r="AE54518" s="70"/>
    </row>
    <row r="54519" spans="31:31" ht="15.75" x14ac:dyDescent="0.3">
      <c r="AE54519" s="70"/>
    </row>
    <row r="54520" spans="31:31" ht="15.75" x14ac:dyDescent="0.3">
      <c r="AE54520" s="70"/>
    </row>
    <row r="54521" spans="31:31" ht="15.75" x14ac:dyDescent="0.3">
      <c r="AE54521" s="70"/>
    </row>
    <row r="54522" spans="31:31" ht="15.75" x14ac:dyDescent="0.3">
      <c r="AE54522" s="70"/>
    </row>
    <row r="54523" spans="31:31" ht="15.75" x14ac:dyDescent="0.3">
      <c r="AE54523" s="70"/>
    </row>
    <row r="54524" spans="31:31" ht="15.75" x14ac:dyDescent="0.3">
      <c r="AE54524" s="70"/>
    </row>
    <row r="54525" spans="31:31" ht="15.75" x14ac:dyDescent="0.3">
      <c r="AE54525" s="70"/>
    </row>
    <row r="54526" spans="31:31" ht="15.75" x14ac:dyDescent="0.3">
      <c r="AE54526" s="70"/>
    </row>
    <row r="54527" spans="31:31" ht="15.75" x14ac:dyDescent="0.3">
      <c r="AE54527" s="70"/>
    </row>
    <row r="54528" spans="31:31" ht="15.75" x14ac:dyDescent="0.3">
      <c r="AE54528" s="70"/>
    </row>
    <row r="54529" spans="31:31" ht="15.75" x14ac:dyDescent="0.3">
      <c r="AE54529" s="70"/>
    </row>
    <row r="54530" spans="31:31" ht="15.75" x14ac:dyDescent="0.3">
      <c r="AE54530" s="70"/>
    </row>
    <row r="54531" spans="31:31" ht="15.75" x14ac:dyDescent="0.3">
      <c r="AE54531" s="70"/>
    </row>
    <row r="54532" spans="31:31" ht="15.75" x14ac:dyDescent="0.3">
      <c r="AE54532" s="70"/>
    </row>
    <row r="54533" spans="31:31" ht="15.75" x14ac:dyDescent="0.3">
      <c r="AE54533" s="70"/>
    </row>
    <row r="54534" spans="31:31" ht="15.75" x14ac:dyDescent="0.3">
      <c r="AE54534" s="70"/>
    </row>
    <row r="54535" spans="31:31" ht="15.75" x14ac:dyDescent="0.3">
      <c r="AE54535" s="70"/>
    </row>
    <row r="54536" spans="31:31" ht="15.75" x14ac:dyDescent="0.3">
      <c r="AE54536" s="70"/>
    </row>
    <row r="54537" spans="31:31" ht="15.75" x14ac:dyDescent="0.3">
      <c r="AE54537" s="70"/>
    </row>
    <row r="54538" spans="31:31" ht="15.75" x14ac:dyDescent="0.3">
      <c r="AE54538" s="70"/>
    </row>
    <row r="54539" spans="31:31" ht="15.75" x14ac:dyDescent="0.3">
      <c r="AE54539" s="70"/>
    </row>
    <row r="54540" spans="31:31" ht="15.75" x14ac:dyDescent="0.3">
      <c r="AE54540" s="70"/>
    </row>
    <row r="54541" spans="31:31" ht="15.75" x14ac:dyDescent="0.3">
      <c r="AE54541" s="70"/>
    </row>
    <row r="54542" spans="31:31" ht="15.75" x14ac:dyDescent="0.3">
      <c r="AE54542" s="70"/>
    </row>
    <row r="54543" spans="31:31" ht="15.75" x14ac:dyDescent="0.3">
      <c r="AE54543" s="70"/>
    </row>
    <row r="54544" spans="31:31" ht="15.75" x14ac:dyDescent="0.3">
      <c r="AE54544" s="70"/>
    </row>
    <row r="54545" spans="31:31" ht="15.75" x14ac:dyDescent="0.3">
      <c r="AE54545" s="70"/>
    </row>
    <row r="54546" spans="31:31" ht="15.75" x14ac:dyDescent="0.3">
      <c r="AE54546" s="70"/>
    </row>
    <row r="54547" spans="31:31" ht="15.75" x14ac:dyDescent="0.3">
      <c r="AE54547" s="70"/>
    </row>
    <row r="54548" spans="31:31" ht="15.75" x14ac:dyDescent="0.3">
      <c r="AE54548" s="70"/>
    </row>
    <row r="54549" spans="31:31" ht="15.75" x14ac:dyDescent="0.3">
      <c r="AE54549" s="70"/>
    </row>
    <row r="54550" spans="31:31" ht="15.75" x14ac:dyDescent="0.3">
      <c r="AE54550" s="70"/>
    </row>
    <row r="54551" spans="31:31" ht="15.75" x14ac:dyDescent="0.3">
      <c r="AE54551" s="70"/>
    </row>
    <row r="54552" spans="31:31" ht="15.75" x14ac:dyDescent="0.3">
      <c r="AE54552" s="70"/>
    </row>
    <row r="54553" spans="31:31" ht="15.75" x14ac:dyDescent="0.3">
      <c r="AE54553" s="70"/>
    </row>
    <row r="54554" spans="31:31" ht="15.75" x14ac:dyDescent="0.3">
      <c r="AE54554" s="70"/>
    </row>
    <row r="54555" spans="31:31" ht="15.75" x14ac:dyDescent="0.3">
      <c r="AE54555" s="70"/>
    </row>
    <row r="54556" spans="31:31" ht="15.75" x14ac:dyDescent="0.3">
      <c r="AE54556" s="70"/>
    </row>
    <row r="54557" spans="31:31" ht="15.75" x14ac:dyDescent="0.3">
      <c r="AE54557" s="70"/>
    </row>
    <row r="54558" spans="31:31" ht="15.75" x14ac:dyDescent="0.3">
      <c r="AE54558" s="70"/>
    </row>
    <row r="54559" spans="31:31" ht="15.75" x14ac:dyDescent="0.3">
      <c r="AE54559" s="70"/>
    </row>
    <row r="54560" spans="31:31" ht="15.75" x14ac:dyDescent="0.3">
      <c r="AE54560" s="70"/>
    </row>
    <row r="54561" spans="31:31" ht="15.75" x14ac:dyDescent="0.3">
      <c r="AE54561" s="70"/>
    </row>
    <row r="54562" spans="31:31" ht="15.75" x14ac:dyDescent="0.3">
      <c r="AE54562" s="70"/>
    </row>
    <row r="54563" spans="31:31" ht="15.75" x14ac:dyDescent="0.3">
      <c r="AE54563" s="70"/>
    </row>
    <row r="54564" spans="31:31" ht="15.75" x14ac:dyDescent="0.3">
      <c r="AE54564" s="70"/>
    </row>
    <row r="54565" spans="31:31" ht="15.75" x14ac:dyDescent="0.3">
      <c r="AE54565" s="70"/>
    </row>
    <row r="54566" spans="31:31" ht="15.75" x14ac:dyDescent="0.3">
      <c r="AE54566" s="70"/>
    </row>
    <row r="54567" spans="31:31" ht="15.75" x14ac:dyDescent="0.3">
      <c r="AE54567" s="70"/>
    </row>
    <row r="54568" spans="31:31" ht="15.75" x14ac:dyDescent="0.3">
      <c r="AE54568" s="70"/>
    </row>
    <row r="54569" spans="31:31" ht="15.75" x14ac:dyDescent="0.3">
      <c r="AE54569" s="70"/>
    </row>
    <row r="54570" spans="31:31" ht="15.75" x14ac:dyDescent="0.3">
      <c r="AE54570" s="70"/>
    </row>
    <row r="54571" spans="31:31" ht="15.75" x14ac:dyDescent="0.3">
      <c r="AE54571" s="70"/>
    </row>
    <row r="54572" spans="31:31" ht="15.75" x14ac:dyDescent="0.3">
      <c r="AE54572" s="70"/>
    </row>
    <row r="54573" spans="31:31" ht="15.75" x14ac:dyDescent="0.3">
      <c r="AE54573" s="70"/>
    </row>
    <row r="54574" spans="31:31" ht="15.75" x14ac:dyDescent="0.3">
      <c r="AE54574" s="70"/>
    </row>
    <row r="54575" spans="31:31" ht="15.75" x14ac:dyDescent="0.3">
      <c r="AE54575" s="70"/>
    </row>
    <row r="54576" spans="31:31" ht="15.75" x14ac:dyDescent="0.3">
      <c r="AE54576" s="70"/>
    </row>
    <row r="54577" spans="31:31" ht="15.75" x14ac:dyDescent="0.3">
      <c r="AE54577" s="70"/>
    </row>
    <row r="54578" spans="31:31" ht="15.75" x14ac:dyDescent="0.3">
      <c r="AE54578" s="70"/>
    </row>
    <row r="54579" spans="31:31" ht="15.75" x14ac:dyDescent="0.3">
      <c r="AE54579" s="70"/>
    </row>
    <row r="54580" spans="31:31" ht="15.75" x14ac:dyDescent="0.3">
      <c r="AE54580" s="70"/>
    </row>
    <row r="54581" spans="31:31" ht="15.75" x14ac:dyDescent="0.3">
      <c r="AE54581" s="70"/>
    </row>
    <row r="54582" spans="31:31" ht="15.75" x14ac:dyDescent="0.3">
      <c r="AE54582" s="70"/>
    </row>
    <row r="54583" spans="31:31" ht="15.75" x14ac:dyDescent="0.3">
      <c r="AE54583" s="70"/>
    </row>
    <row r="54584" spans="31:31" ht="15.75" x14ac:dyDescent="0.3">
      <c r="AE54584" s="70"/>
    </row>
    <row r="54585" spans="31:31" ht="15.75" x14ac:dyDescent="0.3">
      <c r="AE54585" s="70"/>
    </row>
    <row r="54586" spans="31:31" ht="15.75" x14ac:dyDescent="0.3">
      <c r="AE54586" s="70"/>
    </row>
    <row r="54587" spans="31:31" ht="15.75" x14ac:dyDescent="0.3">
      <c r="AE54587" s="70"/>
    </row>
    <row r="54588" spans="31:31" ht="15.75" x14ac:dyDescent="0.3">
      <c r="AE54588" s="70"/>
    </row>
    <row r="54589" spans="31:31" ht="15.75" x14ac:dyDescent="0.3">
      <c r="AE54589" s="70"/>
    </row>
    <row r="54590" spans="31:31" ht="15.75" x14ac:dyDescent="0.3">
      <c r="AE54590" s="70"/>
    </row>
    <row r="54591" spans="31:31" ht="15.75" x14ac:dyDescent="0.3">
      <c r="AE54591" s="70"/>
    </row>
    <row r="54592" spans="31:31" ht="15.75" x14ac:dyDescent="0.3">
      <c r="AE54592" s="70"/>
    </row>
    <row r="54593" spans="31:31" ht="15.75" x14ac:dyDescent="0.3">
      <c r="AE54593" s="70"/>
    </row>
    <row r="54594" spans="31:31" ht="15.75" x14ac:dyDescent="0.3">
      <c r="AE54594" s="70"/>
    </row>
    <row r="54595" spans="31:31" ht="15.75" x14ac:dyDescent="0.3">
      <c r="AE54595" s="70"/>
    </row>
    <row r="54596" spans="31:31" ht="15.75" x14ac:dyDescent="0.3">
      <c r="AE54596" s="70"/>
    </row>
    <row r="54597" spans="31:31" ht="15.75" x14ac:dyDescent="0.3">
      <c r="AE54597" s="70"/>
    </row>
    <row r="54598" spans="31:31" ht="15.75" x14ac:dyDescent="0.3">
      <c r="AE54598" s="70"/>
    </row>
    <row r="54599" spans="31:31" ht="15.75" x14ac:dyDescent="0.3">
      <c r="AE54599" s="70"/>
    </row>
    <row r="54600" spans="31:31" ht="15.75" x14ac:dyDescent="0.3">
      <c r="AE54600" s="70"/>
    </row>
    <row r="54601" spans="31:31" ht="15.75" x14ac:dyDescent="0.3">
      <c r="AE54601" s="70"/>
    </row>
    <row r="54602" spans="31:31" ht="15.75" x14ac:dyDescent="0.3">
      <c r="AE54602" s="70"/>
    </row>
    <row r="54603" spans="31:31" ht="15.75" x14ac:dyDescent="0.3">
      <c r="AE54603" s="70"/>
    </row>
    <row r="54604" spans="31:31" ht="15.75" x14ac:dyDescent="0.3">
      <c r="AE54604" s="70"/>
    </row>
    <row r="54605" spans="31:31" ht="15.75" x14ac:dyDescent="0.3">
      <c r="AE54605" s="70"/>
    </row>
    <row r="54606" spans="31:31" ht="15.75" x14ac:dyDescent="0.3">
      <c r="AE54606" s="70"/>
    </row>
    <row r="54607" spans="31:31" ht="15.75" x14ac:dyDescent="0.3">
      <c r="AE54607" s="70"/>
    </row>
    <row r="54608" spans="31:31" ht="15.75" x14ac:dyDescent="0.3">
      <c r="AE54608" s="70"/>
    </row>
    <row r="54609" spans="31:31" ht="15.75" x14ac:dyDescent="0.3">
      <c r="AE54609" s="70"/>
    </row>
    <row r="54610" spans="31:31" ht="15.75" x14ac:dyDescent="0.3">
      <c r="AE54610" s="70"/>
    </row>
    <row r="54611" spans="31:31" ht="15.75" x14ac:dyDescent="0.3">
      <c r="AE54611" s="70"/>
    </row>
    <row r="54612" spans="31:31" ht="15.75" x14ac:dyDescent="0.3">
      <c r="AE54612" s="70"/>
    </row>
    <row r="54613" spans="31:31" ht="15.75" x14ac:dyDescent="0.3">
      <c r="AE54613" s="70"/>
    </row>
    <row r="54614" spans="31:31" ht="15.75" x14ac:dyDescent="0.3">
      <c r="AE54614" s="70"/>
    </row>
    <row r="54615" spans="31:31" ht="15.75" x14ac:dyDescent="0.3">
      <c r="AE54615" s="70"/>
    </row>
    <row r="54616" spans="31:31" ht="15.75" x14ac:dyDescent="0.3">
      <c r="AE54616" s="70"/>
    </row>
    <row r="54617" spans="31:31" ht="15.75" x14ac:dyDescent="0.3">
      <c r="AE54617" s="70"/>
    </row>
    <row r="54618" spans="31:31" ht="15.75" x14ac:dyDescent="0.3">
      <c r="AE54618" s="70"/>
    </row>
    <row r="54619" spans="31:31" ht="15.75" x14ac:dyDescent="0.3">
      <c r="AE54619" s="70"/>
    </row>
    <row r="54620" spans="31:31" ht="15.75" x14ac:dyDescent="0.3">
      <c r="AE54620" s="70"/>
    </row>
    <row r="54621" spans="31:31" ht="15.75" x14ac:dyDescent="0.3">
      <c r="AE54621" s="70"/>
    </row>
    <row r="54622" spans="31:31" ht="15.75" x14ac:dyDescent="0.3">
      <c r="AE54622" s="70"/>
    </row>
    <row r="54623" spans="31:31" ht="15.75" x14ac:dyDescent="0.3">
      <c r="AE54623" s="70"/>
    </row>
    <row r="54624" spans="31:31" ht="15.75" x14ac:dyDescent="0.3">
      <c r="AE54624" s="70"/>
    </row>
    <row r="54625" spans="31:31" ht="15.75" x14ac:dyDescent="0.3">
      <c r="AE54625" s="70"/>
    </row>
    <row r="54626" spans="31:31" ht="15.75" x14ac:dyDescent="0.3">
      <c r="AE54626" s="70"/>
    </row>
    <row r="54627" spans="31:31" ht="15.75" x14ac:dyDescent="0.3">
      <c r="AE54627" s="70"/>
    </row>
    <row r="54628" spans="31:31" ht="15.75" x14ac:dyDescent="0.3">
      <c r="AE54628" s="70"/>
    </row>
    <row r="54629" spans="31:31" ht="15.75" x14ac:dyDescent="0.3">
      <c r="AE54629" s="70"/>
    </row>
    <row r="54630" spans="31:31" ht="15.75" x14ac:dyDescent="0.3">
      <c r="AE54630" s="70"/>
    </row>
    <row r="54631" spans="31:31" ht="15.75" x14ac:dyDescent="0.3">
      <c r="AE54631" s="70"/>
    </row>
    <row r="54632" spans="31:31" ht="15.75" x14ac:dyDescent="0.3">
      <c r="AE54632" s="70"/>
    </row>
    <row r="54633" spans="31:31" ht="15.75" x14ac:dyDescent="0.3">
      <c r="AE54633" s="70"/>
    </row>
    <row r="54634" spans="31:31" ht="15.75" x14ac:dyDescent="0.3">
      <c r="AE54634" s="70"/>
    </row>
    <row r="54635" spans="31:31" ht="15.75" x14ac:dyDescent="0.3">
      <c r="AE54635" s="70"/>
    </row>
    <row r="54636" spans="31:31" ht="15.75" x14ac:dyDescent="0.3">
      <c r="AE54636" s="70"/>
    </row>
    <row r="54637" spans="31:31" ht="15.75" x14ac:dyDescent="0.3">
      <c r="AE54637" s="70"/>
    </row>
    <row r="54638" spans="31:31" ht="15.75" x14ac:dyDescent="0.3">
      <c r="AE54638" s="70"/>
    </row>
    <row r="54639" spans="31:31" ht="15.75" x14ac:dyDescent="0.3">
      <c r="AE54639" s="70"/>
    </row>
    <row r="54640" spans="31:31" ht="15.75" x14ac:dyDescent="0.3">
      <c r="AE54640" s="70"/>
    </row>
    <row r="54641" spans="31:31" ht="15.75" x14ac:dyDescent="0.3">
      <c r="AE54641" s="70"/>
    </row>
    <row r="54642" spans="31:31" ht="15.75" x14ac:dyDescent="0.3">
      <c r="AE54642" s="70"/>
    </row>
    <row r="54643" spans="31:31" ht="15.75" x14ac:dyDescent="0.3">
      <c r="AE54643" s="70"/>
    </row>
    <row r="54644" spans="31:31" ht="15.75" x14ac:dyDescent="0.3">
      <c r="AE54644" s="70"/>
    </row>
    <row r="54645" spans="31:31" ht="15.75" x14ac:dyDescent="0.3">
      <c r="AE54645" s="70"/>
    </row>
    <row r="54646" spans="31:31" ht="15.75" x14ac:dyDescent="0.3">
      <c r="AE54646" s="70"/>
    </row>
    <row r="54647" spans="31:31" ht="15.75" x14ac:dyDescent="0.3">
      <c r="AE54647" s="70"/>
    </row>
    <row r="54648" spans="31:31" ht="15.75" x14ac:dyDescent="0.3">
      <c r="AE54648" s="70"/>
    </row>
    <row r="54649" spans="31:31" ht="15.75" x14ac:dyDescent="0.3">
      <c r="AE54649" s="70"/>
    </row>
    <row r="54650" spans="31:31" ht="15.75" x14ac:dyDescent="0.3">
      <c r="AE54650" s="70"/>
    </row>
    <row r="54651" spans="31:31" ht="15.75" x14ac:dyDescent="0.3">
      <c r="AE54651" s="70"/>
    </row>
    <row r="54652" spans="31:31" ht="15.75" x14ac:dyDescent="0.3">
      <c r="AE54652" s="70"/>
    </row>
    <row r="54653" spans="31:31" ht="15.75" x14ac:dyDescent="0.3">
      <c r="AE54653" s="70"/>
    </row>
    <row r="54654" spans="31:31" ht="15.75" x14ac:dyDescent="0.3">
      <c r="AE54654" s="70"/>
    </row>
    <row r="54655" spans="31:31" ht="15.75" x14ac:dyDescent="0.3">
      <c r="AE54655" s="70"/>
    </row>
    <row r="54656" spans="31:31" ht="15.75" x14ac:dyDescent="0.3">
      <c r="AE54656" s="70"/>
    </row>
    <row r="54657" spans="31:31" ht="15.75" x14ac:dyDescent="0.3">
      <c r="AE54657" s="70"/>
    </row>
    <row r="54658" spans="31:31" ht="15.75" x14ac:dyDescent="0.3">
      <c r="AE54658" s="70"/>
    </row>
    <row r="54659" spans="31:31" ht="15.75" x14ac:dyDescent="0.3">
      <c r="AE54659" s="70"/>
    </row>
    <row r="54660" spans="31:31" ht="15.75" x14ac:dyDescent="0.3">
      <c r="AE54660" s="70"/>
    </row>
    <row r="54661" spans="31:31" ht="15.75" x14ac:dyDescent="0.3">
      <c r="AE54661" s="70"/>
    </row>
    <row r="54662" spans="31:31" ht="15.75" x14ac:dyDescent="0.3">
      <c r="AE54662" s="70"/>
    </row>
    <row r="54663" spans="31:31" ht="15.75" x14ac:dyDescent="0.3">
      <c r="AE54663" s="70"/>
    </row>
    <row r="54664" spans="31:31" ht="15.75" x14ac:dyDescent="0.3">
      <c r="AE54664" s="70"/>
    </row>
    <row r="54665" spans="31:31" ht="15.75" x14ac:dyDescent="0.3">
      <c r="AE54665" s="70"/>
    </row>
    <row r="54666" spans="31:31" ht="15.75" x14ac:dyDescent="0.3">
      <c r="AE54666" s="70"/>
    </row>
    <row r="54667" spans="31:31" ht="15.75" x14ac:dyDescent="0.3">
      <c r="AE54667" s="70"/>
    </row>
    <row r="54668" spans="31:31" ht="15.75" x14ac:dyDescent="0.3">
      <c r="AE54668" s="70"/>
    </row>
    <row r="54669" spans="31:31" ht="15.75" x14ac:dyDescent="0.3">
      <c r="AE54669" s="70"/>
    </row>
    <row r="54670" spans="31:31" ht="15.75" x14ac:dyDescent="0.3">
      <c r="AE54670" s="70"/>
    </row>
    <row r="54671" spans="31:31" ht="15.75" x14ac:dyDescent="0.3">
      <c r="AE54671" s="70"/>
    </row>
    <row r="54672" spans="31:31" ht="15.75" x14ac:dyDescent="0.3">
      <c r="AE54672" s="70"/>
    </row>
    <row r="54673" spans="31:31" ht="15.75" x14ac:dyDescent="0.3">
      <c r="AE54673" s="70"/>
    </row>
    <row r="54674" spans="31:31" ht="15.75" x14ac:dyDescent="0.3">
      <c r="AE54674" s="70"/>
    </row>
    <row r="54675" spans="31:31" ht="15.75" x14ac:dyDescent="0.3">
      <c r="AE54675" s="70"/>
    </row>
    <row r="54676" spans="31:31" ht="15.75" x14ac:dyDescent="0.3">
      <c r="AE54676" s="70"/>
    </row>
    <row r="54677" spans="31:31" ht="15.75" x14ac:dyDescent="0.3">
      <c r="AE54677" s="70"/>
    </row>
    <row r="54678" spans="31:31" ht="15.75" x14ac:dyDescent="0.3">
      <c r="AE54678" s="70"/>
    </row>
    <row r="54679" spans="31:31" ht="15.75" x14ac:dyDescent="0.3">
      <c r="AE54679" s="70"/>
    </row>
    <row r="54680" spans="31:31" ht="15.75" x14ac:dyDescent="0.3">
      <c r="AE54680" s="70"/>
    </row>
    <row r="54681" spans="31:31" ht="15.75" x14ac:dyDescent="0.3">
      <c r="AE54681" s="70"/>
    </row>
    <row r="54682" spans="31:31" ht="15.75" x14ac:dyDescent="0.3">
      <c r="AE54682" s="70"/>
    </row>
    <row r="54683" spans="31:31" ht="15.75" x14ac:dyDescent="0.3">
      <c r="AE54683" s="70"/>
    </row>
    <row r="54684" spans="31:31" ht="15.75" x14ac:dyDescent="0.3">
      <c r="AE54684" s="70"/>
    </row>
    <row r="54685" spans="31:31" ht="15.75" x14ac:dyDescent="0.3">
      <c r="AE54685" s="70"/>
    </row>
    <row r="54686" spans="31:31" ht="15.75" x14ac:dyDescent="0.3">
      <c r="AE54686" s="70"/>
    </row>
    <row r="54687" spans="31:31" ht="15.75" x14ac:dyDescent="0.3">
      <c r="AE54687" s="70"/>
    </row>
    <row r="54688" spans="31:31" ht="15.75" x14ac:dyDescent="0.3">
      <c r="AE54688" s="70"/>
    </row>
    <row r="54689" spans="31:31" ht="15.75" x14ac:dyDescent="0.3">
      <c r="AE54689" s="70"/>
    </row>
    <row r="54690" spans="31:31" ht="15.75" x14ac:dyDescent="0.3">
      <c r="AE54690" s="70"/>
    </row>
    <row r="54691" spans="31:31" ht="15.75" x14ac:dyDescent="0.3">
      <c r="AE54691" s="70"/>
    </row>
    <row r="54692" spans="31:31" ht="15.75" x14ac:dyDescent="0.3">
      <c r="AE54692" s="70"/>
    </row>
    <row r="54693" spans="31:31" ht="15.75" x14ac:dyDescent="0.3">
      <c r="AE54693" s="70"/>
    </row>
    <row r="54694" spans="31:31" ht="15.75" x14ac:dyDescent="0.3">
      <c r="AE54694" s="70"/>
    </row>
    <row r="54695" spans="31:31" ht="15.75" x14ac:dyDescent="0.3">
      <c r="AE54695" s="70"/>
    </row>
    <row r="54696" spans="31:31" ht="15.75" x14ac:dyDescent="0.3">
      <c r="AE54696" s="70"/>
    </row>
    <row r="54697" spans="31:31" ht="15.75" x14ac:dyDescent="0.3">
      <c r="AE54697" s="70"/>
    </row>
    <row r="54698" spans="31:31" ht="15.75" x14ac:dyDescent="0.3">
      <c r="AE54698" s="70"/>
    </row>
    <row r="54699" spans="31:31" ht="15.75" x14ac:dyDescent="0.3">
      <c r="AE54699" s="70"/>
    </row>
    <row r="54700" spans="31:31" ht="15.75" x14ac:dyDescent="0.3">
      <c r="AE54700" s="70"/>
    </row>
    <row r="54701" spans="31:31" ht="15.75" x14ac:dyDescent="0.3">
      <c r="AE54701" s="70"/>
    </row>
    <row r="54702" spans="31:31" ht="15.75" x14ac:dyDescent="0.3">
      <c r="AE54702" s="70"/>
    </row>
    <row r="54703" spans="31:31" ht="15.75" x14ac:dyDescent="0.3">
      <c r="AE54703" s="70"/>
    </row>
    <row r="54704" spans="31:31" ht="15.75" x14ac:dyDescent="0.3">
      <c r="AE54704" s="70"/>
    </row>
    <row r="54705" spans="31:31" ht="15.75" x14ac:dyDescent="0.3">
      <c r="AE54705" s="70"/>
    </row>
    <row r="54706" spans="31:31" ht="15.75" x14ac:dyDescent="0.3">
      <c r="AE54706" s="70"/>
    </row>
    <row r="54707" spans="31:31" ht="15.75" x14ac:dyDescent="0.3">
      <c r="AE54707" s="70"/>
    </row>
    <row r="54708" spans="31:31" ht="15.75" x14ac:dyDescent="0.3">
      <c r="AE54708" s="70"/>
    </row>
    <row r="54709" spans="31:31" ht="15.75" x14ac:dyDescent="0.3">
      <c r="AE54709" s="70"/>
    </row>
    <row r="54710" spans="31:31" ht="15.75" x14ac:dyDescent="0.3">
      <c r="AE54710" s="70"/>
    </row>
    <row r="54711" spans="31:31" ht="15.75" x14ac:dyDescent="0.3">
      <c r="AE54711" s="70"/>
    </row>
    <row r="54712" spans="31:31" ht="15.75" x14ac:dyDescent="0.3">
      <c r="AE54712" s="70"/>
    </row>
    <row r="54713" spans="31:31" ht="15.75" x14ac:dyDescent="0.3">
      <c r="AE54713" s="70"/>
    </row>
    <row r="54714" spans="31:31" ht="15.75" x14ac:dyDescent="0.3">
      <c r="AE54714" s="70"/>
    </row>
    <row r="54715" spans="31:31" ht="15.75" x14ac:dyDescent="0.3">
      <c r="AE54715" s="70"/>
    </row>
    <row r="54716" spans="31:31" ht="15.75" x14ac:dyDescent="0.3">
      <c r="AE54716" s="70"/>
    </row>
    <row r="54717" spans="31:31" ht="15.75" x14ac:dyDescent="0.3">
      <c r="AE54717" s="70"/>
    </row>
    <row r="54718" spans="31:31" ht="15.75" x14ac:dyDescent="0.3">
      <c r="AE54718" s="70"/>
    </row>
    <row r="54719" spans="31:31" ht="15.75" x14ac:dyDescent="0.3">
      <c r="AE54719" s="70"/>
    </row>
    <row r="54720" spans="31:31" ht="15.75" x14ac:dyDescent="0.3">
      <c r="AE54720" s="70"/>
    </row>
    <row r="54721" spans="31:31" ht="15.75" x14ac:dyDescent="0.3">
      <c r="AE54721" s="70"/>
    </row>
    <row r="54722" spans="31:31" ht="15.75" x14ac:dyDescent="0.3">
      <c r="AE54722" s="70"/>
    </row>
    <row r="54723" spans="31:31" ht="15.75" x14ac:dyDescent="0.3">
      <c r="AE54723" s="70"/>
    </row>
    <row r="54724" spans="31:31" ht="15.75" x14ac:dyDescent="0.3">
      <c r="AE54724" s="70"/>
    </row>
    <row r="54725" spans="31:31" ht="15.75" x14ac:dyDescent="0.3">
      <c r="AE54725" s="70"/>
    </row>
    <row r="54726" spans="31:31" ht="15.75" x14ac:dyDescent="0.3">
      <c r="AE54726" s="70"/>
    </row>
    <row r="54727" spans="31:31" ht="15.75" x14ac:dyDescent="0.3">
      <c r="AE54727" s="70"/>
    </row>
    <row r="54728" spans="31:31" ht="15.75" x14ac:dyDescent="0.3">
      <c r="AE54728" s="70"/>
    </row>
    <row r="54729" spans="31:31" ht="15.75" x14ac:dyDescent="0.3">
      <c r="AE54729" s="70"/>
    </row>
    <row r="54730" spans="31:31" ht="15.75" x14ac:dyDescent="0.3">
      <c r="AE54730" s="70"/>
    </row>
    <row r="54731" spans="31:31" ht="15.75" x14ac:dyDescent="0.3">
      <c r="AE54731" s="70"/>
    </row>
    <row r="54732" spans="31:31" ht="15.75" x14ac:dyDescent="0.3">
      <c r="AE54732" s="70"/>
    </row>
    <row r="54733" spans="31:31" ht="15.75" x14ac:dyDescent="0.3">
      <c r="AE54733" s="70"/>
    </row>
    <row r="54734" spans="31:31" ht="15.75" x14ac:dyDescent="0.3">
      <c r="AE54734" s="70"/>
    </row>
    <row r="54735" spans="31:31" ht="15.75" x14ac:dyDescent="0.3">
      <c r="AE54735" s="70"/>
    </row>
    <row r="54736" spans="31:31" ht="15.75" x14ac:dyDescent="0.3">
      <c r="AE54736" s="70"/>
    </row>
    <row r="54737" spans="31:31" ht="15.75" x14ac:dyDescent="0.3">
      <c r="AE54737" s="70"/>
    </row>
    <row r="54738" spans="31:31" ht="15.75" x14ac:dyDescent="0.3">
      <c r="AE54738" s="70"/>
    </row>
    <row r="54739" spans="31:31" ht="15.75" x14ac:dyDescent="0.3">
      <c r="AE54739" s="70"/>
    </row>
    <row r="54740" spans="31:31" ht="15.75" x14ac:dyDescent="0.3">
      <c r="AE54740" s="70"/>
    </row>
    <row r="54741" spans="31:31" ht="15.75" x14ac:dyDescent="0.3">
      <c r="AE54741" s="70"/>
    </row>
    <row r="54742" spans="31:31" ht="15.75" x14ac:dyDescent="0.3">
      <c r="AE54742" s="70"/>
    </row>
    <row r="54743" spans="31:31" ht="15.75" x14ac:dyDescent="0.3">
      <c r="AE54743" s="70"/>
    </row>
    <row r="54744" spans="31:31" ht="15.75" x14ac:dyDescent="0.3">
      <c r="AE54744" s="70"/>
    </row>
    <row r="54745" spans="31:31" ht="15.75" x14ac:dyDescent="0.3">
      <c r="AE54745" s="70"/>
    </row>
    <row r="54746" spans="31:31" ht="15.75" x14ac:dyDescent="0.3">
      <c r="AE54746" s="70"/>
    </row>
    <row r="54747" spans="31:31" ht="15.75" x14ac:dyDescent="0.3">
      <c r="AE54747" s="70"/>
    </row>
    <row r="54748" spans="31:31" ht="15.75" x14ac:dyDescent="0.3">
      <c r="AE54748" s="70"/>
    </row>
    <row r="54749" spans="31:31" ht="15.75" x14ac:dyDescent="0.3">
      <c r="AE54749" s="70"/>
    </row>
    <row r="54750" spans="31:31" ht="15.75" x14ac:dyDescent="0.3">
      <c r="AE54750" s="70"/>
    </row>
    <row r="54751" spans="31:31" ht="15.75" x14ac:dyDescent="0.3">
      <c r="AE54751" s="70"/>
    </row>
    <row r="54752" spans="31:31" ht="15.75" x14ac:dyDescent="0.3">
      <c r="AE54752" s="70"/>
    </row>
    <row r="54753" spans="31:31" ht="15.75" x14ac:dyDescent="0.3">
      <c r="AE54753" s="70"/>
    </row>
    <row r="54754" spans="31:31" ht="15.75" x14ac:dyDescent="0.3">
      <c r="AE54754" s="70"/>
    </row>
    <row r="54755" spans="31:31" ht="15.75" x14ac:dyDescent="0.3">
      <c r="AE54755" s="70"/>
    </row>
    <row r="54756" spans="31:31" ht="15.75" x14ac:dyDescent="0.3">
      <c r="AE54756" s="70"/>
    </row>
    <row r="54757" spans="31:31" ht="15.75" x14ac:dyDescent="0.3">
      <c r="AE54757" s="70"/>
    </row>
    <row r="54758" spans="31:31" ht="15.75" x14ac:dyDescent="0.3">
      <c r="AE54758" s="70"/>
    </row>
    <row r="54759" spans="31:31" ht="15.75" x14ac:dyDescent="0.3">
      <c r="AE54759" s="70"/>
    </row>
    <row r="54760" spans="31:31" ht="15.75" x14ac:dyDescent="0.3">
      <c r="AE54760" s="70"/>
    </row>
    <row r="54761" spans="31:31" ht="15.75" x14ac:dyDescent="0.3">
      <c r="AE54761" s="70"/>
    </row>
    <row r="54762" spans="31:31" ht="15.75" x14ac:dyDescent="0.3">
      <c r="AE54762" s="70"/>
    </row>
    <row r="54763" spans="31:31" ht="15.75" x14ac:dyDescent="0.3">
      <c r="AE54763" s="70"/>
    </row>
    <row r="54764" spans="31:31" ht="15.75" x14ac:dyDescent="0.3">
      <c r="AE54764" s="70"/>
    </row>
    <row r="54765" spans="31:31" ht="15.75" x14ac:dyDescent="0.3">
      <c r="AE54765" s="70"/>
    </row>
    <row r="54766" spans="31:31" ht="15.75" x14ac:dyDescent="0.3">
      <c r="AE54766" s="70"/>
    </row>
    <row r="54767" spans="31:31" ht="15.75" x14ac:dyDescent="0.3">
      <c r="AE54767" s="70"/>
    </row>
    <row r="54768" spans="31:31" ht="15.75" x14ac:dyDescent="0.3">
      <c r="AE54768" s="70"/>
    </row>
    <row r="54769" spans="31:31" ht="15.75" x14ac:dyDescent="0.3">
      <c r="AE54769" s="70"/>
    </row>
    <row r="54770" spans="31:31" ht="15.75" x14ac:dyDescent="0.3">
      <c r="AE54770" s="70"/>
    </row>
    <row r="54771" spans="31:31" ht="15.75" x14ac:dyDescent="0.3">
      <c r="AE54771" s="70"/>
    </row>
    <row r="54772" spans="31:31" ht="15.75" x14ac:dyDescent="0.3">
      <c r="AE54772" s="70"/>
    </row>
    <row r="54773" spans="31:31" ht="15.75" x14ac:dyDescent="0.3">
      <c r="AE54773" s="70"/>
    </row>
    <row r="54774" spans="31:31" ht="15.75" x14ac:dyDescent="0.3">
      <c r="AE54774" s="70"/>
    </row>
    <row r="54775" spans="31:31" ht="15.75" x14ac:dyDescent="0.3">
      <c r="AE54775" s="70"/>
    </row>
    <row r="54776" spans="31:31" ht="15.75" x14ac:dyDescent="0.3">
      <c r="AE54776" s="70"/>
    </row>
    <row r="54777" spans="31:31" ht="15.75" x14ac:dyDescent="0.3">
      <c r="AE54777" s="70"/>
    </row>
    <row r="54778" spans="31:31" ht="15.75" x14ac:dyDescent="0.3">
      <c r="AE54778" s="70"/>
    </row>
    <row r="54779" spans="31:31" ht="15.75" x14ac:dyDescent="0.3">
      <c r="AE54779" s="70"/>
    </row>
    <row r="54780" spans="31:31" ht="15.75" x14ac:dyDescent="0.3">
      <c r="AE54780" s="70"/>
    </row>
    <row r="54781" spans="31:31" ht="15.75" x14ac:dyDescent="0.3">
      <c r="AE54781" s="70"/>
    </row>
    <row r="54782" spans="31:31" ht="15.75" x14ac:dyDescent="0.3">
      <c r="AE54782" s="70"/>
    </row>
    <row r="54783" spans="31:31" ht="15.75" x14ac:dyDescent="0.3">
      <c r="AE54783" s="70"/>
    </row>
    <row r="54784" spans="31:31" ht="15.75" x14ac:dyDescent="0.3">
      <c r="AE54784" s="70"/>
    </row>
    <row r="54785" spans="31:31" ht="15.75" x14ac:dyDescent="0.3">
      <c r="AE54785" s="70"/>
    </row>
    <row r="54786" spans="31:31" ht="15.75" x14ac:dyDescent="0.3">
      <c r="AE54786" s="70"/>
    </row>
    <row r="54787" spans="31:31" ht="15.75" x14ac:dyDescent="0.3">
      <c r="AE54787" s="70"/>
    </row>
    <row r="54788" spans="31:31" ht="15.75" x14ac:dyDescent="0.3">
      <c r="AE54788" s="70"/>
    </row>
    <row r="54789" spans="31:31" ht="15.75" x14ac:dyDescent="0.3">
      <c r="AE54789" s="70"/>
    </row>
    <row r="54790" spans="31:31" ht="15.75" x14ac:dyDescent="0.3">
      <c r="AE54790" s="70"/>
    </row>
    <row r="54791" spans="31:31" ht="15.75" x14ac:dyDescent="0.3">
      <c r="AE54791" s="70"/>
    </row>
    <row r="54792" spans="31:31" ht="15.75" x14ac:dyDescent="0.3">
      <c r="AE54792" s="70"/>
    </row>
    <row r="54793" spans="31:31" ht="15.75" x14ac:dyDescent="0.3">
      <c r="AE54793" s="70"/>
    </row>
    <row r="54794" spans="31:31" ht="15.75" x14ac:dyDescent="0.3">
      <c r="AE54794" s="70"/>
    </row>
    <row r="54795" spans="31:31" ht="15.75" x14ac:dyDescent="0.3">
      <c r="AE54795" s="70"/>
    </row>
    <row r="54796" spans="31:31" ht="15.75" x14ac:dyDescent="0.3">
      <c r="AE54796" s="70"/>
    </row>
    <row r="54797" spans="31:31" ht="15.75" x14ac:dyDescent="0.3">
      <c r="AE54797" s="70"/>
    </row>
    <row r="54798" spans="31:31" ht="15.75" x14ac:dyDescent="0.3">
      <c r="AE54798" s="70"/>
    </row>
    <row r="54799" spans="31:31" ht="15.75" x14ac:dyDescent="0.3">
      <c r="AE54799" s="70"/>
    </row>
    <row r="54800" spans="31:31" ht="15.75" x14ac:dyDescent="0.3">
      <c r="AE54800" s="70"/>
    </row>
    <row r="54801" spans="31:31" ht="15.75" x14ac:dyDescent="0.3">
      <c r="AE54801" s="70"/>
    </row>
    <row r="54802" spans="31:31" ht="15.75" x14ac:dyDescent="0.3">
      <c r="AE54802" s="70"/>
    </row>
    <row r="54803" spans="31:31" ht="15.75" x14ac:dyDescent="0.3">
      <c r="AE54803" s="70"/>
    </row>
    <row r="54804" spans="31:31" ht="15.75" x14ac:dyDescent="0.3">
      <c r="AE54804" s="70"/>
    </row>
    <row r="54805" spans="31:31" ht="15.75" x14ac:dyDescent="0.3">
      <c r="AE54805" s="70"/>
    </row>
    <row r="54806" spans="31:31" ht="15.75" x14ac:dyDescent="0.3">
      <c r="AE54806" s="70"/>
    </row>
    <row r="54807" spans="31:31" ht="15.75" x14ac:dyDescent="0.3">
      <c r="AE54807" s="70"/>
    </row>
    <row r="54808" spans="31:31" ht="15.75" x14ac:dyDescent="0.3">
      <c r="AE54808" s="70"/>
    </row>
    <row r="54809" spans="31:31" ht="15.75" x14ac:dyDescent="0.3">
      <c r="AE54809" s="70"/>
    </row>
    <row r="54810" spans="31:31" ht="15.75" x14ac:dyDescent="0.3">
      <c r="AE54810" s="70"/>
    </row>
    <row r="54811" spans="31:31" ht="15.75" x14ac:dyDescent="0.3">
      <c r="AE54811" s="70"/>
    </row>
    <row r="54812" spans="31:31" ht="15.75" x14ac:dyDescent="0.3">
      <c r="AE54812" s="70"/>
    </row>
    <row r="54813" spans="31:31" ht="15.75" x14ac:dyDescent="0.3">
      <c r="AE54813" s="70"/>
    </row>
    <row r="54814" spans="31:31" ht="15.75" x14ac:dyDescent="0.3">
      <c r="AE54814" s="70"/>
    </row>
    <row r="54815" spans="31:31" ht="15.75" x14ac:dyDescent="0.3">
      <c r="AE54815" s="70"/>
    </row>
    <row r="54816" spans="31:31" ht="15.75" x14ac:dyDescent="0.3">
      <c r="AE54816" s="70"/>
    </row>
    <row r="54817" spans="31:31" ht="15.75" x14ac:dyDescent="0.3">
      <c r="AE54817" s="70"/>
    </row>
    <row r="54818" spans="31:31" ht="15.75" x14ac:dyDescent="0.3">
      <c r="AE54818" s="70"/>
    </row>
    <row r="54819" spans="31:31" ht="15.75" x14ac:dyDescent="0.3">
      <c r="AE54819" s="70"/>
    </row>
    <row r="54820" spans="31:31" ht="15.75" x14ac:dyDescent="0.3">
      <c r="AE54820" s="70"/>
    </row>
    <row r="54821" spans="31:31" ht="15.75" x14ac:dyDescent="0.3">
      <c r="AE54821" s="70"/>
    </row>
    <row r="54822" spans="31:31" ht="15.75" x14ac:dyDescent="0.3">
      <c r="AE54822" s="70"/>
    </row>
    <row r="54823" spans="31:31" ht="15.75" x14ac:dyDescent="0.3">
      <c r="AE54823" s="70"/>
    </row>
    <row r="54824" spans="31:31" ht="15.75" x14ac:dyDescent="0.3">
      <c r="AE54824" s="70"/>
    </row>
    <row r="54825" spans="31:31" ht="15.75" x14ac:dyDescent="0.3">
      <c r="AE54825" s="70"/>
    </row>
    <row r="54826" spans="31:31" ht="15.75" x14ac:dyDescent="0.3">
      <c r="AE54826" s="70"/>
    </row>
    <row r="54827" spans="31:31" ht="15.75" x14ac:dyDescent="0.3">
      <c r="AE54827" s="70"/>
    </row>
    <row r="54828" spans="31:31" ht="15.75" x14ac:dyDescent="0.3">
      <c r="AE54828" s="70"/>
    </row>
    <row r="54829" spans="31:31" ht="15.75" x14ac:dyDescent="0.3">
      <c r="AE54829" s="70"/>
    </row>
    <row r="54830" spans="31:31" ht="15.75" x14ac:dyDescent="0.3">
      <c r="AE54830" s="70"/>
    </row>
    <row r="54831" spans="31:31" ht="15.75" x14ac:dyDescent="0.3">
      <c r="AE54831" s="70"/>
    </row>
    <row r="54832" spans="31:31" ht="15.75" x14ac:dyDescent="0.3">
      <c r="AE54832" s="70"/>
    </row>
    <row r="54833" spans="31:31" ht="15.75" x14ac:dyDescent="0.3">
      <c r="AE54833" s="70"/>
    </row>
    <row r="54834" spans="31:31" ht="15.75" x14ac:dyDescent="0.3">
      <c r="AE54834" s="70"/>
    </row>
    <row r="54835" spans="31:31" ht="15.75" x14ac:dyDescent="0.3">
      <c r="AE54835" s="70"/>
    </row>
    <row r="54836" spans="31:31" ht="15.75" x14ac:dyDescent="0.3">
      <c r="AE54836" s="70"/>
    </row>
    <row r="54837" spans="31:31" ht="15.75" x14ac:dyDescent="0.3">
      <c r="AE54837" s="70"/>
    </row>
    <row r="54838" spans="31:31" ht="15.75" x14ac:dyDescent="0.3">
      <c r="AE54838" s="70"/>
    </row>
    <row r="54839" spans="31:31" ht="15.75" x14ac:dyDescent="0.3">
      <c r="AE54839" s="70"/>
    </row>
    <row r="54840" spans="31:31" ht="15.75" x14ac:dyDescent="0.3">
      <c r="AE54840" s="70"/>
    </row>
    <row r="54841" spans="31:31" ht="15.75" x14ac:dyDescent="0.3">
      <c r="AE54841" s="70"/>
    </row>
    <row r="54842" spans="31:31" ht="15.75" x14ac:dyDescent="0.3">
      <c r="AE54842" s="70"/>
    </row>
    <row r="54843" spans="31:31" ht="15.75" x14ac:dyDescent="0.3">
      <c r="AE54843" s="70"/>
    </row>
    <row r="54844" spans="31:31" ht="15.75" x14ac:dyDescent="0.3">
      <c r="AE54844" s="70"/>
    </row>
    <row r="54845" spans="31:31" ht="15.75" x14ac:dyDescent="0.3">
      <c r="AE54845" s="70"/>
    </row>
    <row r="54846" spans="31:31" ht="15.75" x14ac:dyDescent="0.3">
      <c r="AE54846" s="70"/>
    </row>
    <row r="54847" spans="31:31" ht="15.75" x14ac:dyDescent="0.3">
      <c r="AE54847" s="70"/>
    </row>
    <row r="54848" spans="31:31" ht="15.75" x14ac:dyDescent="0.3">
      <c r="AE54848" s="70"/>
    </row>
    <row r="54849" spans="31:31" ht="15.75" x14ac:dyDescent="0.3">
      <c r="AE54849" s="70"/>
    </row>
    <row r="54850" spans="31:31" ht="15.75" x14ac:dyDescent="0.3">
      <c r="AE54850" s="70"/>
    </row>
    <row r="54851" spans="31:31" ht="15.75" x14ac:dyDescent="0.3">
      <c r="AE54851" s="70"/>
    </row>
    <row r="54852" spans="31:31" ht="15.75" x14ac:dyDescent="0.3">
      <c r="AE54852" s="70"/>
    </row>
    <row r="54853" spans="31:31" ht="15.75" x14ac:dyDescent="0.3">
      <c r="AE54853" s="70"/>
    </row>
    <row r="54854" spans="31:31" ht="15.75" x14ac:dyDescent="0.3">
      <c r="AE54854" s="70"/>
    </row>
    <row r="54855" spans="31:31" ht="15.75" x14ac:dyDescent="0.3">
      <c r="AE54855" s="70"/>
    </row>
    <row r="54856" spans="31:31" ht="15.75" x14ac:dyDescent="0.3">
      <c r="AE54856" s="70"/>
    </row>
    <row r="54857" spans="31:31" ht="15.75" x14ac:dyDescent="0.3">
      <c r="AE54857" s="70"/>
    </row>
    <row r="54858" spans="31:31" ht="15.75" x14ac:dyDescent="0.3">
      <c r="AE54858" s="70"/>
    </row>
    <row r="54859" spans="31:31" ht="15.75" x14ac:dyDescent="0.3">
      <c r="AE54859" s="70"/>
    </row>
    <row r="54860" spans="31:31" ht="15.75" x14ac:dyDescent="0.3">
      <c r="AE54860" s="70"/>
    </row>
    <row r="54861" spans="31:31" ht="15.75" x14ac:dyDescent="0.3">
      <c r="AE54861" s="70"/>
    </row>
    <row r="54862" spans="31:31" ht="15.75" x14ac:dyDescent="0.3">
      <c r="AE54862" s="70"/>
    </row>
    <row r="54863" spans="31:31" ht="15.75" x14ac:dyDescent="0.3">
      <c r="AE54863" s="70"/>
    </row>
    <row r="54864" spans="31:31" ht="15.75" x14ac:dyDescent="0.3">
      <c r="AE54864" s="70"/>
    </row>
    <row r="54865" spans="31:31" ht="15.75" x14ac:dyDescent="0.3">
      <c r="AE54865" s="70"/>
    </row>
    <row r="54866" spans="31:31" ht="15.75" x14ac:dyDescent="0.3">
      <c r="AE54866" s="70"/>
    </row>
    <row r="54867" spans="31:31" ht="15.75" x14ac:dyDescent="0.3">
      <c r="AE54867" s="70"/>
    </row>
    <row r="54868" spans="31:31" ht="15.75" x14ac:dyDescent="0.3">
      <c r="AE54868" s="70"/>
    </row>
    <row r="54869" spans="31:31" ht="15.75" x14ac:dyDescent="0.3">
      <c r="AE54869" s="70"/>
    </row>
    <row r="54870" spans="31:31" ht="15.75" x14ac:dyDescent="0.3">
      <c r="AE54870" s="70"/>
    </row>
    <row r="54871" spans="31:31" ht="15.75" x14ac:dyDescent="0.3">
      <c r="AE54871" s="70"/>
    </row>
    <row r="54872" spans="31:31" ht="15.75" x14ac:dyDescent="0.3">
      <c r="AE54872" s="70"/>
    </row>
    <row r="54873" spans="31:31" ht="15.75" x14ac:dyDescent="0.3">
      <c r="AE54873" s="70"/>
    </row>
    <row r="54874" spans="31:31" ht="15.75" x14ac:dyDescent="0.3">
      <c r="AE54874" s="70"/>
    </row>
    <row r="54875" spans="31:31" ht="15.75" x14ac:dyDescent="0.3">
      <c r="AE54875" s="70"/>
    </row>
    <row r="54876" spans="31:31" ht="15.75" x14ac:dyDescent="0.3">
      <c r="AE54876" s="70"/>
    </row>
    <row r="54877" spans="31:31" ht="15.75" x14ac:dyDescent="0.3">
      <c r="AE54877" s="70"/>
    </row>
    <row r="54878" spans="31:31" ht="15.75" x14ac:dyDescent="0.3">
      <c r="AE54878" s="70"/>
    </row>
    <row r="54879" spans="31:31" ht="15.75" x14ac:dyDescent="0.3">
      <c r="AE54879" s="70"/>
    </row>
    <row r="54880" spans="31:31" ht="15.75" x14ac:dyDescent="0.3">
      <c r="AE54880" s="70"/>
    </row>
    <row r="54881" spans="31:31" ht="15.75" x14ac:dyDescent="0.3">
      <c r="AE54881" s="70"/>
    </row>
    <row r="54882" spans="31:31" ht="15.75" x14ac:dyDescent="0.3">
      <c r="AE54882" s="70"/>
    </row>
    <row r="54883" spans="31:31" ht="15.75" x14ac:dyDescent="0.3">
      <c r="AE54883" s="70"/>
    </row>
    <row r="54884" spans="31:31" ht="15.75" x14ac:dyDescent="0.3">
      <c r="AE54884" s="70"/>
    </row>
    <row r="54885" spans="31:31" ht="15.75" x14ac:dyDescent="0.3">
      <c r="AE54885" s="70"/>
    </row>
    <row r="54886" spans="31:31" ht="15.75" x14ac:dyDescent="0.3">
      <c r="AE54886" s="70"/>
    </row>
    <row r="54887" spans="31:31" ht="15.75" x14ac:dyDescent="0.3">
      <c r="AE54887" s="70"/>
    </row>
    <row r="54888" spans="31:31" ht="15.75" x14ac:dyDescent="0.3">
      <c r="AE54888" s="70"/>
    </row>
    <row r="54889" spans="31:31" ht="15.75" x14ac:dyDescent="0.3">
      <c r="AE54889" s="70"/>
    </row>
    <row r="54890" spans="31:31" ht="15.75" x14ac:dyDescent="0.3">
      <c r="AE54890" s="70"/>
    </row>
    <row r="54891" spans="31:31" ht="15.75" x14ac:dyDescent="0.3">
      <c r="AE54891" s="70"/>
    </row>
    <row r="54892" spans="31:31" ht="15.75" x14ac:dyDescent="0.3">
      <c r="AE54892" s="70"/>
    </row>
    <row r="54893" spans="31:31" ht="15.75" x14ac:dyDescent="0.3">
      <c r="AE54893" s="70"/>
    </row>
    <row r="54894" spans="31:31" ht="15.75" x14ac:dyDescent="0.3">
      <c r="AE54894" s="70"/>
    </row>
    <row r="54895" spans="31:31" ht="15.75" x14ac:dyDescent="0.3">
      <c r="AE54895" s="70"/>
    </row>
    <row r="54896" spans="31:31" ht="15.75" x14ac:dyDescent="0.3">
      <c r="AE54896" s="70"/>
    </row>
    <row r="54897" spans="31:31" ht="15.75" x14ac:dyDescent="0.3">
      <c r="AE54897" s="70"/>
    </row>
    <row r="54898" spans="31:31" ht="15.75" x14ac:dyDescent="0.3">
      <c r="AE54898" s="70"/>
    </row>
    <row r="54899" spans="31:31" ht="15.75" x14ac:dyDescent="0.3">
      <c r="AE54899" s="70"/>
    </row>
    <row r="54900" spans="31:31" ht="15.75" x14ac:dyDescent="0.3">
      <c r="AE54900" s="70"/>
    </row>
    <row r="54901" spans="31:31" ht="15.75" x14ac:dyDescent="0.3">
      <c r="AE54901" s="70"/>
    </row>
    <row r="54902" spans="31:31" ht="15.75" x14ac:dyDescent="0.3">
      <c r="AE54902" s="70"/>
    </row>
    <row r="54903" spans="31:31" ht="15.75" x14ac:dyDescent="0.3">
      <c r="AE54903" s="70"/>
    </row>
    <row r="54904" spans="31:31" ht="15.75" x14ac:dyDescent="0.3">
      <c r="AE54904" s="70"/>
    </row>
    <row r="54905" spans="31:31" ht="15.75" x14ac:dyDescent="0.3">
      <c r="AE54905" s="70"/>
    </row>
    <row r="54906" spans="31:31" ht="15.75" x14ac:dyDescent="0.3">
      <c r="AE54906" s="70"/>
    </row>
    <row r="54907" spans="31:31" ht="15.75" x14ac:dyDescent="0.3">
      <c r="AE54907" s="70"/>
    </row>
    <row r="54908" spans="31:31" ht="15.75" x14ac:dyDescent="0.3">
      <c r="AE54908" s="70"/>
    </row>
    <row r="54909" spans="31:31" ht="15.75" x14ac:dyDescent="0.3">
      <c r="AE54909" s="70"/>
    </row>
    <row r="54910" spans="31:31" ht="15.75" x14ac:dyDescent="0.3">
      <c r="AE54910" s="70"/>
    </row>
    <row r="54911" spans="31:31" ht="15.75" x14ac:dyDescent="0.3">
      <c r="AE54911" s="70"/>
    </row>
    <row r="54912" spans="31:31" ht="15.75" x14ac:dyDescent="0.3">
      <c r="AE54912" s="70"/>
    </row>
    <row r="54913" spans="31:31" ht="15.75" x14ac:dyDescent="0.3">
      <c r="AE54913" s="70"/>
    </row>
    <row r="54914" spans="31:31" ht="15.75" x14ac:dyDescent="0.3">
      <c r="AE54914" s="70"/>
    </row>
    <row r="54915" spans="31:31" ht="15.75" x14ac:dyDescent="0.3">
      <c r="AE54915" s="70"/>
    </row>
    <row r="54916" spans="31:31" ht="15.75" x14ac:dyDescent="0.3">
      <c r="AE54916" s="70"/>
    </row>
    <row r="54917" spans="31:31" ht="15.75" x14ac:dyDescent="0.3">
      <c r="AE54917" s="70"/>
    </row>
    <row r="54918" spans="31:31" ht="15.75" x14ac:dyDescent="0.3">
      <c r="AE54918" s="70"/>
    </row>
    <row r="54919" spans="31:31" ht="15.75" x14ac:dyDescent="0.3">
      <c r="AE54919" s="70"/>
    </row>
    <row r="54920" spans="31:31" ht="15.75" x14ac:dyDescent="0.3">
      <c r="AE54920" s="70"/>
    </row>
    <row r="54921" spans="31:31" ht="15.75" x14ac:dyDescent="0.3">
      <c r="AE54921" s="70"/>
    </row>
    <row r="54922" spans="31:31" ht="15.75" x14ac:dyDescent="0.3">
      <c r="AE54922" s="70"/>
    </row>
    <row r="54923" spans="31:31" ht="15.75" x14ac:dyDescent="0.3">
      <c r="AE54923" s="70"/>
    </row>
    <row r="54924" spans="31:31" ht="15.75" x14ac:dyDescent="0.3">
      <c r="AE54924" s="70"/>
    </row>
    <row r="54925" spans="31:31" ht="15.75" x14ac:dyDescent="0.3">
      <c r="AE54925" s="70"/>
    </row>
    <row r="54926" spans="31:31" ht="15.75" x14ac:dyDescent="0.3">
      <c r="AE54926" s="70"/>
    </row>
    <row r="54927" spans="31:31" ht="15.75" x14ac:dyDescent="0.3">
      <c r="AE54927" s="70"/>
    </row>
    <row r="54928" spans="31:31" ht="15.75" x14ac:dyDescent="0.3">
      <c r="AE54928" s="70"/>
    </row>
    <row r="54929" spans="31:31" ht="15.75" x14ac:dyDescent="0.3">
      <c r="AE54929" s="70"/>
    </row>
    <row r="54930" spans="31:31" ht="15.75" x14ac:dyDescent="0.3">
      <c r="AE54930" s="70"/>
    </row>
    <row r="54931" spans="31:31" ht="15.75" x14ac:dyDescent="0.3">
      <c r="AE54931" s="70"/>
    </row>
    <row r="54932" spans="31:31" ht="15.75" x14ac:dyDescent="0.3">
      <c r="AE54932" s="70"/>
    </row>
    <row r="54933" spans="31:31" ht="15.75" x14ac:dyDescent="0.3">
      <c r="AE54933" s="70"/>
    </row>
    <row r="54934" spans="31:31" ht="15.75" x14ac:dyDescent="0.3">
      <c r="AE54934" s="70"/>
    </row>
    <row r="54935" spans="31:31" ht="15.75" x14ac:dyDescent="0.3">
      <c r="AE54935" s="70"/>
    </row>
    <row r="54936" spans="31:31" ht="15.75" x14ac:dyDescent="0.3">
      <c r="AE54936" s="70"/>
    </row>
    <row r="54937" spans="31:31" ht="15.75" x14ac:dyDescent="0.3">
      <c r="AE54937" s="70"/>
    </row>
    <row r="54938" spans="31:31" ht="15.75" x14ac:dyDescent="0.3">
      <c r="AE54938" s="70"/>
    </row>
    <row r="54939" spans="31:31" ht="15.75" x14ac:dyDescent="0.3">
      <c r="AE54939" s="70"/>
    </row>
    <row r="54940" spans="31:31" ht="15.75" x14ac:dyDescent="0.3">
      <c r="AE54940" s="70"/>
    </row>
    <row r="54941" spans="31:31" ht="15.75" x14ac:dyDescent="0.3">
      <c r="AE54941" s="70"/>
    </row>
    <row r="54942" spans="31:31" ht="15.75" x14ac:dyDescent="0.3">
      <c r="AE54942" s="70"/>
    </row>
    <row r="54943" spans="31:31" ht="15.75" x14ac:dyDescent="0.3">
      <c r="AE54943" s="70"/>
    </row>
    <row r="54944" spans="31:31" ht="15.75" x14ac:dyDescent="0.3">
      <c r="AE54944" s="70"/>
    </row>
    <row r="54945" spans="31:31" ht="15.75" x14ac:dyDescent="0.3">
      <c r="AE54945" s="70"/>
    </row>
    <row r="54946" spans="31:31" ht="15.75" x14ac:dyDescent="0.3">
      <c r="AE54946" s="70"/>
    </row>
    <row r="54947" spans="31:31" ht="15.75" x14ac:dyDescent="0.3">
      <c r="AE54947" s="70"/>
    </row>
    <row r="54948" spans="31:31" ht="15.75" x14ac:dyDescent="0.3">
      <c r="AE54948" s="70"/>
    </row>
    <row r="54949" spans="31:31" ht="15.75" x14ac:dyDescent="0.3">
      <c r="AE54949" s="70"/>
    </row>
    <row r="54950" spans="31:31" ht="15.75" x14ac:dyDescent="0.3">
      <c r="AE54950" s="70"/>
    </row>
    <row r="54951" spans="31:31" ht="15.75" x14ac:dyDescent="0.3">
      <c r="AE54951" s="70"/>
    </row>
    <row r="54952" spans="31:31" ht="15.75" x14ac:dyDescent="0.3">
      <c r="AE54952" s="70"/>
    </row>
    <row r="54953" spans="31:31" ht="15.75" x14ac:dyDescent="0.3">
      <c r="AE54953" s="70"/>
    </row>
    <row r="54954" spans="31:31" ht="15.75" x14ac:dyDescent="0.3">
      <c r="AE54954" s="70"/>
    </row>
    <row r="54955" spans="31:31" ht="15.75" x14ac:dyDescent="0.3">
      <c r="AE54955" s="70"/>
    </row>
    <row r="54956" spans="31:31" ht="15.75" x14ac:dyDescent="0.3">
      <c r="AE54956" s="70"/>
    </row>
    <row r="54957" spans="31:31" ht="15.75" x14ac:dyDescent="0.3">
      <c r="AE54957" s="70"/>
    </row>
    <row r="54958" spans="31:31" ht="15.75" x14ac:dyDescent="0.3">
      <c r="AE54958" s="70"/>
    </row>
    <row r="54959" spans="31:31" ht="15.75" x14ac:dyDescent="0.3">
      <c r="AE54959" s="70"/>
    </row>
    <row r="54960" spans="31:31" ht="15.75" x14ac:dyDescent="0.3">
      <c r="AE54960" s="70"/>
    </row>
    <row r="54961" spans="31:31" ht="15.75" x14ac:dyDescent="0.3">
      <c r="AE54961" s="70"/>
    </row>
    <row r="54962" spans="31:31" ht="15.75" x14ac:dyDescent="0.3">
      <c r="AE54962" s="70"/>
    </row>
    <row r="54963" spans="31:31" ht="15.75" x14ac:dyDescent="0.3">
      <c r="AE54963" s="70"/>
    </row>
    <row r="54964" spans="31:31" ht="15.75" x14ac:dyDescent="0.3">
      <c r="AE54964" s="70"/>
    </row>
    <row r="54965" spans="31:31" ht="15.75" x14ac:dyDescent="0.3">
      <c r="AE54965" s="70"/>
    </row>
    <row r="54966" spans="31:31" ht="15.75" x14ac:dyDescent="0.3">
      <c r="AE54966" s="70"/>
    </row>
    <row r="54967" spans="31:31" ht="15.75" x14ac:dyDescent="0.3">
      <c r="AE54967" s="70"/>
    </row>
    <row r="54968" spans="31:31" ht="15.75" x14ac:dyDescent="0.3">
      <c r="AE54968" s="70"/>
    </row>
    <row r="54969" spans="31:31" ht="15.75" x14ac:dyDescent="0.3">
      <c r="AE54969" s="70"/>
    </row>
    <row r="54970" spans="31:31" ht="15.75" x14ac:dyDescent="0.3">
      <c r="AE54970" s="70"/>
    </row>
    <row r="54971" spans="31:31" ht="15.75" x14ac:dyDescent="0.3">
      <c r="AE54971" s="70"/>
    </row>
    <row r="54972" spans="31:31" ht="15.75" x14ac:dyDescent="0.3">
      <c r="AE54972" s="70"/>
    </row>
    <row r="54973" spans="31:31" ht="15.75" x14ac:dyDescent="0.3">
      <c r="AE54973" s="70"/>
    </row>
    <row r="54974" spans="31:31" ht="15.75" x14ac:dyDescent="0.3">
      <c r="AE54974" s="70"/>
    </row>
    <row r="54975" spans="31:31" ht="15.75" x14ac:dyDescent="0.3">
      <c r="AE54975" s="70"/>
    </row>
    <row r="54976" spans="31:31" ht="15.75" x14ac:dyDescent="0.3">
      <c r="AE54976" s="70"/>
    </row>
    <row r="54977" spans="31:31" ht="15.75" x14ac:dyDescent="0.3">
      <c r="AE54977" s="70"/>
    </row>
    <row r="54978" spans="31:31" ht="15.75" x14ac:dyDescent="0.3">
      <c r="AE54978" s="70"/>
    </row>
    <row r="54979" spans="31:31" ht="15.75" x14ac:dyDescent="0.3">
      <c r="AE54979" s="70"/>
    </row>
    <row r="54980" spans="31:31" ht="15.75" x14ac:dyDescent="0.3">
      <c r="AE54980" s="70"/>
    </row>
    <row r="54981" spans="31:31" ht="15.75" x14ac:dyDescent="0.3">
      <c r="AE54981" s="70"/>
    </row>
    <row r="54982" spans="31:31" ht="15.75" x14ac:dyDescent="0.3">
      <c r="AE54982" s="70"/>
    </row>
    <row r="54983" spans="31:31" ht="15.75" x14ac:dyDescent="0.3">
      <c r="AE54983" s="70"/>
    </row>
    <row r="54984" spans="31:31" ht="15.75" x14ac:dyDescent="0.3">
      <c r="AE54984" s="70"/>
    </row>
    <row r="54985" spans="31:31" ht="15.75" x14ac:dyDescent="0.3">
      <c r="AE54985" s="70"/>
    </row>
    <row r="54986" spans="31:31" ht="15.75" x14ac:dyDescent="0.3">
      <c r="AE54986" s="70"/>
    </row>
    <row r="54987" spans="31:31" ht="15.75" x14ac:dyDescent="0.3">
      <c r="AE54987" s="70"/>
    </row>
    <row r="54988" spans="31:31" ht="15.75" x14ac:dyDescent="0.3">
      <c r="AE54988" s="70"/>
    </row>
    <row r="54989" spans="31:31" ht="15.75" x14ac:dyDescent="0.3">
      <c r="AE54989" s="70"/>
    </row>
    <row r="54990" spans="31:31" ht="15.75" x14ac:dyDescent="0.3">
      <c r="AE54990" s="70"/>
    </row>
    <row r="54991" spans="31:31" ht="15.75" x14ac:dyDescent="0.3">
      <c r="AE54991" s="70"/>
    </row>
    <row r="54992" spans="31:31" ht="15.75" x14ac:dyDescent="0.3">
      <c r="AE54992" s="70"/>
    </row>
    <row r="54993" spans="31:31" ht="15.75" x14ac:dyDescent="0.3">
      <c r="AE54993" s="70"/>
    </row>
    <row r="54994" spans="31:31" ht="15.75" x14ac:dyDescent="0.3">
      <c r="AE54994" s="70"/>
    </row>
    <row r="54995" spans="31:31" ht="15.75" x14ac:dyDescent="0.3">
      <c r="AE54995" s="70"/>
    </row>
    <row r="54996" spans="31:31" ht="15.75" x14ac:dyDescent="0.3">
      <c r="AE54996" s="70"/>
    </row>
    <row r="54997" spans="31:31" ht="15.75" x14ac:dyDescent="0.3">
      <c r="AE54997" s="70"/>
    </row>
    <row r="54998" spans="31:31" ht="15.75" x14ac:dyDescent="0.3">
      <c r="AE54998" s="70"/>
    </row>
    <row r="54999" spans="31:31" ht="15.75" x14ac:dyDescent="0.3">
      <c r="AE54999" s="70"/>
    </row>
    <row r="55000" spans="31:31" ht="15.75" x14ac:dyDescent="0.3">
      <c r="AE55000" s="70"/>
    </row>
    <row r="55001" spans="31:31" ht="15.75" x14ac:dyDescent="0.3">
      <c r="AE55001" s="70"/>
    </row>
    <row r="55002" spans="31:31" ht="15.75" x14ac:dyDescent="0.3">
      <c r="AE55002" s="70"/>
    </row>
    <row r="55003" spans="31:31" ht="15.75" x14ac:dyDescent="0.3">
      <c r="AE55003" s="70"/>
    </row>
    <row r="55004" spans="31:31" ht="15.75" x14ac:dyDescent="0.3">
      <c r="AE55004" s="70"/>
    </row>
    <row r="55005" spans="31:31" ht="15.75" x14ac:dyDescent="0.3">
      <c r="AE55005" s="70"/>
    </row>
    <row r="55006" spans="31:31" ht="15.75" x14ac:dyDescent="0.3">
      <c r="AE55006" s="70"/>
    </row>
    <row r="55007" spans="31:31" ht="15.75" x14ac:dyDescent="0.3">
      <c r="AE55007" s="70"/>
    </row>
    <row r="55008" spans="31:31" ht="15.75" x14ac:dyDescent="0.3">
      <c r="AE55008" s="70"/>
    </row>
    <row r="55009" spans="31:31" ht="15.75" x14ac:dyDescent="0.3">
      <c r="AE55009" s="70"/>
    </row>
    <row r="55010" spans="31:31" ht="15.75" x14ac:dyDescent="0.3">
      <c r="AE55010" s="70"/>
    </row>
    <row r="55011" spans="31:31" ht="15.75" x14ac:dyDescent="0.3">
      <c r="AE55011" s="70"/>
    </row>
    <row r="55012" spans="31:31" ht="15.75" x14ac:dyDescent="0.3">
      <c r="AE55012" s="70"/>
    </row>
    <row r="55013" spans="31:31" ht="15.75" x14ac:dyDescent="0.3">
      <c r="AE55013" s="70"/>
    </row>
    <row r="55014" spans="31:31" ht="15.75" x14ac:dyDescent="0.3">
      <c r="AE55014" s="70"/>
    </row>
    <row r="55015" spans="31:31" ht="15.75" x14ac:dyDescent="0.3">
      <c r="AE55015" s="70"/>
    </row>
    <row r="55016" spans="31:31" ht="15.75" x14ac:dyDescent="0.3">
      <c r="AE55016" s="70"/>
    </row>
    <row r="55017" spans="31:31" ht="15.75" x14ac:dyDescent="0.3">
      <c r="AE55017" s="70"/>
    </row>
    <row r="55018" spans="31:31" ht="15.75" x14ac:dyDescent="0.3">
      <c r="AE55018" s="70"/>
    </row>
    <row r="55019" spans="31:31" ht="15.75" x14ac:dyDescent="0.3">
      <c r="AE55019" s="70"/>
    </row>
    <row r="55020" spans="31:31" ht="15.75" x14ac:dyDescent="0.3">
      <c r="AE55020" s="70"/>
    </row>
    <row r="55021" spans="31:31" ht="15.75" x14ac:dyDescent="0.3">
      <c r="AE55021" s="70"/>
    </row>
    <row r="55022" spans="31:31" ht="15.75" x14ac:dyDescent="0.3">
      <c r="AE55022" s="70"/>
    </row>
    <row r="55023" spans="31:31" ht="15.75" x14ac:dyDescent="0.3">
      <c r="AE55023" s="70"/>
    </row>
    <row r="55024" spans="31:31" ht="15.75" x14ac:dyDescent="0.3">
      <c r="AE55024" s="70"/>
    </row>
    <row r="55025" spans="31:31" ht="15.75" x14ac:dyDescent="0.3">
      <c r="AE55025" s="70"/>
    </row>
    <row r="55026" spans="31:31" ht="15.75" x14ac:dyDescent="0.3">
      <c r="AE55026" s="70"/>
    </row>
    <row r="55027" spans="31:31" ht="15.75" x14ac:dyDescent="0.3">
      <c r="AE55027" s="70"/>
    </row>
    <row r="55028" spans="31:31" ht="15.75" x14ac:dyDescent="0.3">
      <c r="AE55028" s="70"/>
    </row>
    <row r="55029" spans="31:31" ht="15.75" x14ac:dyDescent="0.3">
      <c r="AE55029" s="70"/>
    </row>
    <row r="55030" spans="31:31" ht="15.75" x14ac:dyDescent="0.3">
      <c r="AE55030" s="70"/>
    </row>
    <row r="55031" spans="31:31" ht="15.75" x14ac:dyDescent="0.3">
      <c r="AE55031" s="70"/>
    </row>
    <row r="55032" spans="31:31" ht="15.75" x14ac:dyDescent="0.3">
      <c r="AE55032" s="70"/>
    </row>
    <row r="55033" spans="31:31" ht="15.75" x14ac:dyDescent="0.3">
      <c r="AE55033" s="70"/>
    </row>
    <row r="55034" spans="31:31" ht="15.75" x14ac:dyDescent="0.3">
      <c r="AE55034" s="70"/>
    </row>
    <row r="55035" spans="31:31" ht="15.75" x14ac:dyDescent="0.3">
      <c r="AE55035" s="70"/>
    </row>
    <row r="55036" spans="31:31" ht="15.75" x14ac:dyDescent="0.3">
      <c r="AE55036" s="70"/>
    </row>
    <row r="55037" spans="31:31" ht="15.75" x14ac:dyDescent="0.3">
      <c r="AE55037" s="70"/>
    </row>
    <row r="55038" spans="31:31" ht="15.75" x14ac:dyDescent="0.3">
      <c r="AE55038" s="70"/>
    </row>
    <row r="55039" spans="31:31" ht="15.75" x14ac:dyDescent="0.3">
      <c r="AE55039" s="70"/>
    </row>
    <row r="55040" spans="31:31" ht="15.75" x14ac:dyDescent="0.3">
      <c r="AE55040" s="70"/>
    </row>
    <row r="55041" spans="31:31" ht="15.75" x14ac:dyDescent="0.3">
      <c r="AE55041" s="70"/>
    </row>
    <row r="55042" spans="31:31" ht="15.75" x14ac:dyDescent="0.3">
      <c r="AE55042" s="70"/>
    </row>
    <row r="55043" spans="31:31" ht="15.75" x14ac:dyDescent="0.3">
      <c r="AE55043" s="70"/>
    </row>
    <row r="55044" spans="31:31" ht="15.75" x14ac:dyDescent="0.3">
      <c r="AE55044" s="70"/>
    </row>
    <row r="55045" spans="31:31" ht="15.75" x14ac:dyDescent="0.3">
      <c r="AE55045" s="70"/>
    </row>
    <row r="55046" spans="31:31" ht="15.75" x14ac:dyDescent="0.3">
      <c r="AE55046" s="70"/>
    </row>
    <row r="55047" spans="31:31" ht="15.75" x14ac:dyDescent="0.3">
      <c r="AE55047" s="70"/>
    </row>
    <row r="55048" spans="31:31" ht="15.75" x14ac:dyDescent="0.3">
      <c r="AE55048" s="70"/>
    </row>
    <row r="55049" spans="31:31" ht="15.75" x14ac:dyDescent="0.3">
      <c r="AE55049" s="70"/>
    </row>
    <row r="55050" spans="31:31" ht="15.75" x14ac:dyDescent="0.3">
      <c r="AE55050" s="70"/>
    </row>
    <row r="55051" spans="31:31" ht="15.75" x14ac:dyDescent="0.3">
      <c r="AE55051" s="70"/>
    </row>
    <row r="55052" spans="31:31" ht="15.75" x14ac:dyDescent="0.3">
      <c r="AE55052" s="70"/>
    </row>
    <row r="55053" spans="31:31" ht="15.75" x14ac:dyDescent="0.3">
      <c r="AE55053" s="70"/>
    </row>
    <row r="55054" spans="31:31" ht="15.75" x14ac:dyDescent="0.3">
      <c r="AE55054" s="70"/>
    </row>
    <row r="55055" spans="31:31" ht="15.75" x14ac:dyDescent="0.3">
      <c r="AE55055" s="70"/>
    </row>
    <row r="55056" spans="31:31" ht="15.75" x14ac:dyDescent="0.3">
      <c r="AE55056" s="70"/>
    </row>
    <row r="55057" spans="31:31" ht="15.75" x14ac:dyDescent="0.3">
      <c r="AE55057" s="70"/>
    </row>
    <row r="55058" spans="31:31" ht="15.75" x14ac:dyDescent="0.3">
      <c r="AE55058" s="70"/>
    </row>
    <row r="55059" spans="31:31" ht="15.75" x14ac:dyDescent="0.3">
      <c r="AE55059" s="70"/>
    </row>
    <row r="55060" spans="31:31" ht="15.75" x14ac:dyDescent="0.3">
      <c r="AE55060" s="70"/>
    </row>
    <row r="55061" spans="31:31" ht="15.75" x14ac:dyDescent="0.3">
      <c r="AE55061" s="70"/>
    </row>
    <row r="55062" spans="31:31" ht="15.75" x14ac:dyDescent="0.3">
      <c r="AE55062" s="70"/>
    </row>
    <row r="55063" spans="31:31" ht="15.75" x14ac:dyDescent="0.3">
      <c r="AE55063" s="70"/>
    </row>
    <row r="55064" spans="31:31" ht="15.75" x14ac:dyDescent="0.3">
      <c r="AE55064" s="70"/>
    </row>
    <row r="55065" spans="31:31" ht="15.75" x14ac:dyDescent="0.3">
      <c r="AE55065" s="70"/>
    </row>
    <row r="55066" spans="31:31" ht="15.75" x14ac:dyDescent="0.3">
      <c r="AE55066" s="70"/>
    </row>
    <row r="55067" spans="31:31" ht="15.75" x14ac:dyDescent="0.3">
      <c r="AE55067" s="70"/>
    </row>
    <row r="55068" spans="31:31" ht="15.75" x14ac:dyDescent="0.3">
      <c r="AE55068" s="70"/>
    </row>
    <row r="55069" spans="31:31" ht="15.75" x14ac:dyDescent="0.3">
      <c r="AE55069" s="70"/>
    </row>
    <row r="55070" spans="31:31" ht="15.75" x14ac:dyDescent="0.3">
      <c r="AE55070" s="70"/>
    </row>
    <row r="55071" spans="31:31" ht="15.75" x14ac:dyDescent="0.3">
      <c r="AE55071" s="70"/>
    </row>
    <row r="55072" spans="31:31" ht="15.75" x14ac:dyDescent="0.3">
      <c r="AE55072" s="70"/>
    </row>
    <row r="55073" spans="31:31" ht="15.75" x14ac:dyDescent="0.3">
      <c r="AE55073" s="70"/>
    </row>
    <row r="55074" spans="31:31" ht="15.75" x14ac:dyDescent="0.3">
      <c r="AE55074" s="70"/>
    </row>
    <row r="55075" spans="31:31" ht="15.75" x14ac:dyDescent="0.3">
      <c r="AE55075" s="70"/>
    </row>
    <row r="55076" spans="31:31" ht="15.75" x14ac:dyDescent="0.3">
      <c r="AE55076" s="70"/>
    </row>
    <row r="55077" spans="31:31" ht="15.75" x14ac:dyDescent="0.3">
      <c r="AE55077" s="70"/>
    </row>
    <row r="55078" spans="31:31" ht="15.75" x14ac:dyDescent="0.3">
      <c r="AE55078" s="70"/>
    </row>
    <row r="55079" spans="31:31" ht="15.75" x14ac:dyDescent="0.3">
      <c r="AE55079" s="70"/>
    </row>
    <row r="55080" spans="31:31" ht="15.75" x14ac:dyDescent="0.3">
      <c r="AE55080" s="70"/>
    </row>
    <row r="55081" spans="31:31" ht="15.75" x14ac:dyDescent="0.3">
      <c r="AE55081" s="70"/>
    </row>
    <row r="55082" spans="31:31" ht="15.75" x14ac:dyDescent="0.3">
      <c r="AE55082" s="70"/>
    </row>
    <row r="55083" spans="31:31" ht="15.75" x14ac:dyDescent="0.3">
      <c r="AE55083" s="70"/>
    </row>
    <row r="55084" spans="31:31" ht="15.75" x14ac:dyDescent="0.3">
      <c r="AE55084" s="70"/>
    </row>
    <row r="55085" spans="31:31" ht="15.75" x14ac:dyDescent="0.3">
      <c r="AE55085" s="70"/>
    </row>
    <row r="55086" spans="31:31" ht="15.75" x14ac:dyDescent="0.3">
      <c r="AE55086" s="70"/>
    </row>
    <row r="55087" spans="31:31" ht="15.75" x14ac:dyDescent="0.3">
      <c r="AE55087" s="70"/>
    </row>
    <row r="55088" spans="31:31" ht="15.75" x14ac:dyDescent="0.3">
      <c r="AE55088" s="70"/>
    </row>
    <row r="55089" spans="31:31" ht="15.75" x14ac:dyDescent="0.3">
      <c r="AE55089" s="70"/>
    </row>
    <row r="55090" spans="31:31" ht="15.75" x14ac:dyDescent="0.3">
      <c r="AE55090" s="70"/>
    </row>
    <row r="55091" spans="31:31" ht="15.75" x14ac:dyDescent="0.3">
      <c r="AE55091" s="70"/>
    </row>
    <row r="55092" spans="31:31" ht="15.75" x14ac:dyDescent="0.3">
      <c r="AE55092" s="70"/>
    </row>
    <row r="55093" spans="31:31" ht="15.75" x14ac:dyDescent="0.3">
      <c r="AE55093" s="70"/>
    </row>
    <row r="55094" spans="31:31" ht="15.75" x14ac:dyDescent="0.3">
      <c r="AE55094" s="70"/>
    </row>
    <row r="55095" spans="31:31" ht="15.75" x14ac:dyDescent="0.3">
      <c r="AE55095" s="70"/>
    </row>
    <row r="55096" spans="31:31" ht="15.75" x14ac:dyDescent="0.3">
      <c r="AE55096" s="70"/>
    </row>
    <row r="55097" spans="31:31" ht="15.75" x14ac:dyDescent="0.3">
      <c r="AE55097" s="70"/>
    </row>
    <row r="55098" spans="31:31" ht="15.75" x14ac:dyDescent="0.3">
      <c r="AE55098" s="70"/>
    </row>
    <row r="55099" spans="31:31" ht="15.75" x14ac:dyDescent="0.3">
      <c r="AE55099" s="70"/>
    </row>
    <row r="55100" spans="31:31" ht="15.75" x14ac:dyDescent="0.3">
      <c r="AE55100" s="70"/>
    </row>
    <row r="55101" spans="31:31" ht="15.75" x14ac:dyDescent="0.3">
      <c r="AE55101" s="70"/>
    </row>
    <row r="55102" spans="31:31" ht="15.75" x14ac:dyDescent="0.3">
      <c r="AE55102" s="70"/>
    </row>
    <row r="55103" spans="31:31" ht="15.75" x14ac:dyDescent="0.3">
      <c r="AE55103" s="70"/>
    </row>
    <row r="55104" spans="31:31" ht="15.75" x14ac:dyDescent="0.3">
      <c r="AE55104" s="70"/>
    </row>
    <row r="55105" spans="31:31" ht="15.75" x14ac:dyDescent="0.3">
      <c r="AE55105" s="70"/>
    </row>
    <row r="55106" spans="31:31" ht="15.75" x14ac:dyDescent="0.3">
      <c r="AE55106" s="70"/>
    </row>
    <row r="55107" spans="31:31" ht="15.75" x14ac:dyDescent="0.3">
      <c r="AE55107" s="70"/>
    </row>
    <row r="55108" spans="31:31" ht="15.75" x14ac:dyDescent="0.3">
      <c r="AE55108" s="70"/>
    </row>
    <row r="55109" spans="31:31" ht="15.75" x14ac:dyDescent="0.3">
      <c r="AE55109" s="70"/>
    </row>
    <row r="55110" spans="31:31" ht="15.75" x14ac:dyDescent="0.3">
      <c r="AE55110" s="70"/>
    </row>
    <row r="55111" spans="31:31" ht="15.75" x14ac:dyDescent="0.3">
      <c r="AE55111" s="70"/>
    </row>
    <row r="55112" spans="31:31" ht="15.75" x14ac:dyDescent="0.3">
      <c r="AE55112" s="70"/>
    </row>
    <row r="55113" spans="31:31" ht="15.75" x14ac:dyDescent="0.3">
      <c r="AE55113" s="70"/>
    </row>
    <row r="55114" spans="31:31" ht="15.75" x14ac:dyDescent="0.3">
      <c r="AE55114" s="70"/>
    </row>
    <row r="55115" spans="31:31" ht="15.75" x14ac:dyDescent="0.3">
      <c r="AE55115" s="70"/>
    </row>
    <row r="55116" spans="31:31" ht="15.75" x14ac:dyDescent="0.3">
      <c r="AE55116" s="70"/>
    </row>
    <row r="55117" spans="31:31" ht="15.75" x14ac:dyDescent="0.3">
      <c r="AE55117" s="70"/>
    </row>
    <row r="55118" spans="31:31" ht="15.75" x14ac:dyDescent="0.3">
      <c r="AE55118" s="70"/>
    </row>
    <row r="55119" spans="31:31" ht="15.75" x14ac:dyDescent="0.3">
      <c r="AE55119" s="70"/>
    </row>
    <row r="55120" spans="31:31" ht="15.75" x14ac:dyDescent="0.3">
      <c r="AE55120" s="70"/>
    </row>
    <row r="55121" spans="31:31" ht="15.75" x14ac:dyDescent="0.3">
      <c r="AE55121" s="70"/>
    </row>
    <row r="55122" spans="31:31" ht="15.75" x14ac:dyDescent="0.3">
      <c r="AE55122" s="70"/>
    </row>
    <row r="55123" spans="31:31" ht="15.75" x14ac:dyDescent="0.3">
      <c r="AE55123" s="70"/>
    </row>
    <row r="55124" spans="31:31" ht="15.75" x14ac:dyDescent="0.3">
      <c r="AE55124" s="70"/>
    </row>
    <row r="55125" spans="31:31" ht="15.75" x14ac:dyDescent="0.3">
      <c r="AE55125" s="70"/>
    </row>
    <row r="55126" spans="31:31" ht="15.75" x14ac:dyDescent="0.3">
      <c r="AE55126" s="70"/>
    </row>
    <row r="55127" spans="31:31" ht="15.75" x14ac:dyDescent="0.3">
      <c r="AE55127" s="70"/>
    </row>
    <row r="55128" spans="31:31" ht="15.75" x14ac:dyDescent="0.3">
      <c r="AE55128" s="70"/>
    </row>
    <row r="55129" spans="31:31" ht="15.75" x14ac:dyDescent="0.3">
      <c r="AE55129" s="70"/>
    </row>
    <row r="55130" spans="31:31" ht="15.75" x14ac:dyDescent="0.3">
      <c r="AE55130" s="70"/>
    </row>
    <row r="55131" spans="31:31" ht="15.75" x14ac:dyDescent="0.3">
      <c r="AE55131" s="70"/>
    </row>
    <row r="55132" spans="31:31" ht="15.75" x14ac:dyDescent="0.3">
      <c r="AE55132" s="70"/>
    </row>
    <row r="55133" spans="31:31" ht="15.75" x14ac:dyDescent="0.3">
      <c r="AE55133" s="70"/>
    </row>
    <row r="55134" spans="31:31" ht="15.75" x14ac:dyDescent="0.3">
      <c r="AE55134" s="70"/>
    </row>
    <row r="55135" spans="31:31" ht="15.75" x14ac:dyDescent="0.3">
      <c r="AE55135" s="70"/>
    </row>
    <row r="55136" spans="31:31" ht="15.75" x14ac:dyDescent="0.3">
      <c r="AE55136" s="70"/>
    </row>
    <row r="55137" spans="31:31" ht="15.75" x14ac:dyDescent="0.3">
      <c r="AE55137" s="70"/>
    </row>
    <row r="55138" spans="31:31" ht="15.75" x14ac:dyDescent="0.3">
      <c r="AE55138" s="70"/>
    </row>
    <row r="55139" spans="31:31" ht="15.75" x14ac:dyDescent="0.3">
      <c r="AE55139" s="70"/>
    </row>
    <row r="55140" spans="31:31" ht="15.75" x14ac:dyDescent="0.3">
      <c r="AE55140" s="70"/>
    </row>
    <row r="55141" spans="31:31" ht="15.75" x14ac:dyDescent="0.3">
      <c r="AE55141" s="70"/>
    </row>
    <row r="55142" spans="31:31" ht="15.75" x14ac:dyDescent="0.3">
      <c r="AE55142" s="70"/>
    </row>
    <row r="55143" spans="31:31" ht="15.75" x14ac:dyDescent="0.3">
      <c r="AE55143" s="70"/>
    </row>
    <row r="55144" spans="31:31" ht="15.75" x14ac:dyDescent="0.3">
      <c r="AE55144" s="70"/>
    </row>
    <row r="55145" spans="31:31" ht="15.75" x14ac:dyDescent="0.3">
      <c r="AE55145" s="70"/>
    </row>
    <row r="55146" spans="31:31" ht="15.75" x14ac:dyDescent="0.3">
      <c r="AE55146" s="70"/>
    </row>
    <row r="55147" spans="31:31" ht="15.75" x14ac:dyDescent="0.3">
      <c r="AE55147" s="70"/>
    </row>
    <row r="55148" spans="31:31" ht="15.75" x14ac:dyDescent="0.3">
      <c r="AE55148" s="70"/>
    </row>
    <row r="55149" spans="31:31" ht="15.75" x14ac:dyDescent="0.3">
      <c r="AE55149" s="70"/>
    </row>
    <row r="55150" spans="31:31" ht="15.75" x14ac:dyDescent="0.3">
      <c r="AE55150" s="70"/>
    </row>
    <row r="55151" spans="31:31" ht="15.75" x14ac:dyDescent="0.3">
      <c r="AE55151" s="70"/>
    </row>
    <row r="55152" spans="31:31" ht="15.75" x14ac:dyDescent="0.3">
      <c r="AE55152" s="70"/>
    </row>
    <row r="55153" spans="31:31" ht="15.75" x14ac:dyDescent="0.3">
      <c r="AE55153" s="70"/>
    </row>
    <row r="55154" spans="31:31" ht="15.75" x14ac:dyDescent="0.3">
      <c r="AE55154" s="70"/>
    </row>
    <row r="55155" spans="31:31" ht="15.75" x14ac:dyDescent="0.3">
      <c r="AE55155" s="70"/>
    </row>
    <row r="55156" spans="31:31" ht="15.75" x14ac:dyDescent="0.3">
      <c r="AE55156" s="70"/>
    </row>
    <row r="55157" spans="31:31" ht="15.75" x14ac:dyDescent="0.3">
      <c r="AE55157" s="70"/>
    </row>
    <row r="55158" spans="31:31" ht="15.75" x14ac:dyDescent="0.3">
      <c r="AE55158" s="70"/>
    </row>
    <row r="55159" spans="31:31" ht="15.75" x14ac:dyDescent="0.3">
      <c r="AE55159" s="70"/>
    </row>
    <row r="55160" spans="31:31" ht="15.75" x14ac:dyDescent="0.3">
      <c r="AE55160" s="70"/>
    </row>
    <row r="55161" spans="31:31" ht="15.75" x14ac:dyDescent="0.3">
      <c r="AE55161" s="70"/>
    </row>
    <row r="55162" spans="31:31" ht="15.75" x14ac:dyDescent="0.3">
      <c r="AE55162" s="70"/>
    </row>
    <row r="55163" spans="31:31" ht="15.75" x14ac:dyDescent="0.3">
      <c r="AE55163" s="70"/>
    </row>
    <row r="55164" spans="31:31" ht="15.75" x14ac:dyDescent="0.3">
      <c r="AE55164" s="70"/>
    </row>
    <row r="55165" spans="31:31" ht="15.75" x14ac:dyDescent="0.3">
      <c r="AE55165" s="70"/>
    </row>
    <row r="55166" spans="31:31" ht="15.75" x14ac:dyDescent="0.3">
      <c r="AE55166" s="70"/>
    </row>
    <row r="55167" spans="31:31" ht="15.75" x14ac:dyDescent="0.3">
      <c r="AE55167" s="70"/>
    </row>
    <row r="55168" spans="31:31" ht="15.75" x14ac:dyDescent="0.3">
      <c r="AE55168" s="70"/>
    </row>
    <row r="55169" spans="31:31" ht="15.75" x14ac:dyDescent="0.3">
      <c r="AE55169" s="70"/>
    </row>
    <row r="55170" spans="31:31" ht="15.75" x14ac:dyDescent="0.3">
      <c r="AE55170" s="70"/>
    </row>
    <row r="55171" spans="31:31" ht="15.75" x14ac:dyDescent="0.3">
      <c r="AE55171" s="70"/>
    </row>
    <row r="55172" spans="31:31" ht="15.75" x14ac:dyDescent="0.3">
      <c r="AE55172" s="70"/>
    </row>
    <row r="55173" spans="31:31" ht="15.75" x14ac:dyDescent="0.3">
      <c r="AE55173" s="70"/>
    </row>
    <row r="55174" spans="31:31" ht="15.75" x14ac:dyDescent="0.3">
      <c r="AE55174" s="70"/>
    </row>
    <row r="55175" spans="31:31" ht="15.75" x14ac:dyDescent="0.3">
      <c r="AE55175" s="70"/>
    </row>
    <row r="55176" spans="31:31" ht="15.75" x14ac:dyDescent="0.3">
      <c r="AE55176" s="70"/>
    </row>
    <row r="55177" spans="31:31" ht="15.75" x14ac:dyDescent="0.3">
      <c r="AE55177" s="70"/>
    </row>
    <row r="55178" spans="31:31" ht="15.75" x14ac:dyDescent="0.3">
      <c r="AE55178" s="70"/>
    </row>
    <row r="55179" spans="31:31" ht="15.75" x14ac:dyDescent="0.3">
      <c r="AE55179" s="70"/>
    </row>
    <row r="55180" spans="31:31" ht="15.75" x14ac:dyDescent="0.3">
      <c r="AE55180" s="70"/>
    </row>
    <row r="55181" spans="31:31" ht="15.75" x14ac:dyDescent="0.3">
      <c r="AE55181" s="70"/>
    </row>
    <row r="55182" spans="31:31" ht="15.75" x14ac:dyDescent="0.3">
      <c r="AE55182" s="70"/>
    </row>
    <row r="55183" spans="31:31" ht="15.75" x14ac:dyDescent="0.3">
      <c r="AE55183" s="70"/>
    </row>
    <row r="55184" spans="31:31" ht="15.75" x14ac:dyDescent="0.3">
      <c r="AE55184" s="70"/>
    </row>
    <row r="55185" spans="31:31" ht="15.75" x14ac:dyDescent="0.3">
      <c r="AE55185" s="70"/>
    </row>
    <row r="55186" spans="31:31" ht="15.75" x14ac:dyDescent="0.3">
      <c r="AE55186" s="70"/>
    </row>
    <row r="55187" spans="31:31" ht="15.75" x14ac:dyDescent="0.3">
      <c r="AE55187" s="70"/>
    </row>
    <row r="55188" spans="31:31" ht="15.75" x14ac:dyDescent="0.3">
      <c r="AE55188" s="70"/>
    </row>
    <row r="55189" spans="31:31" ht="15.75" x14ac:dyDescent="0.3">
      <c r="AE55189" s="70"/>
    </row>
    <row r="55190" spans="31:31" ht="15.75" x14ac:dyDescent="0.3">
      <c r="AE55190" s="70"/>
    </row>
    <row r="55191" spans="31:31" ht="15.75" x14ac:dyDescent="0.3">
      <c r="AE55191" s="70"/>
    </row>
    <row r="55192" spans="31:31" ht="15.75" x14ac:dyDescent="0.3">
      <c r="AE55192" s="70"/>
    </row>
    <row r="55193" spans="31:31" ht="15.75" x14ac:dyDescent="0.3">
      <c r="AE55193" s="70"/>
    </row>
    <row r="55194" spans="31:31" ht="15.75" x14ac:dyDescent="0.3">
      <c r="AE55194" s="70"/>
    </row>
    <row r="55195" spans="31:31" ht="15.75" x14ac:dyDescent="0.3">
      <c r="AE55195" s="70"/>
    </row>
    <row r="55196" spans="31:31" ht="15.75" x14ac:dyDescent="0.3">
      <c r="AE55196" s="70"/>
    </row>
    <row r="55197" spans="31:31" ht="15.75" x14ac:dyDescent="0.3">
      <c r="AE55197" s="70"/>
    </row>
    <row r="55198" spans="31:31" ht="15.75" x14ac:dyDescent="0.3">
      <c r="AE55198" s="70"/>
    </row>
    <row r="55199" spans="31:31" ht="15.75" x14ac:dyDescent="0.3">
      <c r="AE55199" s="70"/>
    </row>
    <row r="55200" spans="31:31" ht="15.75" x14ac:dyDescent="0.3">
      <c r="AE55200" s="70"/>
    </row>
    <row r="55201" spans="31:31" ht="15.75" x14ac:dyDescent="0.3">
      <c r="AE55201" s="70"/>
    </row>
    <row r="55202" spans="31:31" ht="15.75" x14ac:dyDescent="0.3">
      <c r="AE55202" s="70"/>
    </row>
    <row r="55203" spans="31:31" ht="15.75" x14ac:dyDescent="0.3">
      <c r="AE55203" s="70"/>
    </row>
    <row r="55204" spans="31:31" ht="15.75" x14ac:dyDescent="0.3">
      <c r="AE55204" s="70"/>
    </row>
    <row r="55205" spans="31:31" ht="15.75" x14ac:dyDescent="0.3">
      <c r="AE55205" s="70"/>
    </row>
    <row r="55206" spans="31:31" ht="15.75" x14ac:dyDescent="0.3">
      <c r="AE55206" s="70"/>
    </row>
    <row r="55207" spans="31:31" ht="15.75" x14ac:dyDescent="0.3">
      <c r="AE55207" s="70"/>
    </row>
    <row r="55208" spans="31:31" ht="15.75" x14ac:dyDescent="0.3">
      <c r="AE55208" s="70"/>
    </row>
    <row r="55209" spans="31:31" ht="15.75" x14ac:dyDescent="0.3">
      <c r="AE55209" s="70"/>
    </row>
    <row r="55210" spans="31:31" ht="15.75" x14ac:dyDescent="0.3">
      <c r="AE55210" s="70"/>
    </row>
    <row r="55211" spans="31:31" ht="15.75" x14ac:dyDescent="0.3">
      <c r="AE55211" s="70"/>
    </row>
    <row r="55212" spans="31:31" ht="15.75" x14ac:dyDescent="0.3">
      <c r="AE55212" s="70"/>
    </row>
    <row r="55213" spans="31:31" ht="15.75" x14ac:dyDescent="0.3">
      <c r="AE55213" s="70"/>
    </row>
    <row r="55214" spans="31:31" ht="15.75" x14ac:dyDescent="0.3">
      <c r="AE55214" s="70"/>
    </row>
    <row r="55215" spans="31:31" ht="15.75" x14ac:dyDescent="0.3">
      <c r="AE55215" s="70"/>
    </row>
    <row r="55216" spans="31:31" ht="15.75" x14ac:dyDescent="0.3">
      <c r="AE55216" s="70"/>
    </row>
    <row r="55217" spans="31:31" ht="15.75" x14ac:dyDescent="0.3">
      <c r="AE55217" s="70"/>
    </row>
    <row r="55218" spans="31:31" ht="15.75" x14ac:dyDescent="0.3">
      <c r="AE55218" s="70"/>
    </row>
    <row r="55219" spans="31:31" ht="15.75" x14ac:dyDescent="0.3">
      <c r="AE55219" s="70"/>
    </row>
    <row r="55220" spans="31:31" ht="15.75" x14ac:dyDescent="0.3">
      <c r="AE55220" s="70"/>
    </row>
    <row r="55221" spans="31:31" ht="15.75" x14ac:dyDescent="0.3">
      <c r="AE55221" s="70"/>
    </row>
    <row r="55222" spans="31:31" ht="15.75" x14ac:dyDescent="0.3">
      <c r="AE55222" s="70"/>
    </row>
    <row r="55223" spans="31:31" ht="15.75" x14ac:dyDescent="0.3">
      <c r="AE55223" s="70"/>
    </row>
    <row r="55224" spans="31:31" ht="15.75" x14ac:dyDescent="0.3">
      <c r="AE55224" s="70"/>
    </row>
    <row r="55225" spans="31:31" ht="15.75" x14ac:dyDescent="0.3">
      <c r="AE55225" s="70"/>
    </row>
    <row r="55226" spans="31:31" ht="15.75" x14ac:dyDescent="0.3">
      <c r="AE55226" s="70"/>
    </row>
    <row r="55227" spans="31:31" ht="15.75" x14ac:dyDescent="0.3">
      <c r="AE55227" s="70"/>
    </row>
    <row r="55228" spans="31:31" ht="15.75" x14ac:dyDescent="0.3">
      <c r="AE55228" s="70"/>
    </row>
    <row r="55229" spans="31:31" ht="15.75" x14ac:dyDescent="0.3">
      <c r="AE55229" s="70"/>
    </row>
    <row r="55230" spans="31:31" ht="15.75" x14ac:dyDescent="0.3">
      <c r="AE55230" s="70"/>
    </row>
    <row r="55231" spans="31:31" ht="15.75" x14ac:dyDescent="0.3">
      <c r="AE55231" s="70"/>
    </row>
    <row r="55232" spans="31:31" ht="15.75" x14ac:dyDescent="0.3">
      <c r="AE55232" s="70"/>
    </row>
    <row r="55233" spans="31:31" ht="15.75" x14ac:dyDescent="0.3">
      <c r="AE55233" s="70"/>
    </row>
    <row r="55234" spans="31:31" ht="15.75" x14ac:dyDescent="0.3">
      <c r="AE55234" s="70"/>
    </row>
    <row r="55235" spans="31:31" ht="15.75" x14ac:dyDescent="0.3">
      <c r="AE55235" s="70"/>
    </row>
    <row r="55236" spans="31:31" ht="15.75" x14ac:dyDescent="0.3">
      <c r="AE55236" s="70"/>
    </row>
    <row r="55237" spans="31:31" ht="15.75" x14ac:dyDescent="0.3">
      <c r="AE55237" s="70"/>
    </row>
    <row r="55238" spans="31:31" ht="15.75" x14ac:dyDescent="0.3">
      <c r="AE55238" s="70"/>
    </row>
    <row r="55239" spans="31:31" ht="15.75" x14ac:dyDescent="0.3">
      <c r="AE55239" s="70"/>
    </row>
    <row r="55240" spans="31:31" ht="15.75" x14ac:dyDescent="0.3">
      <c r="AE55240" s="70"/>
    </row>
    <row r="55241" spans="31:31" ht="15.75" x14ac:dyDescent="0.3">
      <c r="AE55241" s="70"/>
    </row>
    <row r="55242" spans="31:31" ht="15.75" x14ac:dyDescent="0.3">
      <c r="AE55242" s="70"/>
    </row>
    <row r="55243" spans="31:31" ht="15.75" x14ac:dyDescent="0.3">
      <c r="AE55243" s="70"/>
    </row>
    <row r="55244" spans="31:31" ht="15.75" x14ac:dyDescent="0.3">
      <c r="AE55244" s="70"/>
    </row>
    <row r="55245" spans="31:31" ht="15.75" x14ac:dyDescent="0.3">
      <c r="AE55245" s="70"/>
    </row>
    <row r="55246" spans="31:31" ht="15.75" x14ac:dyDescent="0.3">
      <c r="AE55246" s="70"/>
    </row>
    <row r="55247" spans="31:31" ht="15.75" x14ac:dyDescent="0.3">
      <c r="AE55247" s="70"/>
    </row>
    <row r="55248" spans="31:31" ht="15.75" x14ac:dyDescent="0.3">
      <c r="AE55248" s="70"/>
    </row>
    <row r="55249" spans="31:31" ht="15.75" x14ac:dyDescent="0.3">
      <c r="AE55249" s="70"/>
    </row>
    <row r="55250" spans="31:31" ht="15.75" x14ac:dyDescent="0.3">
      <c r="AE55250" s="70"/>
    </row>
    <row r="55251" spans="31:31" ht="15.75" x14ac:dyDescent="0.3">
      <c r="AE55251" s="70"/>
    </row>
    <row r="55252" spans="31:31" ht="15.75" x14ac:dyDescent="0.3">
      <c r="AE55252" s="70"/>
    </row>
    <row r="55253" spans="31:31" ht="15.75" x14ac:dyDescent="0.3">
      <c r="AE55253" s="70"/>
    </row>
    <row r="55254" spans="31:31" ht="15.75" x14ac:dyDescent="0.3">
      <c r="AE55254" s="70"/>
    </row>
    <row r="55255" spans="31:31" ht="15.75" x14ac:dyDescent="0.3">
      <c r="AE55255" s="70"/>
    </row>
    <row r="55256" spans="31:31" ht="15.75" x14ac:dyDescent="0.3">
      <c r="AE55256" s="70"/>
    </row>
    <row r="55257" spans="31:31" ht="15.75" x14ac:dyDescent="0.3">
      <c r="AE55257" s="70"/>
    </row>
    <row r="55258" spans="31:31" ht="15.75" x14ac:dyDescent="0.3">
      <c r="AE55258" s="70"/>
    </row>
    <row r="55259" spans="31:31" ht="15.75" x14ac:dyDescent="0.3">
      <c r="AE55259" s="70"/>
    </row>
    <row r="55260" spans="31:31" ht="15.75" x14ac:dyDescent="0.3">
      <c r="AE55260" s="70"/>
    </row>
    <row r="55261" spans="31:31" ht="15.75" x14ac:dyDescent="0.3">
      <c r="AE55261" s="70"/>
    </row>
    <row r="55262" spans="31:31" ht="15.75" x14ac:dyDescent="0.3">
      <c r="AE55262" s="70"/>
    </row>
    <row r="55263" spans="31:31" ht="15.75" x14ac:dyDescent="0.3">
      <c r="AE55263" s="70"/>
    </row>
    <row r="55264" spans="31:31" ht="15.75" x14ac:dyDescent="0.3">
      <c r="AE55264" s="70"/>
    </row>
    <row r="55265" spans="31:31" ht="15.75" x14ac:dyDescent="0.3">
      <c r="AE55265" s="70"/>
    </row>
    <row r="55266" spans="31:31" ht="15.75" x14ac:dyDescent="0.3">
      <c r="AE55266" s="70"/>
    </row>
    <row r="55267" spans="31:31" ht="15.75" x14ac:dyDescent="0.3">
      <c r="AE55267" s="70"/>
    </row>
    <row r="55268" spans="31:31" ht="15.75" x14ac:dyDescent="0.3">
      <c r="AE55268" s="70"/>
    </row>
    <row r="55269" spans="31:31" ht="15.75" x14ac:dyDescent="0.3">
      <c r="AE55269" s="70"/>
    </row>
    <row r="55270" spans="31:31" ht="15.75" x14ac:dyDescent="0.3">
      <c r="AE55270" s="70"/>
    </row>
    <row r="55271" spans="31:31" ht="15.75" x14ac:dyDescent="0.3">
      <c r="AE55271" s="70"/>
    </row>
    <row r="55272" spans="31:31" ht="15.75" x14ac:dyDescent="0.3">
      <c r="AE55272" s="70"/>
    </row>
    <row r="55273" spans="31:31" ht="15.75" x14ac:dyDescent="0.3">
      <c r="AE55273" s="70"/>
    </row>
    <row r="55274" spans="31:31" ht="15.75" x14ac:dyDescent="0.3">
      <c r="AE55274" s="70"/>
    </row>
    <row r="55275" spans="31:31" ht="15.75" x14ac:dyDescent="0.3">
      <c r="AE55275" s="70"/>
    </row>
    <row r="55276" spans="31:31" ht="15.75" x14ac:dyDescent="0.3">
      <c r="AE55276" s="70"/>
    </row>
    <row r="55277" spans="31:31" ht="15.75" x14ac:dyDescent="0.3">
      <c r="AE55277" s="70"/>
    </row>
    <row r="55278" spans="31:31" ht="15.75" x14ac:dyDescent="0.3">
      <c r="AE55278" s="70"/>
    </row>
    <row r="55279" spans="31:31" ht="15.75" x14ac:dyDescent="0.3">
      <c r="AE55279" s="70"/>
    </row>
    <row r="55280" spans="31:31" ht="15.75" x14ac:dyDescent="0.3">
      <c r="AE55280" s="70"/>
    </row>
    <row r="55281" spans="31:31" ht="15.75" x14ac:dyDescent="0.3">
      <c r="AE55281" s="70"/>
    </row>
    <row r="55282" spans="31:31" ht="15.75" x14ac:dyDescent="0.3">
      <c r="AE55282" s="70"/>
    </row>
    <row r="55283" spans="31:31" ht="15.75" x14ac:dyDescent="0.3">
      <c r="AE55283" s="70"/>
    </row>
    <row r="55284" spans="31:31" ht="15.75" x14ac:dyDescent="0.3">
      <c r="AE55284" s="70"/>
    </row>
    <row r="55285" spans="31:31" ht="15.75" x14ac:dyDescent="0.3">
      <c r="AE55285" s="70"/>
    </row>
    <row r="55286" spans="31:31" ht="15.75" x14ac:dyDescent="0.3">
      <c r="AE55286" s="70"/>
    </row>
    <row r="55287" spans="31:31" ht="15.75" x14ac:dyDescent="0.3">
      <c r="AE55287" s="70"/>
    </row>
    <row r="55288" spans="31:31" ht="15.75" x14ac:dyDescent="0.3">
      <c r="AE55288" s="70"/>
    </row>
    <row r="55289" spans="31:31" ht="15.75" x14ac:dyDescent="0.3">
      <c r="AE55289" s="70"/>
    </row>
    <row r="55290" spans="31:31" ht="15.75" x14ac:dyDescent="0.3">
      <c r="AE55290" s="70"/>
    </row>
    <row r="55291" spans="31:31" ht="15.75" x14ac:dyDescent="0.3">
      <c r="AE55291" s="70"/>
    </row>
    <row r="55292" spans="31:31" ht="15.75" x14ac:dyDescent="0.3">
      <c r="AE55292" s="70"/>
    </row>
    <row r="55293" spans="31:31" ht="15.75" x14ac:dyDescent="0.3">
      <c r="AE55293" s="70"/>
    </row>
    <row r="55294" spans="31:31" ht="15.75" x14ac:dyDescent="0.3">
      <c r="AE55294" s="70"/>
    </row>
    <row r="55295" spans="31:31" ht="15.75" x14ac:dyDescent="0.3">
      <c r="AE55295" s="70"/>
    </row>
    <row r="55296" spans="31:31" ht="15.75" x14ac:dyDescent="0.3">
      <c r="AE55296" s="70"/>
    </row>
    <row r="55297" spans="31:31" ht="15.75" x14ac:dyDescent="0.3">
      <c r="AE55297" s="70"/>
    </row>
    <row r="55298" spans="31:31" ht="15.75" x14ac:dyDescent="0.3">
      <c r="AE55298" s="70"/>
    </row>
    <row r="55299" spans="31:31" ht="15.75" x14ac:dyDescent="0.3">
      <c r="AE55299" s="70"/>
    </row>
    <row r="55300" spans="31:31" ht="15.75" x14ac:dyDescent="0.3">
      <c r="AE55300" s="70"/>
    </row>
    <row r="55301" spans="31:31" ht="15.75" x14ac:dyDescent="0.3">
      <c r="AE55301" s="70"/>
    </row>
    <row r="55302" spans="31:31" ht="15.75" x14ac:dyDescent="0.3">
      <c r="AE55302" s="70"/>
    </row>
    <row r="55303" spans="31:31" ht="15.75" x14ac:dyDescent="0.3">
      <c r="AE55303" s="70"/>
    </row>
    <row r="55304" spans="31:31" ht="15.75" x14ac:dyDescent="0.3">
      <c r="AE55304" s="70"/>
    </row>
    <row r="55305" spans="31:31" ht="15.75" x14ac:dyDescent="0.3">
      <c r="AE55305" s="70"/>
    </row>
    <row r="55306" spans="31:31" ht="15.75" x14ac:dyDescent="0.3">
      <c r="AE55306" s="70"/>
    </row>
    <row r="55307" spans="31:31" ht="15.75" x14ac:dyDescent="0.3">
      <c r="AE55307" s="70"/>
    </row>
    <row r="55308" spans="31:31" ht="15.75" x14ac:dyDescent="0.3">
      <c r="AE55308" s="70"/>
    </row>
    <row r="55309" spans="31:31" ht="15.75" x14ac:dyDescent="0.3">
      <c r="AE55309" s="70"/>
    </row>
    <row r="55310" spans="31:31" ht="15.75" x14ac:dyDescent="0.3">
      <c r="AE55310" s="70"/>
    </row>
    <row r="55311" spans="31:31" ht="15.75" x14ac:dyDescent="0.3">
      <c r="AE55311" s="70"/>
    </row>
    <row r="55312" spans="31:31" ht="15.75" x14ac:dyDescent="0.3">
      <c r="AE55312" s="70"/>
    </row>
    <row r="55313" spans="31:31" ht="15.75" x14ac:dyDescent="0.3">
      <c r="AE55313" s="70"/>
    </row>
    <row r="55314" spans="31:31" ht="15.75" x14ac:dyDescent="0.3">
      <c r="AE55314" s="70"/>
    </row>
    <row r="55315" spans="31:31" ht="15.75" x14ac:dyDescent="0.3">
      <c r="AE55315" s="70"/>
    </row>
    <row r="55316" spans="31:31" ht="15.75" x14ac:dyDescent="0.3">
      <c r="AE55316" s="70"/>
    </row>
    <row r="55317" spans="31:31" ht="15.75" x14ac:dyDescent="0.3">
      <c r="AE55317" s="70"/>
    </row>
    <row r="55318" spans="31:31" ht="15.75" x14ac:dyDescent="0.3">
      <c r="AE55318" s="70"/>
    </row>
    <row r="55319" spans="31:31" ht="15.75" x14ac:dyDescent="0.3">
      <c r="AE55319" s="70"/>
    </row>
    <row r="55320" spans="31:31" ht="15.75" x14ac:dyDescent="0.3">
      <c r="AE55320" s="70"/>
    </row>
    <row r="55321" spans="31:31" ht="15.75" x14ac:dyDescent="0.3">
      <c r="AE55321" s="70"/>
    </row>
    <row r="55322" spans="31:31" ht="15.75" x14ac:dyDescent="0.3">
      <c r="AE55322" s="70"/>
    </row>
    <row r="55323" spans="31:31" ht="15.75" x14ac:dyDescent="0.3">
      <c r="AE55323" s="70"/>
    </row>
    <row r="55324" spans="31:31" ht="15.75" x14ac:dyDescent="0.3">
      <c r="AE55324" s="70"/>
    </row>
    <row r="55325" spans="31:31" ht="15.75" x14ac:dyDescent="0.3">
      <c r="AE55325" s="70"/>
    </row>
    <row r="55326" spans="31:31" ht="15.75" x14ac:dyDescent="0.3">
      <c r="AE55326" s="70"/>
    </row>
    <row r="55327" spans="31:31" ht="15.75" x14ac:dyDescent="0.3">
      <c r="AE55327" s="70"/>
    </row>
    <row r="55328" spans="31:31" ht="15.75" x14ac:dyDescent="0.3">
      <c r="AE55328" s="70"/>
    </row>
    <row r="55329" spans="31:31" ht="15.75" x14ac:dyDescent="0.3">
      <c r="AE55329" s="70"/>
    </row>
    <row r="55330" spans="31:31" ht="15.75" x14ac:dyDescent="0.3">
      <c r="AE55330" s="70"/>
    </row>
    <row r="55331" spans="31:31" ht="15.75" x14ac:dyDescent="0.3">
      <c r="AE55331" s="70"/>
    </row>
    <row r="55332" spans="31:31" ht="15.75" x14ac:dyDescent="0.3">
      <c r="AE55332" s="70"/>
    </row>
    <row r="55333" spans="31:31" ht="15.75" x14ac:dyDescent="0.3">
      <c r="AE55333" s="70"/>
    </row>
    <row r="55334" spans="31:31" ht="15.75" x14ac:dyDescent="0.3">
      <c r="AE55334" s="70"/>
    </row>
    <row r="55335" spans="31:31" ht="15.75" x14ac:dyDescent="0.3">
      <c r="AE55335" s="70"/>
    </row>
    <row r="55336" spans="31:31" ht="15.75" x14ac:dyDescent="0.3">
      <c r="AE55336" s="70"/>
    </row>
    <row r="55337" spans="31:31" ht="15.75" x14ac:dyDescent="0.3">
      <c r="AE55337" s="70"/>
    </row>
    <row r="55338" spans="31:31" ht="15.75" x14ac:dyDescent="0.3">
      <c r="AE55338" s="70"/>
    </row>
    <row r="55339" spans="31:31" ht="15.75" x14ac:dyDescent="0.3">
      <c r="AE55339" s="70"/>
    </row>
    <row r="55340" spans="31:31" ht="15.75" x14ac:dyDescent="0.3">
      <c r="AE55340" s="70"/>
    </row>
    <row r="55341" spans="31:31" ht="15.75" x14ac:dyDescent="0.3">
      <c r="AE55341" s="70"/>
    </row>
    <row r="55342" spans="31:31" ht="15.75" x14ac:dyDescent="0.3">
      <c r="AE55342" s="70"/>
    </row>
    <row r="55343" spans="31:31" ht="15.75" x14ac:dyDescent="0.3">
      <c r="AE55343" s="70"/>
    </row>
    <row r="55344" spans="31:31" ht="15.75" x14ac:dyDescent="0.3">
      <c r="AE55344" s="70"/>
    </row>
    <row r="55345" spans="31:31" ht="15.75" x14ac:dyDescent="0.3">
      <c r="AE55345" s="70"/>
    </row>
    <row r="55346" spans="31:31" ht="15.75" x14ac:dyDescent="0.3">
      <c r="AE55346" s="70"/>
    </row>
    <row r="55347" spans="31:31" ht="15.75" x14ac:dyDescent="0.3">
      <c r="AE55347" s="70"/>
    </row>
    <row r="55348" spans="31:31" ht="15.75" x14ac:dyDescent="0.3">
      <c r="AE55348" s="70"/>
    </row>
    <row r="55349" spans="31:31" ht="15.75" x14ac:dyDescent="0.3">
      <c r="AE55349" s="70"/>
    </row>
    <row r="55350" spans="31:31" ht="15.75" x14ac:dyDescent="0.3">
      <c r="AE55350" s="70"/>
    </row>
    <row r="55351" spans="31:31" ht="15.75" x14ac:dyDescent="0.3">
      <c r="AE55351" s="70"/>
    </row>
    <row r="55352" spans="31:31" ht="15.75" x14ac:dyDescent="0.3">
      <c r="AE55352" s="70"/>
    </row>
    <row r="55353" spans="31:31" ht="15.75" x14ac:dyDescent="0.3">
      <c r="AE55353" s="70"/>
    </row>
    <row r="55354" spans="31:31" ht="15.75" x14ac:dyDescent="0.3">
      <c r="AE55354" s="70"/>
    </row>
    <row r="55355" spans="31:31" ht="15.75" x14ac:dyDescent="0.3">
      <c r="AE55355" s="70"/>
    </row>
    <row r="55356" spans="31:31" ht="15.75" x14ac:dyDescent="0.3">
      <c r="AE55356" s="70"/>
    </row>
    <row r="55357" spans="31:31" ht="15.75" x14ac:dyDescent="0.3">
      <c r="AE55357" s="70"/>
    </row>
    <row r="55358" spans="31:31" ht="15.75" x14ac:dyDescent="0.3">
      <c r="AE55358" s="70"/>
    </row>
    <row r="55359" spans="31:31" ht="15.75" x14ac:dyDescent="0.3">
      <c r="AE55359" s="70"/>
    </row>
    <row r="55360" spans="31:31" ht="15.75" x14ac:dyDescent="0.3">
      <c r="AE55360" s="70"/>
    </row>
    <row r="55361" spans="31:31" ht="15.75" x14ac:dyDescent="0.3">
      <c r="AE55361" s="70"/>
    </row>
    <row r="55362" spans="31:31" ht="15.75" x14ac:dyDescent="0.3">
      <c r="AE55362" s="70"/>
    </row>
    <row r="55363" spans="31:31" ht="15.75" x14ac:dyDescent="0.3">
      <c r="AE55363" s="70"/>
    </row>
    <row r="55364" spans="31:31" ht="15.75" x14ac:dyDescent="0.3">
      <c r="AE55364" s="70"/>
    </row>
    <row r="55365" spans="31:31" ht="15.75" x14ac:dyDescent="0.3">
      <c r="AE55365" s="70"/>
    </row>
    <row r="55366" spans="31:31" ht="15.75" x14ac:dyDescent="0.3">
      <c r="AE55366" s="70"/>
    </row>
    <row r="55367" spans="31:31" ht="15.75" x14ac:dyDescent="0.3">
      <c r="AE55367" s="70"/>
    </row>
    <row r="55368" spans="31:31" ht="15.75" x14ac:dyDescent="0.3">
      <c r="AE55368" s="70"/>
    </row>
    <row r="55369" spans="31:31" ht="15.75" x14ac:dyDescent="0.3">
      <c r="AE55369" s="70"/>
    </row>
    <row r="55370" spans="31:31" ht="15.75" x14ac:dyDescent="0.3">
      <c r="AE55370" s="70"/>
    </row>
    <row r="55371" spans="31:31" ht="15.75" x14ac:dyDescent="0.3">
      <c r="AE55371" s="70"/>
    </row>
    <row r="55372" spans="31:31" ht="15.75" x14ac:dyDescent="0.3">
      <c r="AE55372" s="70"/>
    </row>
    <row r="55373" spans="31:31" ht="15.75" x14ac:dyDescent="0.3">
      <c r="AE55373" s="70"/>
    </row>
    <row r="55374" spans="31:31" ht="15.75" x14ac:dyDescent="0.3">
      <c r="AE55374" s="70"/>
    </row>
    <row r="55375" spans="31:31" ht="15.75" x14ac:dyDescent="0.3">
      <c r="AE55375" s="70"/>
    </row>
    <row r="55376" spans="31:31" ht="15.75" x14ac:dyDescent="0.3">
      <c r="AE55376" s="70"/>
    </row>
    <row r="55377" spans="31:31" ht="15.75" x14ac:dyDescent="0.3">
      <c r="AE55377" s="70"/>
    </row>
    <row r="55378" spans="31:31" ht="15.75" x14ac:dyDescent="0.3">
      <c r="AE55378" s="70"/>
    </row>
    <row r="55379" spans="31:31" ht="15.75" x14ac:dyDescent="0.3">
      <c r="AE55379" s="70"/>
    </row>
    <row r="55380" spans="31:31" ht="15.75" x14ac:dyDescent="0.3">
      <c r="AE55380" s="70"/>
    </row>
    <row r="55381" spans="31:31" ht="15.75" x14ac:dyDescent="0.3">
      <c r="AE55381" s="70"/>
    </row>
    <row r="55382" spans="31:31" ht="15.75" x14ac:dyDescent="0.3">
      <c r="AE55382" s="70"/>
    </row>
    <row r="55383" spans="31:31" ht="15.75" x14ac:dyDescent="0.3">
      <c r="AE55383" s="70"/>
    </row>
    <row r="55384" spans="31:31" ht="15.75" x14ac:dyDescent="0.3">
      <c r="AE55384" s="70"/>
    </row>
    <row r="55385" spans="31:31" ht="15.75" x14ac:dyDescent="0.3">
      <c r="AE55385" s="70"/>
    </row>
    <row r="55386" spans="31:31" ht="15.75" x14ac:dyDescent="0.3">
      <c r="AE55386" s="70"/>
    </row>
    <row r="55387" spans="31:31" ht="15.75" x14ac:dyDescent="0.3">
      <c r="AE55387" s="70"/>
    </row>
    <row r="55388" spans="31:31" ht="15.75" x14ac:dyDescent="0.3">
      <c r="AE55388" s="70"/>
    </row>
    <row r="55389" spans="31:31" ht="15.75" x14ac:dyDescent="0.3">
      <c r="AE55389" s="70"/>
    </row>
    <row r="55390" spans="31:31" ht="15.75" x14ac:dyDescent="0.3">
      <c r="AE55390" s="70"/>
    </row>
    <row r="55391" spans="31:31" ht="15.75" x14ac:dyDescent="0.3">
      <c r="AE55391" s="70"/>
    </row>
    <row r="55392" spans="31:31" ht="15.75" x14ac:dyDescent="0.3">
      <c r="AE55392" s="70"/>
    </row>
    <row r="55393" spans="31:31" ht="15.75" x14ac:dyDescent="0.3">
      <c r="AE55393" s="70"/>
    </row>
    <row r="55394" spans="31:31" ht="15.75" x14ac:dyDescent="0.3">
      <c r="AE55394" s="70"/>
    </row>
    <row r="55395" spans="31:31" ht="15.75" x14ac:dyDescent="0.3">
      <c r="AE55395" s="70"/>
    </row>
    <row r="55396" spans="31:31" ht="15.75" x14ac:dyDescent="0.3">
      <c r="AE55396" s="70"/>
    </row>
    <row r="55397" spans="31:31" ht="15.75" x14ac:dyDescent="0.3">
      <c r="AE55397" s="70"/>
    </row>
    <row r="55398" spans="31:31" ht="15.75" x14ac:dyDescent="0.3">
      <c r="AE55398" s="70"/>
    </row>
    <row r="55399" spans="31:31" ht="15.75" x14ac:dyDescent="0.3">
      <c r="AE55399" s="70"/>
    </row>
    <row r="55400" spans="31:31" ht="15.75" x14ac:dyDescent="0.3">
      <c r="AE55400" s="70"/>
    </row>
    <row r="55401" spans="31:31" ht="15.75" x14ac:dyDescent="0.3">
      <c r="AE55401" s="70"/>
    </row>
    <row r="55402" spans="31:31" ht="15.75" x14ac:dyDescent="0.3">
      <c r="AE55402" s="70"/>
    </row>
    <row r="55403" spans="31:31" ht="15.75" x14ac:dyDescent="0.3">
      <c r="AE55403" s="70"/>
    </row>
    <row r="55404" spans="31:31" ht="15.75" x14ac:dyDescent="0.3">
      <c r="AE55404" s="70"/>
    </row>
    <row r="55405" spans="31:31" ht="15.75" x14ac:dyDescent="0.3">
      <c r="AE55405" s="70"/>
    </row>
    <row r="55406" spans="31:31" ht="15.75" x14ac:dyDescent="0.3">
      <c r="AE55406" s="70"/>
    </row>
    <row r="55407" spans="31:31" ht="15.75" x14ac:dyDescent="0.3">
      <c r="AE55407" s="70"/>
    </row>
    <row r="55408" spans="31:31" ht="15.75" x14ac:dyDescent="0.3">
      <c r="AE55408" s="70"/>
    </row>
    <row r="55409" spans="31:31" ht="15.75" x14ac:dyDescent="0.3">
      <c r="AE55409" s="70"/>
    </row>
    <row r="55410" spans="31:31" ht="15.75" x14ac:dyDescent="0.3">
      <c r="AE55410" s="70"/>
    </row>
    <row r="55411" spans="31:31" ht="15.75" x14ac:dyDescent="0.3">
      <c r="AE55411" s="70"/>
    </row>
    <row r="55412" spans="31:31" ht="15.75" x14ac:dyDescent="0.3">
      <c r="AE55412" s="70"/>
    </row>
    <row r="55413" spans="31:31" ht="15.75" x14ac:dyDescent="0.3">
      <c r="AE55413" s="70"/>
    </row>
    <row r="55414" spans="31:31" ht="15.75" x14ac:dyDescent="0.3">
      <c r="AE55414" s="70"/>
    </row>
    <row r="55415" spans="31:31" ht="15.75" x14ac:dyDescent="0.3">
      <c r="AE55415" s="70"/>
    </row>
    <row r="55416" spans="31:31" ht="15.75" x14ac:dyDescent="0.3">
      <c r="AE55416" s="70"/>
    </row>
    <row r="55417" spans="31:31" ht="15.75" x14ac:dyDescent="0.3">
      <c r="AE55417" s="70"/>
    </row>
    <row r="55418" spans="31:31" ht="15.75" x14ac:dyDescent="0.3">
      <c r="AE55418" s="70"/>
    </row>
    <row r="55419" spans="31:31" ht="15.75" x14ac:dyDescent="0.3">
      <c r="AE55419" s="70"/>
    </row>
    <row r="55420" spans="31:31" ht="15.75" x14ac:dyDescent="0.3">
      <c r="AE55420" s="70"/>
    </row>
    <row r="55421" spans="31:31" ht="15.75" x14ac:dyDescent="0.3">
      <c r="AE55421" s="70"/>
    </row>
    <row r="55422" spans="31:31" ht="15.75" x14ac:dyDescent="0.3">
      <c r="AE55422" s="70"/>
    </row>
    <row r="55423" spans="31:31" ht="15.75" x14ac:dyDescent="0.3">
      <c r="AE55423" s="70"/>
    </row>
    <row r="55424" spans="31:31" ht="15.75" x14ac:dyDescent="0.3">
      <c r="AE55424" s="70"/>
    </row>
    <row r="55425" spans="31:31" ht="15.75" x14ac:dyDescent="0.3">
      <c r="AE55425" s="70"/>
    </row>
    <row r="55426" spans="31:31" ht="15.75" x14ac:dyDescent="0.3">
      <c r="AE55426" s="70"/>
    </row>
    <row r="55427" spans="31:31" ht="15.75" x14ac:dyDescent="0.3">
      <c r="AE55427" s="70"/>
    </row>
    <row r="55428" spans="31:31" ht="15.75" x14ac:dyDescent="0.3">
      <c r="AE55428" s="70"/>
    </row>
    <row r="55429" spans="31:31" ht="15.75" x14ac:dyDescent="0.3">
      <c r="AE55429" s="70"/>
    </row>
    <row r="55430" spans="31:31" ht="15.75" x14ac:dyDescent="0.3">
      <c r="AE55430" s="70"/>
    </row>
    <row r="55431" spans="31:31" ht="15.75" x14ac:dyDescent="0.3">
      <c r="AE55431" s="70"/>
    </row>
    <row r="55432" spans="31:31" ht="15.75" x14ac:dyDescent="0.3">
      <c r="AE55432" s="70"/>
    </row>
    <row r="55433" spans="31:31" ht="15.75" x14ac:dyDescent="0.3">
      <c r="AE55433" s="70"/>
    </row>
    <row r="55434" spans="31:31" ht="15.75" x14ac:dyDescent="0.3">
      <c r="AE55434" s="70"/>
    </row>
    <row r="55435" spans="31:31" ht="15.75" x14ac:dyDescent="0.3">
      <c r="AE55435" s="70"/>
    </row>
    <row r="55436" spans="31:31" ht="15.75" x14ac:dyDescent="0.3">
      <c r="AE55436" s="70"/>
    </row>
    <row r="55437" spans="31:31" ht="15.75" x14ac:dyDescent="0.3">
      <c r="AE55437" s="70"/>
    </row>
    <row r="55438" spans="31:31" ht="15.75" x14ac:dyDescent="0.3">
      <c r="AE55438" s="70"/>
    </row>
    <row r="55439" spans="31:31" ht="15.75" x14ac:dyDescent="0.3">
      <c r="AE55439" s="70"/>
    </row>
    <row r="55440" spans="31:31" ht="15.75" x14ac:dyDescent="0.3">
      <c r="AE55440" s="70"/>
    </row>
    <row r="55441" spans="31:31" ht="15.75" x14ac:dyDescent="0.3">
      <c r="AE55441" s="70"/>
    </row>
    <row r="55442" spans="31:31" ht="15.75" x14ac:dyDescent="0.3">
      <c r="AE55442" s="70"/>
    </row>
    <row r="55443" spans="31:31" ht="15.75" x14ac:dyDescent="0.3">
      <c r="AE55443" s="70"/>
    </row>
    <row r="55444" spans="31:31" ht="15.75" x14ac:dyDescent="0.3">
      <c r="AE55444" s="70"/>
    </row>
    <row r="55445" spans="31:31" ht="15.75" x14ac:dyDescent="0.3">
      <c r="AE55445" s="70"/>
    </row>
    <row r="55446" spans="31:31" ht="15.75" x14ac:dyDescent="0.3">
      <c r="AE55446" s="70"/>
    </row>
    <row r="55447" spans="31:31" ht="15.75" x14ac:dyDescent="0.3">
      <c r="AE55447" s="70"/>
    </row>
    <row r="55448" spans="31:31" ht="15.75" x14ac:dyDescent="0.3">
      <c r="AE55448" s="70"/>
    </row>
    <row r="55449" spans="31:31" ht="15.75" x14ac:dyDescent="0.3">
      <c r="AE55449" s="70"/>
    </row>
    <row r="55450" spans="31:31" ht="15.75" x14ac:dyDescent="0.3">
      <c r="AE55450" s="70"/>
    </row>
    <row r="55451" spans="31:31" ht="15.75" x14ac:dyDescent="0.3">
      <c r="AE55451" s="70"/>
    </row>
    <row r="55452" spans="31:31" ht="15.75" x14ac:dyDescent="0.3">
      <c r="AE55452" s="70"/>
    </row>
    <row r="55453" spans="31:31" ht="15.75" x14ac:dyDescent="0.3">
      <c r="AE55453" s="70"/>
    </row>
    <row r="55454" spans="31:31" ht="15.75" x14ac:dyDescent="0.3">
      <c r="AE55454" s="70"/>
    </row>
    <row r="55455" spans="31:31" ht="15.75" x14ac:dyDescent="0.3">
      <c r="AE55455" s="70"/>
    </row>
    <row r="55456" spans="31:31" ht="15.75" x14ac:dyDescent="0.3">
      <c r="AE55456" s="70"/>
    </row>
    <row r="55457" spans="31:31" ht="15.75" x14ac:dyDescent="0.3">
      <c r="AE55457" s="70"/>
    </row>
    <row r="55458" spans="31:31" ht="15.75" x14ac:dyDescent="0.3">
      <c r="AE55458" s="70"/>
    </row>
    <row r="55459" spans="31:31" ht="15.75" x14ac:dyDescent="0.3">
      <c r="AE55459" s="70"/>
    </row>
    <row r="55460" spans="31:31" ht="15.75" x14ac:dyDescent="0.3">
      <c r="AE55460" s="70"/>
    </row>
    <row r="55461" spans="31:31" ht="15.75" x14ac:dyDescent="0.3">
      <c r="AE55461" s="70"/>
    </row>
    <row r="55462" spans="31:31" ht="15.75" x14ac:dyDescent="0.3">
      <c r="AE55462" s="70"/>
    </row>
    <row r="55463" spans="31:31" ht="15.75" x14ac:dyDescent="0.3">
      <c r="AE55463" s="70"/>
    </row>
    <row r="55464" spans="31:31" ht="15.75" x14ac:dyDescent="0.3">
      <c r="AE55464" s="70"/>
    </row>
    <row r="55465" spans="31:31" ht="15.75" x14ac:dyDescent="0.3">
      <c r="AE55465" s="70"/>
    </row>
    <row r="55466" spans="31:31" ht="15.75" x14ac:dyDescent="0.3">
      <c r="AE55466" s="70"/>
    </row>
    <row r="55467" spans="31:31" ht="15.75" x14ac:dyDescent="0.3">
      <c r="AE55467" s="70"/>
    </row>
    <row r="55468" spans="31:31" ht="15.75" x14ac:dyDescent="0.3">
      <c r="AE55468" s="70"/>
    </row>
    <row r="55469" spans="31:31" ht="15.75" x14ac:dyDescent="0.3">
      <c r="AE55469" s="70"/>
    </row>
    <row r="55470" spans="31:31" ht="15.75" x14ac:dyDescent="0.3">
      <c r="AE55470" s="70"/>
    </row>
    <row r="55471" spans="31:31" ht="15.75" x14ac:dyDescent="0.3">
      <c r="AE55471" s="70"/>
    </row>
    <row r="55472" spans="31:31" ht="15.75" x14ac:dyDescent="0.3">
      <c r="AE55472" s="70"/>
    </row>
    <row r="55473" spans="31:31" ht="15.75" x14ac:dyDescent="0.3">
      <c r="AE55473" s="70"/>
    </row>
    <row r="55474" spans="31:31" ht="15.75" x14ac:dyDescent="0.3">
      <c r="AE55474" s="70"/>
    </row>
    <row r="55475" spans="31:31" ht="15.75" x14ac:dyDescent="0.3">
      <c r="AE55475" s="70"/>
    </row>
    <row r="55476" spans="31:31" ht="15.75" x14ac:dyDescent="0.3">
      <c r="AE55476" s="70"/>
    </row>
    <row r="55477" spans="31:31" ht="15.75" x14ac:dyDescent="0.3">
      <c r="AE55477" s="70"/>
    </row>
    <row r="55478" spans="31:31" ht="15.75" x14ac:dyDescent="0.3">
      <c r="AE55478" s="70"/>
    </row>
    <row r="55479" spans="31:31" ht="15.75" x14ac:dyDescent="0.3">
      <c r="AE55479" s="70"/>
    </row>
    <row r="55480" spans="31:31" ht="15.75" x14ac:dyDescent="0.3">
      <c r="AE55480" s="70"/>
    </row>
    <row r="55481" spans="31:31" ht="15.75" x14ac:dyDescent="0.3">
      <c r="AE55481" s="70"/>
    </row>
    <row r="55482" spans="31:31" ht="15.75" x14ac:dyDescent="0.3">
      <c r="AE55482" s="70"/>
    </row>
    <row r="55483" spans="31:31" ht="15.75" x14ac:dyDescent="0.3">
      <c r="AE55483" s="70"/>
    </row>
    <row r="55484" spans="31:31" ht="15.75" x14ac:dyDescent="0.3">
      <c r="AE55484" s="70"/>
    </row>
    <row r="55485" spans="31:31" ht="15.75" x14ac:dyDescent="0.3">
      <c r="AE55485" s="70"/>
    </row>
    <row r="55486" spans="31:31" ht="15.75" x14ac:dyDescent="0.3">
      <c r="AE55486" s="70"/>
    </row>
    <row r="55487" spans="31:31" ht="15.75" x14ac:dyDescent="0.3">
      <c r="AE55487" s="70"/>
    </row>
    <row r="55488" spans="31:31" ht="15.75" x14ac:dyDescent="0.3">
      <c r="AE55488" s="70"/>
    </row>
    <row r="55489" spans="31:31" ht="15.75" x14ac:dyDescent="0.3">
      <c r="AE55489" s="70"/>
    </row>
    <row r="55490" spans="31:31" ht="15.75" x14ac:dyDescent="0.3">
      <c r="AE55490" s="70"/>
    </row>
    <row r="55491" spans="31:31" ht="15.75" x14ac:dyDescent="0.3">
      <c r="AE55491" s="70"/>
    </row>
    <row r="55492" spans="31:31" ht="15.75" x14ac:dyDescent="0.3">
      <c r="AE55492" s="70"/>
    </row>
    <row r="55493" spans="31:31" ht="15.75" x14ac:dyDescent="0.3">
      <c r="AE55493" s="70"/>
    </row>
    <row r="55494" spans="31:31" ht="15.75" x14ac:dyDescent="0.3">
      <c r="AE55494" s="70"/>
    </row>
    <row r="55495" spans="31:31" ht="15.75" x14ac:dyDescent="0.3">
      <c r="AE55495" s="70"/>
    </row>
    <row r="55496" spans="31:31" ht="15.75" x14ac:dyDescent="0.3">
      <c r="AE55496" s="70"/>
    </row>
    <row r="55497" spans="31:31" ht="15.75" x14ac:dyDescent="0.3">
      <c r="AE55497" s="70"/>
    </row>
    <row r="55498" spans="31:31" ht="15.75" x14ac:dyDescent="0.3">
      <c r="AE55498" s="70"/>
    </row>
    <row r="55499" spans="31:31" ht="15.75" x14ac:dyDescent="0.3">
      <c r="AE55499" s="70"/>
    </row>
    <row r="55500" spans="31:31" ht="15.75" x14ac:dyDescent="0.3">
      <c r="AE55500" s="70"/>
    </row>
    <row r="55501" spans="31:31" ht="15.75" x14ac:dyDescent="0.3">
      <c r="AE55501" s="70"/>
    </row>
    <row r="55502" spans="31:31" ht="15.75" x14ac:dyDescent="0.3">
      <c r="AE55502" s="70"/>
    </row>
    <row r="55503" spans="31:31" ht="15.75" x14ac:dyDescent="0.3">
      <c r="AE55503" s="70"/>
    </row>
    <row r="55504" spans="31:31" ht="15.75" x14ac:dyDescent="0.3">
      <c r="AE55504" s="70"/>
    </row>
    <row r="55505" spans="31:31" ht="15.75" x14ac:dyDescent="0.3">
      <c r="AE55505" s="70"/>
    </row>
    <row r="55506" spans="31:31" ht="15.75" x14ac:dyDescent="0.3">
      <c r="AE55506" s="70"/>
    </row>
    <row r="55507" spans="31:31" ht="15.75" x14ac:dyDescent="0.3">
      <c r="AE55507" s="70"/>
    </row>
    <row r="55508" spans="31:31" ht="15.75" x14ac:dyDescent="0.3">
      <c r="AE55508" s="70"/>
    </row>
    <row r="55509" spans="31:31" ht="15.75" x14ac:dyDescent="0.3">
      <c r="AE55509" s="70"/>
    </row>
    <row r="55510" spans="31:31" ht="15.75" x14ac:dyDescent="0.3">
      <c r="AE55510" s="70"/>
    </row>
    <row r="55511" spans="31:31" ht="15.75" x14ac:dyDescent="0.3">
      <c r="AE55511" s="70"/>
    </row>
    <row r="55512" spans="31:31" ht="15.75" x14ac:dyDescent="0.3">
      <c r="AE55512" s="70"/>
    </row>
    <row r="55513" spans="31:31" ht="15.75" x14ac:dyDescent="0.3">
      <c r="AE55513" s="70"/>
    </row>
    <row r="55514" spans="31:31" ht="15.75" x14ac:dyDescent="0.3">
      <c r="AE55514" s="70"/>
    </row>
    <row r="55515" spans="31:31" ht="15.75" x14ac:dyDescent="0.3">
      <c r="AE55515" s="70"/>
    </row>
    <row r="55516" spans="31:31" ht="15.75" x14ac:dyDescent="0.3">
      <c r="AE55516" s="70"/>
    </row>
    <row r="55517" spans="31:31" ht="15.75" x14ac:dyDescent="0.3">
      <c r="AE55517" s="70"/>
    </row>
    <row r="55518" spans="31:31" ht="15.75" x14ac:dyDescent="0.3">
      <c r="AE55518" s="70"/>
    </row>
    <row r="55519" spans="31:31" ht="15.75" x14ac:dyDescent="0.3">
      <c r="AE55519" s="70"/>
    </row>
    <row r="55520" spans="31:31" ht="15.75" x14ac:dyDescent="0.3">
      <c r="AE55520" s="70"/>
    </row>
    <row r="55521" spans="31:31" ht="15.75" x14ac:dyDescent="0.3">
      <c r="AE55521" s="70"/>
    </row>
    <row r="55522" spans="31:31" ht="15.75" x14ac:dyDescent="0.3">
      <c r="AE55522" s="70"/>
    </row>
    <row r="55523" spans="31:31" ht="15.75" x14ac:dyDescent="0.3">
      <c r="AE55523" s="70"/>
    </row>
    <row r="55524" spans="31:31" ht="15.75" x14ac:dyDescent="0.3">
      <c r="AE55524" s="70"/>
    </row>
    <row r="55525" spans="31:31" ht="15.75" x14ac:dyDescent="0.3">
      <c r="AE55525" s="70"/>
    </row>
    <row r="55526" spans="31:31" ht="15.75" x14ac:dyDescent="0.3">
      <c r="AE55526" s="70"/>
    </row>
    <row r="55527" spans="31:31" ht="15.75" x14ac:dyDescent="0.3">
      <c r="AE55527" s="70"/>
    </row>
    <row r="55528" spans="31:31" ht="15.75" x14ac:dyDescent="0.3">
      <c r="AE55528" s="70"/>
    </row>
    <row r="55529" spans="31:31" ht="15.75" x14ac:dyDescent="0.3">
      <c r="AE55529" s="70"/>
    </row>
    <row r="55530" spans="31:31" ht="15.75" x14ac:dyDescent="0.3">
      <c r="AE55530" s="70"/>
    </row>
    <row r="55531" spans="31:31" ht="15.75" x14ac:dyDescent="0.3">
      <c r="AE55531" s="70"/>
    </row>
    <row r="55532" spans="31:31" ht="15.75" x14ac:dyDescent="0.3">
      <c r="AE55532" s="70"/>
    </row>
    <row r="55533" spans="31:31" ht="15.75" x14ac:dyDescent="0.3">
      <c r="AE55533" s="70"/>
    </row>
    <row r="55534" spans="31:31" ht="15.75" x14ac:dyDescent="0.3">
      <c r="AE55534" s="70"/>
    </row>
    <row r="55535" spans="31:31" ht="15.75" x14ac:dyDescent="0.3">
      <c r="AE55535" s="70"/>
    </row>
    <row r="55536" spans="31:31" ht="15.75" x14ac:dyDescent="0.3">
      <c r="AE55536" s="70"/>
    </row>
    <row r="55537" spans="31:31" ht="15.75" x14ac:dyDescent="0.3">
      <c r="AE55537" s="70"/>
    </row>
    <row r="55538" spans="31:31" ht="15.75" x14ac:dyDescent="0.3">
      <c r="AE55538" s="70"/>
    </row>
    <row r="55539" spans="31:31" ht="15.75" x14ac:dyDescent="0.3">
      <c r="AE55539" s="70"/>
    </row>
    <row r="55540" spans="31:31" ht="15.75" x14ac:dyDescent="0.3">
      <c r="AE55540" s="70"/>
    </row>
    <row r="55541" spans="31:31" ht="15.75" x14ac:dyDescent="0.3">
      <c r="AE55541" s="70"/>
    </row>
    <row r="55542" spans="31:31" ht="15.75" x14ac:dyDescent="0.3">
      <c r="AE55542" s="70"/>
    </row>
    <row r="55543" spans="31:31" ht="15.75" x14ac:dyDescent="0.3">
      <c r="AE55543" s="70"/>
    </row>
    <row r="55544" spans="31:31" ht="15.75" x14ac:dyDescent="0.3">
      <c r="AE55544" s="70"/>
    </row>
    <row r="55545" spans="31:31" ht="15.75" x14ac:dyDescent="0.3">
      <c r="AE55545" s="70"/>
    </row>
    <row r="55546" spans="31:31" ht="15.75" x14ac:dyDescent="0.3">
      <c r="AE55546" s="70"/>
    </row>
    <row r="55547" spans="31:31" ht="15.75" x14ac:dyDescent="0.3">
      <c r="AE55547" s="70"/>
    </row>
    <row r="55548" spans="31:31" ht="15.75" x14ac:dyDescent="0.3">
      <c r="AE55548" s="70"/>
    </row>
    <row r="55549" spans="31:31" ht="15.75" x14ac:dyDescent="0.3">
      <c r="AE55549" s="70"/>
    </row>
    <row r="55550" spans="31:31" ht="15.75" x14ac:dyDescent="0.3">
      <c r="AE55550" s="70"/>
    </row>
    <row r="55551" spans="31:31" ht="15.75" x14ac:dyDescent="0.3">
      <c r="AE55551" s="70"/>
    </row>
    <row r="55552" spans="31:31" ht="15.75" x14ac:dyDescent="0.3">
      <c r="AE55552" s="70"/>
    </row>
    <row r="55553" spans="31:31" ht="15.75" x14ac:dyDescent="0.3">
      <c r="AE55553" s="70"/>
    </row>
    <row r="55554" spans="31:31" ht="15.75" x14ac:dyDescent="0.3">
      <c r="AE55554" s="70"/>
    </row>
    <row r="55555" spans="31:31" ht="15.75" x14ac:dyDescent="0.3">
      <c r="AE55555" s="70"/>
    </row>
    <row r="55556" spans="31:31" ht="15.75" x14ac:dyDescent="0.3">
      <c r="AE55556" s="70"/>
    </row>
    <row r="55557" spans="31:31" ht="15.75" x14ac:dyDescent="0.3">
      <c r="AE55557" s="70"/>
    </row>
    <row r="55558" spans="31:31" ht="15.75" x14ac:dyDescent="0.3">
      <c r="AE55558" s="70"/>
    </row>
    <row r="55559" spans="31:31" ht="15.75" x14ac:dyDescent="0.3">
      <c r="AE55559" s="70"/>
    </row>
    <row r="55560" spans="31:31" ht="15.75" x14ac:dyDescent="0.3">
      <c r="AE55560" s="70"/>
    </row>
    <row r="55561" spans="31:31" ht="15.75" x14ac:dyDescent="0.3">
      <c r="AE55561" s="70"/>
    </row>
    <row r="55562" spans="31:31" ht="15.75" x14ac:dyDescent="0.3">
      <c r="AE55562" s="70"/>
    </row>
    <row r="55563" spans="31:31" ht="15.75" x14ac:dyDescent="0.3">
      <c r="AE55563" s="70"/>
    </row>
    <row r="55564" spans="31:31" ht="15.75" x14ac:dyDescent="0.3">
      <c r="AE55564" s="70"/>
    </row>
    <row r="55565" spans="31:31" ht="15.75" x14ac:dyDescent="0.3">
      <c r="AE55565" s="70"/>
    </row>
    <row r="55566" spans="31:31" ht="15.75" x14ac:dyDescent="0.3">
      <c r="AE55566" s="70"/>
    </row>
    <row r="55567" spans="31:31" ht="15.75" x14ac:dyDescent="0.3">
      <c r="AE55567" s="70"/>
    </row>
    <row r="55568" spans="31:31" ht="15.75" x14ac:dyDescent="0.3">
      <c r="AE55568" s="70"/>
    </row>
    <row r="55569" spans="31:31" ht="15.75" x14ac:dyDescent="0.3">
      <c r="AE55569" s="70"/>
    </row>
    <row r="55570" spans="31:31" ht="15.75" x14ac:dyDescent="0.3">
      <c r="AE55570" s="70"/>
    </row>
    <row r="55571" spans="31:31" ht="15.75" x14ac:dyDescent="0.3">
      <c r="AE55571" s="70"/>
    </row>
    <row r="55572" spans="31:31" ht="15.75" x14ac:dyDescent="0.3">
      <c r="AE55572" s="70"/>
    </row>
    <row r="55573" spans="31:31" ht="15.75" x14ac:dyDescent="0.3">
      <c r="AE55573" s="70"/>
    </row>
    <row r="55574" spans="31:31" ht="15.75" x14ac:dyDescent="0.3">
      <c r="AE55574" s="70"/>
    </row>
    <row r="55575" spans="31:31" ht="15.75" x14ac:dyDescent="0.3">
      <c r="AE55575" s="70"/>
    </row>
    <row r="55576" spans="31:31" ht="15.75" x14ac:dyDescent="0.3">
      <c r="AE55576" s="70"/>
    </row>
    <row r="55577" spans="31:31" ht="15.75" x14ac:dyDescent="0.3">
      <c r="AE55577" s="70"/>
    </row>
    <row r="55578" spans="31:31" ht="15.75" x14ac:dyDescent="0.3">
      <c r="AE55578" s="70"/>
    </row>
    <row r="55579" spans="31:31" ht="15.75" x14ac:dyDescent="0.3">
      <c r="AE55579" s="70"/>
    </row>
    <row r="55580" spans="31:31" ht="15.75" x14ac:dyDescent="0.3">
      <c r="AE55580" s="70"/>
    </row>
    <row r="55581" spans="31:31" ht="15.75" x14ac:dyDescent="0.3">
      <c r="AE55581" s="70"/>
    </row>
    <row r="55582" spans="31:31" ht="15.75" x14ac:dyDescent="0.3">
      <c r="AE55582" s="70"/>
    </row>
    <row r="55583" spans="31:31" ht="15.75" x14ac:dyDescent="0.3">
      <c r="AE55583" s="70"/>
    </row>
    <row r="55584" spans="31:31" ht="15.75" x14ac:dyDescent="0.3">
      <c r="AE55584" s="70"/>
    </row>
    <row r="55585" spans="31:31" ht="15.75" x14ac:dyDescent="0.3">
      <c r="AE55585" s="70"/>
    </row>
    <row r="55586" spans="31:31" ht="15.75" x14ac:dyDescent="0.3">
      <c r="AE55586" s="70"/>
    </row>
    <row r="55587" spans="31:31" ht="15.75" x14ac:dyDescent="0.3">
      <c r="AE55587" s="70"/>
    </row>
    <row r="55588" spans="31:31" ht="15.75" x14ac:dyDescent="0.3">
      <c r="AE55588" s="70"/>
    </row>
    <row r="55589" spans="31:31" ht="15.75" x14ac:dyDescent="0.3">
      <c r="AE55589" s="70"/>
    </row>
    <row r="55590" spans="31:31" ht="15.75" x14ac:dyDescent="0.3">
      <c r="AE55590" s="70"/>
    </row>
    <row r="55591" spans="31:31" ht="15.75" x14ac:dyDescent="0.3">
      <c r="AE55591" s="70"/>
    </row>
    <row r="55592" spans="31:31" ht="15.75" x14ac:dyDescent="0.3">
      <c r="AE55592" s="70"/>
    </row>
    <row r="55593" spans="31:31" ht="15.75" x14ac:dyDescent="0.3">
      <c r="AE55593" s="70"/>
    </row>
    <row r="55594" spans="31:31" ht="15.75" x14ac:dyDescent="0.3">
      <c r="AE55594" s="70"/>
    </row>
    <row r="55595" spans="31:31" ht="15.75" x14ac:dyDescent="0.3">
      <c r="AE55595" s="70"/>
    </row>
    <row r="55596" spans="31:31" ht="15.75" x14ac:dyDescent="0.3">
      <c r="AE55596" s="70"/>
    </row>
    <row r="55597" spans="31:31" ht="15.75" x14ac:dyDescent="0.3">
      <c r="AE55597" s="70"/>
    </row>
    <row r="55598" spans="31:31" ht="15.75" x14ac:dyDescent="0.3">
      <c r="AE55598" s="70"/>
    </row>
    <row r="55599" spans="31:31" ht="15.75" x14ac:dyDescent="0.3">
      <c r="AE55599" s="70"/>
    </row>
    <row r="55600" spans="31:31" ht="15.75" x14ac:dyDescent="0.3">
      <c r="AE55600" s="70"/>
    </row>
    <row r="55601" spans="31:31" ht="15.75" x14ac:dyDescent="0.3">
      <c r="AE55601" s="70"/>
    </row>
    <row r="55602" spans="31:31" ht="15.75" x14ac:dyDescent="0.3">
      <c r="AE55602" s="70"/>
    </row>
    <row r="55603" spans="31:31" ht="15.75" x14ac:dyDescent="0.3">
      <c r="AE55603" s="70"/>
    </row>
    <row r="55604" spans="31:31" ht="15.75" x14ac:dyDescent="0.3">
      <c r="AE55604" s="70"/>
    </row>
    <row r="55605" spans="31:31" ht="15.75" x14ac:dyDescent="0.3">
      <c r="AE55605" s="70"/>
    </row>
    <row r="55606" spans="31:31" ht="15.75" x14ac:dyDescent="0.3">
      <c r="AE55606" s="70"/>
    </row>
    <row r="55607" spans="31:31" ht="15.75" x14ac:dyDescent="0.3">
      <c r="AE55607" s="70"/>
    </row>
    <row r="55608" spans="31:31" ht="15.75" x14ac:dyDescent="0.3">
      <c r="AE55608" s="70"/>
    </row>
    <row r="55609" spans="31:31" ht="15.75" x14ac:dyDescent="0.3">
      <c r="AE55609" s="70"/>
    </row>
    <row r="55610" spans="31:31" ht="15.75" x14ac:dyDescent="0.3">
      <c r="AE55610" s="70"/>
    </row>
    <row r="55611" spans="31:31" ht="15.75" x14ac:dyDescent="0.3">
      <c r="AE55611" s="70"/>
    </row>
    <row r="55612" spans="31:31" ht="15.75" x14ac:dyDescent="0.3">
      <c r="AE55612" s="70"/>
    </row>
    <row r="55613" spans="31:31" ht="15.75" x14ac:dyDescent="0.3">
      <c r="AE55613" s="70"/>
    </row>
    <row r="55614" spans="31:31" ht="15.75" x14ac:dyDescent="0.3">
      <c r="AE55614" s="70"/>
    </row>
    <row r="55615" spans="31:31" ht="15.75" x14ac:dyDescent="0.3">
      <c r="AE55615" s="70"/>
    </row>
    <row r="55616" spans="31:31" ht="15.75" x14ac:dyDescent="0.3">
      <c r="AE55616" s="70"/>
    </row>
    <row r="55617" spans="31:31" ht="15.75" x14ac:dyDescent="0.3">
      <c r="AE55617" s="70"/>
    </row>
    <row r="55618" spans="31:31" ht="15.75" x14ac:dyDescent="0.3">
      <c r="AE55618" s="70"/>
    </row>
    <row r="55619" spans="31:31" ht="15.75" x14ac:dyDescent="0.3">
      <c r="AE55619" s="70"/>
    </row>
    <row r="55620" spans="31:31" ht="15.75" x14ac:dyDescent="0.3">
      <c r="AE55620" s="70"/>
    </row>
    <row r="55621" spans="31:31" ht="15.75" x14ac:dyDescent="0.3">
      <c r="AE55621" s="70"/>
    </row>
    <row r="55622" spans="31:31" ht="15.75" x14ac:dyDescent="0.3">
      <c r="AE55622" s="70"/>
    </row>
    <row r="55623" spans="31:31" ht="15.75" x14ac:dyDescent="0.3">
      <c r="AE55623" s="70"/>
    </row>
    <row r="55624" spans="31:31" ht="15.75" x14ac:dyDescent="0.3">
      <c r="AE55624" s="70"/>
    </row>
    <row r="55625" spans="31:31" ht="15.75" x14ac:dyDescent="0.3">
      <c r="AE55625" s="70"/>
    </row>
    <row r="55626" spans="31:31" ht="15.75" x14ac:dyDescent="0.3">
      <c r="AE55626" s="70"/>
    </row>
    <row r="55627" spans="31:31" ht="15.75" x14ac:dyDescent="0.3">
      <c r="AE55627" s="70"/>
    </row>
    <row r="55628" spans="31:31" ht="15.75" x14ac:dyDescent="0.3">
      <c r="AE55628" s="70"/>
    </row>
    <row r="55629" spans="31:31" ht="15.75" x14ac:dyDescent="0.3">
      <c r="AE55629" s="70"/>
    </row>
    <row r="55630" spans="31:31" ht="15.75" x14ac:dyDescent="0.3">
      <c r="AE55630" s="70"/>
    </row>
    <row r="55631" spans="31:31" ht="15.75" x14ac:dyDescent="0.3">
      <c r="AE55631" s="70"/>
    </row>
    <row r="55632" spans="31:31" ht="15.75" x14ac:dyDescent="0.3">
      <c r="AE55632" s="70"/>
    </row>
    <row r="55633" spans="31:31" ht="15.75" x14ac:dyDescent="0.3">
      <c r="AE55633" s="70"/>
    </row>
    <row r="55634" spans="31:31" ht="15.75" x14ac:dyDescent="0.3">
      <c r="AE55634" s="70"/>
    </row>
    <row r="55635" spans="31:31" ht="15.75" x14ac:dyDescent="0.3">
      <c r="AE55635" s="70"/>
    </row>
    <row r="55636" spans="31:31" ht="15.75" x14ac:dyDescent="0.3">
      <c r="AE55636" s="70"/>
    </row>
    <row r="55637" spans="31:31" ht="15.75" x14ac:dyDescent="0.3">
      <c r="AE55637" s="70"/>
    </row>
    <row r="55638" spans="31:31" ht="15.75" x14ac:dyDescent="0.3">
      <c r="AE55638" s="70"/>
    </row>
    <row r="55639" spans="31:31" ht="15.75" x14ac:dyDescent="0.3">
      <c r="AE55639" s="70"/>
    </row>
    <row r="55640" spans="31:31" ht="15.75" x14ac:dyDescent="0.3">
      <c r="AE55640" s="70"/>
    </row>
    <row r="55641" spans="31:31" ht="15.75" x14ac:dyDescent="0.3">
      <c r="AE55641" s="70"/>
    </row>
    <row r="55642" spans="31:31" ht="15.75" x14ac:dyDescent="0.3">
      <c r="AE55642" s="70"/>
    </row>
    <row r="55643" spans="31:31" ht="15.75" x14ac:dyDescent="0.3">
      <c r="AE55643" s="70"/>
    </row>
    <row r="55644" spans="31:31" ht="15.75" x14ac:dyDescent="0.3">
      <c r="AE55644" s="70"/>
    </row>
    <row r="55645" spans="31:31" ht="15.75" x14ac:dyDescent="0.3">
      <c r="AE55645" s="70"/>
    </row>
    <row r="55646" spans="31:31" ht="15.75" x14ac:dyDescent="0.3">
      <c r="AE55646" s="70"/>
    </row>
    <row r="55647" spans="31:31" ht="15.75" x14ac:dyDescent="0.3">
      <c r="AE55647" s="70"/>
    </row>
    <row r="55648" spans="31:31" ht="15.75" x14ac:dyDescent="0.3">
      <c r="AE55648" s="70"/>
    </row>
    <row r="55649" spans="31:31" ht="15.75" x14ac:dyDescent="0.3">
      <c r="AE55649" s="70"/>
    </row>
    <row r="55650" spans="31:31" ht="15.75" x14ac:dyDescent="0.3">
      <c r="AE55650" s="70"/>
    </row>
    <row r="55651" spans="31:31" ht="15.75" x14ac:dyDescent="0.3">
      <c r="AE55651" s="70"/>
    </row>
    <row r="55652" spans="31:31" ht="15.75" x14ac:dyDescent="0.3">
      <c r="AE55652" s="70"/>
    </row>
    <row r="55653" spans="31:31" ht="15.75" x14ac:dyDescent="0.3">
      <c r="AE55653" s="70"/>
    </row>
    <row r="55654" spans="31:31" ht="15.75" x14ac:dyDescent="0.3">
      <c r="AE55654" s="70"/>
    </row>
    <row r="55655" spans="31:31" ht="15.75" x14ac:dyDescent="0.3">
      <c r="AE55655" s="70"/>
    </row>
    <row r="55656" spans="31:31" ht="15.75" x14ac:dyDescent="0.3">
      <c r="AE55656" s="70"/>
    </row>
    <row r="55657" spans="31:31" ht="15.75" x14ac:dyDescent="0.3">
      <c r="AE55657" s="70"/>
    </row>
    <row r="55658" spans="31:31" ht="15.75" x14ac:dyDescent="0.3">
      <c r="AE55658" s="70"/>
    </row>
    <row r="55659" spans="31:31" ht="15.75" x14ac:dyDescent="0.3">
      <c r="AE55659" s="70"/>
    </row>
    <row r="55660" spans="31:31" ht="15.75" x14ac:dyDescent="0.3">
      <c r="AE55660" s="70"/>
    </row>
    <row r="55661" spans="31:31" ht="15.75" x14ac:dyDescent="0.3">
      <c r="AE55661" s="70"/>
    </row>
    <row r="55662" spans="31:31" ht="15.75" x14ac:dyDescent="0.3">
      <c r="AE55662" s="70"/>
    </row>
    <row r="55663" spans="31:31" ht="15.75" x14ac:dyDescent="0.3">
      <c r="AE55663" s="70"/>
    </row>
    <row r="55664" spans="31:31" ht="15.75" x14ac:dyDescent="0.3">
      <c r="AE55664" s="70"/>
    </row>
    <row r="55665" spans="31:31" ht="15.75" x14ac:dyDescent="0.3">
      <c r="AE55665" s="70"/>
    </row>
    <row r="55666" spans="31:31" ht="15.75" x14ac:dyDescent="0.3">
      <c r="AE55666" s="70"/>
    </row>
    <row r="55667" spans="31:31" ht="15.75" x14ac:dyDescent="0.3">
      <c r="AE55667" s="70"/>
    </row>
    <row r="55668" spans="31:31" ht="15.75" x14ac:dyDescent="0.3">
      <c r="AE55668" s="70"/>
    </row>
    <row r="55669" spans="31:31" ht="15.75" x14ac:dyDescent="0.3">
      <c r="AE55669" s="70"/>
    </row>
    <row r="55670" spans="31:31" ht="15.75" x14ac:dyDescent="0.3">
      <c r="AE55670" s="70"/>
    </row>
    <row r="55671" spans="31:31" ht="15.75" x14ac:dyDescent="0.3">
      <c r="AE55671" s="70"/>
    </row>
    <row r="55672" spans="31:31" ht="15.75" x14ac:dyDescent="0.3">
      <c r="AE55672" s="70"/>
    </row>
    <row r="55673" spans="31:31" ht="15.75" x14ac:dyDescent="0.3">
      <c r="AE55673" s="70"/>
    </row>
    <row r="55674" spans="31:31" ht="15.75" x14ac:dyDescent="0.3">
      <c r="AE55674" s="70"/>
    </row>
    <row r="55675" spans="31:31" ht="15.75" x14ac:dyDescent="0.3">
      <c r="AE55675" s="70"/>
    </row>
    <row r="55676" spans="31:31" ht="15.75" x14ac:dyDescent="0.3">
      <c r="AE55676" s="70"/>
    </row>
    <row r="55677" spans="31:31" ht="15.75" x14ac:dyDescent="0.3">
      <c r="AE55677" s="70"/>
    </row>
    <row r="55678" spans="31:31" ht="15.75" x14ac:dyDescent="0.3">
      <c r="AE55678" s="70"/>
    </row>
    <row r="55679" spans="31:31" ht="15.75" x14ac:dyDescent="0.3">
      <c r="AE55679" s="70"/>
    </row>
    <row r="55680" spans="31:31" ht="15.75" x14ac:dyDescent="0.3">
      <c r="AE55680" s="70"/>
    </row>
    <row r="55681" spans="31:31" ht="15.75" x14ac:dyDescent="0.3">
      <c r="AE55681" s="70"/>
    </row>
    <row r="55682" spans="31:31" ht="15.75" x14ac:dyDescent="0.3">
      <c r="AE55682" s="70"/>
    </row>
    <row r="55683" spans="31:31" ht="15.75" x14ac:dyDescent="0.3">
      <c r="AE55683" s="70"/>
    </row>
    <row r="55684" spans="31:31" ht="15.75" x14ac:dyDescent="0.3">
      <c r="AE55684" s="70"/>
    </row>
    <row r="55685" spans="31:31" ht="15.75" x14ac:dyDescent="0.3">
      <c r="AE55685" s="70"/>
    </row>
    <row r="55686" spans="31:31" ht="15.75" x14ac:dyDescent="0.3">
      <c r="AE55686" s="70"/>
    </row>
    <row r="55687" spans="31:31" ht="15.75" x14ac:dyDescent="0.3">
      <c r="AE55687" s="70"/>
    </row>
    <row r="55688" spans="31:31" ht="15.75" x14ac:dyDescent="0.3">
      <c r="AE55688" s="70"/>
    </row>
    <row r="55689" spans="31:31" ht="15.75" x14ac:dyDescent="0.3">
      <c r="AE55689" s="70"/>
    </row>
    <row r="55690" spans="31:31" ht="15.75" x14ac:dyDescent="0.3">
      <c r="AE55690" s="70"/>
    </row>
    <row r="55691" spans="31:31" ht="15.75" x14ac:dyDescent="0.3">
      <c r="AE55691" s="70"/>
    </row>
    <row r="55692" spans="31:31" ht="15.75" x14ac:dyDescent="0.3">
      <c r="AE55692" s="70"/>
    </row>
    <row r="55693" spans="31:31" ht="15.75" x14ac:dyDescent="0.3">
      <c r="AE55693" s="70"/>
    </row>
    <row r="55694" spans="31:31" ht="15.75" x14ac:dyDescent="0.3">
      <c r="AE55694" s="70"/>
    </row>
    <row r="55695" spans="31:31" ht="15.75" x14ac:dyDescent="0.3">
      <c r="AE55695" s="70"/>
    </row>
    <row r="55696" spans="31:31" ht="15.75" x14ac:dyDescent="0.3">
      <c r="AE55696" s="70"/>
    </row>
    <row r="55697" spans="31:31" ht="15.75" x14ac:dyDescent="0.3">
      <c r="AE55697" s="70"/>
    </row>
    <row r="55698" spans="31:31" ht="15.75" x14ac:dyDescent="0.3">
      <c r="AE55698" s="70"/>
    </row>
    <row r="55699" spans="31:31" ht="15.75" x14ac:dyDescent="0.3">
      <c r="AE55699" s="70"/>
    </row>
    <row r="55700" spans="31:31" ht="15.75" x14ac:dyDescent="0.3">
      <c r="AE55700" s="70"/>
    </row>
    <row r="55701" spans="31:31" ht="15.75" x14ac:dyDescent="0.3">
      <c r="AE55701" s="70"/>
    </row>
    <row r="55702" spans="31:31" ht="15.75" x14ac:dyDescent="0.3">
      <c r="AE55702" s="70"/>
    </row>
    <row r="55703" spans="31:31" ht="15.75" x14ac:dyDescent="0.3">
      <c r="AE55703" s="70"/>
    </row>
    <row r="55704" spans="31:31" ht="15.75" x14ac:dyDescent="0.3">
      <c r="AE55704" s="70"/>
    </row>
    <row r="55705" spans="31:31" ht="15.75" x14ac:dyDescent="0.3">
      <c r="AE55705" s="70"/>
    </row>
    <row r="55706" spans="31:31" ht="15.75" x14ac:dyDescent="0.3">
      <c r="AE55706" s="70"/>
    </row>
    <row r="55707" spans="31:31" ht="15.75" x14ac:dyDescent="0.3">
      <c r="AE55707" s="70"/>
    </row>
    <row r="55708" spans="31:31" ht="15.75" x14ac:dyDescent="0.3">
      <c r="AE55708" s="70"/>
    </row>
    <row r="55709" spans="31:31" ht="15.75" x14ac:dyDescent="0.3">
      <c r="AE55709" s="70"/>
    </row>
    <row r="55710" spans="31:31" ht="15.75" x14ac:dyDescent="0.3">
      <c r="AE55710" s="70"/>
    </row>
    <row r="55711" spans="31:31" ht="15.75" x14ac:dyDescent="0.3">
      <c r="AE55711" s="70"/>
    </row>
    <row r="55712" spans="31:31" ht="15.75" x14ac:dyDescent="0.3">
      <c r="AE55712" s="70"/>
    </row>
    <row r="55713" spans="31:31" ht="15.75" x14ac:dyDescent="0.3">
      <c r="AE55713" s="70"/>
    </row>
    <row r="55714" spans="31:31" ht="15.75" x14ac:dyDescent="0.3">
      <c r="AE55714" s="70"/>
    </row>
    <row r="55715" spans="31:31" ht="15.75" x14ac:dyDescent="0.3">
      <c r="AE55715" s="70"/>
    </row>
    <row r="55716" spans="31:31" ht="15.75" x14ac:dyDescent="0.3">
      <c r="AE55716" s="70"/>
    </row>
    <row r="55717" spans="31:31" ht="15.75" x14ac:dyDescent="0.3">
      <c r="AE55717" s="70"/>
    </row>
    <row r="55718" spans="31:31" ht="15.75" x14ac:dyDescent="0.3">
      <c r="AE55718" s="70"/>
    </row>
    <row r="55719" spans="31:31" ht="15.75" x14ac:dyDescent="0.3">
      <c r="AE55719" s="70"/>
    </row>
    <row r="55720" spans="31:31" ht="15.75" x14ac:dyDescent="0.3">
      <c r="AE55720" s="70"/>
    </row>
    <row r="55721" spans="31:31" ht="15.75" x14ac:dyDescent="0.3">
      <c r="AE55721" s="70"/>
    </row>
    <row r="55722" spans="31:31" ht="15.75" x14ac:dyDescent="0.3">
      <c r="AE55722" s="70"/>
    </row>
    <row r="55723" spans="31:31" ht="15.75" x14ac:dyDescent="0.3">
      <c r="AE55723" s="70"/>
    </row>
    <row r="55724" spans="31:31" ht="15.75" x14ac:dyDescent="0.3">
      <c r="AE55724" s="70"/>
    </row>
    <row r="55725" spans="31:31" ht="15.75" x14ac:dyDescent="0.3">
      <c r="AE55725" s="70"/>
    </row>
    <row r="55726" spans="31:31" ht="15.75" x14ac:dyDescent="0.3">
      <c r="AE55726" s="70"/>
    </row>
    <row r="55727" spans="31:31" ht="15.75" x14ac:dyDescent="0.3">
      <c r="AE55727" s="70"/>
    </row>
    <row r="55728" spans="31:31" ht="15.75" x14ac:dyDescent="0.3">
      <c r="AE55728" s="70"/>
    </row>
    <row r="55729" spans="31:31" ht="15.75" x14ac:dyDescent="0.3">
      <c r="AE55729" s="70"/>
    </row>
    <row r="55730" spans="31:31" ht="15.75" x14ac:dyDescent="0.3">
      <c r="AE55730" s="70"/>
    </row>
    <row r="55731" spans="31:31" ht="15.75" x14ac:dyDescent="0.3">
      <c r="AE55731" s="70"/>
    </row>
    <row r="55732" spans="31:31" ht="15.75" x14ac:dyDescent="0.3">
      <c r="AE55732" s="70"/>
    </row>
    <row r="55733" spans="31:31" ht="15.75" x14ac:dyDescent="0.3">
      <c r="AE55733" s="70"/>
    </row>
    <row r="55734" spans="31:31" ht="15.75" x14ac:dyDescent="0.3">
      <c r="AE55734" s="70"/>
    </row>
    <row r="55735" spans="31:31" ht="15.75" x14ac:dyDescent="0.3">
      <c r="AE55735" s="70"/>
    </row>
    <row r="55736" spans="31:31" ht="15.75" x14ac:dyDescent="0.3">
      <c r="AE55736" s="70"/>
    </row>
    <row r="55737" spans="31:31" ht="15.75" x14ac:dyDescent="0.3">
      <c r="AE55737" s="70"/>
    </row>
    <row r="55738" spans="31:31" ht="15.75" x14ac:dyDescent="0.3">
      <c r="AE55738" s="70"/>
    </row>
    <row r="55739" spans="31:31" ht="15.75" x14ac:dyDescent="0.3">
      <c r="AE55739" s="70"/>
    </row>
    <row r="55740" spans="31:31" ht="15.75" x14ac:dyDescent="0.3">
      <c r="AE55740" s="70"/>
    </row>
    <row r="55741" spans="31:31" ht="15.75" x14ac:dyDescent="0.3">
      <c r="AE55741" s="70"/>
    </row>
    <row r="55742" spans="31:31" ht="15.75" x14ac:dyDescent="0.3">
      <c r="AE55742" s="70"/>
    </row>
    <row r="55743" spans="31:31" ht="15.75" x14ac:dyDescent="0.3">
      <c r="AE55743" s="70"/>
    </row>
    <row r="55744" spans="31:31" ht="15.75" x14ac:dyDescent="0.3">
      <c r="AE55744" s="70"/>
    </row>
    <row r="55745" spans="31:31" ht="15.75" x14ac:dyDescent="0.3">
      <c r="AE55745" s="70"/>
    </row>
    <row r="55746" spans="31:31" ht="15.75" x14ac:dyDescent="0.3">
      <c r="AE55746" s="70"/>
    </row>
    <row r="55747" spans="31:31" ht="15.75" x14ac:dyDescent="0.3">
      <c r="AE55747" s="70"/>
    </row>
    <row r="55748" spans="31:31" ht="15.75" x14ac:dyDescent="0.3">
      <c r="AE55748" s="70"/>
    </row>
    <row r="55749" spans="31:31" ht="15.75" x14ac:dyDescent="0.3">
      <c r="AE55749" s="70"/>
    </row>
    <row r="55750" spans="31:31" ht="15.75" x14ac:dyDescent="0.3">
      <c r="AE55750" s="70"/>
    </row>
    <row r="55751" spans="31:31" ht="15.75" x14ac:dyDescent="0.3">
      <c r="AE55751" s="70"/>
    </row>
    <row r="55752" spans="31:31" ht="15.75" x14ac:dyDescent="0.3">
      <c r="AE55752" s="70"/>
    </row>
    <row r="55753" spans="31:31" ht="15.75" x14ac:dyDescent="0.3">
      <c r="AE55753" s="70"/>
    </row>
    <row r="55754" spans="31:31" ht="15.75" x14ac:dyDescent="0.3">
      <c r="AE55754" s="70"/>
    </row>
    <row r="55755" spans="31:31" ht="15.75" x14ac:dyDescent="0.3">
      <c r="AE55755" s="70"/>
    </row>
    <row r="55756" spans="31:31" ht="15.75" x14ac:dyDescent="0.3">
      <c r="AE55756" s="70"/>
    </row>
    <row r="55757" spans="31:31" ht="15.75" x14ac:dyDescent="0.3">
      <c r="AE55757" s="70"/>
    </row>
    <row r="55758" spans="31:31" ht="15.75" x14ac:dyDescent="0.3">
      <c r="AE55758" s="70"/>
    </row>
    <row r="55759" spans="31:31" ht="15.75" x14ac:dyDescent="0.3">
      <c r="AE55759" s="70"/>
    </row>
    <row r="55760" spans="31:31" ht="15.75" x14ac:dyDescent="0.3">
      <c r="AE55760" s="70"/>
    </row>
    <row r="55761" spans="31:31" ht="15.75" x14ac:dyDescent="0.3">
      <c r="AE55761" s="70"/>
    </row>
    <row r="55762" spans="31:31" ht="15.75" x14ac:dyDescent="0.3">
      <c r="AE55762" s="70"/>
    </row>
    <row r="55763" spans="31:31" ht="15.75" x14ac:dyDescent="0.3">
      <c r="AE55763" s="70"/>
    </row>
    <row r="55764" spans="31:31" ht="15.75" x14ac:dyDescent="0.3">
      <c r="AE55764" s="70"/>
    </row>
    <row r="55765" spans="31:31" ht="15.75" x14ac:dyDescent="0.3">
      <c r="AE55765" s="70"/>
    </row>
    <row r="55766" spans="31:31" ht="15.75" x14ac:dyDescent="0.3">
      <c r="AE55766" s="70"/>
    </row>
    <row r="55767" spans="31:31" ht="15.75" x14ac:dyDescent="0.3">
      <c r="AE55767" s="70"/>
    </row>
    <row r="55768" spans="31:31" ht="15.75" x14ac:dyDescent="0.3">
      <c r="AE55768" s="70"/>
    </row>
    <row r="55769" spans="31:31" ht="15.75" x14ac:dyDescent="0.3">
      <c r="AE55769" s="70"/>
    </row>
    <row r="55770" spans="31:31" ht="15.75" x14ac:dyDescent="0.3">
      <c r="AE55770" s="70"/>
    </row>
    <row r="55771" spans="31:31" ht="15.75" x14ac:dyDescent="0.3">
      <c r="AE55771" s="70"/>
    </row>
    <row r="55772" spans="31:31" ht="15.75" x14ac:dyDescent="0.3">
      <c r="AE55772" s="70"/>
    </row>
    <row r="55773" spans="31:31" ht="15.75" x14ac:dyDescent="0.3">
      <c r="AE55773" s="70"/>
    </row>
    <row r="55774" spans="31:31" ht="15.75" x14ac:dyDescent="0.3">
      <c r="AE55774" s="70"/>
    </row>
    <row r="55775" spans="31:31" ht="15.75" x14ac:dyDescent="0.3">
      <c r="AE55775" s="70"/>
    </row>
    <row r="55776" spans="31:31" ht="15.75" x14ac:dyDescent="0.3">
      <c r="AE55776" s="70"/>
    </row>
    <row r="55777" spans="31:31" ht="15.75" x14ac:dyDescent="0.3">
      <c r="AE55777" s="70"/>
    </row>
    <row r="55778" spans="31:31" ht="15.75" x14ac:dyDescent="0.3">
      <c r="AE55778" s="70"/>
    </row>
    <row r="55779" spans="31:31" ht="15.75" x14ac:dyDescent="0.3">
      <c r="AE55779" s="70"/>
    </row>
    <row r="55780" spans="31:31" ht="15.75" x14ac:dyDescent="0.3">
      <c r="AE55780" s="70"/>
    </row>
    <row r="55781" spans="31:31" ht="15.75" x14ac:dyDescent="0.3">
      <c r="AE55781" s="70"/>
    </row>
    <row r="55782" spans="31:31" ht="15.75" x14ac:dyDescent="0.3">
      <c r="AE55782" s="70"/>
    </row>
    <row r="55783" spans="31:31" ht="15.75" x14ac:dyDescent="0.3">
      <c r="AE55783" s="70"/>
    </row>
    <row r="55784" spans="31:31" ht="15.75" x14ac:dyDescent="0.3">
      <c r="AE55784" s="70"/>
    </row>
    <row r="55785" spans="31:31" ht="15.75" x14ac:dyDescent="0.3">
      <c r="AE55785" s="70"/>
    </row>
    <row r="55786" spans="31:31" ht="15.75" x14ac:dyDescent="0.3">
      <c r="AE55786" s="70"/>
    </row>
    <row r="55787" spans="31:31" ht="15.75" x14ac:dyDescent="0.3">
      <c r="AE55787" s="70"/>
    </row>
    <row r="55788" spans="31:31" ht="15.75" x14ac:dyDescent="0.3">
      <c r="AE55788" s="70"/>
    </row>
    <row r="55789" spans="31:31" ht="15.75" x14ac:dyDescent="0.3">
      <c r="AE55789" s="70"/>
    </row>
    <row r="55790" spans="31:31" ht="15.75" x14ac:dyDescent="0.3">
      <c r="AE55790" s="70"/>
    </row>
    <row r="55791" spans="31:31" ht="15.75" x14ac:dyDescent="0.3">
      <c r="AE55791" s="70"/>
    </row>
    <row r="55792" spans="31:31" ht="15.75" x14ac:dyDescent="0.3">
      <c r="AE55792" s="70"/>
    </row>
    <row r="55793" spans="31:31" ht="15.75" x14ac:dyDescent="0.3">
      <c r="AE55793" s="70"/>
    </row>
    <row r="55794" spans="31:31" ht="15.75" x14ac:dyDescent="0.3">
      <c r="AE55794" s="70"/>
    </row>
    <row r="55795" spans="31:31" ht="15.75" x14ac:dyDescent="0.3">
      <c r="AE55795" s="70"/>
    </row>
    <row r="55796" spans="31:31" ht="15.75" x14ac:dyDescent="0.3">
      <c r="AE55796" s="70"/>
    </row>
    <row r="55797" spans="31:31" ht="15.75" x14ac:dyDescent="0.3">
      <c r="AE55797" s="70"/>
    </row>
    <row r="55798" spans="31:31" ht="15.75" x14ac:dyDescent="0.3">
      <c r="AE55798" s="70"/>
    </row>
    <row r="55799" spans="31:31" ht="15.75" x14ac:dyDescent="0.3">
      <c r="AE55799" s="70"/>
    </row>
    <row r="55800" spans="31:31" ht="15.75" x14ac:dyDescent="0.3">
      <c r="AE55800" s="70"/>
    </row>
    <row r="55801" spans="31:31" ht="15.75" x14ac:dyDescent="0.3">
      <c r="AE55801" s="70"/>
    </row>
    <row r="55802" spans="31:31" ht="15.75" x14ac:dyDescent="0.3">
      <c r="AE55802" s="70"/>
    </row>
    <row r="55803" spans="31:31" ht="15.75" x14ac:dyDescent="0.3">
      <c r="AE55803" s="70"/>
    </row>
    <row r="55804" spans="31:31" ht="15.75" x14ac:dyDescent="0.3">
      <c r="AE55804" s="70"/>
    </row>
    <row r="55805" spans="31:31" ht="15.75" x14ac:dyDescent="0.3">
      <c r="AE55805" s="70"/>
    </row>
    <row r="55806" spans="31:31" ht="15.75" x14ac:dyDescent="0.3">
      <c r="AE55806" s="70"/>
    </row>
    <row r="55807" spans="31:31" ht="15.75" x14ac:dyDescent="0.3">
      <c r="AE55807" s="70"/>
    </row>
    <row r="55808" spans="31:31" ht="15.75" x14ac:dyDescent="0.3">
      <c r="AE55808" s="70"/>
    </row>
    <row r="55809" spans="31:31" ht="15.75" x14ac:dyDescent="0.3">
      <c r="AE55809" s="70"/>
    </row>
    <row r="55810" spans="31:31" ht="15.75" x14ac:dyDescent="0.3">
      <c r="AE55810" s="70"/>
    </row>
    <row r="55811" spans="31:31" ht="15.75" x14ac:dyDescent="0.3">
      <c r="AE55811" s="70"/>
    </row>
    <row r="55812" spans="31:31" ht="15.75" x14ac:dyDescent="0.3">
      <c r="AE55812" s="70"/>
    </row>
    <row r="55813" spans="31:31" ht="15.75" x14ac:dyDescent="0.3">
      <c r="AE55813" s="70"/>
    </row>
    <row r="55814" spans="31:31" ht="15.75" x14ac:dyDescent="0.3">
      <c r="AE55814" s="70"/>
    </row>
    <row r="55815" spans="31:31" ht="15.75" x14ac:dyDescent="0.3">
      <c r="AE55815" s="70"/>
    </row>
    <row r="55816" spans="31:31" ht="15.75" x14ac:dyDescent="0.3">
      <c r="AE55816" s="70"/>
    </row>
    <row r="55817" spans="31:31" ht="15.75" x14ac:dyDescent="0.3">
      <c r="AE55817" s="70"/>
    </row>
    <row r="55818" spans="31:31" ht="15.75" x14ac:dyDescent="0.3">
      <c r="AE55818" s="70"/>
    </row>
    <row r="55819" spans="31:31" ht="15.75" x14ac:dyDescent="0.3">
      <c r="AE55819" s="70"/>
    </row>
    <row r="55820" spans="31:31" ht="15.75" x14ac:dyDescent="0.3">
      <c r="AE55820" s="70"/>
    </row>
    <row r="55821" spans="31:31" ht="15.75" x14ac:dyDescent="0.3">
      <c r="AE55821" s="70"/>
    </row>
    <row r="55822" spans="31:31" ht="15.75" x14ac:dyDescent="0.3">
      <c r="AE55822" s="70"/>
    </row>
    <row r="55823" spans="31:31" ht="15.75" x14ac:dyDescent="0.3">
      <c r="AE55823" s="70"/>
    </row>
    <row r="55824" spans="31:31" ht="15.75" x14ac:dyDescent="0.3">
      <c r="AE55824" s="70"/>
    </row>
    <row r="55825" spans="31:31" ht="15.75" x14ac:dyDescent="0.3">
      <c r="AE55825" s="70"/>
    </row>
    <row r="55826" spans="31:31" ht="15.75" x14ac:dyDescent="0.3">
      <c r="AE55826" s="70"/>
    </row>
    <row r="55827" spans="31:31" ht="15.75" x14ac:dyDescent="0.3">
      <c r="AE55827" s="70"/>
    </row>
    <row r="55828" spans="31:31" ht="15.75" x14ac:dyDescent="0.3">
      <c r="AE55828" s="70"/>
    </row>
    <row r="55829" spans="31:31" ht="15.75" x14ac:dyDescent="0.3">
      <c r="AE55829" s="70"/>
    </row>
    <row r="55830" spans="31:31" ht="15.75" x14ac:dyDescent="0.3">
      <c r="AE55830" s="70"/>
    </row>
    <row r="55831" spans="31:31" ht="15.75" x14ac:dyDescent="0.3">
      <c r="AE55831" s="70"/>
    </row>
    <row r="55832" spans="31:31" ht="15.75" x14ac:dyDescent="0.3">
      <c r="AE55832" s="70"/>
    </row>
    <row r="55833" spans="31:31" ht="15.75" x14ac:dyDescent="0.3">
      <c r="AE55833" s="70"/>
    </row>
    <row r="55834" spans="31:31" ht="15.75" x14ac:dyDescent="0.3">
      <c r="AE55834" s="70"/>
    </row>
    <row r="55835" spans="31:31" ht="15.75" x14ac:dyDescent="0.3">
      <c r="AE55835" s="70"/>
    </row>
    <row r="55836" spans="31:31" ht="15.75" x14ac:dyDescent="0.3">
      <c r="AE55836" s="70"/>
    </row>
    <row r="55837" spans="31:31" ht="15.75" x14ac:dyDescent="0.3">
      <c r="AE55837" s="70"/>
    </row>
    <row r="55838" spans="31:31" ht="15.75" x14ac:dyDescent="0.3">
      <c r="AE55838" s="70"/>
    </row>
    <row r="55839" spans="31:31" ht="15.75" x14ac:dyDescent="0.3">
      <c r="AE55839" s="70"/>
    </row>
    <row r="55840" spans="31:31" ht="15.75" x14ac:dyDescent="0.3">
      <c r="AE55840" s="70"/>
    </row>
    <row r="55841" spans="31:31" ht="15.75" x14ac:dyDescent="0.3">
      <c r="AE55841" s="70"/>
    </row>
    <row r="55842" spans="31:31" ht="15.75" x14ac:dyDescent="0.3">
      <c r="AE55842" s="70"/>
    </row>
    <row r="55843" spans="31:31" ht="15.75" x14ac:dyDescent="0.3">
      <c r="AE55843" s="70"/>
    </row>
    <row r="55844" spans="31:31" ht="15.75" x14ac:dyDescent="0.3">
      <c r="AE55844" s="70"/>
    </row>
    <row r="55845" spans="31:31" ht="15.75" x14ac:dyDescent="0.3">
      <c r="AE55845" s="70"/>
    </row>
    <row r="55846" spans="31:31" ht="15.75" x14ac:dyDescent="0.3">
      <c r="AE55846" s="70"/>
    </row>
    <row r="55847" spans="31:31" ht="15.75" x14ac:dyDescent="0.3">
      <c r="AE55847" s="70"/>
    </row>
    <row r="55848" spans="31:31" ht="15.75" x14ac:dyDescent="0.3">
      <c r="AE55848" s="70"/>
    </row>
    <row r="55849" spans="31:31" ht="15.75" x14ac:dyDescent="0.3">
      <c r="AE55849" s="70"/>
    </row>
    <row r="55850" spans="31:31" ht="15.75" x14ac:dyDescent="0.3">
      <c r="AE55850" s="70"/>
    </row>
    <row r="55851" spans="31:31" ht="15.75" x14ac:dyDescent="0.3">
      <c r="AE55851" s="70"/>
    </row>
    <row r="55852" spans="31:31" ht="15.75" x14ac:dyDescent="0.3">
      <c r="AE55852" s="70"/>
    </row>
    <row r="55853" spans="31:31" ht="15.75" x14ac:dyDescent="0.3">
      <c r="AE55853" s="70"/>
    </row>
    <row r="55854" spans="31:31" ht="15.75" x14ac:dyDescent="0.3">
      <c r="AE55854" s="70"/>
    </row>
    <row r="55855" spans="31:31" ht="15.75" x14ac:dyDescent="0.3">
      <c r="AE55855" s="70"/>
    </row>
    <row r="55856" spans="31:31" ht="15.75" x14ac:dyDescent="0.3">
      <c r="AE55856" s="70"/>
    </row>
    <row r="55857" spans="31:31" ht="15.75" x14ac:dyDescent="0.3">
      <c r="AE55857" s="70"/>
    </row>
    <row r="55858" spans="31:31" ht="15.75" x14ac:dyDescent="0.3">
      <c r="AE55858" s="70"/>
    </row>
    <row r="55859" spans="31:31" ht="15.75" x14ac:dyDescent="0.3">
      <c r="AE55859" s="70"/>
    </row>
    <row r="55860" spans="31:31" ht="15.75" x14ac:dyDescent="0.3">
      <c r="AE55860" s="70"/>
    </row>
    <row r="55861" spans="31:31" ht="15.75" x14ac:dyDescent="0.3">
      <c r="AE55861" s="70"/>
    </row>
    <row r="55862" spans="31:31" ht="15.75" x14ac:dyDescent="0.3">
      <c r="AE55862" s="70"/>
    </row>
    <row r="55863" spans="31:31" ht="15.75" x14ac:dyDescent="0.3">
      <c r="AE55863" s="70"/>
    </row>
    <row r="55864" spans="31:31" ht="15.75" x14ac:dyDescent="0.3">
      <c r="AE55864" s="70"/>
    </row>
    <row r="55865" spans="31:31" ht="15.75" x14ac:dyDescent="0.3">
      <c r="AE55865" s="70"/>
    </row>
    <row r="55866" spans="31:31" ht="15.75" x14ac:dyDescent="0.3">
      <c r="AE55866" s="70"/>
    </row>
    <row r="55867" spans="31:31" ht="15.75" x14ac:dyDescent="0.3">
      <c r="AE55867" s="70"/>
    </row>
    <row r="55868" spans="31:31" ht="15.75" x14ac:dyDescent="0.3">
      <c r="AE55868" s="70"/>
    </row>
    <row r="55869" spans="31:31" ht="15.75" x14ac:dyDescent="0.3">
      <c r="AE55869" s="70"/>
    </row>
    <row r="55870" spans="31:31" ht="15.75" x14ac:dyDescent="0.3">
      <c r="AE55870" s="70"/>
    </row>
    <row r="55871" spans="31:31" ht="15.75" x14ac:dyDescent="0.3">
      <c r="AE55871" s="70"/>
    </row>
    <row r="55872" spans="31:31" ht="15.75" x14ac:dyDescent="0.3">
      <c r="AE55872" s="70"/>
    </row>
    <row r="55873" spans="31:31" ht="15.75" x14ac:dyDescent="0.3">
      <c r="AE55873" s="70"/>
    </row>
    <row r="55874" spans="31:31" ht="15.75" x14ac:dyDescent="0.3">
      <c r="AE55874" s="70"/>
    </row>
    <row r="55875" spans="31:31" ht="15.75" x14ac:dyDescent="0.3">
      <c r="AE55875" s="70"/>
    </row>
    <row r="55876" spans="31:31" ht="15.75" x14ac:dyDescent="0.3">
      <c r="AE55876" s="70"/>
    </row>
    <row r="55877" spans="31:31" ht="15.75" x14ac:dyDescent="0.3">
      <c r="AE55877" s="70"/>
    </row>
    <row r="55878" spans="31:31" ht="15.75" x14ac:dyDescent="0.3">
      <c r="AE55878" s="70"/>
    </row>
    <row r="55879" spans="31:31" ht="15.75" x14ac:dyDescent="0.3">
      <c r="AE55879" s="70"/>
    </row>
    <row r="55880" spans="31:31" ht="15.75" x14ac:dyDescent="0.3">
      <c r="AE55880" s="70"/>
    </row>
    <row r="55881" spans="31:31" ht="15.75" x14ac:dyDescent="0.3">
      <c r="AE55881" s="70"/>
    </row>
    <row r="55882" spans="31:31" ht="15.75" x14ac:dyDescent="0.3">
      <c r="AE55882" s="70"/>
    </row>
    <row r="55883" spans="31:31" ht="15.75" x14ac:dyDescent="0.3">
      <c r="AE55883" s="70"/>
    </row>
    <row r="55884" spans="31:31" ht="15.75" x14ac:dyDescent="0.3">
      <c r="AE55884" s="70"/>
    </row>
    <row r="55885" spans="31:31" ht="15.75" x14ac:dyDescent="0.3">
      <c r="AE55885" s="70"/>
    </row>
    <row r="55886" spans="31:31" ht="15.75" x14ac:dyDescent="0.3">
      <c r="AE55886" s="70"/>
    </row>
    <row r="55887" spans="31:31" ht="15.75" x14ac:dyDescent="0.3">
      <c r="AE55887" s="70"/>
    </row>
    <row r="55888" spans="31:31" ht="15.75" x14ac:dyDescent="0.3">
      <c r="AE55888" s="70"/>
    </row>
    <row r="55889" spans="31:31" ht="15.75" x14ac:dyDescent="0.3">
      <c r="AE55889" s="70"/>
    </row>
    <row r="55890" spans="31:31" ht="15.75" x14ac:dyDescent="0.3">
      <c r="AE55890" s="70"/>
    </row>
    <row r="55891" spans="31:31" ht="15.75" x14ac:dyDescent="0.3">
      <c r="AE55891" s="70"/>
    </row>
    <row r="55892" spans="31:31" ht="15.75" x14ac:dyDescent="0.3">
      <c r="AE55892" s="70"/>
    </row>
    <row r="55893" spans="31:31" ht="15.75" x14ac:dyDescent="0.3">
      <c r="AE55893" s="70"/>
    </row>
    <row r="55894" spans="31:31" ht="15.75" x14ac:dyDescent="0.3">
      <c r="AE55894" s="70"/>
    </row>
    <row r="55895" spans="31:31" ht="15.75" x14ac:dyDescent="0.3">
      <c r="AE55895" s="70"/>
    </row>
    <row r="55896" spans="31:31" ht="15.75" x14ac:dyDescent="0.3">
      <c r="AE55896" s="70"/>
    </row>
    <row r="55897" spans="31:31" ht="15.75" x14ac:dyDescent="0.3">
      <c r="AE55897" s="70"/>
    </row>
    <row r="55898" spans="31:31" ht="15.75" x14ac:dyDescent="0.3">
      <c r="AE55898" s="70"/>
    </row>
    <row r="55899" spans="31:31" ht="15.75" x14ac:dyDescent="0.3">
      <c r="AE55899" s="70"/>
    </row>
    <row r="55900" spans="31:31" ht="15.75" x14ac:dyDescent="0.3">
      <c r="AE55900" s="70"/>
    </row>
    <row r="55901" spans="31:31" ht="15.75" x14ac:dyDescent="0.3">
      <c r="AE55901" s="70"/>
    </row>
    <row r="55902" spans="31:31" ht="15.75" x14ac:dyDescent="0.3">
      <c r="AE55902" s="70"/>
    </row>
    <row r="55903" spans="31:31" ht="15.75" x14ac:dyDescent="0.3">
      <c r="AE55903" s="70"/>
    </row>
    <row r="55904" spans="31:31" ht="15.75" x14ac:dyDescent="0.3">
      <c r="AE55904" s="70"/>
    </row>
    <row r="55905" spans="31:31" ht="15.75" x14ac:dyDescent="0.3">
      <c r="AE55905" s="70"/>
    </row>
    <row r="55906" spans="31:31" ht="15.75" x14ac:dyDescent="0.3">
      <c r="AE55906" s="70"/>
    </row>
    <row r="55907" spans="31:31" ht="15.75" x14ac:dyDescent="0.3">
      <c r="AE55907" s="70"/>
    </row>
    <row r="55908" spans="31:31" ht="15.75" x14ac:dyDescent="0.3">
      <c r="AE55908" s="70"/>
    </row>
    <row r="55909" spans="31:31" ht="15.75" x14ac:dyDescent="0.3">
      <c r="AE55909" s="70"/>
    </row>
    <row r="55910" spans="31:31" ht="15.75" x14ac:dyDescent="0.3">
      <c r="AE55910" s="70"/>
    </row>
    <row r="55911" spans="31:31" ht="15.75" x14ac:dyDescent="0.3">
      <c r="AE55911" s="70"/>
    </row>
    <row r="55912" spans="31:31" ht="15.75" x14ac:dyDescent="0.3">
      <c r="AE55912" s="70"/>
    </row>
    <row r="55913" spans="31:31" ht="15.75" x14ac:dyDescent="0.3">
      <c r="AE55913" s="70"/>
    </row>
    <row r="55914" spans="31:31" ht="15.75" x14ac:dyDescent="0.3">
      <c r="AE55914" s="70"/>
    </row>
    <row r="55915" spans="31:31" ht="15.75" x14ac:dyDescent="0.3">
      <c r="AE55915" s="70"/>
    </row>
    <row r="55916" spans="31:31" ht="15.75" x14ac:dyDescent="0.3">
      <c r="AE55916" s="70"/>
    </row>
    <row r="55917" spans="31:31" ht="15.75" x14ac:dyDescent="0.3">
      <c r="AE55917" s="70"/>
    </row>
    <row r="55918" spans="31:31" ht="15.75" x14ac:dyDescent="0.3">
      <c r="AE55918" s="70"/>
    </row>
    <row r="55919" spans="31:31" ht="15.75" x14ac:dyDescent="0.3">
      <c r="AE55919" s="70"/>
    </row>
    <row r="55920" spans="31:31" ht="15.75" x14ac:dyDescent="0.3">
      <c r="AE55920" s="70"/>
    </row>
    <row r="55921" spans="31:31" ht="15.75" x14ac:dyDescent="0.3">
      <c r="AE55921" s="70"/>
    </row>
    <row r="55922" spans="31:31" ht="15.75" x14ac:dyDescent="0.3">
      <c r="AE55922" s="70"/>
    </row>
    <row r="55923" spans="31:31" ht="15.75" x14ac:dyDescent="0.3">
      <c r="AE55923" s="70"/>
    </row>
    <row r="55924" spans="31:31" ht="15.75" x14ac:dyDescent="0.3">
      <c r="AE55924" s="70"/>
    </row>
    <row r="55925" spans="31:31" ht="15.75" x14ac:dyDescent="0.3">
      <c r="AE55925" s="70"/>
    </row>
    <row r="55926" spans="31:31" ht="15.75" x14ac:dyDescent="0.3">
      <c r="AE55926" s="70"/>
    </row>
    <row r="55927" spans="31:31" ht="15.75" x14ac:dyDescent="0.3">
      <c r="AE55927" s="70"/>
    </row>
    <row r="55928" spans="31:31" ht="15.75" x14ac:dyDescent="0.3">
      <c r="AE55928" s="70"/>
    </row>
    <row r="55929" spans="31:31" ht="15.75" x14ac:dyDescent="0.3">
      <c r="AE55929" s="70"/>
    </row>
    <row r="55930" spans="31:31" ht="15.75" x14ac:dyDescent="0.3">
      <c r="AE55930" s="70"/>
    </row>
    <row r="55931" spans="31:31" ht="15.75" x14ac:dyDescent="0.3">
      <c r="AE55931" s="70"/>
    </row>
    <row r="55932" spans="31:31" ht="15.75" x14ac:dyDescent="0.3">
      <c r="AE55932" s="70"/>
    </row>
    <row r="55933" spans="31:31" ht="15.75" x14ac:dyDescent="0.3">
      <c r="AE55933" s="70"/>
    </row>
    <row r="55934" spans="31:31" ht="15.75" x14ac:dyDescent="0.3">
      <c r="AE55934" s="70"/>
    </row>
    <row r="55935" spans="31:31" ht="15.75" x14ac:dyDescent="0.3">
      <c r="AE55935" s="70"/>
    </row>
    <row r="55936" spans="31:31" ht="15.75" x14ac:dyDescent="0.3">
      <c r="AE55936" s="70"/>
    </row>
    <row r="55937" spans="31:31" ht="15.75" x14ac:dyDescent="0.3">
      <c r="AE55937" s="70"/>
    </row>
    <row r="55938" spans="31:31" ht="15.75" x14ac:dyDescent="0.3">
      <c r="AE55938" s="70"/>
    </row>
    <row r="55939" spans="31:31" ht="15.75" x14ac:dyDescent="0.3">
      <c r="AE55939" s="70"/>
    </row>
    <row r="55940" spans="31:31" ht="15.75" x14ac:dyDescent="0.3">
      <c r="AE55940" s="70"/>
    </row>
    <row r="55941" spans="31:31" ht="15.75" x14ac:dyDescent="0.3">
      <c r="AE55941" s="70"/>
    </row>
    <row r="55942" spans="31:31" ht="15.75" x14ac:dyDescent="0.3">
      <c r="AE55942" s="70"/>
    </row>
    <row r="55943" spans="31:31" ht="15.75" x14ac:dyDescent="0.3">
      <c r="AE55943" s="70"/>
    </row>
    <row r="55944" spans="31:31" ht="15.75" x14ac:dyDescent="0.3">
      <c r="AE55944" s="70"/>
    </row>
    <row r="55945" spans="31:31" ht="15.75" x14ac:dyDescent="0.3">
      <c r="AE55945" s="70"/>
    </row>
    <row r="55946" spans="31:31" ht="15.75" x14ac:dyDescent="0.3">
      <c r="AE55946" s="70"/>
    </row>
    <row r="55947" spans="31:31" ht="15.75" x14ac:dyDescent="0.3">
      <c r="AE55947" s="70"/>
    </row>
    <row r="55948" spans="31:31" ht="15.75" x14ac:dyDescent="0.3">
      <c r="AE55948" s="70"/>
    </row>
    <row r="55949" spans="31:31" ht="15.75" x14ac:dyDescent="0.3">
      <c r="AE55949" s="70"/>
    </row>
    <row r="55950" spans="31:31" ht="15.75" x14ac:dyDescent="0.3">
      <c r="AE55950" s="70"/>
    </row>
    <row r="55951" spans="31:31" ht="15.75" x14ac:dyDescent="0.3">
      <c r="AE55951" s="70"/>
    </row>
    <row r="55952" spans="31:31" ht="15.75" x14ac:dyDescent="0.3">
      <c r="AE55952" s="70"/>
    </row>
    <row r="55953" spans="31:31" ht="15.75" x14ac:dyDescent="0.3">
      <c r="AE55953" s="70"/>
    </row>
    <row r="55954" spans="31:31" ht="15.75" x14ac:dyDescent="0.3">
      <c r="AE55954" s="70"/>
    </row>
    <row r="55955" spans="31:31" ht="15.75" x14ac:dyDescent="0.3">
      <c r="AE55955" s="70"/>
    </row>
    <row r="55956" spans="31:31" ht="15.75" x14ac:dyDescent="0.3">
      <c r="AE55956" s="70"/>
    </row>
    <row r="55957" spans="31:31" ht="15.75" x14ac:dyDescent="0.3">
      <c r="AE55957" s="70"/>
    </row>
    <row r="55958" spans="31:31" ht="15.75" x14ac:dyDescent="0.3">
      <c r="AE55958" s="70"/>
    </row>
    <row r="55959" spans="31:31" ht="15.75" x14ac:dyDescent="0.3">
      <c r="AE55959" s="70"/>
    </row>
    <row r="55960" spans="31:31" ht="15.75" x14ac:dyDescent="0.3">
      <c r="AE55960" s="70"/>
    </row>
    <row r="55961" spans="31:31" ht="15.75" x14ac:dyDescent="0.3">
      <c r="AE55961" s="70"/>
    </row>
    <row r="55962" spans="31:31" ht="15.75" x14ac:dyDescent="0.3">
      <c r="AE55962" s="70"/>
    </row>
    <row r="55963" spans="31:31" ht="15.75" x14ac:dyDescent="0.3">
      <c r="AE55963" s="70"/>
    </row>
    <row r="55964" spans="31:31" ht="15.75" x14ac:dyDescent="0.3">
      <c r="AE55964" s="70"/>
    </row>
    <row r="55965" spans="31:31" ht="15.75" x14ac:dyDescent="0.3">
      <c r="AE55965" s="70"/>
    </row>
    <row r="55966" spans="31:31" ht="15.75" x14ac:dyDescent="0.3">
      <c r="AE55966" s="70"/>
    </row>
    <row r="55967" spans="31:31" ht="15.75" x14ac:dyDescent="0.3">
      <c r="AE55967" s="70"/>
    </row>
    <row r="55968" spans="31:31" ht="15.75" x14ac:dyDescent="0.3">
      <c r="AE55968" s="70"/>
    </row>
    <row r="55969" spans="31:31" ht="15.75" x14ac:dyDescent="0.3">
      <c r="AE55969" s="70"/>
    </row>
    <row r="55970" spans="31:31" ht="15.75" x14ac:dyDescent="0.3">
      <c r="AE55970" s="70"/>
    </row>
    <row r="55971" spans="31:31" ht="15.75" x14ac:dyDescent="0.3">
      <c r="AE55971" s="70"/>
    </row>
    <row r="55972" spans="31:31" ht="15.75" x14ac:dyDescent="0.3">
      <c r="AE55972" s="70"/>
    </row>
    <row r="55973" spans="31:31" ht="15.75" x14ac:dyDescent="0.3">
      <c r="AE55973" s="70"/>
    </row>
    <row r="55974" spans="31:31" ht="15.75" x14ac:dyDescent="0.3">
      <c r="AE55974" s="70"/>
    </row>
    <row r="55975" spans="31:31" ht="15.75" x14ac:dyDescent="0.3">
      <c r="AE55975" s="70"/>
    </row>
    <row r="55976" spans="31:31" ht="15.75" x14ac:dyDescent="0.3">
      <c r="AE55976" s="70"/>
    </row>
    <row r="55977" spans="31:31" ht="15.75" x14ac:dyDescent="0.3">
      <c r="AE55977" s="70"/>
    </row>
    <row r="55978" spans="31:31" ht="15.75" x14ac:dyDescent="0.3">
      <c r="AE55978" s="70"/>
    </row>
    <row r="55979" spans="31:31" ht="15.75" x14ac:dyDescent="0.3">
      <c r="AE55979" s="70"/>
    </row>
    <row r="55980" spans="31:31" ht="15.75" x14ac:dyDescent="0.3">
      <c r="AE55980" s="70"/>
    </row>
    <row r="55981" spans="31:31" ht="15.75" x14ac:dyDescent="0.3">
      <c r="AE55981" s="70"/>
    </row>
    <row r="55982" spans="31:31" ht="15.75" x14ac:dyDescent="0.3">
      <c r="AE55982" s="70"/>
    </row>
    <row r="55983" spans="31:31" ht="15.75" x14ac:dyDescent="0.3">
      <c r="AE55983" s="70"/>
    </row>
    <row r="55984" spans="31:31" ht="15.75" x14ac:dyDescent="0.3">
      <c r="AE55984" s="70"/>
    </row>
    <row r="55985" spans="31:31" ht="15.75" x14ac:dyDescent="0.3">
      <c r="AE55985" s="70"/>
    </row>
    <row r="55986" spans="31:31" ht="15.75" x14ac:dyDescent="0.3">
      <c r="AE55986" s="70"/>
    </row>
    <row r="55987" spans="31:31" ht="15.75" x14ac:dyDescent="0.3">
      <c r="AE55987" s="70"/>
    </row>
    <row r="55988" spans="31:31" ht="15.75" x14ac:dyDescent="0.3">
      <c r="AE55988" s="70"/>
    </row>
    <row r="55989" spans="31:31" ht="15.75" x14ac:dyDescent="0.3">
      <c r="AE55989" s="70"/>
    </row>
    <row r="55990" spans="31:31" ht="15.75" x14ac:dyDescent="0.3">
      <c r="AE55990" s="70"/>
    </row>
    <row r="55991" spans="31:31" ht="15.75" x14ac:dyDescent="0.3">
      <c r="AE55991" s="70"/>
    </row>
    <row r="55992" spans="31:31" ht="15.75" x14ac:dyDescent="0.3">
      <c r="AE55992" s="70"/>
    </row>
    <row r="55993" spans="31:31" ht="15.75" x14ac:dyDescent="0.3">
      <c r="AE55993" s="70"/>
    </row>
    <row r="55994" spans="31:31" ht="15.75" x14ac:dyDescent="0.3">
      <c r="AE55994" s="70"/>
    </row>
    <row r="55995" spans="31:31" ht="15.75" x14ac:dyDescent="0.3">
      <c r="AE55995" s="70"/>
    </row>
    <row r="55996" spans="31:31" ht="15.75" x14ac:dyDescent="0.3">
      <c r="AE55996" s="70"/>
    </row>
    <row r="55997" spans="31:31" ht="15.75" x14ac:dyDescent="0.3">
      <c r="AE55997" s="70"/>
    </row>
    <row r="55998" spans="31:31" ht="15.75" x14ac:dyDescent="0.3">
      <c r="AE55998" s="70"/>
    </row>
    <row r="55999" spans="31:31" ht="15.75" x14ac:dyDescent="0.3">
      <c r="AE55999" s="70"/>
    </row>
    <row r="56000" spans="31:31" ht="15.75" x14ac:dyDescent="0.3">
      <c r="AE56000" s="70"/>
    </row>
    <row r="56001" spans="31:31" ht="15.75" x14ac:dyDescent="0.3">
      <c r="AE56001" s="70"/>
    </row>
    <row r="56002" spans="31:31" ht="15.75" x14ac:dyDescent="0.3">
      <c r="AE56002" s="70"/>
    </row>
    <row r="56003" spans="31:31" ht="15.75" x14ac:dyDescent="0.3">
      <c r="AE56003" s="70"/>
    </row>
    <row r="56004" spans="31:31" ht="15.75" x14ac:dyDescent="0.3">
      <c r="AE56004" s="70"/>
    </row>
    <row r="56005" spans="31:31" ht="15.75" x14ac:dyDescent="0.3">
      <c r="AE56005" s="70"/>
    </row>
    <row r="56006" spans="31:31" ht="15.75" x14ac:dyDescent="0.3">
      <c r="AE56006" s="70"/>
    </row>
    <row r="56007" spans="31:31" ht="15.75" x14ac:dyDescent="0.3">
      <c r="AE56007" s="70"/>
    </row>
    <row r="56008" spans="31:31" ht="15.75" x14ac:dyDescent="0.3">
      <c r="AE56008" s="70"/>
    </row>
    <row r="56009" spans="31:31" ht="15.75" x14ac:dyDescent="0.3">
      <c r="AE56009" s="70"/>
    </row>
    <row r="56010" spans="31:31" ht="15.75" x14ac:dyDescent="0.3">
      <c r="AE56010" s="70"/>
    </row>
    <row r="56011" spans="31:31" ht="15.75" x14ac:dyDescent="0.3">
      <c r="AE56011" s="70"/>
    </row>
    <row r="56012" spans="31:31" ht="15.75" x14ac:dyDescent="0.3">
      <c r="AE56012" s="70"/>
    </row>
    <row r="56013" spans="31:31" ht="15.75" x14ac:dyDescent="0.3">
      <c r="AE56013" s="70"/>
    </row>
    <row r="56014" spans="31:31" ht="15.75" x14ac:dyDescent="0.3">
      <c r="AE56014" s="70"/>
    </row>
    <row r="56015" spans="31:31" ht="15.75" x14ac:dyDescent="0.3">
      <c r="AE56015" s="70"/>
    </row>
    <row r="56016" spans="31:31" ht="15.75" x14ac:dyDescent="0.3">
      <c r="AE56016" s="70"/>
    </row>
    <row r="56017" spans="31:31" ht="15.75" x14ac:dyDescent="0.3">
      <c r="AE56017" s="70"/>
    </row>
    <row r="56018" spans="31:31" ht="15.75" x14ac:dyDescent="0.3">
      <c r="AE56018" s="70"/>
    </row>
    <row r="56019" spans="31:31" ht="15.75" x14ac:dyDescent="0.3">
      <c r="AE56019" s="70"/>
    </row>
    <row r="56020" spans="31:31" ht="15.75" x14ac:dyDescent="0.3">
      <c r="AE56020" s="70"/>
    </row>
    <row r="56021" spans="31:31" ht="15.75" x14ac:dyDescent="0.3">
      <c r="AE56021" s="70"/>
    </row>
    <row r="56022" spans="31:31" ht="15.75" x14ac:dyDescent="0.3">
      <c r="AE56022" s="70"/>
    </row>
    <row r="56023" spans="31:31" ht="15.75" x14ac:dyDescent="0.3">
      <c r="AE56023" s="70"/>
    </row>
    <row r="56024" spans="31:31" ht="15.75" x14ac:dyDescent="0.3">
      <c r="AE56024" s="70"/>
    </row>
    <row r="56025" spans="31:31" ht="15.75" x14ac:dyDescent="0.3">
      <c r="AE56025" s="70"/>
    </row>
    <row r="56026" spans="31:31" ht="15.75" x14ac:dyDescent="0.3">
      <c r="AE56026" s="70"/>
    </row>
    <row r="56027" spans="31:31" ht="15.75" x14ac:dyDescent="0.3">
      <c r="AE56027" s="70"/>
    </row>
    <row r="56028" spans="31:31" ht="15.75" x14ac:dyDescent="0.3">
      <c r="AE56028" s="70"/>
    </row>
    <row r="56029" spans="31:31" ht="15.75" x14ac:dyDescent="0.3">
      <c r="AE56029" s="70"/>
    </row>
    <row r="56030" spans="31:31" ht="15.75" x14ac:dyDescent="0.3">
      <c r="AE56030" s="70"/>
    </row>
    <row r="56031" spans="31:31" ht="15.75" x14ac:dyDescent="0.3">
      <c r="AE56031" s="70"/>
    </row>
    <row r="56032" spans="31:31" ht="15.75" x14ac:dyDescent="0.3">
      <c r="AE56032" s="70"/>
    </row>
    <row r="56033" spans="31:31" ht="15.75" x14ac:dyDescent="0.3">
      <c r="AE56033" s="70"/>
    </row>
    <row r="56034" spans="31:31" ht="15.75" x14ac:dyDescent="0.3">
      <c r="AE56034" s="70"/>
    </row>
    <row r="56035" spans="31:31" ht="15.75" x14ac:dyDescent="0.3">
      <c r="AE56035" s="70"/>
    </row>
    <row r="56036" spans="31:31" ht="15.75" x14ac:dyDescent="0.3">
      <c r="AE56036" s="70"/>
    </row>
    <row r="56037" spans="31:31" ht="15.75" x14ac:dyDescent="0.3">
      <c r="AE56037" s="70"/>
    </row>
    <row r="56038" spans="31:31" ht="15.75" x14ac:dyDescent="0.3">
      <c r="AE56038" s="70"/>
    </row>
    <row r="56039" spans="31:31" ht="15.75" x14ac:dyDescent="0.3">
      <c r="AE56039" s="70"/>
    </row>
    <row r="56040" spans="31:31" ht="15.75" x14ac:dyDescent="0.3">
      <c r="AE56040" s="70"/>
    </row>
    <row r="56041" spans="31:31" ht="15.75" x14ac:dyDescent="0.3">
      <c r="AE56041" s="70"/>
    </row>
    <row r="56042" spans="31:31" ht="15.75" x14ac:dyDescent="0.3">
      <c r="AE56042" s="70"/>
    </row>
    <row r="56043" spans="31:31" ht="15.75" x14ac:dyDescent="0.3">
      <c r="AE56043" s="70"/>
    </row>
    <row r="56044" spans="31:31" ht="15.75" x14ac:dyDescent="0.3">
      <c r="AE56044" s="70"/>
    </row>
    <row r="56045" spans="31:31" ht="15.75" x14ac:dyDescent="0.3">
      <c r="AE56045" s="70"/>
    </row>
    <row r="56046" spans="31:31" ht="15.75" x14ac:dyDescent="0.3">
      <c r="AE56046" s="70"/>
    </row>
    <row r="56047" spans="31:31" ht="15.75" x14ac:dyDescent="0.3">
      <c r="AE56047" s="70"/>
    </row>
    <row r="56048" spans="31:31" ht="15.75" x14ac:dyDescent="0.3">
      <c r="AE56048" s="70"/>
    </row>
    <row r="56049" spans="31:31" ht="15.75" x14ac:dyDescent="0.3">
      <c r="AE56049" s="70"/>
    </row>
    <row r="56050" spans="31:31" ht="15.75" x14ac:dyDescent="0.3">
      <c r="AE56050" s="70"/>
    </row>
    <row r="56051" spans="31:31" ht="15.75" x14ac:dyDescent="0.3">
      <c r="AE56051" s="70"/>
    </row>
    <row r="56052" spans="31:31" ht="15.75" x14ac:dyDescent="0.3">
      <c r="AE56052" s="70"/>
    </row>
    <row r="56053" spans="31:31" ht="15.75" x14ac:dyDescent="0.3">
      <c r="AE56053" s="70"/>
    </row>
    <row r="56054" spans="31:31" ht="15.75" x14ac:dyDescent="0.3">
      <c r="AE56054" s="70"/>
    </row>
    <row r="56055" spans="31:31" ht="15.75" x14ac:dyDescent="0.3">
      <c r="AE56055" s="70"/>
    </row>
    <row r="56056" spans="31:31" ht="15.75" x14ac:dyDescent="0.3">
      <c r="AE56056" s="70"/>
    </row>
    <row r="56057" spans="31:31" ht="15.75" x14ac:dyDescent="0.3">
      <c r="AE56057" s="70"/>
    </row>
    <row r="56058" spans="31:31" ht="15.75" x14ac:dyDescent="0.3">
      <c r="AE56058" s="70"/>
    </row>
    <row r="56059" spans="31:31" ht="15.75" x14ac:dyDescent="0.3">
      <c r="AE56059" s="70"/>
    </row>
    <row r="56060" spans="31:31" ht="15.75" x14ac:dyDescent="0.3">
      <c r="AE56060" s="70"/>
    </row>
    <row r="56061" spans="31:31" ht="15.75" x14ac:dyDescent="0.3">
      <c r="AE56061" s="70"/>
    </row>
    <row r="56062" spans="31:31" ht="15.75" x14ac:dyDescent="0.3">
      <c r="AE56062" s="70"/>
    </row>
    <row r="56063" spans="31:31" ht="15.75" x14ac:dyDescent="0.3">
      <c r="AE56063" s="70"/>
    </row>
    <row r="56064" spans="31:31" ht="15.75" x14ac:dyDescent="0.3">
      <c r="AE56064" s="70"/>
    </row>
    <row r="56065" spans="31:31" ht="15.75" x14ac:dyDescent="0.3">
      <c r="AE56065" s="70"/>
    </row>
    <row r="56066" spans="31:31" ht="15.75" x14ac:dyDescent="0.3">
      <c r="AE56066" s="70"/>
    </row>
    <row r="56067" spans="31:31" ht="15.75" x14ac:dyDescent="0.3">
      <c r="AE56067" s="70"/>
    </row>
    <row r="56068" spans="31:31" ht="15.75" x14ac:dyDescent="0.3">
      <c r="AE56068" s="70"/>
    </row>
    <row r="56069" spans="31:31" ht="15.75" x14ac:dyDescent="0.3">
      <c r="AE56069" s="70"/>
    </row>
    <row r="56070" spans="31:31" ht="15.75" x14ac:dyDescent="0.3">
      <c r="AE56070" s="70"/>
    </row>
    <row r="56071" spans="31:31" ht="15.75" x14ac:dyDescent="0.3">
      <c r="AE56071" s="70"/>
    </row>
    <row r="56072" spans="31:31" ht="15.75" x14ac:dyDescent="0.3">
      <c r="AE56072" s="70"/>
    </row>
    <row r="56073" spans="31:31" ht="15.75" x14ac:dyDescent="0.3">
      <c r="AE56073" s="70"/>
    </row>
    <row r="56074" spans="31:31" ht="15.75" x14ac:dyDescent="0.3">
      <c r="AE56074" s="70"/>
    </row>
    <row r="56075" spans="31:31" ht="15.75" x14ac:dyDescent="0.3">
      <c r="AE56075" s="70"/>
    </row>
    <row r="56076" spans="31:31" ht="15.75" x14ac:dyDescent="0.3">
      <c r="AE56076" s="70"/>
    </row>
    <row r="56077" spans="31:31" ht="15.75" x14ac:dyDescent="0.3">
      <c r="AE56077" s="70"/>
    </row>
    <row r="56078" spans="31:31" ht="15.75" x14ac:dyDescent="0.3">
      <c r="AE56078" s="70"/>
    </row>
    <row r="56079" spans="31:31" ht="15.75" x14ac:dyDescent="0.3">
      <c r="AE56079" s="70"/>
    </row>
    <row r="56080" spans="31:31" ht="15.75" x14ac:dyDescent="0.3">
      <c r="AE56080" s="70"/>
    </row>
    <row r="56081" spans="31:31" ht="15.75" x14ac:dyDescent="0.3">
      <c r="AE56081" s="70"/>
    </row>
    <row r="56082" spans="31:31" ht="15.75" x14ac:dyDescent="0.3">
      <c r="AE56082" s="70"/>
    </row>
    <row r="56083" spans="31:31" ht="15.75" x14ac:dyDescent="0.3">
      <c r="AE56083" s="70"/>
    </row>
    <row r="56084" spans="31:31" ht="15.75" x14ac:dyDescent="0.3">
      <c r="AE56084" s="70"/>
    </row>
    <row r="56085" spans="31:31" ht="15.75" x14ac:dyDescent="0.3">
      <c r="AE56085" s="70"/>
    </row>
    <row r="56086" spans="31:31" ht="15.75" x14ac:dyDescent="0.3">
      <c r="AE56086" s="70"/>
    </row>
    <row r="56087" spans="31:31" ht="15.75" x14ac:dyDescent="0.3">
      <c r="AE56087" s="70"/>
    </row>
    <row r="56088" spans="31:31" ht="15.75" x14ac:dyDescent="0.3">
      <c r="AE56088" s="70"/>
    </row>
    <row r="56089" spans="31:31" ht="15.75" x14ac:dyDescent="0.3">
      <c r="AE56089" s="70"/>
    </row>
    <row r="56090" spans="31:31" ht="15.75" x14ac:dyDescent="0.3">
      <c r="AE56090" s="70"/>
    </row>
    <row r="56091" spans="31:31" ht="15.75" x14ac:dyDescent="0.3">
      <c r="AE56091" s="70"/>
    </row>
    <row r="56092" spans="31:31" ht="15.75" x14ac:dyDescent="0.3">
      <c r="AE56092" s="70"/>
    </row>
    <row r="56093" spans="31:31" ht="15.75" x14ac:dyDescent="0.3">
      <c r="AE56093" s="70"/>
    </row>
    <row r="56094" spans="31:31" ht="15.75" x14ac:dyDescent="0.3">
      <c r="AE56094" s="70"/>
    </row>
    <row r="56095" spans="31:31" ht="15.75" x14ac:dyDescent="0.3">
      <c r="AE56095" s="70"/>
    </row>
    <row r="56096" spans="31:31" ht="15.75" x14ac:dyDescent="0.3">
      <c r="AE56096" s="70"/>
    </row>
    <row r="56097" spans="31:31" ht="15.75" x14ac:dyDescent="0.3">
      <c r="AE56097" s="70"/>
    </row>
    <row r="56098" spans="31:31" ht="15.75" x14ac:dyDescent="0.3">
      <c r="AE56098" s="70"/>
    </row>
    <row r="56099" spans="31:31" ht="15.75" x14ac:dyDescent="0.3">
      <c r="AE56099" s="70"/>
    </row>
    <row r="56100" spans="31:31" ht="15.75" x14ac:dyDescent="0.3">
      <c r="AE56100" s="70"/>
    </row>
    <row r="56101" spans="31:31" ht="15.75" x14ac:dyDescent="0.3">
      <c r="AE56101" s="70"/>
    </row>
    <row r="56102" spans="31:31" ht="15.75" x14ac:dyDescent="0.3">
      <c r="AE56102" s="70"/>
    </row>
    <row r="56103" spans="31:31" ht="15.75" x14ac:dyDescent="0.3">
      <c r="AE56103" s="70"/>
    </row>
    <row r="56104" spans="31:31" ht="15.75" x14ac:dyDescent="0.3">
      <c r="AE56104" s="70"/>
    </row>
    <row r="56105" spans="31:31" ht="15.75" x14ac:dyDescent="0.3">
      <c r="AE56105" s="70"/>
    </row>
    <row r="56106" spans="31:31" ht="15.75" x14ac:dyDescent="0.3">
      <c r="AE56106" s="70"/>
    </row>
    <row r="56107" spans="31:31" ht="15.75" x14ac:dyDescent="0.3">
      <c r="AE56107" s="70"/>
    </row>
    <row r="56108" spans="31:31" ht="15.75" x14ac:dyDescent="0.3">
      <c r="AE56108" s="70"/>
    </row>
    <row r="56109" spans="31:31" ht="15.75" x14ac:dyDescent="0.3">
      <c r="AE56109" s="70"/>
    </row>
    <row r="56110" spans="31:31" ht="15.75" x14ac:dyDescent="0.3">
      <c r="AE56110" s="70"/>
    </row>
    <row r="56111" spans="31:31" ht="15.75" x14ac:dyDescent="0.3">
      <c r="AE56111" s="70"/>
    </row>
    <row r="56112" spans="31:31" ht="15.75" x14ac:dyDescent="0.3">
      <c r="AE56112" s="70"/>
    </row>
    <row r="56113" spans="31:31" ht="15.75" x14ac:dyDescent="0.3">
      <c r="AE56113" s="70"/>
    </row>
    <row r="56114" spans="31:31" ht="15.75" x14ac:dyDescent="0.3">
      <c r="AE56114" s="70"/>
    </row>
    <row r="56115" spans="31:31" ht="15.75" x14ac:dyDescent="0.3">
      <c r="AE56115" s="70"/>
    </row>
    <row r="56116" spans="31:31" ht="15.75" x14ac:dyDescent="0.3">
      <c r="AE56116" s="70"/>
    </row>
    <row r="56117" spans="31:31" ht="15.75" x14ac:dyDescent="0.3">
      <c r="AE56117" s="70"/>
    </row>
    <row r="56118" spans="31:31" ht="15.75" x14ac:dyDescent="0.3">
      <c r="AE56118" s="70"/>
    </row>
    <row r="56119" spans="31:31" ht="15.75" x14ac:dyDescent="0.3">
      <c r="AE56119" s="70"/>
    </row>
    <row r="56120" spans="31:31" ht="15.75" x14ac:dyDescent="0.3">
      <c r="AE56120" s="70"/>
    </row>
    <row r="56121" spans="31:31" ht="15.75" x14ac:dyDescent="0.3">
      <c r="AE56121" s="70"/>
    </row>
    <row r="56122" spans="31:31" ht="15.75" x14ac:dyDescent="0.3">
      <c r="AE56122" s="70"/>
    </row>
    <row r="56123" spans="31:31" ht="15.75" x14ac:dyDescent="0.3">
      <c r="AE56123" s="70"/>
    </row>
    <row r="56124" spans="31:31" ht="15.75" x14ac:dyDescent="0.3">
      <c r="AE56124" s="70"/>
    </row>
    <row r="56125" spans="31:31" ht="15.75" x14ac:dyDescent="0.3">
      <c r="AE56125" s="70"/>
    </row>
    <row r="56126" spans="31:31" ht="15.75" x14ac:dyDescent="0.3">
      <c r="AE56126" s="70"/>
    </row>
    <row r="56127" spans="31:31" ht="15.75" x14ac:dyDescent="0.3">
      <c r="AE56127" s="70"/>
    </row>
    <row r="56128" spans="31:31" ht="15.75" x14ac:dyDescent="0.3">
      <c r="AE56128" s="70"/>
    </row>
    <row r="56129" spans="31:31" ht="15.75" x14ac:dyDescent="0.3">
      <c r="AE56129" s="70"/>
    </row>
    <row r="56130" spans="31:31" ht="15.75" x14ac:dyDescent="0.3">
      <c r="AE56130" s="70"/>
    </row>
    <row r="56131" spans="31:31" ht="15.75" x14ac:dyDescent="0.3">
      <c r="AE56131" s="70"/>
    </row>
    <row r="56132" spans="31:31" ht="15.75" x14ac:dyDescent="0.3">
      <c r="AE56132" s="70"/>
    </row>
    <row r="56133" spans="31:31" ht="15.75" x14ac:dyDescent="0.3">
      <c r="AE56133" s="70"/>
    </row>
    <row r="56134" spans="31:31" ht="15.75" x14ac:dyDescent="0.3">
      <c r="AE56134" s="70"/>
    </row>
    <row r="56135" spans="31:31" ht="15.75" x14ac:dyDescent="0.3">
      <c r="AE56135" s="70"/>
    </row>
    <row r="56136" spans="31:31" ht="15.75" x14ac:dyDescent="0.3">
      <c r="AE56136" s="70"/>
    </row>
    <row r="56137" spans="31:31" ht="15.75" x14ac:dyDescent="0.3">
      <c r="AE56137" s="70"/>
    </row>
    <row r="56138" spans="31:31" ht="15.75" x14ac:dyDescent="0.3">
      <c r="AE56138" s="70"/>
    </row>
    <row r="56139" spans="31:31" ht="15.75" x14ac:dyDescent="0.3">
      <c r="AE56139" s="70"/>
    </row>
    <row r="56140" spans="31:31" ht="15.75" x14ac:dyDescent="0.3">
      <c r="AE56140" s="70"/>
    </row>
    <row r="56141" spans="31:31" ht="15.75" x14ac:dyDescent="0.3">
      <c r="AE56141" s="70"/>
    </row>
    <row r="56142" spans="31:31" ht="15.75" x14ac:dyDescent="0.3">
      <c r="AE56142" s="70"/>
    </row>
    <row r="56143" spans="31:31" ht="15.75" x14ac:dyDescent="0.3">
      <c r="AE56143" s="70"/>
    </row>
    <row r="56144" spans="31:31" ht="15.75" x14ac:dyDescent="0.3">
      <c r="AE56144" s="70"/>
    </row>
    <row r="56145" spans="31:31" ht="15.75" x14ac:dyDescent="0.3">
      <c r="AE56145" s="70"/>
    </row>
    <row r="56146" spans="31:31" ht="15.75" x14ac:dyDescent="0.3">
      <c r="AE56146" s="70"/>
    </row>
    <row r="56147" spans="31:31" ht="15.75" x14ac:dyDescent="0.3">
      <c r="AE56147" s="70"/>
    </row>
    <row r="56148" spans="31:31" ht="15.75" x14ac:dyDescent="0.3">
      <c r="AE56148" s="70"/>
    </row>
    <row r="56149" spans="31:31" ht="15.75" x14ac:dyDescent="0.3">
      <c r="AE56149" s="70"/>
    </row>
    <row r="56150" spans="31:31" ht="15.75" x14ac:dyDescent="0.3">
      <c r="AE56150" s="70"/>
    </row>
    <row r="56151" spans="31:31" ht="15.75" x14ac:dyDescent="0.3">
      <c r="AE56151" s="70"/>
    </row>
    <row r="56152" spans="31:31" ht="15.75" x14ac:dyDescent="0.3">
      <c r="AE56152" s="70"/>
    </row>
    <row r="56153" spans="31:31" ht="15.75" x14ac:dyDescent="0.3">
      <c r="AE56153" s="70"/>
    </row>
    <row r="56154" spans="31:31" ht="15.75" x14ac:dyDescent="0.3">
      <c r="AE56154" s="70"/>
    </row>
    <row r="56155" spans="31:31" ht="15.75" x14ac:dyDescent="0.3">
      <c r="AE56155" s="70"/>
    </row>
    <row r="56156" spans="31:31" ht="15.75" x14ac:dyDescent="0.3">
      <c r="AE56156" s="70"/>
    </row>
    <row r="56157" spans="31:31" ht="15.75" x14ac:dyDescent="0.3">
      <c r="AE56157" s="70"/>
    </row>
    <row r="56158" spans="31:31" ht="15.75" x14ac:dyDescent="0.3">
      <c r="AE56158" s="70"/>
    </row>
    <row r="56159" spans="31:31" ht="15.75" x14ac:dyDescent="0.3">
      <c r="AE56159" s="70"/>
    </row>
    <row r="56160" spans="31:31" ht="15.75" x14ac:dyDescent="0.3">
      <c r="AE56160" s="70"/>
    </row>
    <row r="56161" spans="31:31" ht="15.75" x14ac:dyDescent="0.3">
      <c r="AE56161" s="70"/>
    </row>
    <row r="56162" spans="31:31" ht="15.75" x14ac:dyDescent="0.3">
      <c r="AE56162" s="70"/>
    </row>
    <row r="56163" spans="31:31" ht="15.75" x14ac:dyDescent="0.3">
      <c r="AE56163" s="70"/>
    </row>
    <row r="56164" spans="31:31" ht="15.75" x14ac:dyDescent="0.3">
      <c r="AE56164" s="70"/>
    </row>
    <row r="56165" spans="31:31" ht="15.75" x14ac:dyDescent="0.3">
      <c r="AE56165" s="70"/>
    </row>
    <row r="56166" spans="31:31" ht="15.75" x14ac:dyDescent="0.3">
      <c r="AE56166" s="70"/>
    </row>
    <row r="56167" spans="31:31" ht="15.75" x14ac:dyDescent="0.3">
      <c r="AE56167" s="70"/>
    </row>
    <row r="56168" spans="31:31" ht="15.75" x14ac:dyDescent="0.3">
      <c r="AE56168" s="70"/>
    </row>
    <row r="56169" spans="31:31" ht="15.75" x14ac:dyDescent="0.3">
      <c r="AE56169" s="70"/>
    </row>
    <row r="56170" spans="31:31" ht="15.75" x14ac:dyDescent="0.3">
      <c r="AE56170" s="70"/>
    </row>
    <row r="56171" spans="31:31" ht="15.75" x14ac:dyDescent="0.3">
      <c r="AE56171" s="70"/>
    </row>
    <row r="56172" spans="31:31" ht="15.75" x14ac:dyDescent="0.3">
      <c r="AE56172" s="70"/>
    </row>
    <row r="56173" spans="31:31" ht="15.75" x14ac:dyDescent="0.3">
      <c r="AE56173" s="70"/>
    </row>
    <row r="56174" spans="31:31" ht="15.75" x14ac:dyDescent="0.3">
      <c r="AE56174" s="70"/>
    </row>
    <row r="56175" spans="31:31" ht="15.75" x14ac:dyDescent="0.3">
      <c r="AE56175" s="70"/>
    </row>
    <row r="56176" spans="31:31" ht="15.75" x14ac:dyDescent="0.3">
      <c r="AE56176" s="70"/>
    </row>
    <row r="56177" spans="31:31" ht="15.75" x14ac:dyDescent="0.3">
      <c r="AE56177" s="70"/>
    </row>
    <row r="56178" spans="31:31" ht="15.75" x14ac:dyDescent="0.3">
      <c r="AE56178" s="70"/>
    </row>
    <row r="56179" spans="31:31" ht="15.75" x14ac:dyDescent="0.3">
      <c r="AE56179" s="70"/>
    </row>
    <row r="56180" spans="31:31" ht="15.75" x14ac:dyDescent="0.3">
      <c r="AE56180" s="70"/>
    </row>
    <row r="56181" spans="31:31" ht="15.75" x14ac:dyDescent="0.3">
      <c r="AE56181" s="70"/>
    </row>
    <row r="56182" spans="31:31" ht="15.75" x14ac:dyDescent="0.3">
      <c r="AE56182" s="70"/>
    </row>
    <row r="56183" spans="31:31" ht="15.75" x14ac:dyDescent="0.3">
      <c r="AE56183" s="70"/>
    </row>
    <row r="56184" spans="31:31" ht="15.75" x14ac:dyDescent="0.3">
      <c r="AE56184" s="70"/>
    </row>
    <row r="56185" spans="31:31" ht="15.75" x14ac:dyDescent="0.3">
      <c r="AE56185" s="70"/>
    </row>
    <row r="56186" spans="31:31" ht="15.75" x14ac:dyDescent="0.3">
      <c r="AE56186" s="70"/>
    </row>
    <row r="56187" spans="31:31" ht="15.75" x14ac:dyDescent="0.3">
      <c r="AE56187" s="70"/>
    </row>
    <row r="56188" spans="31:31" ht="15.75" x14ac:dyDescent="0.3">
      <c r="AE56188" s="70"/>
    </row>
    <row r="56189" spans="31:31" ht="15.75" x14ac:dyDescent="0.3">
      <c r="AE56189" s="70"/>
    </row>
    <row r="56190" spans="31:31" ht="15.75" x14ac:dyDescent="0.3">
      <c r="AE56190" s="70"/>
    </row>
    <row r="56191" spans="31:31" ht="15.75" x14ac:dyDescent="0.3">
      <c r="AE56191" s="70"/>
    </row>
    <row r="56192" spans="31:31" ht="15.75" x14ac:dyDescent="0.3">
      <c r="AE56192" s="70"/>
    </row>
    <row r="56193" spans="31:31" ht="15.75" x14ac:dyDescent="0.3">
      <c r="AE56193" s="70"/>
    </row>
    <row r="56194" spans="31:31" ht="15.75" x14ac:dyDescent="0.3">
      <c r="AE56194" s="70"/>
    </row>
    <row r="56195" spans="31:31" ht="15.75" x14ac:dyDescent="0.3">
      <c r="AE56195" s="70"/>
    </row>
    <row r="56196" spans="31:31" ht="15.75" x14ac:dyDescent="0.3">
      <c r="AE56196" s="70"/>
    </row>
    <row r="56197" spans="31:31" ht="15.75" x14ac:dyDescent="0.3">
      <c r="AE56197" s="70"/>
    </row>
    <row r="56198" spans="31:31" ht="15.75" x14ac:dyDescent="0.3">
      <c r="AE56198" s="70"/>
    </row>
    <row r="56199" spans="31:31" ht="15.75" x14ac:dyDescent="0.3">
      <c r="AE56199" s="70"/>
    </row>
    <row r="56200" spans="31:31" ht="15.75" x14ac:dyDescent="0.3">
      <c r="AE56200" s="70"/>
    </row>
    <row r="56201" spans="31:31" ht="15.75" x14ac:dyDescent="0.3">
      <c r="AE56201" s="70"/>
    </row>
    <row r="56202" spans="31:31" ht="15.75" x14ac:dyDescent="0.3">
      <c r="AE56202" s="70"/>
    </row>
    <row r="56203" spans="31:31" ht="15.75" x14ac:dyDescent="0.3">
      <c r="AE56203" s="70"/>
    </row>
    <row r="56204" spans="31:31" ht="15.75" x14ac:dyDescent="0.3">
      <c r="AE56204" s="70"/>
    </row>
    <row r="56205" spans="31:31" ht="15.75" x14ac:dyDescent="0.3">
      <c r="AE56205" s="70"/>
    </row>
    <row r="56206" spans="31:31" ht="15.75" x14ac:dyDescent="0.3">
      <c r="AE56206" s="70"/>
    </row>
    <row r="56207" spans="31:31" ht="15.75" x14ac:dyDescent="0.3">
      <c r="AE56207" s="70"/>
    </row>
    <row r="56208" spans="31:31" ht="15.75" x14ac:dyDescent="0.3">
      <c r="AE56208" s="70"/>
    </row>
    <row r="56209" spans="31:31" ht="15.75" x14ac:dyDescent="0.3">
      <c r="AE56209" s="70"/>
    </row>
    <row r="56210" spans="31:31" ht="15.75" x14ac:dyDescent="0.3">
      <c r="AE56210" s="70"/>
    </row>
    <row r="56211" spans="31:31" ht="15.75" x14ac:dyDescent="0.3">
      <c r="AE56211" s="70"/>
    </row>
    <row r="56212" spans="31:31" ht="15.75" x14ac:dyDescent="0.3">
      <c r="AE56212" s="70"/>
    </row>
    <row r="56213" spans="31:31" ht="15.75" x14ac:dyDescent="0.3">
      <c r="AE56213" s="70"/>
    </row>
    <row r="56214" spans="31:31" ht="15.75" x14ac:dyDescent="0.3">
      <c r="AE56214" s="70"/>
    </row>
    <row r="56215" spans="31:31" ht="15.75" x14ac:dyDescent="0.3">
      <c r="AE56215" s="70"/>
    </row>
    <row r="56216" spans="31:31" ht="15.75" x14ac:dyDescent="0.3">
      <c r="AE56216" s="70"/>
    </row>
    <row r="56217" spans="31:31" ht="15.75" x14ac:dyDescent="0.3">
      <c r="AE56217" s="70"/>
    </row>
    <row r="56218" spans="31:31" ht="15.75" x14ac:dyDescent="0.3">
      <c r="AE56218" s="70"/>
    </row>
    <row r="56219" spans="31:31" ht="15.75" x14ac:dyDescent="0.3">
      <c r="AE56219" s="70"/>
    </row>
    <row r="56220" spans="31:31" ht="15.75" x14ac:dyDescent="0.3">
      <c r="AE56220" s="70"/>
    </row>
    <row r="56221" spans="31:31" ht="15.75" x14ac:dyDescent="0.3">
      <c r="AE56221" s="70"/>
    </row>
    <row r="56222" spans="31:31" ht="15.75" x14ac:dyDescent="0.3">
      <c r="AE56222" s="70"/>
    </row>
    <row r="56223" spans="31:31" ht="15.75" x14ac:dyDescent="0.3">
      <c r="AE56223" s="70"/>
    </row>
    <row r="56224" spans="31:31" ht="15.75" x14ac:dyDescent="0.3">
      <c r="AE56224" s="70"/>
    </row>
    <row r="56225" spans="31:31" ht="15.75" x14ac:dyDescent="0.3">
      <c r="AE56225" s="70"/>
    </row>
    <row r="56226" spans="31:31" ht="15.75" x14ac:dyDescent="0.3">
      <c r="AE56226" s="70"/>
    </row>
    <row r="56227" spans="31:31" ht="15.75" x14ac:dyDescent="0.3">
      <c r="AE56227" s="70"/>
    </row>
    <row r="56228" spans="31:31" ht="15.75" x14ac:dyDescent="0.3">
      <c r="AE56228" s="70"/>
    </row>
    <row r="56229" spans="31:31" ht="15.75" x14ac:dyDescent="0.3">
      <c r="AE56229" s="70"/>
    </row>
    <row r="56230" spans="31:31" ht="15.75" x14ac:dyDescent="0.3">
      <c r="AE56230" s="70"/>
    </row>
    <row r="56231" spans="31:31" ht="15.75" x14ac:dyDescent="0.3">
      <c r="AE56231" s="70"/>
    </row>
    <row r="56232" spans="31:31" ht="15.75" x14ac:dyDescent="0.3">
      <c r="AE56232" s="70"/>
    </row>
    <row r="56233" spans="31:31" ht="15.75" x14ac:dyDescent="0.3">
      <c r="AE56233" s="70"/>
    </row>
    <row r="56234" spans="31:31" ht="15.75" x14ac:dyDescent="0.3">
      <c r="AE56234" s="70"/>
    </row>
    <row r="56235" spans="31:31" ht="15.75" x14ac:dyDescent="0.3">
      <c r="AE56235" s="70"/>
    </row>
    <row r="56236" spans="31:31" ht="15.75" x14ac:dyDescent="0.3">
      <c r="AE56236" s="70"/>
    </row>
    <row r="56237" spans="31:31" ht="15.75" x14ac:dyDescent="0.3">
      <c r="AE56237" s="70"/>
    </row>
    <row r="56238" spans="31:31" ht="15.75" x14ac:dyDescent="0.3">
      <c r="AE56238" s="70"/>
    </row>
    <row r="56239" spans="31:31" ht="15.75" x14ac:dyDescent="0.3">
      <c r="AE56239" s="70"/>
    </row>
    <row r="56240" spans="31:31" ht="15.75" x14ac:dyDescent="0.3">
      <c r="AE56240" s="70"/>
    </row>
    <row r="56241" spans="31:31" ht="15.75" x14ac:dyDescent="0.3">
      <c r="AE56241" s="70"/>
    </row>
    <row r="56242" spans="31:31" ht="15.75" x14ac:dyDescent="0.3">
      <c r="AE56242" s="70"/>
    </row>
    <row r="56243" spans="31:31" ht="15.75" x14ac:dyDescent="0.3">
      <c r="AE56243" s="70"/>
    </row>
    <row r="56244" spans="31:31" ht="15.75" x14ac:dyDescent="0.3">
      <c r="AE56244" s="70"/>
    </row>
    <row r="56245" spans="31:31" ht="15.75" x14ac:dyDescent="0.3">
      <c r="AE56245" s="70"/>
    </row>
    <row r="56246" spans="31:31" ht="15.75" x14ac:dyDescent="0.3">
      <c r="AE56246" s="70"/>
    </row>
    <row r="56247" spans="31:31" ht="15.75" x14ac:dyDescent="0.3">
      <c r="AE56247" s="70"/>
    </row>
    <row r="56248" spans="31:31" ht="15.75" x14ac:dyDescent="0.3">
      <c r="AE56248" s="70"/>
    </row>
    <row r="56249" spans="31:31" ht="15.75" x14ac:dyDescent="0.3">
      <c r="AE56249" s="70"/>
    </row>
    <row r="56250" spans="31:31" ht="15.75" x14ac:dyDescent="0.3">
      <c r="AE56250" s="70"/>
    </row>
    <row r="56251" spans="31:31" ht="15.75" x14ac:dyDescent="0.3">
      <c r="AE56251" s="70"/>
    </row>
    <row r="56252" spans="31:31" ht="15.75" x14ac:dyDescent="0.3">
      <c r="AE56252" s="70"/>
    </row>
    <row r="56253" spans="31:31" ht="15.75" x14ac:dyDescent="0.3">
      <c r="AE56253" s="70"/>
    </row>
    <row r="56254" spans="31:31" ht="15.75" x14ac:dyDescent="0.3">
      <c r="AE56254" s="70"/>
    </row>
    <row r="56255" spans="31:31" ht="15.75" x14ac:dyDescent="0.3">
      <c r="AE56255" s="70"/>
    </row>
    <row r="56256" spans="31:31" ht="15.75" x14ac:dyDescent="0.3">
      <c r="AE56256" s="70"/>
    </row>
    <row r="56257" spans="31:31" ht="15.75" x14ac:dyDescent="0.3">
      <c r="AE56257" s="70"/>
    </row>
    <row r="56258" spans="31:31" ht="15.75" x14ac:dyDescent="0.3">
      <c r="AE56258" s="70"/>
    </row>
    <row r="56259" spans="31:31" ht="15.75" x14ac:dyDescent="0.3">
      <c r="AE56259" s="70"/>
    </row>
    <row r="56260" spans="31:31" ht="15.75" x14ac:dyDescent="0.3">
      <c r="AE56260" s="70"/>
    </row>
    <row r="56261" spans="31:31" ht="15.75" x14ac:dyDescent="0.3">
      <c r="AE56261" s="70"/>
    </row>
    <row r="56262" spans="31:31" ht="15.75" x14ac:dyDescent="0.3">
      <c r="AE56262" s="70"/>
    </row>
    <row r="56263" spans="31:31" ht="15.75" x14ac:dyDescent="0.3">
      <c r="AE56263" s="70"/>
    </row>
    <row r="56264" spans="31:31" ht="15.75" x14ac:dyDescent="0.3">
      <c r="AE56264" s="70"/>
    </row>
    <row r="56265" spans="31:31" ht="15.75" x14ac:dyDescent="0.3">
      <c r="AE56265" s="70"/>
    </row>
    <row r="56266" spans="31:31" ht="15.75" x14ac:dyDescent="0.3">
      <c r="AE56266" s="70"/>
    </row>
    <row r="56267" spans="31:31" ht="15.75" x14ac:dyDescent="0.3">
      <c r="AE56267" s="70"/>
    </row>
    <row r="56268" spans="31:31" ht="15.75" x14ac:dyDescent="0.3">
      <c r="AE56268" s="70"/>
    </row>
    <row r="56269" spans="31:31" ht="15.75" x14ac:dyDescent="0.3">
      <c r="AE56269" s="70"/>
    </row>
    <row r="56270" spans="31:31" ht="15.75" x14ac:dyDescent="0.3">
      <c r="AE56270" s="70"/>
    </row>
    <row r="56271" spans="31:31" ht="15.75" x14ac:dyDescent="0.3">
      <c r="AE56271" s="70"/>
    </row>
    <row r="56272" spans="31:31" ht="15.75" x14ac:dyDescent="0.3">
      <c r="AE56272" s="70"/>
    </row>
    <row r="56273" spans="31:31" ht="15.75" x14ac:dyDescent="0.3">
      <c r="AE56273" s="70"/>
    </row>
    <row r="56274" spans="31:31" ht="15.75" x14ac:dyDescent="0.3">
      <c r="AE56274" s="70"/>
    </row>
    <row r="56275" spans="31:31" ht="15.75" x14ac:dyDescent="0.3">
      <c r="AE56275" s="70"/>
    </row>
    <row r="56276" spans="31:31" ht="15.75" x14ac:dyDescent="0.3">
      <c r="AE56276" s="70"/>
    </row>
    <row r="56277" spans="31:31" ht="15.75" x14ac:dyDescent="0.3">
      <c r="AE56277" s="70"/>
    </row>
    <row r="56278" spans="31:31" ht="15.75" x14ac:dyDescent="0.3">
      <c r="AE56278" s="70"/>
    </row>
    <row r="56279" spans="31:31" ht="15.75" x14ac:dyDescent="0.3">
      <c r="AE56279" s="70"/>
    </row>
    <row r="56280" spans="31:31" ht="15.75" x14ac:dyDescent="0.3">
      <c r="AE56280" s="70"/>
    </row>
    <row r="56281" spans="31:31" ht="15.75" x14ac:dyDescent="0.3">
      <c r="AE56281" s="70"/>
    </row>
    <row r="56282" spans="31:31" ht="15.75" x14ac:dyDescent="0.3">
      <c r="AE56282" s="70"/>
    </row>
    <row r="56283" spans="31:31" ht="15.75" x14ac:dyDescent="0.3">
      <c r="AE56283" s="70"/>
    </row>
    <row r="56284" spans="31:31" ht="15.75" x14ac:dyDescent="0.3">
      <c r="AE56284" s="70"/>
    </row>
    <row r="56285" spans="31:31" ht="15.75" x14ac:dyDescent="0.3">
      <c r="AE56285" s="70"/>
    </row>
    <row r="56286" spans="31:31" ht="15.75" x14ac:dyDescent="0.3">
      <c r="AE56286" s="70"/>
    </row>
    <row r="56287" spans="31:31" ht="15.75" x14ac:dyDescent="0.3">
      <c r="AE56287" s="70"/>
    </row>
    <row r="56288" spans="31:31" ht="15.75" x14ac:dyDescent="0.3">
      <c r="AE56288" s="70"/>
    </row>
    <row r="56289" spans="31:31" ht="15.75" x14ac:dyDescent="0.3">
      <c r="AE56289" s="70"/>
    </row>
    <row r="56290" spans="31:31" ht="15.75" x14ac:dyDescent="0.3">
      <c r="AE56290" s="70"/>
    </row>
    <row r="56291" spans="31:31" ht="15.75" x14ac:dyDescent="0.3">
      <c r="AE56291" s="70"/>
    </row>
    <row r="56292" spans="31:31" ht="15.75" x14ac:dyDescent="0.3">
      <c r="AE56292" s="70"/>
    </row>
    <row r="56293" spans="31:31" ht="15.75" x14ac:dyDescent="0.3">
      <c r="AE56293" s="70"/>
    </row>
    <row r="56294" spans="31:31" ht="15.75" x14ac:dyDescent="0.3">
      <c r="AE56294" s="70"/>
    </row>
    <row r="56295" spans="31:31" ht="15.75" x14ac:dyDescent="0.3">
      <c r="AE56295" s="70"/>
    </row>
    <row r="56296" spans="31:31" ht="15.75" x14ac:dyDescent="0.3">
      <c r="AE56296" s="70"/>
    </row>
    <row r="56297" spans="31:31" ht="15.75" x14ac:dyDescent="0.3">
      <c r="AE56297" s="70"/>
    </row>
    <row r="56298" spans="31:31" ht="15.75" x14ac:dyDescent="0.3">
      <c r="AE56298" s="70"/>
    </row>
    <row r="56299" spans="31:31" ht="15.75" x14ac:dyDescent="0.3">
      <c r="AE56299" s="70"/>
    </row>
    <row r="56300" spans="31:31" ht="15.75" x14ac:dyDescent="0.3">
      <c r="AE56300" s="70"/>
    </row>
    <row r="56301" spans="31:31" ht="15.75" x14ac:dyDescent="0.3">
      <c r="AE56301" s="70"/>
    </row>
    <row r="56302" spans="31:31" ht="15.75" x14ac:dyDescent="0.3">
      <c r="AE56302" s="70"/>
    </row>
    <row r="56303" spans="31:31" ht="15.75" x14ac:dyDescent="0.3">
      <c r="AE56303" s="70"/>
    </row>
    <row r="56304" spans="31:31" ht="15.75" x14ac:dyDescent="0.3">
      <c r="AE56304" s="70"/>
    </row>
    <row r="56305" spans="31:31" ht="15.75" x14ac:dyDescent="0.3">
      <c r="AE56305" s="70"/>
    </row>
    <row r="56306" spans="31:31" ht="15.75" x14ac:dyDescent="0.3">
      <c r="AE56306" s="70"/>
    </row>
    <row r="56307" spans="31:31" ht="15.75" x14ac:dyDescent="0.3">
      <c r="AE56307" s="70"/>
    </row>
    <row r="56308" spans="31:31" ht="15.75" x14ac:dyDescent="0.3">
      <c r="AE56308" s="70"/>
    </row>
    <row r="56309" spans="31:31" ht="15.75" x14ac:dyDescent="0.3">
      <c r="AE56309" s="70"/>
    </row>
    <row r="56310" spans="31:31" ht="15.75" x14ac:dyDescent="0.3">
      <c r="AE56310" s="70"/>
    </row>
    <row r="56311" spans="31:31" ht="15.75" x14ac:dyDescent="0.3">
      <c r="AE56311" s="70"/>
    </row>
    <row r="56312" spans="31:31" ht="15.75" x14ac:dyDescent="0.3">
      <c r="AE56312" s="70"/>
    </row>
    <row r="56313" spans="31:31" ht="15.75" x14ac:dyDescent="0.3">
      <c r="AE56313" s="70"/>
    </row>
    <row r="56314" spans="31:31" ht="15.75" x14ac:dyDescent="0.3">
      <c r="AE56314" s="70"/>
    </row>
    <row r="56315" spans="31:31" ht="15.75" x14ac:dyDescent="0.3">
      <c r="AE56315" s="70"/>
    </row>
    <row r="56316" spans="31:31" ht="15.75" x14ac:dyDescent="0.3">
      <c r="AE56316" s="70"/>
    </row>
    <row r="56317" spans="31:31" ht="15.75" x14ac:dyDescent="0.3">
      <c r="AE56317" s="70"/>
    </row>
    <row r="56318" spans="31:31" ht="15.75" x14ac:dyDescent="0.3">
      <c r="AE56318" s="70"/>
    </row>
    <row r="56319" spans="31:31" ht="15.75" x14ac:dyDescent="0.3">
      <c r="AE56319" s="70"/>
    </row>
    <row r="56320" spans="31:31" ht="15.75" x14ac:dyDescent="0.3">
      <c r="AE56320" s="70"/>
    </row>
    <row r="56321" spans="31:31" ht="15.75" x14ac:dyDescent="0.3">
      <c r="AE56321" s="70"/>
    </row>
    <row r="56322" spans="31:31" ht="15.75" x14ac:dyDescent="0.3">
      <c r="AE56322" s="70"/>
    </row>
    <row r="56323" spans="31:31" ht="15.75" x14ac:dyDescent="0.3">
      <c r="AE56323" s="70"/>
    </row>
    <row r="56324" spans="31:31" ht="15.75" x14ac:dyDescent="0.3">
      <c r="AE56324" s="70"/>
    </row>
    <row r="56325" spans="31:31" ht="15.75" x14ac:dyDescent="0.3">
      <c r="AE56325" s="70"/>
    </row>
    <row r="56326" spans="31:31" ht="15.75" x14ac:dyDescent="0.3">
      <c r="AE56326" s="70"/>
    </row>
    <row r="56327" spans="31:31" ht="15.75" x14ac:dyDescent="0.3">
      <c r="AE56327" s="70"/>
    </row>
    <row r="56328" spans="31:31" ht="15.75" x14ac:dyDescent="0.3">
      <c r="AE56328" s="70"/>
    </row>
    <row r="56329" spans="31:31" ht="15.75" x14ac:dyDescent="0.3">
      <c r="AE56329" s="70"/>
    </row>
    <row r="56330" spans="31:31" ht="15.75" x14ac:dyDescent="0.3">
      <c r="AE56330" s="70"/>
    </row>
    <row r="56331" spans="31:31" ht="15.75" x14ac:dyDescent="0.3">
      <c r="AE56331" s="70"/>
    </row>
    <row r="56332" spans="31:31" ht="15.75" x14ac:dyDescent="0.3">
      <c r="AE56332" s="70"/>
    </row>
    <row r="56333" spans="31:31" ht="15.75" x14ac:dyDescent="0.3">
      <c r="AE56333" s="70"/>
    </row>
    <row r="56334" spans="31:31" ht="15.75" x14ac:dyDescent="0.3">
      <c r="AE56334" s="70"/>
    </row>
    <row r="56335" spans="31:31" ht="15.75" x14ac:dyDescent="0.3">
      <c r="AE56335" s="70"/>
    </row>
    <row r="56336" spans="31:31" ht="15.75" x14ac:dyDescent="0.3">
      <c r="AE56336" s="70"/>
    </row>
    <row r="56337" spans="31:31" ht="15.75" x14ac:dyDescent="0.3">
      <c r="AE56337" s="70"/>
    </row>
    <row r="56338" spans="31:31" ht="15.75" x14ac:dyDescent="0.3">
      <c r="AE56338" s="70"/>
    </row>
    <row r="56339" spans="31:31" ht="15.75" x14ac:dyDescent="0.3">
      <c r="AE56339" s="70"/>
    </row>
    <row r="56340" spans="31:31" ht="15.75" x14ac:dyDescent="0.3">
      <c r="AE56340" s="70"/>
    </row>
    <row r="56341" spans="31:31" ht="15.75" x14ac:dyDescent="0.3">
      <c r="AE56341" s="70"/>
    </row>
    <row r="56342" spans="31:31" ht="15.75" x14ac:dyDescent="0.3">
      <c r="AE56342" s="70"/>
    </row>
    <row r="56343" spans="31:31" ht="15.75" x14ac:dyDescent="0.3">
      <c r="AE56343" s="70"/>
    </row>
    <row r="56344" spans="31:31" ht="15.75" x14ac:dyDescent="0.3">
      <c r="AE56344" s="70"/>
    </row>
    <row r="56345" spans="31:31" ht="15.75" x14ac:dyDescent="0.3">
      <c r="AE56345" s="70"/>
    </row>
    <row r="56346" spans="31:31" ht="15.75" x14ac:dyDescent="0.3">
      <c r="AE56346" s="70"/>
    </row>
    <row r="56347" spans="31:31" ht="15.75" x14ac:dyDescent="0.3">
      <c r="AE56347" s="70"/>
    </row>
    <row r="56348" spans="31:31" ht="15.75" x14ac:dyDescent="0.3">
      <c r="AE56348" s="70"/>
    </row>
    <row r="56349" spans="31:31" ht="15.75" x14ac:dyDescent="0.3">
      <c r="AE56349" s="70"/>
    </row>
    <row r="56350" spans="31:31" ht="15.75" x14ac:dyDescent="0.3">
      <c r="AE56350" s="70"/>
    </row>
    <row r="56351" spans="31:31" ht="15.75" x14ac:dyDescent="0.3">
      <c r="AE56351" s="70"/>
    </row>
    <row r="56352" spans="31:31" ht="15.75" x14ac:dyDescent="0.3">
      <c r="AE56352" s="70"/>
    </row>
    <row r="56353" spans="31:31" ht="15.75" x14ac:dyDescent="0.3">
      <c r="AE56353" s="70"/>
    </row>
    <row r="56354" spans="31:31" ht="15.75" x14ac:dyDescent="0.3">
      <c r="AE56354" s="70"/>
    </row>
    <row r="56355" spans="31:31" ht="15.75" x14ac:dyDescent="0.3">
      <c r="AE56355" s="70"/>
    </row>
    <row r="56356" spans="31:31" ht="15.75" x14ac:dyDescent="0.3">
      <c r="AE56356" s="70"/>
    </row>
    <row r="56357" spans="31:31" ht="15.75" x14ac:dyDescent="0.3">
      <c r="AE56357" s="70"/>
    </row>
    <row r="56358" spans="31:31" ht="15.75" x14ac:dyDescent="0.3">
      <c r="AE56358" s="70"/>
    </row>
    <row r="56359" spans="31:31" ht="15.75" x14ac:dyDescent="0.3">
      <c r="AE56359" s="70"/>
    </row>
    <row r="56360" spans="31:31" ht="15.75" x14ac:dyDescent="0.3">
      <c r="AE56360" s="70"/>
    </row>
    <row r="56361" spans="31:31" ht="15.75" x14ac:dyDescent="0.3">
      <c r="AE56361" s="70"/>
    </row>
    <row r="56362" spans="31:31" ht="15.75" x14ac:dyDescent="0.3">
      <c r="AE56362" s="70"/>
    </row>
    <row r="56363" spans="31:31" ht="15.75" x14ac:dyDescent="0.3">
      <c r="AE56363" s="70"/>
    </row>
    <row r="56364" spans="31:31" ht="15.75" x14ac:dyDescent="0.3">
      <c r="AE56364" s="70"/>
    </row>
    <row r="56365" spans="31:31" ht="15.75" x14ac:dyDescent="0.3">
      <c r="AE56365" s="70"/>
    </row>
    <row r="56366" spans="31:31" ht="15.75" x14ac:dyDescent="0.3">
      <c r="AE56366" s="70"/>
    </row>
    <row r="56367" spans="31:31" ht="15.75" x14ac:dyDescent="0.3">
      <c r="AE56367" s="70"/>
    </row>
    <row r="56368" spans="31:31" ht="15.75" x14ac:dyDescent="0.3">
      <c r="AE56368" s="70"/>
    </row>
    <row r="56369" spans="31:31" ht="15.75" x14ac:dyDescent="0.3">
      <c r="AE56369" s="70"/>
    </row>
    <row r="56370" spans="31:31" ht="15.75" x14ac:dyDescent="0.3">
      <c r="AE56370" s="70"/>
    </row>
    <row r="56371" spans="31:31" ht="15.75" x14ac:dyDescent="0.3">
      <c r="AE56371" s="70"/>
    </row>
    <row r="56372" spans="31:31" ht="15.75" x14ac:dyDescent="0.3">
      <c r="AE56372" s="70"/>
    </row>
    <row r="56373" spans="31:31" ht="15.75" x14ac:dyDescent="0.3">
      <c r="AE56373" s="70"/>
    </row>
    <row r="56374" spans="31:31" ht="15.75" x14ac:dyDescent="0.3">
      <c r="AE56374" s="70"/>
    </row>
    <row r="56375" spans="31:31" ht="15.75" x14ac:dyDescent="0.3">
      <c r="AE56375" s="70"/>
    </row>
    <row r="56376" spans="31:31" ht="15.75" x14ac:dyDescent="0.3">
      <c r="AE56376" s="70"/>
    </row>
    <row r="56377" spans="31:31" ht="15.75" x14ac:dyDescent="0.3">
      <c r="AE56377" s="70"/>
    </row>
    <row r="56378" spans="31:31" ht="15.75" x14ac:dyDescent="0.3">
      <c r="AE56378" s="70"/>
    </row>
    <row r="56379" spans="31:31" ht="15.75" x14ac:dyDescent="0.3">
      <c r="AE56379" s="70"/>
    </row>
    <row r="56380" spans="31:31" ht="15.75" x14ac:dyDescent="0.3">
      <c r="AE56380" s="70"/>
    </row>
    <row r="56381" spans="31:31" ht="15.75" x14ac:dyDescent="0.3">
      <c r="AE56381" s="70"/>
    </row>
    <row r="56382" spans="31:31" ht="15.75" x14ac:dyDescent="0.3">
      <c r="AE56382" s="70"/>
    </row>
    <row r="56383" spans="31:31" ht="15.75" x14ac:dyDescent="0.3">
      <c r="AE56383" s="70"/>
    </row>
    <row r="56384" spans="31:31" ht="15.75" x14ac:dyDescent="0.3">
      <c r="AE56384" s="70"/>
    </row>
    <row r="56385" spans="31:31" ht="15.75" x14ac:dyDescent="0.3">
      <c r="AE56385" s="70"/>
    </row>
    <row r="56386" spans="31:31" ht="15.75" x14ac:dyDescent="0.3">
      <c r="AE56386" s="70"/>
    </row>
    <row r="56387" spans="31:31" ht="15.75" x14ac:dyDescent="0.3">
      <c r="AE56387" s="70"/>
    </row>
    <row r="56388" spans="31:31" ht="15.75" x14ac:dyDescent="0.3">
      <c r="AE56388" s="70"/>
    </row>
    <row r="56389" spans="31:31" ht="15.75" x14ac:dyDescent="0.3">
      <c r="AE56389" s="70"/>
    </row>
    <row r="56390" spans="31:31" ht="15.75" x14ac:dyDescent="0.3">
      <c r="AE56390" s="70"/>
    </row>
    <row r="56391" spans="31:31" ht="15.75" x14ac:dyDescent="0.3">
      <c r="AE56391" s="70"/>
    </row>
    <row r="56392" spans="31:31" ht="15.75" x14ac:dyDescent="0.3">
      <c r="AE56392" s="70"/>
    </row>
    <row r="56393" spans="31:31" ht="15.75" x14ac:dyDescent="0.3">
      <c r="AE56393" s="70"/>
    </row>
    <row r="56394" spans="31:31" ht="15.75" x14ac:dyDescent="0.3">
      <c r="AE56394" s="70"/>
    </row>
    <row r="56395" spans="31:31" ht="15.75" x14ac:dyDescent="0.3">
      <c r="AE56395" s="70"/>
    </row>
    <row r="56396" spans="31:31" ht="15.75" x14ac:dyDescent="0.3">
      <c r="AE56396" s="70"/>
    </row>
    <row r="56397" spans="31:31" ht="15.75" x14ac:dyDescent="0.3">
      <c r="AE56397" s="70"/>
    </row>
    <row r="56398" spans="31:31" ht="15.75" x14ac:dyDescent="0.3">
      <c r="AE56398" s="70"/>
    </row>
    <row r="56399" spans="31:31" ht="15.75" x14ac:dyDescent="0.3">
      <c r="AE56399" s="70"/>
    </row>
    <row r="56400" spans="31:31" ht="15.75" x14ac:dyDescent="0.3">
      <c r="AE56400" s="70"/>
    </row>
    <row r="56401" spans="31:31" ht="15.75" x14ac:dyDescent="0.3">
      <c r="AE56401" s="70"/>
    </row>
    <row r="56402" spans="31:31" ht="15.75" x14ac:dyDescent="0.3">
      <c r="AE56402" s="70"/>
    </row>
    <row r="56403" spans="31:31" ht="15.75" x14ac:dyDescent="0.3">
      <c r="AE56403" s="70"/>
    </row>
    <row r="56404" spans="31:31" ht="15.75" x14ac:dyDescent="0.3">
      <c r="AE56404" s="70"/>
    </row>
    <row r="56405" spans="31:31" ht="15.75" x14ac:dyDescent="0.3">
      <c r="AE56405" s="70"/>
    </row>
    <row r="56406" spans="31:31" ht="15.75" x14ac:dyDescent="0.3">
      <c r="AE56406" s="70"/>
    </row>
    <row r="56407" spans="31:31" ht="15.75" x14ac:dyDescent="0.3">
      <c r="AE56407" s="70"/>
    </row>
    <row r="56408" spans="31:31" ht="15.75" x14ac:dyDescent="0.3">
      <c r="AE56408" s="70"/>
    </row>
    <row r="56409" spans="31:31" ht="15.75" x14ac:dyDescent="0.3">
      <c r="AE56409" s="70"/>
    </row>
    <row r="56410" spans="31:31" ht="15.75" x14ac:dyDescent="0.3">
      <c r="AE56410" s="70"/>
    </row>
    <row r="56411" spans="31:31" ht="15.75" x14ac:dyDescent="0.3">
      <c r="AE56411" s="70"/>
    </row>
    <row r="56412" spans="31:31" ht="15.75" x14ac:dyDescent="0.3">
      <c r="AE56412" s="70"/>
    </row>
    <row r="56413" spans="31:31" ht="15.75" x14ac:dyDescent="0.3">
      <c r="AE56413" s="70"/>
    </row>
    <row r="56414" spans="31:31" ht="15.75" x14ac:dyDescent="0.3">
      <c r="AE56414" s="70"/>
    </row>
    <row r="56415" spans="31:31" ht="15.75" x14ac:dyDescent="0.3">
      <c r="AE56415" s="70"/>
    </row>
    <row r="56416" spans="31:31" ht="15.75" x14ac:dyDescent="0.3">
      <c r="AE56416" s="70"/>
    </row>
    <row r="56417" spans="31:31" ht="15.75" x14ac:dyDescent="0.3">
      <c r="AE56417" s="70"/>
    </row>
    <row r="56418" spans="31:31" ht="15.75" x14ac:dyDescent="0.3">
      <c r="AE56418" s="70"/>
    </row>
    <row r="56419" spans="31:31" ht="15.75" x14ac:dyDescent="0.3">
      <c r="AE56419" s="70"/>
    </row>
    <row r="56420" spans="31:31" ht="15.75" x14ac:dyDescent="0.3">
      <c r="AE56420" s="70"/>
    </row>
    <row r="56421" spans="31:31" ht="15.75" x14ac:dyDescent="0.3">
      <c r="AE56421" s="70"/>
    </row>
    <row r="56422" spans="31:31" ht="15.75" x14ac:dyDescent="0.3">
      <c r="AE56422" s="70"/>
    </row>
    <row r="56423" spans="31:31" ht="15.75" x14ac:dyDescent="0.3">
      <c r="AE56423" s="70"/>
    </row>
    <row r="56424" spans="31:31" ht="15.75" x14ac:dyDescent="0.3">
      <c r="AE56424" s="70"/>
    </row>
    <row r="56425" spans="31:31" ht="15.75" x14ac:dyDescent="0.3">
      <c r="AE56425" s="70"/>
    </row>
    <row r="56426" spans="31:31" ht="15.75" x14ac:dyDescent="0.3">
      <c r="AE56426" s="70"/>
    </row>
    <row r="56427" spans="31:31" ht="15.75" x14ac:dyDescent="0.3">
      <c r="AE56427" s="70"/>
    </row>
    <row r="56428" spans="31:31" ht="15.75" x14ac:dyDescent="0.3">
      <c r="AE56428" s="70"/>
    </row>
    <row r="56429" spans="31:31" ht="15.75" x14ac:dyDescent="0.3">
      <c r="AE56429" s="70"/>
    </row>
    <row r="56430" spans="31:31" ht="15.75" x14ac:dyDescent="0.3">
      <c r="AE56430" s="70"/>
    </row>
    <row r="56431" spans="31:31" ht="15.75" x14ac:dyDescent="0.3">
      <c r="AE56431" s="70"/>
    </row>
    <row r="56432" spans="31:31" ht="15.75" x14ac:dyDescent="0.3">
      <c r="AE56432" s="70"/>
    </row>
    <row r="56433" spans="31:31" ht="15.75" x14ac:dyDescent="0.3">
      <c r="AE56433" s="70"/>
    </row>
    <row r="56434" spans="31:31" ht="15.75" x14ac:dyDescent="0.3">
      <c r="AE56434" s="70"/>
    </row>
    <row r="56435" spans="31:31" ht="15.75" x14ac:dyDescent="0.3">
      <c r="AE56435" s="70"/>
    </row>
    <row r="56436" spans="31:31" ht="15.75" x14ac:dyDescent="0.3">
      <c r="AE56436" s="70"/>
    </row>
    <row r="56437" spans="31:31" ht="15.75" x14ac:dyDescent="0.3">
      <c r="AE56437" s="70"/>
    </row>
    <row r="56438" spans="31:31" ht="15.75" x14ac:dyDescent="0.3">
      <c r="AE56438" s="70"/>
    </row>
    <row r="56439" spans="31:31" ht="15.75" x14ac:dyDescent="0.3">
      <c r="AE56439" s="70"/>
    </row>
    <row r="56440" spans="31:31" ht="15.75" x14ac:dyDescent="0.3">
      <c r="AE56440" s="70"/>
    </row>
    <row r="56441" spans="31:31" ht="15.75" x14ac:dyDescent="0.3">
      <c r="AE56441" s="70"/>
    </row>
    <row r="56442" spans="31:31" ht="15.75" x14ac:dyDescent="0.3">
      <c r="AE56442" s="70"/>
    </row>
    <row r="56443" spans="31:31" ht="15.75" x14ac:dyDescent="0.3">
      <c r="AE56443" s="70"/>
    </row>
    <row r="56444" spans="31:31" ht="15.75" x14ac:dyDescent="0.3">
      <c r="AE56444" s="70"/>
    </row>
    <row r="56445" spans="31:31" ht="15.75" x14ac:dyDescent="0.3">
      <c r="AE56445" s="70"/>
    </row>
    <row r="56446" spans="31:31" ht="15.75" x14ac:dyDescent="0.3">
      <c r="AE56446" s="70"/>
    </row>
    <row r="56447" spans="31:31" ht="15.75" x14ac:dyDescent="0.3">
      <c r="AE56447" s="70"/>
    </row>
    <row r="56448" spans="31:31" ht="15.75" x14ac:dyDescent="0.3">
      <c r="AE56448" s="70"/>
    </row>
    <row r="56449" spans="31:31" ht="15.75" x14ac:dyDescent="0.3">
      <c r="AE56449" s="70"/>
    </row>
    <row r="56450" spans="31:31" ht="15.75" x14ac:dyDescent="0.3">
      <c r="AE56450" s="70"/>
    </row>
    <row r="56451" spans="31:31" ht="15.75" x14ac:dyDescent="0.3">
      <c r="AE56451" s="70"/>
    </row>
    <row r="56452" spans="31:31" ht="15.75" x14ac:dyDescent="0.3">
      <c r="AE56452" s="70"/>
    </row>
    <row r="56453" spans="31:31" ht="15.75" x14ac:dyDescent="0.3">
      <c r="AE56453" s="70"/>
    </row>
    <row r="56454" spans="31:31" ht="15.75" x14ac:dyDescent="0.3">
      <c r="AE56454" s="70"/>
    </row>
    <row r="56455" spans="31:31" ht="15.75" x14ac:dyDescent="0.3">
      <c r="AE56455" s="70"/>
    </row>
    <row r="56456" spans="31:31" ht="15.75" x14ac:dyDescent="0.3">
      <c r="AE56456" s="70"/>
    </row>
    <row r="56457" spans="31:31" ht="15.75" x14ac:dyDescent="0.3">
      <c r="AE56457" s="70"/>
    </row>
    <row r="56458" spans="31:31" ht="15.75" x14ac:dyDescent="0.3">
      <c r="AE56458" s="70"/>
    </row>
    <row r="56459" spans="31:31" ht="15.75" x14ac:dyDescent="0.3">
      <c r="AE56459" s="70"/>
    </row>
    <row r="56460" spans="31:31" ht="15.75" x14ac:dyDescent="0.3">
      <c r="AE56460" s="70"/>
    </row>
    <row r="56461" spans="31:31" ht="15.75" x14ac:dyDescent="0.3">
      <c r="AE56461" s="70"/>
    </row>
    <row r="56462" spans="31:31" ht="15.75" x14ac:dyDescent="0.3">
      <c r="AE56462" s="70"/>
    </row>
    <row r="56463" spans="31:31" ht="15.75" x14ac:dyDescent="0.3">
      <c r="AE56463" s="70"/>
    </row>
    <row r="56464" spans="31:31" ht="15.75" x14ac:dyDescent="0.3">
      <c r="AE56464" s="70"/>
    </row>
    <row r="56465" spans="31:31" ht="15.75" x14ac:dyDescent="0.3">
      <c r="AE56465" s="70"/>
    </row>
    <row r="56466" spans="31:31" ht="15.75" x14ac:dyDescent="0.3">
      <c r="AE56466" s="70"/>
    </row>
    <row r="56467" spans="31:31" ht="15.75" x14ac:dyDescent="0.3">
      <c r="AE56467" s="70"/>
    </row>
    <row r="56468" spans="31:31" ht="15.75" x14ac:dyDescent="0.3">
      <c r="AE56468" s="70"/>
    </row>
    <row r="56469" spans="31:31" ht="15.75" x14ac:dyDescent="0.3">
      <c r="AE56469" s="70"/>
    </row>
    <row r="56470" spans="31:31" ht="15.75" x14ac:dyDescent="0.3">
      <c r="AE56470" s="70"/>
    </row>
    <row r="56471" spans="31:31" ht="15.75" x14ac:dyDescent="0.3">
      <c r="AE56471" s="70"/>
    </row>
    <row r="56472" spans="31:31" ht="15.75" x14ac:dyDescent="0.3">
      <c r="AE56472" s="70"/>
    </row>
    <row r="56473" spans="31:31" ht="15.75" x14ac:dyDescent="0.3">
      <c r="AE56473" s="70"/>
    </row>
    <row r="56474" spans="31:31" ht="15.75" x14ac:dyDescent="0.3">
      <c r="AE56474" s="70"/>
    </row>
    <row r="56475" spans="31:31" ht="15.75" x14ac:dyDescent="0.3">
      <c r="AE56475" s="70"/>
    </row>
    <row r="56476" spans="31:31" ht="15.75" x14ac:dyDescent="0.3">
      <c r="AE56476" s="70"/>
    </row>
    <row r="56477" spans="31:31" ht="15.75" x14ac:dyDescent="0.3">
      <c r="AE56477" s="70"/>
    </row>
    <row r="56478" spans="31:31" ht="15.75" x14ac:dyDescent="0.3">
      <c r="AE56478" s="70"/>
    </row>
    <row r="56479" spans="31:31" ht="15.75" x14ac:dyDescent="0.3">
      <c r="AE56479" s="70"/>
    </row>
    <row r="56480" spans="31:31" ht="15.75" x14ac:dyDescent="0.3">
      <c r="AE56480" s="70"/>
    </row>
    <row r="56481" spans="31:31" ht="15.75" x14ac:dyDescent="0.3">
      <c r="AE56481" s="70"/>
    </row>
    <row r="56482" spans="31:31" ht="15.75" x14ac:dyDescent="0.3">
      <c r="AE56482" s="70"/>
    </row>
    <row r="56483" spans="31:31" ht="15.75" x14ac:dyDescent="0.3">
      <c r="AE56483" s="70"/>
    </row>
    <row r="56484" spans="31:31" ht="15.75" x14ac:dyDescent="0.3">
      <c r="AE56484" s="70"/>
    </row>
    <row r="56485" spans="31:31" ht="15.75" x14ac:dyDescent="0.3">
      <c r="AE56485" s="70"/>
    </row>
    <row r="56486" spans="31:31" ht="15.75" x14ac:dyDescent="0.3">
      <c r="AE56486" s="70"/>
    </row>
    <row r="56487" spans="31:31" ht="15.75" x14ac:dyDescent="0.3">
      <c r="AE56487" s="70"/>
    </row>
    <row r="56488" spans="31:31" ht="15.75" x14ac:dyDescent="0.3">
      <c r="AE56488" s="70"/>
    </row>
    <row r="56489" spans="31:31" ht="15.75" x14ac:dyDescent="0.3">
      <c r="AE56489" s="70"/>
    </row>
    <row r="56490" spans="31:31" ht="15.75" x14ac:dyDescent="0.3">
      <c r="AE56490" s="70"/>
    </row>
    <row r="56491" spans="31:31" ht="15.75" x14ac:dyDescent="0.3">
      <c r="AE56491" s="70"/>
    </row>
    <row r="56492" spans="31:31" ht="15.75" x14ac:dyDescent="0.3">
      <c r="AE56492" s="70"/>
    </row>
    <row r="56493" spans="31:31" ht="15.75" x14ac:dyDescent="0.3">
      <c r="AE56493" s="70"/>
    </row>
    <row r="56494" spans="31:31" ht="15.75" x14ac:dyDescent="0.3">
      <c r="AE56494" s="70"/>
    </row>
    <row r="56495" spans="31:31" ht="15.75" x14ac:dyDescent="0.3">
      <c r="AE56495" s="70"/>
    </row>
    <row r="56496" spans="31:31" ht="15.75" x14ac:dyDescent="0.3">
      <c r="AE56496" s="70"/>
    </row>
    <row r="56497" spans="31:31" ht="15.75" x14ac:dyDescent="0.3">
      <c r="AE56497" s="70"/>
    </row>
    <row r="56498" spans="31:31" ht="15.75" x14ac:dyDescent="0.3">
      <c r="AE56498" s="70"/>
    </row>
    <row r="56499" spans="31:31" ht="15.75" x14ac:dyDescent="0.3">
      <c r="AE56499" s="70"/>
    </row>
    <row r="56500" spans="31:31" ht="15.75" x14ac:dyDescent="0.3">
      <c r="AE56500" s="70"/>
    </row>
    <row r="56501" spans="31:31" ht="15.75" x14ac:dyDescent="0.3">
      <c r="AE56501" s="70"/>
    </row>
    <row r="56502" spans="31:31" ht="15.75" x14ac:dyDescent="0.3">
      <c r="AE56502" s="70"/>
    </row>
    <row r="56503" spans="31:31" ht="15.75" x14ac:dyDescent="0.3">
      <c r="AE56503" s="70"/>
    </row>
    <row r="56504" spans="31:31" ht="15.75" x14ac:dyDescent="0.3">
      <c r="AE56504" s="70"/>
    </row>
    <row r="56505" spans="31:31" ht="15.75" x14ac:dyDescent="0.3">
      <c r="AE56505" s="70"/>
    </row>
    <row r="56506" spans="31:31" ht="15.75" x14ac:dyDescent="0.3">
      <c r="AE56506" s="70"/>
    </row>
    <row r="56507" spans="31:31" ht="15.75" x14ac:dyDescent="0.3">
      <c r="AE56507" s="70"/>
    </row>
    <row r="56508" spans="31:31" ht="15.75" x14ac:dyDescent="0.3">
      <c r="AE56508" s="70"/>
    </row>
    <row r="56509" spans="31:31" ht="15.75" x14ac:dyDescent="0.3">
      <c r="AE56509" s="70"/>
    </row>
    <row r="56510" spans="31:31" ht="15.75" x14ac:dyDescent="0.3">
      <c r="AE56510" s="70"/>
    </row>
    <row r="56511" spans="31:31" ht="15.75" x14ac:dyDescent="0.3">
      <c r="AE56511" s="70"/>
    </row>
    <row r="56512" spans="31:31" ht="15.75" x14ac:dyDescent="0.3">
      <c r="AE56512" s="70"/>
    </row>
    <row r="56513" spans="31:31" ht="15.75" x14ac:dyDescent="0.3">
      <c r="AE56513" s="70"/>
    </row>
    <row r="56514" spans="31:31" ht="15.75" x14ac:dyDescent="0.3">
      <c r="AE56514" s="70"/>
    </row>
    <row r="56515" spans="31:31" ht="15.75" x14ac:dyDescent="0.3">
      <c r="AE56515" s="70"/>
    </row>
    <row r="56516" spans="31:31" ht="15.75" x14ac:dyDescent="0.3">
      <c r="AE56516" s="70"/>
    </row>
    <row r="56517" spans="31:31" ht="15.75" x14ac:dyDescent="0.3">
      <c r="AE56517" s="70"/>
    </row>
    <row r="56518" spans="31:31" ht="15.75" x14ac:dyDescent="0.3">
      <c r="AE56518" s="70"/>
    </row>
    <row r="56519" spans="31:31" ht="15.75" x14ac:dyDescent="0.3">
      <c r="AE56519" s="70"/>
    </row>
    <row r="56520" spans="31:31" ht="15.75" x14ac:dyDescent="0.3">
      <c r="AE56520" s="70"/>
    </row>
    <row r="56521" spans="31:31" ht="15.75" x14ac:dyDescent="0.3">
      <c r="AE56521" s="70"/>
    </row>
    <row r="56522" spans="31:31" ht="15.75" x14ac:dyDescent="0.3">
      <c r="AE56522" s="70"/>
    </row>
    <row r="56523" spans="31:31" ht="15.75" x14ac:dyDescent="0.3">
      <c r="AE56523" s="70"/>
    </row>
    <row r="56524" spans="31:31" ht="15.75" x14ac:dyDescent="0.3">
      <c r="AE56524" s="70"/>
    </row>
    <row r="56525" spans="31:31" ht="15.75" x14ac:dyDescent="0.3">
      <c r="AE56525" s="70"/>
    </row>
    <row r="56526" spans="31:31" ht="15.75" x14ac:dyDescent="0.3">
      <c r="AE56526" s="70"/>
    </row>
    <row r="56527" spans="31:31" ht="15.75" x14ac:dyDescent="0.3">
      <c r="AE56527" s="70"/>
    </row>
    <row r="56528" spans="31:31" ht="15.75" x14ac:dyDescent="0.3">
      <c r="AE56528" s="70"/>
    </row>
    <row r="56529" spans="31:31" ht="15.75" x14ac:dyDescent="0.3">
      <c r="AE56529" s="70"/>
    </row>
    <row r="56530" spans="31:31" ht="15.75" x14ac:dyDescent="0.3">
      <c r="AE56530" s="70"/>
    </row>
    <row r="56531" spans="31:31" ht="15.75" x14ac:dyDescent="0.3">
      <c r="AE56531" s="70"/>
    </row>
    <row r="56532" spans="31:31" ht="15.75" x14ac:dyDescent="0.3">
      <c r="AE56532" s="70"/>
    </row>
    <row r="56533" spans="31:31" ht="15.75" x14ac:dyDescent="0.3">
      <c r="AE56533" s="70"/>
    </row>
    <row r="56534" spans="31:31" ht="15.75" x14ac:dyDescent="0.3">
      <c r="AE56534" s="70"/>
    </row>
    <row r="56535" spans="31:31" ht="15.75" x14ac:dyDescent="0.3">
      <c r="AE56535" s="70"/>
    </row>
    <row r="56536" spans="31:31" ht="15.75" x14ac:dyDescent="0.3">
      <c r="AE56536" s="70"/>
    </row>
    <row r="56537" spans="31:31" ht="15.75" x14ac:dyDescent="0.3">
      <c r="AE56537" s="70"/>
    </row>
    <row r="56538" spans="31:31" ht="15.75" x14ac:dyDescent="0.3">
      <c r="AE56538" s="70"/>
    </row>
    <row r="56539" spans="31:31" ht="15.75" x14ac:dyDescent="0.3">
      <c r="AE56539" s="70"/>
    </row>
    <row r="56540" spans="31:31" ht="15.75" x14ac:dyDescent="0.3">
      <c r="AE56540" s="70"/>
    </row>
    <row r="56541" spans="31:31" ht="15.75" x14ac:dyDescent="0.3">
      <c r="AE56541" s="70"/>
    </row>
    <row r="56542" spans="31:31" ht="15.75" x14ac:dyDescent="0.3">
      <c r="AE56542" s="70"/>
    </row>
    <row r="56543" spans="31:31" ht="15.75" x14ac:dyDescent="0.3">
      <c r="AE56543" s="70"/>
    </row>
    <row r="56544" spans="31:31" ht="15.75" x14ac:dyDescent="0.3">
      <c r="AE56544" s="70"/>
    </row>
    <row r="56545" spans="31:31" ht="15.75" x14ac:dyDescent="0.3">
      <c r="AE56545" s="70"/>
    </row>
    <row r="56546" spans="31:31" ht="15.75" x14ac:dyDescent="0.3">
      <c r="AE56546" s="70"/>
    </row>
    <row r="56547" spans="31:31" ht="15.75" x14ac:dyDescent="0.3">
      <c r="AE56547" s="70"/>
    </row>
    <row r="56548" spans="31:31" ht="15.75" x14ac:dyDescent="0.3">
      <c r="AE56548" s="70"/>
    </row>
    <row r="56549" spans="31:31" ht="15.75" x14ac:dyDescent="0.3">
      <c r="AE56549" s="70"/>
    </row>
    <row r="56550" spans="31:31" ht="15.75" x14ac:dyDescent="0.3">
      <c r="AE56550" s="70"/>
    </row>
    <row r="56551" spans="31:31" ht="15.75" x14ac:dyDescent="0.3">
      <c r="AE56551" s="70"/>
    </row>
    <row r="56552" spans="31:31" ht="15.75" x14ac:dyDescent="0.3">
      <c r="AE56552" s="70"/>
    </row>
    <row r="56553" spans="31:31" ht="15.75" x14ac:dyDescent="0.3">
      <c r="AE56553" s="70"/>
    </row>
    <row r="56554" spans="31:31" ht="15.75" x14ac:dyDescent="0.3">
      <c r="AE56554" s="70"/>
    </row>
    <row r="56555" spans="31:31" ht="15.75" x14ac:dyDescent="0.3">
      <c r="AE56555" s="70"/>
    </row>
    <row r="56556" spans="31:31" ht="15.75" x14ac:dyDescent="0.3">
      <c r="AE56556" s="70"/>
    </row>
    <row r="56557" spans="31:31" ht="15.75" x14ac:dyDescent="0.3">
      <c r="AE56557" s="70"/>
    </row>
    <row r="56558" spans="31:31" ht="15.75" x14ac:dyDescent="0.3">
      <c r="AE56558" s="70"/>
    </row>
    <row r="56559" spans="31:31" ht="15.75" x14ac:dyDescent="0.3">
      <c r="AE56559" s="70"/>
    </row>
    <row r="56560" spans="31:31" ht="15.75" x14ac:dyDescent="0.3">
      <c r="AE56560" s="70"/>
    </row>
    <row r="56561" spans="31:31" ht="15.75" x14ac:dyDescent="0.3">
      <c r="AE56561" s="70"/>
    </row>
    <row r="56562" spans="31:31" ht="15.75" x14ac:dyDescent="0.3">
      <c r="AE56562" s="70"/>
    </row>
    <row r="56563" spans="31:31" ht="15.75" x14ac:dyDescent="0.3">
      <c r="AE56563" s="70"/>
    </row>
    <row r="56564" spans="31:31" ht="15.75" x14ac:dyDescent="0.3">
      <c r="AE56564" s="70"/>
    </row>
    <row r="56565" spans="31:31" ht="15.75" x14ac:dyDescent="0.3">
      <c r="AE56565" s="70"/>
    </row>
    <row r="56566" spans="31:31" ht="15.75" x14ac:dyDescent="0.3">
      <c r="AE56566" s="70"/>
    </row>
    <row r="56567" spans="31:31" ht="15.75" x14ac:dyDescent="0.3">
      <c r="AE56567" s="70"/>
    </row>
    <row r="56568" spans="31:31" ht="15.75" x14ac:dyDescent="0.3">
      <c r="AE56568" s="70"/>
    </row>
    <row r="56569" spans="31:31" ht="15.75" x14ac:dyDescent="0.3">
      <c r="AE56569" s="70"/>
    </row>
    <row r="56570" spans="31:31" ht="15.75" x14ac:dyDescent="0.3">
      <c r="AE56570" s="70"/>
    </row>
    <row r="56571" spans="31:31" ht="15.75" x14ac:dyDescent="0.3">
      <c r="AE56571" s="70"/>
    </row>
    <row r="56572" spans="31:31" ht="15.75" x14ac:dyDescent="0.3">
      <c r="AE56572" s="70"/>
    </row>
    <row r="56573" spans="31:31" ht="15.75" x14ac:dyDescent="0.3">
      <c r="AE56573" s="70"/>
    </row>
    <row r="56574" spans="31:31" ht="15.75" x14ac:dyDescent="0.3">
      <c r="AE56574" s="70"/>
    </row>
    <row r="56575" spans="31:31" ht="15.75" x14ac:dyDescent="0.3">
      <c r="AE56575" s="70"/>
    </row>
    <row r="56576" spans="31:31" ht="15.75" x14ac:dyDescent="0.3">
      <c r="AE56576" s="70"/>
    </row>
    <row r="56577" spans="31:31" ht="15.75" x14ac:dyDescent="0.3">
      <c r="AE56577" s="70"/>
    </row>
    <row r="56578" spans="31:31" ht="15.75" x14ac:dyDescent="0.3">
      <c r="AE56578" s="70"/>
    </row>
    <row r="56579" spans="31:31" ht="15.75" x14ac:dyDescent="0.3">
      <c r="AE56579" s="70"/>
    </row>
    <row r="56580" spans="31:31" ht="15.75" x14ac:dyDescent="0.3">
      <c r="AE56580" s="70"/>
    </row>
    <row r="56581" spans="31:31" ht="15.75" x14ac:dyDescent="0.3">
      <c r="AE56581" s="70"/>
    </row>
    <row r="56582" spans="31:31" ht="15.75" x14ac:dyDescent="0.3">
      <c r="AE56582" s="70"/>
    </row>
    <row r="56583" spans="31:31" ht="15.75" x14ac:dyDescent="0.3">
      <c r="AE56583" s="70"/>
    </row>
    <row r="56584" spans="31:31" ht="15.75" x14ac:dyDescent="0.3">
      <c r="AE56584" s="70"/>
    </row>
    <row r="56585" spans="31:31" ht="15.75" x14ac:dyDescent="0.3">
      <c r="AE56585" s="70"/>
    </row>
    <row r="56586" spans="31:31" ht="15.75" x14ac:dyDescent="0.3">
      <c r="AE56586" s="70"/>
    </row>
    <row r="56587" spans="31:31" ht="15.75" x14ac:dyDescent="0.3">
      <c r="AE56587" s="70"/>
    </row>
    <row r="56588" spans="31:31" ht="15.75" x14ac:dyDescent="0.3">
      <c r="AE56588" s="70"/>
    </row>
    <row r="56589" spans="31:31" ht="15.75" x14ac:dyDescent="0.3">
      <c r="AE56589" s="70"/>
    </row>
    <row r="56590" spans="31:31" ht="15.75" x14ac:dyDescent="0.3">
      <c r="AE56590" s="70"/>
    </row>
    <row r="56591" spans="31:31" ht="15.75" x14ac:dyDescent="0.3">
      <c r="AE56591" s="70"/>
    </row>
    <row r="56592" spans="31:31" ht="15.75" x14ac:dyDescent="0.3">
      <c r="AE56592" s="70"/>
    </row>
    <row r="56593" spans="31:31" ht="15.75" x14ac:dyDescent="0.3">
      <c r="AE56593" s="70"/>
    </row>
    <row r="56594" spans="31:31" ht="15.75" x14ac:dyDescent="0.3">
      <c r="AE56594" s="70"/>
    </row>
    <row r="56595" spans="31:31" ht="15.75" x14ac:dyDescent="0.3">
      <c r="AE56595" s="70"/>
    </row>
    <row r="56596" spans="31:31" ht="15.75" x14ac:dyDescent="0.3">
      <c r="AE56596" s="70"/>
    </row>
    <row r="56597" spans="31:31" ht="15.75" x14ac:dyDescent="0.3">
      <c r="AE56597" s="70"/>
    </row>
    <row r="56598" spans="31:31" ht="15.75" x14ac:dyDescent="0.3">
      <c r="AE56598" s="70"/>
    </row>
    <row r="56599" spans="31:31" ht="15.75" x14ac:dyDescent="0.3">
      <c r="AE56599" s="70"/>
    </row>
    <row r="56600" spans="31:31" ht="15.75" x14ac:dyDescent="0.3">
      <c r="AE56600" s="70"/>
    </row>
    <row r="56601" spans="31:31" ht="15.75" x14ac:dyDescent="0.3">
      <c r="AE56601" s="70"/>
    </row>
    <row r="56602" spans="31:31" ht="15.75" x14ac:dyDescent="0.3">
      <c r="AE56602" s="70"/>
    </row>
    <row r="56603" spans="31:31" ht="15.75" x14ac:dyDescent="0.3">
      <c r="AE56603" s="70"/>
    </row>
    <row r="56604" spans="31:31" ht="15.75" x14ac:dyDescent="0.3">
      <c r="AE56604" s="70"/>
    </row>
    <row r="56605" spans="31:31" ht="15.75" x14ac:dyDescent="0.3">
      <c r="AE56605" s="70"/>
    </row>
    <row r="56606" spans="31:31" ht="15.75" x14ac:dyDescent="0.3">
      <c r="AE56606" s="70"/>
    </row>
    <row r="56607" spans="31:31" ht="15.75" x14ac:dyDescent="0.3">
      <c r="AE56607" s="70"/>
    </row>
    <row r="56608" spans="31:31" ht="15.75" x14ac:dyDescent="0.3">
      <c r="AE56608" s="70"/>
    </row>
    <row r="56609" spans="31:31" ht="15.75" x14ac:dyDescent="0.3">
      <c r="AE56609" s="70"/>
    </row>
    <row r="56610" spans="31:31" ht="15.75" x14ac:dyDescent="0.3">
      <c r="AE56610" s="70"/>
    </row>
    <row r="56611" spans="31:31" ht="15.75" x14ac:dyDescent="0.3">
      <c r="AE56611" s="70"/>
    </row>
    <row r="56612" spans="31:31" ht="15.75" x14ac:dyDescent="0.3">
      <c r="AE56612" s="70"/>
    </row>
    <row r="56613" spans="31:31" ht="15.75" x14ac:dyDescent="0.3">
      <c r="AE56613" s="70"/>
    </row>
    <row r="56614" spans="31:31" ht="15.75" x14ac:dyDescent="0.3">
      <c r="AE56614" s="70"/>
    </row>
    <row r="56615" spans="31:31" ht="15.75" x14ac:dyDescent="0.3">
      <c r="AE56615" s="70"/>
    </row>
    <row r="56616" spans="31:31" ht="15.75" x14ac:dyDescent="0.3">
      <c r="AE56616" s="70"/>
    </row>
    <row r="56617" spans="31:31" ht="15.75" x14ac:dyDescent="0.3">
      <c r="AE56617" s="70"/>
    </row>
    <row r="56618" spans="31:31" ht="15.75" x14ac:dyDescent="0.3">
      <c r="AE56618" s="70"/>
    </row>
    <row r="56619" spans="31:31" ht="15.75" x14ac:dyDescent="0.3">
      <c r="AE56619" s="70"/>
    </row>
    <row r="56620" spans="31:31" ht="15.75" x14ac:dyDescent="0.3">
      <c r="AE56620" s="70"/>
    </row>
    <row r="56621" spans="31:31" ht="15.75" x14ac:dyDescent="0.3">
      <c r="AE56621" s="70"/>
    </row>
    <row r="56622" spans="31:31" ht="15.75" x14ac:dyDescent="0.3">
      <c r="AE56622" s="70"/>
    </row>
    <row r="56623" spans="31:31" ht="15.75" x14ac:dyDescent="0.3">
      <c r="AE56623" s="70"/>
    </row>
    <row r="56624" spans="31:31" ht="15.75" x14ac:dyDescent="0.3">
      <c r="AE56624" s="70"/>
    </row>
    <row r="56625" spans="31:31" ht="15.75" x14ac:dyDescent="0.3">
      <c r="AE56625" s="70"/>
    </row>
    <row r="56626" spans="31:31" ht="15.75" x14ac:dyDescent="0.3">
      <c r="AE56626" s="70"/>
    </row>
    <row r="56627" spans="31:31" ht="15.75" x14ac:dyDescent="0.3">
      <c r="AE56627" s="70"/>
    </row>
    <row r="56628" spans="31:31" ht="15.75" x14ac:dyDescent="0.3">
      <c r="AE56628" s="70"/>
    </row>
    <row r="56629" spans="31:31" ht="15.75" x14ac:dyDescent="0.3">
      <c r="AE56629" s="70"/>
    </row>
    <row r="56630" spans="31:31" ht="15.75" x14ac:dyDescent="0.3">
      <c r="AE56630" s="70"/>
    </row>
    <row r="56631" spans="31:31" ht="15.75" x14ac:dyDescent="0.3">
      <c r="AE56631" s="70"/>
    </row>
    <row r="56632" spans="31:31" ht="15.75" x14ac:dyDescent="0.3">
      <c r="AE56632" s="70"/>
    </row>
    <row r="56633" spans="31:31" ht="15.75" x14ac:dyDescent="0.3">
      <c r="AE56633" s="70"/>
    </row>
    <row r="56634" spans="31:31" ht="15.75" x14ac:dyDescent="0.3">
      <c r="AE56634" s="70"/>
    </row>
    <row r="56635" spans="31:31" ht="15.75" x14ac:dyDescent="0.3">
      <c r="AE56635" s="70"/>
    </row>
    <row r="56636" spans="31:31" ht="15.75" x14ac:dyDescent="0.3">
      <c r="AE56636" s="70"/>
    </row>
    <row r="56637" spans="31:31" ht="15.75" x14ac:dyDescent="0.3">
      <c r="AE56637" s="70"/>
    </row>
    <row r="56638" spans="31:31" ht="15.75" x14ac:dyDescent="0.3">
      <c r="AE56638" s="70"/>
    </row>
    <row r="56639" spans="31:31" ht="15.75" x14ac:dyDescent="0.3">
      <c r="AE56639" s="70"/>
    </row>
    <row r="56640" spans="31:31" ht="15.75" x14ac:dyDescent="0.3">
      <c r="AE56640" s="70"/>
    </row>
    <row r="56641" spans="31:31" ht="15.75" x14ac:dyDescent="0.3">
      <c r="AE56641" s="70"/>
    </row>
    <row r="56642" spans="31:31" ht="15.75" x14ac:dyDescent="0.3">
      <c r="AE56642" s="70"/>
    </row>
    <row r="56643" spans="31:31" ht="15.75" x14ac:dyDescent="0.3">
      <c r="AE56643" s="70"/>
    </row>
    <row r="56644" spans="31:31" ht="15.75" x14ac:dyDescent="0.3">
      <c r="AE56644" s="70"/>
    </row>
    <row r="56645" spans="31:31" ht="15.75" x14ac:dyDescent="0.3">
      <c r="AE56645" s="70"/>
    </row>
    <row r="56646" spans="31:31" ht="15.75" x14ac:dyDescent="0.3">
      <c r="AE56646" s="70"/>
    </row>
    <row r="56647" spans="31:31" ht="15.75" x14ac:dyDescent="0.3">
      <c r="AE56647" s="70"/>
    </row>
    <row r="56648" spans="31:31" ht="15.75" x14ac:dyDescent="0.3">
      <c r="AE56648" s="70"/>
    </row>
    <row r="56649" spans="31:31" ht="15.75" x14ac:dyDescent="0.3">
      <c r="AE56649" s="70"/>
    </row>
    <row r="56650" spans="31:31" ht="15.75" x14ac:dyDescent="0.3">
      <c r="AE56650" s="70"/>
    </row>
    <row r="56651" spans="31:31" ht="15.75" x14ac:dyDescent="0.3">
      <c r="AE56651" s="70"/>
    </row>
    <row r="56652" spans="31:31" ht="15.75" x14ac:dyDescent="0.3">
      <c r="AE56652" s="70"/>
    </row>
    <row r="56653" spans="31:31" ht="15.75" x14ac:dyDescent="0.3">
      <c r="AE56653" s="70"/>
    </row>
    <row r="56654" spans="31:31" ht="15.75" x14ac:dyDescent="0.3">
      <c r="AE56654" s="70"/>
    </row>
    <row r="56655" spans="31:31" ht="15.75" x14ac:dyDescent="0.3">
      <c r="AE56655" s="70"/>
    </row>
    <row r="56656" spans="31:31" ht="15.75" x14ac:dyDescent="0.3">
      <c r="AE56656" s="70"/>
    </row>
    <row r="56657" spans="31:31" ht="15.75" x14ac:dyDescent="0.3">
      <c r="AE56657" s="70"/>
    </row>
    <row r="56658" spans="31:31" ht="15.75" x14ac:dyDescent="0.3">
      <c r="AE56658" s="70"/>
    </row>
    <row r="56659" spans="31:31" ht="15.75" x14ac:dyDescent="0.3">
      <c r="AE56659" s="70"/>
    </row>
    <row r="56660" spans="31:31" ht="15.75" x14ac:dyDescent="0.3">
      <c r="AE56660" s="70"/>
    </row>
    <row r="56661" spans="31:31" ht="15.75" x14ac:dyDescent="0.3">
      <c r="AE56661" s="70"/>
    </row>
    <row r="56662" spans="31:31" ht="15.75" x14ac:dyDescent="0.3">
      <c r="AE56662" s="70"/>
    </row>
    <row r="56663" spans="31:31" ht="15.75" x14ac:dyDescent="0.3">
      <c r="AE56663" s="70"/>
    </row>
    <row r="56664" spans="31:31" ht="15.75" x14ac:dyDescent="0.3">
      <c r="AE56664" s="70"/>
    </row>
    <row r="56665" spans="31:31" ht="15.75" x14ac:dyDescent="0.3">
      <c r="AE56665" s="70"/>
    </row>
    <row r="56666" spans="31:31" ht="15.75" x14ac:dyDescent="0.3">
      <c r="AE56666" s="70"/>
    </row>
    <row r="56667" spans="31:31" ht="15.75" x14ac:dyDescent="0.3">
      <c r="AE56667" s="70"/>
    </row>
    <row r="56668" spans="31:31" ht="15.75" x14ac:dyDescent="0.3">
      <c r="AE56668" s="70"/>
    </row>
    <row r="56669" spans="31:31" ht="15.75" x14ac:dyDescent="0.3">
      <c r="AE56669" s="70"/>
    </row>
    <row r="56670" spans="31:31" ht="15.75" x14ac:dyDescent="0.3">
      <c r="AE56670" s="70"/>
    </row>
    <row r="56671" spans="31:31" ht="15.75" x14ac:dyDescent="0.3">
      <c r="AE56671" s="70"/>
    </row>
    <row r="56672" spans="31:31" ht="15.75" x14ac:dyDescent="0.3">
      <c r="AE56672" s="70"/>
    </row>
    <row r="56673" spans="31:31" ht="15.75" x14ac:dyDescent="0.3">
      <c r="AE56673" s="70"/>
    </row>
    <row r="56674" spans="31:31" ht="15.75" x14ac:dyDescent="0.3">
      <c r="AE56674" s="70"/>
    </row>
    <row r="56675" spans="31:31" ht="15.75" x14ac:dyDescent="0.3">
      <c r="AE56675" s="70"/>
    </row>
    <row r="56676" spans="31:31" ht="15.75" x14ac:dyDescent="0.3">
      <c r="AE56676" s="70"/>
    </row>
    <row r="56677" spans="31:31" ht="15.75" x14ac:dyDescent="0.3">
      <c r="AE56677" s="70"/>
    </row>
    <row r="56678" spans="31:31" ht="15.75" x14ac:dyDescent="0.3">
      <c r="AE56678" s="70"/>
    </row>
    <row r="56679" spans="31:31" ht="15.75" x14ac:dyDescent="0.3">
      <c r="AE56679" s="70"/>
    </row>
    <row r="56680" spans="31:31" ht="15.75" x14ac:dyDescent="0.3">
      <c r="AE56680" s="70"/>
    </row>
    <row r="56681" spans="31:31" ht="15.75" x14ac:dyDescent="0.3">
      <c r="AE56681" s="70"/>
    </row>
    <row r="56682" spans="31:31" ht="15.75" x14ac:dyDescent="0.3">
      <c r="AE56682" s="70"/>
    </row>
    <row r="56683" spans="31:31" ht="15.75" x14ac:dyDescent="0.3">
      <c r="AE56683" s="70"/>
    </row>
    <row r="56684" spans="31:31" ht="15.75" x14ac:dyDescent="0.3">
      <c r="AE56684" s="70"/>
    </row>
    <row r="56685" spans="31:31" ht="15.75" x14ac:dyDescent="0.3">
      <c r="AE56685" s="70"/>
    </row>
    <row r="56686" spans="31:31" ht="15.75" x14ac:dyDescent="0.3">
      <c r="AE56686" s="70"/>
    </row>
    <row r="56687" spans="31:31" ht="15.75" x14ac:dyDescent="0.3">
      <c r="AE56687" s="70"/>
    </row>
    <row r="56688" spans="31:31" ht="15.75" x14ac:dyDescent="0.3">
      <c r="AE56688" s="70"/>
    </row>
    <row r="56689" spans="31:31" ht="15.75" x14ac:dyDescent="0.3">
      <c r="AE56689" s="70"/>
    </row>
    <row r="56690" spans="31:31" ht="15.75" x14ac:dyDescent="0.3">
      <c r="AE56690" s="70"/>
    </row>
    <row r="56691" spans="31:31" ht="15.75" x14ac:dyDescent="0.3">
      <c r="AE56691" s="70"/>
    </row>
    <row r="56692" spans="31:31" ht="15.75" x14ac:dyDescent="0.3">
      <c r="AE56692" s="70"/>
    </row>
    <row r="56693" spans="31:31" ht="15.75" x14ac:dyDescent="0.3">
      <c r="AE56693" s="70"/>
    </row>
    <row r="56694" spans="31:31" ht="15.75" x14ac:dyDescent="0.3">
      <c r="AE56694" s="70"/>
    </row>
    <row r="56695" spans="31:31" ht="15.75" x14ac:dyDescent="0.3">
      <c r="AE56695" s="70"/>
    </row>
    <row r="56696" spans="31:31" ht="15.75" x14ac:dyDescent="0.3">
      <c r="AE56696" s="70"/>
    </row>
    <row r="56697" spans="31:31" ht="15.75" x14ac:dyDescent="0.3">
      <c r="AE56697" s="70"/>
    </row>
    <row r="56698" spans="31:31" ht="15.75" x14ac:dyDescent="0.3">
      <c r="AE56698" s="70"/>
    </row>
    <row r="56699" spans="31:31" ht="15.75" x14ac:dyDescent="0.3">
      <c r="AE56699" s="70"/>
    </row>
    <row r="56700" spans="31:31" ht="15.75" x14ac:dyDescent="0.3">
      <c r="AE56700" s="70"/>
    </row>
    <row r="56701" spans="31:31" ht="15.75" x14ac:dyDescent="0.3">
      <c r="AE56701" s="70"/>
    </row>
    <row r="56702" spans="31:31" ht="15.75" x14ac:dyDescent="0.3">
      <c r="AE56702" s="70"/>
    </row>
    <row r="56703" spans="31:31" ht="15.75" x14ac:dyDescent="0.3">
      <c r="AE56703" s="70"/>
    </row>
    <row r="56704" spans="31:31" ht="15.75" x14ac:dyDescent="0.3">
      <c r="AE56704" s="70"/>
    </row>
    <row r="56705" spans="31:31" ht="15.75" x14ac:dyDescent="0.3">
      <c r="AE56705" s="70"/>
    </row>
    <row r="56706" spans="31:31" ht="15.75" x14ac:dyDescent="0.3">
      <c r="AE56706" s="70"/>
    </row>
    <row r="56707" spans="31:31" ht="15.75" x14ac:dyDescent="0.3">
      <c r="AE56707" s="70"/>
    </row>
    <row r="56708" spans="31:31" ht="15.75" x14ac:dyDescent="0.3">
      <c r="AE56708" s="70"/>
    </row>
    <row r="56709" spans="31:31" ht="15.75" x14ac:dyDescent="0.3">
      <c r="AE56709" s="70"/>
    </row>
    <row r="56710" spans="31:31" ht="15.75" x14ac:dyDescent="0.3">
      <c r="AE56710" s="70"/>
    </row>
    <row r="56711" spans="31:31" ht="15.75" x14ac:dyDescent="0.3">
      <c r="AE56711" s="70"/>
    </row>
    <row r="56712" spans="31:31" ht="15.75" x14ac:dyDescent="0.3">
      <c r="AE56712" s="70"/>
    </row>
    <row r="56713" spans="31:31" ht="15.75" x14ac:dyDescent="0.3">
      <c r="AE56713" s="70"/>
    </row>
    <row r="56714" spans="31:31" ht="15.75" x14ac:dyDescent="0.3">
      <c r="AE56714" s="70"/>
    </row>
    <row r="56715" spans="31:31" ht="15.75" x14ac:dyDescent="0.3">
      <c r="AE56715" s="70"/>
    </row>
    <row r="56716" spans="31:31" ht="15.75" x14ac:dyDescent="0.3">
      <c r="AE56716" s="70"/>
    </row>
    <row r="56717" spans="31:31" ht="15.75" x14ac:dyDescent="0.3">
      <c r="AE56717" s="70"/>
    </row>
    <row r="56718" spans="31:31" ht="15.75" x14ac:dyDescent="0.3">
      <c r="AE56718" s="70"/>
    </row>
    <row r="56719" spans="31:31" ht="15.75" x14ac:dyDescent="0.3">
      <c r="AE56719" s="70"/>
    </row>
    <row r="56720" spans="31:31" ht="15.75" x14ac:dyDescent="0.3">
      <c r="AE56720" s="70"/>
    </row>
    <row r="56721" spans="31:31" ht="15.75" x14ac:dyDescent="0.3">
      <c r="AE56721" s="70"/>
    </row>
    <row r="56722" spans="31:31" ht="15.75" x14ac:dyDescent="0.3">
      <c r="AE56722" s="70"/>
    </row>
    <row r="56723" spans="31:31" ht="15.75" x14ac:dyDescent="0.3">
      <c r="AE56723" s="70"/>
    </row>
    <row r="56724" spans="31:31" ht="15.75" x14ac:dyDescent="0.3">
      <c r="AE56724" s="70"/>
    </row>
    <row r="56725" spans="31:31" ht="15.75" x14ac:dyDescent="0.3">
      <c r="AE56725" s="70"/>
    </row>
    <row r="56726" spans="31:31" ht="15.75" x14ac:dyDescent="0.3">
      <c r="AE56726" s="70"/>
    </row>
    <row r="56727" spans="31:31" ht="15.75" x14ac:dyDescent="0.3">
      <c r="AE56727" s="70"/>
    </row>
    <row r="56728" spans="31:31" ht="15.75" x14ac:dyDescent="0.3">
      <c r="AE56728" s="70"/>
    </row>
    <row r="56729" spans="31:31" ht="15.75" x14ac:dyDescent="0.3">
      <c r="AE56729" s="70"/>
    </row>
    <row r="56730" spans="31:31" ht="15.75" x14ac:dyDescent="0.3">
      <c r="AE56730" s="70"/>
    </row>
    <row r="56731" spans="31:31" ht="15.75" x14ac:dyDescent="0.3">
      <c r="AE56731" s="70"/>
    </row>
    <row r="56732" spans="31:31" ht="15.75" x14ac:dyDescent="0.3">
      <c r="AE56732" s="70"/>
    </row>
    <row r="56733" spans="31:31" ht="15.75" x14ac:dyDescent="0.3">
      <c r="AE56733" s="70"/>
    </row>
    <row r="56734" spans="31:31" ht="15.75" x14ac:dyDescent="0.3">
      <c r="AE56734" s="70"/>
    </row>
    <row r="56735" spans="31:31" ht="15.75" x14ac:dyDescent="0.3">
      <c r="AE56735" s="70"/>
    </row>
    <row r="56736" spans="31:31" ht="15.75" x14ac:dyDescent="0.3">
      <c r="AE56736" s="70"/>
    </row>
    <row r="56737" spans="31:31" ht="15.75" x14ac:dyDescent="0.3">
      <c r="AE56737" s="70"/>
    </row>
    <row r="56738" spans="31:31" ht="15.75" x14ac:dyDescent="0.3">
      <c r="AE56738" s="70"/>
    </row>
    <row r="56739" spans="31:31" ht="15.75" x14ac:dyDescent="0.3">
      <c r="AE56739" s="70"/>
    </row>
    <row r="56740" spans="31:31" ht="15.75" x14ac:dyDescent="0.3">
      <c r="AE56740" s="70"/>
    </row>
    <row r="56741" spans="31:31" ht="15.75" x14ac:dyDescent="0.3">
      <c r="AE56741" s="70"/>
    </row>
    <row r="56742" spans="31:31" ht="15.75" x14ac:dyDescent="0.3">
      <c r="AE56742" s="70"/>
    </row>
    <row r="56743" spans="31:31" ht="15.75" x14ac:dyDescent="0.3">
      <c r="AE56743" s="70"/>
    </row>
    <row r="56744" spans="31:31" ht="15.75" x14ac:dyDescent="0.3">
      <c r="AE56744" s="70"/>
    </row>
    <row r="56745" spans="31:31" ht="15.75" x14ac:dyDescent="0.3">
      <c r="AE56745" s="70"/>
    </row>
    <row r="56746" spans="31:31" ht="15.75" x14ac:dyDescent="0.3">
      <c r="AE56746" s="70"/>
    </row>
    <row r="56747" spans="31:31" ht="15.75" x14ac:dyDescent="0.3">
      <c r="AE56747" s="70"/>
    </row>
    <row r="56748" spans="31:31" ht="15.75" x14ac:dyDescent="0.3">
      <c r="AE56748" s="70"/>
    </row>
    <row r="56749" spans="31:31" ht="15.75" x14ac:dyDescent="0.3">
      <c r="AE56749" s="70"/>
    </row>
    <row r="56750" spans="31:31" ht="15.75" x14ac:dyDescent="0.3">
      <c r="AE56750" s="70"/>
    </row>
    <row r="56751" spans="31:31" ht="15.75" x14ac:dyDescent="0.3">
      <c r="AE56751" s="70"/>
    </row>
    <row r="56752" spans="31:31" ht="15.75" x14ac:dyDescent="0.3">
      <c r="AE56752" s="70"/>
    </row>
    <row r="56753" spans="31:31" ht="15.75" x14ac:dyDescent="0.3">
      <c r="AE56753" s="70"/>
    </row>
    <row r="56754" spans="31:31" ht="15.75" x14ac:dyDescent="0.3">
      <c r="AE56754" s="70"/>
    </row>
    <row r="56755" spans="31:31" ht="15.75" x14ac:dyDescent="0.3">
      <c r="AE56755" s="70"/>
    </row>
    <row r="56756" spans="31:31" ht="15.75" x14ac:dyDescent="0.3">
      <c r="AE56756" s="70"/>
    </row>
    <row r="56757" spans="31:31" ht="15.75" x14ac:dyDescent="0.3">
      <c r="AE56757" s="70"/>
    </row>
    <row r="56758" spans="31:31" ht="15.75" x14ac:dyDescent="0.3">
      <c r="AE56758" s="70"/>
    </row>
    <row r="56759" spans="31:31" ht="15.75" x14ac:dyDescent="0.3">
      <c r="AE56759" s="70"/>
    </row>
    <row r="56760" spans="31:31" ht="15.75" x14ac:dyDescent="0.3">
      <c r="AE56760" s="70"/>
    </row>
    <row r="56761" spans="31:31" ht="15.75" x14ac:dyDescent="0.3">
      <c r="AE56761" s="70"/>
    </row>
    <row r="56762" spans="31:31" ht="15.75" x14ac:dyDescent="0.3">
      <c r="AE56762" s="70"/>
    </row>
    <row r="56763" spans="31:31" ht="15.75" x14ac:dyDescent="0.3">
      <c r="AE56763" s="70"/>
    </row>
    <row r="56764" spans="31:31" ht="15.75" x14ac:dyDescent="0.3">
      <c r="AE56764" s="70"/>
    </row>
    <row r="56765" spans="31:31" ht="15.75" x14ac:dyDescent="0.3">
      <c r="AE56765" s="70"/>
    </row>
    <row r="56766" spans="31:31" ht="15.75" x14ac:dyDescent="0.3">
      <c r="AE56766" s="70"/>
    </row>
    <row r="56767" spans="31:31" ht="15.75" x14ac:dyDescent="0.3">
      <c r="AE56767" s="70"/>
    </row>
    <row r="56768" spans="31:31" ht="15.75" x14ac:dyDescent="0.3">
      <c r="AE56768" s="70"/>
    </row>
    <row r="56769" spans="31:31" ht="15.75" x14ac:dyDescent="0.3">
      <c r="AE56769" s="70"/>
    </row>
    <row r="56770" spans="31:31" ht="15.75" x14ac:dyDescent="0.3">
      <c r="AE56770" s="70"/>
    </row>
    <row r="56771" spans="31:31" ht="15.75" x14ac:dyDescent="0.3">
      <c r="AE56771" s="70"/>
    </row>
    <row r="56772" spans="31:31" ht="15.75" x14ac:dyDescent="0.3">
      <c r="AE56772" s="70"/>
    </row>
    <row r="56773" spans="31:31" ht="15.75" x14ac:dyDescent="0.3">
      <c r="AE56773" s="70"/>
    </row>
    <row r="56774" spans="31:31" ht="15.75" x14ac:dyDescent="0.3">
      <c r="AE56774" s="70"/>
    </row>
    <row r="56775" spans="31:31" ht="15.75" x14ac:dyDescent="0.3">
      <c r="AE56775" s="70"/>
    </row>
    <row r="56776" spans="31:31" ht="15.75" x14ac:dyDescent="0.3">
      <c r="AE56776" s="70"/>
    </row>
    <row r="56777" spans="31:31" ht="15.75" x14ac:dyDescent="0.3">
      <c r="AE56777" s="70"/>
    </row>
    <row r="56778" spans="31:31" ht="15.75" x14ac:dyDescent="0.3">
      <c r="AE56778" s="70"/>
    </row>
    <row r="56779" spans="31:31" ht="15.75" x14ac:dyDescent="0.3">
      <c r="AE56779" s="70"/>
    </row>
    <row r="56780" spans="31:31" ht="15.75" x14ac:dyDescent="0.3">
      <c r="AE56780" s="70"/>
    </row>
    <row r="56781" spans="31:31" ht="15.75" x14ac:dyDescent="0.3">
      <c r="AE56781" s="70"/>
    </row>
    <row r="56782" spans="31:31" ht="15.75" x14ac:dyDescent="0.3">
      <c r="AE56782" s="70"/>
    </row>
    <row r="56783" spans="31:31" ht="15.75" x14ac:dyDescent="0.3">
      <c r="AE56783" s="70"/>
    </row>
    <row r="56784" spans="31:31" ht="15.75" x14ac:dyDescent="0.3">
      <c r="AE56784" s="70"/>
    </row>
    <row r="56785" spans="31:31" ht="15.75" x14ac:dyDescent="0.3">
      <c r="AE56785" s="70"/>
    </row>
    <row r="56786" spans="31:31" ht="15.75" x14ac:dyDescent="0.3">
      <c r="AE56786" s="70"/>
    </row>
    <row r="56787" spans="31:31" ht="15.75" x14ac:dyDescent="0.3">
      <c r="AE56787" s="70"/>
    </row>
    <row r="56788" spans="31:31" ht="15.75" x14ac:dyDescent="0.3">
      <c r="AE56788" s="70"/>
    </row>
    <row r="56789" spans="31:31" ht="15.75" x14ac:dyDescent="0.3">
      <c r="AE56789" s="70"/>
    </row>
    <row r="56790" spans="31:31" ht="15.75" x14ac:dyDescent="0.3">
      <c r="AE56790" s="70"/>
    </row>
    <row r="56791" spans="31:31" ht="15.75" x14ac:dyDescent="0.3">
      <c r="AE56791" s="70"/>
    </row>
    <row r="56792" spans="31:31" ht="15.75" x14ac:dyDescent="0.3">
      <c r="AE56792" s="70"/>
    </row>
    <row r="56793" spans="31:31" ht="15.75" x14ac:dyDescent="0.3">
      <c r="AE56793" s="70"/>
    </row>
    <row r="56794" spans="31:31" ht="15.75" x14ac:dyDescent="0.3">
      <c r="AE56794" s="70"/>
    </row>
    <row r="56795" spans="31:31" ht="15.75" x14ac:dyDescent="0.3">
      <c r="AE56795" s="70"/>
    </row>
    <row r="56796" spans="31:31" ht="15.75" x14ac:dyDescent="0.3">
      <c r="AE56796" s="70"/>
    </row>
    <row r="56797" spans="31:31" ht="15.75" x14ac:dyDescent="0.3">
      <c r="AE56797" s="70"/>
    </row>
    <row r="56798" spans="31:31" ht="15.75" x14ac:dyDescent="0.3">
      <c r="AE56798" s="70"/>
    </row>
    <row r="56799" spans="31:31" ht="15.75" x14ac:dyDescent="0.3">
      <c r="AE56799" s="70"/>
    </row>
    <row r="56800" spans="31:31" ht="15.75" x14ac:dyDescent="0.3">
      <c r="AE56800" s="70"/>
    </row>
    <row r="56801" spans="31:31" ht="15.75" x14ac:dyDescent="0.3">
      <c r="AE56801" s="70"/>
    </row>
    <row r="56802" spans="31:31" ht="15.75" x14ac:dyDescent="0.3">
      <c r="AE56802" s="70"/>
    </row>
    <row r="56803" spans="31:31" ht="15.75" x14ac:dyDescent="0.3">
      <c r="AE56803" s="70"/>
    </row>
    <row r="56804" spans="31:31" ht="15.75" x14ac:dyDescent="0.3">
      <c r="AE56804" s="70"/>
    </row>
    <row r="56805" spans="31:31" ht="15.75" x14ac:dyDescent="0.3">
      <c r="AE56805" s="70"/>
    </row>
    <row r="56806" spans="31:31" ht="15.75" x14ac:dyDescent="0.3">
      <c r="AE56806" s="70"/>
    </row>
    <row r="56807" spans="31:31" ht="15.75" x14ac:dyDescent="0.3">
      <c r="AE56807" s="70"/>
    </row>
    <row r="56808" spans="31:31" ht="15.75" x14ac:dyDescent="0.3">
      <c r="AE56808" s="70"/>
    </row>
    <row r="56809" spans="31:31" ht="15.75" x14ac:dyDescent="0.3">
      <c r="AE56809" s="70"/>
    </row>
    <row r="56810" spans="31:31" ht="15.75" x14ac:dyDescent="0.3">
      <c r="AE56810" s="70"/>
    </row>
    <row r="56811" spans="31:31" ht="15.75" x14ac:dyDescent="0.3">
      <c r="AE56811" s="70"/>
    </row>
    <row r="56812" spans="31:31" ht="15.75" x14ac:dyDescent="0.3">
      <c r="AE56812" s="70"/>
    </row>
    <row r="56813" spans="31:31" ht="15.75" x14ac:dyDescent="0.3">
      <c r="AE56813" s="70"/>
    </row>
    <row r="56814" spans="31:31" ht="15.75" x14ac:dyDescent="0.3">
      <c r="AE56814" s="70"/>
    </row>
    <row r="56815" spans="31:31" ht="15.75" x14ac:dyDescent="0.3">
      <c r="AE56815" s="70"/>
    </row>
    <row r="56816" spans="31:31" ht="15.75" x14ac:dyDescent="0.3">
      <c r="AE56816" s="70"/>
    </row>
    <row r="56817" spans="31:31" ht="15.75" x14ac:dyDescent="0.3">
      <c r="AE56817" s="70"/>
    </row>
    <row r="56818" spans="31:31" ht="15.75" x14ac:dyDescent="0.3">
      <c r="AE56818" s="70"/>
    </row>
    <row r="56819" spans="31:31" ht="15.75" x14ac:dyDescent="0.3">
      <c r="AE56819" s="70"/>
    </row>
    <row r="56820" spans="31:31" ht="15.75" x14ac:dyDescent="0.3">
      <c r="AE56820" s="70"/>
    </row>
    <row r="56821" spans="31:31" ht="15.75" x14ac:dyDescent="0.3">
      <c r="AE56821" s="70"/>
    </row>
    <row r="56822" spans="31:31" ht="15.75" x14ac:dyDescent="0.3">
      <c r="AE56822" s="70"/>
    </row>
    <row r="56823" spans="31:31" ht="15.75" x14ac:dyDescent="0.3">
      <c r="AE56823" s="70"/>
    </row>
    <row r="56824" spans="31:31" ht="15.75" x14ac:dyDescent="0.3">
      <c r="AE56824" s="70"/>
    </row>
    <row r="56825" spans="31:31" ht="15.75" x14ac:dyDescent="0.3">
      <c r="AE56825" s="70"/>
    </row>
    <row r="56826" spans="31:31" ht="15.75" x14ac:dyDescent="0.3">
      <c r="AE56826" s="70"/>
    </row>
    <row r="56827" spans="31:31" ht="15.75" x14ac:dyDescent="0.3">
      <c r="AE56827" s="70"/>
    </row>
    <row r="56828" spans="31:31" ht="15.75" x14ac:dyDescent="0.3">
      <c r="AE56828" s="70"/>
    </row>
    <row r="56829" spans="31:31" ht="15.75" x14ac:dyDescent="0.3">
      <c r="AE56829" s="70"/>
    </row>
    <row r="56830" spans="31:31" ht="15.75" x14ac:dyDescent="0.3">
      <c r="AE56830" s="70"/>
    </row>
    <row r="56831" spans="31:31" ht="15.75" x14ac:dyDescent="0.3">
      <c r="AE56831" s="70"/>
    </row>
    <row r="56832" spans="31:31" ht="15.75" x14ac:dyDescent="0.3">
      <c r="AE56832" s="70"/>
    </row>
    <row r="56833" spans="31:31" ht="15.75" x14ac:dyDescent="0.3">
      <c r="AE56833" s="70"/>
    </row>
    <row r="56834" spans="31:31" ht="15.75" x14ac:dyDescent="0.3">
      <c r="AE56834" s="70"/>
    </row>
    <row r="56835" spans="31:31" ht="15.75" x14ac:dyDescent="0.3">
      <c r="AE56835" s="70"/>
    </row>
    <row r="56836" spans="31:31" ht="15.75" x14ac:dyDescent="0.3">
      <c r="AE56836" s="70"/>
    </row>
    <row r="56837" spans="31:31" ht="15.75" x14ac:dyDescent="0.3">
      <c r="AE56837" s="70"/>
    </row>
    <row r="56838" spans="31:31" ht="15.75" x14ac:dyDescent="0.3">
      <c r="AE56838" s="70"/>
    </row>
    <row r="56839" spans="31:31" ht="15.75" x14ac:dyDescent="0.3">
      <c r="AE56839" s="70"/>
    </row>
    <row r="56840" spans="31:31" ht="15.75" x14ac:dyDescent="0.3">
      <c r="AE56840" s="70"/>
    </row>
    <row r="56841" spans="31:31" ht="15.75" x14ac:dyDescent="0.3">
      <c r="AE56841" s="70"/>
    </row>
    <row r="56842" spans="31:31" ht="15.75" x14ac:dyDescent="0.3">
      <c r="AE56842" s="70"/>
    </row>
    <row r="56843" spans="31:31" ht="15.75" x14ac:dyDescent="0.3">
      <c r="AE56843" s="70"/>
    </row>
    <row r="56844" spans="31:31" ht="15.75" x14ac:dyDescent="0.3">
      <c r="AE56844" s="70"/>
    </row>
    <row r="56845" spans="31:31" ht="15.75" x14ac:dyDescent="0.3">
      <c r="AE56845" s="70"/>
    </row>
    <row r="56846" spans="31:31" ht="15.75" x14ac:dyDescent="0.3">
      <c r="AE56846" s="70"/>
    </row>
    <row r="56847" spans="31:31" ht="15.75" x14ac:dyDescent="0.3">
      <c r="AE56847" s="70"/>
    </row>
    <row r="56848" spans="31:31" ht="15.75" x14ac:dyDescent="0.3">
      <c r="AE56848" s="70"/>
    </row>
    <row r="56849" spans="31:31" ht="15.75" x14ac:dyDescent="0.3">
      <c r="AE56849" s="70"/>
    </row>
    <row r="56850" spans="31:31" ht="15.75" x14ac:dyDescent="0.3">
      <c r="AE56850" s="70"/>
    </row>
    <row r="56851" spans="31:31" ht="15.75" x14ac:dyDescent="0.3">
      <c r="AE56851" s="70"/>
    </row>
    <row r="56852" spans="31:31" ht="15.75" x14ac:dyDescent="0.3">
      <c r="AE56852" s="70"/>
    </row>
    <row r="56853" spans="31:31" ht="15.75" x14ac:dyDescent="0.3">
      <c r="AE56853" s="70"/>
    </row>
    <row r="56854" spans="31:31" ht="15.75" x14ac:dyDescent="0.3">
      <c r="AE56854" s="70"/>
    </row>
    <row r="56855" spans="31:31" ht="15.75" x14ac:dyDescent="0.3">
      <c r="AE56855" s="70"/>
    </row>
    <row r="56856" spans="31:31" ht="15.75" x14ac:dyDescent="0.3">
      <c r="AE56856" s="70"/>
    </row>
    <row r="56857" spans="31:31" ht="15.75" x14ac:dyDescent="0.3">
      <c r="AE56857" s="70"/>
    </row>
    <row r="56858" spans="31:31" ht="15.75" x14ac:dyDescent="0.3">
      <c r="AE56858" s="70"/>
    </row>
    <row r="56859" spans="31:31" ht="15.75" x14ac:dyDescent="0.3">
      <c r="AE56859" s="70"/>
    </row>
    <row r="56860" spans="31:31" ht="15.75" x14ac:dyDescent="0.3">
      <c r="AE56860" s="70"/>
    </row>
    <row r="56861" spans="31:31" ht="15.75" x14ac:dyDescent="0.3">
      <c r="AE56861" s="70"/>
    </row>
    <row r="56862" spans="31:31" ht="15.75" x14ac:dyDescent="0.3">
      <c r="AE56862" s="70"/>
    </row>
    <row r="56863" spans="31:31" ht="15.75" x14ac:dyDescent="0.3">
      <c r="AE56863" s="70"/>
    </row>
    <row r="56864" spans="31:31" ht="15.75" x14ac:dyDescent="0.3">
      <c r="AE56864" s="70"/>
    </row>
    <row r="56865" spans="31:31" ht="15.75" x14ac:dyDescent="0.3">
      <c r="AE56865" s="70"/>
    </row>
    <row r="56866" spans="31:31" ht="15.75" x14ac:dyDescent="0.3">
      <c r="AE56866" s="70"/>
    </row>
    <row r="56867" spans="31:31" ht="15.75" x14ac:dyDescent="0.3">
      <c r="AE56867" s="70"/>
    </row>
    <row r="56868" spans="31:31" ht="15.75" x14ac:dyDescent="0.3">
      <c r="AE56868" s="70"/>
    </row>
    <row r="56869" spans="31:31" ht="15.75" x14ac:dyDescent="0.3">
      <c r="AE56869" s="70"/>
    </row>
    <row r="56870" spans="31:31" ht="15.75" x14ac:dyDescent="0.3">
      <c r="AE56870" s="70"/>
    </row>
    <row r="56871" spans="31:31" ht="15.75" x14ac:dyDescent="0.3">
      <c r="AE56871" s="70"/>
    </row>
    <row r="56872" spans="31:31" ht="15.75" x14ac:dyDescent="0.3">
      <c r="AE56872" s="70"/>
    </row>
    <row r="56873" spans="31:31" ht="15.75" x14ac:dyDescent="0.3">
      <c r="AE56873" s="70"/>
    </row>
    <row r="56874" spans="31:31" ht="15.75" x14ac:dyDescent="0.3">
      <c r="AE56874" s="70"/>
    </row>
    <row r="56875" spans="31:31" ht="15.75" x14ac:dyDescent="0.3">
      <c r="AE56875" s="70"/>
    </row>
    <row r="56876" spans="31:31" ht="15.75" x14ac:dyDescent="0.3">
      <c r="AE56876" s="70"/>
    </row>
    <row r="56877" spans="31:31" ht="15.75" x14ac:dyDescent="0.3">
      <c r="AE56877" s="70"/>
    </row>
    <row r="56878" spans="31:31" ht="15.75" x14ac:dyDescent="0.3">
      <c r="AE56878" s="70"/>
    </row>
    <row r="56879" spans="31:31" ht="15.75" x14ac:dyDescent="0.3">
      <c r="AE56879" s="70"/>
    </row>
    <row r="56880" spans="31:31" ht="15.75" x14ac:dyDescent="0.3">
      <c r="AE56880" s="70"/>
    </row>
    <row r="56881" spans="31:31" ht="15.75" x14ac:dyDescent="0.3">
      <c r="AE56881" s="70"/>
    </row>
    <row r="56882" spans="31:31" ht="15.75" x14ac:dyDescent="0.3">
      <c r="AE56882" s="70"/>
    </row>
    <row r="56883" spans="31:31" ht="15.75" x14ac:dyDescent="0.3">
      <c r="AE56883" s="70"/>
    </row>
    <row r="56884" spans="31:31" ht="15.75" x14ac:dyDescent="0.3">
      <c r="AE56884" s="70"/>
    </row>
    <row r="56885" spans="31:31" ht="15.75" x14ac:dyDescent="0.3">
      <c r="AE56885" s="70"/>
    </row>
    <row r="56886" spans="31:31" ht="15.75" x14ac:dyDescent="0.3">
      <c r="AE56886" s="70"/>
    </row>
    <row r="56887" spans="31:31" ht="15.75" x14ac:dyDescent="0.3">
      <c r="AE56887" s="70"/>
    </row>
    <row r="56888" spans="31:31" ht="15.75" x14ac:dyDescent="0.3">
      <c r="AE56888" s="70"/>
    </row>
    <row r="56889" spans="31:31" ht="15.75" x14ac:dyDescent="0.3">
      <c r="AE56889" s="70"/>
    </row>
    <row r="56890" spans="31:31" ht="15.75" x14ac:dyDescent="0.3">
      <c r="AE56890" s="70"/>
    </row>
    <row r="56891" spans="31:31" ht="15.75" x14ac:dyDescent="0.3">
      <c r="AE56891" s="70"/>
    </row>
    <row r="56892" spans="31:31" ht="15.75" x14ac:dyDescent="0.3">
      <c r="AE56892" s="70"/>
    </row>
    <row r="56893" spans="31:31" ht="15.75" x14ac:dyDescent="0.3">
      <c r="AE56893" s="70"/>
    </row>
    <row r="56894" spans="31:31" ht="15.75" x14ac:dyDescent="0.3">
      <c r="AE56894" s="70"/>
    </row>
    <row r="56895" spans="31:31" ht="15.75" x14ac:dyDescent="0.3">
      <c r="AE56895" s="70"/>
    </row>
    <row r="56896" spans="31:31" ht="15.75" x14ac:dyDescent="0.3">
      <c r="AE56896" s="70"/>
    </row>
    <row r="56897" spans="31:31" ht="15.75" x14ac:dyDescent="0.3">
      <c r="AE56897" s="70"/>
    </row>
    <row r="56898" spans="31:31" ht="15.75" x14ac:dyDescent="0.3">
      <c r="AE56898" s="70"/>
    </row>
    <row r="56899" spans="31:31" ht="15.75" x14ac:dyDescent="0.3">
      <c r="AE56899" s="70"/>
    </row>
    <row r="56900" spans="31:31" ht="15.75" x14ac:dyDescent="0.3">
      <c r="AE56900" s="70"/>
    </row>
    <row r="56901" spans="31:31" ht="15.75" x14ac:dyDescent="0.3">
      <c r="AE56901" s="70"/>
    </row>
    <row r="56902" spans="31:31" ht="15.75" x14ac:dyDescent="0.3">
      <c r="AE56902" s="70"/>
    </row>
    <row r="56903" spans="31:31" ht="15.75" x14ac:dyDescent="0.3">
      <c r="AE56903" s="70"/>
    </row>
    <row r="56904" spans="31:31" ht="15.75" x14ac:dyDescent="0.3">
      <c r="AE56904" s="70"/>
    </row>
    <row r="56905" spans="31:31" ht="15.75" x14ac:dyDescent="0.3">
      <c r="AE56905" s="70"/>
    </row>
    <row r="56906" spans="31:31" ht="15.75" x14ac:dyDescent="0.3">
      <c r="AE56906" s="70"/>
    </row>
    <row r="56907" spans="31:31" ht="15.75" x14ac:dyDescent="0.3">
      <c r="AE56907" s="70"/>
    </row>
    <row r="56908" spans="31:31" ht="15.75" x14ac:dyDescent="0.3">
      <c r="AE56908" s="70"/>
    </row>
    <row r="56909" spans="31:31" ht="15.75" x14ac:dyDescent="0.3">
      <c r="AE56909" s="70"/>
    </row>
    <row r="56910" spans="31:31" ht="15.75" x14ac:dyDescent="0.3">
      <c r="AE56910" s="70"/>
    </row>
    <row r="56911" spans="31:31" ht="15.75" x14ac:dyDescent="0.3">
      <c r="AE56911" s="70"/>
    </row>
    <row r="56912" spans="31:31" ht="15.75" x14ac:dyDescent="0.3">
      <c r="AE56912" s="70"/>
    </row>
    <row r="56913" spans="31:31" ht="15.75" x14ac:dyDescent="0.3">
      <c r="AE56913" s="70"/>
    </row>
    <row r="56914" spans="31:31" ht="15.75" x14ac:dyDescent="0.3">
      <c r="AE56914" s="70"/>
    </row>
    <row r="56915" spans="31:31" ht="15.75" x14ac:dyDescent="0.3">
      <c r="AE56915" s="70"/>
    </row>
    <row r="56916" spans="31:31" ht="15.75" x14ac:dyDescent="0.3">
      <c r="AE56916" s="70"/>
    </row>
    <row r="56917" spans="31:31" ht="15.75" x14ac:dyDescent="0.3">
      <c r="AE56917" s="70"/>
    </row>
    <row r="56918" spans="31:31" ht="15.75" x14ac:dyDescent="0.3">
      <c r="AE56918" s="70"/>
    </row>
    <row r="56919" spans="31:31" ht="15.75" x14ac:dyDescent="0.3">
      <c r="AE56919" s="70"/>
    </row>
    <row r="56920" spans="31:31" ht="15.75" x14ac:dyDescent="0.3">
      <c r="AE56920" s="70"/>
    </row>
    <row r="56921" spans="31:31" ht="15.75" x14ac:dyDescent="0.3">
      <c r="AE56921" s="70"/>
    </row>
    <row r="56922" spans="31:31" ht="15.75" x14ac:dyDescent="0.3">
      <c r="AE56922" s="70"/>
    </row>
    <row r="56923" spans="31:31" ht="15.75" x14ac:dyDescent="0.3">
      <c r="AE56923" s="70"/>
    </row>
    <row r="56924" spans="31:31" ht="15.75" x14ac:dyDescent="0.3">
      <c r="AE56924" s="70"/>
    </row>
    <row r="56925" spans="31:31" ht="15.75" x14ac:dyDescent="0.3">
      <c r="AE56925" s="70"/>
    </row>
    <row r="56926" spans="31:31" ht="15.75" x14ac:dyDescent="0.3">
      <c r="AE56926" s="70"/>
    </row>
    <row r="56927" spans="31:31" ht="15.75" x14ac:dyDescent="0.3">
      <c r="AE56927" s="70"/>
    </row>
    <row r="56928" spans="31:31" ht="15.75" x14ac:dyDescent="0.3">
      <c r="AE56928" s="70"/>
    </row>
    <row r="56929" spans="31:31" ht="15.75" x14ac:dyDescent="0.3">
      <c r="AE56929" s="70"/>
    </row>
    <row r="56930" spans="31:31" ht="15.75" x14ac:dyDescent="0.3">
      <c r="AE56930" s="70"/>
    </row>
    <row r="56931" spans="31:31" ht="15.75" x14ac:dyDescent="0.3">
      <c r="AE56931" s="70"/>
    </row>
    <row r="56932" spans="31:31" ht="15.75" x14ac:dyDescent="0.3">
      <c r="AE56932" s="70"/>
    </row>
    <row r="56933" spans="31:31" ht="15.75" x14ac:dyDescent="0.3">
      <c r="AE56933" s="70"/>
    </row>
    <row r="56934" spans="31:31" ht="15.75" x14ac:dyDescent="0.3">
      <c r="AE56934" s="70"/>
    </row>
    <row r="56935" spans="31:31" ht="15.75" x14ac:dyDescent="0.3">
      <c r="AE56935" s="70"/>
    </row>
    <row r="56936" spans="31:31" ht="15.75" x14ac:dyDescent="0.3">
      <c r="AE56936" s="70"/>
    </row>
    <row r="56937" spans="31:31" ht="15.75" x14ac:dyDescent="0.3">
      <c r="AE56937" s="70"/>
    </row>
    <row r="56938" spans="31:31" ht="15.75" x14ac:dyDescent="0.3">
      <c r="AE56938" s="70"/>
    </row>
    <row r="56939" spans="31:31" ht="15.75" x14ac:dyDescent="0.3">
      <c r="AE56939" s="70"/>
    </row>
    <row r="56940" spans="31:31" ht="15.75" x14ac:dyDescent="0.3">
      <c r="AE56940" s="70"/>
    </row>
    <row r="56941" spans="31:31" ht="15.75" x14ac:dyDescent="0.3">
      <c r="AE56941" s="70"/>
    </row>
    <row r="56942" spans="31:31" ht="15.75" x14ac:dyDescent="0.3">
      <c r="AE56942" s="70"/>
    </row>
    <row r="56943" spans="31:31" ht="15.75" x14ac:dyDescent="0.3">
      <c r="AE56943" s="70"/>
    </row>
    <row r="56944" spans="31:31" ht="15.75" x14ac:dyDescent="0.3">
      <c r="AE56944" s="70"/>
    </row>
    <row r="56945" spans="31:31" ht="15.75" x14ac:dyDescent="0.3">
      <c r="AE56945" s="70"/>
    </row>
    <row r="56946" spans="31:31" ht="15.75" x14ac:dyDescent="0.3">
      <c r="AE56946" s="70"/>
    </row>
    <row r="56947" spans="31:31" ht="15.75" x14ac:dyDescent="0.3">
      <c r="AE56947" s="70"/>
    </row>
    <row r="56948" spans="31:31" ht="15.75" x14ac:dyDescent="0.3">
      <c r="AE56948" s="70"/>
    </row>
    <row r="56949" spans="31:31" ht="15.75" x14ac:dyDescent="0.3">
      <c r="AE56949" s="70"/>
    </row>
    <row r="56950" spans="31:31" ht="15.75" x14ac:dyDescent="0.3">
      <c r="AE56950" s="70"/>
    </row>
    <row r="56951" spans="31:31" ht="15.75" x14ac:dyDescent="0.3">
      <c r="AE56951" s="70"/>
    </row>
    <row r="56952" spans="31:31" ht="15.75" x14ac:dyDescent="0.3">
      <c r="AE56952" s="70"/>
    </row>
    <row r="56953" spans="31:31" ht="15.75" x14ac:dyDescent="0.3">
      <c r="AE56953" s="70"/>
    </row>
    <row r="56954" spans="31:31" ht="15.75" x14ac:dyDescent="0.3">
      <c r="AE56954" s="70"/>
    </row>
    <row r="56955" spans="31:31" ht="15.75" x14ac:dyDescent="0.3">
      <c r="AE56955" s="70"/>
    </row>
    <row r="56956" spans="31:31" ht="15.75" x14ac:dyDescent="0.3">
      <c r="AE56956" s="70"/>
    </row>
    <row r="56957" spans="31:31" ht="15.75" x14ac:dyDescent="0.3">
      <c r="AE56957" s="70"/>
    </row>
    <row r="56958" spans="31:31" ht="15.75" x14ac:dyDescent="0.3">
      <c r="AE56958" s="70"/>
    </row>
    <row r="56959" spans="31:31" ht="15.75" x14ac:dyDescent="0.3">
      <c r="AE56959" s="70"/>
    </row>
    <row r="56960" spans="31:31" ht="15.75" x14ac:dyDescent="0.3">
      <c r="AE56960" s="70"/>
    </row>
    <row r="56961" spans="31:31" ht="15.75" x14ac:dyDescent="0.3">
      <c r="AE56961" s="70"/>
    </row>
    <row r="56962" spans="31:31" ht="15.75" x14ac:dyDescent="0.3">
      <c r="AE56962" s="70"/>
    </row>
    <row r="56963" spans="31:31" ht="15.75" x14ac:dyDescent="0.3">
      <c r="AE56963" s="70"/>
    </row>
    <row r="56964" spans="31:31" ht="15.75" x14ac:dyDescent="0.3">
      <c r="AE56964" s="70"/>
    </row>
    <row r="56965" spans="31:31" ht="15.75" x14ac:dyDescent="0.3">
      <c r="AE56965" s="70"/>
    </row>
    <row r="56966" spans="31:31" ht="15.75" x14ac:dyDescent="0.3">
      <c r="AE56966" s="70"/>
    </row>
    <row r="56967" spans="31:31" ht="15.75" x14ac:dyDescent="0.3">
      <c r="AE56967" s="70"/>
    </row>
    <row r="56968" spans="31:31" ht="15.75" x14ac:dyDescent="0.3">
      <c r="AE56968" s="70"/>
    </row>
    <row r="56969" spans="31:31" ht="15.75" x14ac:dyDescent="0.3">
      <c r="AE56969" s="70"/>
    </row>
    <row r="56970" spans="31:31" ht="15.75" x14ac:dyDescent="0.3">
      <c r="AE56970" s="70"/>
    </row>
    <row r="56971" spans="31:31" ht="15.75" x14ac:dyDescent="0.3">
      <c r="AE56971" s="70"/>
    </row>
    <row r="56972" spans="31:31" ht="15.75" x14ac:dyDescent="0.3">
      <c r="AE56972" s="70"/>
    </row>
    <row r="56973" spans="31:31" ht="15.75" x14ac:dyDescent="0.3">
      <c r="AE56973" s="70"/>
    </row>
    <row r="56974" spans="31:31" ht="15.75" x14ac:dyDescent="0.3">
      <c r="AE56974" s="70"/>
    </row>
    <row r="56975" spans="31:31" ht="15.75" x14ac:dyDescent="0.3">
      <c r="AE56975" s="70"/>
    </row>
    <row r="56976" spans="31:31" ht="15.75" x14ac:dyDescent="0.3">
      <c r="AE56976" s="70"/>
    </row>
    <row r="56977" spans="31:31" ht="15.75" x14ac:dyDescent="0.3">
      <c r="AE56977" s="70"/>
    </row>
    <row r="56978" spans="31:31" ht="15.75" x14ac:dyDescent="0.3">
      <c r="AE56978" s="70"/>
    </row>
    <row r="56979" spans="31:31" ht="15.75" x14ac:dyDescent="0.3">
      <c r="AE56979" s="70"/>
    </row>
    <row r="56980" spans="31:31" ht="15.75" x14ac:dyDescent="0.3">
      <c r="AE56980" s="70"/>
    </row>
    <row r="56981" spans="31:31" ht="15.75" x14ac:dyDescent="0.3">
      <c r="AE56981" s="70"/>
    </row>
    <row r="56982" spans="31:31" ht="15.75" x14ac:dyDescent="0.3">
      <c r="AE56982" s="70"/>
    </row>
    <row r="56983" spans="31:31" ht="15.75" x14ac:dyDescent="0.3">
      <c r="AE56983" s="70"/>
    </row>
    <row r="56984" spans="31:31" ht="15.75" x14ac:dyDescent="0.3">
      <c r="AE56984" s="70"/>
    </row>
    <row r="56985" spans="31:31" ht="15.75" x14ac:dyDescent="0.3">
      <c r="AE56985" s="70"/>
    </row>
    <row r="56986" spans="31:31" ht="15.75" x14ac:dyDescent="0.3">
      <c r="AE56986" s="70"/>
    </row>
    <row r="56987" spans="31:31" ht="15.75" x14ac:dyDescent="0.3">
      <c r="AE56987" s="70"/>
    </row>
    <row r="56988" spans="31:31" ht="15.75" x14ac:dyDescent="0.3">
      <c r="AE56988" s="70"/>
    </row>
    <row r="56989" spans="31:31" ht="15.75" x14ac:dyDescent="0.3">
      <c r="AE56989" s="70"/>
    </row>
    <row r="56990" spans="31:31" ht="15.75" x14ac:dyDescent="0.3">
      <c r="AE56990" s="70"/>
    </row>
    <row r="56991" spans="31:31" ht="15.75" x14ac:dyDescent="0.3">
      <c r="AE56991" s="70"/>
    </row>
    <row r="56992" spans="31:31" ht="15.75" x14ac:dyDescent="0.3">
      <c r="AE56992" s="70"/>
    </row>
    <row r="56993" spans="31:31" ht="15.75" x14ac:dyDescent="0.3">
      <c r="AE56993" s="70"/>
    </row>
    <row r="56994" spans="31:31" ht="15.75" x14ac:dyDescent="0.3">
      <c r="AE56994" s="70"/>
    </row>
    <row r="56995" spans="31:31" ht="15.75" x14ac:dyDescent="0.3">
      <c r="AE56995" s="70"/>
    </row>
    <row r="56996" spans="31:31" ht="15.75" x14ac:dyDescent="0.3">
      <c r="AE56996" s="70"/>
    </row>
    <row r="56997" spans="31:31" ht="15.75" x14ac:dyDescent="0.3">
      <c r="AE56997" s="70"/>
    </row>
    <row r="56998" spans="31:31" ht="15.75" x14ac:dyDescent="0.3">
      <c r="AE56998" s="70"/>
    </row>
    <row r="56999" spans="31:31" ht="15.75" x14ac:dyDescent="0.3">
      <c r="AE56999" s="70"/>
    </row>
    <row r="57000" spans="31:31" ht="15.75" x14ac:dyDescent="0.3">
      <c r="AE57000" s="70"/>
    </row>
    <row r="57001" spans="31:31" ht="15.75" x14ac:dyDescent="0.3">
      <c r="AE57001" s="70"/>
    </row>
    <row r="57002" spans="31:31" ht="15.75" x14ac:dyDescent="0.3">
      <c r="AE57002" s="70"/>
    </row>
    <row r="57003" spans="31:31" ht="15.75" x14ac:dyDescent="0.3">
      <c r="AE57003" s="70"/>
    </row>
    <row r="57004" spans="31:31" ht="15.75" x14ac:dyDescent="0.3">
      <c r="AE57004" s="70"/>
    </row>
    <row r="57005" spans="31:31" ht="15.75" x14ac:dyDescent="0.3">
      <c r="AE57005" s="70"/>
    </row>
    <row r="57006" spans="31:31" ht="15.75" x14ac:dyDescent="0.3">
      <c r="AE57006" s="70"/>
    </row>
    <row r="57007" spans="31:31" ht="15.75" x14ac:dyDescent="0.3">
      <c r="AE57007" s="70"/>
    </row>
    <row r="57008" spans="31:31" ht="15.75" x14ac:dyDescent="0.3">
      <c r="AE57008" s="70"/>
    </row>
    <row r="57009" spans="31:31" ht="15.75" x14ac:dyDescent="0.3">
      <c r="AE57009" s="70"/>
    </row>
    <row r="57010" spans="31:31" ht="15.75" x14ac:dyDescent="0.3">
      <c r="AE57010" s="70"/>
    </row>
    <row r="57011" spans="31:31" ht="15.75" x14ac:dyDescent="0.3">
      <c r="AE57011" s="70"/>
    </row>
    <row r="57012" spans="31:31" ht="15.75" x14ac:dyDescent="0.3">
      <c r="AE57012" s="70"/>
    </row>
    <row r="57013" spans="31:31" ht="15.75" x14ac:dyDescent="0.3">
      <c r="AE57013" s="70"/>
    </row>
    <row r="57014" spans="31:31" ht="15.75" x14ac:dyDescent="0.3">
      <c r="AE57014" s="70"/>
    </row>
    <row r="57015" spans="31:31" ht="15.75" x14ac:dyDescent="0.3">
      <c r="AE57015" s="70"/>
    </row>
    <row r="57016" spans="31:31" ht="15.75" x14ac:dyDescent="0.3">
      <c r="AE57016" s="70"/>
    </row>
    <row r="57017" spans="31:31" ht="15.75" x14ac:dyDescent="0.3">
      <c r="AE57017" s="70"/>
    </row>
    <row r="57018" spans="31:31" ht="15.75" x14ac:dyDescent="0.3">
      <c r="AE57018" s="70"/>
    </row>
    <row r="57019" spans="31:31" ht="15.75" x14ac:dyDescent="0.3">
      <c r="AE57019" s="70"/>
    </row>
    <row r="57020" spans="31:31" ht="15.75" x14ac:dyDescent="0.3">
      <c r="AE57020" s="70"/>
    </row>
    <row r="57021" spans="31:31" ht="15.75" x14ac:dyDescent="0.3">
      <c r="AE57021" s="70"/>
    </row>
    <row r="57022" spans="31:31" ht="15.75" x14ac:dyDescent="0.3">
      <c r="AE57022" s="70"/>
    </row>
    <row r="57023" spans="31:31" ht="15.75" x14ac:dyDescent="0.3">
      <c r="AE57023" s="70"/>
    </row>
    <row r="57024" spans="31:31" ht="15.75" x14ac:dyDescent="0.3">
      <c r="AE57024" s="70"/>
    </row>
    <row r="57025" spans="31:31" ht="15.75" x14ac:dyDescent="0.3">
      <c r="AE57025" s="70"/>
    </row>
    <row r="57026" spans="31:31" ht="15.75" x14ac:dyDescent="0.3">
      <c r="AE57026" s="70"/>
    </row>
    <row r="57027" spans="31:31" ht="15.75" x14ac:dyDescent="0.3">
      <c r="AE57027" s="70"/>
    </row>
    <row r="57028" spans="31:31" ht="15.75" x14ac:dyDescent="0.3">
      <c r="AE57028" s="70"/>
    </row>
    <row r="57029" spans="31:31" ht="15.75" x14ac:dyDescent="0.3">
      <c r="AE57029" s="70"/>
    </row>
    <row r="57030" spans="31:31" ht="15.75" x14ac:dyDescent="0.3">
      <c r="AE57030" s="70"/>
    </row>
    <row r="57031" spans="31:31" ht="15.75" x14ac:dyDescent="0.3">
      <c r="AE57031" s="70"/>
    </row>
    <row r="57032" spans="31:31" ht="15.75" x14ac:dyDescent="0.3">
      <c r="AE57032" s="70"/>
    </row>
    <row r="57033" spans="31:31" ht="15.75" x14ac:dyDescent="0.3">
      <c r="AE57033" s="70"/>
    </row>
    <row r="57034" spans="31:31" ht="15.75" x14ac:dyDescent="0.3">
      <c r="AE57034" s="70"/>
    </row>
    <row r="57035" spans="31:31" ht="15.75" x14ac:dyDescent="0.3">
      <c r="AE57035" s="70"/>
    </row>
    <row r="57036" spans="31:31" ht="15.75" x14ac:dyDescent="0.3">
      <c r="AE57036" s="70"/>
    </row>
    <row r="57037" spans="31:31" ht="15.75" x14ac:dyDescent="0.3">
      <c r="AE57037" s="70"/>
    </row>
    <row r="57038" spans="31:31" ht="15.75" x14ac:dyDescent="0.3">
      <c r="AE57038" s="70"/>
    </row>
    <row r="57039" spans="31:31" ht="15.75" x14ac:dyDescent="0.3">
      <c r="AE57039" s="70"/>
    </row>
    <row r="57040" spans="31:31" ht="15.75" x14ac:dyDescent="0.3">
      <c r="AE57040" s="70"/>
    </row>
    <row r="57041" spans="31:31" ht="15.75" x14ac:dyDescent="0.3">
      <c r="AE57041" s="70"/>
    </row>
    <row r="57042" spans="31:31" ht="15.75" x14ac:dyDescent="0.3">
      <c r="AE57042" s="70"/>
    </row>
    <row r="57043" spans="31:31" ht="15.75" x14ac:dyDescent="0.3">
      <c r="AE57043" s="70"/>
    </row>
    <row r="57044" spans="31:31" ht="15.75" x14ac:dyDescent="0.3">
      <c r="AE57044" s="70"/>
    </row>
    <row r="57045" spans="31:31" ht="15.75" x14ac:dyDescent="0.3">
      <c r="AE57045" s="70"/>
    </row>
    <row r="57046" spans="31:31" ht="15.75" x14ac:dyDescent="0.3">
      <c r="AE57046" s="70"/>
    </row>
    <row r="57047" spans="31:31" ht="15.75" x14ac:dyDescent="0.3">
      <c r="AE57047" s="70"/>
    </row>
    <row r="57048" spans="31:31" ht="15.75" x14ac:dyDescent="0.3">
      <c r="AE57048" s="70"/>
    </row>
    <row r="57049" spans="31:31" ht="15.75" x14ac:dyDescent="0.3">
      <c r="AE57049" s="70"/>
    </row>
    <row r="57050" spans="31:31" ht="15.75" x14ac:dyDescent="0.3">
      <c r="AE57050" s="70"/>
    </row>
    <row r="57051" spans="31:31" ht="15.75" x14ac:dyDescent="0.3">
      <c r="AE57051" s="70"/>
    </row>
    <row r="57052" spans="31:31" ht="15.75" x14ac:dyDescent="0.3">
      <c r="AE57052" s="70"/>
    </row>
    <row r="57053" spans="31:31" ht="15.75" x14ac:dyDescent="0.3">
      <c r="AE57053" s="70"/>
    </row>
    <row r="57054" spans="31:31" ht="15.75" x14ac:dyDescent="0.3">
      <c r="AE57054" s="70"/>
    </row>
    <row r="57055" spans="31:31" ht="15.75" x14ac:dyDescent="0.3">
      <c r="AE57055" s="70"/>
    </row>
    <row r="57056" spans="31:31" ht="15.75" x14ac:dyDescent="0.3">
      <c r="AE57056" s="70"/>
    </row>
    <row r="57057" spans="31:31" ht="15.75" x14ac:dyDescent="0.3">
      <c r="AE57057" s="70"/>
    </row>
    <row r="57058" spans="31:31" ht="15.75" x14ac:dyDescent="0.3">
      <c r="AE57058" s="70"/>
    </row>
    <row r="57059" spans="31:31" ht="15.75" x14ac:dyDescent="0.3">
      <c r="AE57059" s="70"/>
    </row>
    <row r="57060" spans="31:31" ht="15.75" x14ac:dyDescent="0.3">
      <c r="AE57060" s="70"/>
    </row>
    <row r="57061" spans="31:31" ht="15.75" x14ac:dyDescent="0.3">
      <c r="AE57061" s="70"/>
    </row>
    <row r="57062" spans="31:31" ht="15.75" x14ac:dyDescent="0.3">
      <c r="AE57062" s="70"/>
    </row>
    <row r="57063" spans="31:31" ht="15.75" x14ac:dyDescent="0.3">
      <c r="AE57063" s="70"/>
    </row>
    <row r="57064" spans="31:31" ht="15.75" x14ac:dyDescent="0.3">
      <c r="AE57064" s="70"/>
    </row>
    <row r="57065" spans="31:31" ht="15.75" x14ac:dyDescent="0.3">
      <c r="AE57065" s="70"/>
    </row>
    <row r="57066" spans="31:31" ht="15.75" x14ac:dyDescent="0.3">
      <c r="AE57066" s="70"/>
    </row>
    <row r="57067" spans="31:31" ht="15.75" x14ac:dyDescent="0.3">
      <c r="AE57067" s="70"/>
    </row>
    <row r="57068" spans="31:31" ht="15.75" x14ac:dyDescent="0.3">
      <c r="AE57068" s="70"/>
    </row>
    <row r="57069" spans="31:31" ht="15.75" x14ac:dyDescent="0.3">
      <c r="AE57069" s="70"/>
    </row>
    <row r="57070" spans="31:31" ht="15.75" x14ac:dyDescent="0.3">
      <c r="AE57070" s="70"/>
    </row>
    <row r="57071" spans="31:31" ht="15.75" x14ac:dyDescent="0.3">
      <c r="AE57071" s="70"/>
    </row>
    <row r="57072" spans="31:31" ht="15.75" x14ac:dyDescent="0.3">
      <c r="AE57072" s="70"/>
    </row>
    <row r="57073" spans="31:31" ht="15.75" x14ac:dyDescent="0.3">
      <c r="AE57073" s="70"/>
    </row>
    <row r="57074" spans="31:31" ht="15.75" x14ac:dyDescent="0.3">
      <c r="AE57074" s="70"/>
    </row>
    <row r="57075" spans="31:31" ht="15.75" x14ac:dyDescent="0.3">
      <c r="AE57075" s="70"/>
    </row>
    <row r="57076" spans="31:31" ht="15.75" x14ac:dyDescent="0.3">
      <c r="AE57076" s="70"/>
    </row>
    <row r="57077" spans="31:31" ht="15.75" x14ac:dyDescent="0.3">
      <c r="AE57077" s="70"/>
    </row>
    <row r="57078" spans="31:31" ht="15.75" x14ac:dyDescent="0.3">
      <c r="AE57078" s="70"/>
    </row>
    <row r="57079" spans="31:31" ht="15.75" x14ac:dyDescent="0.3">
      <c r="AE57079" s="70"/>
    </row>
    <row r="57080" spans="31:31" ht="15.75" x14ac:dyDescent="0.3">
      <c r="AE57080" s="70"/>
    </row>
    <row r="57081" spans="31:31" ht="15.75" x14ac:dyDescent="0.3">
      <c r="AE57081" s="70"/>
    </row>
    <row r="57082" spans="31:31" ht="15.75" x14ac:dyDescent="0.3">
      <c r="AE57082" s="70"/>
    </row>
    <row r="57083" spans="31:31" ht="15.75" x14ac:dyDescent="0.3">
      <c r="AE57083" s="70"/>
    </row>
    <row r="57084" spans="31:31" ht="15.75" x14ac:dyDescent="0.3">
      <c r="AE57084" s="70"/>
    </row>
    <row r="57085" spans="31:31" ht="15.75" x14ac:dyDescent="0.3">
      <c r="AE57085" s="70"/>
    </row>
    <row r="57086" spans="31:31" ht="15.75" x14ac:dyDescent="0.3">
      <c r="AE57086" s="70"/>
    </row>
    <row r="57087" spans="31:31" ht="15.75" x14ac:dyDescent="0.3">
      <c r="AE57087" s="70"/>
    </row>
    <row r="57088" spans="31:31" ht="15.75" x14ac:dyDescent="0.3">
      <c r="AE57088" s="70"/>
    </row>
    <row r="57089" spans="31:31" ht="15.75" x14ac:dyDescent="0.3">
      <c r="AE57089" s="70"/>
    </row>
    <row r="57090" spans="31:31" ht="15.75" x14ac:dyDescent="0.3">
      <c r="AE57090" s="70"/>
    </row>
    <row r="57091" spans="31:31" ht="15.75" x14ac:dyDescent="0.3">
      <c r="AE57091" s="70"/>
    </row>
    <row r="57092" spans="31:31" ht="15.75" x14ac:dyDescent="0.3">
      <c r="AE57092" s="70"/>
    </row>
    <row r="57093" spans="31:31" ht="15.75" x14ac:dyDescent="0.3">
      <c r="AE57093" s="70"/>
    </row>
    <row r="57094" spans="31:31" ht="15.75" x14ac:dyDescent="0.3">
      <c r="AE57094" s="70"/>
    </row>
    <row r="57095" spans="31:31" ht="15.75" x14ac:dyDescent="0.3">
      <c r="AE57095" s="70"/>
    </row>
    <row r="57096" spans="31:31" ht="15.75" x14ac:dyDescent="0.3">
      <c r="AE57096" s="70"/>
    </row>
    <row r="57097" spans="31:31" ht="15.75" x14ac:dyDescent="0.3">
      <c r="AE57097" s="70"/>
    </row>
    <row r="57098" spans="31:31" ht="15.75" x14ac:dyDescent="0.3">
      <c r="AE57098" s="70"/>
    </row>
    <row r="57099" spans="31:31" ht="15.75" x14ac:dyDescent="0.3">
      <c r="AE57099" s="70"/>
    </row>
    <row r="57100" spans="31:31" ht="15.75" x14ac:dyDescent="0.3">
      <c r="AE57100" s="70"/>
    </row>
    <row r="57101" spans="31:31" ht="15.75" x14ac:dyDescent="0.3">
      <c r="AE57101" s="70"/>
    </row>
    <row r="57102" spans="31:31" ht="15.75" x14ac:dyDescent="0.3">
      <c r="AE57102" s="70"/>
    </row>
    <row r="57103" spans="31:31" ht="15.75" x14ac:dyDescent="0.3">
      <c r="AE57103" s="70"/>
    </row>
    <row r="57104" spans="31:31" ht="15.75" x14ac:dyDescent="0.3">
      <c r="AE57104" s="70"/>
    </row>
    <row r="57105" spans="31:31" ht="15.75" x14ac:dyDescent="0.3">
      <c r="AE57105" s="70"/>
    </row>
    <row r="57106" spans="31:31" ht="15.75" x14ac:dyDescent="0.3">
      <c r="AE57106" s="70"/>
    </row>
    <row r="57107" spans="31:31" ht="15.75" x14ac:dyDescent="0.3">
      <c r="AE57107" s="70"/>
    </row>
    <row r="57108" spans="31:31" ht="15.75" x14ac:dyDescent="0.3">
      <c r="AE57108" s="70"/>
    </row>
    <row r="57109" spans="31:31" ht="15.75" x14ac:dyDescent="0.3">
      <c r="AE57109" s="70"/>
    </row>
    <row r="57110" spans="31:31" ht="15.75" x14ac:dyDescent="0.3">
      <c r="AE57110" s="70"/>
    </row>
    <row r="57111" spans="31:31" ht="15.75" x14ac:dyDescent="0.3">
      <c r="AE57111" s="70"/>
    </row>
    <row r="57112" spans="31:31" ht="15.75" x14ac:dyDescent="0.3">
      <c r="AE57112" s="70"/>
    </row>
    <row r="57113" spans="31:31" ht="15.75" x14ac:dyDescent="0.3">
      <c r="AE57113" s="70"/>
    </row>
    <row r="57114" spans="31:31" ht="15.75" x14ac:dyDescent="0.3">
      <c r="AE57114" s="70"/>
    </row>
    <row r="57115" spans="31:31" ht="15.75" x14ac:dyDescent="0.3">
      <c r="AE57115" s="70"/>
    </row>
    <row r="57116" spans="31:31" ht="15.75" x14ac:dyDescent="0.3">
      <c r="AE57116" s="70"/>
    </row>
    <row r="57117" spans="31:31" ht="15.75" x14ac:dyDescent="0.3">
      <c r="AE57117" s="70"/>
    </row>
    <row r="57118" spans="31:31" ht="15.75" x14ac:dyDescent="0.3">
      <c r="AE57118" s="70"/>
    </row>
    <row r="57119" spans="31:31" ht="15.75" x14ac:dyDescent="0.3">
      <c r="AE57119" s="70"/>
    </row>
    <row r="57120" spans="31:31" ht="15.75" x14ac:dyDescent="0.3">
      <c r="AE57120" s="70"/>
    </row>
    <row r="57121" spans="31:31" ht="15.75" x14ac:dyDescent="0.3">
      <c r="AE57121" s="70"/>
    </row>
    <row r="57122" spans="31:31" ht="15.75" x14ac:dyDescent="0.3">
      <c r="AE57122" s="70"/>
    </row>
    <row r="57123" spans="31:31" ht="15.75" x14ac:dyDescent="0.3">
      <c r="AE57123" s="70"/>
    </row>
    <row r="57124" spans="31:31" ht="15.75" x14ac:dyDescent="0.3">
      <c r="AE57124" s="70"/>
    </row>
    <row r="57125" spans="31:31" ht="15.75" x14ac:dyDescent="0.3">
      <c r="AE57125" s="70"/>
    </row>
    <row r="57126" spans="31:31" ht="15.75" x14ac:dyDescent="0.3">
      <c r="AE57126" s="70"/>
    </row>
    <row r="57127" spans="31:31" ht="15.75" x14ac:dyDescent="0.3">
      <c r="AE57127" s="70"/>
    </row>
    <row r="57128" spans="31:31" ht="15.75" x14ac:dyDescent="0.3">
      <c r="AE57128" s="70"/>
    </row>
    <row r="57129" spans="31:31" ht="15.75" x14ac:dyDescent="0.3">
      <c r="AE57129" s="70"/>
    </row>
    <row r="57130" spans="31:31" ht="15.75" x14ac:dyDescent="0.3">
      <c r="AE57130" s="70"/>
    </row>
    <row r="57131" spans="31:31" ht="15.75" x14ac:dyDescent="0.3">
      <c r="AE57131" s="70"/>
    </row>
    <row r="57132" spans="31:31" ht="15.75" x14ac:dyDescent="0.3">
      <c r="AE57132" s="70"/>
    </row>
    <row r="57133" spans="31:31" ht="15.75" x14ac:dyDescent="0.3">
      <c r="AE57133" s="70"/>
    </row>
    <row r="57134" spans="31:31" ht="15.75" x14ac:dyDescent="0.3">
      <c r="AE57134" s="70"/>
    </row>
    <row r="57135" spans="31:31" ht="15.75" x14ac:dyDescent="0.3">
      <c r="AE57135" s="70"/>
    </row>
    <row r="57136" spans="31:31" ht="15.75" x14ac:dyDescent="0.3">
      <c r="AE57136" s="70"/>
    </row>
    <row r="57137" spans="31:31" ht="15.75" x14ac:dyDescent="0.3">
      <c r="AE57137" s="70"/>
    </row>
    <row r="57138" spans="31:31" ht="15.75" x14ac:dyDescent="0.3">
      <c r="AE57138" s="70"/>
    </row>
    <row r="57139" spans="31:31" ht="15.75" x14ac:dyDescent="0.3">
      <c r="AE57139" s="70"/>
    </row>
    <row r="57140" spans="31:31" ht="15.75" x14ac:dyDescent="0.3">
      <c r="AE57140" s="70"/>
    </row>
    <row r="57141" spans="31:31" ht="15.75" x14ac:dyDescent="0.3">
      <c r="AE57141" s="70"/>
    </row>
    <row r="57142" spans="31:31" ht="15.75" x14ac:dyDescent="0.3">
      <c r="AE57142" s="70"/>
    </row>
    <row r="57143" spans="31:31" ht="15.75" x14ac:dyDescent="0.3">
      <c r="AE57143" s="70"/>
    </row>
    <row r="57144" spans="31:31" ht="15.75" x14ac:dyDescent="0.3">
      <c r="AE57144" s="70"/>
    </row>
    <row r="57145" spans="31:31" ht="15.75" x14ac:dyDescent="0.3">
      <c r="AE57145" s="70"/>
    </row>
    <row r="57146" spans="31:31" ht="15.75" x14ac:dyDescent="0.3">
      <c r="AE57146" s="70"/>
    </row>
    <row r="57147" spans="31:31" ht="15.75" x14ac:dyDescent="0.3">
      <c r="AE57147" s="70"/>
    </row>
    <row r="57148" spans="31:31" ht="15.75" x14ac:dyDescent="0.3">
      <c r="AE57148" s="70"/>
    </row>
    <row r="57149" spans="31:31" ht="15.75" x14ac:dyDescent="0.3">
      <c r="AE57149" s="70"/>
    </row>
    <row r="57150" spans="31:31" ht="15.75" x14ac:dyDescent="0.3">
      <c r="AE57150" s="70"/>
    </row>
    <row r="57151" spans="31:31" ht="15.75" x14ac:dyDescent="0.3">
      <c r="AE57151" s="70"/>
    </row>
    <row r="57152" spans="31:31" ht="15.75" x14ac:dyDescent="0.3">
      <c r="AE57152" s="70"/>
    </row>
    <row r="57153" spans="31:31" ht="15.75" x14ac:dyDescent="0.3">
      <c r="AE57153" s="70"/>
    </row>
    <row r="57154" spans="31:31" ht="15.75" x14ac:dyDescent="0.3">
      <c r="AE57154" s="70"/>
    </row>
    <row r="57155" spans="31:31" ht="15.75" x14ac:dyDescent="0.3">
      <c r="AE57155" s="70"/>
    </row>
    <row r="57156" spans="31:31" ht="15.75" x14ac:dyDescent="0.3">
      <c r="AE57156" s="70"/>
    </row>
    <row r="57157" spans="31:31" ht="15.75" x14ac:dyDescent="0.3">
      <c r="AE57157" s="70"/>
    </row>
    <row r="57158" spans="31:31" ht="15.75" x14ac:dyDescent="0.3">
      <c r="AE57158" s="70"/>
    </row>
    <row r="57159" spans="31:31" ht="15.75" x14ac:dyDescent="0.3">
      <c r="AE57159" s="70"/>
    </row>
    <row r="57160" spans="31:31" ht="15.75" x14ac:dyDescent="0.3">
      <c r="AE57160" s="70"/>
    </row>
    <row r="57161" spans="31:31" ht="15.75" x14ac:dyDescent="0.3">
      <c r="AE57161" s="70"/>
    </row>
    <row r="57162" spans="31:31" ht="15.75" x14ac:dyDescent="0.3">
      <c r="AE57162" s="70"/>
    </row>
    <row r="57163" spans="31:31" ht="15.75" x14ac:dyDescent="0.3">
      <c r="AE57163" s="70"/>
    </row>
    <row r="57164" spans="31:31" ht="15.75" x14ac:dyDescent="0.3">
      <c r="AE57164" s="70"/>
    </row>
    <row r="57165" spans="31:31" ht="15.75" x14ac:dyDescent="0.3">
      <c r="AE57165" s="70"/>
    </row>
    <row r="57166" spans="31:31" ht="15.75" x14ac:dyDescent="0.3">
      <c r="AE57166" s="70"/>
    </row>
    <row r="57167" spans="31:31" ht="15.75" x14ac:dyDescent="0.3">
      <c r="AE57167" s="70"/>
    </row>
    <row r="57168" spans="31:31" ht="15.75" x14ac:dyDescent="0.3">
      <c r="AE57168" s="70"/>
    </row>
    <row r="57169" spans="31:31" ht="15.75" x14ac:dyDescent="0.3">
      <c r="AE57169" s="70"/>
    </row>
    <row r="57170" spans="31:31" ht="15.75" x14ac:dyDescent="0.3">
      <c r="AE57170" s="70"/>
    </row>
    <row r="57171" spans="31:31" ht="15.75" x14ac:dyDescent="0.3">
      <c r="AE57171" s="70"/>
    </row>
    <row r="57172" spans="31:31" ht="15.75" x14ac:dyDescent="0.3">
      <c r="AE57172" s="70"/>
    </row>
    <row r="57173" spans="31:31" ht="15.75" x14ac:dyDescent="0.3">
      <c r="AE57173" s="70"/>
    </row>
    <row r="57174" spans="31:31" ht="15.75" x14ac:dyDescent="0.3">
      <c r="AE57174" s="70"/>
    </row>
    <row r="57175" spans="31:31" ht="15.75" x14ac:dyDescent="0.3">
      <c r="AE57175" s="70"/>
    </row>
    <row r="57176" spans="31:31" ht="15.75" x14ac:dyDescent="0.3">
      <c r="AE57176" s="70"/>
    </row>
    <row r="57177" spans="31:31" ht="15.75" x14ac:dyDescent="0.3">
      <c r="AE57177" s="70"/>
    </row>
    <row r="57178" spans="31:31" ht="15.75" x14ac:dyDescent="0.3">
      <c r="AE57178" s="70"/>
    </row>
    <row r="57179" spans="31:31" ht="15.75" x14ac:dyDescent="0.3">
      <c r="AE57179" s="70"/>
    </row>
    <row r="57180" spans="31:31" ht="15.75" x14ac:dyDescent="0.3">
      <c r="AE57180" s="70"/>
    </row>
    <row r="57181" spans="31:31" ht="15.75" x14ac:dyDescent="0.3">
      <c r="AE57181" s="70"/>
    </row>
    <row r="57182" spans="31:31" ht="15.75" x14ac:dyDescent="0.3">
      <c r="AE57182" s="70"/>
    </row>
    <row r="57183" spans="31:31" ht="15.75" x14ac:dyDescent="0.3">
      <c r="AE57183" s="70"/>
    </row>
    <row r="57184" spans="31:31" ht="15.75" x14ac:dyDescent="0.3">
      <c r="AE57184" s="70"/>
    </row>
    <row r="57185" spans="31:31" ht="15.75" x14ac:dyDescent="0.3">
      <c r="AE57185" s="70"/>
    </row>
    <row r="57186" spans="31:31" ht="15.75" x14ac:dyDescent="0.3">
      <c r="AE57186" s="70"/>
    </row>
    <row r="57187" spans="31:31" ht="15.75" x14ac:dyDescent="0.3">
      <c r="AE57187" s="70"/>
    </row>
    <row r="57188" spans="31:31" ht="15.75" x14ac:dyDescent="0.3">
      <c r="AE57188" s="70"/>
    </row>
    <row r="57189" spans="31:31" ht="15.75" x14ac:dyDescent="0.3">
      <c r="AE57189" s="70"/>
    </row>
    <row r="57190" spans="31:31" ht="15.75" x14ac:dyDescent="0.3">
      <c r="AE57190" s="70"/>
    </row>
    <row r="57191" spans="31:31" ht="15.75" x14ac:dyDescent="0.3">
      <c r="AE57191" s="70"/>
    </row>
    <row r="57192" spans="31:31" ht="15.75" x14ac:dyDescent="0.3">
      <c r="AE57192" s="70"/>
    </row>
    <row r="57193" spans="31:31" ht="15.75" x14ac:dyDescent="0.3">
      <c r="AE57193" s="70"/>
    </row>
    <row r="57194" spans="31:31" ht="15.75" x14ac:dyDescent="0.3">
      <c r="AE57194" s="70"/>
    </row>
    <row r="57195" spans="31:31" ht="15.75" x14ac:dyDescent="0.3">
      <c r="AE57195" s="70"/>
    </row>
    <row r="57196" spans="31:31" ht="15.75" x14ac:dyDescent="0.3">
      <c r="AE57196" s="70"/>
    </row>
    <row r="57197" spans="31:31" ht="15.75" x14ac:dyDescent="0.3">
      <c r="AE57197" s="70"/>
    </row>
    <row r="57198" spans="31:31" ht="15.75" x14ac:dyDescent="0.3">
      <c r="AE57198" s="70"/>
    </row>
    <row r="57199" spans="31:31" ht="15.75" x14ac:dyDescent="0.3">
      <c r="AE57199" s="70"/>
    </row>
    <row r="57200" spans="31:31" ht="15.75" x14ac:dyDescent="0.3">
      <c r="AE57200" s="70"/>
    </row>
    <row r="57201" spans="31:31" ht="15.75" x14ac:dyDescent="0.3">
      <c r="AE57201" s="70"/>
    </row>
    <row r="57202" spans="31:31" ht="15.75" x14ac:dyDescent="0.3">
      <c r="AE57202" s="70"/>
    </row>
    <row r="57203" spans="31:31" ht="15.75" x14ac:dyDescent="0.3">
      <c r="AE57203" s="70"/>
    </row>
    <row r="57204" spans="31:31" ht="15.75" x14ac:dyDescent="0.3">
      <c r="AE57204" s="70"/>
    </row>
    <row r="57205" spans="31:31" ht="15.75" x14ac:dyDescent="0.3">
      <c r="AE57205" s="70"/>
    </row>
    <row r="57206" spans="31:31" ht="15.75" x14ac:dyDescent="0.3">
      <c r="AE57206" s="70"/>
    </row>
    <row r="57207" spans="31:31" ht="15.75" x14ac:dyDescent="0.3">
      <c r="AE57207" s="70"/>
    </row>
    <row r="57208" spans="31:31" ht="15.75" x14ac:dyDescent="0.3">
      <c r="AE57208" s="70"/>
    </row>
    <row r="57209" spans="31:31" ht="15.75" x14ac:dyDescent="0.3">
      <c r="AE57209" s="70"/>
    </row>
    <row r="57210" spans="31:31" ht="15.75" x14ac:dyDescent="0.3">
      <c r="AE57210" s="70"/>
    </row>
    <row r="57211" spans="31:31" ht="15.75" x14ac:dyDescent="0.3">
      <c r="AE57211" s="70"/>
    </row>
    <row r="57212" spans="31:31" ht="15.75" x14ac:dyDescent="0.3">
      <c r="AE57212" s="70"/>
    </row>
    <row r="57213" spans="31:31" ht="15.75" x14ac:dyDescent="0.3">
      <c r="AE57213" s="70"/>
    </row>
    <row r="57214" spans="31:31" ht="15.75" x14ac:dyDescent="0.3">
      <c r="AE57214" s="70"/>
    </row>
    <row r="57215" spans="31:31" ht="15.75" x14ac:dyDescent="0.3">
      <c r="AE57215" s="70"/>
    </row>
    <row r="57216" spans="31:31" ht="15.75" x14ac:dyDescent="0.3">
      <c r="AE57216" s="70"/>
    </row>
    <row r="57217" spans="31:31" ht="15.75" x14ac:dyDescent="0.3">
      <c r="AE57217" s="70"/>
    </row>
    <row r="57218" spans="31:31" ht="15.75" x14ac:dyDescent="0.3">
      <c r="AE57218" s="70"/>
    </row>
    <row r="57219" spans="31:31" ht="15.75" x14ac:dyDescent="0.3">
      <c r="AE57219" s="70"/>
    </row>
    <row r="57220" spans="31:31" ht="15.75" x14ac:dyDescent="0.3">
      <c r="AE57220" s="70"/>
    </row>
    <row r="57221" spans="31:31" ht="15.75" x14ac:dyDescent="0.3">
      <c r="AE57221" s="70"/>
    </row>
    <row r="57222" spans="31:31" ht="15.75" x14ac:dyDescent="0.3">
      <c r="AE57222" s="70"/>
    </row>
    <row r="57223" spans="31:31" ht="15.75" x14ac:dyDescent="0.3">
      <c r="AE57223" s="70"/>
    </row>
    <row r="57224" spans="31:31" ht="15.75" x14ac:dyDescent="0.3">
      <c r="AE57224" s="70"/>
    </row>
    <row r="57225" spans="31:31" ht="15.75" x14ac:dyDescent="0.3">
      <c r="AE57225" s="70"/>
    </row>
    <row r="57226" spans="31:31" ht="15.75" x14ac:dyDescent="0.3">
      <c r="AE57226" s="70"/>
    </row>
    <row r="57227" spans="31:31" ht="15.75" x14ac:dyDescent="0.3">
      <c r="AE57227" s="70"/>
    </row>
    <row r="57228" spans="31:31" ht="15.75" x14ac:dyDescent="0.3">
      <c r="AE57228" s="70"/>
    </row>
    <row r="57229" spans="31:31" ht="15.75" x14ac:dyDescent="0.3">
      <c r="AE57229" s="70"/>
    </row>
    <row r="57230" spans="31:31" ht="15.75" x14ac:dyDescent="0.3">
      <c r="AE57230" s="70"/>
    </row>
    <row r="57231" spans="31:31" ht="15.75" x14ac:dyDescent="0.3">
      <c r="AE57231" s="70"/>
    </row>
    <row r="57232" spans="31:31" ht="15.75" x14ac:dyDescent="0.3">
      <c r="AE57232" s="70"/>
    </row>
    <row r="57233" spans="31:31" ht="15.75" x14ac:dyDescent="0.3">
      <c r="AE57233" s="70"/>
    </row>
    <row r="57234" spans="31:31" ht="15.75" x14ac:dyDescent="0.3">
      <c r="AE57234" s="70"/>
    </row>
    <row r="57235" spans="31:31" ht="15.75" x14ac:dyDescent="0.3">
      <c r="AE57235" s="70"/>
    </row>
    <row r="57236" spans="31:31" ht="15.75" x14ac:dyDescent="0.3">
      <c r="AE57236" s="70"/>
    </row>
    <row r="57237" spans="31:31" ht="15.75" x14ac:dyDescent="0.3">
      <c r="AE57237" s="70"/>
    </row>
    <row r="57238" spans="31:31" ht="15.75" x14ac:dyDescent="0.3">
      <c r="AE57238" s="70"/>
    </row>
    <row r="57239" spans="31:31" ht="15.75" x14ac:dyDescent="0.3">
      <c r="AE57239" s="70"/>
    </row>
    <row r="57240" spans="31:31" ht="15.75" x14ac:dyDescent="0.3">
      <c r="AE57240" s="70"/>
    </row>
    <row r="57241" spans="31:31" ht="15.75" x14ac:dyDescent="0.3">
      <c r="AE57241" s="70"/>
    </row>
    <row r="57242" spans="31:31" ht="15.75" x14ac:dyDescent="0.3">
      <c r="AE57242" s="70"/>
    </row>
    <row r="57243" spans="31:31" ht="15.75" x14ac:dyDescent="0.3">
      <c r="AE57243" s="70"/>
    </row>
    <row r="57244" spans="31:31" ht="15.75" x14ac:dyDescent="0.3">
      <c r="AE57244" s="70"/>
    </row>
    <row r="57245" spans="31:31" ht="15.75" x14ac:dyDescent="0.3">
      <c r="AE57245" s="70"/>
    </row>
    <row r="57246" spans="31:31" ht="15.75" x14ac:dyDescent="0.3">
      <c r="AE57246" s="70"/>
    </row>
    <row r="57247" spans="31:31" ht="15.75" x14ac:dyDescent="0.3">
      <c r="AE57247" s="70"/>
    </row>
    <row r="57248" spans="31:31" ht="15.75" x14ac:dyDescent="0.3">
      <c r="AE57248" s="70"/>
    </row>
    <row r="57249" spans="31:31" ht="15.75" x14ac:dyDescent="0.3">
      <c r="AE57249" s="70"/>
    </row>
    <row r="57250" spans="31:31" ht="15.75" x14ac:dyDescent="0.3">
      <c r="AE57250" s="70"/>
    </row>
    <row r="57251" spans="31:31" ht="15.75" x14ac:dyDescent="0.3">
      <c r="AE57251" s="70"/>
    </row>
    <row r="57252" spans="31:31" ht="15.75" x14ac:dyDescent="0.3">
      <c r="AE57252" s="70"/>
    </row>
    <row r="57253" spans="31:31" ht="15.75" x14ac:dyDescent="0.3">
      <c r="AE57253" s="70"/>
    </row>
    <row r="57254" spans="31:31" ht="15.75" x14ac:dyDescent="0.3">
      <c r="AE57254" s="70"/>
    </row>
    <row r="57255" spans="31:31" ht="15.75" x14ac:dyDescent="0.3">
      <c r="AE57255" s="70"/>
    </row>
    <row r="57256" spans="31:31" ht="15.75" x14ac:dyDescent="0.3">
      <c r="AE57256" s="70"/>
    </row>
    <row r="57257" spans="31:31" ht="15.75" x14ac:dyDescent="0.3">
      <c r="AE57257" s="70"/>
    </row>
    <row r="57258" spans="31:31" ht="15.75" x14ac:dyDescent="0.3">
      <c r="AE57258" s="70"/>
    </row>
    <row r="57259" spans="31:31" ht="15.75" x14ac:dyDescent="0.3">
      <c r="AE57259" s="70"/>
    </row>
    <row r="57260" spans="31:31" ht="15.75" x14ac:dyDescent="0.3">
      <c r="AE57260" s="70"/>
    </row>
    <row r="57261" spans="31:31" ht="15.75" x14ac:dyDescent="0.3">
      <c r="AE57261" s="70"/>
    </row>
    <row r="57262" spans="31:31" ht="15.75" x14ac:dyDescent="0.3">
      <c r="AE57262" s="70"/>
    </row>
    <row r="57263" spans="31:31" ht="15.75" x14ac:dyDescent="0.3">
      <c r="AE57263" s="70"/>
    </row>
    <row r="57264" spans="31:31" ht="15.75" x14ac:dyDescent="0.3">
      <c r="AE57264" s="70"/>
    </row>
    <row r="57265" spans="31:31" ht="15.75" x14ac:dyDescent="0.3">
      <c r="AE57265" s="70"/>
    </row>
    <row r="57266" spans="31:31" ht="15.75" x14ac:dyDescent="0.3">
      <c r="AE57266" s="70"/>
    </row>
    <row r="57267" spans="31:31" ht="15.75" x14ac:dyDescent="0.3">
      <c r="AE57267" s="70"/>
    </row>
    <row r="57268" spans="31:31" ht="15.75" x14ac:dyDescent="0.3">
      <c r="AE57268" s="70"/>
    </row>
    <row r="57269" spans="31:31" ht="15.75" x14ac:dyDescent="0.3">
      <c r="AE57269" s="70"/>
    </row>
    <row r="57270" spans="31:31" ht="15.75" x14ac:dyDescent="0.3">
      <c r="AE57270" s="70"/>
    </row>
    <row r="57271" spans="31:31" ht="15.75" x14ac:dyDescent="0.3">
      <c r="AE57271" s="70"/>
    </row>
    <row r="57272" spans="31:31" ht="15.75" x14ac:dyDescent="0.3">
      <c r="AE57272" s="70"/>
    </row>
    <row r="57273" spans="31:31" ht="15.75" x14ac:dyDescent="0.3">
      <c r="AE57273" s="70"/>
    </row>
    <row r="57274" spans="31:31" ht="15.75" x14ac:dyDescent="0.3">
      <c r="AE57274" s="70"/>
    </row>
    <row r="57275" spans="31:31" ht="15.75" x14ac:dyDescent="0.3">
      <c r="AE57275" s="70"/>
    </row>
    <row r="57276" spans="31:31" ht="15.75" x14ac:dyDescent="0.3">
      <c r="AE57276" s="70"/>
    </row>
    <row r="57277" spans="31:31" ht="15.75" x14ac:dyDescent="0.3">
      <c r="AE57277" s="70"/>
    </row>
    <row r="57278" spans="31:31" ht="15.75" x14ac:dyDescent="0.3">
      <c r="AE57278" s="70"/>
    </row>
    <row r="57279" spans="31:31" ht="15.75" x14ac:dyDescent="0.3">
      <c r="AE57279" s="70"/>
    </row>
    <row r="57280" spans="31:31" ht="15.75" x14ac:dyDescent="0.3">
      <c r="AE57280" s="70"/>
    </row>
    <row r="57281" spans="31:31" ht="15.75" x14ac:dyDescent="0.3">
      <c r="AE57281" s="70"/>
    </row>
    <row r="57282" spans="31:31" ht="15.75" x14ac:dyDescent="0.3">
      <c r="AE57282" s="70"/>
    </row>
    <row r="57283" spans="31:31" ht="15.75" x14ac:dyDescent="0.3">
      <c r="AE57283" s="70"/>
    </row>
    <row r="57284" spans="31:31" ht="15.75" x14ac:dyDescent="0.3">
      <c r="AE57284" s="70"/>
    </row>
    <row r="57285" spans="31:31" ht="15.75" x14ac:dyDescent="0.3">
      <c r="AE57285" s="70"/>
    </row>
    <row r="57286" spans="31:31" ht="15.75" x14ac:dyDescent="0.3">
      <c r="AE57286" s="70"/>
    </row>
    <row r="57287" spans="31:31" ht="15.75" x14ac:dyDescent="0.3">
      <c r="AE57287" s="70"/>
    </row>
    <row r="57288" spans="31:31" ht="15.75" x14ac:dyDescent="0.3">
      <c r="AE57288" s="70"/>
    </row>
    <row r="57289" spans="31:31" ht="15.75" x14ac:dyDescent="0.3">
      <c r="AE57289" s="70"/>
    </row>
    <row r="57290" spans="31:31" ht="15.75" x14ac:dyDescent="0.3">
      <c r="AE57290" s="70"/>
    </row>
    <row r="57291" spans="31:31" ht="15.75" x14ac:dyDescent="0.3">
      <c r="AE57291" s="70"/>
    </row>
    <row r="57292" spans="31:31" ht="15.75" x14ac:dyDescent="0.3">
      <c r="AE57292" s="70"/>
    </row>
    <row r="57293" spans="31:31" ht="15.75" x14ac:dyDescent="0.3">
      <c r="AE57293" s="70"/>
    </row>
    <row r="57294" spans="31:31" ht="15.75" x14ac:dyDescent="0.3">
      <c r="AE57294" s="70"/>
    </row>
    <row r="57295" spans="31:31" ht="15.75" x14ac:dyDescent="0.3">
      <c r="AE57295" s="70"/>
    </row>
    <row r="57296" spans="31:31" ht="15.75" x14ac:dyDescent="0.3">
      <c r="AE57296" s="70"/>
    </row>
    <row r="57297" spans="31:31" ht="15.75" x14ac:dyDescent="0.3">
      <c r="AE57297" s="70"/>
    </row>
    <row r="57298" spans="31:31" ht="15.75" x14ac:dyDescent="0.3">
      <c r="AE57298" s="70"/>
    </row>
    <row r="57299" spans="31:31" ht="15.75" x14ac:dyDescent="0.3">
      <c r="AE57299" s="70"/>
    </row>
    <row r="57300" spans="31:31" ht="15.75" x14ac:dyDescent="0.3">
      <c r="AE57300" s="70"/>
    </row>
    <row r="57301" spans="31:31" ht="15.75" x14ac:dyDescent="0.3">
      <c r="AE57301" s="70"/>
    </row>
    <row r="57302" spans="31:31" ht="15.75" x14ac:dyDescent="0.3">
      <c r="AE57302" s="70"/>
    </row>
    <row r="57303" spans="31:31" ht="15.75" x14ac:dyDescent="0.3">
      <c r="AE57303" s="70"/>
    </row>
    <row r="57304" spans="31:31" ht="15.75" x14ac:dyDescent="0.3">
      <c r="AE57304" s="70"/>
    </row>
    <row r="57305" spans="31:31" ht="15.75" x14ac:dyDescent="0.3">
      <c r="AE57305" s="70"/>
    </row>
    <row r="57306" spans="31:31" ht="15.75" x14ac:dyDescent="0.3">
      <c r="AE57306" s="70"/>
    </row>
    <row r="57307" spans="31:31" ht="15.75" x14ac:dyDescent="0.3">
      <c r="AE57307" s="70"/>
    </row>
    <row r="57308" spans="31:31" ht="15.75" x14ac:dyDescent="0.3">
      <c r="AE57308" s="70"/>
    </row>
    <row r="57309" spans="31:31" ht="15.75" x14ac:dyDescent="0.3">
      <c r="AE57309" s="70"/>
    </row>
    <row r="57310" spans="31:31" ht="15.75" x14ac:dyDescent="0.3">
      <c r="AE57310" s="70"/>
    </row>
    <row r="57311" spans="31:31" ht="15.75" x14ac:dyDescent="0.3">
      <c r="AE57311" s="70"/>
    </row>
    <row r="57312" spans="31:31" ht="15.75" x14ac:dyDescent="0.3">
      <c r="AE57312" s="70"/>
    </row>
    <row r="57313" spans="31:31" ht="15.75" x14ac:dyDescent="0.3">
      <c r="AE57313" s="70"/>
    </row>
    <row r="57314" spans="31:31" ht="15.75" x14ac:dyDescent="0.3">
      <c r="AE57314" s="70"/>
    </row>
    <row r="57315" spans="31:31" ht="15.75" x14ac:dyDescent="0.3">
      <c r="AE57315" s="70"/>
    </row>
    <row r="57316" spans="31:31" ht="15.75" x14ac:dyDescent="0.3">
      <c r="AE57316" s="70"/>
    </row>
    <row r="57317" spans="31:31" ht="15.75" x14ac:dyDescent="0.3">
      <c r="AE57317" s="70"/>
    </row>
    <row r="57318" spans="31:31" ht="15.75" x14ac:dyDescent="0.3">
      <c r="AE57318" s="70"/>
    </row>
    <row r="57319" spans="31:31" ht="15.75" x14ac:dyDescent="0.3">
      <c r="AE57319" s="70"/>
    </row>
    <row r="57320" spans="31:31" ht="15.75" x14ac:dyDescent="0.3">
      <c r="AE57320" s="70"/>
    </row>
    <row r="57321" spans="31:31" ht="15.75" x14ac:dyDescent="0.3">
      <c r="AE57321" s="70"/>
    </row>
    <row r="57322" spans="31:31" ht="15.75" x14ac:dyDescent="0.3">
      <c r="AE57322" s="70"/>
    </row>
    <row r="57323" spans="31:31" ht="15.75" x14ac:dyDescent="0.3">
      <c r="AE57323" s="70"/>
    </row>
    <row r="57324" spans="31:31" ht="15.75" x14ac:dyDescent="0.3">
      <c r="AE57324" s="70"/>
    </row>
    <row r="57325" spans="31:31" ht="15.75" x14ac:dyDescent="0.3">
      <c r="AE57325" s="70"/>
    </row>
    <row r="57326" spans="31:31" ht="15.75" x14ac:dyDescent="0.3">
      <c r="AE57326" s="70"/>
    </row>
    <row r="57327" spans="31:31" ht="15.75" x14ac:dyDescent="0.3">
      <c r="AE57327" s="70"/>
    </row>
    <row r="57328" spans="31:31" ht="15.75" x14ac:dyDescent="0.3">
      <c r="AE57328" s="70"/>
    </row>
    <row r="57329" spans="31:31" ht="15.75" x14ac:dyDescent="0.3">
      <c r="AE57329" s="70"/>
    </row>
    <row r="57330" spans="31:31" ht="15.75" x14ac:dyDescent="0.3">
      <c r="AE57330" s="70"/>
    </row>
    <row r="57331" spans="31:31" ht="15.75" x14ac:dyDescent="0.3">
      <c r="AE57331" s="70"/>
    </row>
    <row r="57332" spans="31:31" ht="15.75" x14ac:dyDescent="0.3">
      <c r="AE57332" s="70"/>
    </row>
    <row r="57333" spans="31:31" ht="15.75" x14ac:dyDescent="0.3">
      <c r="AE57333" s="70"/>
    </row>
    <row r="57334" spans="31:31" ht="15.75" x14ac:dyDescent="0.3">
      <c r="AE57334" s="70"/>
    </row>
    <row r="57335" spans="31:31" ht="15.75" x14ac:dyDescent="0.3">
      <c r="AE57335" s="70"/>
    </row>
    <row r="57336" spans="31:31" ht="15.75" x14ac:dyDescent="0.3">
      <c r="AE57336" s="70"/>
    </row>
    <row r="57337" spans="31:31" ht="15.75" x14ac:dyDescent="0.3">
      <c r="AE57337" s="70"/>
    </row>
    <row r="57338" spans="31:31" ht="15.75" x14ac:dyDescent="0.3">
      <c r="AE57338" s="70"/>
    </row>
    <row r="57339" spans="31:31" ht="15.75" x14ac:dyDescent="0.3">
      <c r="AE57339" s="70"/>
    </row>
    <row r="57340" spans="31:31" ht="15.75" x14ac:dyDescent="0.3">
      <c r="AE57340" s="70"/>
    </row>
    <row r="57341" spans="31:31" ht="15.75" x14ac:dyDescent="0.3">
      <c r="AE57341" s="70"/>
    </row>
    <row r="57342" spans="31:31" ht="15.75" x14ac:dyDescent="0.3">
      <c r="AE57342" s="70"/>
    </row>
    <row r="57343" spans="31:31" ht="15.75" x14ac:dyDescent="0.3">
      <c r="AE57343" s="70"/>
    </row>
    <row r="57344" spans="31:31" ht="15.75" x14ac:dyDescent="0.3">
      <c r="AE57344" s="70"/>
    </row>
    <row r="57345" spans="31:31" ht="15.75" x14ac:dyDescent="0.3">
      <c r="AE57345" s="70"/>
    </row>
    <row r="57346" spans="31:31" ht="15.75" x14ac:dyDescent="0.3">
      <c r="AE57346" s="70"/>
    </row>
    <row r="57347" spans="31:31" ht="15.75" x14ac:dyDescent="0.3">
      <c r="AE57347" s="70"/>
    </row>
    <row r="57348" spans="31:31" ht="15.75" x14ac:dyDescent="0.3">
      <c r="AE57348" s="70"/>
    </row>
    <row r="57349" spans="31:31" ht="15.75" x14ac:dyDescent="0.3">
      <c r="AE57349" s="70"/>
    </row>
    <row r="57350" spans="31:31" ht="15.75" x14ac:dyDescent="0.3">
      <c r="AE57350" s="70"/>
    </row>
    <row r="57351" spans="31:31" ht="15.75" x14ac:dyDescent="0.3">
      <c r="AE57351" s="70"/>
    </row>
    <row r="57352" spans="31:31" ht="15.75" x14ac:dyDescent="0.3">
      <c r="AE57352" s="70"/>
    </row>
    <row r="57353" spans="31:31" ht="15.75" x14ac:dyDescent="0.3">
      <c r="AE57353" s="70"/>
    </row>
    <row r="57354" spans="31:31" ht="15.75" x14ac:dyDescent="0.3">
      <c r="AE57354" s="70"/>
    </row>
    <row r="57355" spans="31:31" ht="15.75" x14ac:dyDescent="0.3">
      <c r="AE57355" s="70"/>
    </row>
    <row r="57356" spans="31:31" ht="15.75" x14ac:dyDescent="0.3">
      <c r="AE57356" s="70"/>
    </row>
    <row r="57357" spans="31:31" ht="15.75" x14ac:dyDescent="0.3">
      <c r="AE57357" s="70"/>
    </row>
    <row r="57358" spans="31:31" ht="15.75" x14ac:dyDescent="0.3">
      <c r="AE57358" s="70"/>
    </row>
    <row r="57359" spans="31:31" ht="15.75" x14ac:dyDescent="0.3">
      <c r="AE57359" s="70"/>
    </row>
    <row r="57360" spans="31:31" ht="15.75" x14ac:dyDescent="0.3">
      <c r="AE57360" s="70"/>
    </row>
    <row r="57361" spans="31:31" ht="15.75" x14ac:dyDescent="0.3">
      <c r="AE57361" s="70"/>
    </row>
    <row r="57362" spans="31:31" ht="15.75" x14ac:dyDescent="0.3">
      <c r="AE57362" s="70"/>
    </row>
    <row r="57363" spans="31:31" ht="15.75" x14ac:dyDescent="0.3">
      <c r="AE57363" s="70"/>
    </row>
    <row r="57364" spans="31:31" ht="15.75" x14ac:dyDescent="0.3">
      <c r="AE57364" s="70"/>
    </row>
    <row r="57365" spans="31:31" ht="15.75" x14ac:dyDescent="0.3">
      <c r="AE57365" s="70"/>
    </row>
    <row r="57366" spans="31:31" ht="15.75" x14ac:dyDescent="0.3">
      <c r="AE57366" s="70"/>
    </row>
    <row r="57367" spans="31:31" ht="15.75" x14ac:dyDescent="0.3">
      <c r="AE57367" s="70"/>
    </row>
    <row r="57368" spans="31:31" ht="15.75" x14ac:dyDescent="0.3">
      <c r="AE57368" s="70"/>
    </row>
    <row r="57369" spans="31:31" ht="15.75" x14ac:dyDescent="0.3">
      <c r="AE57369" s="70"/>
    </row>
    <row r="57370" spans="31:31" ht="15.75" x14ac:dyDescent="0.3">
      <c r="AE57370" s="70"/>
    </row>
    <row r="57371" spans="31:31" ht="15.75" x14ac:dyDescent="0.3">
      <c r="AE57371" s="70"/>
    </row>
    <row r="57372" spans="31:31" ht="15.75" x14ac:dyDescent="0.3">
      <c r="AE57372" s="70"/>
    </row>
    <row r="57373" spans="31:31" ht="15.75" x14ac:dyDescent="0.3">
      <c r="AE57373" s="70"/>
    </row>
    <row r="57374" spans="31:31" ht="15.75" x14ac:dyDescent="0.3">
      <c r="AE57374" s="70"/>
    </row>
    <row r="57375" spans="31:31" ht="15.75" x14ac:dyDescent="0.3">
      <c r="AE57375" s="70"/>
    </row>
    <row r="57376" spans="31:31" ht="15.75" x14ac:dyDescent="0.3">
      <c r="AE57376" s="70"/>
    </row>
    <row r="57377" spans="31:31" ht="15.75" x14ac:dyDescent="0.3">
      <c r="AE57377" s="70"/>
    </row>
    <row r="57378" spans="31:31" ht="15.75" x14ac:dyDescent="0.3">
      <c r="AE57378" s="70"/>
    </row>
    <row r="57379" spans="31:31" ht="15.75" x14ac:dyDescent="0.3">
      <c r="AE57379" s="70"/>
    </row>
    <row r="57380" spans="31:31" ht="15.75" x14ac:dyDescent="0.3">
      <c r="AE57380" s="70"/>
    </row>
    <row r="57381" spans="31:31" ht="15.75" x14ac:dyDescent="0.3">
      <c r="AE57381" s="70"/>
    </row>
    <row r="57382" spans="31:31" ht="15.75" x14ac:dyDescent="0.3">
      <c r="AE57382" s="70"/>
    </row>
    <row r="57383" spans="31:31" ht="15.75" x14ac:dyDescent="0.3">
      <c r="AE57383" s="70"/>
    </row>
    <row r="57384" spans="31:31" ht="15.75" x14ac:dyDescent="0.3">
      <c r="AE57384" s="70"/>
    </row>
    <row r="57385" spans="31:31" ht="15.75" x14ac:dyDescent="0.3">
      <c r="AE57385" s="70"/>
    </row>
    <row r="57386" spans="31:31" ht="15.75" x14ac:dyDescent="0.3">
      <c r="AE57386" s="70"/>
    </row>
    <row r="57387" spans="31:31" ht="15.75" x14ac:dyDescent="0.3">
      <c r="AE57387" s="70"/>
    </row>
    <row r="57388" spans="31:31" ht="15.75" x14ac:dyDescent="0.3">
      <c r="AE57388" s="70"/>
    </row>
    <row r="57389" spans="31:31" ht="15.75" x14ac:dyDescent="0.3">
      <c r="AE57389" s="70"/>
    </row>
    <row r="57390" spans="31:31" ht="15.75" x14ac:dyDescent="0.3">
      <c r="AE57390" s="70"/>
    </row>
    <row r="57391" spans="31:31" ht="15.75" x14ac:dyDescent="0.3">
      <c r="AE57391" s="70"/>
    </row>
    <row r="57392" spans="31:31" ht="15.75" x14ac:dyDescent="0.3">
      <c r="AE57392" s="70"/>
    </row>
    <row r="57393" spans="31:31" ht="15.75" x14ac:dyDescent="0.3">
      <c r="AE57393" s="70"/>
    </row>
    <row r="57394" spans="31:31" ht="15.75" x14ac:dyDescent="0.3">
      <c r="AE57394" s="70"/>
    </row>
    <row r="57395" spans="31:31" ht="15.75" x14ac:dyDescent="0.3">
      <c r="AE57395" s="70"/>
    </row>
    <row r="57396" spans="31:31" ht="15.75" x14ac:dyDescent="0.3">
      <c r="AE57396" s="70"/>
    </row>
    <row r="57397" spans="31:31" ht="15.75" x14ac:dyDescent="0.3">
      <c r="AE57397" s="70"/>
    </row>
    <row r="57398" spans="31:31" ht="15.75" x14ac:dyDescent="0.3">
      <c r="AE57398" s="70"/>
    </row>
    <row r="57399" spans="31:31" ht="15.75" x14ac:dyDescent="0.3">
      <c r="AE57399" s="70"/>
    </row>
    <row r="57400" spans="31:31" ht="15.75" x14ac:dyDescent="0.3">
      <c r="AE57400" s="70"/>
    </row>
    <row r="57401" spans="31:31" ht="15.75" x14ac:dyDescent="0.3">
      <c r="AE57401" s="70"/>
    </row>
    <row r="57402" spans="31:31" ht="15.75" x14ac:dyDescent="0.3">
      <c r="AE57402" s="70"/>
    </row>
    <row r="57403" spans="31:31" ht="15.75" x14ac:dyDescent="0.3">
      <c r="AE57403" s="70"/>
    </row>
    <row r="57404" spans="31:31" ht="15.75" x14ac:dyDescent="0.3">
      <c r="AE57404" s="70"/>
    </row>
    <row r="57405" spans="31:31" ht="15.75" x14ac:dyDescent="0.3">
      <c r="AE57405" s="70"/>
    </row>
    <row r="57406" spans="31:31" ht="15.75" x14ac:dyDescent="0.3">
      <c r="AE57406" s="70"/>
    </row>
    <row r="57407" spans="31:31" ht="15.75" x14ac:dyDescent="0.3">
      <c r="AE57407" s="70"/>
    </row>
    <row r="57408" spans="31:31" ht="15.75" x14ac:dyDescent="0.3">
      <c r="AE57408" s="70"/>
    </row>
    <row r="57409" spans="31:31" ht="15.75" x14ac:dyDescent="0.3">
      <c r="AE57409" s="70"/>
    </row>
    <row r="57410" spans="31:31" ht="15.75" x14ac:dyDescent="0.3">
      <c r="AE57410" s="70"/>
    </row>
    <row r="57411" spans="31:31" ht="15.75" x14ac:dyDescent="0.3">
      <c r="AE57411" s="70"/>
    </row>
    <row r="57412" spans="31:31" ht="15.75" x14ac:dyDescent="0.3">
      <c r="AE57412" s="70"/>
    </row>
    <row r="57413" spans="31:31" ht="15.75" x14ac:dyDescent="0.3">
      <c r="AE57413" s="70"/>
    </row>
    <row r="57414" spans="31:31" ht="15.75" x14ac:dyDescent="0.3">
      <c r="AE57414" s="70"/>
    </row>
    <row r="57415" spans="31:31" ht="15.75" x14ac:dyDescent="0.3">
      <c r="AE57415" s="70"/>
    </row>
    <row r="57416" spans="31:31" ht="15.75" x14ac:dyDescent="0.3">
      <c r="AE57416" s="70"/>
    </row>
    <row r="57417" spans="31:31" ht="15.75" x14ac:dyDescent="0.3">
      <c r="AE57417" s="70"/>
    </row>
    <row r="57418" spans="31:31" ht="15.75" x14ac:dyDescent="0.3">
      <c r="AE57418" s="70"/>
    </row>
    <row r="57419" spans="31:31" ht="15.75" x14ac:dyDescent="0.3">
      <c r="AE57419" s="70"/>
    </row>
    <row r="57420" spans="31:31" ht="15.75" x14ac:dyDescent="0.3">
      <c r="AE57420" s="70"/>
    </row>
    <row r="57421" spans="31:31" ht="15.75" x14ac:dyDescent="0.3">
      <c r="AE57421" s="70"/>
    </row>
    <row r="57422" spans="31:31" ht="15.75" x14ac:dyDescent="0.3">
      <c r="AE57422" s="70"/>
    </row>
    <row r="57423" spans="31:31" ht="15.75" x14ac:dyDescent="0.3">
      <c r="AE57423" s="70"/>
    </row>
    <row r="57424" spans="31:31" ht="15.75" x14ac:dyDescent="0.3">
      <c r="AE57424" s="70"/>
    </row>
    <row r="57425" spans="31:31" ht="15.75" x14ac:dyDescent="0.3">
      <c r="AE57425" s="70"/>
    </row>
    <row r="57426" spans="31:31" ht="15.75" x14ac:dyDescent="0.3">
      <c r="AE57426" s="70"/>
    </row>
    <row r="57427" spans="31:31" ht="15.75" x14ac:dyDescent="0.3">
      <c r="AE57427" s="70"/>
    </row>
    <row r="57428" spans="31:31" ht="15.75" x14ac:dyDescent="0.3">
      <c r="AE57428" s="70"/>
    </row>
    <row r="57429" spans="31:31" ht="15.75" x14ac:dyDescent="0.3">
      <c r="AE57429" s="70"/>
    </row>
    <row r="57430" spans="31:31" ht="15.75" x14ac:dyDescent="0.3">
      <c r="AE57430" s="70"/>
    </row>
    <row r="57431" spans="31:31" ht="15.75" x14ac:dyDescent="0.3">
      <c r="AE57431" s="70"/>
    </row>
    <row r="57432" spans="31:31" ht="15.75" x14ac:dyDescent="0.3">
      <c r="AE57432" s="70"/>
    </row>
    <row r="57433" spans="31:31" ht="15.75" x14ac:dyDescent="0.3">
      <c r="AE57433" s="70"/>
    </row>
    <row r="57434" spans="31:31" ht="15.75" x14ac:dyDescent="0.3">
      <c r="AE57434" s="70"/>
    </row>
    <row r="57435" spans="31:31" ht="15.75" x14ac:dyDescent="0.3">
      <c r="AE57435" s="70"/>
    </row>
    <row r="57436" spans="31:31" ht="15.75" x14ac:dyDescent="0.3">
      <c r="AE57436" s="70"/>
    </row>
    <row r="57437" spans="31:31" ht="15.75" x14ac:dyDescent="0.3">
      <c r="AE57437" s="70"/>
    </row>
    <row r="57438" spans="31:31" ht="15.75" x14ac:dyDescent="0.3">
      <c r="AE57438" s="70"/>
    </row>
    <row r="57439" spans="31:31" ht="15.75" x14ac:dyDescent="0.3">
      <c r="AE57439" s="70"/>
    </row>
    <row r="57440" spans="31:31" ht="15.75" x14ac:dyDescent="0.3">
      <c r="AE57440" s="70"/>
    </row>
    <row r="57441" spans="31:31" ht="15.75" x14ac:dyDescent="0.3">
      <c r="AE57441" s="70"/>
    </row>
    <row r="57442" spans="31:31" ht="15.75" x14ac:dyDescent="0.3">
      <c r="AE57442" s="70"/>
    </row>
    <row r="57443" spans="31:31" ht="15.75" x14ac:dyDescent="0.3">
      <c r="AE57443" s="70"/>
    </row>
    <row r="57444" spans="31:31" ht="15.75" x14ac:dyDescent="0.3">
      <c r="AE57444" s="70"/>
    </row>
    <row r="57445" spans="31:31" ht="15.75" x14ac:dyDescent="0.3">
      <c r="AE57445" s="70"/>
    </row>
    <row r="57446" spans="31:31" ht="15.75" x14ac:dyDescent="0.3">
      <c r="AE57446" s="70"/>
    </row>
    <row r="57447" spans="31:31" ht="15.75" x14ac:dyDescent="0.3">
      <c r="AE57447" s="70"/>
    </row>
    <row r="57448" spans="31:31" ht="15.75" x14ac:dyDescent="0.3">
      <c r="AE57448" s="70"/>
    </row>
    <row r="57449" spans="31:31" ht="15.75" x14ac:dyDescent="0.3">
      <c r="AE57449" s="70"/>
    </row>
    <row r="57450" spans="31:31" ht="15.75" x14ac:dyDescent="0.3">
      <c r="AE57450" s="70"/>
    </row>
    <row r="57451" spans="31:31" ht="15.75" x14ac:dyDescent="0.3">
      <c r="AE57451" s="70"/>
    </row>
    <row r="57452" spans="31:31" ht="15.75" x14ac:dyDescent="0.3">
      <c r="AE57452" s="70"/>
    </row>
    <row r="57453" spans="31:31" ht="15.75" x14ac:dyDescent="0.3">
      <c r="AE57453" s="70"/>
    </row>
    <row r="57454" spans="31:31" ht="15.75" x14ac:dyDescent="0.3">
      <c r="AE57454" s="70"/>
    </row>
    <row r="57455" spans="31:31" ht="15.75" x14ac:dyDescent="0.3">
      <c r="AE57455" s="70"/>
    </row>
    <row r="57456" spans="31:31" ht="15.75" x14ac:dyDescent="0.3">
      <c r="AE57456" s="70"/>
    </row>
    <row r="57457" spans="31:31" ht="15.75" x14ac:dyDescent="0.3">
      <c r="AE57457" s="70"/>
    </row>
    <row r="57458" spans="31:31" ht="15.75" x14ac:dyDescent="0.3">
      <c r="AE57458" s="70"/>
    </row>
    <row r="57459" spans="31:31" ht="15.75" x14ac:dyDescent="0.3">
      <c r="AE57459" s="70"/>
    </row>
    <row r="57460" spans="31:31" ht="15.75" x14ac:dyDescent="0.3">
      <c r="AE57460" s="70"/>
    </row>
    <row r="57461" spans="31:31" ht="15.75" x14ac:dyDescent="0.3">
      <c r="AE57461" s="70"/>
    </row>
    <row r="57462" spans="31:31" ht="15.75" x14ac:dyDescent="0.3">
      <c r="AE57462" s="70"/>
    </row>
    <row r="57463" spans="31:31" ht="15.75" x14ac:dyDescent="0.3">
      <c r="AE57463" s="70"/>
    </row>
    <row r="57464" spans="31:31" ht="15.75" x14ac:dyDescent="0.3">
      <c r="AE57464" s="70"/>
    </row>
    <row r="57465" spans="31:31" ht="15.75" x14ac:dyDescent="0.3">
      <c r="AE57465" s="70"/>
    </row>
    <row r="57466" spans="31:31" ht="15.75" x14ac:dyDescent="0.3">
      <c r="AE57466" s="70"/>
    </row>
    <row r="57467" spans="31:31" ht="15.75" x14ac:dyDescent="0.3">
      <c r="AE57467" s="70"/>
    </row>
    <row r="57468" spans="31:31" ht="15.75" x14ac:dyDescent="0.3">
      <c r="AE57468" s="70"/>
    </row>
    <row r="57469" spans="31:31" ht="15.75" x14ac:dyDescent="0.3">
      <c r="AE57469" s="70"/>
    </row>
    <row r="57470" spans="31:31" ht="15.75" x14ac:dyDescent="0.3">
      <c r="AE57470" s="70"/>
    </row>
    <row r="57471" spans="31:31" ht="15.75" x14ac:dyDescent="0.3">
      <c r="AE57471" s="70"/>
    </row>
    <row r="57472" spans="31:31" ht="15.75" x14ac:dyDescent="0.3">
      <c r="AE57472" s="70"/>
    </row>
    <row r="57473" spans="31:31" ht="15.75" x14ac:dyDescent="0.3">
      <c r="AE57473" s="70"/>
    </row>
    <row r="57474" spans="31:31" ht="15.75" x14ac:dyDescent="0.3">
      <c r="AE57474" s="70"/>
    </row>
    <row r="57475" spans="31:31" ht="15.75" x14ac:dyDescent="0.3">
      <c r="AE57475" s="70"/>
    </row>
    <row r="57476" spans="31:31" ht="15.75" x14ac:dyDescent="0.3">
      <c r="AE57476" s="70"/>
    </row>
    <row r="57477" spans="31:31" ht="15.75" x14ac:dyDescent="0.3">
      <c r="AE57477" s="70"/>
    </row>
    <row r="57478" spans="31:31" ht="15.75" x14ac:dyDescent="0.3">
      <c r="AE57478" s="70"/>
    </row>
    <row r="57479" spans="31:31" ht="15.75" x14ac:dyDescent="0.3">
      <c r="AE57479" s="70"/>
    </row>
    <row r="57480" spans="31:31" ht="15.75" x14ac:dyDescent="0.3">
      <c r="AE57480" s="70"/>
    </row>
    <row r="57481" spans="31:31" ht="15.75" x14ac:dyDescent="0.3">
      <c r="AE57481" s="70"/>
    </row>
    <row r="57482" spans="31:31" ht="15.75" x14ac:dyDescent="0.3">
      <c r="AE57482" s="70"/>
    </row>
    <row r="57483" spans="31:31" ht="15.75" x14ac:dyDescent="0.3">
      <c r="AE57483" s="70"/>
    </row>
    <row r="57484" spans="31:31" ht="15.75" x14ac:dyDescent="0.3">
      <c r="AE57484" s="70"/>
    </row>
    <row r="57485" spans="31:31" ht="15.75" x14ac:dyDescent="0.3">
      <c r="AE57485" s="70"/>
    </row>
    <row r="57486" spans="31:31" ht="15.75" x14ac:dyDescent="0.3">
      <c r="AE57486" s="70"/>
    </row>
    <row r="57487" spans="31:31" ht="15.75" x14ac:dyDescent="0.3">
      <c r="AE57487" s="70"/>
    </row>
    <row r="57488" spans="31:31" ht="15.75" x14ac:dyDescent="0.3">
      <c r="AE57488" s="70"/>
    </row>
    <row r="57489" spans="31:31" ht="15.75" x14ac:dyDescent="0.3">
      <c r="AE57489" s="70"/>
    </row>
    <row r="57490" spans="31:31" ht="15.75" x14ac:dyDescent="0.3">
      <c r="AE57490" s="70"/>
    </row>
    <row r="57491" spans="31:31" ht="15.75" x14ac:dyDescent="0.3">
      <c r="AE57491" s="70"/>
    </row>
    <row r="57492" spans="31:31" ht="15.75" x14ac:dyDescent="0.3">
      <c r="AE57492" s="70"/>
    </row>
    <row r="57493" spans="31:31" ht="15.75" x14ac:dyDescent="0.3">
      <c r="AE57493" s="70"/>
    </row>
    <row r="57494" spans="31:31" ht="15.75" x14ac:dyDescent="0.3">
      <c r="AE57494" s="70"/>
    </row>
    <row r="57495" spans="31:31" ht="15.75" x14ac:dyDescent="0.3">
      <c r="AE57495" s="70"/>
    </row>
    <row r="57496" spans="31:31" ht="15.75" x14ac:dyDescent="0.3">
      <c r="AE57496" s="70"/>
    </row>
    <row r="57497" spans="31:31" ht="15.75" x14ac:dyDescent="0.3">
      <c r="AE57497" s="70"/>
    </row>
    <row r="57498" spans="31:31" ht="15.75" x14ac:dyDescent="0.3">
      <c r="AE57498" s="70"/>
    </row>
    <row r="57499" spans="31:31" ht="15.75" x14ac:dyDescent="0.3">
      <c r="AE57499" s="70"/>
    </row>
    <row r="57500" spans="31:31" ht="15.75" x14ac:dyDescent="0.3">
      <c r="AE57500" s="70"/>
    </row>
    <row r="57501" spans="31:31" ht="15.75" x14ac:dyDescent="0.3">
      <c r="AE57501" s="70"/>
    </row>
    <row r="57502" spans="31:31" ht="15.75" x14ac:dyDescent="0.3">
      <c r="AE57502" s="70"/>
    </row>
    <row r="57503" spans="31:31" ht="15.75" x14ac:dyDescent="0.3">
      <c r="AE57503" s="70"/>
    </row>
    <row r="57504" spans="31:31" ht="15.75" x14ac:dyDescent="0.3">
      <c r="AE57504" s="70"/>
    </row>
    <row r="57505" spans="31:31" ht="15.75" x14ac:dyDescent="0.3">
      <c r="AE57505" s="70"/>
    </row>
    <row r="57506" spans="31:31" ht="15.75" x14ac:dyDescent="0.3">
      <c r="AE57506" s="70"/>
    </row>
    <row r="57507" spans="31:31" ht="15.75" x14ac:dyDescent="0.3">
      <c r="AE57507" s="70"/>
    </row>
    <row r="57508" spans="31:31" ht="15.75" x14ac:dyDescent="0.3">
      <c r="AE57508" s="70"/>
    </row>
    <row r="57509" spans="31:31" ht="15.75" x14ac:dyDescent="0.3">
      <c r="AE57509" s="70"/>
    </row>
    <row r="57510" spans="31:31" ht="15.75" x14ac:dyDescent="0.3">
      <c r="AE57510" s="70"/>
    </row>
    <row r="57511" spans="31:31" ht="15.75" x14ac:dyDescent="0.3">
      <c r="AE57511" s="70"/>
    </row>
    <row r="57512" spans="31:31" ht="15.75" x14ac:dyDescent="0.3">
      <c r="AE57512" s="70"/>
    </row>
    <row r="57513" spans="31:31" ht="15.75" x14ac:dyDescent="0.3">
      <c r="AE57513" s="70"/>
    </row>
    <row r="57514" spans="31:31" ht="15.75" x14ac:dyDescent="0.3">
      <c r="AE57514" s="70"/>
    </row>
    <row r="57515" spans="31:31" ht="15.75" x14ac:dyDescent="0.3">
      <c r="AE57515" s="70"/>
    </row>
    <row r="57516" spans="31:31" ht="15.75" x14ac:dyDescent="0.3">
      <c r="AE57516" s="70"/>
    </row>
    <row r="57517" spans="31:31" ht="15.75" x14ac:dyDescent="0.3">
      <c r="AE57517" s="70"/>
    </row>
    <row r="57518" spans="31:31" ht="15.75" x14ac:dyDescent="0.3">
      <c r="AE57518" s="70"/>
    </row>
    <row r="57519" spans="31:31" ht="15.75" x14ac:dyDescent="0.3">
      <c r="AE57519" s="70"/>
    </row>
    <row r="57520" spans="31:31" ht="15.75" x14ac:dyDescent="0.3">
      <c r="AE57520" s="70"/>
    </row>
    <row r="57521" spans="31:31" ht="15.75" x14ac:dyDescent="0.3">
      <c r="AE57521" s="70"/>
    </row>
    <row r="57522" spans="31:31" ht="15.75" x14ac:dyDescent="0.3">
      <c r="AE57522" s="70"/>
    </row>
    <row r="57523" spans="31:31" ht="15.75" x14ac:dyDescent="0.3">
      <c r="AE57523" s="70"/>
    </row>
    <row r="57524" spans="31:31" ht="15.75" x14ac:dyDescent="0.3">
      <c r="AE57524" s="70"/>
    </row>
    <row r="57525" spans="31:31" ht="15.75" x14ac:dyDescent="0.3">
      <c r="AE57525" s="70"/>
    </row>
    <row r="57526" spans="31:31" ht="15.75" x14ac:dyDescent="0.3">
      <c r="AE57526" s="70"/>
    </row>
    <row r="57527" spans="31:31" ht="15.75" x14ac:dyDescent="0.3">
      <c r="AE57527" s="70"/>
    </row>
    <row r="57528" spans="31:31" ht="15.75" x14ac:dyDescent="0.3">
      <c r="AE57528" s="70"/>
    </row>
    <row r="57529" spans="31:31" ht="15.75" x14ac:dyDescent="0.3">
      <c r="AE57529" s="70"/>
    </row>
    <row r="57530" spans="31:31" ht="15.75" x14ac:dyDescent="0.3">
      <c r="AE57530" s="70"/>
    </row>
    <row r="57531" spans="31:31" ht="15.75" x14ac:dyDescent="0.3">
      <c r="AE57531" s="70"/>
    </row>
    <row r="57532" spans="31:31" ht="15.75" x14ac:dyDescent="0.3">
      <c r="AE57532" s="70"/>
    </row>
    <row r="57533" spans="31:31" ht="15.75" x14ac:dyDescent="0.3">
      <c r="AE57533" s="70"/>
    </row>
    <row r="57534" spans="31:31" ht="15.75" x14ac:dyDescent="0.3">
      <c r="AE57534" s="70"/>
    </row>
    <row r="57535" spans="31:31" ht="15.75" x14ac:dyDescent="0.3">
      <c r="AE57535" s="70"/>
    </row>
    <row r="57536" spans="31:31" ht="15.75" x14ac:dyDescent="0.3">
      <c r="AE57536" s="70"/>
    </row>
    <row r="57537" spans="31:31" ht="15.75" x14ac:dyDescent="0.3">
      <c r="AE57537" s="70"/>
    </row>
    <row r="57538" spans="31:31" ht="15.75" x14ac:dyDescent="0.3">
      <c r="AE57538" s="70"/>
    </row>
    <row r="57539" spans="31:31" ht="15.75" x14ac:dyDescent="0.3">
      <c r="AE57539" s="70"/>
    </row>
    <row r="57540" spans="31:31" ht="15.75" x14ac:dyDescent="0.3">
      <c r="AE57540" s="70"/>
    </row>
    <row r="57541" spans="31:31" ht="15.75" x14ac:dyDescent="0.3">
      <c r="AE57541" s="70"/>
    </row>
    <row r="57542" spans="31:31" ht="15.75" x14ac:dyDescent="0.3">
      <c r="AE57542" s="70"/>
    </row>
    <row r="57543" spans="31:31" ht="15.75" x14ac:dyDescent="0.3">
      <c r="AE57543" s="70"/>
    </row>
    <row r="57544" spans="31:31" ht="15.75" x14ac:dyDescent="0.3">
      <c r="AE57544" s="70"/>
    </row>
    <row r="57545" spans="31:31" ht="15.75" x14ac:dyDescent="0.3">
      <c r="AE57545" s="70"/>
    </row>
    <row r="57546" spans="31:31" ht="15.75" x14ac:dyDescent="0.3">
      <c r="AE57546" s="70"/>
    </row>
    <row r="57547" spans="31:31" ht="15.75" x14ac:dyDescent="0.3">
      <c r="AE57547" s="70"/>
    </row>
    <row r="57548" spans="31:31" ht="15.75" x14ac:dyDescent="0.3">
      <c r="AE57548" s="70"/>
    </row>
    <row r="57549" spans="31:31" ht="15.75" x14ac:dyDescent="0.3">
      <c r="AE57549" s="70"/>
    </row>
    <row r="57550" spans="31:31" ht="15.75" x14ac:dyDescent="0.3">
      <c r="AE57550" s="70"/>
    </row>
    <row r="57551" spans="31:31" ht="15.75" x14ac:dyDescent="0.3">
      <c r="AE57551" s="70"/>
    </row>
    <row r="57552" spans="31:31" ht="15.75" x14ac:dyDescent="0.3">
      <c r="AE57552" s="70"/>
    </row>
    <row r="57553" spans="31:31" ht="15.75" x14ac:dyDescent="0.3">
      <c r="AE57553" s="70"/>
    </row>
    <row r="57554" spans="31:31" ht="15.75" x14ac:dyDescent="0.3">
      <c r="AE57554" s="70"/>
    </row>
    <row r="57555" spans="31:31" ht="15.75" x14ac:dyDescent="0.3">
      <c r="AE57555" s="70"/>
    </row>
    <row r="57556" spans="31:31" ht="15.75" x14ac:dyDescent="0.3">
      <c r="AE57556" s="70"/>
    </row>
    <row r="57557" spans="31:31" ht="15.75" x14ac:dyDescent="0.3">
      <c r="AE57557" s="70"/>
    </row>
    <row r="57558" spans="31:31" ht="15.75" x14ac:dyDescent="0.3">
      <c r="AE57558" s="70"/>
    </row>
    <row r="57559" spans="31:31" ht="15.75" x14ac:dyDescent="0.3">
      <c r="AE57559" s="70"/>
    </row>
    <row r="57560" spans="31:31" ht="15.75" x14ac:dyDescent="0.3">
      <c r="AE57560" s="70"/>
    </row>
    <row r="57561" spans="31:31" ht="15.75" x14ac:dyDescent="0.3">
      <c r="AE57561" s="70"/>
    </row>
    <row r="57562" spans="31:31" ht="15.75" x14ac:dyDescent="0.3">
      <c r="AE57562" s="70"/>
    </row>
    <row r="57563" spans="31:31" ht="15.75" x14ac:dyDescent="0.3">
      <c r="AE57563" s="70"/>
    </row>
    <row r="57564" spans="31:31" ht="15.75" x14ac:dyDescent="0.3">
      <c r="AE57564" s="70"/>
    </row>
    <row r="57565" spans="31:31" ht="15.75" x14ac:dyDescent="0.3">
      <c r="AE57565" s="70"/>
    </row>
    <row r="57566" spans="31:31" ht="15.75" x14ac:dyDescent="0.3">
      <c r="AE57566" s="70"/>
    </row>
    <row r="57567" spans="31:31" ht="15.75" x14ac:dyDescent="0.3">
      <c r="AE57567" s="70"/>
    </row>
    <row r="57568" spans="31:31" ht="15.75" x14ac:dyDescent="0.3">
      <c r="AE57568" s="70"/>
    </row>
    <row r="57569" spans="31:31" ht="15.75" x14ac:dyDescent="0.3">
      <c r="AE57569" s="70"/>
    </row>
    <row r="57570" spans="31:31" ht="15.75" x14ac:dyDescent="0.3">
      <c r="AE57570" s="70"/>
    </row>
    <row r="57571" spans="31:31" ht="15.75" x14ac:dyDescent="0.3">
      <c r="AE57571" s="70"/>
    </row>
    <row r="57572" spans="31:31" ht="15.75" x14ac:dyDescent="0.3">
      <c r="AE57572" s="70"/>
    </row>
    <row r="57573" spans="31:31" ht="15.75" x14ac:dyDescent="0.3">
      <c r="AE57573" s="70"/>
    </row>
    <row r="57574" spans="31:31" ht="15.75" x14ac:dyDescent="0.3">
      <c r="AE57574" s="70"/>
    </row>
    <row r="57575" spans="31:31" ht="15.75" x14ac:dyDescent="0.3">
      <c r="AE57575" s="70"/>
    </row>
    <row r="57576" spans="31:31" ht="15.75" x14ac:dyDescent="0.3">
      <c r="AE57576" s="70"/>
    </row>
    <row r="57577" spans="31:31" ht="15.75" x14ac:dyDescent="0.3">
      <c r="AE57577" s="70"/>
    </row>
    <row r="57578" spans="31:31" ht="15.75" x14ac:dyDescent="0.3">
      <c r="AE57578" s="70"/>
    </row>
    <row r="57579" spans="31:31" ht="15.75" x14ac:dyDescent="0.3">
      <c r="AE57579" s="70"/>
    </row>
    <row r="57580" spans="31:31" ht="15.75" x14ac:dyDescent="0.3">
      <c r="AE57580" s="70"/>
    </row>
    <row r="57581" spans="31:31" ht="15.75" x14ac:dyDescent="0.3">
      <c r="AE57581" s="70"/>
    </row>
    <row r="57582" spans="31:31" ht="15.75" x14ac:dyDescent="0.3">
      <c r="AE57582" s="70"/>
    </row>
    <row r="57583" spans="31:31" ht="15.75" x14ac:dyDescent="0.3">
      <c r="AE57583" s="70"/>
    </row>
    <row r="57584" spans="31:31" ht="15.75" x14ac:dyDescent="0.3">
      <c r="AE57584" s="70"/>
    </row>
    <row r="57585" spans="31:31" ht="15.75" x14ac:dyDescent="0.3">
      <c r="AE57585" s="70"/>
    </row>
    <row r="57586" spans="31:31" ht="15.75" x14ac:dyDescent="0.3">
      <c r="AE57586" s="70"/>
    </row>
    <row r="57587" spans="31:31" ht="15.75" x14ac:dyDescent="0.3">
      <c r="AE57587" s="70"/>
    </row>
    <row r="57588" spans="31:31" ht="15.75" x14ac:dyDescent="0.3">
      <c r="AE57588" s="70"/>
    </row>
    <row r="57589" spans="31:31" ht="15.75" x14ac:dyDescent="0.3">
      <c r="AE57589" s="70"/>
    </row>
    <row r="57590" spans="31:31" ht="15.75" x14ac:dyDescent="0.3">
      <c r="AE57590" s="70"/>
    </row>
    <row r="57591" spans="31:31" ht="15.75" x14ac:dyDescent="0.3">
      <c r="AE57591" s="70"/>
    </row>
    <row r="57592" spans="31:31" ht="15.75" x14ac:dyDescent="0.3">
      <c r="AE57592" s="70"/>
    </row>
    <row r="57593" spans="31:31" ht="15.75" x14ac:dyDescent="0.3">
      <c r="AE57593" s="70"/>
    </row>
    <row r="57594" spans="31:31" ht="15.75" x14ac:dyDescent="0.3">
      <c r="AE57594" s="70"/>
    </row>
    <row r="57595" spans="31:31" ht="15.75" x14ac:dyDescent="0.3">
      <c r="AE57595" s="70"/>
    </row>
    <row r="57596" spans="31:31" ht="15.75" x14ac:dyDescent="0.3">
      <c r="AE57596" s="70"/>
    </row>
    <row r="57597" spans="31:31" ht="15.75" x14ac:dyDescent="0.3">
      <c r="AE57597" s="70"/>
    </row>
    <row r="57598" spans="31:31" ht="15.75" x14ac:dyDescent="0.3">
      <c r="AE57598" s="70"/>
    </row>
    <row r="57599" spans="31:31" ht="15.75" x14ac:dyDescent="0.3">
      <c r="AE57599" s="70"/>
    </row>
    <row r="57600" spans="31:31" ht="15.75" x14ac:dyDescent="0.3">
      <c r="AE57600" s="70"/>
    </row>
    <row r="57601" spans="31:31" ht="15.75" x14ac:dyDescent="0.3">
      <c r="AE57601" s="70"/>
    </row>
    <row r="57602" spans="31:31" ht="15.75" x14ac:dyDescent="0.3">
      <c r="AE57602" s="70"/>
    </row>
    <row r="57603" spans="31:31" ht="15.75" x14ac:dyDescent="0.3">
      <c r="AE57603" s="70"/>
    </row>
    <row r="57604" spans="31:31" ht="15.75" x14ac:dyDescent="0.3">
      <c r="AE57604" s="70"/>
    </row>
    <row r="57605" spans="31:31" ht="15.75" x14ac:dyDescent="0.3">
      <c r="AE57605" s="70"/>
    </row>
    <row r="57606" spans="31:31" ht="15.75" x14ac:dyDescent="0.3">
      <c r="AE57606" s="70"/>
    </row>
    <row r="57607" spans="31:31" ht="15.75" x14ac:dyDescent="0.3">
      <c r="AE57607" s="70"/>
    </row>
    <row r="57608" spans="31:31" ht="15.75" x14ac:dyDescent="0.3">
      <c r="AE57608" s="70"/>
    </row>
    <row r="57609" spans="31:31" ht="15.75" x14ac:dyDescent="0.3">
      <c r="AE57609" s="70"/>
    </row>
    <row r="57610" spans="31:31" ht="15.75" x14ac:dyDescent="0.3">
      <c r="AE57610" s="70"/>
    </row>
    <row r="57611" spans="31:31" ht="15.75" x14ac:dyDescent="0.3">
      <c r="AE57611" s="70"/>
    </row>
    <row r="57612" spans="31:31" ht="15.75" x14ac:dyDescent="0.3">
      <c r="AE57612" s="70"/>
    </row>
    <row r="57613" spans="31:31" ht="15.75" x14ac:dyDescent="0.3">
      <c r="AE57613" s="70"/>
    </row>
    <row r="57614" spans="31:31" ht="15.75" x14ac:dyDescent="0.3">
      <c r="AE57614" s="70"/>
    </row>
    <row r="57615" spans="31:31" ht="15.75" x14ac:dyDescent="0.3">
      <c r="AE57615" s="70"/>
    </row>
    <row r="57616" spans="31:31" ht="15.75" x14ac:dyDescent="0.3">
      <c r="AE57616" s="70"/>
    </row>
    <row r="57617" spans="31:31" ht="15.75" x14ac:dyDescent="0.3">
      <c r="AE57617" s="70"/>
    </row>
    <row r="57618" spans="31:31" ht="15.75" x14ac:dyDescent="0.3">
      <c r="AE57618" s="70"/>
    </row>
    <row r="57619" spans="31:31" ht="15.75" x14ac:dyDescent="0.3">
      <c r="AE57619" s="70"/>
    </row>
    <row r="57620" spans="31:31" ht="15.75" x14ac:dyDescent="0.3">
      <c r="AE57620" s="70"/>
    </row>
    <row r="57621" spans="31:31" ht="15.75" x14ac:dyDescent="0.3">
      <c r="AE57621" s="70"/>
    </row>
    <row r="57622" spans="31:31" ht="15.75" x14ac:dyDescent="0.3">
      <c r="AE57622" s="70"/>
    </row>
    <row r="57623" spans="31:31" ht="15.75" x14ac:dyDescent="0.3">
      <c r="AE57623" s="70"/>
    </row>
    <row r="57624" spans="31:31" ht="15.75" x14ac:dyDescent="0.3">
      <c r="AE57624" s="70"/>
    </row>
    <row r="57625" spans="31:31" ht="15.75" x14ac:dyDescent="0.3">
      <c r="AE57625" s="70"/>
    </row>
    <row r="57626" spans="31:31" ht="15.75" x14ac:dyDescent="0.3">
      <c r="AE57626" s="70"/>
    </row>
    <row r="57627" spans="31:31" ht="15.75" x14ac:dyDescent="0.3">
      <c r="AE57627" s="70"/>
    </row>
    <row r="57628" spans="31:31" ht="15.75" x14ac:dyDescent="0.3">
      <c r="AE57628" s="70"/>
    </row>
    <row r="57629" spans="31:31" ht="15.75" x14ac:dyDescent="0.3">
      <c r="AE57629" s="70"/>
    </row>
    <row r="57630" spans="31:31" ht="15.75" x14ac:dyDescent="0.3">
      <c r="AE57630" s="70"/>
    </row>
    <row r="57631" spans="31:31" ht="15.75" x14ac:dyDescent="0.3">
      <c r="AE57631" s="70"/>
    </row>
    <row r="57632" spans="31:31" ht="15.75" x14ac:dyDescent="0.3">
      <c r="AE57632" s="70"/>
    </row>
    <row r="57633" spans="31:31" ht="15.75" x14ac:dyDescent="0.3">
      <c r="AE57633" s="70"/>
    </row>
    <row r="57634" spans="31:31" ht="15.75" x14ac:dyDescent="0.3">
      <c r="AE57634" s="70"/>
    </row>
    <row r="57635" spans="31:31" ht="15.75" x14ac:dyDescent="0.3">
      <c r="AE57635" s="70"/>
    </row>
    <row r="57636" spans="31:31" ht="15.75" x14ac:dyDescent="0.3">
      <c r="AE57636" s="70"/>
    </row>
    <row r="57637" spans="31:31" ht="15.75" x14ac:dyDescent="0.3">
      <c r="AE57637" s="70"/>
    </row>
    <row r="57638" spans="31:31" ht="15.75" x14ac:dyDescent="0.3">
      <c r="AE57638" s="70"/>
    </row>
    <row r="57639" spans="31:31" ht="15.75" x14ac:dyDescent="0.3">
      <c r="AE57639" s="70"/>
    </row>
    <row r="57640" spans="31:31" ht="15.75" x14ac:dyDescent="0.3">
      <c r="AE57640" s="70"/>
    </row>
    <row r="57641" spans="31:31" ht="15.75" x14ac:dyDescent="0.3">
      <c r="AE57641" s="70"/>
    </row>
    <row r="57642" spans="31:31" ht="15.75" x14ac:dyDescent="0.3">
      <c r="AE57642" s="70"/>
    </row>
    <row r="57643" spans="31:31" ht="15.75" x14ac:dyDescent="0.3">
      <c r="AE57643" s="70"/>
    </row>
    <row r="57644" spans="31:31" ht="15.75" x14ac:dyDescent="0.3">
      <c r="AE57644" s="70"/>
    </row>
    <row r="57645" spans="31:31" ht="15.75" x14ac:dyDescent="0.3">
      <c r="AE57645" s="70"/>
    </row>
    <row r="57646" spans="31:31" ht="15.75" x14ac:dyDescent="0.3">
      <c r="AE57646" s="70"/>
    </row>
    <row r="57647" spans="31:31" ht="15.75" x14ac:dyDescent="0.3">
      <c r="AE57647" s="70"/>
    </row>
    <row r="57648" spans="31:31" ht="15.75" x14ac:dyDescent="0.3">
      <c r="AE57648" s="70"/>
    </row>
    <row r="57649" spans="31:31" ht="15.75" x14ac:dyDescent="0.3">
      <c r="AE57649" s="70"/>
    </row>
    <row r="57650" spans="31:31" ht="15.75" x14ac:dyDescent="0.3">
      <c r="AE57650" s="70"/>
    </row>
    <row r="57651" spans="31:31" ht="15.75" x14ac:dyDescent="0.3">
      <c r="AE57651" s="70"/>
    </row>
    <row r="57652" spans="31:31" ht="15.75" x14ac:dyDescent="0.3">
      <c r="AE57652" s="70"/>
    </row>
    <row r="57653" spans="31:31" ht="15.75" x14ac:dyDescent="0.3">
      <c r="AE57653" s="70"/>
    </row>
    <row r="57654" spans="31:31" ht="15.75" x14ac:dyDescent="0.3">
      <c r="AE57654" s="70"/>
    </row>
    <row r="57655" spans="31:31" ht="15.75" x14ac:dyDescent="0.3">
      <c r="AE57655" s="70"/>
    </row>
    <row r="57656" spans="31:31" ht="15.75" x14ac:dyDescent="0.3">
      <c r="AE57656" s="70"/>
    </row>
    <row r="57657" spans="31:31" ht="15.75" x14ac:dyDescent="0.3">
      <c r="AE57657" s="70"/>
    </row>
    <row r="57658" spans="31:31" ht="15.75" x14ac:dyDescent="0.3">
      <c r="AE57658" s="70"/>
    </row>
    <row r="57659" spans="31:31" ht="15.75" x14ac:dyDescent="0.3">
      <c r="AE57659" s="70"/>
    </row>
    <row r="57660" spans="31:31" ht="15.75" x14ac:dyDescent="0.3">
      <c r="AE57660" s="70"/>
    </row>
    <row r="57661" spans="31:31" ht="15.75" x14ac:dyDescent="0.3">
      <c r="AE57661" s="70"/>
    </row>
    <row r="57662" spans="31:31" ht="15.75" x14ac:dyDescent="0.3">
      <c r="AE57662" s="70"/>
    </row>
    <row r="57663" spans="31:31" ht="15.75" x14ac:dyDescent="0.3">
      <c r="AE57663" s="70"/>
    </row>
    <row r="57664" spans="31:31" ht="15.75" x14ac:dyDescent="0.3">
      <c r="AE57664" s="70"/>
    </row>
    <row r="57665" spans="31:31" ht="15.75" x14ac:dyDescent="0.3">
      <c r="AE57665" s="70"/>
    </row>
    <row r="57666" spans="31:31" ht="15.75" x14ac:dyDescent="0.3">
      <c r="AE57666" s="70"/>
    </row>
    <row r="57667" spans="31:31" ht="15.75" x14ac:dyDescent="0.3">
      <c r="AE57667" s="70"/>
    </row>
    <row r="57668" spans="31:31" ht="15.75" x14ac:dyDescent="0.3">
      <c r="AE57668" s="70"/>
    </row>
    <row r="57669" spans="31:31" ht="15.75" x14ac:dyDescent="0.3">
      <c r="AE57669" s="70"/>
    </row>
    <row r="57670" spans="31:31" ht="15.75" x14ac:dyDescent="0.3">
      <c r="AE57670" s="70"/>
    </row>
    <row r="57671" spans="31:31" ht="15.75" x14ac:dyDescent="0.3">
      <c r="AE57671" s="70"/>
    </row>
    <row r="57672" spans="31:31" ht="15.75" x14ac:dyDescent="0.3">
      <c r="AE57672" s="70"/>
    </row>
    <row r="57673" spans="31:31" ht="15.75" x14ac:dyDescent="0.3">
      <c r="AE57673" s="70"/>
    </row>
    <row r="57674" spans="31:31" ht="15.75" x14ac:dyDescent="0.3">
      <c r="AE57674" s="70"/>
    </row>
    <row r="57675" spans="31:31" ht="15.75" x14ac:dyDescent="0.3">
      <c r="AE57675" s="70"/>
    </row>
    <row r="57676" spans="31:31" ht="15.75" x14ac:dyDescent="0.3">
      <c r="AE57676" s="70"/>
    </row>
    <row r="57677" spans="31:31" ht="15.75" x14ac:dyDescent="0.3">
      <c r="AE57677" s="70"/>
    </row>
    <row r="57678" spans="31:31" ht="15.75" x14ac:dyDescent="0.3">
      <c r="AE57678" s="70"/>
    </row>
    <row r="57679" spans="31:31" ht="15.75" x14ac:dyDescent="0.3">
      <c r="AE57679" s="70"/>
    </row>
    <row r="57680" spans="31:31" ht="15.75" x14ac:dyDescent="0.3">
      <c r="AE57680" s="70"/>
    </row>
    <row r="57681" spans="31:31" ht="15.75" x14ac:dyDescent="0.3">
      <c r="AE57681" s="70"/>
    </row>
    <row r="57682" spans="31:31" ht="15.75" x14ac:dyDescent="0.3">
      <c r="AE57682" s="70"/>
    </row>
    <row r="57683" spans="31:31" ht="15.75" x14ac:dyDescent="0.3">
      <c r="AE57683" s="70"/>
    </row>
    <row r="57684" spans="31:31" ht="15.75" x14ac:dyDescent="0.3">
      <c r="AE57684" s="70"/>
    </row>
    <row r="57685" spans="31:31" ht="15.75" x14ac:dyDescent="0.3">
      <c r="AE57685" s="70"/>
    </row>
    <row r="57686" spans="31:31" ht="15.75" x14ac:dyDescent="0.3">
      <c r="AE57686" s="70"/>
    </row>
    <row r="57687" spans="31:31" ht="15.75" x14ac:dyDescent="0.3">
      <c r="AE57687" s="70"/>
    </row>
    <row r="57688" spans="31:31" ht="15.75" x14ac:dyDescent="0.3">
      <c r="AE57688" s="70"/>
    </row>
    <row r="57689" spans="31:31" ht="15.75" x14ac:dyDescent="0.3">
      <c r="AE57689" s="70"/>
    </row>
    <row r="57690" spans="31:31" ht="15.75" x14ac:dyDescent="0.3">
      <c r="AE57690" s="70"/>
    </row>
    <row r="57691" spans="31:31" ht="15.75" x14ac:dyDescent="0.3">
      <c r="AE57691" s="70"/>
    </row>
    <row r="57692" spans="31:31" ht="15.75" x14ac:dyDescent="0.3">
      <c r="AE57692" s="70"/>
    </row>
    <row r="57693" spans="31:31" ht="15.75" x14ac:dyDescent="0.3">
      <c r="AE57693" s="70"/>
    </row>
    <row r="57694" spans="31:31" ht="15.75" x14ac:dyDescent="0.3">
      <c r="AE57694" s="70"/>
    </row>
    <row r="57695" spans="31:31" ht="15.75" x14ac:dyDescent="0.3">
      <c r="AE57695" s="70"/>
    </row>
    <row r="57696" spans="31:31" ht="15.75" x14ac:dyDescent="0.3">
      <c r="AE57696" s="70"/>
    </row>
    <row r="57697" spans="31:31" ht="15.75" x14ac:dyDescent="0.3">
      <c r="AE57697" s="70"/>
    </row>
    <row r="57698" spans="31:31" ht="15.75" x14ac:dyDescent="0.3">
      <c r="AE57698" s="70"/>
    </row>
    <row r="57699" spans="31:31" ht="15.75" x14ac:dyDescent="0.3">
      <c r="AE57699" s="70"/>
    </row>
    <row r="57700" spans="31:31" ht="15.75" x14ac:dyDescent="0.3">
      <c r="AE57700" s="70"/>
    </row>
    <row r="57701" spans="31:31" ht="15.75" x14ac:dyDescent="0.3">
      <c r="AE57701" s="70"/>
    </row>
    <row r="57702" spans="31:31" ht="15.75" x14ac:dyDescent="0.3">
      <c r="AE57702" s="70"/>
    </row>
    <row r="57703" spans="31:31" ht="15.75" x14ac:dyDescent="0.3">
      <c r="AE57703" s="70"/>
    </row>
    <row r="57704" spans="31:31" ht="15.75" x14ac:dyDescent="0.3">
      <c r="AE57704" s="70"/>
    </row>
    <row r="57705" spans="31:31" ht="15.75" x14ac:dyDescent="0.3">
      <c r="AE57705" s="70"/>
    </row>
    <row r="57706" spans="31:31" ht="15.75" x14ac:dyDescent="0.3">
      <c r="AE57706" s="70"/>
    </row>
    <row r="57707" spans="31:31" ht="15.75" x14ac:dyDescent="0.3">
      <c r="AE57707" s="70"/>
    </row>
    <row r="57708" spans="31:31" ht="15.75" x14ac:dyDescent="0.3">
      <c r="AE57708" s="70"/>
    </row>
    <row r="57709" spans="31:31" ht="15.75" x14ac:dyDescent="0.3">
      <c r="AE57709" s="70"/>
    </row>
    <row r="57710" spans="31:31" ht="15.75" x14ac:dyDescent="0.3">
      <c r="AE57710" s="70"/>
    </row>
    <row r="57711" spans="31:31" ht="15.75" x14ac:dyDescent="0.3">
      <c r="AE57711" s="70"/>
    </row>
    <row r="57712" spans="31:31" ht="15.75" x14ac:dyDescent="0.3">
      <c r="AE57712" s="70"/>
    </row>
    <row r="57713" spans="31:31" ht="15.75" x14ac:dyDescent="0.3">
      <c r="AE57713" s="70"/>
    </row>
    <row r="57714" spans="31:31" ht="15.75" x14ac:dyDescent="0.3">
      <c r="AE57714" s="70"/>
    </row>
    <row r="57715" spans="31:31" ht="15.75" x14ac:dyDescent="0.3">
      <c r="AE57715" s="70"/>
    </row>
    <row r="57716" spans="31:31" ht="15.75" x14ac:dyDescent="0.3">
      <c r="AE57716" s="70"/>
    </row>
    <row r="57717" spans="31:31" ht="15.75" x14ac:dyDescent="0.3">
      <c r="AE57717" s="70"/>
    </row>
    <row r="57718" spans="31:31" ht="15.75" x14ac:dyDescent="0.3">
      <c r="AE57718" s="70"/>
    </row>
    <row r="57719" spans="31:31" ht="15.75" x14ac:dyDescent="0.3">
      <c r="AE57719" s="70"/>
    </row>
    <row r="57720" spans="31:31" ht="15.75" x14ac:dyDescent="0.3">
      <c r="AE57720" s="70"/>
    </row>
    <row r="57721" spans="31:31" ht="15.75" x14ac:dyDescent="0.3">
      <c r="AE57721" s="70"/>
    </row>
    <row r="57722" spans="31:31" ht="15.75" x14ac:dyDescent="0.3">
      <c r="AE57722" s="70"/>
    </row>
    <row r="57723" spans="31:31" ht="15.75" x14ac:dyDescent="0.3">
      <c r="AE57723" s="70"/>
    </row>
    <row r="57724" spans="31:31" ht="15.75" x14ac:dyDescent="0.3">
      <c r="AE57724" s="70"/>
    </row>
    <row r="57725" spans="31:31" ht="15.75" x14ac:dyDescent="0.3">
      <c r="AE57725" s="70"/>
    </row>
    <row r="57726" spans="31:31" ht="15.75" x14ac:dyDescent="0.3">
      <c r="AE57726" s="70"/>
    </row>
    <row r="57727" spans="31:31" ht="15.75" x14ac:dyDescent="0.3">
      <c r="AE57727" s="70"/>
    </row>
    <row r="57728" spans="31:31" ht="15.75" x14ac:dyDescent="0.3">
      <c r="AE57728" s="70"/>
    </row>
    <row r="57729" spans="31:31" ht="15.75" x14ac:dyDescent="0.3">
      <c r="AE57729" s="70"/>
    </row>
    <row r="57730" spans="31:31" ht="15.75" x14ac:dyDescent="0.3">
      <c r="AE57730" s="70"/>
    </row>
    <row r="57731" spans="31:31" ht="15.75" x14ac:dyDescent="0.3">
      <c r="AE57731" s="70"/>
    </row>
    <row r="57732" spans="31:31" ht="15.75" x14ac:dyDescent="0.3">
      <c r="AE57732" s="70"/>
    </row>
    <row r="57733" spans="31:31" ht="15.75" x14ac:dyDescent="0.3">
      <c r="AE57733" s="70"/>
    </row>
    <row r="57734" spans="31:31" ht="15.75" x14ac:dyDescent="0.3">
      <c r="AE57734" s="70"/>
    </row>
    <row r="57735" spans="31:31" ht="15.75" x14ac:dyDescent="0.3">
      <c r="AE57735" s="70"/>
    </row>
    <row r="57736" spans="31:31" ht="15.75" x14ac:dyDescent="0.3">
      <c r="AE57736" s="70"/>
    </row>
    <row r="57737" spans="31:31" ht="15.75" x14ac:dyDescent="0.3">
      <c r="AE57737" s="70"/>
    </row>
    <row r="57738" spans="31:31" ht="15.75" x14ac:dyDescent="0.3">
      <c r="AE57738" s="70"/>
    </row>
    <row r="57739" spans="31:31" ht="15.75" x14ac:dyDescent="0.3">
      <c r="AE57739" s="70"/>
    </row>
    <row r="57740" spans="31:31" ht="15.75" x14ac:dyDescent="0.3">
      <c r="AE57740" s="70"/>
    </row>
    <row r="57741" spans="31:31" ht="15.75" x14ac:dyDescent="0.3">
      <c r="AE57741" s="70"/>
    </row>
    <row r="57742" spans="31:31" ht="15.75" x14ac:dyDescent="0.3">
      <c r="AE57742" s="70"/>
    </row>
    <row r="57743" spans="31:31" ht="15.75" x14ac:dyDescent="0.3">
      <c r="AE57743" s="70"/>
    </row>
    <row r="57744" spans="31:31" ht="15.75" x14ac:dyDescent="0.3">
      <c r="AE57744" s="70"/>
    </row>
    <row r="57745" spans="31:31" ht="15.75" x14ac:dyDescent="0.3">
      <c r="AE57745" s="70"/>
    </row>
    <row r="57746" spans="31:31" ht="15.75" x14ac:dyDescent="0.3">
      <c r="AE57746" s="70"/>
    </row>
    <row r="57747" spans="31:31" ht="15.75" x14ac:dyDescent="0.3">
      <c r="AE57747" s="70"/>
    </row>
    <row r="57748" spans="31:31" ht="15.75" x14ac:dyDescent="0.3">
      <c r="AE57748" s="70"/>
    </row>
    <row r="57749" spans="31:31" ht="15.75" x14ac:dyDescent="0.3">
      <c r="AE57749" s="70"/>
    </row>
    <row r="57750" spans="31:31" ht="15.75" x14ac:dyDescent="0.3">
      <c r="AE57750" s="70"/>
    </row>
    <row r="57751" spans="31:31" ht="15.75" x14ac:dyDescent="0.3">
      <c r="AE57751" s="70"/>
    </row>
    <row r="57752" spans="31:31" ht="15.75" x14ac:dyDescent="0.3">
      <c r="AE57752" s="70"/>
    </row>
    <row r="57753" spans="31:31" ht="15.75" x14ac:dyDescent="0.3">
      <c r="AE57753" s="70"/>
    </row>
    <row r="57754" spans="31:31" ht="15.75" x14ac:dyDescent="0.3">
      <c r="AE57754" s="70"/>
    </row>
    <row r="57755" spans="31:31" ht="15.75" x14ac:dyDescent="0.3">
      <c r="AE57755" s="70"/>
    </row>
    <row r="57756" spans="31:31" ht="15.75" x14ac:dyDescent="0.3">
      <c r="AE57756" s="70"/>
    </row>
    <row r="57757" spans="31:31" ht="15.75" x14ac:dyDescent="0.3">
      <c r="AE57757" s="70"/>
    </row>
    <row r="57758" spans="31:31" ht="15.75" x14ac:dyDescent="0.3">
      <c r="AE57758" s="70"/>
    </row>
    <row r="57759" spans="31:31" ht="15.75" x14ac:dyDescent="0.3">
      <c r="AE57759" s="70"/>
    </row>
    <row r="57760" spans="31:31" ht="15.75" x14ac:dyDescent="0.3">
      <c r="AE57760" s="70"/>
    </row>
    <row r="57761" spans="31:31" ht="15.75" x14ac:dyDescent="0.3">
      <c r="AE57761" s="70"/>
    </row>
    <row r="57762" spans="31:31" ht="15.75" x14ac:dyDescent="0.3">
      <c r="AE57762" s="70"/>
    </row>
    <row r="57763" spans="31:31" ht="15.75" x14ac:dyDescent="0.3">
      <c r="AE57763" s="70"/>
    </row>
    <row r="57764" spans="31:31" ht="15.75" x14ac:dyDescent="0.3">
      <c r="AE57764" s="70"/>
    </row>
    <row r="57765" spans="31:31" ht="15.75" x14ac:dyDescent="0.3">
      <c r="AE57765" s="70"/>
    </row>
    <row r="57766" spans="31:31" ht="15.75" x14ac:dyDescent="0.3">
      <c r="AE57766" s="70"/>
    </row>
    <row r="57767" spans="31:31" ht="15.75" x14ac:dyDescent="0.3">
      <c r="AE57767" s="70"/>
    </row>
    <row r="57768" spans="31:31" ht="15.75" x14ac:dyDescent="0.3">
      <c r="AE57768" s="70"/>
    </row>
    <row r="57769" spans="31:31" ht="15.75" x14ac:dyDescent="0.3">
      <c r="AE57769" s="70"/>
    </row>
    <row r="57770" spans="31:31" ht="15.75" x14ac:dyDescent="0.3">
      <c r="AE57770" s="70"/>
    </row>
    <row r="57771" spans="31:31" ht="15.75" x14ac:dyDescent="0.3">
      <c r="AE57771" s="70"/>
    </row>
    <row r="57772" spans="31:31" ht="15.75" x14ac:dyDescent="0.3">
      <c r="AE57772" s="70"/>
    </row>
    <row r="57773" spans="31:31" ht="15.75" x14ac:dyDescent="0.3">
      <c r="AE57773" s="70"/>
    </row>
    <row r="57774" spans="31:31" ht="15.75" x14ac:dyDescent="0.3">
      <c r="AE57774" s="70"/>
    </row>
    <row r="57775" spans="31:31" ht="15.75" x14ac:dyDescent="0.3">
      <c r="AE57775" s="70"/>
    </row>
    <row r="57776" spans="31:31" ht="15.75" x14ac:dyDescent="0.3">
      <c r="AE57776" s="70"/>
    </row>
    <row r="57777" spans="31:31" ht="15.75" x14ac:dyDescent="0.3">
      <c r="AE57777" s="70"/>
    </row>
    <row r="57778" spans="31:31" ht="15.75" x14ac:dyDescent="0.3">
      <c r="AE57778" s="70"/>
    </row>
    <row r="57779" spans="31:31" ht="15.75" x14ac:dyDescent="0.3">
      <c r="AE57779" s="70"/>
    </row>
    <row r="57780" spans="31:31" ht="15.75" x14ac:dyDescent="0.3">
      <c r="AE57780" s="70"/>
    </row>
    <row r="57781" spans="31:31" ht="15.75" x14ac:dyDescent="0.3">
      <c r="AE57781" s="70"/>
    </row>
    <row r="57782" spans="31:31" ht="15.75" x14ac:dyDescent="0.3">
      <c r="AE57782" s="70"/>
    </row>
    <row r="57783" spans="31:31" ht="15.75" x14ac:dyDescent="0.3">
      <c r="AE57783" s="70"/>
    </row>
    <row r="57784" spans="31:31" ht="15.75" x14ac:dyDescent="0.3">
      <c r="AE57784" s="70"/>
    </row>
    <row r="57785" spans="31:31" ht="15.75" x14ac:dyDescent="0.3">
      <c r="AE57785" s="70"/>
    </row>
    <row r="57786" spans="31:31" ht="15.75" x14ac:dyDescent="0.3">
      <c r="AE57786" s="70"/>
    </row>
    <row r="57787" spans="31:31" ht="15.75" x14ac:dyDescent="0.3">
      <c r="AE57787" s="70"/>
    </row>
    <row r="57788" spans="31:31" ht="15.75" x14ac:dyDescent="0.3">
      <c r="AE57788" s="70"/>
    </row>
    <row r="57789" spans="31:31" ht="15.75" x14ac:dyDescent="0.3">
      <c r="AE57789" s="70"/>
    </row>
    <row r="57790" spans="31:31" ht="15.75" x14ac:dyDescent="0.3">
      <c r="AE57790" s="70"/>
    </row>
    <row r="57791" spans="31:31" ht="15.75" x14ac:dyDescent="0.3">
      <c r="AE57791" s="70"/>
    </row>
    <row r="57792" spans="31:31" ht="15.75" x14ac:dyDescent="0.3">
      <c r="AE57792" s="70"/>
    </row>
    <row r="57793" spans="31:31" ht="15.75" x14ac:dyDescent="0.3">
      <c r="AE57793" s="70"/>
    </row>
    <row r="57794" spans="31:31" ht="15.75" x14ac:dyDescent="0.3">
      <c r="AE57794" s="70"/>
    </row>
    <row r="57795" spans="31:31" ht="15.75" x14ac:dyDescent="0.3">
      <c r="AE57795" s="70"/>
    </row>
    <row r="57796" spans="31:31" ht="15.75" x14ac:dyDescent="0.3">
      <c r="AE57796" s="70"/>
    </row>
    <row r="57797" spans="31:31" ht="15.75" x14ac:dyDescent="0.3">
      <c r="AE57797" s="70"/>
    </row>
    <row r="57798" spans="31:31" ht="15.75" x14ac:dyDescent="0.3">
      <c r="AE57798" s="70"/>
    </row>
    <row r="57799" spans="31:31" ht="15.75" x14ac:dyDescent="0.3">
      <c r="AE57799" s="70"/>
    </row>
    <row r="57800" spans="31:31" ht="15.75" x14ac:dyDescent="0.3">
      <c r="AE57800" s="70"/>
    </row>
    <row r="57801" spans="31:31" ht="15.75" x14ac:dyDescent="0.3">
      <c r="AE57801" s="70"/>
    </row>
    <row r="57802" spans="31:31" ht="15.75" x14ac:dyDescent="0.3">
      <c r="AE57802" s="70"/>
    </row>
    <row r="57803" spans="31:31" ht="15.75" x14ac:dyDescent="0.3">
      <c r="AE57803" s="70"/>
    </row>
    <row r="57804" spans="31:31" ht="15.75" x14ac:dyDescent="0.3">
      <c r="AE57804" s="70"/>
    </row>
    <row r="57805" spans="31:31" ht="15.75" x14ac:dyDescent="0.3">
      <c r="AE57805" s="70"/>
    </row>
    <row r="57806" spans="31:31" ht="15.75" x14ac:dyDescent="0.3">
      <c r="AE57806" s="70"/>
    </row>
    <row r="57807" spans="31:31" ht="15.75" x14ac:dyDescent="0.3">
      <c r="AE57807" s="70"/>
    </row>
    <row r="57808" spans="31:31" ht="15.75" x14ac:dyDescent="0.3">
      <c r="AE57808" s="70"/>
    </row>
    <row r="57809" spans="31:31" ht="15.75" x14ac:dyDescent="0.3">
      <c r="AE57809" s="70"/>
    </row>
    <row r="57810" spans="31:31" ht="15.75" x14ac:dyDescent="0.3">
      <c r="AE57810" s="70"/>
    </row>
    <row r="57811" spans="31:31" ht="15.75" x14ac:dyDescent="0.3">
      <c r="AE57811" s="70"/>
    </row>
    <row r="57812" spans="31:31" ht="15.75" x14ac:dyDescent="0.3">
      <c r="AE57812" s="70"/>
    </row>
    <row r="57813" spans="31:31" ht="15.75" x14ac:dyDescent="0.3">
      <c r="AE57813" s="70"/>
    </row>
    <row r="57814" spans="31:31" ht="15.75" x14ac:dyDescent="0.3">
      <c r="AE57814" s="70"/>
    </row>
    <row r="57815" spans="31:31" ht="15.75" x14ac:dyDescent="0.3">
      <c r="AE57815" s="70"/>
    </row>
    <row r="57816" spans="31:31" ht="15.75" x14ac:dyDescent="0.3">
      <c r="AE57816" s="70"/>
    </row>
    <row r="57817" spans="31:31" ht="15.75" x14ac:dyDescent="0.3">
      <c r="AE57817" s="70"/>
    </row>
    <row r="57818" spans="31:31" ht="15.75" x14ac:dyDescent="0.3">
      <c r="AE57818" s="70"/>
    </row>
    <row r="57819" spans="31:31" ht="15.75" x14ac:dyDescent="0.3">
      <c r="AE57819" s="70"/>
    </row>
    <row r="57820" spans="31:31" ht="15.75" x14ac:dyDescent="0.3">
      <c r="AE57820" s="70"/>
    </row>
    <row r="57821" spans="31:31" ht="15.75" x14ac:dyDescent="0.3">
      <c r="AE57821" s="70"/>
    </row>
    <row r="57822" spans="31:31" ht="15.75" x14ac:dyDescent="0.3">
      <c r="AE57822" s="70"/>
    </row>
    <row r="57823" spans="31:31" ht="15.75" x14ac:dyDescent="0.3">
      <c r="AE57823" s="70"/>
    </row>
    <row r="57824" spans="31:31" ht="15.75" x14ac:dyDescent="0.3">
      <c r="AE57824" s="70"/>
    </row>
    <row r="57825" spans="31:31" ht="15.75" x14ac:dyDescent="0.3">
      <c r="AE57825" s="70"/>
    </row>
    <row r="57826" spans="31:31" ht="15.75" x14ac:dyDescent="0.3">
      <c r="AE57826" s="70"/>
    </row>
    <row r="57827" spans="31:31" ht="15.75" x14ac:dyDescent="0.3">
      <c r="AE57827" s="70"/>
    </row>
    <row r="57828" spans="31:31" ht="15.75" x14ac:dyDescent="0.3">
      <c r="AE57828" s="70"/>
    </row>
    <row r="57829" spans="31:31" ht="15.75" x14ac:dyDescent="0.3">
      <c r="AE57829" s="70"/>
    </row>
    <row r="57830" spans="31:31" ht="15.75" x14ac:dyDescent="0.3">
      <c r="AE57830" s="70"/>
    </row>
    <row r="57831" spans="31:31" ht="15.75" x14ac:dyDescent="0.3">
      <c r="AE57831" s="70"/>
    </row>
    <row r="57832" spans="31:31" ht="15.75" x14ac:dyDescent="0.3">
      <c r="AE57832" s="70"/>
    </row>
    <row r="57833" spans="31:31" ht="15.75" x14ac:dyDescent="0.3">
      <c r="AE57833" s="70"/>
    </row>
    <row r="57834" spans="31:31" ht="15.75" x14ac:dyDescent="0.3">
      <c r="AE57834" s="70"/>
    </row>
    <row r="57835" spans="31:31" ht="15.75" x14ac:dyDescent="0.3">
      <c r="AE57835" s="70"/>
    </row>
    <row r="57836" spans="31:31" ht="15.75" x14ac:dyDescent="0.3">
      <c r="AE57836" s="70"/>
    </row>
    <row r="57837" spans="31:31" ht="15.75" x14ac:dyDescent="0.3">
      <c r="AE57837" s="70"/>
    </row>
    <row r="57838" spans="31:31" ht="15.75" x14ac:dyDescent="0.3">
      <c r="AE57838" s="70"/>
    </row>
    <row r="57839" spans="31:31" ht="15.75" x14ac:dyDescent="0.3">
      <c r="AE57839" s="70"/>
    </row>
    <row r="57840" spans="31:31" ht="15.75" x14ac:dyDescent="0.3">
      <c r="AE57840" s="70"/>
    </row>
    <row r="57841" spans="31:31" ht="15.75" x14ac:dyDescent="0.3">
      <c r="AE57841" s="70"/>
    </row>
    <row r="57842" spans="31:31" ht="15.75" x14ac:dyDescent="0.3">
      <c r="AE57842" s="70"/>
    </row>
    <row r="57843" spans="31:31" ht="15.75" x14ac:dyDescent="0.3">
      <c r="AE57843" s="70"/>
    </row>
    <row r="57844" spans="31:31" ht="15.75" x14ac:dyDescent="0.3">
      <c r="AE57844" s="70"/>
    </row>
    <row r="57845" spans="31:31" ht="15.75" x14ac:dyDescent="0.3">
      <c r="AE57845" s="70"/>
    </row>
    <row r="57846" spans="31:31" ht="15.75" x14ac:dyDescent="0.3">
      <c r="AE57846" s="70"/>
    </row>
    <row r="57847" spans="31:31" ht="15.75" x14ac:dyDescent="0.3">
      <c r="AE57847" s="70"/>
    </row>
    <row r="57848" spans="31:31" ht="15.75" x14ac:dyDescent="0.3">
      <c r="AE57848" s="70"/>
    </row>
    <row r="57849" spans="31:31" ht="15.75" x14ac:dyDescent="0.3">
      <c r="AE57849" s="70"/>
    </row>
    <row r="57850" spans="31:31" ht="15.75" x14ac:dyDescent="0.3">
      <c r="AE57850" s="70"/>
    </row>
    <row r="57851" spans="31:31" ht="15.75" x14ac:dyDescent="0.3">
      <c r="AE57851" s="70"/>
    </row>
    <row r="57852" spans="31:31" ht="15.75" x14ac:dyDescent="0.3">
      <c r="AE57852" s="70"/>
    </row>
    <row r="57853" spans="31:31" ht="15.75" x14ac:dyDescent="0.3">
      <c r="AE57853" s="70"/>
    </row>
    <row r="57854" spans="31:31" ht="15.75" x14ac:dyDescent="0.3">
      <c r="AE57854" s="70"/>
    </row>
    <row r="57855" spans="31:31" ht="15.75" x14ac:dyDescent="0.3">
      <c r="AE57855" s="70"/>
    </row>
    <row r="57856" spans="31:31" ht="15.75" x14ac:dyDescent="0.3">
      <c r="AE57856" s="70"/>
    </row>
    <row r="57857" spans="31:31" ht="15.75" x14ac:dyDescent="0.3">
      <c r="AE57857" s="70"/>
    </row>
    <row r="57858" spans="31:31" ht="15.75" x14ac:dyDescent="0.3">
      <c r="AE57858" s="70"/>
    </row>
    <row r="57859" spans="31:31" ht="15.75" x14ac:dyDescent="0.3">
      <c r="AE57859" s="70"/>
    </row>
    <row r="57860" spans="31:31" ht="15.75" x14ac:dyDescent="0.3">
      <c r="AE57860" s="70"/>
    </row>
    <row r="57861" spans="31:31" ht="15.75" x14ac:dyDescent="0.3">
      <c r="AE57861" s="70"/>
    </row>
    <row r="57862" spans="31:31" ht="15.75" x14ac:dyDescent="0.3">
      <c r="AE57862" s="70"/>
    </row>
    <row r="57863" spans="31:31" ht="15.75" x14ac:dyDescent="0.3">
      <c r="AE57863" s="70"/>
    </row>
    <row r="57864" spans="31:31" ht="15.75" x14ac:dyDescent="0.3">
      <c r="AE57864" s="70"/>
    </row>
    <row r="57865" spans="31:31" ht="15.75" x14ac:dyDescent="0.3">
      <c r="AE57865" s="70"/>
    </row>
    <row r="57866" spans="31:31" ht="15.75" x14ac:dyDescent="0.3">
      <c r="AE57866" s="70"/>
    </row>
    <row r="57867" spans="31:31" ht="15.75" x14ac:dyDescent="0.3">
      <c r="AE57867" s="70"/>
    </row>
    <row r="57868" spans="31:31" ht="15.75" x14ac:dyDescent="0.3">
      <c r="AE57868" s="70"/>
    </row>
    <row r="57869" spans="31:31" ht="15.75" x14ac:dyDescent="0.3">
      <c r="AE57869" s="70"/>
    </row>
    <row r="57870" spans="31:31" ht="15.75" x14ac:dyDescent="0.3">
      <c r="AE57870" s="70"/>
    </row>
    <row r="57871" spans="31:31" ht="15.75" x14ac:dyDescent="0.3">
      <c r="AE57871" s="70"/>
    </row>
    <row r="57872" spans="31:31" ht="15.75" x14ac:dyDescent="0.3">
      <c r="AE57872" s="70"/>
    </row>
    <row r="57873" spans="31:31" ht="15.75" x14ac:dyDescent="0.3">
      <c r="AE57873" s="70"/>
    </row>
    <row r="57874" spans="31:31" ht="15.75" x14ac:dyDescent="0.3">
      <c r="AE57874" s="70"/>
    </row>
    <row r="57875" spans="31:31" ht="15.75" x14ac:dyDescent="0.3">
      <c r="AE57875" s="70"/>
    </row>
    <row r="57876" spans="31:31" ht="15.75" x14ac:dyDescent="0.3">
      <c r="AE57876" s="70"/>
    </row>
    <row r="57877" spans="31:31" ht="15.75" x14ac:dyDescent="0.3">
      <c r="AE57877" s="70"/>
    </row>
    <row r="57878" spans="31:31" ht="15.75" x14ac:dyDescent="0.3">
      <c r="AE57878" s="70"/>
    </row>
    <row r="57879" spans="31:31" ht="15.75" x14ac:dyDescent="0.3">
      <c r="AE57879" s="70"/>
    </row>
    <row r="57880" spans="31:31" ht="15.75" x14ac:dyDescent="0.3">
      <c r="AE57880" s="70"/>
    </row>
    <row r="57881" spans="31:31" ht="15.75" x14ac:dyDescent="0.3">
      <c r="AE57881" s="70"/>
    </row>
    <row r="57882" spans="31:31" ht="15.75" x14ac:dyDescent="0.3">
      <c r="AE57882" s="70"/>
    </row>
    <row r="57883" spans="31:31" ht="15.75" x14ac:dyDescent="0.3">
      <c r="AE57883" s="70"/>
    </row>
    <row r="57884" spans="31:31" ht="15.75" x14ac:dyDescent="0.3">
      <c r="AE57884" s="70"/>
    </row>
    <row r="57885" spans="31:31" ht="15.75" x14ac:dyDescent="0.3">
      <c r="AE57885" s="70"/>
    </row>
    <row r="57886" spans="31:31" ht="15.75" x14ac:dyDescent="0.3">
      <c r="AE57886" s="70"/>
    </row>
    <row r="57887" spans="31:31" ht="15.75" x14ac:dyDescent="0.3">
      <c r="AE57887" s="70"/>
    </row>
    <row r="57888" spans="31:31" ht="15.75" x14ac:dyDescent="0.3">
      <c r="AE57888" s="70"/>
    </row>
    <row r="57889" spans="31:31" ht="15.75" x14ac:dyDescent="0.3">
      <c r="AE57889" s="70"/>
    </row>
    <row r="57890" spans="31:31" ht="15.75" x14ac:dyDescent="0.3">
      <c r="AE57890" s="70"/>
    </row>
    <row r="57891" spans="31:31" ht="15.75" x14ac:dyDescent="0.3">
      <c r="AE57891" s="70"/>
    </row>
    <row r="57892" spans="31:31" ht="15.75" x14ac:dyDescent="0.3">
      <c r="AE57892" s="70"/>
    </row>
    <row r="57893" spans="31:31" ht="15.75" x14ac:dyDescent="0.3">
      <c r="AE57893" s="70"/>
    </row>
    <row r="57894" spans="31:31" ht="15.75" x14ac:dyDescent="0.3">
      <c r="AE57894" s="70"/>
    </row>
    <row r="57895" spans="31:31" ht="15.75" x14ac:dyDescent="0.3">
      <c r="AE57895" s="70"/>
    </row>
    <row r="57896" spans="31:31" ht="15.75" x14ac:dyDescent="0.3">
      <c r="AE57896" s="70"/>
    </row>
    <row r="57897" spans="31:31" ht="15.75" x14ac:dyDescent="0.3">
      <c r="AE57897" s="70"/>
    </row>
    <row r="57898" spans="31:31" ht="15.75" x14ac:dyDescent="0.3">
      <c r="AE57898" s="70"/>
    </row>
    <row r="57899" spans="31:31" ht="15.75" x14ac:dyDescent="0.3">
      <c r="AE57899" s="70"/>
    </row>
    <row r="57900" spans="31:31" ht="15.75" x14ac:dyDescent="0.3">
      <c r="AE57900" s="70"/>
    </row>
    <row r="57901" spans="31:31" ht="15.75" x14ac:dyDescent="0.3">
      <c r="AE57901" s="70"/>
    </row>
    <row r="57902" spans="31:31" ht="15.75" x14ac:dyDescent="0.3">
      <c r="AE57902" s="70"/>
    </row>
    <row r="57903" spans="31:31" ht="15.75" x14ac:dyDescent="0.3">
      <c r="AE57903" s="70"/>
    </row>
    <row r="57904" spans="31:31" ht="15.75" x14ac:dyDescent="0.3">
      <c r="AE57904" s="70"/>
    </row>
    <row r="57905" spans="31:31" ht="15.75" x14ac:dyDescent="0.3">
      <c r="AE57905" s="70"/>
    </row>
    <row r="57906" spans="31:31" ht="15.75" x14ac:dyDescent="0.3">
      <c r="AE57906" s="70"/>
    </row>
    <row r="57907" spans="31:31" ht="15.75" x14ac:dyDescent="0.3">
      <c r="AE57907" s="70"/>
    </row>
    <row r="57908" spans="31:31" ht="15.75" x14ac:dyDescent="0.3">
      <c r="AE57908" s="70"/>
    </row>
    <row r="57909" spans="31:31" ht="15.75" x14ac:dyDescent="0.3">
      <c r="AE57909" s="70"/>
    </row>
    <row r="57910" spans="31:31" ht="15.75" x14ac:dyDescent="0.3">
      <c r="AE57910" s="70"/>
    </row>
    <row r="57911" spans="31:31" ht="15.75" x14ac:dyDescent="0.3">
      <c r="AE57911" s="70"/>
    </row>
    <row r="57912" spans="31:31" ht="15.75" x14ac:dyDescent="0.3">
      <c r="AE57912" s="70"/>
    </row>
    <row r="57913" spans="31:31" ht="15.75" x14ac:dyDescent="0.3">
      <c r="AE57913" s="70"/>
    </row>
    <row r="57914" spans="31:31" ht="15.75" x14ac:dyDescent="0.3">
      <c r="AE57914" s="70"/>
    </row>
    <row r="57915" spans="31:31" ht="15.75" x14ac:dyDescent="0.3">
      <c r="AE57915" s="70"/>
    </row>
    <row r="57916" spans="31:31" ht="15.75" x14ac:dyDescent="0.3">
      <c r="AE57916" s="70"/>
    </row>
    <row r="57917" spans="31:31" ht="15.75" x14ac:dyDescent="0.3">
      <c r="AE57917" s="70"/>
    </row>
    <row r="57918" spans="31:31" ht="15.75" x14ac:dyDescent="0.3">
      <c r="AE57918" s="70"/>
    </row>
    <row r="57919" spans="31:31" ht="15.75" x14ac:dyDescent="0.3">
      <c r="AE57919" s="70"/>
    </row>
    <row r="57920" spans="31:31" ht="15.75" x14ac:dyDescent="0.3">
      <c r="AE57920" s="70"/>
    </row>
    <row r="57921" spans="31:31" ht="15.75" x14ac:dyDescent="0.3">
      <c r="AE57921" s="70"/>
    </row>
    <row r="57922" spans="31:31" ht="15.75" x14ac:dyDescent="0.3">
      <c r="AE57922" s="70"/>
    </row>
    <row r="57923" spans="31:31" ht="15.75" x14ac:dyDescent="0.3">
      <c r="AE57923" s="70"/>
    </row>
    <row r="57924" spans="31:31" ht="15.75" x14ac:dyDescent="0.3">
      <c r="AE57924" s="70"/>
    </row>
    <row r="57925" spans="31:31" ht="15.75" x14ac:dyDescent="0.3">
      <c r="AE57925" s="70"/>
    </row>
    <row r="57926" spans="31:31" ht="15.75" x14ac:dyDescent="0.3">
      <c r="AE57926" s="70"/>
    </row>
    <row r="57927" spans="31:31" ht="15.75" x14ac:dyDescent="0.3">
      <c r="AE57927" s="70"/>
    </row>
    <row r="57928" spans="31:31" ht="15.75" x14ac:dyDescent="0.3">
      <c r="AE57928" s="70"/>
    </row>
    <row r="57929" spans="31:31" ht="15.75" x14ac:dyDescent="0.3">
      <c r="AE57929" s="70"/>
    </row>
    <row r="57930" spans="31:31" ht="15.75" x14ac:dyDescent="0.3">
      <c r="AE57930" s="70"/>
    </row>
    <row r="57931" spans="31:31" ht="15.75" x14ac:dyDescent="0.3">
      <c r="AE57931" s="70"/>
    </row>
    <row r="57932" spans="31:31" ht="15.75" x14ac:dyDescent="0.3">
      <c r="AE57932" s="70"/>
    </row>
    <row r="57933" spans="31:31" ht="15.75" x14ac:dyDescent="0.3">
      <c r="AE57933" s="70"/>
    </row>
    <row r="57934" spans="31:31" ht="15.75" x14ac:dyDescent="0.3">
      <c r="AE57934" s="70"/>
    </row>
    <row r="57935" spans="31:31" ht="15.75" x14ac:dyDescent="0.3">
      <c r="AE57935" s="70"/>
    </row>
    <row r="57936" spans="31:31" ht="15.75" x14ac:dyDescent="0.3">
      <c r="AE57936" s="70"/>
    </row>
    <row r="57937" spans="31:31" ht="15.75" x14ac:dyDescent="0.3">
      <c r="AE57937" s="70"/>
    </row>
    <row r="57938" spans="31:31" ht="15.75" x14ac:dyDescent="0.3">
      <c r="AE57938" s="70"/>
    </row>
    <row r="57939" spans="31:31" ht="15.75" x14ac:dyDescent="0.3">
      <c r="AE57939" s="70"/>
    </row>
    <row r="57940" spans="31:31" ht="15.75" x14ac:dyDescent="0.3">
      <c r="AE57940" s="70"/>
    </row>
    <row r="57941" spans="31:31" ht="15.75" x14ac:dyDescent="0.3">
      <c r="AE57941" s="70"/>
    </row>
    <row r="57942" spans="31:31" ht="15.75" x14ac:dyDescent="0.3">
      <c r="AE57942" s="70"/>
    </row>
    <row r="57943" spans="31:31" ht="15.75" x14ac:dyDescent="0.3">
      <c r="AE57943" s="70"/>
    </row>
    <row r="57944" spans="31:31" ht="15.75" x14ac:dyDescent="0.3">
      <c r="AE57944" s="70"/>
    </row>
    <row r="57945" spans="31:31" ht="15.75" x14ac:dyDescent="0.3">
      <c r="AE57945" s="70"/>
    </row>
    <row r="57946" spans="31:31" ht="15.75" x14ac:dyDescent="0.3">
      <c r="AE57946" s="70"/>
    </row>
    <row r="57947" spans="31:31" ht="15.75" x14ac:dyDescent="0.3">
      <c r="AE57947" s="70"/>
    </row>
    <row r="57948" spans="31:31" ht="15.75" x14ac:dyDescent="0.3">
      <c r="AE57948" s="70"/>
    </row>
    <row r="57949" spans="31:31" ht="15.75" x14ac:dyDescent="0.3">
      <c r="AE57949" s="70"/>
    </row>
    <row r="57950" spans="31:31" ht="15.75" x14ac:dyDescent="0.3">
      <c r="AE57950" s="70"/>
    </row>
    <row r="57951" spans="31:31" ht="15.75" x14ac:dyDescent="0.3">
      <c r="AE57951" s="70"/>
    </row>
    <row r="57952" spans="31:31" ht="15.75" x14ac:dyDescent="0.3">
      <c r="AE57952" s="70"/>
    </row>
    <row r="57953" spans="31:31" ht="15.75" x14ac:dyDescent="0.3">
      <c r="AE57953" s="70"/>
    </row>
    <row r="57954" spans="31:31" ht="15.75" x14ac:dyDescent="0.3">
      <c r="AE57954" s="70"/>
    </row>
    <row r="57955" spans="31:31" ht="15.75" x14ac:dyDescent="0.3">
      <c r="AE57955" s="70"/>
    </row>
    <row r="57956" spans="31:31" ht="15.75" x14ac:dyDescent="0.3">
      <c r="AE57956" s="70"/>
    </row>
    <row r="57957" spans="31:31" ht="15.75" x14ac:dyDescent="0.3">
      <c r="AE57957" s="70"/>
    </row>
    <row r="57958" spans="31:31" ht="15.75" x14ac:dyDescent="0.3">
      <c r="AE57958" s="70"/>
    </row>
    <row r="57959" spans="31:31" ht="15.75" x14ac:dyDescent="0.3">
      <c r="AE57959" s="70"/>
    </row>
    <row r="57960" spans="31:31" ht="15.75" x14ac:dyDescent="0.3">
      <c r="AE57960" s="70"/>
    </row>
    <row r="57961" spans="31:31" ht="15.75" x14ac:dyDescent="0.3">
      <c r="AE57961" s="70"/>
    </row>
    <row r="57962" spans="31:31" ht="15.75" x14ac:dyDescent="0.3">
      <c r="AE57962" s="70"/>
    </row>
    <row r="57963" spans="31:31" ht="15.75" x14ac:dyDescent="0.3">
      <c r="AE57963" s="70"/>
    </row>
    <row r="57964" spans="31:31" ht="15.75" x14ac:dyDescent="0.3">
      <c r="AE57964" s="70"/>
    </row>
    <row r="57965" spans="31:31" ht="15.75" x14ac:dyDescent="0.3">
      <c r="AE57965" s="70"/>
    </row>
    <row r="57966" spans="31:31" ht="15.75" x14ac:dyDescent="0.3">
      <c r="AE57966" s="70"/>
    </row>
    <row r="57967" spans="31:31" ht="15.75" x14ac:dyDescent="0.3">
      <c r="AE57967" s="70"/>
    </row>
    <row r="57968" spans="31:31" ht="15.75" x14ac:dyDescent="0.3">
      <c r="AE57968" s="70"/>
    </row>
    <row r="57969" spans="31:31" ht="15.75" x14ac:dyDescent="0.3">
      <c r="AE57969" s="70"/>
    </row>
    <row r="57970" spans="31:31" ht="15.75" x14ac:dyDescent="0.3">
      <c r="AE57970" s="70"/>
    </row>
    <row r="57971" spans="31:31" ht="15.75" x14ac:dyDescent="0.3">
      <c r="AE57971" s="70"/>
    </row>
    <row r="57972" spans="31:31" ht="15.75" x14ac:dyDescent="0.3">
      <c r="AE57972" s="70"/>
    </row>
    <row r="57973" spans="31:31" ht="15.75" x14ac:dyDescent="0.3">
      <c r="AE57973" s="70"/>
    </row>
    <row r="57974" spans="31:31" ht="15.75" x14ac:dyDescent="0.3">
      <c r="AE57974" s="70"/>
    </row>
    <row r="57975" spans="31:31" ht="15.75" x14ac:dyDescent="0.3">
      <c r="AE57975" s="70"/>
    </row>
    <row r="57976" spans="31:31" ht="15.75" x14ac:dyDescent="0.3">
      <c r="AE57976" s="70"/>
    </row>
    <row r="57977" spans="31:31" ht="15.75" x14ac:dyDescent="0.3">
      <c r="AE57977" s="70"/>
    </row>
    <row r="57978" spans="31:31" ht="15.75" x14ac:dyDescent="0.3">
      <c r="AE57978" s="70"/>
    </row>
    <row r="57979" spans="31:31" ht="15.75" x14ac:dyDescent="0.3">
      <c r="AE57979" s="70"/>
    </row>
    <row r="57980" spans="31:31" ht="15.75" x14ac:dyDescent="0.3">
      <c r="AE57980" s="70"/>
    </row>
    <row r="57981" spans="31:31" ht="15.75" x14ac:dyDescent="0.3">
      <c r="AE57981" s="70"/>
    </row>
    <row r="57982" spans="31:31" ht="15.75" x14ac:dyDescent="0.3">
      <c r="AE57982" s="70"/>
    </row>
    <row r="57983" spans="31:31" ht="15.75" x14ac:dyDescent="0.3">
      <c r="AE57983" s="70"/>
    </row>
    <row r="57984" spans="31:31" ht="15.75" x14ac:dyDescent="0.3">
      <c r="AE57984" s="70"/>
    </row>
    <row r="57985" spans="31:31" ht="15.75" x14ac:dyDescent="0.3">
      <c r="AE57985" s="70"/>
    </row>
    <row r="57986" spans="31:31" ht="15.75" x14ac:dyDescent="0.3">
      <c r="AE57986" s="70"/>
    </row>
    <row r="57987" spans="31:31" ht="15.75" x14ac:dyDescent="0.3">
      <c r="AE57987" s="70"/>
    </row>
    <row r="57988" spans="31:31" ht="15.75" x14ac:dyDescent="0.3">
      <c r="AE57988" s="70"/>
    </row>
    <row r="57989" spans="31:31" ht="15.75" x14ac:dyDescent="0.3">
      <c r="AE57989" s="70"/>
    </row>
    <row r="57990" spans="31:31" ht="15.75" x14ac:dyDescent="0.3">
      <c r="AE57990" s="70"/>
    </row>
    <row r="57991" spans="31:31" ht="15.75" x14ac:dyDescent="0.3">
      <c r="AE57991" s="70"/>
    </row>
    <row r="57992" spans="31:31" ht="15.75" x14ac:dyDescent="0.3">
      <c r="AE57992" s="70"/>
    </row>
    <row r="57993" spans="31:31" ht="15.75" x14ac:dyDescent="0.3">
      <c r="AE57993" s="70"/>
    </row>
    <row r="57994" spans="31:31" ht="15.75" x14ac:dyDescent="0.3">
      <c r="AE57994" s="70"/>
    </row>
    <row r="57995" spans="31:31" ht="15.75" x14ac:dyDescent="0.3">
      <c r="AE57995" s="70"/>
    </row>
    <row r="57996" spans="31:31" ht="15.75" x14ac:dyDescent="0.3">
      <c r="AE57996" s="70"/>
    </row>
    <row r="57997" spans="31:31" ht="15.75" x14ac:dyDescent="0.3">
      <c r="AE57997" s="70"/>
    </row>
    <row r="57998" spans="31:31" ht="15.75" x14ac:dyDescent="0.3">
      <c r="AE57998" s="70"/>
    </row>
    <row r="57999" spans="31:31" ht="15.75" x14ac:dyDescent="0.3">
      <c r="AE57999" s="70"/>
    </row>
    <row r="58000" spans="31:31" ht="15.75" x14ac:dyDescent="0.3">
      <c r="AE58000" s="70"/>
    </row>
    <row r="58001" spans="31:31" ht="15.75" x14ac:dyDescent="0.3">
      <c r="AE58001" s="70"/>
    </row>
    <row r="58002" spans="31:31" ht="15.75" x14ac:dyDescent="0.3">
      <c r="AE58002" s="70"/>
    </row>
    <row r="58003" spans="31:31" ht="15.75" x14ac:dyDescent="0.3">
      <c r="AE58003" s="70"/>
    </row>
    <row r="58004" spans="31:31" ht="15.75" x14ac:dyDescent="0.3">
      <c r="AE58004" s="70"/>
    </row>
    <row r="58005" spans="31:31" ht="15.75" x14ac:dyDescent="0.3">
      <c r="AE58005" s="70"/>
    </row>
    <row r="58006" spans="31:31" ht="15.75" x14ac:dyDescent="0.3">
      <c r="AE58006" s="70"/>
    </row>
    <row r="58007" spans="31:31" ht="15.75" x14ac:dyDescent="0.3">
      <c r="AE58007" s="70"/>
    </row>
    <row r="58008" spans="31:31" ht="15.75" x14ac:dyDescent="0.3">
      <c r="AE58008" s="70"/>
    </row>
    <row r="58009" spans="31:31" ht="15.75" x14ac:dyDescent="0.3">
      <c r="AE58009" s="70"/>
    </row>
    <row r="58010" spans="31:31" ht="15.75" x14ac:dyDescent="0.3">
      <c r="AE58010" s="70"/>
    </row>
    <row r="58011" spans="31:31" ht="15.75" x14ac:dyDescent="0.3">
      <c r="AE58011" s="70"/>
    </row>
    <row r="58012" spans="31:31" ht="15.75" x14ac:dyDescent="0.3">
      <c r="AE58012" s="70"/>
    </row>
    <row r="58013" spans="31:31" ht="15.75" x14ac:dyDescent="0.3">
      <c r="AE58013" s="70"/>
    </row>
    <row r="58014" spans="31:31" ht="15.75" x14ac:dyDescent="0.3">
      <c r="AE58014" s="70"/>
    </row>
    <row r="58015" spans="31:31" ht="15.75" x14ac:dyDescent="0.3">
      <c r="AE58015" s="70"/>
    </row>
    <row r="58016" spans="31:31" ht="15.75" x14ac:dyDescent="0.3">
      <c r="AE58016" s="70"/>
    </row>
    <row r="58017" spans="31:31" ht="15.75" x14ac:dyDescent="0.3">
      <c r="AE58017" s="70"/>
    </row>
    <row r="58018" spans="31:31" ht="15.75" x14ac:dyDescent="0.3">
      <c r="AE58018" s="70"/>
    </row>
    <row r="58019" spans="31:31" ht="15.75" x14ac:dyDescent="0.3">
      <c r="AE58019" s="70"/>
    </row>
    <row r="58020" spans="31:31" ht="15.75" x14ac:dyDescent="0.3">
      <c r="AE58020" s="70"/>
    </row>
    <row r="58021" spans="31:31" ht="15.75" x14ac:dyDescent="0.3">
      <c r="AE58021" s="70"/>
    </row>
    <row r="58022" spans="31:31" ht="15.75" x14ac:dyDescent="0.3">
      <c r="AE58022" s="70"/>
    </row>
    <row r="58023" spans="31:31" ht="15.75" x14ac:dyDescent="0.3">
      <c r="AE58023" s="70"/>
    </row>
    <row r="58024" spans="31:31" ht="15.75" x14ac:dyDescent="0.3">
      <c r="AE58024" s="70"/>
    </row>
    <row r="58025" spans="31:31" ht="15.75" x14ac:dyDescent="0.3">
      <c r="AE58025" s="70"/>
    </row>
    <row r="58026" spans="31:31" ht="15.75" x14ac:dyDescent="0.3">
      <c r="AE58026" s="70"/>
    </row>
    <row r="58027" spans="31:31" ht="15.75" x14ac:dyDescent="0.3">
      <c r="AE58027" s="70"/>
    </row>
    <row r="58028" spans="31:31" ht="15.75" x14ac:dyDescent="0.3">
      <c r="AE58028" s="70"/>
    </row>
    <row r="58029" spans="31:31" ht="15.75" x14ac:dyDescent="0.3">
      <c r="AE58029" s="70"/>
    </row>
    <row r="58030" spans="31:31" ht="15.75" x14ac:dyDescent="0.3">
      <c r="AE58030" s="70"/>
    </row>
    <row r="58031" spans="31:31" ht="15.75" x14ac:dyDescent="0.3">
      <c r="AE58031" s="70"/>
    </row>
    <row r="58032" spans="31:31" ht="15.75" x14ac:dyDescent="0.3">
      <c r="AE58032" s="70"/>
    </row>
    <row r="58033" spans="31:31" ht="15.75" x14ac:dyDescent="0.3">
      <c r="AE58033" s="70"/>
    </row>
    <row r="58034" spans="31:31" ht="15.75" x14ac:dyDescent="0.3">
      <c r="AE58034" s="70"/>
    </row>
    <row r="58035" spans="31:31" ht="15.75" x14ac:dyDescent="0.3">
      <c r="AE58035" s="70"/>
    </row>
    <row r="58036" spans="31:31" ht="15.75" x14ac:dyDescent="0.3">
      <c r="AE58036" s="70"/>
    </row>
    <row r="58037" spans="31:31" ht="15.75" x14ac:dyDescent="0.3">
      <c r="AE58037" s="70"/>
    </row>
    <row r="58038" spans="31:31" ht="15.75" x14ac:dyDescent="0.3">
      <c r="AE58038" s="70"/>
    </row>
    <row r="58039" spans="31:31" ht="15.75" x14ac:dyDescent="0.3">
      <c r="AE58039" s="70"/>
    </row>
    <row r="58040" spans="31:31" ht="15.75" x14ac:dyDescent="0.3">
      <c r="AE58040" s="70"/>
    </row>
    <row r="58041" spans="31:31" ht="15.75" x14ac:dyDescent="0.3">
      <c r="AE58041" s="70"/>
    </row>
    <row r="58042" spans="31:31" ht="15.75" x14ac:dyDescent="0.3">
      <c r="AE58042" s="70"/>
    </row>
    <row r="58043" spans="31:31" ht="15.75" x14ac:dyDescent="0.3">
      <c r="AE58043" s="70"/>
    </row>
    <row r="58044" spans="31:31" ht="15.75" x14ac:dyDescent="0.3">
      <c r="AE58044" s="70"/>
    </row>
    <row r="58045" spans="31:31" ht="15.75" x14ac:dyDescent="0.3">
      <c r="AE58045" s="70"/>
    </row>
    <row r="58046" spans="31:31" ht="15.75" x14ac:dyDescent="0.3">
      <c r="AE58046" s="70"/>
    </row>
    <row r="58047" spans="31:31" ht="15.75" x14ac:dyDescent="0.3">
      <c r="AE58047" s="70"/>
    </row>
    <row r="58048" spans="31:31" ht="15.75" x14ac:dyDescent="0.3">
      <c r="AE58048" s="70"/>
    </row>
    <row r="58049" spans="31:31" ht="15.75" x14ac:dyDescent="0.3">
      <c r="AE58049" s="70"/>
    </row>
    <row r="58050" spans="31:31" ht="15.75" x14ac:dyDescent="0.3">
      <c r="AE58050" s="70"/>
    </row>
    <row r="58051" spans="31:31" ht="15.75" x14ac:dyDescent="0.3">
      <c r="AE58051" s="70"/>
    </row>
    <row r="58052" spans="31:31" ht="15.75" x14ac:dyDescent="0.3">
      <c r="AE58052" s="70"/>
    </row>
    <row r="58053" spans="31:31" ht="15.75" x14ac:dyDescent="0.3">
      <c r="AE58053" s="70"/>
    </row>
    <row r="58054" spans="31:31" ht="15.75" x14ac:dyDescent="0.3">
      <c r="AE58054" s="70"/>
    </row>
    <row r="58055" spans="31:31" ht="15.75" x14ac:dyDescent="0.3">
      <c r="AE58055" s="70"/>
    </row>
    <row r="58056" spans="31:31" ht="15.75" x14ac:dyDescent="0.3">
      <c r="AE58056" s="70"/>
    </row>
    <row r="58057" spans="31:31" ht="15.75" x14ac:dyDescent="0.3">
      <c r="AE58057" s="70"/>
    </row>
    <row r="58058" spans="31:31" ht="15.75" x14ac:dyDescent="0.3">
      <c r="AE58058" s="70"/>
    </row>
    <row r="58059" spans="31:31" ht="15.75" x14ac:dyDescent="0.3">
      <c r="AE58059" s="70"/>
    </row>
    <row r="58060" spans="31:31" ht="15.75" x14ac:dyDescent="0.3">
      <c r="AE58060" s="70"/>
    </row>
    <row r="58061" spans="31:31" ht="15.75" x14ac:dyDescent="0.3">
      <c r="AE58061" s="70"/>
    </row>
    <row r="58062" spans="31:31" ht="15.75" x14ac:dyDescent="0.3">
      <c r="AE58062" s="70"/>
    </row>
    <row r="58063" spans="31:31" ht="15.75" x14ac:dyDescent="0.3">
      <c r="AE58063" s="70"/>
    </row>
    <row r="58064" spans="31:31" ht="15.75" x14ac:dyDescent="0.3">
      <c r="AE58064" s="70"/>
    </row>
    <row r="58065" spans="31:31" ht="15.75" x14ac:dyDescent="0.3">
      <c r="AE58065" s="70"/>
    </row>
    <row r="58066" spans="31:31" ht="15.75" x14ac:dyDescent="0.3">
      <c r="AE58066" s="70"/>
    </row>
    <row r="58067" spans="31:31" ht="15.75" x14ac:dyDescent="0.3">
      <c r="AE58067" s="70"/>
    </row>
    <row r="58068" spans="31:31" ht="15.75" x14ac:dyDescent="0.3">
      <c r="AE58068" s="70"/>
    </row>
    <row r="58069" spans="31:31" ht="15.75" x14ac:dyDescent="0.3">
      <c r="AE58069" s="70"/>
    </row>
    <row r="58070" spans="31:31" ht="15.75" x14ac:dyDescent="0.3">
      <c r="AE58070" s="70"/>
    </row>
    <row r="58071" spans="31:31" ht="15.75" x14ac:dyDescent="0.3">
      <c r="AE58071" s="70"/>
    </row>
    <row r="58072" spans="31:31" ht="15.75" x14ac:dyDescent="0.3">
      <c r="AE58072" s="70"/>
    </row>
    <row r="58073" spans="31:31" ht="15.75" x14ac:dyDescent="0.3">
      <c r="AE58073" s="70"/>
    </row>
    <row r="58074" spans="31:31" ht="15.75" x14ac:dyDescent="0.3">
      <c r="AE58074" s="70"/>
    </row>
    <row r="58075" spans="31:31" ht="15.75" x14ac:dyDescent="0.3">
      <c r="AE58075" s="70"/>
    </row>
    <row r="58076" spans="31:31" ht="15.75" x14ac:dyDescent="0.3">
      <c r="AE58076" s="70"/>
    </row>
    <row r="58077" spans="31:31" ht="15.75" x14ac:dyDescent="0.3">
      <c r="AE58077" s="70"/>
    </row>
    <row r="58078" spans="31:31" ht="15.75" x14ac:dyDescent="0.3">
      <c r="AE58078" s="70"/>
    </row>
    <row r="58079" spans="31:31" ht="15.75" x14ac:dyDescent="0.3">
      <c r="AE58079" s="70"/>
    </row>
    <row r="58080" spans="31:31" ht="15.75" x14ac:dyDescent="0.3">
      <c r="AE58080" s="70"/>
    </row>
    <row r="58081" spans="31:31" ht="15.75" x14ac:dyDescent="0.3">
      <c r="AE58081" s="70"/>
    </row>
    <row r="58082" spans="31:31" ht="15.75" x14ac:dyDescent="0.3">
      <c r="AE58082" s="70"/>
    </row>
    <row r="58083" spans="31:31" ht="15.75" x14ac:dyDescent="0.3">
      <c r="AE58083" s="70"/>
    </row>
    <row r="58084" spans="31:31" ht="15.75" x14ac:dyDescent="0.3">
      <c r="AE58084" s="70"/>
    </row>
    <row r="58085" spans="31:31" ht="15.75" x14ac:dyDescent="0.3">
      <c r="AE58085" s="70"/>
    </row>
    <row r="58086" spans="31:31" ht="15.75" x14ac:dyDescent="0.3">
      <c r="AE58086" s="70"/>
    </row>
    <row r="58087" spans="31:31" ht="15.75" x14ac:dyDescent="0.3">
      <c r="AE58087" s="70"/>
    </row>
    <row r="58088" spans="31:31" ht="15.75" x14ac:dyDescent="0.3">
      <c r="AE58088" s="70"/>
    </row>
    <row r="58089" spans="31:31" ht="15.75" x14ac:dyDescent="0.3">
      <c r="AE58089" s="70"/>
    </row>
    <row r="58090" spans="31:31" ht="15.75" x14ac:dyDescent="0.3">
      <c r="AE58090" s="70"/>
    </row>
    <row r="58091" spans="31:31" ht="15.75" x14ac:dyDescent="0.3">
      <c r="AE58091" s="70"/>
    </row>
    <row r="58092" spans="31:31" ht="15.75" x14ac:dyDescent="0.3">
      <c r="AE58092" s="70"/>
    </row>
    <row r="58093" spans="31:31" ht="15.75" x14ac:dyDescent="0.3">
      <c r="AE58093" s="70"/>
    </row>
    <row r="58094" spans="31:31" ht="15.75" x14ac:dyDescent="0.3">
      <c r="AE58094" s="70"/>
    </row>
    <row r="58095" spans="31:31" ht="15.75" x14ac:dyDescent="0.3">
      <c r="AE58095" s="70"/>
    </row>
    <row r="58096" spans="31:31" ht="15.75" x14ac:dyDescent="0.3">
      <c r="AE58096" s="70"/>
    </row>
    <row r="58097" spans="31:31" ht="15.75" x14ac:dyDescent="0.3">
      <c r="AE58097" s="70"/>
    </row>
    <row r="58098" spans="31:31" ht="15.75" x14ac:dyDescent="0.3">
      <c r="AE58098" s="70"/>
    </row>
    <row r="58099" spans="31:31" ht="15.75" x14ac:dyDescent="0.3">
      <c r="AE58099" s="70"/>
    </row>
    <row r="58100" spans="31:31" ht="15.75" x14ac:dyDescent="0.3">
      <c r="AE58100" s="70"/>
    </row>
    <row r="58101" spans="31:31" ht="15.75" x14ac:dyDescent="0.3">
      <c r="AE58101" s="70"/>
    </row>
    <row r="58102" spans="31:31" ht="15.75" x14ac:dyDescent="0.3">
      <c r="AE58102" s="70"/>
    </row>
    <row r="58103" spans="31:31" ht="15.75" x14ac:dyDescent="0.3">
      <c r="AE58103" s="70"/>
    </row>
    <row r="58104" spans="31:31" ht="15.75" x14ac:dyDescent="0.3">
      <c r="AE58104" s="70"/>
    </row>
    <row r="58105" spans="31:31" ht="15.75" x14ac:dyDescent="0.3">
      <c r="AE58105" s="70"/>
    </row>
    <row r="58106" spans="31:31" ht="15.75" x14ac:dyDescent="0.3">
      <c r="AE58106" s="70"/>
    </row>
    <row r="58107" spans="31:31" ht="15.75" x14ac:dyDescent="0.3">
      <c r="AE58107" s="70"/>
    </row>
    <row r="58108" spans="31:31" ht="15.75" x14ac:dyDescent="0.3">
      <c r="AE58108" s="70"/>
    </row>
    <row r="58109" spans="31:31" ht="15.75" x14ac:dyDescent="0.3">
      <c r="AE58109" s="70"/>
    </row>
    <row r="58110" spans="31:31" ht="15.75" x14ac:dyDescent="0.3">
      <c r="AE58110" s="70"/>
    </row>
    <row r="58111" spans="31:31" ht="15.75" x14ac:dyDescent="0.3">
      <c r="AE58111" s="70"/>
    </row>
    <row r="58112" spans="31:31" ht="15.75" x14ac:dyDescent="0.3">
      <c r="AE58112" s="70"/>
    </row>
    <row r="58113" spans="31:31" ht="15.75" x14ac:dyDescent="0.3">
      <c r="AE58113" s="70"/>
    </row>
    <row r="58114" spans="31:31" ht="15.75" x14ac:dyDescent="0.3">
      <c r="AE58114" s="70"/>
    </row>
    <row r="58115" spans="31:31" ht="15.75" x14ac:dyDescent="0.3">
      <c r="AE58115" s="70"/>
    </row>
    <row r="58116" spans="31:31" ht="15.75" x14ac:dyDescent="0.3">
      <c r="AE58116" s="70"/>
    </row>
    <row r="58117" spans="31:31" ht="15.75" x14ac:dyDescent="0.3">
      <c r="AE58117" s="70"/>
    </row>
    <row r="58118" spans="31:31" ht="15.75" x14ac:dyDescent="0.3">
      <c r="AE58118" s="70"/>
    </row>
    <row r="58119" spans="31:31" ht="15.75" x14ac:dyDescent="0.3">
      <c r="AE58119" s="70"/>
    </row>
    <row r="58120" spans="31:31" ht="15.75" x14ac:dyDescent="0.3">
      <c r="AE58120" s="70"/>
    </row>
    <row r="58121" spans="31:31" ht="15.75" x14ac:dyDescent="0.3">
      <c r="AE58121" s="70"/>
    </row>
    <row r="58122" spans="31:31" ht="15.75" x14ac:dyDescent="0.3">
      <c r="AE58122" s="70"/>
    </row>
    <row r="58123" spans="31:31" ht="15.75" x14ac:dyDescent="0.3">
      <c r="AE58123" s="70"/>
    </row>
    <row r="58124" spans="31:31" ht="15.75" x14ac:dyDescent="0.3">
      <c r="AE58124" s="70"/>
    </row>
    <row r="58125" spans="31:31" ht="15.75" x14ac:dyDescent="0.3">
      <c r="AE58125" s="70"/>
    </row>
    <row r="58126" spans="31:31" ht="15.75" x14ac:dyDescent="0.3">
      <c r="AE58126" s="70"/>
    </row>
    <row r="58127" spans="31:31" ht="15.75" x14ac:dyDescent="0.3">
      <c r="AE58127" s="70"/>
    </row>
    <row r="58128" spans="31:31" ht="15.75" x14ac:dyDescent="0.3">
      <c r="AE58128" s="70"/>
    </row>
    <row r="58129" spans="31:31" ht="15.75" x14ac:dyDescent="0.3">
      <c r="AE58129" s="70"/>
    </row>
    <row r="58130" spans="31:31" ht="15.75" x14ac:dyDescent="0.3">
      <c r="AE58130" s="70"/>
    </row>
    <row r="58131" spans="31:31" ht="15.75" x14ac:dyDescent="0.3">
      <c r="AE58131" s="70"/>
    </row>
    <row r="58132" spans="31:31" ht="15.75" x14ac:dyDescent="0.3">
      <c r="AE58132" s="70"/>
    </row>
    <row r="58133" spans="31:31" ht="15.75" x14ac:dyDescent="0.3">
      <c r="AE58133" s="70"/>
    </row>
    <row r="58134" spans="31:31" ht="15.75" x14ac:dyDescent="0.3">
      <c r="AE58134" s="70"/>
    </row>
    <row r="58135" spans="31:31" ht="15.75" x14ac:dyDescent="0.3">
      <c r="AE58135" s="70"/>
    </row>
    <row r="58136" spans="31:31" ht="15.75" x14ac:dyDescent="0.3">
      <c r="AE58136" s="70"/>
    </row>
    <row r="58137" spans="31:31" ht="15.75" x14ac:dyDescent="0.3">
      <c r="AE58137" s="70"/>
    </row>
    <row r="58138" spans="31:31" ht="15.75" x14ac:dyDescent="0.3">
      <c r="AE58138" s="70"/>
    </row>
    <row r="58139" spans="31:31" ht="15.75" x14ac:dyDescent="0.3">
      <c r="AE58139" s="70"/>
    </row>
    <row r="58140" spans="31:31" ht="15.75" x14ac:dyDescent="0.3">
      <c r="AE58140" s="70"/>
    </row>
    <row r="58141" spans="31:31" ht="15.75" x14ac:dyDescent="0.3">
      <c r="AE58141" s="70"/>
    </row>
    <row r="58142" spans="31:31" ht="15.75" x14ac:dyDescent="0.3">
      <c r="AE58142" s="70"/>
    </row>
    <row r="58143" spans="31:31" ht="15.75" x14ac:dyDescent="0.3">
      <c r="AE58143" s="70"/>
    </row>
    <row r="58144" spans="31:31" ht="15.75" x14ac:dyDescent="0.3">
      <c r="AE58144" s="70"/>
    </row>
    <row r="58145" spans="31:31" ht="15.75" x14ac:dyDescent="0.3">
      <c r="AE58145" s="70"/>
    </row>
    <row r="58146" spans="31:31" ht="15.75" x14ac:dyDescent="0.3">
      <c r="AE58146" s="70"/>
    </row>
    <row r="58147" spans="31:31" ht="15.75" x14ac:dyDescent="0.3">
      <c r="AE58147" s="70"/>
    </row>
    <row r="58148" spans="31:31" ht="15.75" x14ac:dyDescent="0.3">
      <c r="AE58148" s="70"/>
    </row>
    <row r="58149" spans="31:31" ht="15.75" x14ac:dyDescent="0.3">
      <c r="AE58149" s="70"/>
    </row>
    <row r="58150" spans="31:31" ht="15.75" x14ac:dyDescent="0.3">
      <c r="AE58150" s="70"/>
    </row>
    <row r="58151" spans="31:31" ht="15.75" x14ac:dyDescent="0.3">
      <c r="AE58151" s="70"/>
    </row>
    <row r="58152" spans="31:31" ht="15.75" x14ac:dyDescent="0.3">
      <c r="AE58152" s="70"/>
    </row>
    <row r="58153" spans="31:31" ht="15.75" x14ac:dyDescent="0.3">
      <c r="AE58153" s="70"/>
    </row>
    <row r="58154" spans="31:31" ht="15.75" x14ac:dyDescent="0.3">
      <c r="AE58154" s="70"/>
    </row>
    <row r="58155" spans="31:31" ht="15.75" x14ac:dyDescent="0.3">
      <c r="AE58155" s="70"/>
    </row>
    <row r="58156" spans="31:31" ht="15.75" x14ac:dyDescent="0.3">
      <c r="AE58156" s="70"/>
    </row>
    <row r="58157" spans="31:31" ht="15.75" x14ac:dyDescent="0.3">
      <c r="AE58157" s="70"/>
    </row>
    <row r="58158" spans="31:31" ht="15.75" x14ac:dyDescent="0.3">
      <c r="AE58158" s="70"/>
    </row>
    <row r="58159" spans="31:31" ht="15.75" x14ac:dyDescent="0.3">
      <c r="AE58159" s="70"/>
    </row>
    <row r="58160" spans="31:31" ht="15.75" x14ac:dyDescent="0.3">
      <c r="AE58160" s="70"/>
    </row>
    <row r="58161" spans="31:31" ht="15.75" x14ac:dyDescent="0.3">
      <c r="AE58161" s="70"/>
    </row>
    <row r="58162" spans="31:31" ht="15.75" x14ac:dyDescent="0.3">
      <c r="AE58162" s="70"/>
    </row>
    <row r="58163" spans="31:31" ht="15.75" x14ac:dyDescent="0.3">
      <c r="AE58163" s="70"/>
    </row>
    <row r="58164" spans="31:31" ht="15.75" x14ac:dyDescent="0.3">
      <c r="AE58164" s="70"/>
    </row>
    <row r="58165" spans="31:31" ht="15.75" x14ac:dyDescent="0.3">
      <c r="AE58165" s="70"/>
    </row>
    <row r="58166" spans="31:31" ht="15.75" x14ac:dyDescent="0.3">
      <c r="AE58166" s="70"/>
    </row>
    <row r="58167" spans="31:31" ht="15.75" x14ac:dyDescent="0.3">
      <c r="AE58167" s="70"/>
    </row>
    <row r="58168" spans="31:31" ht="15.75" x14ac:dyDescent="0.3">
      <c r="AE58168" s="70"/>
    </row>
    <row r="58169" spans="31:31" ht="15.75" x14ac:dyDescent="0.3">
      <c r="AE58169" s="70"/>
    </row>
    <row r="58170" spans="31:31" ht="15.75" x14ac:dyDescent="0.3">
      <c r="AE58170" s="70"/>
    </row>
    <row r="58171" spans="31:31" ht="15.75" x14ac:dyDescent="0.3">
      <c r="AE58171" s="70"/>
    </row>
    <row r="58172" spans="31:31" ht="15.75" x14ac:dyDescent="0.3">
      <c r="AE58172" s="70"/>
    </row>
    <row r="58173" spans="31:31" ht="15.75" x14ac:dyDescent="0.3">
      <c r="AE58173" s="70"/>
    </row>
    <row r="58174" spans="31:31" ht="15.75" x14ac:dyDescent="0.3">
      <c r="AE58174" s="70"/>
    </row>
    <row r="58175" spans="31:31" ht="15.75" x14ac:dyDescent="0.3">
      <c r="AE58175" s="70"/>
    </row>
    <row r="58176" spans="31:31" ht="15.75" x14ac:dyDescent="0.3">
      <c r="AE58176" s="70"/>
    </row>
    <row r="58177" spans="31:31" ht="15.75" x14ac:dyDescent="0.3">
      <c r="AE58177" s="70"/>
    </row>
    <row r="58178" spans="31:31" ht="15.75" x14ac:dyDescent="0.3">
      <c r="AE58178" s="70"/>
    </row>
    <row r="58179" spans="31:31" ht="15.75" x14ac:dyDescent="0.3">
      <c r="AE58179" s="70"/>
    </row>
    <row r="58180" spans="31:31" ht="15.75" x14ac:dyDescent="0.3">
      <c r="AE58180" s="70"/>
    </row>
    <row r="58181" spans="31:31" ht="15.75" x14ac:dyDescent="0.3">
      <c r="AE58181" s="70"/>
    </row>
    <row r="58182" spans="31:31" ht="15.75" x14ac:dyDescent="0.3">
      <c r="AE58182" s="70"/>
    </row>
    <row r="58183" spans="31:31" ht="15.75" x14ac:dyDescent="0.3">
      <c r="AE58183" s="70"/>
    </row>
    <row r="58184" spans="31:31" ht="15.75" x14ac:dyDescent="0.3">
      <c r="AE58184" s="70"/>
    </row>
    <row r="58185" spans="31:31" ht="15.75" x14ac:dyDescent="0.3">
      <c r="AE58185" s="70"/>
    </row>
    <row r="58186" spans="31:31" ht="15.75" x14ac:dyDescent="0.3">
      <c r="AE58186" s="70"/>
    </row>
    <row r="58187" spans="31:31" ht="15.75" x14ac:dyDescent="0.3">
      <c r="AE58187" s="70"/>
    </row>
    <row r="58188" spans="31:31" ht="15.75" x14ac:dyDescent="0.3">
      <c r="AE58188" s="70"/>
    </row>
    <row r="58189" spans="31:31" ht="15.75" x14ac:dyDescent="0.3">
      <c r="AE58189" s="70"/>
    </row>
    <row r="58190" spans="31:31" ht="15.75" x14ac:dyDescent="0.3">
      <c r="AE58190" s="70"/>
    </row>
    <row r="58191" spans="31:31" ht="15.75" x14ac:dyDescent="0.3">
      <c r="AE58191" s="70"/>
    </row>
    <row r="58192" spans="31:31" ht="15.75" x14ac:dyDescent="0.3">
      <c r="AE58192" s="70"/>
    </row>
    <row r="58193" spans="31:31" ht="15.75" x14ac:dyDescent="0.3">
      <c r="AE58193" s="70"/>
    </row>
    <row r="58194" spans="31:31" ht="15.75" x14ac:dyDescent="0.3">
      <c r="AE58194" s="70"/>
    </row>
    <row r="58195" spans="31:31" ht="15.75" x14ac:dyDescent="0.3">
      <c r="AE58195" s="70"/>
    </row>
    <row r="58196" spans="31:31" ht="15.75" x14ac:dyDescent="0.3">
      <c r="AE58196" s="70"/>
    </row>
    <row r="58197" spans="31:31" ht="15.75" x14ac:dyDescent="0.3">
      <c r="AE58197" s="70"/>
    </row>
    <row r="58198" spans="31:31" ht="15.75" x14ac:dyDescent="0.3">
      <c r="AE58198" s="70"/>
    </row>
    <row r="58199" spans="31:31" ht="15.75" x14ac:dyDescent="0.3">
      <c r="AE58199" s="70"/>
    </row>
    <row r="58200" spans="31:31" ht="15.75" x14ac:dyDescent="0.3">
      <c r="AE58200" s="70"/>
    </row>
    <row r="58201" spans="31:31" ht="15.75" x14ac:dyDescent="0.3">
      <c r="AE58201" s="70"/>
    </row>
    <row r="58202" spans="31:31" ht="15.75" x14ac:dyDescent="0.3">
      <c r="AE58202" s="70"/>
    </row>
    <row r="58203" spans="31:31" ht="15.75" x14ac:dyDescent="0.3">
      <c r="AE58203" s="70"/>
    </row>
    <row r="58204" spans="31:31" ht="15.75" x14ac:dyDescent="0.3">
      <c r="AE58204" s="70"/>
    </row>
    <row r="58205" spans="31:31" ht="15.75" x14ac:dyDescent="0.3">
      <c r="AE58205" s="70"/>
    </row>
    <row r="58206" spans="31:31" ht="15.75" x14ac:dyDescent="0.3">
      <c r="AE58206" s="70"/>
    </row>
    <row r="58207" spans="31:31" ht="15.75" x14ac:dyDescent="0.3">
      <c r="AE58207" s="70"/>
    </row>
    <row r="58208" spans="31:31" ht="15.75" x14ac:dyDescent="0.3">
      <c r="AE58208" s="70"/>
    </row>
    <row r="58209" spans="31:31" ht="15.75" x14ac:dyDescent="0.3">
      <c r="AE58209" s="70"/>
    </row>
    <row r="58210" spans="31:31" ht="15.75" x14ac:dyDescent="0.3">
      <c r="AE58210" s="70"/>
    </row>
    <row r="58211" spans="31:31" ht="15.75" x14ac:dyDescent="0.3">
      <c r="AE58211" s="70"/>
    </row>
    <row r="58212" spans="31:31" ht="15.75" x14ac:dyDescent="0.3">
      <c r="AE58212" s="70"/>
    </row>
    <row r="58213" spans="31:31" ht="15.75" x14ac:dyDescent="0.3">
      <c r="AE58213" s="70"/>
    </row>
    <row r="58214" spans="31:31" ht="15.75" x14ac:dyDescent="0.3">
      <c r="AE58214" s="70"/>
    </row>
    <row r="58215" spans="31:31" ht="15.75" x14ac:dyDescent="0.3">
      <c r="AE58215" s="70"/>
    </row>
    <row r="58216" spans="31:31" ht="15.75" x14ac:dyDescent="0.3">
      <c r="AE58216" s="70"/>
    </row>
    <row r="58217" spans="31:31" ht="15.75" x14ac:dyDescent="0.3">
      <c r="AE58217" s="70"/>
    </row>
    <row r="58218" spans="31:31" ht="15.75" x14ac:dyDescent="0.3">
      <c r="AE58218" s="70"/>
    </row>
    <row r="58219" spans="31:31" ht="15.75" x14ac:dyDescent="0.3">
      <c r="AE58219" s="70"/>
    </row>
    <row r="58220" spans="31:31" ht="15.75" x14ac:dyDescent="0.3">
      <c r="AE58220" s="70"/>
    </row>
    <row r="58221" spans="31:31" ht="15.75" x14ac:dyDescent="0.3">
      <c r="AE58221" s="70"/>
    </row>
    <row r="58222" spans="31:31" ht="15.75" x14ac:dyDescent="0.3">
      <c r="AE58222" s="70"/>
    </row>
    <row r="58223" spans="31:31" ht="15.75" x14ac:dyDescent="0.3">
      <c r="AE58223" s="70"/>
    </row>
    <row r="58224" spans="31:31" ht="15.75" x14ac:dyDescent="0.3">
      <c r="AE58224" s="70"/>
    </row>
    <row r="58225" spans="31:31" ht="15.75" x14ac:dyDescent="0.3">
      <c r="AE58225" s="70"/>
    </row>
    <row r="58226" spans="31:31" ht="15.75" x14ac:dyDescent="0.3">
      <c r="AE58226" s="70"/>
    </row>
    <row r="58227" spans="31:31" ht="15.75" x14ac:dyDescent="0.3">
      <c r="AE58227" s="70"/>
    </row>
    <row r="58228" spans="31:31" ht="15.75" x14ac:dyDescent="0.3">
      <c r="AE58228" s="70"/>
    </row>
    <row r="58229" spans="31:31" ht="15.75" x14ac:dyDescent="0.3">
      <c r="AE58229" s="70"/>
    </row>
    <row r="58230" spans="31:31" ht="15.75" x14ac:dyDescent="0.3">
      <c r="AE58230" s="70"/>
    </row>
    <row r="58231" spans="31:31" ht="15.75" x14ac:dyDescent="0.3">
      <c r="AE58231" s="70"/>
    </row>
    <row r="58232" spans="31:31" ht="15.75" x14ac:dyDescent="0.3">
      <c r="AE58232" s="70"/>
    </row>
    <row r="58233" spans="31:31" ht="15.75" x14ac:dyDescent="0.3">
      <c r="AE58233" s="70"/>
    </row>
    <row r="58234" spans="31:31" ht="15.75" x14ac:dyDescent="0.3">
      <c r="AE58234" s="70"/>
    </row>
    <row r="58235" spans="31:31" ht="15.75" x14ac:dyDescent="0.3">
      <c r="AE58235" s="70"/>
    </row>
    <row r="58236" spans="31:31" ht="15.75" x14ac:dyDescent="0.3">
      <c r="AE58236" s="70"/>
    </row>
    <row r="58237" spans="31:31" ht="15.75" x14ac:dyDescent="0.3">
      <c r="AE58237" s="70"/>
    </row>
    <row r="58238" spans="31:31" ht="15.75" x14ac:dyDescent="0.3">
      <c r="AE58238" s="70"/>
    </row>
    <row r="58239" spans="31:31" ht="15.75" x14ac:dyDescent="0.3">
      <c r="AE58239" s="70"/>
    </row>
    <row r="58240" spans="31:31" ht="15.75" x14ac:dyDescent="0.3">
      <c r="AE58240" s="70"/>
    </row>
    <row r="58241" spans="31:31" ht="15.75" x14ac:dyDescent="0.3">
      <c r="AE58241" s="70"/>
    </row>
    <row r="58242" spans="31:31" ht="15.75" x14ac:dyDescent="0.3">
      <c r="AE58242" s="70"/>
    </row>
    <row r="58243" spans="31:31" ht="15.75" x14ac:dyDescent="0.3">
      <c r="AE58243" s="70"/>
    </row>
    <row r="58244" spans="31:31" ht="15.75" x14ac:dyDescent="0.3">
      <c r="AE58244" s="70"/>
    </row>
    <row r="58245" spans="31:31" ht="15.75" x14ac:dyDescent="0.3">
      <c r="AE58245" s="70"/>
    </row>
    <row r="58246" spans="31:31" ht="15.75" x14ac:dyDescent="0.3">
      <c r="AE58246" s="70"/>
    </row>
    <row r="58247" spans="31:31" ht="15.75" x14ac:dyDescent="0.3">
      <c r="AE58247" s="70"/>
    </row>
    <row r="58248" spans="31:31" ht="15.75" x14ac:dyDescent="0.3">
      <c r="AE58248" s="70"/>
    </row>
    <row r="58249" spans="31:31" ht="15.75" x14ac:dyDescent="0.3">
      <c r="AE58249" s="70"/>
    </row>
    <row r="58250" spans="31:31" ht="15.75" x14ac:dyDescent="0.3">
      <c r="AE58250" s="70"/>
    </row>
    <row r="58251" spans="31:31" ht="15.75" x14ac:dyDescent="0.3">
      <c r="AE58251" s="70"/>
    </row>
    <row r="58252" spans="31:31" ht="15.75" x14ac:dyDescent="0.3">
      <c r="AE58252" s="70"/>
    </row>
    <row r="58253" spans="31:31" ht="15.75" x14ac:dyDescent="0.3">
      <c r="AE58253" s="70"/>
    </row>
    <row r="58254" spans="31:31" ht="15.75" x14ac:dyDescent="0.3">
      <c r="AE58254" s="70"/>
    </row>
    <row r="58255" spans="31:31" ht="15.75" x14ac:dyDescent="0.3">
      <c r="AE58255" s="70"/>
    </row>
    <row r="58256" spans="31:31" ht="15.75" x14ac:dyDescent="0.3">
      <c r="AE58256" s="70"/>
    </row>
    <row r="58257" spans="31:31" ht="15.75" x14ac:dyDescent="0.3">
      <c r="AE58257" s="70"/>
    </row>
    <row r="58258" spans="31:31" ht="15.75" x14ac:dyDescent="0.3">
      <c r="AE58258" s="70"/>
    </row>
    <row r="58259" spans="31:31" ht="15.75" x14ac:dyDescent="0.3">
      <c r="AE58259" s="70"/>
    </row>
    <row r="58260" spans="31:31" ht="15.75" x14ac:dyDescent="0.3">
      <c r="AE58260" s="70"/>
    </row>
    <row r="58261" spans="31:31" ht="15.75" x14ac:dyDescent="0.3">
      <c r="AE58261" s="70"/>
    </row>
    <row r="58262" spans="31:31" ht="15.75" x14ac:dyDescent="0.3">
      <c r="AE58262" s="70"/>
    </row>
    <row r="58263" spans="31:31" ht="15.75" x14ac:dyDescent="0.3">
      <c r="AE58263" s="70"/>
    </row>
    <row r="58264" spans="31:31" ht="15.75" x14ac:dyDescent="0.3">
      <c r="AE58264" s="70"/>
    </row>
    <row r="58265" spans="31:31" ht="15.75" x14ac:dyDescent="0.3">
      <c r="AE58265" s="70"/>
    </row>
    <row r="58266" spans="31:31" ht="15.75" x14ac:dyDescent="0.3">
      <c r="AE58266" s="70"/>
    </row>
    <row r="58267" spans="31:31" ht="15.75" x14ac:dyDescent="0.3">
      <c r="AE58267" s="70"/>
    </row>
    <row r="58268" spans="31:31" ht="15.75" x14ac:dyDescent="0.3">
      <c r="AE58268" s="70"/>
    </row>
    <row r="58269" spans="31:31" ht="15.75" x14ac:dyDescent="0.3">
      <c r="AE58269" s="70"/>
    </row>
    <row r="58270" spans="31:31" ht="15.75" x14ac:dyDescent="0.3">
      <c r="AE58270" s="70"/>
    </row>
    <row r="58271" spans="31:31" ht="15.75" x14ac:dyDescent="0.3">
      <c r="AE58271" s="70"/>
    </row>
    <row r="58272" spans="31:31" ht="15.75" x14ac:dyDescent="0.3">
      <c r="AE58272" s="70"/>
    </row>
    <row r="58273" spans="31:31" ht="15.75" x14ac:dyDescent="0.3">
      <c r="AE58273" s="70"/>
    </row>
    <row r="58274" spans="31:31" ht="15.75" x14ac:dyDescent="0.3">
      <c r="AE58274" s="70"/>
    </row>
    <row r="58275" spans="31:31" ht="15.75" x14ac:dyDescent="0.3">
      <c r="AE58275" s="70"/>
    </row>
    <row r="58276" spans="31:31" ht="15.75" x14ac:dyDescent="0.3">
      <c r="AE58276" s="70"/>
    </row>
    <row r="58277" spans="31:31" ht="15.75" x14ac:dyDescent="0.3">
      <c r="AE58277" s="70"/>
    </row>
    <row r="58278" spans="31:31" ht="15.75" x14ac:dyDescent="0.3">
      <c r="AE58278" s="70"/>
    </row>
    <row r="58279" spans="31:31" ht="15.75" x14ac:dyDescent="0.3">
      <c r="AE58279" s="70"/>
    </row>
    <row r="58280" spans="31:31" ht="15.75" x14ac:dyDescent="0.3">
      <c r="AE58280" s="70"/>
    </row>
    <row r="58281" spans="31:31" ht="15.75" x14ac:dyDescent="0.3">
      <c r="AE58281" s="70"/>
    </row>
    <row r="58282" spans="31:31" ht="15.75" x14ac:dyDescent="0.3">
      <c r="AE58282" s="70"/>
    </row>
    <row r="58283" spans="31:31" ht="15.75" x14ac:dyDescent="0.3">
      <c r="AE58283" s="70"/>
    </row>
    <row r="58284" spans="31:31" ht="15.75" x14ac:dyDescent="0.3">
      <c r="AE58284" s="70"/>
    </row>
    <row r="58285" spans="31:31" ht="15.75" x14ac:dyDescent="0.3">
      <c r="AE58285" s="70"/>
    </row>
    <row r="58286" spans="31:31" ht="15.75" x14ac:dyDescent="0.3">
      <c r="AE58286" s="70"/>
    </row>
    <row r="58287" spans="31:31" ht="15.75" x14ac:dyDescent="0.3">
      <c r="AE58287" s="70"/>
    </row>
    <row r="58288" spans="31:31" ht="15.75" x14ac:dyDescent="0.3">
      <c r="AE58288" s="70"/>
    </row>
    <row r="58289" spans="31:31" ht="15.75" x14ac:dyDescent="0.3">
      <c r="AE58289" s="70"/>
    </row>
    <row r="58290" spans="31:31" ht="15.75" x14ac:dyDescent="0.3">
      <c r="AE58290" s="70"/>
    </row>
    <row r="58291" spans="31:31" ht="15.75" x14ac:dyDescent="0.3">
      <c r="AE58291" s="70"/>
    </row>
    <row r="58292" spans="31:31" ht="15.75" x14ac:dyDescent="0.3">
      <c r="AE58292" s="70"/>
    </row>
    <row r="58293" spans="31:31" ht="15.75" x14ac:dyDescent="0.3">
      <c r="AE58293" s="70"/>
    </row>
    <row r="58294" spans="31:31" ht="15.75" x14ac:dyDescent="0.3">
      <c r="AE58294" s="70"/>
    </row>
    <row r="58295" spans="31:31" ht="15.75" x14ac:dyDescent="0.3">
      <c r="AE58295" s="70"/>
    </row>
    <row r="58296" spans="31:31" ht="15.75" x14ac:dyDescent="0.3">
      <c r="AE58296" s="70"/>
    </row>
    <row r="58297" spans="31:31" ht="15.75" x14ac:dyDescent="0.3">
      <c r="AE58297" s="70"/>
    </row>
    <row r="58298" spans="31:31" ht="15.75" x14ac:dyDescent="0.3">
      <c r="AE58298" s="70"/>
    </row>
    <row r="58299" spans="31:31" ht="15.75" x14ac:dyDescent="0.3">
      <c r="AE58299" s="70"/>
    </row>
    <row r="58300" spans="31:31" ht="15.75" x14ac:dyDescent="0.3">
      <c r="AE58300" s="70"/>
    </row>
    <row r="58301" spans="31:31" ht="15.75" x14ac:dyDescent="0.3">
      <c r="AE58301" s="70"/>
    </row>
    <row r="58302" spans="31:31" ht="15.75" x14ac:dyDescent="0.3">
      <c r="AE58302" s="70"/>
    </row>
    <row r="58303" spans="31:31" ht="15.75" x14ac:dyDescent="0.3">
      <c r="AE58303" s="70"/>
    </row>
    <row r="58304" spans="31:31" ht="15.75" x14ac:dyDescent="0.3">
      <c r="AE58304" s="70"/>
    </row>
    <row r="58305" spans="31:31" ht="15.75" x14ac:dyDescent="0.3">
      <c r="AE58305" s="70"/>
    </row>
    <row r="58306" spans="31:31" ht="15.75" x14ac:dyDescent="0.3">
      <c r="AE58306" s="70"/>
    </row>
    <row r="58307" spans="31:31" ht="15.75" x14ac:dyDescent="0.3">
      <c r="AE58307" s="70"/>
    </row>
    <row r="58308" spans="31:31" ht="15.75" x14ac:dyDescent="0.3">
      <c r="AE58308" s="70"/>
    </row>
    <row r="58309" spans="31:31" ht="15.75" x14ac:dyDescent="0.3">
      <c r="AE58309" s="70"/>
    </row>
    <row r="58310" spans="31:31" ht="15.75" x14ac:dyDescent="0.3">
      <c r="AE58310" s="70"/>
    </row>
    <row r="58311" spans="31:31" ht="15.75" x14ac:dyDescent="0.3">
      <c r="AE58311" s="70"/>
    </row>
    <row r="58312" spans="31:31" ht="15.75" x14ac:dyDescent="0.3">
      <c r="AE58312" s="70"/>
    </row>
    <row r="58313" spans="31:31" ht="15.75" x14ac:dyDescent="0.3">
      <c r="AE58313" s="70"/>
    </row>
    <row r="58314" spans="31:31" ht="15.75" x14ac:dyDescent="0.3">
      <c r="AE58314" s="70"/>
    </row>
    <row r="58315" spans="31:31" ht="15.75" x14ac:dyDescent="0.3">
      <c r="AE58315" s="70"/>
    </row>
    <row r="58316" spans="31:31" ht="15.75" x14ac:dyDescent="0.3">
      <c r="AE58316" s="70"/>
    </row>
    <row r="58317" spans="31:31" ht="15.75" x14ac:dyDescent="0.3">
      <c r="AE58317" s="70"/>
    </row>
    <row r="58318" spans="31:31" ht="15.75" x14ac:dyDescent="0.3">
      <c r="AE58318" s="70"/>
    </row>
    <row r="58319" spans="31:31" ht="15.75" x14ac:dyDescent="0.3">
      <c r="AE58319" s="70"/>
    </row>
    <row r="58320" spans="31:31" ht="15.75" x14ac:dyDescent="0.3">
      <c r="AE58320" s="70"/>
    </row>
    <row r="58321" spans="31:31" ht="15.75" x14ac:dyDescent="0.3">
      <c r="AE58321" s="70"/>
    </row>
    <row r="58322" spans="31:31" ht="15.75" x14ac:dyDescent="0.3">
      <c r="AE58322" s="70"/>
    </row>
    <row r="58323" spans="31:31" ht="15.75" x14ac:dyDescent="0.3">
      <c r="AE58323" s="70"/>
    </row>
    <row r="58324" spans="31:31" ht="15.75" x14ac:dyDescent="0.3">
      <c r="AE58324" s="70"/>
    </row>
    <row r="58325" spans="31:31" ht="15.75" x14ac:dyDescent="0.3">
      <c r="AE58325" s="70"/>
    </row>
    <row r="58326" spans="31:31" ht="15.75" x14ac:dyDescent="0.3">
      <c r="AE58326" s="70"/>
    </row>
    <row r="58327" spans="31:31" ht="15.75" x14ac:dyDescent="0.3">
      <c r="AE58327" s="70"/>
    </row>
    <row r="58328" spans="31:31" ht="15.75" x14ac:dyDescent="0.3">
      <c r="AE58328" s="70"/>
    </row>
    <row r="58329" spans="31:31" ht="15.75" x14ac:dyDescent="0.3">
      <c r="AE58329" s="70"/>
    </row>
    <row r="58330" spans="31:31" ht="15.75" x14ac:dyDescent="0.3">
      <c r="AE58330" s="70"/>
    </row>
    <row r="58331" spans="31:31" ht="15.75" x14ac:dyDescent="0.3">
      <c r="AE58331" s="70"/>
    </row>
    <row r="58332" spans="31:31" ht="15.75" x14ac:dyDescent="0.3">
      <c r="AE58332" s="70"/>
    </row>
    <row r="58333" spans="31:31" ht="15.75" x14ac:dyDescent="0.3">
      <c r="AE58333" s="70"/>
    </row>
    <row r="58334" spans="31:31" ht="15.75" x14ac:dyDescent="0.3">
      <c r="AE58334" s="70"/>
    </row>
    <row r="58335" spans="31:31" ht="15.75" x14ac:dyDescent="0.3">
      <c r="AE58335" s="70"/>
    </row>
    <row r="58336" spans="31:31" ht="15.75" x14ac:dyDescent="0.3">
      <c r="AE58336" s="70"/>
    </row>
    <row r="58337" spans="31:31" ht="15.75" x14ac:dyDescent="0.3">
      <c r="AE58337" s="70"/>
    </row>
    <row r="58338" spans="31:31" ht="15.75" x14ac:dyDescent="0.3">
      <c r="AE58338" s="70"/>
    </row>
    <row r="58339" spans="31:31" ht="15.75" x14ac:dyDescent="0.3">
      <c r="AE58339" s="70"/>
    </row>
    <row r="58340" spans="31:31" ht="15.75" x14ac:dyDescent="0.3">
      <c r="AE58340" s="70"/>
    </row>
    <row r="58341" spans="31:31" ht="15.75" x14ac:dyDescent="0.3">
      <c r="AE58341" s="70"/>
    </row>
    <row r="58342" spans="31:31" ht="15.75" x14ac:dyDescent="0.3">
      <c r="AE58342" s="70"/>
    </row>
    <row r="58343" spans="31:31" ht="15.75" x14ac:dyDescent="0.3">
      <c r="AE58343" s="70"/>
    </row>
    <row r="58344" spans="31:31" ht="15.75" x14ac:dyDescent="0.3">
      <c r="AE58344" s="70"/>
    </row>
    <row r="58345" spans="31:31" ht="15.75" x14ac:dyDescent="0.3">
      <c r="AE58345" s="70"/>
    </row>
    <row r="58346" spans="31:31" ht="15.75" x14ac:dyDescent="0.3">
      <c r="AE58346" s="70"/>
    </row>
    <row r="58347" spans="31:31" ht="15.75" x14ac:dyDescent="0.3">
      <c r="AE58347" s="70"/>
    </row>
    <row r="58348" spans="31:31" ht="15.75" x14ac:dyDescent="0.3">
      <c r="AE58348" s="70"/>
    </row>
    <row r="58349" spans="31:31" ht="15.75" x14ac:dyDescent="0.3">
      <c r="AE58349" s="70"/>
    </row>
    <row r="58350" spans="31:31" ht="15.75" x14ac:dyDescent="0.3">
      <c r="AE58350" s="70"/>
    </row>
    <row r="58351" spans="31:31" ht="15.75" x14ac:dyDescent="0.3">
      <c r="AE58351" s="70"/>
    </row>
    <row r="58352" spans="31:31" ht="15.75" x14ac:dyDescent="0.3">
      <c r="AE58352" s="70"/>
    </row>
    <row r="58353" spans="31:31" ht="15.75" x14ac:dyDescent="0.3">
      <c r="AE58353" s="70"/>
    </row>
    <row r="58354" spans="31:31" ht="15.75" x14ac:dyDescent="0.3">
      <c r="AE58354" s="70"/>
    </row>
    <row r="58355" spans="31:31" ht="15.75" x14ac:dyDescent="0.3">
      <c r="AE58355" s="70"/>
    </row>
    <row r="58356" spans="31:31" ht="15.75" x14ac:dyDescent="0.3">
      <c r="AE58356" s="70"/>
    </row>
    <row r="58357" spans="31:31" ht="15.75" x14ac:dyDescent="0.3">
      <c r="AE58357" s="70"/>
    </row>
    <row r="58358" spans="31:31" ht="15.75" x14ac:dyDescent="0.3">
      <c r="AE58358" s="70"/>
    </row>
    <row r="58359" spans="31:31" ht="15.75" x14ac:dyDescent="0.3">
      <c r="AE58359" s="70"/>
    </row>
    <row r="58360" spans="31:31" ht="15.75" x14ac:dyDescent="0.3">
      <c r="AE58360" s="70"/>
    </row>
    <row r="58361" spans="31:31" ht="15.75" x14ac:dyDescent="0.3">
      <c r="AE58361" s="70"/>
    </row>
    <row r="58362" spans="31:31" ht="15.75" x14ac:dyDescent="0.3">
      <c r="AE58362" s="70"/>
    </row>
    <row r="58363" spans="31:31" ht="15.75" x14ac:dyDescent="0.3">
      <c r="AE58363" s="70"/>
    </row>
    <row r="58364" spans="31:31" ht="15.75" x14ac:dyDescent="0.3">
      <c r="AE58364" s="70"/>
    </row>
    <row r="58365" spans="31:31" ht="15.75" x14ac:dyDescent="0.3">
      <c r="AE58365" s="70"/>
    </row>
    <row r="58366" spans="31:31" ht="15.75" x14ac:dyDescent="0.3">
      <c r="AE58366" s="70"/>
    </row>
    <row r="58367" spans="31:31" ht="15.75" x14ac:dyDescent="0.3">
      <c r="AE58367" s="70"/>
    </row>
    <row r="58368" spans="31:31" ht="15.75" x14ac:dyDescent="0.3">
      <c r="AE58368" s="70"/>
    </row>
    <row r="58369" spans="31:31" ht="15.75" x14ac:dyDescent="0.3">
      <c r="AE58369" s="70"/>
    </row>
    <row r="58370" spans="31:31" ht="15.75" x14ac:dyDescent="0.3">
      <c r="AE58370" s="70"/>
    </row>
    <row r="58371" spans="31:31" ht="15.75" x14ac:dyDescent="0.3">
      <c r="AE58371" s="70"/>
    </row>
    <row r="58372" spans="31:31" ht="15.75" x14ac:dyDescent="0.3">
      <c r="AE58372" s="70"/>
    </row>
    <row r="58373" spans="31:31" ht="15.75" x14ac:dyDescent="0.3">
      <c r="AE58373" s="70"/>
    </row>
    <row r="58374" spans="31:31" ht="15.75" x14ac:dyDescent="0.3">
      <c r="AE58374" s="70"/>
    </row>
    <row r="58375" spans="31:31" ht="15.75" x14ac:dyDescent="0.3">
      <c r="AE58375" s="70"/>
    </row>
    <row r="58376" spans="31:31" ht="15.75" x14ac:dyDescent="0.3">
      <c r="AE58376" s="70"/>
    </row>
    <row r="58377" spans="31:31" ht="15.75" x14ac:dyDescent="0.3">
      <c r="AE58377" s="70"/>
    </row>
    <row r="58378" spans="31:31" ht="15.75" x14ac:dyDescent="0.3">
      <c r="AE58378" s="70"/>
    </row>
    <row r="58379" spans="31:31" ht="15.75" x14ac:dyDescent="0.3">
      <c r="AE58379" s="70"/>
    </row>
    <row r="58380" spans="31:31" ht="15.75" x14ac:dyDescent="0.3">
      <c r="AE58380" s="70"/>
    </row>
    <row r="58381" spans="31:31" ht="15.75" x14ac:dyDescent="0.3">
      <c r="AE58381" s="70"/>
    </row>
    <row r="58382" spans="31:31" ht="15.75" x14ac:dyDescent="0.3">
      <c r="AE58382" s="70"/>
    </row>
    <row r="58383" spans="31:31" ht="15.75" x14ac:dyDescent="0.3">
      <c r="AE58383" s="70"/>
    </row>
    <row r="58384" spans="31:31" ht="15.75" x14ac:dyDescent="0.3">
      <c r="AE58384" s="70"/>
    </row>
    <row r="58385" spans="31:31" ht="15.75" x14ac:dyDescent="0.3">
      <c r="AE58385" s="70"/>
    </row>
    <row r="58386" spans="31:31" ht="15.75" x14ac:dyDescent="0.3">
      <c r="AE58386" s="70"/>
    </row>
    <row r="58387" spans="31:31" ht="15.75" x14ac:dyDescent="0.3">
      <c r="AE58387" s="70"/>
    </row>
    <row r="58388" spans="31:31" ht="15.75" x14ac:dyDescent="0.3">
      <c r="AE58388" s="70"/>
    </row>
    <row r="58389" spans="31:31" ht="15.75" x14ac:dyDescent="0.3">
      <c r="AE58389" s="70"/>
    </row>
    <row r="58390" spans="31:31" ht="15.75" x14ac:dyDescent="0.3">
      <c r="AE58390" s="70"/>
    </row>
    <row r="58391" spans="31:31" ht="15.75" x14ac:dyDescent="0.3">
      <c r="AE58391" s="70"/>
    </row>
    <row r="58392" spans="31:31" ht="15.75" x14ac:dyDescent="0.3">
      <c r="AE58392" s="70"/>
    </row>
    <row r="58393" spans="31:31" ht="15.75" x14ac:dyDescent="0.3">
      <c r="AE58393" s="70"/>
    </row>
    <row r="58394" spans="31:31" ht="15.75" x14ac:dyDescent="0.3">
      <c r="AE58394" s="70"/>
    </row>
    <row r="58395" spans="31:31" ht="15.75" x14ac:dyDescent="0.3">
      <c r="AE58395" s="70"/>
    </row>
    <row r="58396" spans="31:31" ht="15.75" x14ac:dyDescent="0.3">
      <c r="AE58396" s="70"/>
    </row>
    <row r="58397" spans="31:31" ht="15.75" x14ac:dyDescent="0.3">
      <c r="AE58397" s="70"/>
    </row>
    <row r="58398" spans="31:31" ht="15.75" x14ac:dyDescent="0.3">
      <c r="AE58398" s="70"/>
    </row>
    <row r="58399" spans="31:31" ht="15.75" x14ac:dyDescent="0.3">
      <c r="AE58399" s="70"/>
    </row>
    <row r="58400" spans="31:31" ht="15.75" x14ac:dyDescent="0.3">
      <c r="AE58400" s="70"/>
    </row>
    <row r="58401" spans="31:31" ht="15.75" x14ac:dyDescent="0.3">
      <c r="AE58401" s="70"/>
    </row>
    <row r="58402" spans="31:31" ht="15.75" x14ac:dyDescent="0.3">
      <c r="AE58402" s="70"/>
    </row>
    <row r="58403" spans="31:31" ht="15.75" x14ac:dyDescent="0.3">
      <c r="AE58403" s="70"/>
    </row>
    <row r="58404" spans="31:31" ht="15.75" x14ac:dyDescent="0.3">
      <c r="AE58404" s="70"/>
    </row>
    <row r="58405" spans="31:31" ht="15.75" x14ac:dyDescent="0.3">
      <c r="AE58405" s="70"/>
    </row>
    <row r="58406" spans="31:31" ht="15.75" x14ac:dyDescent="0.3">
      <c r="AE58406" s="70"/>
    </row>
    <row r="58407" spans="31:31" ht="15.75" x14ac:dyDescent="0.3">
      <c r="AE58407" s="70"/>
    </row>
    <row r="58408" spans="31:31" ht="15.75" x14ac:dyDescent="0.3">
      <c r="AE58408" s="70"/>
    </row>
    <row r="58409" spans="31:31" ht="15.75" x14ac:dyDescent="0.3">
      <c r="AE58409" s="70"/>
    </row>
    <row r="58410" spans="31:31" ht="15.75" x14ac:dyDescent="0.3">
      <c r="AE58410" s="70"/>
    </row>
    <row r="58411" spans="31:31" ht="15.75" x14ac:dyDescent="0.3">
      <c r="AE58411" s="70"/>
    </row>
    <row r="58412" spans="31:31" ht="15.75" x14ac:dyDescent="0.3">
      <c r="AE58412" s="70"/>
    </row>
    <row r="58413" spans="31:31" ht="15.75" x14ac:dyDescent="0.3">
      <c r="AE58413" s="70"/>
    </row>
    <row r="58414" spans="31:31" ht="15.75" x14ac:dyDescent="0.3">
      <c r="AE58414" s="70"/>
    </row>
    <row r="58415" spans="31:31" ht="15.75" x14ac:dyDescent="0.3">
      <c r="AE58415" s="70"/>
    </row>
    <row r="58416" spans="31:31" ht="15.75" x14ac:dyDescent="0.3">
      <c r="AE58416" s="70"/>
    </row>
    <row r="58417" spans="31:31" ht="15.75" x14ac:dyDescent="0.3">
      <c r="AE58417" s="70"/>
    </row>
    <row r="58418" spans="31:31" ht="15.75" x14ac:dyDescent="0.3">
      <c r="AE58418" s="70"/>
    </row>
    <row r="58419" spans="31:31" ht="15.75" x14ac:dyDescent="0.3">
      <c r="AE58419" s="70"/>
    </row>
    <row r="58420" spans="31:31" ht="15.75" x14ac:dyDescent="0.3">
      <c r="AE58420" s="70"/>
    </row>
    <row r="58421" spans="31:31" ht="15.75" x14ac:dyDescent="0.3">
      <c r="AE58421" s="70"/>
    </row>
    <row r="58422" spans="31:31" ht="15.75" x14ac:dyDescent="0.3">
      <c r="AE58422" s="70"/>
    </row>
    <row r="58423" spans="31:31" ht="15.75" x14ac:dyDescent="0.3">
      <c r="AE58423" s="70"/>
    </row>
    <row r="58424" spans="31:31" ht="15.75" x14ac:dyDescent="0.3">
      <c r="AE58424" s="70"/>
    </row>
    <row r="58425" spans="31:31" ht="15.75" x14ac:dyDescent="0.3">
      <c r="AE58425" s="70"/>
    </row>
    <row r="58426" spans="31:31" ht="15.75" x14ac:dyDescent="0.3">
      <c r="AE58426" s="70"/>
    </row>
    <row r="58427" spans="31:31" ht="15.75" x14ac:dyDescent="0.3">
      <c r="AE58427" s="70"/>
    </row>
    <row r="58428" spans="31:31" ht="15.75" x14ac:dyDescent="0.3">
      <c r="AE58428" s="70"/>
    </row>
    <row r="58429" spans="31:31" ht="15.75" x14ac:dyDescent="0.3">
      <c r="AE58429" s="70"/>
    </row>
    <row r="58430" spans="31:31" ht="15.75" x14ac:dyDescent="0.3">
      <c r="AE58430" s="70"/>
    </row>
    <row r="58431" spans="31:31" ht="15.75" x14ac:dyDescent="0.3">
      <c r="AE58431" s="70"/>
    </row>
    <row r="58432" spans="31:31" ht="15.75" x14ac:dyDescent="0.3">
      <c r="AE58432" s="70"/>
    </row>
    <row r="58433" spans="31:31" ht="15.75" x14ac:dyDescent="0.3">
      <c r="AE58433" s="70"/>
    </row>
    <row r="58434" spans="31:31" ht="15.75" x14ac:dyDescent="0.3">
      <c r="AE58434" s="70"/>
    </row>
    <row r="58435" spans="31:31" ht="15.75" x14ac:dyDescent="0.3">
      <c r="AE58435" s="70"/>
    </row>
    <row r="58436" spans="31:31" ht="15.75" x14ac:dyDescent="0.3">
      <c r="AE58436" s="70"/>
    </row>
    <row r="58437" spans="31:31" ht="15.75" x14ac:dyDescent="0.3">
      <c r="AE58437" s="70"/>
    </row>
    <row r="58438" spans="31:31" ht="15.75" x14ac:dyDescent="0.3">
      <c r="AE58438" s="70"/>
    </row>
    <row r="58439" spans="31:31" ht="15.75" x14ac:dyDescent="0.3">
      <c r="AE58439" s="70"/>
    </row>
    <row r="58440" spans="31:31" ht="15.75" x14ac:dyDescent="0.3">
      <c r="AE58440" s="70"/>
    </row>
    <row r="58441" spans="31:31" ht="15.75" x14ac:dyDescent="0.3">
      <c r="AE58441" s="70"/>
    </row>
    <row r="58442" spans="31:31" ht="15.75" x14ac:dyDescent="0.3">
      <c r="AE58442" s="70"/>
    </row>
    <row r="58443" spans="31:31" ht="15.75" x14ac:dyDescent="0.3">
      <c r="AE58443" s="70"/>
    </row>
    <row r="58444" spans="31:31" ht="15.75" x14ac:dyDescent="0.3">
      <c r="AE58444" s="70"/>
    </row>
    <row r="58445" spans="31:31" ht="15.75" x14ac:dyDescent="0.3">
      <c r="AE58445" s="70"/>
    </row>
    <row r="58446" spans="31:31" ht="15.75" x14ac:dyDescent="0.3">
      <c r="AE58446" s="70"/>
    </row>
    <row r="58447" spans="31:31" ht="15.75" x14ac:dyDescent="0.3">
      <c r="AE58447" s="70"/>
    </row>
    <row r="58448" spans="31:31" ht="15.75" x14ac:dyDescent="0.3">
      <c r="AE58448" s="70"/>
    </row>
    <row r="58449" spans="31:31" ht="15.75" x14ac:dyDescent="0.3">
      <c r="AE58449" s="70"/>
    </row>
    <row r="58450" spans="31:31" ht="15.75" x14ac:dyDescent="0.3">
      <c r="AE58450" s="70"/>
    </row>
    <row r="58451" spans="31:31" ht="15.75" x14ac:dyDescent="0.3">
      <c r="AE58451" s="70"/>
    </row>
    <row r="58452" spans="31:31" ht="15.75" x14ac:dyDescent="0.3">
      <c r="AE58452" s="70"/>
    </row>
    <row r="58453" spans="31:31" ht="15.75" x14ac:dyDescent="0.3">
      <c r="AE58453" s="70"/>
    </row>
    <row r="58454" spans="31:31" ht="15.75" x14ac:dyDescent="0.3">
      <c r="AE58454" s="70"/>
    </row>
    <row r="58455" spans="31:31" ht="15.75" x14ac:dyDescent="0.3">
      <c r="AE58455" s="70"/>
    </row>
    <row r="58456" spans="31:31" ht="15.75" x14ac:dyDescent="0.3">
      <c r="AE58456" s="70"/>
    </row>
    <row r="58457" spans="31:31" ht="15.75" x14ac:dyDescent="0.3">
      <c r="AE58457" s="70"/>
    </row>
    <row r="58458" spans="31:31" ht="15.75" x14ac:dyDescent="0.3">
      <c r="AE58458" s="70"/>
    </row>
    <row r="58459" spans="31:31" ht="15.75" x14ac:dyDescent="0.3">
      <c r="AE58459" s="70"/>
    </row>
    <row r="58460" spans="31:31" ht="15.75" x14ac:dyDescent="0.3">
      <c r="AE58460" s="70"/>
    </row>
    <row r="58461" spans="31:31" ht="15.75" x14ac:dyDescent="0.3">
      <c r="AE58461" s="70"/>
    </row>
    <row r="58462" spans="31:31" ht="15.75" x14ac:dyDescent="0.3">
      <c r="AE58462" s="70"/>
    </row>
    <row r="58463" spans="31:31" ht="15.75" x14ac:dyDescent="0.3">
      <c r="AE58463" s="70"/>
    </row>
    <row r="58464" spans="31:31" ht="15.75" x14ac:dyDescent="0.3">
      <c r="AE58464" s="70"/>
    </row>
    <row r="58465" spans="31:31" ht="15.75" x14ac:dyDescent="0.3">
      <c r="AE58465" s="70"/>
    </row>
    <row r="58466" spans="31:31" ht="15.75" x14ac:dyDescent="0.3">
      <c r="AE58466" s="70"/>
    </row>
    <row r="58467" spans="31:31" ht="15.75" x14ac:dyDescent="0.3">
      <c r="AE58467" s="70"/>
    </row>
    <row r="58468" spans="31:31" ht="15.75" x14ac:dyDescent="0.3">
      <c r="AE58468" s="70"/>
    </row>
    <row r="58469" spans="31:31" ht="15.75" x14ac:dyDescent="0.3">
      <c r="AE58469" s="70"/>
    </row>
    <row r="58470" spans="31:31" ht="15.75" x14ac:dyDescent="0.3">
      <c r="AE58470" s="70"/>
    </row>
    <row r="58471" spans="31:31" ht="15.75" x14ac:dyDescent="0.3">
      <c r="AE58471" s="70"/>
    </row>
    <row r="58472" spans="31:31" ht="15.75" x14ac:dyDescent="0.3">
      <c r="AE58472" s="70"/>
    </row>
    <row r="58473" spans="31:31" ht="15.75" x14ac:dyDescent="0.3">
      <c r="AE58473" s="70"/>
    </row>
    <row r="58474" spans="31:31" ht="15.75" x14ac:dyDescent="0.3">
      <c r="AE58474" s="70"/>
    </row>
    <row r="58475" spans="31:31" ht="15.75" x14ac:dyDescent="0.3">
      <c r="AE58475" s="70"/>
    </row>
    <row r="58476" spans="31:31" ht="15.75" x14ac:dyDescent="0.3">
      <c r="AE58476" s="70"/>
    </row>
    <row r="58477" spans="31:31" ht="15.75" x14ac:dyDescent="0.3">
      <c r="AE58477" s="70"/>
    </row>
    <row r="58478" spans="31:31" ht="15.75" x14ac:dyDescent="0.3">
      <c r="AE58478" s="70"/>
    </row>
    <row r="58479" spans="31:31" ht="15.75" x14ac:dyDescent="0.3">
      <c r="AE58479" s="70"/>
    </row>
    <row r="58480" spans="31:31" ht="15.75" x14ac:dyDescent="0.3">
      <c r="AE58480" s="70"/>
    </row>
    <row r="58481" spans="31:31" ht="15.75" x14ac:dyDescent="0.3">
      <c r="AE58481" s="70"/>
    </row>
    <row r="58482" spans="31:31" ht="15.75" x14ac:dyDescent="0.3">
      <c r="AE58482" s="70"/>
    </row>
    <row r="58483" spans="31:31" ht="15.75" x14ac:dyDescent="0.3">
      <c r="AE58483" s="70"/>
    </row>
    <row r="58484" spans="31:31" ht="15.75" x14ac:dyDescent="0.3">
      <c r="AE58484" s="70"/>
    </row>
    <row r="58485" spans="31:31" ht="15.75" x14ac:dyDescent="0.3">
      <c r="AE58485" s="70"/>
    </row>
    <row r="58486" spans="31:31" ht="15.75" x14ac:dyDescent="0.3">
      <c r="AE58486" s="70"/>
    </row>
    <row r="58487" spans="31:31" ht="15.75" x14ac:dyDescent="0.3">
      <c r="AE58487" s="70"/>
    </row>
    <row r="58488" spans="31:31" ht="15.75" x14ac:dyDescent="0.3">
      <c r="AE58488" s="70"/>
    </row>
    <row r="58489" spans="31:31" ht="15.75" x14ac:dyDescent="0.3">
      <c r="AE58489" s="70"/>
    </row>
    <row r="58490" spans="31:31" ht="15.75" x14ac:dyDescent="0.3">
      <c r="AE58490" s="70"/>
    </row>
    <row r="58491" spans="31:31" ht="15.75" x14ac:dyDescent="0.3">
      <c r="AE58491" s="70"/>
    </row>
    <row r="58492" spans="31:31" ht="15.75" x14ac:dyDescent="0.3">
      <c r="AE58492" s="70"/>
    </row>
    <row r="58493" spans="31:31" ht="15.75" x14ac:dyDescent="0.3">
      <c r="AE58493" s="70"/>
    </row>
    <row r="58494" spans="31:31" ht="15.75" x14ac:dyDescent="0.3">
      <c r="AE58494" s="70"/>
    </row>
    <row r="58495" spans="31:31" ht="15.75" x14ac:dyDescent="0.3">
      <c r="AE58495" s="70"/>
    </row>
    <row r="58496" spans="31:31" ht="15.75" x14ac:dyDescent="0.3">
      <c r="AE58496" s="70"/>
    </row>
    <row r="58497" spans="31:31" ht="15.75" x14ac:dyDescent="0.3">
      <c r="AE58497" s="70"/>
    </row>
    <row r="58498" spans="31:31" ht="15.75" x14ac:dyDescent="0.3">
      <c r="AE58498" s="70"/>
    </row>
    <row r="58499" spans="31:31" ht="15.75" x14ac:dyDescent="0.3">
      <c r="AE58499" s="70"/>
    </row>
    <row r="58500" spans="31:31" ht="15.75" x14ac:dyDescent="0.3">
      <c r="AE58500" s="70"/>
    </row>
    <row r="58501" spans="31:31" ht="15.75" x14ac:dyDescent="0.3">
      <c r="AE58501" s="70"/>
    </row>
    <row r="58502" spans="31:31" ht="15.75" x14ac:dyDescent="0.3">
      <c r="AE58502" s="70"/>
    </row>
    <row r="58503" spans="31:31" ht="15.75" x14ac:dyDescent="0.3">
      <c r="AE58503" s="70"/>
    </row>
    <row r="58504" spans="31:31" ht="15.75" x14ac:dyDescent="0.3">
      <c r="AE58504" s="70"/>
    </row>
    <row r="58505" spans="31:31" ht="15.75" x14ac:dyDescent="0.3">
      <c r="AE58505" s="70"/>
    </row>
    <row r="58506" spans="31:31" ht="15.75" x14ac:dyDescent="0.3">
      <c r="AE58506" s="70"/>
    </row>
    <row r="58507" spans="31:31" ht="15.75" x14ac:dyDescent="0.3">
      <c r="AE58507" s="70"/>
    </row>
    <row r="58508" spans="31:31" ht="15.75" x14ac:dyDescent="0.3">
      <c r="AE58508" s="70"/>
    </row>
    <row r="58509" spans="31:31" ht="15.75" x14ac:dyDescent="0.3">
      <c r="AE58509" s="70"/>
    </row>
    <row r="58510" spans="31:31" ht="15.75" x14ac:dyDescent="0.3">
      <c r="AE58510" s="70"/>
    </row>
    <row r="58511" spans="31:31" ht="15.75" x14ac:dyDescent="0.3">
      <c r="AE58511" s="70"/>
    </row>
    <row r="58512" spans="31:31" ht="15.75" x14ac:dyDescent="0.3">
      <c r="AE58512" s="70"/>
    </row>
    <row r="58513" spans="31:31" ht="15.75" x14ac:dyDescent="0.3">
      <c r="AE58513" s="70"/>
    </row>
    <row r="58514" spans="31:31" ht="15.75" x14ac:dyDescent="0.3">
      <c r="AE58514" s="70"/>
    </row>
    <row r="58515" spans="31:31" ht="15.75" x14ac:dyDescent="0.3">
      <c r="AE58515" s="70"/>
    </row>
    <row r="58516" spans="31:31" ht="15.75" x14ac:dyDescent="0.3">
      <c r="AE58516" s="70"/>
    </row>
    <row r="58517" spans="31:31" ht="15.75" x14ac:dyDescent="0.3">
      <c r="AE58517" s="70"/>
    </row>
    <row r="58518" spans="31:31" ht="15.75" x14ac:dyDescent="0.3">
      <c r="AE58518" s="70"/>
    </row>
    <row r="58519" spans="31:31" ht="15.75" x14ac:dyDescent="0.3">
      <c r="AE58519" s="70"/>
    </row>
    <row r="58520" spans="31:31" ht="15.75" x14ac:dyDescent="0.3">
      <c r="AE58520" s="70"/>
    </row>
    <row r="58521" spans="31:31" ht="15.75" x14ac:dyDescent="0.3">
      <c r="AE58521" s="70"/>
    </row>
    <row r="58522" spans="31:31" ht="15.75" x14ac:dyDescent="0.3">
      <c r="AE58522" s="70"/>
    </row>
    <row r="58523" spans="31:31" ht="15.75" x14ac:dyDescent="0.3">
      <c r="AE58523" s="70"/>
    </row>
    <row r="58524" spans="31:31" ht="15.75" x14ac:dyDescent="0.3">
      <c r="AE58524" s="70"/>
    </row>
    <row r="58525" spans="31:31" ht="15.75" x14ac:dyDescent="0.3">
      <c r="AE58525" s="70"/>
    </row>
    <row r="58526" spans="31:31" ht="15.75" x14ac:dyDescent="0.3">
      <c r="AE58526" s="70"/>
    </row>
    <row r="58527" spans="31:31" ht="15.75" x14ac:dyDescent="0.3">
      <c r="AE58527" s="70"/>
    </row>
    <row r="58528" spans="31:31" ht="15.75" x14ac:dyDescent="0.3">
      <c r="AE58528" s="70"/>
    </row>
    <row r="58529" spans="31:31" ht="15.75" x14ac:dyDescent="0.3">
      <c r="AE58529" s="70"/>
    </row>
    <row r="58530" spans="31:31" ht="15.75" x14ac:dyDescent="0.3">
      <c r="AE58530" s="70"/>
    </row>
    <row r="58531" spans="31:31" ht="15.75" x14ac:dyDescent="0.3">
      <c r="AE58531" s="70"/>
    </row>
    <row r="58532" spans="31:31" ht="15.75" x14ac:dyDescent="0.3">
      <c r="AE58532" s="70"/>
    </row>
    <row r="58533" spans="31:31" ht="15.75" x14ac:dyDescent="0.3">
      <c r="AE58533" s="70"/>
    </row>
    <row r="58534" spans="31:31" ht="15.75" x14ac:dyDescent="0.3">
      <c r="AE58534" s="70"/>
    </row>
    <row r="58535" spans="31:31" ht="15.75" x14ac:dyDescent="0.3">
      <c r="AE58535" s="70"/>
    </row>
    <row r="58536" spans="31:31" ht="15.75" x14ac:dyDescent="0.3">
      <c r="AE58536" s="70"/>
    </row>
    <row r="58537" spans="31:31" ht="15.75" x14ac:dyDescent="0.3">
      <c r="AE58537" s="70"/>
    </row>
    <row r="58538" spans="31:31" ht="15.75" x14ac:dyDescent="0.3">
      <c r="AE58538" s="70"/>
    </row>
    <row r="58539" spans="31:31" ht="15.75" x14ac:dyDescent="0.3">
      <c r="AE58539" s="70"/>
    </row>
    <row r="58540" spans="31:31" ht="15.75" x14ac:dyDescent="0.3">
      <c r="AE58540" s="70"/>
    </row>
    <row r="58541" spans="31:31" ht="15.75" x14ac:dyDescent="0.3">
      <c r="AE58541" s="70"/>
    </row>
    <row r="58542" spans="31:31" ht="15.75" x14ac:dyDescent="0.3">
      <c r="AE58542" s="70"/>
    </row>
    <row r="58543" spans="31:31" ht="15.75" x14ac:dyDescent="0.3">
      <c r="AE58543" s="70"/>
    </row>
    <row r="58544" spans="31:31" ht="15.75" x14ac:dyDescent="0.3">
      <c r="AE58544" s="70"/>
    </row>
    <row r="58545" spans="31:31" ht="15.75" x14ac:dyDescent="0.3">
      <c r="AE58545" s="70"/>
    </row>
    <row r="58546" spans="31:31" ht="15.75" x14ac:dyDescent="0.3">
      <c r="AE58546" s="70"/>
    </row>
    <row r="58547" spans="31:31" ht="15.75" x14ac:dyDescent="0.3">
      <c r="AE58547" s="70"/>
    </row>
    <row r="58548" spans="31:31" ht="15.75" x14ac:dyDescent="0.3">
      <c r="AE58548" s="70"/>
    </row>
    <row r="58549" spans="31:31" ht="15.75" x14ac:dyDescent="0.3">
      <c r="AE58549" s="70"/>
    </row>
    <row r="58550" spans="31:31" ht="15.75" x14ac:dyDescent="0.3">
      <c r="AE58550" s="70"/>
    </row>
    <row r="58551" spans="31:31" ht="15.75" x14ac:dyDescent="0.3">
      <c r="AE58551" s="70"/>
    </row>
    <row r="58552" spans="31:31" ht="15.75" x14ac:dyDescent="0.3">
      <c r="AE58552" s="70"/>
    </row>
    <row r="58553" spans="31:31" ht="15.75" x14ac:dyDescent="0.3">
      <c r="AE58553" s="70"/>
    </row>
    <row r="58554" spans="31:31" ht="15.75" x14ac:dyDescent="0.3">
      <c r="AE58554" s="70"/>
    </row>
    <row r="58555" spans="31:31" ht="15.75" x14ac:dyDescent="0.3">
      <c r="AE58555" s="70"/>
    </row>
    <row r="58556" spans="31:31" ht="15.75" x14ac:dyDescent="0.3">
      <c r="AE58556" s="70"/>
    </row>
    <row r="58557" spans="31:31" ht="15.75" x14ac:dyDescent="0.3">
      <c r="AE58557" s="70"/>
    </row>
    <row r="58558" spans="31:31" ht="15.75" x14ac:dyDescent="0.3">
      <c r="AE58558" s="70"/>
    </row>
    <row r="58559" spans="31:31" ht="15.75" x14ac:dyDescent="0.3">
      <c r="AE58559" s="70"/>
    </row>
    <row r="58560" spans="31:31" ht="15.75" x14ac:dyDescent="0.3">
      <c r="AE58560" s="70"/>
    </row>
    <row r="58561" spans="31:31" ht="15.75" x14ac:dyDescent="0.3">
      <c r="AE58561" s="70"/>
    </row>
    <row r="58562" spans="31:31" ht="15.75" x14ac:dyDescent="0.3">
      <c r="AE58562" s="70"/>
    </row>
    <row r="58563" spans="31:31" ht="15.75" x14ac:dyDescent="0.3">
      <c r="AE58563" s="70"/>
    </row>
    <row r="58564" spans="31:31" ht="15.75" x14ac:dyDescent="0.3">
      <c r="AE58564" s="70"/>
    </row>
    <row r="58565" spans="31:31" ht="15.75" x14ac:dyDescent="0.3">
      <c r="AE58565" s="70"/>
    </row>
    <row r="58566" spans="31:31" ht="15.75" x14ac:dyDescent="0.3">
      <c r="AE58566" s="70"/>
    </row>
    <row r="58567" spans="31:31" ht="15.75" x14ac:dyDescent="0.3">
      <c r="AE58567" s="70"/>
    </row>
    <row r="58568" spans="31:31" ht="15.75" x14ac:dyDescent="0.3">
      <c r="AE58568" s="70"/>
    </row>
    <row r="58569" spans="31:31" ht="15.75" x14ac:dyDescent="0.3">
      <c r="AE58569" s="70"/>
    </row>
    <row r="58570" spans="31:31" ht="15.75" x14ac:dyDescent="0.3">
      <c r="AE58570" s="70"/>
    </row>
    <row r="58571" spans="31:31" ht="15.75" x14ac:dyDescent="0.3">
      <c r="AE58571" s="70"/>
    </row>
    <row r="58572" spans="31:31" ht="15.75" x14ac:dyDescent="0.3">
      <c r="AE58572" s="70"/>
    </row>
    <row r="58573" spans="31:31" ht="15.75" x14ac:dyDescent="0.3">
      <c r="AE58573" s="70"/>
    </row>
    <row r="58574" spans="31:31" ht="15.75" x14ac:dyDescent="0.3">
      <c r="AE58574" s="70"/>
    </row>
    <row r="58575" spans="31:31" ht="15.75" x14ac:dyDescent="0.3">
      <c r="AE58575" s="70"/>
    </row>
    <row r="58576" spans="31:31" ht="15.75" x14ac:dyDescent="0.3">
      <c r="AE58576" s="70"/>
    </row>
    <row r="58577" spans="31:31" ht="15.75" x14ac:dyDescent="0.3">
      <c r="AE58577" s="70"/>
    </row>
    <row r="58578" spans="31:31" ht="15.75" x14ac:dyDescent="0.3">
      <c r="AE58578" s="70"/>
    </row>
    <row r="58579" spans="31:31" ht="15.75" x14ac:dyDescent="0.3">
      <c r="AE58579" s="70"/>
    </row>
    <row r="58580" spans="31:31" ht="15.75" x14ac:dyDescent="0.3">
      <c r="AE58580" s="70"/>
    </row>
    <row r="58581" spans="31:31" ht="15.75" x14ac:dyDescent="0.3">
      <c r="AE58581" s="70"/>
    </row>
    <row r="58582" spans="31:31" ht="15.75" x14ac:dyDescent="0.3">
      <c r="AE58582" s="70"/>
    </row>
    <row r="58583" spans="31:31" ht="15.75" x14ac:dyDescent="0.3">
      <c r="AE58583" s="70"/>
    </row>
    <row r="58584" spans="31:31" ht="15.75" x14ac:dyDescent="0.3">
      <c r="AE58584" s="70"/>
    </row>
    <row r="58585" spans="31:31" ht="15.75" x14ac:dyDescent="0.3">
      <c r="AE58585" s="70"/>
    </row>
    <row r="58586" spans="31:31" ht="15.75" x14ac:dyDescent="0.3">
      <c r="AE58586" s="70"/>
    </row>
    <row r="58587" spans="31:31" ht="15.75" x14ac:dyDescent="0.3">
      <c r="AE58587" s="70"/>
    </row>
    <row r="58588" spans="31:31" ht="15.75" x14ac:dyDescent="0.3">
      <c r="AE58588" s="70"/>
    </row>
    <row r="58589" spans="31:31" ht="15.75" x14ac:dyDescent="0.3">
      <c r="AE58589" s="70"/>
    </row>
    <row r="58590" spans="31:31" ht="15.75" x14ac:dyDescent="0.3">
      <c r="AE58590" s="70"/>
    </row>
    <row r="58591" spans="31:31" ht="15.75" x14ac:dyDescent="0.3">
      <c r="AE58591" s="70"/>
    </row>
    <row r="58592" spans="31:31" ht="15.75" x14ac:dyDescent="0.3">
      <c r="AE58592" s="70"/>
    </row>
    <row r="58593" spans="31:31" ht="15.75" x14ac:dyDescent="0.3">
      <c r="AE58593" s="70"/>
    </row>
    <row r="58594" spans="31:31" ht="15.75" x14ac:dyDescent="0.3">
      <c r="AE58594" s="70"/>
    </row>
    <row r="58595" spans="31:31" ht="15.75" x14ac:dyDescent="0.3">
      <c r="AE58595" s="70"/>
    </row>
    <row r="58596" spans="31:31" ht="15.75" x14ac:dyDescent="0.3">
      <c r="AE58596" s="70"/>
    </row>
    <row r="58597" spans="31:31" ht="15.75" x14ac:dyDescent="0.3">
      <c r="AE58597" s="70"/>
    </row>
    <row r="58598" spans="31:31" ht="15.75" x14ac:dyDescent="0.3">
      <c r="AE58598" s="70"/>
    </row>
    <row r="58599" spans="31:31" ht="15.75" x14ac:dyDescent="0.3">
      <c r="AE58599" s="70"/>
    </row>
    <row r="58600" spans="31:31" ht="15.75" x14ac:dyDescent="0.3">
      <c r="AE58600" s="70"/>
    </row>
    <row r="58601" spans="31:31" ht="15.75" x14ac:dyDescent="0.3">
      <c r="AE58601" s="70"/>
    </row>
    <row r="58602" spans="31:31" ht="15.75" x14ac:dyDescent="0.3">
      <c r="AE58602" s="70"/>
    </row>
    <row r="58603" spans="31:31" ht="15.75" x14ac:dyDescent="0.3">
      <c r="AE58603" s="70"/>
    </row>
    <row r="58604" spans="31:31" ht="15.75" x14ac:dyDescent="0.3">
      <c r="AE58604" s="70"/>
    </row>
    <row r="58605" spans="31:31" ht="15.75" x14ac:dyDescent="0.3">
      <c r="AE58605" s="70"/>
    </row>
    <row r="58606" spans="31:31" ht="15.75" x14ac:dyDescent="0.3">
      <c r="AE58606" s="70"/>
    </row>
    <row r="58607" spans="31:31" ht="15.75" x14ac:dyDescent="0.3">
      <c r="AE58607" s="70"/>
    </row>
    <row r="58608" spans="31:31" ht="15.75" x14ac:dyDescent="0.3">
      <c r="AE58608" s="70"/>
    </row>
    <row r="58609" spans="31:31" ht="15.75" x14ac:dyDescent="0.3">
      <c r="AE58609" s="70"/>
    </row>
    <row r="58610" spans="31:31" ht="15.75" x14ac:dyDescent="0.3">
      <c r="AE58610" s="70"/>
    </row>
    <row r="58611" spans="31:31" ht="15.75" x14ac:dyDescent="0.3">
      <c r="AE58611" s="70"/>
    </row>
    <row r="58612" spans="31:31" ht="15.75" x14ac:dyDescent="0.3">
      <c r="AE58612" s="70"/>
    </row>
    <row r="58613" spans="31:31" ht="15.75" x14ac:dyDescent="0.3">
      <c r="AE58613" s="70"/>
    </row>
    <row r="58614" spans="31:31" ht="15.75" x14ac:dyDescent="0.3">
      <c r="AE58614" s="70"/>
    </row>
    <row r="58615" spans="31:31" ht="15.75" x14ac:dyDescent="0.3">
      <c r="AE58615" s="70"/>
    </row>
    <row r="58616" spans="31:31" ht="15.75" x14ac:dyDescent="0.3">
      <c r="AE58616" s="70"/>
    </row>
    <row r="58617" spans="31:31" ht="15.75" x14ac:dyDescent="0.3">
      <c r="AE58617" s="70"/>
    </row>
    <row r="58618" spans="31:31" ht="15.75" x14ac:dyDescent="0.3">
      <c r="AE58618" s="70"/>
    </row>
    <row r="58619" spans="31:31" ht="15.75" x14ac:dyDescent="0.3">
      <c r="AE58619" s="70"/>
    </row>
    <row r="58620" spans="31:31" ht="15.75" x14ac:dyDescent="0.3">
      <c r="AE58620" s="70"/>
    </row>
    <row r="58621" spans="31:31" ht="15.75" x14ac:dyDescent="0.3">
      <c r="AE58621" s="70"/>
    </row>
    <row r="58622" spans="31:31" ht="15.75" x14ac:dyDescent="0.3">
      <c r="AE58622" s="70"/>
    </row>
    <row r="58623" spans="31:31" ht="15.75" x14ac:dyDescent="0.3">
      <c r="AE58623" s="70"/>
    </row>
    <row r="58624" spans="31:31" ht="15.75" x14ac:dyDescent="0.3">
      <c r="AE58624" s="70"/>
    </row>
    <row r="58625" spans="31:31" ht="15.75" x14ac:dyDescent="0.3">
      <c r="AE58625" s="70"/>
    </row>
    <row r="58626" spans="31:31" ht="15.75" x14ac:dyDescent="0.3">
      <c r="AE58626" s="70"/>
    </row>
    <row r="58627" spans="31:31" ht="15.75" x14ac:dyDescent="0.3">
      <c r="AE58627" s="70"/>
    </row>
    <row r="58628" spans="31:31" ht="15.75" x14ac:dyDescent="0.3">
      <c r="AE58628" s="70"/>
    </row>
    <row r="58629" spans="31:31" ht="15.75" x14ac:dyDescent="0.3">
      <c r="AE58629" s="70"/>
    </row>
    <row r="58630" spans="31:31" ht="15.75" x14ac:dyDescent="0.3">
      <c r="AE58630" s="70"/>
    </row>
    <row r="58631" spans="31:31" ht="15.75" x14ac:dyDescent="0.3">
      <c r="AE58631" s="70"/>
    </row>
    <row r="58632" spans="31:31" ht="15.75" x14ac:dyDescent="0.3">
      <c r="AE58632" s="70"/>
    </row>
    <row r="58633" spans="31:31" ht="15.75" x14ac:dyDescent="0.3">
      <c r="AE58633" s="70"/>
    </row>
    <row r="58634" spans="31:31" ht="15.75" x14ac:dyDescent="0.3">
      <c r="AE58634" s="70"/>
    </row>
    <row r="58635" spans="31:31" ht="15.75" x14ac:dyDescent="0.3">
      <c r="AE58635" s="70"/>
    </row>
    <row r="58636" spans="31:31" ht="15.75" x14ac:dyDescent="0.3">
      <c r="AE58636" s="70"/>
    </row>
    <row r="58637" spans="31:31" ht="15.75" x14ac:dyDescent="0.3">
      <c r="AE58637" s="70"/>
    </row>
    <row r="58638" spans="31:31" ht="15.75" x14ac:dyDescent="0.3">
      <c r="AE58638" s="70"/>
    </row>
    <row r="58639" spans="31:31" ht="15.75" x14ac:dyDescent="0.3">
      <c r="AE58639" s="70"/>
    </row>
    <row r="58640" spans="31:31" ht="15.75" x14ac:dyDescent="0.3">
      <c r="AE58640" s="70"/>
    </row>
    <row r="58641" spans="31:31" ht="15.75" x14ac:dyDescent="0.3">
      <c r="AE58641" s="70"/>
    </row>
    <row r="58642" spans="31:31" ht="15.75" x14ac:dyDescent="0.3">
      <c r="AE58642" s="70"/>
    </row>
    <row r="58643" spans="31:31" ht="15.75" x14ac:dyDescent="0.3">
      <c r="AE58643" s="70"/>
    </row>
    <row r="58644" spans="31:31" ht="15.75" x14ac:dyDescent="0.3">
      <c r="AE58644" s="70"/>
    </row>
    <row r="58645" spans="31:31" ht="15.75" x14ac:dyDescent="0.3">
      <c r="AE58645" s="70"/>
    </row>
    <row r="58646" spans="31:31" ht="15.75" x14ac:dyDescent="0.3">
      <c r="AE58646" s="70"/>
    </row>
    <row r="58647" spans="31:31" ht="15.75" x14ac:dyDescent="0.3">
      <c r="AE58647" s="70"/>
    </row>
    <row r="58648" spans="31:31" ht="15.75" x14ac:dyDescent="0.3">
      <c r="AE58648" s="70"/>
    </row>
    <row r="58649" spans="31:31" ht="15.75" x14ac:dyDescent="0.3">
      <c r="AE58649" s="70"/>
    </row>
    <row r="58650" spans="31:31" ht="15.75" x14ac:dyDescent="0.3">
      <c r="AE58650" s="70"/>
    </row>
    <row r="58651" spans="31:31" ht="15.75" x14ac:dyDescent="0.3">
      <c r="AE58651" s="70"/>
    </row>
    <row r="58652" spans="31:31" ht="15.75" x14ac:dyDescent="0.3">
      <c r="AE58652" s="70"/>
    </row>
    <row r="58653" spans="31:31" ht="15.75" x14ac:dyDescent="0.3">
      <c r="AE58653" s="70"/>
    </row>
    <row r="58654" spans="31:31" ht="15.75" x14ac:dyDescent="0.3">
      <c r="AE58654" s="70"/>
    </row>
    <row r="58655" spans="31:31" ht="15.75" x14ac:dyDescent="0.3">
      <c r="AE58655" s="70"/>
    </row>
    <row r="58656" spans="31:31" ht="15.75" x14ac:dyDescent="0.3">
      <c r="AE58656" s="70"/>
    </row>
    <row r="58657" spans="31:31" ht="15.75" x14ac:dyDescent="0.3">
      <c r="AE58657" s="70"/>
    </row>
    <row r="58658" spans="31:31" ht="15.75" x14ac:dyDescent="0.3">
      <c r="AE58658" s="70"/>
    </row>
    <row r="58659" spans="31:31" ht="15.75" x14ac:dyDescent="0.3">
      <c r="AE58659" s="70"/>
    </row>
    <row r="58660" spans="31:31" ht="15.75" x14ac:dyDescent="0.3">
      <c r="AE58660" s="70"/>
    </row>
    <row r="58661" spans="31:31" ht="15.75" x14ac:dyDescent="0.3">
      <c r="AE58661" s="70"/>
    </row>
    <row r="58662" spans="31:31" ht="15.75" x14ac:dyDescent="0.3">
      <c r="AE58662" s="70"/>
    </row>
    <row r="58663" spans="31:31" ht="15.75" x14ac:dyDescent="0.3">
      <c r="AE58663" s="70"/>
    </row>
    <row r="58664" spans="31:31" ht="15.75" x14ac:dyDescent="0.3">
      <c r="AE58664" s="70"/>
    </row>
    <row r="58665" spans="31:31" ht="15.75" x14ac:dyDescent="0.3">
      <c r="AE58665" s="70"/>
    </row>
    <row r="58666" spans="31:31" ht="15.75" x14ac:dyDescent="0.3">
      <c r="AE58666" s="70"/>
    </row>
    <row r="58667" spans="31:31" ht="15.75" x14ac:dyDescent="0.3">
      <c r="AE58667" s="70"/>
    </row>
    <row r="58668" spans="31:31" ht="15.75" x14ac:dyDescent="0.3">
      <c r="AE58668" s="70"/>
    </row>
    <row r="58669" spans="31:31" ht="15.75" x14ac:dyDescent="0.3">
      <c r="AE58669" s="70"/>
    </row>
    <row r="58670" spans="31:31" ht="15.75" x14ac:dyDescent="0.3">
      <c r="AE58670" s="70"/>
    </row>
    <row r="58671" spans="31:31" ht="15.75" x14ac:dyDescent="0.3">
      <c r="AE58671" s="70"/>
    </row>
    <row r="58672" spans="31:31" ht="15.75" x14ac:dyDescent="0.3">
      <c r="AE58672" s="70"/>
    </row>
    <row r="58673" spans="31:31" ht="15.75" x14ac:dyDescent="0.3">
      <c r="AE58673" s="70"/>
    </row>
    <row r="58674" spans="31:31" ht="15.75" x14ac:dyDescent="0.3">
      <c r="AE58674" s="70"/>
    </row>
    <row r="58675" spans="31:31" ht="15.75" x14ac:dyDescent="0.3">
      <c r="AE58675" s="70"/>
    </row>
    <row r="58676" spans="31:31" ht="15.75" x14ac:dyDescent="0.3">
      <c r="AE58676" s="70"/>
    </row>
    <row r="58677" spans="31:31" ht="15.75" x14ac:dyDescent="0.3">
      <c r="AE58677" s="70"/>
    </row>
    <row r="58678" spans="31:31" ht="15.75" x14ac:dyDescent="0.3">
      <c r="AE58678" s="70"/>
    </row>
    <row r="58679" spans="31:31" ht="15.75" x14ac:dyDescent="0.3">
      <c r="AE58679" s="70"/>
    </row>
    <row r="58680" spans="31:31" ht="15.75" x14ac:dyDescent="0.3">
      <c r="AE58680" s="70"/>
    </row>
    <row r="58681" spans="31:31" ht="15.75" x14ac:dyDescent="0.3">
      <c r="AE58681" s="70"/>
    </row>
    <row r="58682" spans="31:31" ht="15.75" x14ac:dyDescent="0.3">
      <c r="AE58682" s="70"/>
    </row>
    <row r="58683" spans="31:31" ht="15.75" x14ac:dyDescent="0.3">
      <c r="AE58683" s="70"/>
    </row>
    <row r="58684" spans="31:31" ht="15.75" x14ac:dyDescent="0.3">
      <c r="AE58684" s="70"/>
    </row>
    <row r="58685" spans="31:31" ht="15.75" x14ac:dyDescent="0.3">
      <c r="AE58685" s="70"/>
    </row>
    <row r="58686" spans="31:31" ht="15.75" x14ac:dyDescent="0.3">
      <c r="AE58686" s="70"/>
    </row>
    <row r="58687" spans="31:31" ht="15.75" x14ac:dyDescent="0.3">
      <c r="AE58687" s="70"/>
    </row>
    <row r="58688" spans="31:31" ht="15.75" x14ac:dyDescent="0.3">
      <c r="AE58688" s="70"/>
    </row>
    <row r="58689" spans="31:31" ht="15.75" x14ac:dyDescent="0.3">
      <c r="AE58689" s="70"/>
    </row>
    <row r="58690" spans="31:31" ht="15.75" x14ac:dyDescent="0.3">
      <c r="AE58690" s="70"/>
    </row>
    <row r="58691" spans="31:31" ht="15.75" x14ac:dyDescent="0.3">
      <c r="AE58691" s="70"/>
    </row>
    <row r="58692" spans="31:31" ht="15.75" x14ac:dyDescent="0.3">
      <c r="AE58692" s="70"/>
    </row>
    <row r="58693" spans="31:31" ht="15.75" x14ac:dyDescent="0.3">
      <c r="AE58693" s="70"/>
    </row>
    <row r="58694" spans="31:31" ht="15.75" x14ac:dyDescent="0.3">
      <c r="AE58694" s="70"/>
    </row>
    <row r="58695" spans="31:31" ht="15.75" x14ac:dyDescent="0.3">
      <c r="AE58695" s="70"/>
    </row>
    <row r="58696" spans="31:31" ht="15.75" x14ac:dyDescent="0.3">
      <c r="AE58696" s="70"/>
    </row>
    <row r="58697" spans="31:31" ht="15.75" x14ac:dyDescent="0.3">
      <c r="AE58697" s="70"/>
    </row>
    <row r="58698" spans="31:31" ht="15.75" x14ac:dyDescent="0.3">
      <c r="AE58698" s="70"/>
    </row>
    <row r="58699" spans="31:31" ht="15.75" x14ac:dyDescent="0.3">
      <c r="AE58699" s="70"/>
    </row>
    <row r="58700" spans="31:31" ht="15.75" x14ac:dyDescent="0.3">
      <c r="AE58700" s="70"/>
    </row>
    <row r="58701" spans="31:31" ht="15.75" x14ac:dyDescent="0.3">
      <c r="AE58701" s="70"/>
    </row>
    <row r="58702" spans="31:31" ht="15.75" x14ac:dyDescent="0.3">
      <c r="AE58702" s="70"/>
    </row>
    <row r="58703" spans="31:31" ht="15.75" x14ac:dyDescent="0.3">
      <c r="AE58703" s="70"/>
    </row>
    <row r="58704" spans="31:31" ht="15.75" x14ac:dyDescent="0.3">
      <c r="AE58704" s="70"/>
    </row>
    <row r="58705" spans="31:31" ht="15.75" x14ac:dyDescent="0.3">
      <c r="AE58705" s="70"/>
    </row>
    <row r="58706" spans="31:31" ht="15.75" x14ac:dyDescent="0.3">
      <c r="AE58706" s="70"/>
    </row>
    <row r="58707" spans="31:31" ht="15.75" x14ac:dyDescent="0.3">
      <c r="AE58707" s="70"/>
    </row>
    <row r="58708" spans="31:31" ht="15.75" x14ac:dyDescent="0.3">
      <c r="AE58708" s="70"/>
    </row>
    <row r="58709" spans="31:31" ht="15.75" x14ac:dyDescent="0.3">
      <c r="AE58709" s="70"/>
    </row>
    <row r="58710" spans="31:31" ht="15.75" x14ac:dyDescent="0.3">
      <c r="AE58710" s="70"/>
    </row>
    <row r="58711" spans="31:31" ht="15.75" x14ac:dyDescent="0.3">
      <c r="AE58711" s="70"/>
    </row>
    <row r="58712" spans="31:31" ht="15.75" x14ac:dyDescent="0.3">
      <c r="AE58712" s="70"/>
    </row>
    <row r="58713" spans="31:31" ht="15.75" x14ac:dyDescent="0.3">
      <c r="AE58713" s="70"/>
    </row>
    <row r="58714" spans="31:31" ht="15.75" x14ac:dyDescent="0.3">
      <c r="AE58714" s="70"/>
    </row>
    <row r="58715" spans="31:31" ht="15.75" x14ac:dyDescent="0.3">
      <c r="AE58715" s="70"/>
    </row>
    <row r="58716" spans="31:31" ht="15.75" x14ac:dyDescent="0.3">
      <c r="AE58716" s="70"/>
    </row>
    <row r="58717" spans="31:31" ht="15.75" x14ac:dyDescent="0.3">
      <c r="AE58717" s="70"/>
    </row>
    <row r="58718" spans="31:31" ht="15.75" x14ac:dyDescent="0.3">
      <c r="AE58718" s="70"/>
    </row>
    <row r="58719" spans="31:31" ht="15.75" x14ac:dyDescent="0.3">
      <c r="AE58719" s="70"/>
    </row>
    <row r="58720" spans="31:31" ht="15.75" x14ac:dyDescent="0.3">
      <c r="AE58720" s="70"/>
    </row>
    <row r="58721" spans="31:31" ht="15.75" x14ac:dyDescent="0.3">
      <c r="AE58721" s="70"/>
    </row>
    <row r="58722" spans="31:31" ht="15.75" x14ac:dyDescent="0.3">
      <c r="AE58722" s="70"/>
    </row>
    <row r="58723" spans="31:31" ht="15.75" x14ac:dyDescent="0.3">
      <c r="AE58723" s="70"/>
    </row>
    <row r="58724" spans="31:31" ht="15.75" x14ac:dyDescent="0.3">
      <c r="AE58724" s="70"/>
    </row>
    <row r="58725" spans="31:31" ht="15.75" x14ac:dyDescent="0.3">
      <c r="AE58725" s="70"/>
    </row>
    <row r="58726" spans="31:31" ht="15.75" x14ac:dyDescent="0.3">
      <c r="AE58726" s="70"/>
    </row>
    <row r="58727" spans="31:31" ht="15.75" x14ac:dyDescent="0.3">
      <c r="AE58727" s="70"/>
    </row>
    <row r="58728" spans="31:31" ht="15.75" x14ac:dyDescent="0.3">
      <c r="AE58728" s="70"/>
    </row>
    <row r="58729" spans="31:31" ht="15.75" x14ac:dyDescent="0.3">
      <c r="AE58729" s="70"/>
    </row>
    <row r="58730" spans="31:31" ht="15.75" x14ac:dyDescent="0.3">
      <c r="AE58730" s="70"/>
    </row>
    <row r="58731" spans="31:31" ht="15.75" x14ac:dyDescent="0.3">
      <c r="AE58731" s="70"/>
    </row>
    <row r="58732" spans="31:31" ht="15.75" x14ac:dyDescent="0.3">
      <c r="AE58732" s="70"/>
    </row>
    <row r="58733" spans="31:31" ht="15.75" x14ac:dyDescent="0.3">
      <c r="AE58733" s="70"/>
    </row>
    <row r="58734" spans="31:31" ht="15.75" x14ac:dyDescent="0.3">
      <c r="AE58734" s="70"/>
    </row>
    <row r="58735" spans="31:31" ht="15.75" x14ac:dyDescent="0.3">
      <c r="AE58735" s="70"/>
    </row>
    <row r="58736" spans="31:31" ht="15.75" x14ac:dyDescent="0.3">
      <c r="AE58736" s="70"/>
    </row>
    <row r="58737" spans="31:31" ht="15.75" x14ac:dyDescent="0.3">
      <c r="AE58737" s="70"/>
    </row>
    <row r="58738" spans="31:31" ht="15.75" x14ac:dyDescent="0.3">
      <c r="AE58738" s="70"/>
    </row>
    <row r="58739" spans="31:31" ht="15.75" x14ac:dyDescent="0.3">
      <c r="AE58739" s="70"/>
    </row>
    <row r="58740" spans="31:31" ht="15.75" x14ac:dyDescent="0.3">
      <c r="AE58740" s="70"/>
    </row>
    <row r="58741" spans="31:31" ht="15.75" x14ac:dyDescent="0.3">
      <c r="AE58741" s="70"/>
    </row>
    <row r="58742" spans="31:31" ht="15.75" x14ac:dyDescent="0.3">
      <c r="AE58742" s="70"/>
    </row>
    <row r="58743" spans="31:31" ht="15.75" x14ac:dyDescent="0.3">
      <c r="AE58743" s="70"/>
    </row>
    <row r="58744" spans="31:31" ht="15.75" x14ac:dyDescent="0.3">
      <c r="AE58744" s="70"/>
    </row>
    <row r="58745" spans="31:31" ht="15.75" x14ac:dyDescent="0.3">
      <c r="AE58745" s="70"/>
    </row>
    <row r="58746" spans="31:31" ht="15.75" x14ac:dyDescent="0.3">
      <c r="AE58746" s="70"/>
    </row>
    <row r="58747" spans="31:31" ht="15.75" x14ac:dyDescent="0.3">
      <c r="AE58747" s="70"/>
    </row>
    <row r="58748" spans="31:31" ht="15.75" x14ac:dyDescent="0.3">
      <c r="AE58748" s="70"/>
    </row>
    <row r="58749" spans="31:31" ht="15.75" x14ac:dyDescent="0.3">
      <c r="AE58749" s="70"/>
    </row>
    <row r="58750" spans="31:31" ht="15.75" x14ac:dyDescent="0.3">
      <c r="AE58750" s="70"/>
    </row>
    <row r="58751" spans="31:31" ht="15.75" x14ac:dyDescent="0.3">
      <c r="AE58751" s="70"/>
    </row>
    <row r="58752" spans="31:31" ht="15.75" x14ac:dyDescent="0.3">
      <c r="AE58752" s="70"/>
    </row>
    <row r="58753" spans="31:31" ht="15.75" x14ac:dyDescent="0.3">
      <c r="AE58753" s="70"/>
    </row>
    <row r="58754" spans="31:31" ht="15.75" x14ac:dyDescent="0.3">
      <c r="AE58754" s="70"/>
    </row>
    <row r="58755" spans="31:31" ht="15.75" x14ac:dyDescent="0.3">
      <c r="AE58755" s="70"/>
    </row>
    <row r="58756" spans="31:31" ht="15.75" x14ac:dyDescent="0.3">
      <c r="AE58756" s="70"/>
    </row>
    <row r="58757" spans="31:31" ht="15.75" x14ac:dyDescent="0.3">
      <c r="AE58757" s="70"/>
    </row>
    <row r="58758" spans="31:31" ht="15.75" x14ac:dyDescent="0.3">
      <c r="AE58758" s="70"/>
    </row>
    <row r="58759" spans="31:31" ht="15.75" x14ac:dyDescent="0.3">
      <c r="AE58759" s="70"/>
    </row>
    <row r="58760" spans="31:31" ht="15.75" x14ac:dyDescent="0.3">
      <c r="AE58760" s="70"/>
    </row>
    <row r="58761" spans="31:31" ht="15.75" x14ac:dyDescent="0.3">
      <c r="AE58761" s="70"/>
    </row>
    <row r="58762" spans="31:31" ht="15.75" x14ac:dyDescent="0.3">
      <c r="AE58762" s="70"/>
    </row>
    <row r="58763" spans="31:31" ht="15.75" x14ac:dyDescent="0.3">
      <c r="AE58763" s="70"/>
    </row>
    <row r="58764" spans="31:31" ht="15.75" x14ac:dyDescent="0.3">
      <c r="AE58764" s="70"/>
    </row>
    <row r="58765" spans="31:31" ht="15.75" x14ac:dyDescent="0.3">
      <c r="AE58765" s="70"/>
    </row>
    <row r="58766" spans="31:31" ht="15.75" x14ac:dyDescent="0.3">
      <c r="AE58766" s="70"/>
    </row>
    <row r="58767" spans="31:31" ht="15.75" x14ac:dyDescent="0.3">
      <c r="AE58767" s="70"/>
    </row>
    <row r="58768" spans="31:31" ht="15.75" x14ac:dyDescent="0.3">
      <c r="AE58768" s="70"/>
    </row>
    <row r="58769" spans="31:31" ht="15.75" x14ac:dyDescent="0.3">
      <c r="AE58769" s="70"/>
    </row>
    <row r="58770" spans="31:31" ht="15.75" x14ac:dyDescent="0.3">
      <c r="AE58770" s="70"/>
    </row>
    <row r="58771" spans="31:31" ht="15.75" x14ac:dyDescent="0.3">
      <c r="AE58771" s="70"/>
    </row>
    <row r="58772" spans="31:31" ht="15.75" x14ac:dyDescent="0.3">
      <c r="AE58772" s="70"/>
    </row>
    <row r="58773" spans="31:31" ht="15.75" x14ac:dyDescent="0.3">
      <c r="AE58773" s="70"/>
    </row>
    <row r="58774" spans="31:31" ht="15.75" x14ac:dyDescent="0.3">
      <c r="AE58774" s="70"/>
    </row>
    <row r="58775" spans="31:31" ht="15.75" x14ac:dyDescent="0.3">
      <c r="AE58775" s="70"/>
    </row>
    <row r="58776" spans="31:31" ht="15.75" x14ac:dyDescent="0.3">
      <c r="AE58776" s="70"/>
    </row>
    <row r="58777" spans="31:31" ht="15.75" x14ac:dyDescent="0.3">
      <c r="AE58777" s="70"/>
    </row>
    <row r="58778" spans="31:31" ht="15.75" x14ac:dyDescent="0.3">
      <c r="AE58778" s="70"/>
    </row>
    <row r="58779" spans="31:31" ht="15.75" x14ac:dyDescent="0.3">
      <c r="AE58779" s="70"/>
    </row>
    <row r="58780" spans="31:31" ht="15.75" x14ac:dyDescent="0.3">
      <c r="AE58780" s="70"/>
    </row>
    <row r="58781" spans="31:31" ht="15.75" x14ac:dyDescent="0.3">
      <c r="AE58781" s="70"/>
    </row>
    <row r="58782" spans="31:31" ht="15.75" x14ac:dyDescent="0.3">
      <c r="AE58782" s="70"/>
    </row>
    <row r="58783" spans="31:31" ht="15.75" x14ac:dyDescent="0.3">
      <c r="AE58783" s="70"/>
    </row>
    <row r="58784" spans="31:31" ht="15.75" x14ac:dyDescent="0.3">
      <c r="AE58784" s="70"/>
    </row>
    <row r="58785" spans="31:31" ht="15.75" x14ac:dyDescent="0.3">
      <c r="AE58785" s="70"/>
    </row>
    <row r="58786" spans="31:31" ht="15.75" x14ac:dyDescent="0.3">
      <c r="AE58786" s="70"/>
    </row>
    <row r="58787" spans="31:31" ht="15.75" x14ac:dyDescent="0.3">
      <c r="AE58787" s="70"/>
    </row>
    <row r="58788" spans="31:31" ht="15.75" x14ac:dyDescent="0.3">
      <c r="AE58788" s="70"/>
    </row>
    <row r="58789" spans="31:31" ht="15.75" x14ac:dyDescent="0.3">
      <c r="AE58789" s="70"/>
    </row>
    <row r="58790" spans="31:31" ht="15.75" x14ac:dyDescent="0.3">
      <c r="AE58790" s="70"/>
    </row>
    <row r="58791" spans="31:31" ht="15.75" x14ac:dyDescent="0.3">
      <c r="AE58791" s="70"/>
    </row>
    <row r="58792" spans="31:31" ht="15.75" x14ac:dyDescent="0.3">
      <c r="AE58792" s="70"/>
    </row>
    <row r="58793" spans="31:31" ht="15.75" x14ac:dyDescent="0.3">
      <c r="AE58793" s="70"/>
    </row>
    <row r="58794" spans="31:31" ht="15.75" x14ac:dyDescent="0.3">
      <c r="AE58794" s="70"/>
    </row>
    <row r="58795" spans="31:31" ht="15.75" x14ac:dyDescent="0.3">
      <c r="AE58795" s="70"/>
    </row>
    <row r="58796" spans="31:31" ht="15.75" x14ac:dyDescent="0.3">
      <c r="AE58796" s="70"/>
    </row>
    <row r="58797" spans="31:31" ht="15.75" x14ac:dyDescent="0.3">
      <c r="AE58797" s="70"/>
    </row>
    <row r="58798" spans="31:31" ht="15.75" x14ac:dyDescent="0.3">
      <c r="AE58798" s="70"/>
    </row>
    <row r="58799" spans="31:31" ht="15.75" x14ac:dyDescent="0.3">
      <c r="AE58799" s="70"/>
    </row>
    <row r="58800" spans="31:31" ht="15.75" x14ac:dyDescent="0.3">
      <c r="AE58800" s="70"/>
    </row>
    <row r="58801" spans="31:31" ht="15.75" x14ac:dyDescent="0.3">
      <c r="AE58801" s="70"/>
    </row>
    <row r="58802" spans="31:31" ht="15.75" x14ac:dyDescent="0.3">
      <c r="AE58802" s="70"/>
    </row>
    <row r="58803" spans="31:31" ht="15.75" x14ac:dyDescent="0.3">
      <c r="AE58803" s="70"/>
    </row>
    <row r="58804" spans="31:31" ht="15.75" x14ac:dyDescent="0.3">
      <c r="AE58804" s="70"/>
    </row>
    <row r="58805" spans="31:31" ht="15.75" x14ac:dyDescent="0.3">
      <c r="AE58805" s="70"/>
    </row>
    <row r="58806" spans="31:31" ht="15.75" x14ac:dyDescent="0.3">
      <c r="AE58806" s="70"/>
    </row>
    <row r="58807" spans="31:31" ht="15.75" x14ac:dyDescent="0.3">
      <c r="AE58807" s="70"/>
    </row>
    <row r="58808" spans="31:31" ht="15.75" x14ac:dyDescent="0.3">
      <c r="AE58808" s="70"/>
    </row>
    <row r="58809" spans="31:31" ht="15.75" x14ac:dyDescent="0.3">
      <c r="AE58809" s="70"/>
    </row>
    <row r="58810" spans="31:31" ht="15.75" x14ac:dyDescent="0.3">
      <c r="AE58810" s="70"/>
    </row>
    <row r="58811" spans="31:31" ht="15.75" x14ac:dyDescent="0.3">
      <c r="AE58811" s="70"/>
    </row>
    <row r="58812" spans="31:31" ht="15.75" x14ac:dyDescent="0.3">
      <c r="AE58812" s="70"/>
    </row>
    <row r="58813" spans="31:31" ht="15.75" x14ac:dyDescent="0.3">
      <c r="AE58813" s="70"/>
    </row>
    <row r="58814" spans="31:31" ht="15.75" x14ac:dyDescent="0.3">
      <c r="AE58814" s="70"/>
    </row>
    <row r="58815" spans="31:31" ht="15.75" x14ac:dyDescent="0.3">
      <c r="AE58815" s="70"/>
    </row>
    <row r="58816" spans="31:31" ht="15.75" x14ac:dyDescent="0.3">
      <c r="AE58816" s="70"/>
    </row>
    <row r="58817" spans="31:31" ht="15.75" x14ac:dyDescent="0.3">
      <c r="AE58817" s="70"/>
    </row>
    <row r="58818" spans="31:31" ht="15.75" x14ac:dyDescent="0.3">
      <c r="AE58818" s="70"/>
    </row>
    <row r="58819" spans="31:31" ht="15.75" x14ac:dyDescent="0.3">
      <c r="AE58819" s="70"/>
    </row>
    <row r="58820" spans="31:31" ht="15.75" x14ac:dyDescent="0.3">
      <c r="AE58820" s="70"/>
    </row>
    <row r="58821" spans="31:31" ht="15.75" x14ac:dyDescent="0.3">
      <c r="AE58821" s="70"/>
    </row>
    <row r="58822" spans="31:31" ht="15.75" x14ac:dyDescent="0.3">
      <c r="AE58822" s="70"/>
    </row>
    <row r="58823" spans="31:31" ht="15.75" x14ac:dyDescent="0.3">
      <c r="AE58823" s="70"/>
    </row>
    <row r="58824" spans="31:31" ht="15.75" x14ac:dyDescent="0.3">
      <c r="AE58824" s="70"/>
    </row>
    <row r="58825" spans="31:31" ht="15.75" x14ac:dyDescent="0.3">
      <c r="AE58825" s="70"/>
    </row>
    <row r="58826" spans="31:31" ht="15.75" x14ac:dyDescent="0.3">
      <c r="AE58826" s="70"/>
    </row>
    <row r="58827" spans="31:31" ht="15.75" x14ac:dyDescent="0.3">
      <c r="AE58827" s="70"/>
    </row>
    <row r="58828" spans="31:31" ht="15.75" x14ac:dyDescent="0.3">
      <c r="AE58828" s="70"/>
    </row>
    <row r="58829" spans="31:31" ht="15.75" x14ac:dyDescent="0.3">
      <c r="AE58829" s="70"/>
    </row>
    <row r="58830" spans="31:31" ht="15.75" x14ac:dyDescent="0.3">
      <c r="AE58830" s="70"/>
    </row>
    <row r="58831" spans="31:31" ht="15.75" x14ac:dyDescent="0.3">
      <c r="AE58831" s="70"/>
    </row>
    <row r="58832" spans="31:31" ht="15.75" x14ac:dyDescent="0.3">
      <c r="AE58832" s="70"/>
    </row>
    <row r="58833" spans="31:31" ht="15.75" x14ac:dyDescent="0.3">
      <c r="AE58833" s="70"/>
    </row>
    <row r="58834" spans="31:31" ht="15.75" x14ac:dyDescent="0.3">
      <c r="AE58834" s="70"/>
    </row>
    <row r="58835" spans="31:31" ht="15.75" x14ac:dyDescent="0.3">
      <c r="AE58835" s="70"/>
    </row>
    <row r="58836" spans="31:31" ht="15.75" x14ac:dyDescent="0.3">
      <c r="AE58836" s="70"/>
    </row>
    <row r="58837" spans="31:31" ht="15.75" x14ac:dyDescent="0.3">
      <c r="AE58837" s="70"/>
    </row>
    <row r="58838" spans="31:31" ht="15.75" x14ac:dyDescent="0.3">
      <c r="AE58838" s="70"/>
    </row>
    <row r="58839" spans="31:31" ht="15.75" x14ac:dyDescent="0.3">
      <c r="AE58839" s="70"/>
    </row>
    <row r="58840" spans="31:31" ht="15.75" x14ac:dyDescent="0.3">
      <c r="AE58840" s="70"/>
    </row>
    <row r="58841" spans="31:31" ht="15.75" x14ac:dyDescent="0.3">
      <c r="AE58841" s="70"/>
    </row>
    <row r="58842" spans="31:31" ht="15.75" x14ac:dyDescent="0.3">
      <c r="AE58842" s="70"/>
    </row>
    <row r="58843" spans="31:31" ht="15.75" x14ac:dyDescent="0.3">
      <c r="AE58843" s="70"/>
    </row>
    <row r="58844" spans="31:31" ht="15.75" x14ac:dyDescent="0.3">
      <c r="AE58844" s="70"/>
    </row>
    <row r="58845" spans="31:31" ht="15.75" x14ac:dyDescent="0.3">
      <c r="AE58845" s="70"/>
    </row>
    <row r="58846" spans="31:31" ht="15.75" x14ac:dyDescent="0.3">
      <c r="AE58846" s="70"/>
    </row>
    <row r="58847" spans="31:31" ht="15.75" x14ac:dyDescent="0.3">
      <c r="AE58847" s="70"/>
    </row>
    <row r="58848" spans="31:31" ht="15.75" x14ac:dyDescent="0.3">
      <c r="AE58848" s="70"/>
    </row>
    <row r="58849" spans="31:31" ht="15.75" x14ac:dyDescent="0.3">
      <c r="AE58849" s="70"/>
    </row>
    <row r="58850" spans="31:31" ht="15.75" x14ac:dyDescent="0.3">
      <c r="AE58850" s="70"/>
    </row>
    <row r="58851" spans="31:31" ht="15.75" x14ac:dyDescent="0.3">
      <c r="AE58851" s="70"/>
    </row>
    <row r="58852" spans="31:31" ht="15.75" x14ac:dyDescent="0.3">
      <c r="AE58852" s="70"/>
    </row>
    <row r="58853" spans="31:31" ht="15.75" x14ac:dyDescent="0.3">
      <c r="AE58853" s="70"/>
    </row>
    <row r="58854" spans="31:31" ht="15.75" x14ac:dyDescent="0.3">
      <c r="AE58854" s="70"/>
    </row>
    <row r="58855" spans="31:31" ht="15.75" x14ac:dyDescent="0.3">
      <c r="AE58855" s="70"/>
    </row>
    <row r="58856" spans="31:31" ht="15.75" x14ac:dyDescent="0.3">
      <c r="AE58856" s="70"/>
    </row>
    <row r="58857" spans="31:31" ht="15.75" x14ac:dyDescent="0.3">
      <c r="AE58857" s="70"/>
    </row>
    <row r="58858" spans="31:31" ht="15.75" x14ac:dyDescent="0.3">
      <c r="AE58858" s="70"/>
    </row>
    <row r="58859" spans="31:31" ht="15.75" x14ac:dyDescent="0.3">
      <c r="AE58859" s="70"/>
    </row>
    <row r="58860" spans="31:31" ht="15.75" x14ac:dyDescent="0.3">
      <c r="AE58860" s="70"/>
    </row>
    <row r="58861" spans="31:31" ht="15.75" x14ac:dyDescent="0.3">
      <c r="AE58861" s="70"/>
    </row>
    <row r="58862" spans="31:31" ht="15.75" x14ac:dyDescent="0.3">
      <c r="AE58862" s="70"/>
    </row>
    <row r="58863" spans="31:31" ht="15.75" x14ac:dyDescent="0.3">
      <c r="AE58863" s="70"/>
    </row>
    <row r="58864" spans="31:31" ht="15.75" x14ac:dyDescent="0.3">
      <c r="AE58864" s="70"/>
    </row>
    <row r="58865" spans="31:31" ht="15.75" x14ac:dyDescent="0.3">
      <c r="AE58865" s="70"/>
    </row>
    <row r="58866" spans="31:31" ht="15.75" x14ac:dyDescent="0.3">
      <c r="AE58866" s="70"/>
    </row>
    <row r="58867" spans="31:31" ht="15.75" x14ac:dyDescent="0.3">
      <c r="AE58867" s="70"/>
    </row>
    <row r="58868" spans="31:31" ht="15.75" x14ac:dyDescent="0.3">
      <c r="AE58868" s="70"/>
    </row>
    <row r="58869" spans="31:31" ht="15.75" x14ac:dyDescent="0.3">
      <c r="AE58869" s="70"/>
    </row>
    <row r="58870" spans="31:31" ht="15.75" x14ac:dyDescent="0.3">
      <c r="AE58870" s="70"/>
    </row>
    <row r="58871" spans="31:31" ht="15.75" x14ac:dyDescent="0.3">
      <c r="AE58871" s="70"/>
    </row>
    <row r="58872" spans="31:31" ht="15.75" x14ac:dyDescent="0.3">
      <c r="AE58872" s="70"/>
    </row>
    <row r="58873" spans="31:31" ht="15.75" x14ac:dyDescent="0.3">
      <c r="AE58873" s="70"/>
    </row>
    <row r="58874" spans="31:31" ht="15.75" x14ac:dyDescent="0.3">
      <c r="AE58874" s="70"/>
    </row>
    <row r="58875" spans="31:31" ht="15.75" x14ac:dyDescent="0.3">
      <c r="AE58875" s="70"/>
    </row>
    <row r="58876" spans="31:31" ht="15.75" x14ac:dyDescent="0.3">
      <c r="AE58876" s="70"/>
    </row>
    <row r="58877" spans="31:31" ht="15.75" x14ac:dyDescent="0.3">
      <c r="AE58877" s="70"/>
    </row>
    <row r="58878" spans="31:31" ht="15.75" x14ac:dyDescent="0.3">
      <c r="AE58878" s="70"/>
    </row>
    <row r="58879" spans="31:31" ht="15.75" x14ac:dyDescent="0.3">
      <c r="AE58879" s="70"/>
    </row>
    <row r="58880" spans="31:31" ht="15.75" x14ac:dyDescent="0.3">
      <c r="AE58880" s="70"/>
    </row>
    <row r="58881" spans="31:31" ht="15.75" x14ac:dyDescent="0.3">
      <c r="AE58881" s="70"/>
    </row>
    <row r="58882" spans="31:31" ht="15.75" x14ac:dyDescent="0.3">
      <c r="AE58882" s="70"/>
    </row>
    <row r="58883" spans="31:31" ht="15.75" x14ac:dyDescent="0.3">
      <c r="AE58883" s="70"/>
    </row>
    <row r="58884" spans="31:31" ht="15.75" x14ac:dyDescent="0.3">
      <c r="AE58884" s="70"/>
    </row>
    <row r="58885" spans="31:31" ht="15.75" x14ac:dyDescent="0.3">
      <c r="AE58885" s="70"/>
    </row>
    <row r="58886" spans="31:31" ht="15.75" x14ac:dyDescent="0.3">
      <c r="AE58886" s="70"/>
    </row>
    <row r="58887" spans="31:31" ht="15.75" x14ac:dyDescent="0.3">
      <c r="AE58887" s="70"/>
    </row>
    <row r="58888" spans="31:31" ht="15.75" x14ac:dyDescent="0.3">
      <c r="AE58888" s="70"/>
    </row>
    <row r="58889" spans="31:31" ht="15.75" x14ac:dyDescent="0.3">
      <c r="AE58889" s="70"/>
    </row>
    <row r="58890" spans="31:31" ht="15.75" x14ac:dyDescent="0.3">
      <c r="AE58890" s="70"/>
    </row>
    <row r="58891" spans="31:31" ht="15.75" x14ac:dyDescent="0.3">
      <c r="AE58891" s="70"/>
    </row>
    <row r="58892" spans="31:31" ht="15.75" x14ac:dyDescent="0.3">
      <c r="AE58892" s="70"/>
    </row>
    <row r="58893" spans="31:31" ht="15.75" x14ac:dyDescent="0.3">
      <c r="AE58893" s="70"/>
    </row>
    <row r="58894" spans="31:31" ht="15.75" x14ac:dyDescent="0.3">
      <c r="AE58894" s="70"/>
    </row>
    <row r="58895" spans="31:31" ht="15.75" x14ac:dyDescent="0.3">
      <c r="AE58895" s="70"/>
    </row>
    <row r="58896" spans="31:31" ht="15.75" x14ac:dyDescent="0.3">
      <c r="AE58896" s="70"/>
    </row>
    <row r="58897" spans="31:31" ht="15.75" x14ac:dyDescent="0.3">
      <c r="AE58897" s="70"/>
    </row>
    <row r="58898" spans="31:31" ht="15.75" x14ac:dyDescent="0.3">
      <c r="AE58898" s="70"/>
    </row>
    <row r="58899" spans="31:31" ht="15.75" x14ac:dyDescent="0.3">
      <c r="AE58899" s="70"/>
    </row>
    <row r="58900" spans="31:31" ht="15.75" x14ac:dyDescent="0.3">
      <c r="AE58900" s="70"/>
    </row>
    <row r="58901" spans="31:31" ht="15.75" x14ac:dyDescent="0.3">
      <c r="AE58901" s="70"/>
    </row>
    <row r="58902" spans="31:31" ht="15.75" x14ac:dyDescent="0.3">
      <c r="AE58902" s="70"/>
    </row>
    <row r="58903" spans="31:31" ht="15.75" x14ac:dyDescent="0.3">
      <c r="AE58903" s="70"/>
    </row>
    <row r="58904" spans="31:31" ht="15.75" x14ac:dyDescent="0.3">
      <c r="AE58904" s="70"/>
    </row>
    <row r="58905" spans="31:31" ht="15.75" x14ac:dyDescent="0.3">
      <c r="AE58905" s="70"/>
    </row>
    <row r="58906" spans="31:31" ht="15.75" x14ac:dyDescent="0.3">
      <c r="AE58906" s="70"/>
    </row>
    <row r="58907" spans="31:31" ht="15.75" x14ac:dyDescent="0.3">
      <c r="AE58907" s="70"/>
    </row>
    <row r="58908" spans="31:31" ht="15.75" x14ac:dyDescent="0.3">
      <c r="AE58908" s="70"/>
    </row>
    <row r="58909" spans="31:31" ht="15.75" x14ac:dyDescent="0.3">
      <c r="AE58909" s="70"/>
    </row>
    <row r="58910" spans="31:31" ht="15.75" x14ac:dyDescent="0.3">
      <c r="AE58910" s="70"/>
    </row>
    <row r="58911" spans="31:31" ht="15.75" x14ac:dyDescent="0.3">
      <c r="AE58911" s="70"/>
    </row>
    <row r="58912" spans="31:31" ht="15.75" x14ac:dyDescent="0.3">
      <c r="AE58912" s="70"/>
    </row>
    <row r="58913" spans="31:31" ht="15.75" x14ac:dyDescent="0.3">
      <c r="AE58913" s="70"/>
    </row>
    <row r="58914" spans="31:31" ht="15.75" x14ac:dyDescent="0.3">
      <c r="AE58914" s="70"/>
    </row>
    <row r="58915" spans="31:31" ht="15.75" x14ac:dyDescent="0.3">
      <c r="AE58915" s="70"/>
    </row>
    <row r="58916" spans="31:31" ht="15.75" x14ac:dyDescent="0.3">
      <c r="AE58916" s="70"/>
    </row>
    <row r="58917" spans="31:31" ht="15.75" x14ac:dyDescent="0.3">
      <c r="AE58917" s="70"/>
    </row>
    <row r="58918" spans="31:31" ht="15.75" x14ac:dyDescent="0.3">
      <c r="AE58918" s="70"/>
    </row>
    <row r="58919" spans="31:31" ht="15.75" x14ac:dyDescent="0.3">
      <c r="AE58919" s="70"/>
    </row>
    <row r="58920" spans="31:31" ht="15.75" x14ac:dyDescent="0.3">
      <c r="AE58920" s="70"/>
    </row>
    <row r="58921" spans="31:31" ht="15.75" x14ac:dyDescent="0.3">
      <c r="AE58921" s="70"/>
    </row>
    <row r="58922" spans="31:31" ht="15.75" x14ac:dyDescent="0.3">
      <c r="AE58922" s="70"/>
    </row>
    <row r="58923" spans="31:31" ht="15.75" x14ac:dyDescent="0.3">
      <c r="AE58923" s="70"/>
    </row>
    <row r="58924" spans="31:31" ht="15.75" x14ac:dyDescent="0.3">
      <c r="AE58924" s="70"/>
    </row>
    <row r="58925" spans="31:31" ht="15.75" x14ac:dyDescent="0.3">
      <c r="AE58925" s="70"/>
    </row>
    <row r="58926" spans="31:31" ht="15.75" x14ac:dyDescent="0.3">
      <c r="AE58926" s="70"/>
    </row>
    <row r="58927" spans="31:31" ht="15.75" x14ac:dyDescent="0.3">
      <c r="AE58927" s="70"/>
    </row>
    <row r="58928" spans="31:31" ht="15.75" x14ac:dyDescent="0.3">
      <c r="AE58928" s="70"/>
    </row>
    <row r="58929" spans="31:31" ht="15.75" x14ac:dyDescent="0.3">
      <c r="AE58929" s="70"/>
    </row>
    <row r="58930" spans="31:31" ht="15.75" x14ac:dyDescent="0.3">
      <c r="AE58930" s="70"/>
    </row>
    <row r="58931" spans="31:31" ht="15.75" x14ac:dyDescent="0.3">
      <c r="AE58931" s="70"/>
    </row>
    <row r="58932" spans="31:31" ht="15.75" x14ac:dyDescent="0.3">
      <c r="AE58932" s="70"/>
    </row>
    <row r="58933" spans="31:31" ht="15.75" x14ac:dyDescent="0.3">
      <c r="AE58933" s="70"/>
    </row>
    <row r="58934" spans="31:31" ht="15.75" x14ac:dyDescent="0.3">
      <c r="AE58934" s="70"/>
    </row>
    <row r="58935" spans="31:31" ht="15.75" x14ac:dyDescent="0.3">
      <c r="AE58935" s="70"/>
    </row>
    <row r="58936" spans="31:31" ht="15.75" x14ac:dyDescent="0.3">
      <c r="AE58936" s="70"/>
    </row>
    <row r="58937" spans="31:31" ht="15.75" x14ac:dyDescent="0.3">
      <c r="AE58937" s="70"/>
    </row>
    <row r="58938" spans="31:31" ht="15.75" x14ac:dyDescent="0.3">
      <c r="AE58938" s="70"/>
    </row>
    <row r="58939" spans="31:31" ht="15.75" x14ac:dyDescent="0.3">
      <c r="AE58939" s="70"/>
    </row>
    <row r="58940" spans="31:31" ht="15.75" x14ac:dyDescent="0.3">
      <c r="AE58940" s="70"/>
    </row>
    <row r="58941" spans="31:31" ht="15.75" x14ac:dyDescent="0.3">
      <c r="AE58941" s="70"/>
    </row>
    <row r="58942" spans="31:31" ht="15.75" x14ac:dyDescent="0.3">
      <c r="AE58942" s="70"/>
    </row>
    <row r="58943" spans="31:31" ht="15.75" x14ac:dyDescent="0.3">
      <c r="AE58943" s="70"/>
    </row>
    <row r="58944" spans="31:31" ht="15.75" x14ac:dyDescent="0.3">
      <c r="AE58944" s="70"/>
    </row>
    <row r="58945" spans="31:31" ht="15.75" x14ac:dyDescent="0.3">
      <c r="AE58945" s="70"/>
    </row>
    <row r="58946" spans="31:31" ht="15.75" x14ac:dyDescent="0.3">
      <c r="AE58946" s="70"/>
    </row>
    <row r="58947" spans="31:31" ht="15.75" x14ac:dyDescent="0.3">
      <c r="AE58947" s="70"/>
    </row>
    <row r="58948" spans="31:31" ht="15.75" x14ac:dyDescent="0.3">
      <c r="AE58948" s="70"/>
    </row>
    <row r="58949" spans="31:31" ht="15.75" x14ac:dyDescent="0.3">
      <c r="AE58949" s="70"/>
    </row>
    <row r="58950" spans="31:31" ht="15.75" x14ac:dyDescent="0.3">
      <c r="AE58950" s="70"/>
    </row>
    <row r="58951" spans="31:31" ht="15.75" x14ac:dyDescent="0.3">
      <c r="AE58951" s="70"/>
    </row>
    <row r="58952" spans="31:31" ht="15.75" x14ac:dyDescent="0.3">
      <c r="AE58952" s="70"/>
    </row>
    <row r="58953" spans="31:31" ht="15.75" x14ac:dyDescent="0.3">
      <c r="AE58953" s="70"/>
    </row>
    <row r="58954" spans="31:31" ht="15.75" x14ac:dyDescent="0.3">
      <c r="AE58954" s="70"/>
    </row>
    <row r="58955" spans="31:31" ht="15.75" x14ac:dyDescent="0.3">
      <c r="AE58955" s="70"/>
    </row>
    <row r="58956" spans="31:31" ht="15.75" x14ac:dyDescent="0.3">
      <c r="AE58956" s="70"/>
    </row>
    <row r="58957" spans="31:31" ht="15.75" x14ac:dyDescent="0.3">
      <c r="AE58957" s="70"/>
    </row>
    <row r="58958" spans="31:31" ht="15.75" x14ac:dyDescent="0.3">
      <c r="AE58958" s="70"/>
    </row>
    <row r="58959" spans="31:31" ht="15.75" x14ac:dyDescent="0.3">
      <c r="AE58959" s="70"/>
    </row>
    <row r="58960" spans="31:31" ht="15.75" x14ac:dyDescent="0.3">
      <c r="AE58960" s="70"/>
    </row>
    <row r="58961" spans="31:31" ht="15.75" x14ac:dyDescent="0.3">
      <c r="AE58961" s="70"/>
    </row>
    <row r="58962" spans="31:31" ht="15.75" x14ac:dyDescent="0.3">
      <c r="AE58962" s="70"/>
    </row>
    <row r="58963" spans="31:31" ht="15.75" x14ac:dyDescent="0.3">
      <c r="AE58963" s="70"/>
    </row>
    <row r="58964" spans="31:31" ht="15.75" x14ac:dyDescent="0.3">
      <c r="AE58964" s="70"/>
    </row>
    <row r="58965" spans="31:31" ht="15.75" x14ac:dyDescent="0.3">
      <c r="AE58965" s="70"/>
    </row>
    <row r="58966" spans="31:31" ht="15.75" x14ac:dyDescent="0.3">
      <c r="AE58966" s="70"/>
    </row>
    <row r="58967" spans="31:31" ht="15.75" x14ac:dyDescent="0.3">
      <c r="AE58967" s="70"/>
    </row>
    <row r="58968" spans="31:31" ht="15.75" x14ac:dyDescent="0.3">
      <c r="AE58968" s="70"/>
    </row>
    <row r="58969" spans="31:31" ht="15.75" x14ac:dyDescent="0.3">
      <c r="AE58969" s="70"/>
    </row>
    <row r="58970" spans="31:31" ht="15.75" x14ac:dyDescent="0.3">
      <c r="AE58970" s="70"/>
    </row>
    <row r="58971" spans="31:31" ht="15.75" x14ac:dyDescent="0.3">
      <c r="AE58971" s="70"/>
    </row>
    <row r="58972" spans="31:31" ht="15.75" x14ac:dyDescent="0.3">
      <c r="AE58972" s="70"/>
    </row>
    <row r="58973" spans="31:31" ht="15.75" x14ac:dyDescent="0.3">
      <c r="AE58973" s="70"/>
    </row>
    <row r="58974" spans="31:31" ht="15.75" x14ac:dyDescent="0.3">
      <c r="AE58974" s="70"/>
    </row>
    <row r="58975" spans="31:31" ht="15.75" x14ac:dyDescent="0.3">
      <c r="AE58975" s="70"/>
    </row>
    <row r="58976" spans="31:31" ht="15.75" x14ac:dyDescent="0.3">
      <c r="AE58976" s="70"/>
    </row>
    <row r="58977" spans="31:31" ht="15.75" x14ac:dyDescent="0.3">
      <c r="AE58977" s="70"/>
    </row>
    <row r="58978" spans="31:31" ht="15.75" x14ac:dyDescent="0.3">
      <c r="AE58978" s="70"/>
    </row>
    <row r="58979" spans="31:31" ht="15.75" x14ac:dyDescent="0.3">
      <c r="AE58979" s="70"/>
    </row>
    <row r="58980" spans="31:31" ht="15.75" x14ac:dyDescent="0.3">
      <c r="AE58980" s="70"/>
    </row>
    <row r="58981" spans="31:31" ht="15.75" x14ac:dyDescent="0.3">
      <c r="AE58981" s="70"/>
    </row>
    <row r="58982" spans="31:31" ht="15.75" x14ac:dyDescent="0.3">
      <c r="AE58982" s="70"/>
    </row>
    <row r="58983" spans="31:31" ht="15.75" x14ac:dyDescent="0.3">
      <c r="AE58983" s="70"/>
    </row>
    <row r="58984" spans="31:31" ht="15.75" x14ac:dyDescent="0.3">
      <c r="AE58984" s="70"/>
    </row>
    <row r="58985" spans="31:31" ht="15.75" x14ac:dyDescent="0.3">
      <c r="AE58985" s="70"/>
    </row>
    <row r="58986" spans="31:31" ht="15.75" x14ac:dyDescent="0.3">
      <c r="AE58986" s="70"/>
    </row>
    <row r="58987" spans="31:31" ht="15.75" x14ac:dyDescent="0.3">
      <c r="AE58987" s="70"/>
    </row>
    <row r="58988" spans="31:31" ht="15.75" x14ac:dyDescent="0.3">
      <c r="AE58988" s="70"/>
    </row>
    <row r="58989" spans="31:31" ht="15.75" x14ac:dyDescent="0.3">
      <c r="AE58989" s="70"/>
    </row>
    <row r="58990" spans="31:31" ht="15.75" x14ac:dyDescent="0.3">
      <c r="AE58990" s="70"/>
    </row>
    <row r="58991" spans="31:31" ht="15.75" x14ac:dyDescent="0.3">
      <c r="AE58991" s="70"/>
    </row>
    <row r="58992" spans="31:31" ht="15.75" x14ac:dyDescent="0.3">
      <c r="AE58992" s="70"/>
    </row>
    <row r="58993" spans="31:31" ht="15.75" x14ac:dyDescent="0.3">
      <c r="AE58993" s="70"/>
    </row>
    <row r="58994" spans="31:31" ht="15.75" x14ac:dyDescent="0.3">
      <c r="AE58994" s="70"/>
    </row>
    <row r="58995" spans="31:31" ht="15.75" x14ac:dyDescent="0.3">
      <c r="AE58995" s="70"/>
    </row>
    <row r="58996" spans="31:31" ht="15.75" x14ac:dyDescent="0.3">
      <c r="AE58996" s="70"/>
    </row>
    <row r="58997" spans="31:31" ht="15.75" x14ac:dyDescent="0.3">
      <c r="AE58997" s="70"/>
    </row>
    <row r="58998" spans="31:31" ht="15.75" x14ac:dyDescent="0.3">
      <c r="AE58998" s="70"/>
    </row>
    <row r="58999" spans="31:31" ht="15.75" x14ac:dyDescent="0.3">
      <c r="AE58999" s="70"/>
    </row>
    <row r="59000" spans="31:31" ht="15.75" x14ac:dyDescent="0.3">
      <c r="AE59000" s="70"/>
    </row>
    <row r="59001" spans="31:31" ht="15.75" x14ac:dyDescent="0.3">
      <c r="AE59001" s="70"/>
    </row>
    <row r="59002" spans="31:31" ht="15.75" x14ac:dyDescent="0.3">
      <c r="AE59002" s="70"/>
    </row>
    <row r="59003" spans="31:31" ht="15.75" x14ac:dyDescent="0.3">
      <c r="AE59003" s="70"/>
    </row>
    <row r="59004" spans="31:31" ht="15.75" x14ac:dyDescent="0.3">
      <c r="AE59004" s="70"/>
    </row>
    <row r="59005" spans="31:31" ht="15.75" x14ac:dyDescent="0.3">
      <c r="AE59005" s="70"/>
    </row>
    <row r="59006" spans="31:31" ht="15.75" x14ac:dyDescent="0.3">
      <c r="AE59006" s="70"/>
    </row>
    <row r="59007" spans="31:31" ht="15.75" x14ac:dyDescent="0.3">
      <c r="AE59007" s="70"/>
    </row>
    <row r="59008" spans="31:31" ht="15.75" x14ac:dyDescent="0.3">
      <c r="AE59008" s="70"/>
    </row>
    <row r="59009" spans="31:31" ht="15.75" x14ac:dyDescent="0.3">
      <c r="AE59009" s="70"/>
    </row>
    <row r="59010" spans="31:31" ht="15.75" x14ac:dyDescent="0.3">
      <c r="AE59010" s="70"/>
    </row>
    <row r="59011" spans="31:31" ht="15.75" x14ac:dyDescent="0.3">
      <c r="AE59011" s="70"/>
    </row>
    <row r="59012" spans="31:31" ht="15.75" x14ac:dyDescent="0.3">
      <c r="AE59012" s="70"/>
    </row>
    <row r="59013" spans="31:31" ht="15.75" x14ac:dyDescent="0.3">
      <c r="AE59013" s="70"/>
    </row>
    <row r="59014" spans="31:31" ht="15.75" x14ac:dyDescent="0.3">
      <c r="AE59014" s="70"/>
    </row>
    <row r="59015" spans="31:31" ht="15.75" x14ac:dyDescent="0.3">
      <c r="AE59015" s="70"/>
    </row>
    <row r="59016" spans="31:31" ht="15.75" x14ac:dyDescent="0.3">
      <c r="AE59016" s="70"/>
    </row>
    <row r="59017" spans="31:31" ht="15.75" x14ac:dyDescent="0.3">
      <c r="AE59017" s="70"/>
    </row>
    <row r="59018" spans="31:31" ht="15.75" x14ac:dyDescent="0.3">
      <c r="AE59018" s="70"/>
    </row>
    <row r="59019" spans="31:31" ht="15.75" x14ac:dyDescent="0.3">
      <c r="AE59019" s="70"/>
    </row>
    <row r="59020" spans="31:31" ht="15.75" x14ac:dyDescent="0.3">
      <c r="AE59020" s="70"/>
    </row>
    <row r="59021" spans="31:31" ht="15.75" x14ac:dyDescent="0.3">
      <c r="AE59021" s="70"/>
    </row>
    <row r="59022" spans="31:31" ht="15.75" x14ac:dyDescent="0.3">
      <c r="AE59022" s="70"/>
    </row>
    <row r="59023" spans="31:31" ht="15.75" x14ac:dyDescent="0.3">
      <c r="AE59023" s="70"/>
    </row>
    <row r="59024" spans="31:31" ht="15.75" x14ac:dyDescent="0.3">
      <c r="AE59024" s="70"/>
    </row>
    <row r="59025" spans="31:31" ht="15.75" x14ac:dyDescent="0.3">
      <c r="AE59025" s="70"/>
    </row>
    <row r="59026" spans="31:31" ht="15.75" x14ac:dyDescent="0.3">
      <c r="AE59026" s="70"/>
    </row>
    <row r="59027" spans="31:31" ht="15.75" x14ac:dyDescent="0.3">
      <c r="AE59027" s="70"/>
    </row>
    <row r="59028" spans="31:31" ht="15.75" x14ac:dyDescent="0.3">
      <c r="AE59028" s="70"/>
    </row>
    <row r="59029" spans="31:31" ht="15.75" x14ac:dyDescent="0.3">
      <c r="AE59029" s="70"/>
    </row>
    <row r="59030" spans="31:31" ht="15.75" x14ac:dyDescent="0.3">
      <c r="AE59030" s="70"/>
    </row>
    <row r="59031" spans="31:31" ht="15.75" x14ac:dyDescent="0.3">
      <c r="AE59031" s="70"/>
    </row>
    <row r="59032" spans="31:31" ht="15.75" x14ac:dyDescent="0.3">
      <c r="AE59032" s="70"/>
    </row>
    <row r="59033" spans="31:31" ht="15.75" x14ac:dyDescent="0.3">
      <c r="AE59033" s="70"/>
    </row>
    <row r="59034" spans="31:31" ht="15.75" x14ac:dyDescent="0.3">
      <c r="AE59034" s="70"/>
    </row>
    <row r="59035" spans="31:31" ht="15.75" x14ac:dyDescent="0.3">
      <c r="AE59035" s="70"/>
    </row>
    <row r="59036" spans="31:31" ht="15.75" x14ac:dyDescent="0.3">
      <c r="AE59036" s="70"/>
    </row>
    <row r="59037" spans="31:31" ht="15.75" x14ac:dyDescent="0.3">
      <c r="AE59037" s="70"/>
    </row>
    <row r="59038" spans="31:31" ht="15.75" x14ac:dyDescent="0.3">
      <c r="AE59038" s="70"/>
    </row>
    <row r="59039" spans="31:31" ht="15.75" x14ac:dyDescent="0.3">
      <c r="AE59039" s="70"/>
    </row>
    <row r="59040" spans="31:31" ht="15.75" x14ac:dyDescent="0.3">
      <c r="AE59040" s="70"/>
    </row>
    <row r="59041" spans="31:31" ht="15.75" x14ac:dyDescent="0.3">
      <c r="AE59041" s="70"/>
    </row>
    <row r="59042" spans="31:31" ht="15.75" x14ac:dyDescent="0.3">
      <c r="AE59042" s="70"/>
    </row>
    <row r="59043" spans="31:31" ht="15.75" x14ac:dyDescent="0.3">
      <c r="AE59043" s="70"/>
    </row>
    <row r="59044" spans="31:31" ht="15.75" x14ac:dyDescent="0.3">
      <c r="AE59044" s="70"/>
    </row>
    <row r="59045" spans="31:31" ht="15.75" x14ac:dyDescent="0.3">
      <c r="AE59045" s="70"/>
    </row>
    <row r="59046" spans="31:31" ht="15.75" x14ac:dyDescent="0.3">
      <c r="AE59046" s="70"/>
    </row>
    <row r="59047" spans="31:31" ht="15.75" x14ac:dyDescent="0.3">
      <c r="AE59047" s="70"/>
    </row>
    <row r="59048" spans="31:31" ht="15.75" x14ac:dyDescent="0.3">
      <c r="AE59048" s="70"/>
    </row>
    <row r="59049" spans="31:31" ht="15.75" x14ac:dyDescent="0.3">
      <c r="AE59049" s="70"/>
    </row>
    <row r="59050" spans="31:31" ht="15.75" x14ac:dyDescent="0.3">
      <c r="AE59050" s="70"/>
    </row>
    <row r="59051" spans="31:31" ht="15.75" x14ac:dyDescent="0.3">
      <c r="AE59051" s="70"/>
    </row>
    <row r="59052" spans="31:31" ht="15.75" x14ac:dyDescent="0.3">
      <c r="AE59052" s="70"/>
    </row>
    <row r="59053" spans="31:31" ht="15.75" x14ac:dyDescent="0.3">
      <c r="AE59053" s="70"/>
    </row>
    <row r="59054" spans="31:31" ht="15.75" x14ac:dyDescent="0.3">
      <c r="AE59054" s="70"/>
    </row>
    <row r="59055" spans="31:31" ht="15.75" x14ac:dyDescent="0.3">
      <c r="AE59055" s="70"/>
    </row>
    <row r="59056" spans="31:31" ht="15.75" x14ac:dyDescent="0.3">
      <c r="AE59056" s="70"/>
    </row>
    <row r="59057" spans="31:31" ht="15.75" x14ac:dyDescent="0.3">
      <c r="AE59057" s="70"/>
    </row>
    <row r="59058" spans="31:31" ht="15.75" x14ac:dyDescent="0.3">
      <c r="AE59058" s="70"/>
    </row>
    <row r="59059" spans="31:31" ht="15.75" x14ac:dyDescent="0.3">
      <c r="AE59059" s="70"/>
    </row>
    <row r="59060" spans="31:31" ht="15.75" x14ac:dyDescent="0.3">
      <c r="AE59060" s="70"/>
    </row>
    <row r="59061" spans="31:31" ht="15.75" x14ac:dyDescent="0.3">
      <c r="AE59061" s="70"/>
    </row>
    <row r="59062" spans="31:31" ht="15.75" x14ac:dyDescent="0.3">
      <c r="AE59062" s="70"/>
    </row>
    <row r="59063" spans="31:31" ht="15.75" x14ac:dyDescent="0.3">
      <c r="AE59063" s="70"/>
    </row>
    <row r="59064" spans="31:31" ht="15.75" x14ac:dyDescent="0.3">
      <c r="AE59064" s="70"/>
    </row>
    <row r="59065" spans="31:31" ht="15.75" x14ac:dyDescent="0.3">
      <c r="AE59065" s="70"/>
    </row>
    <row r="59066" spans="31:31" ht="15.75" x14ac:dyDescent="0.3">
      <c r="AE59066" s="70"/>
    </row>
    <row r="59067" spans="31:31" ht="15.75" x14ac:dyDescent="0.3">
      <c r="AE59067" s="70"/>
    </row>
    <row r="59068" spans="31:31" ht="15.75" x14ac:dyDescent="0.3">
      <c r="AE59068" s="70"/>
    </row>
    <row r="59069" spans="31:31" ht="15.75" x14ac:dyDescent="0.3">
      <c r="AE59069" s="70"/>
    </row>
    <row r="59070" spans="31:31" ht="15.75" x14ac:dyDescent="0.3">
      <c r="AE59070" s="70"/>
    </row>
    <row r="59071" spans="31:31" ht="15.75" x14ac:dyDescent="0.3">
      <c r="AE59071" s="70"/>
    </row>
    <row r="59072" spans="31:31" ht="15.75" x14ac:dyDescent="0.3">
      <c r="AE59072" s="70"/>
    </row>
    <row r="59073" spans="31:31" ht="15.75" x14ac:dyDescent="0.3">
      <c r="AE59073" s="70"/>
    </row>
    <row r="59074" spans="31:31" ht="15.75" x14ac:dyDescent="0.3">
      <c r="AE59074" s="70"/>
    </row>
    <row r="59075" spans="31:31" ht="15.75" x14ac:dyDescent="0.3">
      <c r="AE59075" s="70"/>
    </row>
    <row r="59076" spans="31:31" ht="15.75" x14ac:dyDescent="0.3">
      <c r="AE59076" s="70"/>
    </row>
    <row r="59077" spans="31:31" ht="15.75" x14ac:dyDescent="0.3">
      <c r="AE59077" s="70"/>
    </row>
    <row r="59078" spans="31:31" ht="15.75" x14ac:dyDescent="0.3">
      <c r="AE59078" s="70"/>
    </row>
    <row r="59079" spans="31:31" ht="15.75" x14ac:dyDescent="0.3">
      <c r="AE59079" s="70"/>
    </row>
    <row r="59080" spans="31:31" ht="15.75" x14ac:dyDescent="0.3">
      <c r="AE59080" s="70"/>
    </row>
    <row r="59081" spans="31:31" ht="15.75" x14ac:dyDescent="0.3">
      <c r="AE59081" s="70"/>
    </row>
    <row r="59082" spans="31:31" ht="15.75" x14ac:dyDescent="0.3">
      <c r="AE59082" s="70"/>
    </row>
    <row r="59083" spans="31:31" ht="15.75" x14ac:dyDescent="0.3">
      <c r="AE59083" s="70"/>
    </row>
    <row r="59084" spans="31:31" ht="15.75" x14ac:dyDescent="0.3">
      <c r="AE59084" s="70"/>
    </row>
    <row r="59085" spans="31:31" ht="15.75" x14ac:dyDescent="0.3">
      <c r="AE59085" s="70"/>
    </row>
    <row r="59086" spans="31:31" ht="15.75" x14ac:dyDescent="0.3">
      <c r="AE59086" s="70"/>
    </row>
    <row r="59087" spans="31:31" ht="15.75" x14ac:dyDescent="0.3">
      <c r="AE59087" s="70"/>
    </row>
    <row r="59088" spans="31:31" ht="15.75" x14ac:dyDescent="0.3">
      <c r="AE59088" s="70"/>
    </row>
    <row r="59089" spans="31:31" ht="15.75" x14ac:dyDescent="0.3">
      <c r="AE59089" s="70"/>
    </row>
    <row r="59090" spans="31:31" ht="15.75" x14ac:dyDescent="0.3">
      <c r="AE59090" s="70"/>
    </row>
    <row r="59091" spans="31:31" ht="15.75" x14ac:dyDescent="0.3">
      <c r="AE59091" s="70"/>
    </row>
    <row r="59092" spans="31:31" ht="15.75" x14ac:dyDescent="0.3">
      <c r="AE59092" s="70"/>
    </row>
    <row r="59093" spans="31:31" ht="15.75" x14ac:dyDescent="0.3">
      <c r="AE59093" s="70"/>
    </row>
    <row r="59094" spans="31:31" ht="15.75" x14ac:dyDescent="0.3">
      <c r="AE59094" s="70"/>
    </row>
    <row r="59095" spans="31:31" ht="15.75" x14ac:dyDescent="0.3">
      <c r="AE59095" s="70"/>
    </row>
    <row r="59096" spans="31:31" ht="15.75" x14ac:dyDescent="0.3">
      <c r="AE59096" s="70"/>
    </row>
    <row r="59097" spans="31:31" ht="15.75" x14ac:dyDescent="0.3">
      <c r="AE59097" s="70"/>
    </row>
    <row r="59098" spans="31:31" ht="15.75" x14ac:dyDescent="0.3">
      <c r="AE59098" s="70"/>
    </row>
    <row r="59099" spans="31:31" ht="15.75" x14ac:dyDescent="0.3">
      <c r="AE59099" s="70"/>
    </row>
    <row r="59100" spans="31:31" ht="15.75" x14ac:dyDescent="0.3">
      <c r="AE59100" s="70"/>
    </row>
    <row r="59101" spans="31:31" ht="15.75" x14ac:dyDescent="0.3">
      <c r="AE59101" s="70"/>
    </row>
    <row r="59102" spans="31:31" ht="15.75" x14ac:dyDescent="0.3">
      <c r="AE59102" s="70"/>
    </row>
    <row r="59103" spans="31:31" ht="15.75" x14ac:dyDescent="0.3">
      <c r="AE59103" s="70"/>
    </row>
    <row r="59104" spans="31:31" ht="15.75" x14ac:dyDescent="0.3">
      <c r="AE59104" s="70"/>
    </row>
    <row r="59105" spans="31:31" ht="15.75" x14ac:dyDescent="0.3">
      <c r="AE59105" s="70"/>
    </row>
    <row r="59106" spans="31:31" ht="15.75" x14ac:dyDescent="0.3">
      <c r="AE59106" s="70"/>
    </row>
    <row r="59107" spans="31:31" ht="15.75" x14ac:dyDescent="0.3">
      <c r="AE59107" s="70"/>
    </row>
    <row r="59108" spans="31:31" ht="15.75" x14ac:dyDescent="0.3">
      <c r="AE59108" s="70"/>
    </row>
    <row r="59109" spans="31:31" ht="15.75" x14ac:dyDescent="0.3">
      <c r="AE59109" s="70"/>
    </row>
    <row r="59110" spans="31:31" ht="15.75" x14ac:dyDescent="0.3">
      <c r="AE59110" s="70"/>
    </row>
    <row r="59111" spans="31:31" ht="15.75" x14ac:dyDescent="0.3">
      <c r="AE59111" s="70"/>
    </row>
    <row r="59112" spans="31:31" ht="15.75" x14ac:dyDescent="0.3">
      <c r="AE59112" s="70"/>
    </row>
    <row r="59113" spans="31:31" ht="15.75" x14ac:dyDescent="0.3">
      <c r="AE59113" s="70"/>
    </row>
    <row r="59114" spans="31:31" ht="15.75" x14ac:dyDescent="0.3">
      <c r="AE59114" s="70"/>
    </row>
    <row r="59115" spans="31:31" ht="15.75" x14ac:dyDescent="0.3">
      <c r="AE59115" s="70"/>
    </row>
    <row r="59116" spans="31:31" ht="15.75" x14ac:dyDescent="0.3">
      <c r="AE59116" s="70"/>
    </row>
    <row r="59117" spans="31:31" ht="15.75" x14ac:dyDescent="0.3">
      <c r="AE59117" s="70"/>
    </row>
    <row r="59118" spans="31:31" ht="15.75" x14ac:dyDescent="0.3">
      <c r="AE59118" s="70"/>
    </row>
    <row r="59119" spans="31:31" ht="15.75" x14ac:dyDescent="0.3">
      <c r="AE59119" s="70"/>
    </row>
    <row r="59120" spans="31:31" ht="15.75" x14ac:dyDescent="0.3">
      <c r="AE59120" s="70"/>
    </row>
    <row r="59121" spans="31:31" ht="15.75" x14ac:dyDescent="0.3">
      <c r="AE59121" s="70"/>
    </row>
    <row r="59122" spans="31:31" ht="15.75" x14ac:dyDescent="0.3">
      <c r="AE59122" s="70"/>
    </row>
    <row r="59123" spans="31:31" ht="15.75" x14ac:dyDescent="0.3">
      <c r="AE59123" s="70"/>
    </row>
    <row r="59124" spans="31:31" ht="15.75" x14ac:dyDescent="0.3">
      <c r="AE59124" s="70"/>
    </row>
    <row r="59125" spans="31:31" ht="15.75" x14ac:dyDescent="0.3">
      <c r="AE59125" s="70"/>
    </row>
    <row r="59126" spans="31:31" ht="15.75" x14ac:dyDescent="0.3">
      <c r="AE59126" s="70"/>
    </row>
    <row r="59127" spans="31:31" ht="15.75" x14ac:dyDescent="0.3">
      <c r="AE59127" s="70"/>
    </row>
    <row r="59128" spans="31:31" ht="15.75" x14ac:dyDescent="0.3">
      <c r="AE59128" s="70"/>
    </row>
    <row r="59129" spans="31:31" ht="15.75" x14ac:dyDescent="0.3">
      <c r="AE59129" s="70"/>
    </row>
    <row r="59130" spans="31:31" ht="15.75" x14ac:dyDescent="0.3">
      <c r="AE59130" s="70"/>
    </row>
    <row r="59131" spans="31:31" ht="15.75" x14ac:dyDescent="0.3">
      <c r="AE59131" s="70"/>
    </row>
    <row r="59132" spans="31:31" ht="15.75" x14ac:dyDescent="0.3">
      <c r="AE59132" s="70"/>
    </row>
    <row r="59133" spans="31:31" ht="15.75" x14ac:dyDescent="0.3">
      <c r="AE59133" s="70"/>
    </row>
    <row r="59134" spans="31:31" ht="15.75" x14ac:dyDescent="0.3">
      <c r="AE59134" s="70"/>
    </row>
    <row r="59135" spans="31:31" ht="15.75" x14ac:dyDescent="0.3">
      <c r="AE59135" s="70"/>
    </row>
    <row r="59136" spans="31:31" ht="15.75" x14ac:dyDescent="0.3">
      <c r="AE59136" s="70"/>
    </row>
    <row r="59137" spans="31:31" ht="15.75" x14ac:dyDescent="0.3">
      <c r="AE59137" s="70"/>
    </row>
    <row r="59138" spans="31:31" ht="15.75" x14ac:dyDescent="0.3">
      <c r="AE59138" s="70"/>
    </row>
    <row r="59139" spans="31:31" ht="15.75" x14ac:dyDescent="0.3">
      <c r="AE59139" s="70"/>
    </row>
    <row r="59140" spans="31:31" ht="15.75" x14ac:dyDescent="0.3">
      <c r="AE59140" s="70"/>
    </row>
    <row r="59141" spans="31:31" ht="15.75" x14ac:dyDescent="0.3">
      <c r="AE59141" s="70"/>
    </row>
    <row r="59142" spans="31:31" ht="15.75" x14ac:dyDescent="0.3">
      <c r="AE59142" s="70"/>
    </row>
    <row r="59143" spans="31:31" ht="15.75" x14ac:dyDescent="0.3">
      <c r="AE59143" s="70"/>
    </row>
    <row r="59144" spans="31:31" ht="15.75" x14ac:dyDescent="0.3">
      <c r="AE59144" s="70"/>
    </row>
    <row r="59145" spans="31:31" ht="15.75" x14ac:dyDescent="0.3">
      <c r="AE59145" s="70"/>
    </row>
    <row r="59146" spans="31:31" ht="15.75" x14ac:dyDescent="0.3">
      <c r="AE59146" s="70"/>
    </row>
    <row r="59147" spans="31:31" ht="15.75" x14ac:dyDescent="0.3">
      <c r="AE59147" s="70"/>
    </row>
    <row r="59148" spans="31:31" ht="15.75" x14ac:dyDescent="0.3">
      <c r="AE59148" s="70"/>
    </row>
    <row r="59149" spans="31:31" ht="15.75" x14ac:dyDescent="0.3">
      <c r="AE59149" s="70"/>
    </row>
    <row r="59150" spans="31:31" ht="15.75" x14ac:dyDescent="0.3">
      <c r="AE59150" s="70"/>
    </row>
    <row r="59151" spans="31:31" ht="15.75" x14ac:dyDescent="0.3">
      <c r="AE59151" s="70"/>
    </row>
    <row r="59152" spans="31:31" ht="15.75" x14ac:dyDescent="0.3">
      <c r="AE59152" s="70"/>
    </row>
    <row r="59153" spans="31:31" ht="15.75" x14ac:dyDescent="0.3">
      <c r="AE59153" s="70"/>
    </row>
    <row r="59154" spans="31:31" ht="15.75" x14ac:dyDescent="0.3">
      <c r="AE59154" s="70"/>
    </row>
    <row r="59155" spans="31:31" ht="15.75" x14ac:dyDescent="0.3">
      <c r="AE59155" s="70"/>
    </row>
    <row r="59156" spans="31:31" ht="15.75" x14ac:dyDescent="0.3">
      <c r="AE59156" s="70"/>
    </row>
    <row r="59157" spans="31:31" ht="15.75" x14ac:dyDescent="0.3">
      <c r="AE59157" s="70"/>
    </row>
    <row r="59158" spans="31:31" ht="15.75" x14ac:dyDescent="0.3">
      <c r="AE59158" s="70"/>
    </row>
    <row r="59159" spans="31:31" ht="15.75" x14ac:dyDescent="0.3">
      <c r="AE59159" s="70"/>
    </row>
    <row r="59160" spans="31:31" ht="15.75" x14ac:dyDescent="0.3">
      <c r="AE59160" s="70"/>
    </row>
    <row r="59161" spans="31:31" ht="15.75" x14ac:dyDescent="0.3">
      <c r="AE59161" s="70"/>
    </row>
    <row r="59162" spans="31:31" ht="15.75" x14ac:dyDescent="0.3">
      <c r="AE59162" s="70"/>
    </row>
    <row r="59163" spans="31:31" ht="15.75" x14ac:dyDescent="0.3">
      <c r="AE59163" s="70"/>
    </row>
    <row r="59164" spans="31:31" ht="15.75" x14ac:dyDescent="0.3">
      <c r="AE59164" s="70"/>
    </row>
    <row r="59165" spans="31:31" ht="15.75" x14ac:dyDescent="0.3">
      <c r="AE59165" s="70"/>
    </row>
    <row r="59166" spans="31:31" ht="15.75" x14ac:dyDescent="0.3">
      <c r="AE59166" s="70"/>
    </row>
    <row r="59167" spans="31:31" ht="15.75" x14ac:dyDescent="0.3">
      <c r="AE59167" s="70"/>
    </row>
    <row r="59168" spans="31:31" ht="15.75" x14ac:dyDescent="0.3">
      <c r="AE59168" s="70"/>
    </row>
    <row r="59169" spans="31:31" ht="15.75" x14ac:dyDescent="0.3">
      <c r="AE59169" s="70"/>
    </row>
    <row r="59170" spans="31:31" ht="15.75" x14ac:dyDescent="0.3">
      <c r="AE59170" s="70"/>
    </row>
    <row r="59171" spans="31:31" ht="15.75" x14ac:dyDescent="0.3">
      <c r="AE59171" s="70"/>
    </row>
    <row r="59172" spans="31:31" ht="15.75" x14ac:dyDescent="0.3">
      <c r="AE59172" s="70"/>
    </row>
    <row r="59173" spans="31:31" ht="15.75" x14ac:dyDescent="0.3">
      <c r="AE59173" s="70"/>
    </row>
    <row r="59174" spans="31:31" ht="15.75" x14ac:dyDescent="0.3">
      <c r="AE59174" s="70"/>
    </row>
    <row r="59175" spans="31:31" ht="15.75" x14ac:dyDescent="0.3">
      <c r="AE59175" s="70"/>
    </row>
    <row r="59176" spans="31:31" ht="15.75" x14ac:dyDescent="0.3">
      <c r="AE59176" s="70"/>
    </row>
    <row r="59177" spans="31:31" ht="15.75" x14ac:dyDescent="0.3">
      <c r="AE59177" s="70"/>
    </row>
    <row r="59178" spans="31:31" ht="15.75" x14ac:dyDescent="0.3">
      <c r="AE59178" s="70"/>
    </row>
    <row r="59179" spans="31:31" ht="15.75" x14ac:dyDescent="0.3">
      <c r="AE59179" s="70"/>
    </row>
    <row r="59180" spans="31:31" ht="15.75" x14ac:dyDescent="0.3">
      <c r="AE59180" s="70"/>
    </row>
    <row r="59181" spans="31:31" ht="15.75" x14ac:dyDescent="0.3">
      <c r="AE59181" s="70"/>
    </row>
    <row r="59182" spans="31:31" ht="15.75" x14ac:dyDescent="0.3">
      <c r="AE59182" s="70"/>
    </row>
    <row r="59183" spans="31:31" ht="15.75" x14ac:dyDescent="0.3">
      <c r="AE59183" s="70"/>
    </row>
    <row r="59184" spans="31:31" ht="15.75" x14ac:dyDescent="0.3">
      <c r="AE59184" s="70"/>
    </row>
    <row r="59185" spans="31:31" ht="15.75" x14ac:dyDescent="0.3">
      <c r="AE59185" s="70"/>
    </row>
    <row r="59186" spans="31:31" ht="15.75" x14ac:dyDescent="0.3">
      <c r="AE59186" s="70"/>
    </row>
    <row r="59187" spans="31:31" ht="15.75" x14ac:dyDescent="0.3">
      <c r="AE59187" s="70"/>
    </row>
    <row r="59188" spans="31:31" ht="15.75" x14ac:dyDescent="0.3">
      <c r="AE59188" s="70"/>
    </row>
    <row r="59189" spans="31:31" ht="15.75" x14ac:dyDescent="0.3">
      <c r="AE59189" s="70"/>
    </row>
    <row r="59190" spans="31:31" ht="15.75" x14ac:dyDescent="0.3">
      <c r="AE59190" s="70"/>
    </row>
    <row r="59191" spans="31:31" ht="15.75" x14ac:dyDescent="0.3">
      <c r="AE59191" s="70"/>
    </row>
    <row r="59192" spans="31:31" ht="15.75" x14ac:dyDescent="0.3">
      <c r="AE59192" s="70"/>
    </row>
    <row r="59193" spans="31:31" ht="15.75" x14ac:dyDescent="0.3">
      <c r="AE59193" s="70"/>
    </row>
    <row r="59194" spans="31:31" ht="15.75" x14ac:dyDescent="0.3">
      <c r="AE59194" s="70"/>
    </row>
    <row r="59195" spans="31:31" ht="15.75" x14ac:dyDescent="0.3">
      <c r="AE59195" s="70"/>
    </row>
    <row r="59196" spans="31:31" ht="15.75" x14ac:dyDescent="0.3">
      <c r="AE59196" s="70"/>
    </row>
    <row r="59197" spans="31:31" ht="15.75" x14ac:dyDescent="0.3">
      <c r="AE59197" s="70"/>
    </row>
    <row r="59198" spans="31:31" ht="15.75" x14ac:dyDescent="0.3">
      <c r="AE59198" s="70"/>
    </row>
    <row r="59199" spans="31:31" ht="15.75" x14ac:dyDescent="0.3">
      <c r="AE59199" s="70"/>
    </row>
    <row r="59200" spans="31:31" ht="15.75" x14ac:dyDescent="0.3">
      <c r="AE59200" s="70"/>
    </row>
    <row r="59201" spans="31:31" ht="15.75" x14ac:dyDescent="0.3">
      <c r="AE59201" s="70"/>
    </row>
    <row r="59202" spans="31:31" ht="15.75" x14ac:dyDescent="0.3">
      <c r="AE59202" s="70"/>
    </row>
    <row r="59203" spans="31:31" ht="15.75" x14ac:dyDescent="0.3">
      <c r="AE59203" s="70"/>
    </row>
    <row r="59204" spans="31:31" ht="15.75" x14ac:dyDescent="0.3">
      <c r="AE59204" s="70"/>
    </row>
    <row r="59205" spans="31:31" ht="15.75" x14ac:dyDescent="0.3">
      <c r="AE59205" s="70"/>
    </row>
    <row r="59206" spans="31:31" ht="15.75" x14ac:dyDescent="0.3">
      <c r="AE59206" s="70"/>
    </row>
    <row r="59207" spans="31:31" ht="15.75" x14ac:dyDescent="0.3">
      <c r="AE59207" s="70"/>
    </row>
    <row r="59208" spans="31:31" ht="15.75" x14ac:dyDescent="0.3">
      <c r="AE59208" s="70"/>
    </row>
    <row r="59209" spans="31:31" ht="15.75" x14ac:dyDescent="0.3">
      <c r="AE59209" s="70"/>
    </row>
    <row r="59210" spans="31:31" ht="15.75" x14ac:dyDescent="0.3">
      <c r="AE59210" s="70"/>
    </row>
    <row r="59211" spans="31:31" ht="15.75" x14ac:dyDescent="0.3">
      <c r="AE59211" s="70"/>
    </row>
    <row r="59212" spans="31:31" ht="15.75" x14ac:dyDescent="0.3">
      <c r="AE59212" s="70"/>
    </row>
    <row r="59213" spans="31:31" ht="15.75" x14ac:dyDescent="0.3">
      <c r="AE59213" s="70"/>
    </row>
    <row r="59214" spans="31:31" ht="15.75" x14ac:dyDescent="0.3">
      <c r="AE59214" s="70"/>
    </row>
    <row r="59215" spans="31:31" ht="15.75" x14ac:dyDescent="0.3">
      <c r="AE59215" s="70"/>
    </row>
    <row r="59216" spans="31:31" ht="15.75" x14ac:dyDescent="0.3">
      <c r="AE59216" s="70"/>
    </row>
    <row r="59217" spans="31:31" ht="15.75" x14ac:dyDescent="0.3">
      <c r="AE59217" s="70"/>
    </row>
    <row r="59218" spans="31:31" ht="15.75" x14ac:dyDescent="0.3">
      <c r="AE59218" s="70"/>
    </row>
    <row r="59219" spans="31:31" ht="15.75" x14ac:dyDescent="0.3">
      <c r="AE59219" s="70"/>
    </row>
    <row r="59220" spans="31:31" ht="15.75" x14ac:dyDescent="0.3">
      <c r="AE59220" s="70"/>
    </row>
    <row r="59221" spans="31:31" ht="15.75" x14ac:dyDescent="0.3">
      <c r="AE59221" s="70"/>
    </row>
    <row r="59222" spans="31:31" ht="15.75" x14ac:dyDescent="0.3">
      <c r="AE59222" s="70"/>
    </row>
    <row r="59223" spans="31:31" ht="15.75" x14ac:dyDescent="0.3">
      <c r="AE59223" s="70"/>
    </row>
    <row r="59224" spans="31:31" ht="15.75" x14ac:dyDescent="0.3">
      <c r="AE59224" s="70"/>
    </row>
    <row r="59225" spans="31:31" ht="15.75" x14ac:dyDescent="0.3">
      <c r="AE59225" s="70"/>
    </row>
    <row r="59226" spans="31:31" ht="15.75" x14ac:dyDescent="0.3">
      <c r="AE59226" s="70"/>
    </row>
    <row r="59227" spans="31:31" ht="15.75" x14ac:dyDescent="0.3">
      <c r="AE59227" s="70"/>
    </row>
    <row r="59228" spans="31:31" ht="15.75" x14ac:dyDescent="0.3">
      <c r="AE59228" s="70"/>
    </row>
    <row r="59229" spans="31:31" ht="15.75" x14ac:dyDescent="0.3">
      <c r="AE59229" s="70"/>
    </row>
    <row r="59230" spans="31:31" ht="15.75" x14ac:dyDescent="0.3">
      <c r="AE59230" s="70"/>
    </row>
    <row r="59231" spans="31:31" ht="15.75" x14ac:dyDescent="0.3">
      <c r="AE59231" s="70"/>
    </row>
    <row r="59232" spans="31:31" ht="15.75" x14ac:dyDescent="0.3">
      <c r="AE59232" s="70"/>
    </row>
    <row r="59233" spans="31:31" ht="15.75" x14ac:dyDescent="0.3">
      <c r="AE59233" s="70"/>
    </row>
    <row r="59234" spans="31:31" ht="15.75" x14ac:dyDescent="0.3">
      <c r="AE59234" s="70"/>
    </row>
    <row r="59235" spans="31:31" ht="15.75" x14ac:dyDescent="0.3">
      <c r="AE59235" s="70"/>
    </row>
    <row r="59236" spans="31:31" ht="15.75" x14ac:dyDescent="0.3">
      <c r="AE59236" s="70"/>
    </row>
    <row r="59237" spans="31:31" ht="15.75" x14ac:dyDescent="0.3">
      <c r="AE59237" s="70"/>
    </row>
    <row r="59238" spans="31:31" ht="15.75" x14ac:dyDescent="0.3">
      <c r="AE59238" s="70"/>
    </row>
    <row r="59239" spans="31:31" ht="15.75" x14ac:dyDescent="0.3">
      <c r="AE59239" s="70"/>
    </row>
    <row r="59240" spans="31:31" ht="15.75" x14ac:dyDescent="0.3">
      <c r="AE59240" s="70"/>
    </row>
    <row r="59241" spans="31:31" ht="15.75" x14ac:dyDescent="0.3">
      <c r="AE59241" s="70"/>
    </row>
    <row r="59242" spans="31:31" ht="15.75" x14ac:dyDescent="0.3">
      <c r="AE59242" s="70"/>
    </row>
    <row r="59243" spans="31:31" ht="15.75" x14ac:dyDescent="0.3">
      <c r="AE59243" s="70"/>
    </row>
    <row r="59244" spans="31:31" ht="15.75" x14ac:dyDescent="0.3">
      <c r="AE59244" s="70"/>
    </row>
    <row r="59245" spans="31:31" ht="15.75" x14ac:dyDescent="0.3">
      <c r="AE59245" s="70"/>
    </row>
    <row r="59246" spans="31:31" ht="15.75" x14ac:dyDescent="0.3">
      <c r="AE59246" s="70"/>
    </row>
    <row r="59247" spans="31:31" ht="15.75" x14ac:dyDescent="0.3">
      <c r="AE59247" s="70"/>
    </row>
    <row r="59248" spans="31:31" ht="15.75" x14ac:dyDescent="0.3">
      <c r="AE59248" s="70"/>
    </row>
    <row r="59249" spans="31:31" ht="15.75" x14ac:dyDescent="0.3">
      <c r="AE59249" s="70"/>
    </row>
    <row r="59250" spans="31:31" ht="15.75" x14ac:dyDescent="0.3">
      <c r="AE59250" s="70"/>
    </row>
    <row r="59251" spans="31:31" ht="15.75" x14ac:dyDescent="0.3">
      <c r="AE59251" s="70"/>
    </row>
    <row r="59252" spans="31:31" ht="15.75" x14ac:dyDescent="0.3">
      <c r="AE59252" s="70"/>
    </row>
    <row r="59253" spans="31:31" ht="15.75" x14ac:dyDescent="0.3">
      <c r="AE59253" s="70"/>
    </row>
    <row r="59254" spans="31:31" ht="15.75" x14ac:dyDescent="0.3">
      <c r="AE59254" s="70"/>
    </row>
    <row r="59255" spans="31:31" ht="15.75" x14ac:dyDescent="0.3">
      <c r="AE59255" s="70"/>
    </row>
    <row r="59256" spans="31:31" ht="15.75" x14ac:dyDescent="0.3">
      <c r="AE59256" s="70"/>
    </row>
    <row r="59257" spans="31:31" ht="15.75" x14ac:dyDescent="0.3">
      <c r="AE59257" s="70"/>
    </row>
    <row r="59258" spans="31:31" ht="15.75" x14ac:dyDescent="0.3">
      <c r="AE59258" s="70"/>
    </row>
    <row r="59259" spans="31:31" ht="15.75" x14ac:dyDescent="0.3">
      <c r="AE59259" s="70"/>
    </row>
    <row r="59260" spans="31:31" ht="15.75" x14ac:dyDescent="0.3">
      <c r="AE59260" s="70"/>
    </row>
    <row r="59261" spans="31:31" ht="15.75" x14ac:dyDescent="0.3">
      <c r="AE59261" s="70"/>
    </row>
    <row r="59262" spans="31:31" ht="15.75" x14ac:dyDescent="0.3">
      <c r="AE59262" s="70"/>
    </row>
    <row r="59263" spans="31:31" ht="15.75" x14ac:dyDescent="0.3">
      <c r="AE59263" s="70"/>
    </row>
    <row r="59264" spans="31:31" ht="15.75" x14ac:dyDescent="0.3">
      <c r="AE59264" s="70"/>
    </row>
    <row r="59265" spans="31:31" ht="15.75" x14ac:dyDescent="0.3">
      <c r="AE59265" s="70"/>
    </row>
    <row r="59266" spans="31:31" ht="15.75" x14ac:dyDescent="0.3">
      <c r="AE59266" s="70"/>
    </row>
    <row r="59267" spans="31:31" ht="15.75" x14ac:dyDescent="0.3">
      <c r="AE59267" s="70"/>
    </row>
    <row r="59268" spans="31:31" ht="15.75" x14ac:dyDescent="0.3">
      <c r="AE59268" s="70"/>
    </row>
    <row r="59269" spans="31:31" ht="15.75" x14ac:dyDescent="0.3">
      <c r="AE59269" s="70"/>
    </row>
    <row r="59270" spans="31:31" ht="15.75" x14ac:dyDescent="0.3">
      <c r="AE59270" s="70"/>
    </row>
    <row r="59271" spans="31:31" ht="15.75" x14ac:dyDescent="0.3">
      <c r="AE59271" s="70"/>
    </row>
    <row r="59272" spans="31:31" ht="15.75" x14ac:dyDescent="0.3">
      <c r="AE59272" s="70"/>
    </row>
    <row r="59273" spans="31:31" ht="15.75" x14ac:dyDescent="0.3">
      <c r="AE59273" s="70"/>
    </row>
    <row r="59274" spans="31:31" ht="15.75" x14ac:dyDescent="0.3">
      <c r="AE59274" s="70"/>
    </row>
    <row r="59275" spans="31:31" ht="15.75" x14ac:dyDescent="0.3">
      <c r="AE59275" s="70"/>
    </row>
    <row r="59276" spans="31:31" ht="15.75" x14ac:dyDescent="0.3">
      <c r="AE59276" s="70"/>
    </row>
    <row r="59277" spans="31:31" ht="15.75" x14ac:dyDescent="0.3">
      <c r="AE59277" s="70"/>
    </row>
    <row r="59278" spans="31:31" ht="15.75" x14ac:dyDescent="0.3">
      <c r="AE59278" s="70"/>
    </row>
    <row r="59279" spans="31:31" ht="15.75" x14ac:dyDescent="0.3">
      <c r="AE59279" s="70"/>
    </row>
    <row r="59280" spans="31:31" ht="15.75" x14ac:dyDescent="0.3">
      <c r="AE59280" s="70"/>
    </row>
    <row r="59281" spans="31:31" ht="15.75" x14ac:dyDescent="0.3">
      <c r="AE59281" s="70"/>
    </row>
    <row r="59282" spans="31:31" ht="15.75" x14ac:dyDescent="0.3">
      <c r="AE59282" s="70"/>
    </row>
    <row r="59283" spans="31:31" ht="15.75" x14ac:dyDescent="0.3">
      <c r="AE59283" s="70"/>
    </row>
    <row r="59284" spans="31:31" ht="15.75" x14ac:dyDescent="0.3">
      <c r="AE59284" s="70"/>
    </row>
    <row r="59285" spans="31:31" ht="15.75" x14ac:dyDescent="0.3">
      <c r="AE59285" s="70"/>
    </row>
    <row r="59286" spans="31:31" ht="15.75" x14ac:dyDescent="0.3">
      <c r="AE59286" s="70"/>
    </row>
    <row r="59287" spans="31:31" ht="15.75" x14ac:dyDescent="0.3">
      <c r="AE59287" s="70"/>
    </row>
    <row r="59288" spans="31:31" ht="15.75" x14ac:dyDescent="0.3">
      <c r="AE59288" s="70"/>
    </row>
    <row r="59289" spans="31:31" ht="15.75" x14ac:dyDescent="0.3">
      <c r="AE59289" s="70"/>
    </row>
    <row r="59290" spans="31:31" ht="15.75" x14ac:dyDescent="0.3">
      <c r="AE59290" s="70"/>
    </row>
    <row r="59291" spans="31:31" ht="15.75" x14ac:dyDescent="0.3">
      <c r="AE59291" s="70"/>
    </row>
    <row r="59292" spans="31:31" ht="15.75" x14ac:dyDescent="0.3">
      <c r="AE59292" s="70"/>
    </row>
    <row r="59293" spans="31:31" ht="15.75" x14ac:dyDescent="0.3">
      <c r="AE59293" s="70"/>
    </row>
    <row r="59294" spans="31:31" ht="15.75" x14ac:dyDescent="0.3">
      <c r="AE59294" s="70"/>
    </row>
    <row r="59295" spans="31:31" ht="15.75" x14ac:dyDescent="0.3">
      <c r="AE59295" s="70"/>
    </row>
    <row r="59296" spans="31:31" ht="15.75" x14ac:dyDescent="0.3">
      <c r="AE59296" s="70"/>
    </row>
    <row r="59297" spans="31:31" ht="15.75" x14ac:dyDescent="0.3">
      <c r="AE59297" s="70"/>
    </row>
    <row r="59298" spans="31:31" ht="15.75" x14ac:dyDescent="0.3">
      <c r="AE59298" s="70"/>
    </row>
    <row r="59299" spans="31:31" ht="15.75" x14ac:dyDescent="0.3">
      <c r="AE59299" s="70"/>
    </row>
    <row r="59300" spans="31:31" ht="15.75" x14ac:dyDescent="0.3">
      <c r="AE59300" s="70"/>
    </row>
    <row r="59301" spans="31:31" ht="15.75" x14ac:dyDescent="0.3">
      <c r="AE59301" s="70"/>
    </row>
    <row r="59302" spans="31:31" ht="15.75" x14ac:dyDescent="0.3">
      <c r="AE59302" s="70"/>
    </row>
    <row r="59303" spans="31:31" ht="15.75" x14ac:dyDescent="0.3">
      <c r="AE59303" s="70"/>
    </row>
    <row r="59304" spans="31:31" ht="15.75" x14ac:dyDescent="0.3">
      <c r="AE59304" s="70"/>
    </row>
    <row r="59305" spans="31:31" ht="15.75" x14ac:dyDescent="0.3">
      <c r="AE59305" s="70"/>
    </row>
    <row r="59306" spans="31:31" ht="15.75" x14ac:dyDescent="0.3">
      <c r="AE59306" s="70"/>
    </row>
    <row r="59307" spans="31:31" ht="15.75" x14ac:dyDescent="0.3">
      <c r="AE59307" s="70"/>
    </row>
    <row r="59308" spans="31:31" ht="15.75" x14ac:dyDescent="0.3">
      <c r="AE59308" s="70"/>
    </row>
    <row r="59309" spans="31:31" ht="15.75" x14ac:dyDescent="0.3">
      <c r="AE59309" s="70"/>
    </row>
    <row r="59310" spans="31:31" ht="15.75" x14ac:dyDescent="0.3">
      <c r="AE59310" s="70"/>
    </row>
    <row r="59311" spans="31:31" ht="15.75" x14ac:dyDescent="0.3">
      <c r="AE59311" s="70"/>
    </row>
    <row r="59312" spans="31:31" ht="15.75" x14ac:dyDescent="0.3">
      <c r="AE59312" s="70"/>
    </row>
    <row r="59313" spans="31:31" ht="15.75" x14ac:dyDescent="0.3">
      <c r="AE59313" s="70"/>
    </row>
    <row r="59314" spans="31:31" ht="15.75" x14ac:dyDescent="0.3">
      <c r="AE59314" s="70"/>
    </row>
    <row r="59315" spans="31:31" ht="15.75" x14ac:dyDescent="0.3">
      <c r="AE59315" s="70"/>
    </row>
    <row r="59316" spans="31:31" ht="15.75" x14ac:dyDescent="0.3">
      <c r="AE59316" s="70"/>
    </row>
    <row r="59317" spans="31:31" ht="15.75" x14ac:dyDescent="0.3">
      <c r="AE59317" s="70"/>
    </row>
    <row r="59318" spans="31:31" ht="15.75" x14ac:dyDescent="0.3">
      <c r="AE59318" s="70"/>
    </row>
    <row r="59319" spans="31:31" ht="15.75" x14ac:dyDescent="0.3">
      <c r="AE59319" s="70"/>
    </row>
    <row r="59320" spans="31:31" ht="15.75" x14ac:dyDescent="0.3">
      <c r="AE59320" s="70"/>
    </row>
    <row r="59321" spans="31:31" ht="15.75" x14ac:dyDescent="0.3">
      <c r="AE59321" s="70"/>
    </row>
    <row r="59322" spans="31:31" ht="15.75" x14ac:dyDescent="0.3">
      <c r="AE59322" s="70"/>
    </row>
    <row r="59323" spans="31:31" ht="15.75" x14ac:dyDescent="0.3">
      <c r="AE59323" s="70"/>
    </row>
    <row r="59324" spans="31:31" ht="15.75" x14ac:dyDescent="0.3">
      <c r="AE59324" s="70"/>
    </row>
    <row r="59325" spans="31:31" ht="15.75" x14ac:dyDescent="0.3">
      <c r="AE59325" s="70"/>
    </row>
    <row r="59326" spans="31:31" ht="15.75" x14ac:dyDescent="0.3">
      <c r="AE59326" s="70"/>
    </row>
    <row r="59327" spans="31:31" ht="15.75" x14ac:dyDescent="0.3">
      <c r="AE59327" s="70"/>
    </row>
    <row r="59328" spans="31:31" ht="15.75" x14ac:dyDescent="0.3">
      <c r="AE59328" s="70"/>
    </row>
    <row r="59329" spans="31:31" ht="15.75" x14ac:dyDescent="0.3">
      <c r="AE59329" s="70"/>
    </row>
    <row r="59330" spans="31:31" ht="15.75" x14ac:dyDescent="0.3">
      <c r="AE59330" s="70"/>
    </row>
    <row r="59331" spans="31:31" ht="15.75" x14ac:dyDescent="0.3">
      <c r="AE59331" s="70"/>
    </row>
    <row r="59332" spans="31:31" ht="15.75" x14ac:dyDescent="0.3">
      <c r="AE59332" s="70"/>
    </row>
    <row r="59333" spans="31:31" ht="15.75" x14ac:dyDescent="0.3">
      <c r="AE59333" s="70"/>
    </row>
    <row r="59334" spans="31:31" ht="15.75" x14ac:dyDescent="0.3">
      <c r="AE59334" s="70"/>
    </row>
    <row r="59335" spans="31:31" ht="15.75" x14ac:dyDescent="0.3">
      <c r="AE59335" s="70"/>
    </row>
    <row r="59336" spans="31:31" ht="15.75" x14ac:dyDescent="0.3">
      <c r="AE59336" s="70"/>
    </row>
    <row r="59337" spans="31:31" ht="15.75" x14ac:dyDescent="0.3">
      <c r="AE59337" s="70"/>
    </row>
    <row r="59338" spans="31:31" ht="15.75" x14ac:dyDescent="0.3">
      <c r="AE59338" s="70"/>
    </row>
    <row r="59339" spans="31:31" ht="15.75" x14ac:dyDescent="0.3">
      <c r="AE59339" s="70"/>
    </row>
    <row r="59340" spans="31:31" ht="15.75" x14ac:dyDescent="0.3">
      <c r="AE59340" s="70"/>
    </row>
    <row r="59341" spans="31:31" ht="15.75" x14ac:dyDescent="0.3">
      <c r="AE59341" s="70"/>
    </row>
    <row r="59342" spans="31:31" ht="15.75" x14ac:dyDescent="0.3">
      <c r="AE59342" s="70"/>
    </row>
    <row r="59343" spans="31:31" ht="15.75" x14ac:dyDescent="0.3">
      <c r="AE59343" s="70"/>
    </row>
    <row r="59344" spans="31:31" ht="15.75" x14ac:dyDescent="0.3">
      <c r="AE59344" s="70"/>
    </row>
    <row r="59345" spans="31:31" ht="15.75" x14ac:dyDescent="0.3">
      <c r="AE59345" s="70"/>
    </row>
    <row r="59346" spans="31:31" ht="15.75" x14ac:dyDescent="0.3">
      <c r="AE59346" s="70"/>
    </row>
    <row r="59347" spans="31:31" ht="15.75" x14ac:dyDescent="0.3">
      <c r="AE59347" s="70"/>
    </row>
    <row r="59348" spans="31:31" ht="15.75" x14ac:dyDescent="0.3">
      <c r="AE59348" s="70"/>
    </row>
    <row r="59349" spans="31:31" ht="15.75" x14ac:dyDescent="0.3">
      <c r="AE59349" s="70"/>
    </row>
    <row r="59350" spans="31:31" ht="15.75" x14ac:dyDescent="0.3">
      <c r="AE59350" s="70"/>
    </row>
    <row r="59351" spans="31:31" ht="15.75" x14ac:dyDescent="0.3">
      <c r="AE59351" s="70"/>
    </row>
    <row r="59352" spans="31:31" ht="15.75" x14ac:dyDescent="0.3">
      <c r="AE59352" s="70"/>
    </row>
    <row r="59353" spans="31:31" ht="15.75" x14ac:dyDescent="0.3">
      <c r="AE59353" s="70"/>
    </row>
    <row r="59354" spans="31:31" ht="15.75" x14ac:dyDescent="0.3">
      <c r="AE59354" s="70"/>
    </row>
    <row r="59355" spans="31:31" ht="15.75" x14ac:dyDescent="0.3">
      <c r="AE59355" s="70"/>
    </row>
    <row r="59356" spans="31:31" ht="15.75" x14ac:dyDescent="0.3">
      <c r="AE59356" s="70"/>
    </row>
    <row r="59357" spans="31:31" ht="15.75" x14ac:dyDescent="0.3">
      <c r="AE59357" s="70"/>
    </row>
    <row r="59358" spans="31:31" ht="15.75" x14ac:dyDescent="0.3">
      <c r="AE59358" s="70"/>
    </row>
    <row r="59359" spans="31:31" ht="15.75" x14ac:dyDescent="0.3">
      <c r="AE59359" s="70"/>
    </row>
    <row r="59360" spans="31:31" ht="15.75" x14ac:dyDescent="0.3">
      <c r="AE59360" s="70"/>
    </row>
    <row r="59361" spans="31:31" ht="15.75" x14ac:dyDescent="0.3">
      <c r="AE59361" s="70"/>
    </row>
    <row r="59362" spans="31:31" ht="15.75" x14ac:dyDescent="0.3">
      <c r="AE59362" s="70"/>
    </row>
    <row r="59363" spans="31:31" ht="15.75" x14ac:dyDescent="0.3">
      <c r="AE59363" s="70"/>
    </row>
    <row r="59364" spans="31:31" ht="15.75" x14ac:dyDescent="0.3">
      <c r="AE59364" s="70"/>
    </row>
    <row r="59365" spans="31:31" ht="15.75" x14ac:dyDescent="0.3">
      <c r="AE59365" s="70"/>
    </row>
    <row r="59366" spans="31:31" ht="15.75" x14ac:dyDescent="0.3">
      <c r="AE59366" s="70"/>
    </row>
    <row r="59367" spans="31:31" ht="15.75" x14ac:dyDescent="0.3">
      <c r="AE59367" s="70"/>
    </row>
    <row r="59368" spans="31:31" ht="15.75" x14ac:dyDescent="0.3">
      <c r="AE59368" s="70"/>
    </row>
    <row r="59369" spans="31:31" ht="15.75" x14ac:dyDescent="0.3">
      <c r="AE59369" s="70"/>
    </row>
    <row r="59370" spans="31:31" ht="15.75" x14ac:dyDescent="0.3">
      <c r="AE59370" s="70"/>
    </row>
    <row r="59371" spans="31:31" ht="15.75" x14ac:dyDescent="0.3">
      <c r="AE59371" s="70"/>
    </row>
    <row r="59372" spans="31:31" ht="15.75" x14ac:dyDescent="0.3">
      <c r="AE59372" s="70"/>
    </row>
    <row r="59373" spans="31:31" ht="15.75" x14ac:dyDescent="0.3">
      <c r="AE59373" s="70"/>
    </row>
    <row r="59374" spans="31:31" ht="15.75" x14ac:dyDescent="0.3">
      <c r="AE59374" s="70"/>
    </row>
    <row r="59375" spans="31:31" ht="15.75" x14ac:dyDescent="0.3">
      <c r="AE59375" s="70"/>
    </row>
    <row r="59376" spans="31:31" ht="15.75" x14ac:dyDescent="0.3">
      <c r="AE59376" s="70"/>
    </row>
    <row r="59377" spans="31:31" ht="15.75" x14ac:dyDescent="0.3">
      <c r="AE59377" s="70"/>
    </row>
    <row r="59378" spans="31:31" ht="15.75" x14ac:dyDescent="0.3">
      <c r="AE59378" s="70"/>
    </row>
    <row r="59379" spans="31:31" ht="15.75" x14ac:dyDescent="0.3">
      <c r="AE59379" s="70"/>
    </row>
    <row r="59380" spans="31:31" ht="15.75" x14ac:dyDescent="0.3">
      <c r="AE59380" s="70"/>
    </row>
    <row r="59381" spans="31:31" ht="15.75" x14ac:dyDescent="0.3">
      <c r="AE59381" s="70"/>
    </row>
    <row r="59382" spans="31:31" ht="15.75" x14ac:dyDescent="0.3">
      <c r="AE59382" s="70"/>
    </row>
    <row r="59383" spans="31:31" ht="15.75" x14ac:dyDescent="0.3">
      <c r="AE59383" s="70"/>
    </row>
    <row r="59384" spans="31:31" ht="15.75" x14ac:dyDescent="0.3">
      <c r="AE59384" s="70"/>
    </row>
    <row r="59385" spans="31:31" ht="15.75" x14ac:dyDescent="0.3">
      <c r="AE59385" s="70"/>
    </row>
    <row r="59386" spans="31:31" ht="15.75" x14ac:dyDescent="0.3">
      <c r="AE59386" s="70"/>
    </row>
    <row r="59387" spans="31:31" ht="15.75" x14ac:dyDescent="0.3">
      <c r="AE59387" s="70"/>
    </row>
    <row r="59388" spans="31:31" ht="15.75" x14ac:dyDescent="0.3">
      <c r="AE59388" s="70"/>
    </row>
    <row r="59389" spans="31:31" ht="15.75" x14ac:dyDescent="0.3">
      <c r="AE59389" s="70"/>
    </row>
    <row r="59390" spans="31:31" ht="15.75" x14ac:dyDescent="0.3">
      <c r="AE59390" s="70"/>
    </row>
    <row r="59391" spans="31:31" ht="15.75" x14ac:dyDescent="0.3">
      <c r="AE59391" s="70"/>
    </row>
    <row r="59392" spans="31:31" ht="15.75" x14ac:dyDescent="0.3">
      <c r="AE59392" s="70"/>
    </row>
    <row r="59393" spans="31:31" ht="15.75" x14ac:dyDescent="0.3">
      <c r="AE59393" s="70"/>
    </row>
    <row r="59394" spans="31:31" ht="15.75" x14ac:dyDescent="0.3">
      <c r="AE59394" s="70"/>
    </row>
    <row r="59395" spans="31:31" ht="15.75" x14ac:dyDescent="0.3">
      <c r="AE59395" s="70"/>
    </row>
    <row r="59396" spans="31:31" ht="15.75" x14ac:dyDescent="0.3">
      <c r="AE59396" s="70"/>
    </row>
    <row r="59397" spans="31:31" ht="15.75" x14ac:dyDescent="0.3">
      <c r="AE59397" s="70"/>
    </row>
    <row r="59398" spans="31:31" ht="15.75" x14ac:dyDescent="0.3">
      <c r="AE59398" s="70"/>
    </row>
    <row r="59399" spans="31:31" ht="15.75" x14ac:dyDescent="0.3">
      <c r="AE59399" s="70"/>
    </row>
    <row r="59400" spans="31:31" ht="15.75" x14ac:dyDescent="0.3">
      <c r="AE59400" s="70"/>
    </row>
    <row r="59401" spans="31:31" ht="15.75" x14ac:dyDescent="0.3">
      <c r="AE59401" s="70"/>
    </row>
    <row r="59402" spans="31:31" ht="15.75" x14ac:dyDescent="0.3">
      <c r="AE59402" s="70"/>
    </row>
    <row r="59403" spans="31:31" ht="15.75" x14ac:dyDescent="0.3">
      <c r="AE59403" s="70"/>
    </row>
    <row r="59404" spans="31:31" ht="15.75" x14ac:dyDescent="0.3">
      <c r="AE59404" s="70"/>
    </row>
    <row r="59405" spans="31:31" ht="15.75" x14ac:dyDescent="0.3">
      <c r="AE59405" s="70"/>
    </row>
    <row r="59406" spans="31:31" ht="15.75" x14ac:dyDescent="0.3">
      <c r="AE59406" s="70"/>
    </row>
    <row r="59407" spans="31:31" ht="15.75" x14ac:dyDescent="0.3">
      <c r="AE59407" s="70"/>
    </row>
    <row r="59408" spans="31:31" ht="15.75" x14ac:dyDescent="0.3">
      <c r="AE59408" s="70"/>
    </row>
    <row r="59409" spans="31:31" ht="15.75" x14ac:dyDescent="0.3">
      <c r="AE59409" s="70"/>
    </row>
    <row r="59410" spans="31:31" ht="15.75" x14ac:dyDescent="0.3">
      <c r="AE59410" s="70"/>
    </row>
    <row r="59411" spans="31:31" ht="15.75" x14ac:dyDescent="0.3">
      <c r="AE59411" s="70"/>
    </row>
    <row r="59412" spans="31:31" ht="15.75" x14ac:dyDescent="0.3">
      <c r="AE59412" s="70"/>
    </row>
    <row r="59413" spans="31:31" ht="15.75" x14ac:dyDescent="0.3">
      <c r="AE59413" s="70"/>
    </row>
    <row r="59414" spans="31:31" ht="15.75" x14ac:dyDescent="0.3">
      <c r="AE59414" s="70"/>
    </row>
    <row r="59415" spans="31:31" ht="15.75" x14ac:dyDescent="0.3">
      <c r="AE59415" s="70"/>
    </row>
    <row r="59416" spans="31:31" ht="15.75" x14ac:dyDescent="0.3">
      <c r="AE59416" s="70"/>
    </row>
    <row r="59417" spans="31:31" ht="15.75" x14ac:dyDescent="0.3">
      <c r="AE59417" s="70"/>
    </row>
    <row r="59418" spans="31:31" ht="15.75" x14ac:dyDescent="0.3">
      <c r="AE59418" s="70"/>
    </row>
    <row r="59419" spans="31:31" ht="15.75" x14ac:dyDescent="0.3">
      <c r="AE59419" s="70"/>
    </row>
    <row r="59420" spans="31:31" ht="15.75" x14ac:dyDescent="0.3">
      <c r="AE59420" s="70"/>
    </row>
    <row r="59421" spans="31:31" ht="15.75" x14ac:dyDescent="0.3">
      <c r="AE59421" s="70"/>
    </row>
    <row r="59422" spans="31:31" ht="15.75" x14ac:dyDescent="0.3">
      <c r="AE59422" s="70"/>
    </row>
    <row r="59423" spans="31:31" ht="15.75" x14ac:dyDescent="0.3">
      <c r="AE59423" s="70"/>
    </row>
    <row r="59424" spans="31:31" ht="15.75" x14ac:dyDescent="0.3">
      <c r="AE59424" s="70"/>
    </row>
    <row r="59425" spans="31:31" ht="15.75" x14ac:dyDescent="0.3">
      <c r="AE59425" s="70"/>
    </row>
    <row r="59426" spans="31:31" ht="15.75" x14ac:dyDescent="0.3">
      <c r="AE59426" s="70"/>
    </row>
    <row r="59427" spans="31:31" ht="15.75" x14ac:dyDescent="0.3">
      <c r="AE59427" s="70"/>
    </row>
    <row r="59428" spans="31:31" ht="15.75" x14ac:dyDescent="0.3">
      <c r="AE59428" s="70"/>
    </row>
    <row r="59429" spans="31:31" ht="15.75" x14ac:dyDescent="0.3">
      <c r="AE59429" s="70"/>
    </row>
    <row r="59430" spans="31:31" ht="15.75" x14ac:dyDescent="0.3">
      <c r="AE59430" s="70"/>
    </row>
    <row r="59431" spans="31:31" ht="15.75" x14ac:dyDescent="0.3">
      <c r="AE59431" s="70"/>
    </row>
    <row r="59432" spans="31:31" ht="15.75" x14ac:dyDescent="0.3">
      <c r="AE59432" s="70"/>
    </row>
    <row r="59433" spans="31:31" ht="15.75" x14ac:dyDescent="0.3">
      <c r="AE59433" s="70"/>
    </row>
    <row r="59434" spans="31:31" ht="15.75" x14ac:dyDescent="0.3">
      <c r="AE59434" s="70"/>
    </row>
    <row r="59435" spans="31:31" ht="15.75" x14ac:dyDescent="0.3">
      <c r="AE59435" s="70"/>
    </row>
    <row r="59436" spans="31:31" ht="15.75" x14ac:dyDescent="0.3">
      <c r="AE59436" s="70"/>
    </row>
    <row r="59437" spans="31:31" ht="15.75" x14ac:dyDescent="0.3">
      <c r="AE59437" s="70"/>
    </row>
    <row r="59438" spans="31:31" ht="15.75" x14ac:dyDescent="0.3">
      <c r="AE59438" s="70"/>
    </row>
    <row r="59439" spans="31:31" ht="15.75" x14ac:dyDescent="0.3">
      <c r="AE59439" s="70"/>
    </row>
    <row r="59440" spans="31:31" ht="15.75" x14ac:dyDescent="0.3">
      <c r="AE59440" s="70"/>
    </row>
    <row r="59441" spans="31:31" ht="15.75" x14ac:dyDescent="0.3">
      <c r="AE59441" s="70"/>
    </row>
    <row r="59442" spans="31:31" ht="15.75" x14ac:dyDescent="0.3">
      <c r="AE59442" s="70"/>
    </row>
    <row r="59443" spans="31:31" ht="15.75" x14ac:dyDescent="0.3">
      <c r="AE59443" s="70"/>
    </row>
    <row r="59444" spans="31:31" ht="15.75" x14ac:dyDescent="0.3">
      <c r="AE59444" s="70"/>
    </row>
    <row r="59445" spans="31:31" ht="15.75" x14ac:dyDescent="0.3">
      <c r="AE59445" s="70"/>
    </row>
    <row r="59446" spans="31:31" ht="15.75" x14ac:dyDescent="0.3">
      <c r="AE59446" s="70"/>
    </row>
    <row r="59447" spans="31:31" ht="15.75" x14ac:dyDescent="0.3">
      <c r="AE59447" s="70"/>
    </row>
    <row r="59448" spans="31:31" ht="15.75" x14ac:dyDescent="0.3">
      <c r="AE59448" s="70"/>
    </row>
    <row r="59449" spans="31:31" ht="15.75" x14ac:dyDescent="0.3">
      <c r="AE59449" s="70"/>
    </row>
    <row r="59450" spans="31:31" ht="15.75" x14ac:dyDescent="0.3">
      <c r="AE59450" s="70"/>
    </row>
    <row r="59451" spans="31:31" ht="15.75" x14ac:dyDescent="0.3">
      <c r="AE59451" s="70"/>
    </row>
    <row r="59452" spans="31:31" ht="15.75" x14ac:dyDescent="0.3">
      <c r="AE59452" s="70"/>
    </row>
    <row r="59453" spans="31:31" ht="15.75" x14ac:dyDescent="0.3">
      <c r="AE59453" s="70"/>
    </row>
    <row r="59454" spans="31:31" ht="15.75" x14ac:dyDescent="0.3">
      <c r="AE59454" s="70"/>
    </row>
    <row r="59455" spans="31:31" ht="15.75" x14ac:dyDescent="0.3">
      <c r="AE59455" s="70"/>
    </row>
    <row r="59456" spans="31:31" ht="15.75" x14ac:dyDescent="0.3">
      <c r="AE59456" s="70"/>
    </row>
    <row r="59457" spans="31:31" ht="15.75" x14ac:dyDescent="0.3">
      <c r="AE59457" s="70"/>
    </row>
    <row r="59458" spans="31:31" ht="15.75" x14ac:dyDescent="0.3">
      <c r="AE59458" s="70"/>
    </row>
    <row r="59459" spans="31:31" ht="15.75" x14ac:dyDescent="0.3">
      <c r="AE59459" s="70"/>
    </row>
    <row r="59460" spans="31:31" ht="15.75" x14ac:dyDescent="0.3">
      <c r="AE59460" s="70"/>
    </row>
    <row r="59461" spans="31:31" ht="15.75" x14ac:dyDescent="0.3">
      <c r="AE59461" s="70"/>
    </row>
    <row r="59462" spans="31:31" ht="15.75" x14ac:dyDescent="0.3">
      <c r="AE59462" s="70"/>
    </row>
    <row r="59463" spans="31:31" ht="15.75" x14ac:dyDescent="0.3">
      <c r="AE59463" s="70"/>
    </row>
    <row r="59464" spans="31:31" ht="15.75" x14ac:dyDescent="0.3">
      <c r="AE59464" s="70"/>
    </row>
    <row r="59465" spans="31:31" ht="15.75" x14ac:dyDescent="0.3">
      <c r="AE59465" s="70"/>
    </row>
    <row r="59466" spans="31:31" ht="15.75" x14ac:dyDescent="0.3">
      <c r="AE59466" s="70"/>
    </row>
    <row r="59467" spans="31:31" ht="15.75" x14ac:dyDescent="0.3">
      <c r="AE59467" s="70"/>
    </row>
    <row r="59468" spans="31:31" ht="15.75" x14ac:dyDescent="0.3">
      <c r="AE59468" s="70"/>
    </row>
    <row r="59469" spans="31:31" ht="15.75" x14ac:dyDescent="0.3">
      <c r="AE59469" s="70"/>
    </row>
    <row r="59470" spans="31:31" ht="15.75" x14ac:dyDescent="0.3">
      <c r="AE59470" s="70"/>
    </row>
    <row r="59471" spans="31:31" ht="15.75" x14ac:dyDescent="0.3">
      <c r="AE59471" s="70"/>
    </row>
    <row r="59472" spans="31:31" ht="15.75" x14ac:dyDescent="0.3">
      <c r="AE59472" s="70"/>
    </row>
    <row r="59473" spans="31:31" ht="15.75" x14ac:dyDescent="0.3">
      <c r="AE59473" s="70"/>
    </row>
    <row r="59474" spans="31:31" ht="15.75" x14ac:dyDescent="0.3">
      <c r="AE59474" s="70"/>
    </row>
    <row r="59475" spans="31:31" ht="15.75" x14ac:dyDescent="0.3">
      <c r="AE59475" s="70"/>
    </row>
    <row r="59476" spans="31:31" ht="15.75" x14ac:dyDescent="0.3">
      <c r="AE59476" s="70"/>
    </row>
    <row r="59477" spans="31:31" ht="15.75" x14ac:dyDescent="0.3">
      <c r="AE59477" s="70"/>
    </row>
    <row r="59478" spans="31:31" ht="15.75" x14ac:dyDescent="0.3">
      <c r="AE59478" s="70"/>
    </row>
    <row r="59479" spans="31:31" ht="15.75" x14ac:dyDescent="0.3">
      <c r="AE59479" s="70"/>
    </row>
    <row r="59480" spans="31:31" ht="15.75" x14ac:dyDescent="0.3">
      <c r="AE59480" s="70"/>
    </row>
    <row r="59481" spans="31:31" ht="15.75" x14ac:dyDescent="0.3">
      <c r="AE59481" s="70"/>
    </row>
    <row r="59482" spans="31:31" ht="15.75" x14ac:dyDescent="0.3">
      <c r="AE59482" s="70"/>
    </row>
    <row r="59483" spans="31:31" ht="15.75" x14ac:dyDescent="0.3">
      <c r="AE59483" s="70"/>
    </row>
    <row r="59484" spans="31:31" ht="15.75" x14ac:dyDescent="0.3">
      <c r="AE59484" s="70"/>
    </row>
    <row r="59485" spans="31:31" ht="15.75" x14ac:dyDescent="0.3">
      <c r="AE59485" s="70"/>
    </row>
    <row r="59486" spans="31:31" ht="15.75" x14ac:dyDescent="0.3">
      <c r="AE59486" s="70"/>
    </row>
    <row r="59487" spans="31:31" ht="15.75" x14ac:dyDescent="0.3">
      <c r="AE59487" s="70"/>
    </row>
    <row r="59488" spans="31:31" ht="15.75" x14ac:dyDescent="0.3">
      <c r="AE59488" s="70"/>
    </row>
    <row r="59489" spans="31:31" ht="15.75" x14ac:dyDescent="0.3">
      <c r="AE59489" s="70"/>
    </row>
    <row r="59490" spans="31:31" ht="15.75" x14ac:dyDescent="0.3">
      <c r="AE59490" s="70"/>
    </row>
    <row r="59491" spans="31:31" ht="15.75" x14ac:dyDescent="0.3">
      <c r="AE59491" s="70"/>
    </row>
    <row r="59492" spans="31:31" ht="15.75" x14ac:dyDescent="0.3">
      <c r="AE59492" s="70"/>
    </row>
    <row r="59493" spans="31:31" ht="15.75" x14ac:dyDescent="0.3">
      <c r="AE59493" s="70"/>
    </row>
    <row r="59494" spans="31:31" ht="15.75" x14ac:dyDescent="0.3">
      <c r="AE59494" s="70"/>
    </row>
    <row r="59495" spans="31:31" ht="15.75" x14ac:dyDescent="0.3">
      <c r="AE59495" s="70"/>
    </row>
    <row r="59496" spans="31:31" ht="15.75" x14ac:dyDescent="0.3">
      <c r="AE59496" s="70"/>
    </row>
    <row r="59497" spans="31:31" ht="15.75" x14ac:dyDescent="0.3">
      <c r="AE59497" s="70"/>
    </row>
    <row r="59498" spans="31:31" ht="15.75" x14ac:dyDescent="0.3">
      <c r="AE59498" s="70"/>
    </row>
    <row r="59499" spans="31:31" ht="15.75" x14ac:dyDescent="0.3">
      <c r="AE59499" s="70"/>
    </row>
    <row r="59500" spans="31:31" ht="15.75" x14ac:dyDescent="0.3">
      <c r="AE59500" s="70"/>
    </row>
    <row r="59501" spans="31:31" ht="15.75" x14ac:dyDescent="0.3">
      <c r="AE59501" s="70"/>
    </row>
    <row r="59502" spans="31:31" ht="15.75" x14ac:dyDescent="0.3">
      <c r="AE59502" s="70"/>
    </row>
    <row r="59503" spans="31:31" ht="15.75" x14ac:dyDescent="0.3">
      <c r="AE59503" s="70"/>
    </row>
    <row r="59504" spans="31:31" ht="15.75" x14ac:dyDescent="0.3">
      <c r="AE59504" s="70"/>
    </row>
    <row r="59505" spans="31:31" ht="15.75" x14ac:dyDescent="0.3">
      <c r="AE59505" s="70"/>
    </row>
    <row r="59506" spans="31:31" ht="15.75" x14ac:dyDescent="0.3">
      <c r="AE59506" s="70"/>
    </row>
    <row r="59507" spans="31:31" ht="15.75" x14ac:dyDescent="0.3">
      <c r="AE59507" s="70"/>
    </row>
    <row r="59508" spans="31:31" ht="15.75" x14ac:dyDescent="0.3">
      <c r="AE59508" s="70"/>
    </row>
    <row r="59509" spans="31:31" ht="15.75" x14ac:dyDescent="0.3">
      <c r="AE59509" s="70"/>
    </row>
    <row r="59510" spans="31:31" ht="15.75" x14ac:dyDescent="0.3">
      <c r="AE59510" s="70"/>
    </row>
    <row r="59511" spans="31:31" ht="15.75" x14ac:dyDescent="0.3">
      <c r="AE59511" s="70"/>
    </row>
    <row r="59512" spans="31:31" ht="15.75" x14ac:dyDescent="0.3">
      <c r="AE59512" s="70"/>
    </row>
    <row r="59513" spans="31:31" ht="15.75" x14ac:dyDescent="0.3">
      <c r="AE59513" s="70"/>
    </row>
    <row r="59514" spans="31:31" ht="15.75" x14ac:dyDescent="0.3">
      <c r="AE59514" s="70"/>
    </row>
    <row r="59515" spans="31:31" ht="15.75" x14ac:dyDescent="0.3">
      <c r="AE59515" s="70"/>
    </row>
    <row r="59516" spans="31:31" ht="15.75" x14ac:dyDescent="0.3">
      <c r="AE59516" s="70"/>
    </row>
    <row r="59517" spans="31:31" ht="15.75" x14ac:dyDescent="0.3">
      <c r="AE59517" s="70"/>
    </row>
    <row r="59518" spans="31:31" ht="15.75" x14ac:dyDescent="0.3">
      <c r="AE59518" s="70"/>
    </row>
    <row r="59519" spans="31:31" ht="15.75" x14ac:dyDescent="0.3">
      <c r="AE59519" s="70"/>
    </row>
    <row r="59520" spans="31:31" ht="15.75" x14ac:dyDescent="0.3">
      <c r="AE59520" s="70"/>
    </row>
    <row r="59521" spans="31:31" ht="15.75" x14ac:dyDescent="0.3">
      <c r="AE59521" s="70"/>
    </row>
    <row r="59522" spans="31:31" ht="15.75" x14ac:dyDescent="0.3">
      <c r="AE59522" s="70"/>
    </row>
    <row r="59523" spans="31:31" ht="15.75" x14ac:dyDescent="0.3">
      <c r="AE59523" s="70"/>
    </row>
    <row r="59524" spans="31:31" ht="15.75" x14ac:dyDescent="0.3">
      <c r="AE59524" s="70"/>
    </row>
    <row r="59525" spans="31:31" ht="15.75" x14ac:dyDescent="0.3">
      <c r="AE59525" s="70"/>
    </row>
    <row r="59526" spans="31:31" ht="15.75" x14ac:dyDescent="0.3">
      <c r="AE59526" s="70"/>
    </row>
    <row r="59527" spans="31:31" ht="15.75" x14ac:dyDescent="0.3">
      <c r="AE59527" s="70"/>
    </row>
    <row r="59528" spans="31:31" ht="15.75" x14ac:dyDescent="0.3">
      <c r="AE59528" s="70"/>
    </row>
    <row r="59529" spans="31:31" ht="15.75" x14ac:dyDescent="0.3">
      <c r="AE59529" s="70"/>
    </row>
    <row r="59530" spans="31:31" ht="15.75" x14ac:dyDescent="0.3">
      <c r="AE59530" s="70"/>
    </row>
    <row r="59531" spans="31:31" ht="15.75" x14ac:dyDescent="0.3">
      <c r="AE59531" s="70"/>
    </row>
    <row r="59532" spans="31:31" ht="15.75" x14ac:dyDescent="0.3">
      <c r="AE59532" s="70"/>
    </row>
    <row r="59533" spans="31:31" ht="15.75" x14ac:dyDescent="0.3">
      <c r="AE59533" s="70"/>
    </row>
    <row r="59534" spans="31:31" ht="15.75" x14ac:dyDescent="0.3">
      <c r="AE59534" s="70"/>
    </row>
    <row r="59535" spans="31:31" ht="15.75" x14ac:dyDescent="0.3">
      <c r="AE59535" s="70"/>
    </row>
    <row r="59536" spans="31:31" ht="15.75" x14ac:dyDescent="0.3">
      <c r="AE59536" s="70"/>
    </row>
    <row r="59537" spans="31:31" ht="15.75" x14ac:dyDescent="0.3">
      <c r="AE59537" s="70"/>
    </row>
    <row r="59538" spans="31:31" ht="15.75" x14ac:dyDescent="0.3">
      <c r="AE59538" s="70"/>
    </row>
    <row r="59539" spans="31:31" ht="15.75" x14ac:dyDescent="0.3">
      <c r="AE59539" s="70"/>
    </row>
    <row r="59540" spans="31:31" ht="15.75" x14ac:dyDescent="0.3">
      <c r="AE59540" s="70"/>
    </row>
    <row r="59541" spans="31:31" ht="15.75" x14ac:dyDescent="0.3">
      <c r="AE59541" s="70"/>
    </row>
    <row r="59542" spans="31:31" ht="15.75" x14ac:dyDescent="0.3">
      <c r="AE59542" s="70"/>
    </row>
    <row r="59543" spans="31:31" ht="15.75" x14ac:dyDescent="0.3">
      <c r="AE59543" s="70"/>
    </row>
    <row r="59544" spans="31:31" ht="15.75" x14ac:dyDescent="0.3">
      <c r="AE59544" s="70"/>
    </row>
    <row r="59545" spans="31:31" ht="15.75" x14ac:dyDescent="0.3">
      <c r="AE59545" s="70"/>
    </row>
    <row r="59546" spans="31:31" ht="15.75" x14ac:dyDescent="0.3">
      <c r="AE59546" s="70"/>
    </row>
    <row r="59547" spans="31:31" ht="15.75" x14ac:dyDescent="0.3">
      <c r="AE59547" s="70"/>
    </row>
    <row r="59548" spans="31:31" ht="15.75" x14ac:dyDescent="0.3">
      <c r="AE59548" s="70"/>
    </row>
    <row r="59549" spans="31:31" ht="15.75" x14ac:dyDescent="0.3">
      <c r="AE59549" s="70"/>
    </row>
    <row r="59550" spans="31:31" ht="15.75" x14ac:dyDescent="0.3">
      <c r="AE59550" s="70"/>
    </row>
    <row r="59551" spans="31:31" ht="15.75" x14ac:dyDescent="0.3">
      <c r="AE59551" s="70"/>
    </row>
    <row r="59552" spans="31:31" ht="15.75" x14ac:dyDescent="0.3">
      <c r="AE59552" s="70"/>
    </row>
    <row r="59553" spans="31:31" ht="15.75" x14ac:dyDescent="0.3">
      <c r="AE59553" s="70"/>
    </row>
    <row r="59554" spans="31:31" ht="15.75" x14ac:dyDescent="0.3">
      <c r="AE59554" s="70"/>
    </row>
    <row r="59555" spans="31:31" ht="15.75" x14ac:dyDescent="0.3">
      <c r="AE59555" s="70"/>
    </row>
    <row r="59556" spans="31:31" ht="15.75" x14ac:dyDescent="0.3">
      <c r="AE59556" s="70"/>
    </row>
    <row r="59557" spans="31:31" ht="15.75" x14ac:dyDescent="0.3">
      <c r="AE59557" s="70"/>
    </row>
    <row r="59558" spans="31:31" ht="15.75" x14ac:dyDescent="0.3">
      <c r="AE59558" s="70"/>
    </row>
    <row r="59559" spans="31:31" ht="15.75" x14ac:dyDescent="0.3">
      <c r="AE59559" s="70"/>
    </row>
    <row r="59560" spans="31:31" ht="15.75" x14ac:dyDescent="0.3">
      <c r="AE59560" s="70"/>
    </row>
    <row r="59561" spans="31:31" ht="15.75" x14ac:dyDescent="0.3">
      <c r="AE59561" s="70"/>
    </row>
    <row r="59562" spans="31:31" ht="15.75" x14ac:dyDescent="0.3">
      <c r="AE59562" s="70"/>
    </row>
    <row r="59563" spans="31:31" ht="15.75" x14ac:dyDescent="0.3">
      <c r="AE59563" s="70"/>
    </row>
    <row r="59564" spans="31:31" ht="15.75" x14ac:dyDescent="0.3">
      <c r="AE59564" s="70"/>
    </row>
    <row r="59565" spans="31:31" ht="15.75" x14ac:dyDescent="0.3">
      <c r="AE59565" s="70"/>
    </row>
    <row r="59566" spans="31:31" ht="15.75" x14ac:dyDescent="0.3">
      <c r="AE59566" s="70"/>
    </row>
    <row r="59567" spans="31:31" ht="15.75" x14ac:dyDescent="0.3">
      <c r="AE59567" s="70"/>
    </row>
    <row r="59568" spans="31:31" ht="15.75" x14ac:dyDescent="0.3">
      <c r="AE59568" s="70"/>
    </row>
    <row r="59569" spans="31:31" ht="15.75" x14ac:dyDescent="0.3">
      <c r="AE59569" s="70"/>
    </row>
    <row r="59570" spans="31:31" ht="15.75" x14ac:dyDescent="0.3">
      <c r="AE59570" s="70"/>
    </row>
    <row r="59571" spans="31:31" ht="15.75" x14ac:dyDescent="0.3">
      <c r="AE59571" s="70"/>
    </row>
    <row r="59572" spans="31:31" ht="15.75" x14ac:dyDescent="0.3">
      <c r="AE59572" s="70"/>
    </row>
    <row r="59573" spans="31:31" ht="15.75" x14ac:dyDescent="0.3">
      <c r="AE59573" s="70"/>
    </row>
    <row r="59574" spans="31:31" ht="15.75" x14ac:dyDescent="0.3">
      <c r="AE59574" s="70"/>
    </row>
    <row r="59575" spans="31:31" ht="15.75" x14ac:dyDescent="0.3">
      <c r="AE59575" s="70"/>
    </row>
    <row r="59576" spans="31:31" ht="15.75" x14ac:dyDescent="0.3">
      <c r="AE59576" s="70"/>
    </row>
    <row r="59577" spans="31:31" ht="15.75" x14ac:dyDescent="0.3">
      <c r="AE59577" s="70"/>
    </row>
    <row r="59578" spans="31:31" ht="15.75" x14ac:dyDescent="0.3">
      <c r="AE59578" s="70"/>
    </row>
    <row r="59579" spans="31:31" ht="15.75" x14ac:dyDescent="0.3">
      <c r="AE59579" s="70"/>
    </row>
    <row r="59580" spans="31:31" ht="15.75" x14ac:dyDescent="0.3">
      <c r="AE59580" s="70"/>
    </row>
    <row r="59581" spans="31:31" ht="15.75" x14ac:dyDescent="0.3">
      <c r="AE59581" s="70"/>
    </row>
    <row r="59582" spans="31:31" ht="15.75" x14ac:dyDescent="0.3">
      <c r="AE59582" s="70"/>
    </row>
    <row r="59583" spans="31:31" ht="15.75" x14ac:dyDescent="0.3">
      <c r="AE59583" s="70"/>
    </row>
    <row r="59584" spans="31:31" ht="15.75" x14ac:dyDescent="0.3">
      <c r="AE59584" s="70"/>
    </row>
    <row r="59585" spans="31:31" ht="15.75" x14ac:dyDescent="0.3">
      <c r="AE59585" s="70"/>
    </row>
    <row r="59586" spans="31:31" ht="15.75" x14ac:dyDescent="0.3">
      <c r="AE59586" s="70"/>
    </row>
    <row r="59587" spans="31:31" ht="15.75" x14ac:dyDescent="0.3">
      <c r="AE59587" s="70"/>
    </row>
    <row r="59588" spans="31:31" ht="15.75" x14ac:dyDescent="0.3">
      <c r="AE59588" s="70"/>
    </row>
    <row r="59589" spans="31:31" ht="15.75" x14ac:dyDescent="0.3">
      <c r="AE59589" s="70"/>
    </row>
    <row r="59590" spans="31:31" ht="15.75" x14ac:dyDescent="0.3">
      <c r="AE59590" s="70"/>
    </row>
    <row r="59591" spans="31:31" ht="15.75" x14ac:dyDescent="0.3">
      <c r="AE59591" s="70"/>
    </row>
    <row r="59592" spans="31:31" ht="15.75" x14ac:dyDescent="0.3">
      <c r="AE59592" s="70"/>
    </row>
    <row r="59593" spans="31:31" ht="15.75" x14ac:dyDescent="0.3">
      <c r="AE59593" s="70"/>
    </row>
    <row r="59594" spans="31:31" ht="15.75" x14ac:dyDescent="0.3">
      <c r="AE59594" s="70"/>
    </row>
    <row r="59595" spans="31:31" ht="15.75" x14ac:dyDescent="0.3">
      <c r="AE59595" s="70"/>
    </row>
    <row r="59596" spans="31:31" ht="15.75" x14ac:dyDescent="0.3">
      <c r="AE59596" s="70"/>
    </row>
    <row r="59597" spans="31:31" ht="15.75" x14ac:dyDescent="0.3">
      <c r="AE59597" s="70"/>
    </row>
    <row r="59598" spans="31:31" ht="15.75" x14ac:dyDescent="0.3">
      <c r="AE59598" s="70"/>
    </row>
    <row r="59599" spans="31:31" ht="15.75" x14ac:dyDescent="0.3">
      <c r="AE59599" s="70"/>
    </row>
    <row r="59600" spans="31:31" ht="15.75" x14ac:dyDescent="0.3">
      <c r="AE59600" s="70"/>
    </row>
    <row r="59601" spans="31:31" ht="15.75" x14ac:dyDescent="0.3">
      <c r="AE59601" s="70"/>
    </row>
    <row r="59602" spans="31:31" ht="15.75" x14ac:dyDescent="0.3">
      <c r="AE59602" s="70"/>
    </row>
    <row r="59603" spans="31:31" ht="15.75" x14ac:dyDescent="0.3">
      <c r="AE59603" s="70"/>
    </row>
    <row r="59604" spans="31:31" ht="15.75" x14ac:dyDescent="0.3">
      <c r="AE59604" s="70"/>
    </row>
    <row r="59605" spans="31:31" ht="15.75" x14ac:dyDescent="0.3">
      <c r="AE59605" s="70"/>
    </row>
    <row r="59606" spans="31:31" ht="15.75" x14ac:dyDescent="0.3">
      <c r="AE59606" s="70"/>
    </row>
    <row r="59607" spans="31:31" ht="15.75" x14ac:dyDescent="0.3">
      <c r="AE59607" s="70"/>
    </row>
    <row r="59608" spans="31:31" ht="15.75" x14ac:dyDescent="0.3">
      <c r="AE59608" s="70"/>
    </row>
    <row r="59609" spans="31:31" ht="15.75" x14ac:dyDescent="0.3">
      <c r="AE59609" s="70"/>
    </row>
    <row r="59610" spans="31:31" ht="15.75" x14ac:dyDescent="0.3">
      <c r="AE59610" s="70"/>
    </row>
    <row r="59611" spans="31:31" ht="15.75" x14ac:dyDescent="0.3">
      <c r="AE59611" s="70"/>
    </row>
    <row r="59612" spans="31:31" ht="15.75" x14ac:dyDescent="0.3">
      <c r="AE59612" s="70"/>
    </row>
    <row r="59613" spans="31:31" ht="15.75" x14ac:dyDescent="0.3">
      <c r="AE59613" s="70"/>
    </row>
    <row r="59614" spans="31:31" ht="15.75" x14ac:dyDescent="0.3">
      <c r="AE59614" s="70"/>
    </row>
    <row r="59615" spans="31:31" ht="15.75" x14ac:dyDescent="0.3">
      <c r="AE59615" s="70"/>
    </row>
    <row r="59616" spans="31:31" ht="15.75" x14ac:dyDescent="0.3">
      <c r="AE59616" s="70"/>
    </row>
    <row r="59617" spans="31:31" ht="15.75" x14ac:dyDescent="0.3">
      <c r="AE59617" s="70"/>
    </row>
    <row r="59618" spans="31:31" ht="15.75" x14ac:dyDescent="0.3">
      <c r="AE59618" s="70"/>
    </row>
    <row r="59619" spans="31:31" ht="15.75" x14ac:dyDescent="0.3">
      <c r="AE59619" s="70"/>
    </row>
    <row r="59620" spans="31:31" ht="15.75" x14ac:dyDescent="0.3">
      <c r="AE59620" s="70"/>
    </row>
    <row r="59621" spans="31:31" ht="15.75" x14ac:dyDescent="0.3">
      <c r="AE59621" s="70"/>
    </row>
    <row r="59622" spans="31:31" ht="15.75" x14ac:dyDescent="0.3">
      <c r="AE59622" s="70"/>
    </row>
    <row r="59623" spans="31:31" ht="15.75" x14ac:dyDescent="0.3">
      <c r="AE59623" s="70"/>
    </row>
    <row r="59624" spans="31:31" ht="15.75" x14ac:dyDescent="0.3">
      <c r="AE59624" s="70"/>
    </row>
    <row r="59625" spans="31:31" ht="15.75" x14ac:dyDescent="0.3">
      <c r="AE59625" s="70"/>
    </row>
    <row r="59626" spans="31:31" ht="15.75" x14ac:dyDescent="0.3">
      <c r="AE59626" s="70"/>
    </row>
    <row r="59627" spans="31:31" ht="15.75" x14ac:dyDescent="0.3">
      <c r="AE59627" s="70"/>
    </row>
    <row r="59628" spans="31:31" ht="15.75" x14ac:dyDescent="0.3">
      <c r="AE59628" s="70"/>
    </row>
    <row r="59629" spans="31:31" ht="15.75" x14ac:dyDescent="0.3">
      <c r="AE59629" s="70"/>
    </row>
    <row r="59630" spans="31:31" ht="15.75" x14ac:dyDescent="0.3">
      <c r="AE59630" s="70"/>
    </row>
    <row r="59631" spans="31:31" ht="15.75" x14ac:dyDescent="0.3">
      <c r="AE59631" s="70"/>
    </row>
    <row r="59632" spans="31:31" ht="15.75" x14ac:dyDescent="0.3">
      <c r="AE59632" s="70"/>
    </row>
    <row r="59633" spans="31:31" ht="15.75" x14ac:dyDescent="0.3">
      <c r="AE59633" s="70"/>
    </row>
    <row r="59634" spans="31:31" ht="15.75" x14ac:dyDescent="0.3">
      <c r="AE59634" s="70"/>
    </row>
    <row r="59635" spans="31:31" ht="15.75" x14ac:dyDescent="0.3">
      <c r="AE59635" s="70"/>
    </row>
    <row r="59636" spans="31:31" ht="15.75" x14ac:dyDescent="0.3">
      <c r="AE59636" s="70"/>
    </row>
    <row r="59637" spans="31:31" ht="15.75" x14ac:dyDescent="0.3">
      <c r="AE59637" s="70"/>
    </row>
    <row r="59638" spans="31:31" ht="15.75" x14ac:dyDescent="0.3">
      <c r="AE59638" s="70"/>
    </row>
    <row r="59639" spans="31:31" ht="15.75" x14ac:dyDescent="0.3">
      <c r="AE59639" s="70"/>
    </row>
    <row r="59640" spans="31:31" ht="15.75" x14ac:dyDescent="0.3">
      <c r="AE59640" s="70"/>
    </row>
    <row r="59641" spans="31:31" ht="15.75" x14ac:dyDescent="0.3">
      <c r="AE59641" s="70"/>
    </row>
    <row r="59642" spans="31:31" ht="15.75" x14ac:dyDescent="0.3">
      <c r="AE59642" s="70"/>
    </row>
    <row r="59643" spans="31:31" ht="15.75" x14ac:dyDescent="0.3">
      <c r="AE59643" s="70"/>
    </row>
    <row r="59644" spans="31:31" ht="15.75" x14ac:dyDescent="0.3">
      <c r="AE59644" s="70"/>
    </row>
    <row r="59645" spans="31:31" ht="15.75" x14ac:dyDescent="0.3">
      <c r="AE59645" s="70"/>
    </row>
    <row r="59646" spans="31:31" ht="15.75" x14ac:dyDescent="0.3">
      <c r="AE59646" s="70"/>
    </row>
    <row r="59647" spans="31:31" ht="15.75" x14ac:dyDescent="0.3">
      <c r="AE59647" s="70"/>
    </row>
    <row r="59648" spans="31:31" ht="15.75" x14ac:dyDescent="0.3">
      <c r="AE59648" s="70"/>
    </row>
    <row r="59649" spans="31:31" ht="15.75" x14ac:dyDescent="0.3">
      <c r="AE59649" s="70"/>
    </row>
    <row r="59650" spans="31:31" ht="15.75" x14ac:dyDescent="0.3">
      <c r="AE59650" s="70"/>
    </row>
    <row r="59651" spans="31:31" ht="15.75" x14ac:dyDescent="0.3">
      <c r="AE59651" s="70"/>
    </row>
    <row r="59652" spans="31:31" ht="15.75" x14ac:dyDescent="0.3">
      <c r="AE59652" s="70"/>
    </row>
    <row r="59653" spans="31:31" ht="15.75" x14ac:dyDescent="0.3">
      <c r="AE59653" s="70"/>
    </row>
    <row r="59654" spans="31:31" ht="15.75" x14ac:dyDescent="0.3">
      <c r="AE59654" s="70"/>
    </row>
    <row r="59655" spans="31:31" ht="15.75" x14ac:dyDescent="0.3">
      <c r="AE59655" s="70"/>
    </row>
    <row r="59656" spans="31:31" ht="15.75" x14ac:dyDescent="0.3">
      <c r="AE59656" s="70"/>
    </row>
    <row r="59657" spans="31:31" ht="15.75" x14ac:dyDescent="0.3">
      <c r="AE59657" s="70"/>
    </row>
    <row r="59658" spans="31:31" ht="15.75" x14ac:dyDescent="0.3">
      <c r="AE59658" s="70"/>
    </row>
    <row r="59659" spans="31:31" ht="15.75" x14ac:dyDescent="0.3">
      <c r="AE59659" s="70"/>
    </row>
    <row r="59660" spans="31:31" ht="15.75" x14ac:dyDescent="0.3">
      <c r="AE59660" s="70"/>
    </row>
    <row r="59661" spans="31:31" ht="15.75" x14ac:dyDescent="0.3">
      <c r="AE59661" s="70"/>
    </row>
    <row r="59662" spans="31:31" ht="15.75" x14ac:dyDescent="0.3">
      <c r="AE59662" s="70"/>
    </row>
    <row r="59663" spans="31:31" ht="15.75" x14ac:dyDescent="0.3">
      <c r="AE59663" s="70"/>
    </row>
    <row r="59664" spans="31:31" ht="15.75" x14ac:dyDescent="0.3">
      <c r="AE59664" s="70"/>
    </row>
    <row r="59665" spans="31:31" ht="15.75" x14ac:dyDescent="0.3">
      <c r="AE59665" s="70"/>
    </row>
    <row r="59666" spans="31:31" ht="15.75" x14ac:dyDescent="0.3">
      <c r="AE59666" s="70"/>
    </row>
    <row r="59667" spans="31:31" ht="15.75" x14ac:dyDescent="0.3">
      <c r="AE59667" s="70"/>
    </row>
    <row r="59668" spans="31:31" ht="15.75" x14ac:dyDescent="0.3">
      <c r="AE59668" s="70"/>
    </row>
    <row r="59669" spans="31:31" ht="15.75" x14ac:dyDescent="0.3">
      <c r="AE59669" s="70"/>
    </row>
    <row r="59670" spans="31:31" ht="15.75" x14ac:dyDescent="0.3">
      <c r="AE59670" s="70"/>
    </row>
    <row r="59671" spans="31:31" ht="15.75" x14ac:dyDescent="0.3">
      <c r="AE59671" s="70"/>
    </row>
    <row r="59672" spans="31:31" ht="15.75" x14ac:dyDescent="0.3">
      <c r="AE59672" s="70"/>
    </row>
    <row r="59673" spans="31:31" ht="15.75" x14ac:dyDescent="0.3">
      <c r="AE59673" s="70"/>
    </row>
    <row r="59674" spans="31:31" ht="15.75" x14ac:dyDescent="0.3">
      <c r="AE59674" s="70"/>
    </row>
    <row r="59675" spans="31:31" ht="15.75" x14ac:dyDescent="0.3">
      <c r="AE59675" s="70"/>
    </row>
    <row r="59676" spans="31:31" ht="15.75" x14ac:dyDescent="0.3">
      <c r="AE59676" s="70"/>
    </row>
    <row r="59677" spans="31:31" ht="15.75" x14ac:dyDescent="0.3">
      <c r="AE59677" s="70"/>
    </row>
    <row r="59678" spans="31:31" ht="15.75" x14ac:dyDescent="0.3">
      <c r="AE59678" s="70"/>
    </row>
    <row r="59679" spans="31:31" ht="15.75" x14ac:dyDescent="0.3">
      <c r="AE59679" s="70"/>
    </row>
    <row r="59680" spans="31:31" ht="15.75" x14ac:dyDescent="0.3">
      <c r="AE59680" s="70"/>
    </row>
    <row r="59681" spans="31:31" ht="15.75" x14ac:dyDescent="0.3">
      <c r="AE59681" s="70"/>
    </row>
    <row r="59682" spans="31:31" ht="15.75" x14ac:dyDescent="0.3">
      <c r="AE59682" s="70"/>
    </row>
    <row r="59683" spans="31:31" ht="15.75" x14ac:dyDescent="0.3">
      <c r="AE59683" s="70"/>
    </row>
    <row r="59684" spans="31:31" ht="15.75" x14ac:dyDescent="0.3">
      <c r="AE59684" s="70"/>
    </row>
    <row r="59685" spans="31:31" ht="15.75" x14ac:dyDescent="0.3">
      <c r="AE59685" s="70"/>
    </row>
    <row r="59686" spans="31:31" ht="15.75" x14ac:dyDescent="0.3">
      <c r="AE59686" s="70"/>
    </row>
    <row r="59687" spans="31:31" ht="15.75" x14ac:dyDescent="0.3">
      <c r="AE59687" s="70"/>
    </row>
    <row r="59688" spans="31:31" ht="15.75" x14ac:dyDescent="0.3">
      <c r="AE59688" s="70"/>
    </row>
    <row r="59689" spans="31:31" ht="15.75" x14ac:dyDescent="0.3">
      <c r="AE59689" s="70"/>
    </row>
    <row r="59690" spans="31:31" ht="15.75" x14ac:dyDescent="0.3">
      <c r="AE59690" s="70"/>
    </row>
    <row r="59691" spans="31:31" ht="15.75" x14ac:dyDescent="0.3">
      <c r="AE59691" s="70"/>
    </row>
    <row r="59692" spans="31:31" ht="15.75" x14ac:dyDescent="0.3">
      <c r="AE59692" s="70"/>
    </row>
    <row r="59693" spans="31:31" ht="15.75" x14ac:dyDescent="0.3">
      <c r="AE59693" s="70"/>
    </row>
    <row r="59694" spans="31:31" ht="15.75" x14ac:dyDescent="0.3">
      <c r="AE59694" s="70"/>
    </row>
    <row r="59695" spans="31:31" ht="15.75" x14ac:dyDescent="0.3">
      <c r="AE59695" s="70"/>
    </row>
    <row r="59696" spans="31:31" ht="15.75" x14ac:dyDescent="0.3">
      <c r="AE59696" s="70"/>
    </row>
    <row r="59697" spans="31:31" ht="15.75" x14ac:dyDescent="0.3">
      <c r="AE59697" s="70"/>
    </row>
    <row r="59698" spans="31:31" ht="15.75" x14ac:dyDescent="0.3">
      <c r="AE59698" s="70"/>
    </row>
    <row r="59699" spans="31:31" ht="15.75" x14ac:dyDescent="0.3">
      <c r="AE59699" s="70"/>
    </row>
    <row r="59700" spans="31:31" ht="15.75" x14ac:dyDescent="0.3">
      <c r="AE59700" s="70"/>
    </row>
    <row r="59701" spans="31:31" ht="15.75" x14ac:dyDescent="0.3">
      <c r="AE59701" s="70"/>
    </row>
    <row r="59702" spans="31:31" ht="15.75" x14ac:dyDescent="0.3">
      <c r="AE59702" s="70"/>
    </row>
    <row r="59703" spans="31:31" ht="15.75" x14ac:dyDescent="0.3">
      <c r="AE59703" s="70"/>
    </row>
    <row r="59704" spans="31:31" ht="15.75" x14ac:dyDescent="0.3">
      <c r="AE59704" s="70"/>
    </row>
    <row r="59705" spans="31:31" ht="15.75" x14ac:dyDescent="0.3">
      <c r="AE59705" s="70"/>
    </row>
    <row r="59706" spans="31:31" ht="15.75" x14ac:dyDescent="0.3">
      <c r="AE59706" s="70"/>
    </row>
    <row r="59707" spans="31:31" ht="15.75" x14ac:dyDescent="0.3">
      <c r="AE59707" s="70"/>
    </row>
    <row r="59708" spans="31:31" ht="15.75" x14ac:dyDescent="0.3">
      <c r="AE59708" s="70"/>
    </row>
    <row r="59709" spans="31:31" ht="15.75" x14ac:dyDescent="0.3">
      <c r="AE59709" s="70"/>
    </row>
    <row r="59710" spans="31:31" ht="15.75" x14ac:dyDescent="0.3">
      <c r="AE59710" s="70"/>
    </row>
    <row r="59711" spans="31:31" ht="15.75" x14ac:dyDescent="0.3">
      <c r="AE59711" s="70"/>
    </row>
    <row r="59712" spans="31:31" ht="15.75" x14ac:dyDescent="0.3">
      <c r="AE59712" s="70"/>
    </row>
    <row r="59713" spans="31:31" ht="15.75" x14ac:dyDescent="0.3">
      <c r="AE59713" s="70"/>
    </row>
    <row r="59714" spans="31:31" ht="15.75" x14ac:dyDescent="0.3">
      <c r="AE59714" s="70"/>
    </row>
    <row r="59715" spans="31:31" ht="15.75" x14ac:dyDescent="0.3">
      <c r="AE59715" s="70"/>
    </row>
    <row r="59716" spans="31:31" ht="15.75" x14ac:dyDescent="0.3">
      <c r="AE59716" s="70"/>
    </row>
    <row r="59717" spans="31:31" ht="15.75" x14ac:dyDescent="0.3">
      <c r="AE59717" s="70"/>
    </row>
    <row r="59718" spans="31:31" ht="15.75" x14ac:dyDescent="0.3">
      <c r="AE59718" s="70"/>
    </row>
    <row r="59719" spans="31:31" ht="15.75" x14ac:dyDescent="0.3">
      <c r="AE59719" s="70"/>
    </row>
    <row r="59720" spans="31:31" ht="15.75" x14ac:dyDescent="0.3">
      <c r="AE59720" s="70"/>
    </row>
    <row r="59721" spans="31:31" ht="15.75" x14ac:dyDescent="0.3">
      <c r="AE59721" s="70"/>
    </row>
    <row r="59722" spans="31:31" ht="15.75" x14ac:dyDescent="0.3">
      <c r="AE59722" s="70"/>
    </row>
    <row r="59723" spans="31:31" ht="15.75" x14ac:dyDescent="0.3">
      <c r="AE59723" s="70"/>
    </row>
    <row r="59724" spans="31:31" ht="15.75" x14ac:dyDescent="0.3">
      <c r="AE59724" s="70"/>
    </row>
    <row r="59725" spans="31:31" ht="15.75" x14ac:dyDescent="0.3">
      <c r="AE59725" s="70"/>
    </row>
    <row r="59726" spans="31:31" ht="15.75" x14ac:dyDescent="0.3">
      <c r="AE59726" s="70"/>
    </row>
    <row r="59727" spans="31:31" ht="15.75" x14ac:dyDescent="0.3">
      <c r="AE59727" s="70"/>
    </row>
    <row r="59728" spans="31:31" ht="15.75" x14ac:dyDescent="0.3">
      <c r="AE59728" s="70"/>
    </row>
    <row r="59729" spans="31:31" ht="15.75" x14ac:dyDescent="0.3">
      <c r="AE59729" s="70"/>
    </row>
    <row r="59730" spans="31:31" ht="15.75" x14ac:dyDescent="0.3">
      <c r="AE59730" s="70"/>
    </row>
    <row r="59731" spans="31:31" ht="15.75" x14ac:dyDescent="0.3">
      <c r="AE59731" s="70"/>
    </row>
    <row r="59732" spans="31:31" ht="15.75" x14ac:dyDescent="0.3">
      <c r="AE59732" s="70"/>
    </row>
    <row r="59733" spans="31:31" ht="15.75" x14ac:dyDescent="0.3">
      <c r="AE59733" s="70"/>
    </row>
    <row r="59734" spans="31:31" ht="15.75" x14ac:dyDescent="0.3">
      <c r="AE59734" s="70"/>
    </row>
    <row r="59735" spans="31:31" ht="15.75" x14ac:dyDescent="0.3">
      <c r="AE59735" s="70"/>
    </row>
    <row r="59736" spans="31:31" ht="15.75" x14ac:dyDescent="0.3">
      <c r="AE59736" s="70"/>
    </row>
    <row r="59737" spans="31:31" ht="15.75" x14ac:dyDescent="0.3">
      <c r="AE59737" s="70"/>
    </row>
    <row r="59738" spans="31:31" ht="15.75" x14ac:dyDescent="0.3">
      <c r="AE59738" s="70"/>
    </row>
    <row r="59739" spans="31:31" ht="15.75" x14ac:dyDescent="0.3">
      <c r="AE59739" s="70"/>
    </row>
    <row r="59740" spans="31:31" ht="15.75" x14ac:dyDescent="0.3">
      <c r="AE59740" s="70"/>
    </row>
    <row r="59741" spans="31:31" ht="15.75" x14ac:dyDescent="0.3">
      <c r="AE59741" s="70"/>
    </row>
    <row r="59742" spans="31:31" ht="15.75" x14ac:dyDescent="0.3">
      <c r="AE59742" s="70"/>
    </row>
    <row r="59743" spans="31:31" ht="15.75" x14ac:dyDescent="0.3">
      <c r="AE59743" s="70"/>
    </row>
    <row r="59744" spans="31:31" ht="15.75" x14ac:dyDescent="0.3">
      <c r="AE59744" s="70"/>
    </row>
    <row r="59745" spans="31:31" ht="15.75" x14ac:dyDescent="0.3">
      <c r="AE59745" s="70"/>
    </row>
    <row r="59746" spans="31:31" ht="15.75" x14ac:dyDescent="0.3">
      <c r="AE59746" s="70"/>
    </row>
    <row r="59747" spans="31:31" ht="15.75" x14ac:dyDescent="0.3">
      <c r="AE59747" s="70"/>
    </row>
    <row r="59748" spans="31:31" ht="15.75" x14ac:dyDescent="0.3">
      <c r="AE59748" s="70"/>
    </row>
    <row r="59749" spans="31:31" ht="15.75" x14ac:dyDescent="0.3">
      <c r="AE59749" s="70"/>
    </row>
    <row r="59750" spans="31:31" ht="15.75" x14ac:dyDescent="0.3">
      <c r="AE59750" s="70"/>
    </row>
    <row r="59751" spans="31:31" ht="15.75" x14ac:dyDescent="0.3">
      <c r="AE59751" s="70"/>
    </row>
    <row r="59752" spans="31:31" ht="15.75" x14ac:dyDescent="0.3">
      <c r="AE59752" s="70"/>
    </row>
    <row r="59753" spans="31:31" ht="15.75" x14ac:dyDescent="0.3">
      <c r="AE59753" s="70"/>
    </row>
    <row r="59754" spans="31:31" ht="15.75" x14ac:dyDescent="0.3">
      <c r="AE59754" s="70"/>
    </row>
    <row r="59755" spans="31:31" ht="15.75" x14ac:dyDescent="0.3">
      <c r="AE59755" s="70"/>
    </row>
    <row r="59756" spans="31:31" ht="15.75" x14ac:dyDescent="0.3">
      <c r="AE59756" s="70"/>
    </row>
    <row r="59757" spans="31:31" ht="15.75" x14ac:dyDescent="0.3">
      <c r="AE59757" s="70"/>
    </row>
    <row r="59758" spans="31:31" ht="15.75" x14ac:dyDescent="0.3">
      <c r="AE59758" s="70"/>
    </row>
    <row r="59759" spans="31:31" ht="15.75" x14ac:dyDescent="0.3">
      <c r="AE59759" s="70"/>
    </row>
    <row r="59760" spans="31:31" ht="15.75" x14ac:dyDescent="0.3">
      <c r="AE59760" s="70"/>
    </row>
    <row r="59761" spans="31:31" ht="15.75" x14ac:dyDescent="0.3">
      <c r="AE59761" s="70"/>
    </row>
    <row r="59762" spans="31:31" ht="15.75" x14ac:dyDescent="0.3">
      <c r="AE59762" s="70"/>
    </row>
    <row r="59763" spans="31:31" ht="15.75" x14ac:dyDescent="0.3">
      <c r="AE59763" s="70"/>
    </row>
    <row r="59764" spans="31:31" ht="15.75" x14ac:dyDescent="0.3">
      <c r="AE59764" s="70"/>
    </row>
    <row r="59765" spans="31:31" ht="15.75" x14ac:dyDescent="0.3">
      <c r="AE59765" s="70"/>
    </row>
    <row r="59766" spans="31:31" ht="15.75" x14ac:dyDescent="0.3">
      <c r="AE59766" s="70"/>
    </row>
    <row r="59767" spans="31:31" ht="15.75" x14ac:dyDescent="0.3">
      <c r="AE59767" s="70"/>
    </row>
    <row r="59768" spans="31:31" ht="15.75" x14ac:dyDescent="0.3">
      <c r="AE59768" s="70"/>
    </row>
    <row r="59769" spans="31:31" ht="15.75" x14ac:dyDescent="0.3">
      <c r="AE59769" s="70"/>
    </row>
    <row r="59770" spans="31:31" ht="15.75" x14ac:dyDescent="0.3">
      <c r="AE59770" s="70"/>
    </row>
    <row r="59771" spans="31:31" ht="15.75" x14ac:dyDescent="0.3">
      <c r="AE59771" s="70"/>
    </row>
    <row r="59772" spans="31:31" ht="15.75" x14ac:dyDescent="0.3">
      <c r="AE59772" s="70"/>
    </row>
    <row r="59773" spans="31:31" ht="15.75" x14ac:dyDescent="0.3">
      <c r="AE59773" s="70"/>
    </row>
    <row r="59774" spans="31:31" ht="15.75" x14ac:dyDescent="0.3">
      <c r="AE59774" s="70"/>
    </row>
    <row r="59775" spans="31:31" ht="15.75" x14ac:dyDescent="0.3">
      <c r="AE59775" s="70"/>
    </row>
    <row r="59776" spans="31:31" ht="15.75" x14ac:dyDescent="0.3">
      <c r="AE59776" s="70"/>
    </row>
    <row r="59777" spans="31:31" ht="15.75" x14ac:dyDescent="0.3">
      <c r="AE59777" s="70"/>
    </row>
    <row r="59778" spans="31:31" ht="15.75" x14ac:dyDescent="0.3">
      <c r="AE59778" s="70"/>
    </row>
    <row r="59779" spans="31:31" ht="15.75" x14ac:dyDescent="0.3">
      <c r="AE59779" s="70"/>
    </row>
    <row r="59780" spans="31:31" ht="15.75" x14ac:dyDescent="0.3">
      <c r="AE59780" s="70"/>
    </row>
    <row r="59781" spans="31:31" ht="15.75" x14ac:dyDescent="0.3">
      <c r="AE59781" s="70"/>
    </row>
    <row r="59782" spans="31:31" ht="15.75" x14ac:dyDescent="0.3">
      <c r="AE59782" s="70"/>
    </row>
    <row r="59783" spans="31:31" ht="15.75" x14ac:dyDescent="0.3">
      <c r="AE59783" s="70"/>
    </row>
    <row r="59784" spans="31:31" ht="15.75" x14ac:dyDescent="0.3">
      <c r="AE59784" s="70"/>
    </row>
    <row r="59785" spans="31:31" ht="15.75" x14ac:dyDescent="0.3">
      <c r="AE59785" s="70"/>
    </row>
    <row r="59786" spans="31:31" ht="15.75" x14ac:dyDescent="0.3">
      <c r="AE59786" s="70"/>
    </row>
    <row r="59787" spans="31:31" ht="15.75" x14ac:dyDescent="0.3">
      <c r="AE59787" s="70"/>
    </row>
    <row r="59788" spans="31:31" ht="15.75" x14ac:dyDescent="0.3">
      <c r="AE59788" s="70"/>
    </row>
    <row r="59789" spans="31:31" ht="15.75" x14ac:dyDescent="0.3">
      <c r="AE59789" s="70"/>
    </row>
    <row r="59790" spans="31:31" ht="15.75" x14ac:dyDescent="0.3">
      <c r="AE59790" s="70"/>
    </row>
    <row r="59791" spans="31:31" ht="15.75" x14ac:dyDescent="0.3">
      <c r="AE59791" s="70"/>
    </row>
    <row r="59792" spans="31:31" ht="15.75" x14ac:dyDescent="0.3">
      <c r="AE59792" s="70"/>
    </row>
    <row r="59793" spans="31:31" ht="15.75" x14ac:dyDescent="0.3">
      <c r="AE59793" s="70"/>
    </row>
    <row r="59794" spans="31:31" ht="15.75" x14ac:dyDescent="0.3">
      <c r="AE59794" s="70"/>
    </row>
    <row r="59795" spans="31:31" ht="15.75" x14ac:dyDescent="0.3">
      <c r="AE59795" s="70"/>
    </row>
    <row r="59796" spans="31:31" ht="15.75" x14ac:dyDescent="0.3">
      <c r="AE59796" s="70"/>
    </row>
    <row r="59797" spans="31:31" ht="15.75" x14ac:dyDescent="0.3">
      <c r="AE59797" s="70"/>
    </row>
    <row r="59798" spans="31:31" ht="15.75" x14ac:dyDescent="0.3">
      <c r="AE59798" s="70"/>
    </row>
    <row r="59799" spans="31:31" ht="15.75" x14ac:dyDescent="0.3">
      <c r="AE59799" s="70"/>
    </row>
    <row r="59800" spans="31:31" ht="15.75" x14ac:dyDescent="0.3">
      <c r="AE59800" s="70"/>
    </row>
    <row r="59801" spans="31:31" ht="15.75" x14ac:dyDescent="0.3">
      <c r="AE59801" s="70"/>
    </row>
    <row r="59802" spans="31:31" ht="15.75" x14ac:dyDescent="0.3">
      <c r="AE59802" s="70"/>
    </row>
    <row r="59803" spans="31:31" ht="15.75" x14ac:dyDescent="0.3">
      <c r="AE59803" s="70"/>
    </row>
    <row r="59804" spans="31:31" ht="15.75" x14ac:dyDescent="0.3">
      <c r="AE59804" s="70"/>
    </row>
    <row r="59805" spans="31:31" ht="15.75" x14ac:dyDescent="0.3">
      <c r="AE59805" s="70"/>
    </row>
    <row r="59806" spans="31:31" ht="15.75" x14ac:dyDescent="0.3">
      <c r="AE59806" s="70"/>
    </row>
    <row r="59807" spans="31:31" ht="15.75" x14ac:dyDescent="0.3">
      <c r="AE59807" s="70"/>
    </row>
    <row r="59808" spans="31:31" ht="15.75" x14ac:dyDescent="0.3">
      <c r="AE59808" s="70"/>
    </row>
    <row r="59809" spans="31:31" ht="15.75" x14ac:dyDescent="0.3">
      <c r="AE59809" s="70"/>
    </row>
    <row r="59810" spans="31:31" ht="15.75" x14ac:dyDescent="0.3">
      <c r="AE59810" s="70"/>
    </row>
    <row r="59811" spans="31:31" ht="15.75" x14ac:dyDescent="0.3">
      <c r="AE59811" s="70"/>
    </row>
    <row r="59812" spans="31:31" ht="15.75" x14ac:dyDescent="0.3">
      <c r="AE59812" s="70"/>
    </row>
    <row r="59813" spans="31:31" ht="15.75" x14ac:dyDescent="0.3">
      <c r="AE59813" s="70"/>
    </row>
    <row r="59814" spans="31:31" ht="15.75" x14ac:dyDescent="0.3">
      <c r="AE59814" s="70"/>
    </row>
    <row r="59815" spans="31:31" ht="15.75" x14ac:dyDescent="0.3">
      <c r="AE59815" s="70"/>
    </row>
    <row r="59816" spans="31:31" ht="15.75" x14ac:dyDescent="0.3">
      <c r="AE59816" s="70"/>
    </row>
    <row r="59817" spans="31:31" ht="15.75" x14ac:dyDescent="0.3">
      <c r="AE59817" s="70"/>
    </row>
    <row r="59818" spans="31:31" ht="15.75" x14ac:dyDescent="0.3">
      <c r="AE59818" s="70"/>
    </row>
    <row r="59819" spans="31:31" ht="15.75" x14ac:dyDescent="0.3">
      <c r="AE59819" s="70"/>
    </row>
    <row r="59820" spans="31:31" ht="15.75" x14ac:dyDescent="0.3">
      <c r="AE59820" s="70"/>
    </row>
    <row r="59821" spans="31:31" ht="15.75" x14ac:dyDescent="0.3">
      <c r="AE59821" s="70"/>
    </row>
    <row r="59822" spans="31:31" ht="15.75" x14ac:dyDescent="0.3">
      <c r="AE59822" s="70"/>
    </row>
    <row r="59823" spans="31:31" ht="15.75" x14ac:dyDescent="0.3">
      <c r="AE59823" s="70"/>
    </row>
    <row r="59824" spans="31:31" ht="15.75" x14ac:dyDescent="0.3">
      <c r="AE59824" s="70"/>
    </row>
    <row r="59825" spans="31:31" ht="15.75" x14ac:dyDescent="0.3">
      <c r="AE59825" s="70"/>
    </row>
    <row r="59826" spans="31:31" ht="15.75" x14ac:dyDescent="0.3">
      <c r="AE59826" s="70"/>
    </row>
    <row r="59827" spans="31:31" ht="15.75" x14ac:dyDescent="0.3">
      <c r="AE59827" s="70"/>
    </row>
    <row r="59828" spans="31:31" ht="15.75" x14ac:dyDescent="0.3">
      <c r="AE59828" s="70"/>
    </row>
    <row r="59829" spans="31:31" ht="15.75" x14ac:dyDescent="0.3">
      <c r="AE59829" s="70"/>
    </row>
    <row r="59830" spans="31:31" ht="15.75" x14ac:dyDescent="0.3">
      <c r="AE59830" s="70"/>
    </row>
    <row r="59831" spans="31:31" ht="15.75" x14ac:dyDescent="0.3">
      <c r="AE59831" s="70"/>
    </row>
    <row r="59832" spans="31:31" ht="15.75" x14ac:dyDescent="0.3">
      <c r="AE59832" s="70"/>
    </row>
    <row r="59833" spans="31:31" ht="15.75" x14ac:dyDescent="0.3">
      <c r="AE59833" s="70"/>
    </row>
    <row r="59834" spans="31:31" ht="15.75" x14ac:dyDescent="0.3">
      <c r="AE59834" s="70"/>
    </row>
    <row r="59835" spans="31:31" ht="15.75" x14ac:dyDescent="0.3">
      <c r="AE59835" s="70"/>
    </row>
    <row r="59836" spans="31:31" ht="15.75" x14ac:dyDescent="0.3">
      <c r="AE59836" s="70"/>
    </row>
    <row r="59837" spans="31:31" ht="15.75" x14ac:dyDescent="0.3">
      <c r="AE59837" s="70"/>
    </row>
    <row r="59838" spans="31:31" ht="15.75" x14ac:dyDescent="0.3">
      <c r="AE59838" s="70"/>
    </row>
    <row r="59839" spans="31:31" ht="15.75" x14ac:dyDescent="0.3">
      <c r="AE59839" s="70"/>
    </row>
    <row r="59840" spans="31:31" ht="15.75" x14ac:dyDescent="0.3">
      <c r="AE59840" s="70"/>
    </row>
    <row r="59841" spans="31:31" ht="15.75" x14ac:dyDescent="0.3">
      <c r="AE59841" s="70"/>
    </row>
    <row r="59842" spans="31:31" ht="15.75" x14ac:dyDescent="0.3">
      <c r="AE59842" s="70"/>
    </row>
    <row r="59843" spans="31:31" ht="15.75" x14ac:dyDescent="0.3">
      <c r="AE59843" s="70"/>
    </row>
    <row r="59844" spans="31:31" ht="15.75" x14ac:dyDescent="0.3">
      <c r="AE59844" s="70"/>
    </row>
    <row r="59845" spans="31:31" ht="15.75" x14ac:dyDescent="0.3">
      <c r="AE59845" s="70"/>
    </row>
    <row r="59846" spans="31:31" ht="15.75" x14ac:dyDescent="0.3">
      <c r="AE59846" s="70"/>
    </row>
    <row r="59847" spans="31:31" ht="15.75" x14ac:dyDescent="0.3">
      <c r="AE59847" s="70"/>
    </row>
    <row r="59848" spans="31:31" ht="15.75" x14ac:dyDescent="0.3">
      <c r="AE59848" s="70"/>
    </row>
    <row r="59849" spans="31:31" ht="15.75" x14ac:dyDescent="0.3">
      <c r="AE59849" s="70"/>
    </row>
    <row r="59850" spans="31:31" ht="15.75" x14ac:dyDescent="0.3">
      <c r="AE59850" s="70"/>
    </row>
    <row r="59851" spans="31:31" ht="15.75" x14ac:dyDescent="0.3">
      <c r="AE59851" s="70"/>
    </row>
    <row r="59852" spans="31:31" ht="15.75" x14ac:dyDescent="0.3">
      <c r="AE59852" s="70"/>
    </row>
    <row r="59853" spans="31:31" ht="15.75" x14ac:dyDescent="0.3">
      <c r="AE59853" s="70"/>
    </row>
    <row r="59854" spans="31:31" ht="15.75" x14ac:dyDescent="0.3">
      <c r="AE59854" s="70"/>
    </row>
    <row r="59855" spans="31:31" ht="15.75" x14ac:dyDescent="0.3">
      <c r="AE59855" s="70"/>
    </row>
    <row r="59856" spans="31:31" ht="15.75" x14ac:dyDescent="0.3">
      <c r="AE59856" s="70"/>
    </row>
    <row r="59857" spans="31:31" ht="15.75" x14ac:dyDescent="0.3">
      <c r="AE59857" s="70"/>
    </row>
    <row r="59858" spans="31:31" ht="15.75" x14ac:dyDescent="0.3">
      <c r="AE59858" s="70"/>
    </row>
    <row r="59859" spans="31:31" ht="15.75" x14ac:dyDescent="0.3">
      <c r="AE59859" s="70"/>
    </row>
    <row r="59860" spans="31:31" ht="15.75" x14ac:dyDescent="0.3">
      <c r="AE59860" s="70"/>
    </row>
    <row r="59861" spans="31:31" ht="15.75" x14ac:dyDescent="0.3">
      <c r="AE59861" s="70"/>
    </row>
    <row r="59862" spans="31:31" ht="15.75" x14ac:dyDescent="0.3">
      <c r="AE59862" s="70"/>
    </row>
    <row r="59863" spans="31:31" ht="15.75" x14ac:dyDescent="0.3">
      <c r="AE59863" s="70"/>
    </row>
    <row r="59864" spans="31:31" ht="15.75" x14ac:dyDescent="0.3">
      <c r="AE59864" s="70"/>
    </row>
    <row r="59865" spans="31:31" ht="15.75" x14ac:dyDescent="0.3">
      <c r="AE59865" s="70"/>
    </row>
    <row r="59866" spans="31:31" ht="15.75" x14ac:dyDescent="0.3">
      <c r="AE59866" s="70"/>
    </row>
    <row r="59867" spans="31:31" ht="15.75" x14ac:dyDescent="0.3">
      <c r="AE59867" s="70"/>
    </row>
    <row r="59868" spans="31:31" ht="15.75" x14ac:dyDescent="0.3">
      <c r="AE59868" s="70"/>
    </row>
    <row r="59869" spans="31:31" ht="15.75" x14ac:dyDescent="0.3">
      <c r="AE59869" s="70"/>
    </row>
    <row r="59870" spans="31:31" ht="15.75" x14ac:dyDescent="0.3">
      <c r="AE59870" s="70"/>
    </row>
    <row r="59871" spans="31:31" ht="15.75" x14ac:dyDescent="0.3">
      <c r="AE59871" s="70"/>
    </row>
    <row r="59872" spans="31:31" ht="15.75" x14ac:dyDescent="0.3">
      <c r="AE59872" s="70"/>
    </row>
    <row r="59873" spans="31:31" ht="15.75" x14ac:dyDescent="0.3">
      <c r="AE59873" s="70"/>
    </row>
    <row r="59874" spans="31:31" ht="15.75" x14ac:dyDescent="0.3">
      <c r="AE59874" s="70"/>
    </row>
    <row r="59875" spans="31:31" ht="15.75" x14ac:dyDescent="0.3">
      <c r="AE59875" s="70"/>
    </row>
    <row r="59876" spans="31:31" ht="15.75" x14ac:dyDescent="0.3">
      <c r="AE59876" s="70"/>
    </row>
    <row r="59877" spans="31:31" ht="15.75" x14ac:dyDescent="0.3">
      <c r="AE59877" s="70"/>
    </row>
    <row r="59878" spans="31:31" ht="15.75" x14ac:dyDescent="0.3">
      <c r="AE59878" s="70"/>
    </row>
    <row r="59879" spans="31:31" ht="15.75" x14ac:dyDescent="0.3">
      <c r="AE59879" s="70"/>
    </row>
    <row r="59880" spans="31:31" ht="15.75" x14ac:dyDescent="0.3">
      <c r="AE59880" s="70"/>
    </row>
    <row r="59881" spans="31:31" ht="15.75" x14ac:dyDescent="0.3">
      <c r="AE59881" s="70"/>
    </row>
    <row r="59882" spans="31:31" ht="15.75" x14ac:dyDescent="0.3">
      <c r="AE59882" s="70"/>
    </row>
    <row r="59883" spans="31:31" ht="15.75" x14ac:dyDescent="0.3">
      <c r="AE59883" s="70"/>
    </row>
    <row r="59884" spans="31:31" ht="15.75" x14ac:dyDescent="0.3">
      <c r="AE59884" s="70"/>
    </row>
    <row r="59885" spans="31:31" ht="15.75" x14ac:dyDescent="0.3">
      <c r="AE59885" s="70"/>
    </row>
    <row r="59886" spans="31:31" ht="15.75" x14ac:dyDescent="0.3">
      <c r="AE59886" s="70"/>
    </row>
    <row r="59887" spans="31:31" ht="15.75" x14ac:dyDescent="0.3">
      <c r="AE59887" s="70"/>
    </row>
    <row r="59888" spans="31:31" ht="15.75" x14ac:dyDescent="0.3">
      <c r="AE59888" s="70"/>
    </row>
    <row r="59889" spans="31:31" ht="15.75" x14ac:dyDescent="0.3">
      <c r="AE59889" s="70"/>
    </row>
    <row r="59890" spans="31:31" ht="15.75" x14ac:dyDescent="0.3">
      <c r="AE59890" s="70"/>
    </row>
    <row r="59891" spans="31:31" ht="15.75" x14ac:dyDescent="0.3">
      <c r="AE59891" s="70"/>
    </row>
    <row r="59892" spans="31:31" ht="15.75" x14ac:dyDescent="0.3">
      <c r="AE59892" s="70"/>
    </row>
    <row r="59893" spans="31:31" ht="15.75" x14ac:dyDescent="0.3">
      <c r="AE59893" s="70"/>
    </row>
    <row r="59894" spans="31:31" ht="15.75" x14ac:dyDescent="0.3">
      <c r="AE59894" s="70"/>
    </row>
    <row r="59895" spans="31:31" ht="15.75" x14ac:dyDescent="0.3">
      <c r="AE59895" s="70"/>
    </row>
    <row r="59896" spans="31:31" ht="15.75" x14ac:dyDescent="0.3">
      <c r="AE59896" s="70"/>
    </row>
    <row r="59897" spans="31:31" ht="15.75" x14ac:dyDescent="0.3">
      <c r="AE59897" s="70"/>
    </row>
    <row r="59898" spans="31:31" ht="15.75" x14ac:dyDescent="0.3">
      <c r="AE59898" s="70"/>
    </row>
    <row r="59899" spans="31:31" ht="15.75" x14ac:dyDescent="0.3">
      <c r="AE59899" s="70"/>
    </row>
    <row r="59900" spans="31:31" ht="15.75" x14ac:dyDescent="0.3">
      <c r="AE59900" s="70"/>
    </row>
    <row r="59901" spans="31:31" ht="15.75" x14ac:dyDescent="0.3">
      <c r="AE59901" s="70"/>
    </row>
    <row r="59902" spans="31:31" ht="15.75" x14ac:dyDescent="0.3">
      <c r="AE59902" s="70"/>
    </row>
    <row r="59903" spans="31:31" ht="15.75" x14ac:dyDescent="0.3">
      <c r="AE59903" s="70"/>
    </row>
    <row r="59904" spans="31:31" ht="15.75" x14ac:dyDescent="0.3">
      <c r="AE59904" s="70"/>
    </row>
    <row r="59905" spans="31:31" ht="15.75" x14ac:dyDescent="0.3">
      <c r="AE59905" s="70"/>
    </row>
    <row r="59906" spans="31:31" ht="15.75" x14ac:dyDescent="0.3">
      <c r="AE59906" s="70"/>
    </row>
    <row r="59907" spans="31:31" ht="15.75" x14ac:dyDescent="0.3">
      <c r="AE59907" s="70"/>
    </row>
    <row r="59908" spans="31:31" ht="15.75" x14ac:dyDescent="0.3">
      <c r="AE59908" s="70"/>
    </row>
    <row r="59909" spans="31:31" ht="15.75" x14ac:dyDescent="0.3">
      <c r="AE59909" s="70"/>
    </row>
    <row r="59910" spans="31:31" ht="15.75" x14ac:dyDescent="0.3">
      <c r="AE59910" s="70"/>
    </row>
    <row r="59911" spans="31:31" ht="15.75" x14ac:dyDescent="0.3">
      <c r="AE59911" s="70"/>
    </row>
    <row r="59912" spans="31:31" ht="15.75" x14ac:dyDescent="0.3">
      <c r="AE59912" s="70"/>
    </row>
    <row r="59913" spans="31:31" ht="15.75" x14ac:dyDescent="0.3">
      <c r="AE59913" s="70"/>
    </row>
    <row r="59914" spans="31:31" ht="15.75" x14ac:dyDescent="0.3">
      <c r="AE59914" s="70"/>
    </row>
    <row r="59915" spans="31:31" ht="15.75" x14ac:dyDescent="0.3">
      <c r="AE59915" s="70"/>
    </row>
    <row r="59916" spans="31:31" ht="15.75" x14ac:dyDescent="0.3">
      <c r="AE59916" s="70"/>
    </row>
    <row r="59917" spans="31:31" ht="15.75" x14ac:dyDescent="0.3">
      <c r="AE59917" s="70"/>
    </row>
    <row r="59918" spans="31:31" ht="15.75" x14ac:dyDescent="0.3">
      <c r="AE59918" s="70"/>
    </row>
    <row r="59919" spans="31:31" ht="15.75" x14ac:dyDescent="0.3">
      <c r="AE59919" s="70"/>
    </row>
    <row r="59920" spans="31:31" ht="15.75" x14ac:dyDescent="0.3">
      <c r="AE59920" s="70"/>
    </row>
    <row r="59921" spans="31:31" ht="15.75" x14ac:dyDescent="0.3">
      <c r="AE59921" s="70"/>
    </row>
    <row r="59922" spans="31:31" ht="15.75" x14ac:dyDescent="0.3">
      <c r="AE59922" s="70"/>
    </row>
    <row r="59923" spans="31:31" ht="15.75" x14ac:dyDescent="0.3">
      <c r="AE59923" s="70"/>
    </row>
    <row r="59924" spans="31:31" ht="15.75" x14ac:dyDescent="0.3">
      <c r="AE59924" s="70"/>
    </row>
    <row r="59925" spans="31:31" ht="15.75" x14ac:dyDescent="0.3">
      <c r="AE59925" s="70"/>
    </row>
    <row r="59926" spans="31:31" ht="15.75" x14ac:dyDescent="0.3">
      <c r="AE59926" s="70"/>
    </row>
    <row r="59927" spans="31:31" ht="15.75" x14ac:dyDescent="0.3">
      <c r="AE59927" s="70"/>
    </row>
    <row r="59928" spans="31:31" ht="15.75" x14ac:dyDescent="0.3">
      <c r="AE59928" s="70"/>
    </row>
    <row r="59929" spans="31:31" ht="15.75" x14ac:dyDescent="0.3">
      <c r="AE59929" s="70"/>
    </row>
    <row r="59930" spans="31:31" ht="15.75" x14ac:dyDescent="0.3">
      <c r="AE59930" s="70"/>
    </row>
    <row r="59931" spans="31:31" ht="15.75" x14ac:dyDescent="0.3">
      <c r="AE59931" s="70"/>
    </row>
    <row r="59932" spans="31:31" ht="15.75" x14ac:dyDescent="0.3">
      <c r="AE59932" s="70"/>
    </row>
    <row r="59933" spans="31:31" ht="15.75" x14ac:dyDescent="0.3">
      <c r="AE59933" s="70"/>
    </row>
    <row r="59934" spans="31:31" ht="15.75" x14ac:dyDescent="0.3">
      <c r="AE59934" s="70"/>
    </row>
    <row r="59935" spans="31:31" ht="15.75" x14ac:dyDescent="0.3">
      <c r="AE59935" s="70"/>
    </row>
    <row r="59936" spans="31:31" ht="15.75" x14ac:dyDescent="0.3">
      <c r="AE59936" s="70"/>
    </row>
    <row r="59937" spans="31:31" ht="15.75" x14ac:dyDescent="0.3">
      <c r="AE59937" s="70"/>
    </row>
    <row r="59938" spans="31:31" ht="15.75" x14ac:dyDescent="0.3">
      <c r="AE59938" s="70"/>
    </row>
    <row r="59939" spans="31:31" ht="15.75" x14ac:dyDescent="0.3">
      <c r="AE59939" s="70"/>
    </row>
    <row r="59940" spans="31:31" ht="15.75" x14ac:dyDescent="0.3">
      <c r="AE59940" s="70"/>
    </row>
    <row r="59941" spans="31:31" ht="15.75" x14ac:dyDescent="0.3">
      <c r="AE59941" s="70"/>
    </row>
    <row r="59942" spans="31:31" ht="15.75" x14ac:dyDescent="0.3">
      <c r="AE59942" s="70"/>
    </row>
    <row r="59943" spans="31:31" ht="15.75" x14ac:dyDescent="0.3">
      <c r="AE59943" s="70"/>
    </row>
    <row r="59944" spans="31:31" ht="15.75" x14ac:dyDescent="0.3">
      <c r="AE59944" s="70"/>
    </row>
    <row r="59945" spans="31:31" ht="15.75" x14ac:dyDescent="0.3">
      <c r="AE59945" s="70"/>
    </row>
    <row r="59946" spans="31:31" ht="15.75" x14ac:dyDescent="0.3">
      <c r="AE59946" s="70"/>
    </row>
    <row r="59947" spans="31:31" ht="15.75" x14ac:dyDescent="0.3">
      <c r="AE59947" s="70"/>
    </row>
    <row r="59948" spans="31:31" ht="15.75" x14ac:dyDescent="0.3">
      <c r="AE59948" s="70"/>
    </row>
    <row r="59949" spans="31:31" ht="15.75" x14ac:dyDescent="0.3">
      <c r="AE59949" s="70"/>
    </row>
    <row r="59950" spans="31:31" ht="15.75" x14ac:dyDescent="0.3">
      <c r="AE59950" s="70"/>
    </row>
    <row r="59951" spans="31:31" ht="15.75" x14ac:dyDescent="0.3">
      <c r="AE59951" s="70"/>
    </row>
    <row r="59952" spans="31:31" ht="15.75" x14ac:dyDescent="0.3">
      <c r="AE59952" s="70"/>
    </row>
    <row r="59953" spans="31:31" ht="15.75" x14ac:dyDescent="0.3">
      <c r="AE59953" s="70"/>
    </row>
    <row r="59954" spans="31:31" ht="15.75" x14ac:dyDescent="0.3">
      <c r="AE59954" s="70"/>
    </row>
    <row r="59955" spans="31:31" ht="15.75" x14ac:dyDescent="0.3">
      <c r="AE59955" s="70"/>
    </row>
    <row r="59956" spans="31:31" ht="15.75" x14ac:dyDescent="0.3">
      <c r="AE59956" s="70"/>
    </row>
    <row r="59957" spans="31:31" ht="15.75" x14ac:dyDescent="0.3">
      <c r="AE59957" s="70"/>
    </row>
    <row r="59958" spans="31:31" ht="15.75" x14ac:dyDescent="0.3">
      <c r="AE59958" s="70"/>
    </row>
    <row r="59959" spans="31:31" ht="15.75" x14ac:dyDescent="0.3">
      <c r="AE59959" s="70"/>
    </row>
    <row r="59960" spans="31:31" ht="15.75" x14ac:dyDescent="0.3">
      <c r="AE59960" s="70"/>
    </row>
    <row r="59961" spans="31:31" ht="15.75" x14ac:dyDescent="0.3">
      <c r="AE59961" s="70"/>
    </row>
    <row r="59962" spans="31:31" ht="15.75" x14ac:dyDescent="0.3">
      <c r="AE59962" s="70"/>
    </row>
    <row r="59963" spans="31:31" ht="15.75" x14ac:dyDescent="0.3">
      <c r="AE59963" s="70"/>
    </row>
    <row r="59964" spans="31:31" ht="15.75" x14ac:dyDescent="0.3">
      <c r="AE59964" s="70"/>
    </row>
    <row r="59965" spans="31:31" ht="15.75" x14ac:dyDescent="0.3">
      <c r="AE59965" s="70"/>
    </row>
    <row r="59966" spans="31:31" ht="15.75" x14ac:dyDescent="0.3">
      <c r="AE59966" s="70"/>
    </row>
    <row r="59967" spans="31:31" ht="15.75" x14ac:dyDescent="0.3">
      <c r="AE59967" s="70"/>
    </row>
    <row r="59968" spans="31:31" ht="15.75" x14ac:dyDescent="0.3">
      <c r="AE59968" s="70"/>
    </row>
    <row r="59969" spans="31:31" ht="15.75" x14ac:dyDescent="0.3">
      <c r="AE59969" s="70"/>
    </row>
    <row r="59970" spans="31:31" ht="15.75" x14ac:dyDescent="0.3">
      <c r="AE59970" s="70"/>
    </row>
    <row r="59971" spans="31:31" ht="15.75" x14ac:dyDescent="0.3">
      <c r="AE59971" s="70"/>
    </row>
    <row r="59972" spans="31:31" ht="15.75" x14ac:dyDescent="0.3">
      <c r="AE59972" s="70"/>
    </row>
    <row r="59973" spans="31:31" ht="15.75" x14ac:dyDescent="0.3">
      <c r="AE59973" s="70"/>
    </row>
    <row r="59974" spans="31:31" ht="15.75" x14ac:dyDescent="0.3">
      <c r="AE59974" s="70"/>
    </row>
    <row r="59975" spans="31:31" ht="15.75" x14ac:dyDescent="0.3">
      <c r="AE59975" s="70"/>
    </row>
    <row r="59976" spans="31:31" ht="15.75" x14ac:dyDescent="0.3">
      <c r="AE59976" s="70"/>
    </row>
    <row r="59977" spans="31:31" ht="15.75" x14ac:dyDescent="0.3">
      <c r="AE59977" s="70"/>
    </row>
    <row r="59978" spans="31:31" ht="15.75" x14ac:dyDescent="0.3">
      <c r="AE59978" s="70"/>
    </row>
    <row r="59979" spans="31:31" ht="15.75" x14ac:dyDescent="0.3">
      <c r="AE59979" s="70"/>
    </row>
    <row r="59980" spans="31:31" ht="15.75" x14ac:dyDescent="0.3">
      <c r="AE59980" s="70"/>
    </row>
    <row r="59981" spans="31:31" ht="15.75" x14ac:dyDescent="0.3">
      <c r="AE59981" s="70"/>
    </row>
    <row r="59982" spans="31:31" ht="15.75" x14ac:dyDescent="0.3">
      <c r="AE59982" s="70"/>
    </row>
    <row r="59983" spans="31:31" ht="15.75" x14ac:dyDescent="0.3">
      <c r="AE59983" s="70"/>
    </row>
    <row r="59984" spans="31:31" ht="15.75" x14ac:dyDescent="0.3">
      <c r="AE59984" s="70"/>
    </row>
    <row r="59985" spans="31:31" ht="15.75" x14ac:dyDescent="0.3">
      <c r="AE59985" s="70"/>
    </row>
    <row r="59986" spans="31:31" ht="15.75" x14ac:dyDescent="0.3">
      <c r="AE59986" s="70"/>
    </row>
    <row r="59987" spans="31:31" ht="15.75" x14ac:dyDescent="0.3">
      <c r="AE59987" s="70"/>
    </row>
    <row r="59988" spans="31:31" ht="15.75" x14ac:dyDescent="0.3">
      <c r="AE59988" s="70"/>
    </row>
    <row r="59989" spans="31:31" ht="15.75" x14ac:dyDescent="0.3">
      <c r="AE59989" s="70"/>
    </row>
    <row r="59990" spans="31:31" ht="15.75" x14ac:dyDescent="0.3">
      <c r="AE59990" s="70"/>
    </row>
    <row r="59991" spans="31:31" ht="15.75" x14ac:dyDescent="0.3">
      <c r="AE59991" s="70"/>
    </row>
    <row r="59992" spans="31:31" ht="15.75" x14ac:dyDescent="0.3">
      <c r="AE59992" s="70"/>
    </row>
    <row r="59993" spans="31:31" ht="15.75" x14ac:dyDescent="0.3">
      <c r="AE59993" s="70"/>
    </row>
    <row r="59994" spans="31:31" ht="15.75" x14ac:dyDescent="0.3">
      <c r="AE59994" s="70"/>
    </row>
    <row r="59995" spans="31:31" ht="15.75" x14ac:dyDescent="0.3">
      <c r="AE59995" s="70"/>
    </row>
    <row r="59996" spans="31:31" ht="15.75" x14ac:dyDescent="0.3">
      <c r="AE59996" s="70"/>
    </row>
    <row r="59997" spans="31:31" ht="15.75" x14ac:dyDescent="0.3">
      <c r="AE59997" s="70"/>
    </row>
    <row r="59998" spans="31:31" ht="15.75" x14ac:dyDescent="0.3">
      <c r="AE59998" s="70"/>
    </row>
    <row r="59999" spans="31:31" ht="15.75" x14ac:dyDescent="0.3">
      <c r="AE59999" s="70"/>
    </row>
    <row r="60000" spans="31:31" ht="15.75" x14ac:dyDescent="0.3">
      <c r="AE60000" s="70"/>
    </row>
    <row r="60001" spans="31:31" ht="15.75" x14ac:dyDescent="0.3">
      <c r="AE60001" s="70"/>
    </row>
    <row r="60002" spans="31:31" ht="15.75" x14ac:dyDescent="0.3">
      <c r="AE60002" s="70"/>
    </row>
    <row r="60003" spans="31:31" ht="15.75" x14ac:dyDescent="0.3">
      <c r="AE60003" s="70"/>
    </row>
    <row r="60004" spans="31:31" ht="15.75" x14ac:dyDescent="0.3">
      <c r="AE60004" s="70"/>
    </row>
    <row r="60005" spans="31:31" ht="15.75" x14ac:dyDescent="0.3">
      <c r="AE60005" s="70"/>
    </row>
    <row r="60006" spans="31:31" ht="15.75" x14ac:dyDescent="0.3">
      <c r="AE60006" s="70"/>
    </row>
    <row r="60007" spans="31:31" ht="15.75" x14ac:dyDescent="0.3">
      <c r="AE60007" s="70"/>
    </row>
    <row r="60008" spans="31:31" ht="15.75" x14ac:dyDescent="0.3">
      <c r="AE60008" s="70"/>
    </row>
    <row r="60009" spans="31:31" ht="15.75" x14ac:dyDescent="0.3">
      <c r="AE60009" s="70"/>
    </row>
    <row r="60010" spans="31:31" ht="15.75" x14ac:dyDescent="0.3">
      <c r="AE60010" s="70"/>
    </row>
    <row r="60011" spans="31:31" ht="15.75" x14ac:dyDescent="0.3">
      <c r="AE60011" s="70"/>
    </row>
    <row r="60012" spans="31:31" ht="15.75" x14ac:dyDescent="0.3">
      <c r="AE60012" s="70"/>
    </row>
    <row r="60013" spans="31:31" ht="15.75" x14ac:dyDescent="0.3">
      <c r="AE60013" s="70"/>
    </row>
    <row r="60014" spans="31:31" ht="15.75" x14ac:dyDescent="0.3">
      <c r="AE60014" s="70"/>
    </row>
    <row r="60015" spans="31:31" ht="15.75" x14ac:dyDescent="0.3">
      <c r="AE60015" s="70"/>
    </row>
    <row r="60016" spans="31:31" ht="15.75" x14ac:dyDescent="0.3">
      <c r="AE60016" s="70"/>
    </row>
    <row r="60017" spans="31:31" ht="15.75" x14ac:dyDescent="0.3">
      <c r="AE60017" s="70"/>
    </row>
    <row r="60018" spans="31:31" ht="15.75" x14ac:dyDescent="0.3">
      <c r="AE60018" s="70"/>
    </row>
    <row r="60019" spans="31:31" ht="15.75" x14ac:dyDescent="0.3">
      <c r="AE60019" s="70"/>
    </row>
    <row r="60020" spans="31:31" ht="15.75" x14ac:dyDescent="0.3">
      <c r="AE60020" s="70"/>
    </row>
    <row r="60021" spans="31:31" ht="15.75" x14ac:dyDescent="0.3">
      <c r="AE60021" s="70"/>
    </row>
    <row r="60022" spans="31:31" ht="15.75" x14ac:dyDescent="0.3">
      <c r="AE60022" s="70"/>
    </row>
    <row r="60023" spans="31:31" ht="15.75" x14ac:dyDescent="0.3">
      <c r="AE60023" s="70"/>
    </row>
    <row r="60024" spans="31:31" ht="15.75" x14ac:dyDescent="0.3">
      <c r="AE60024" s="70"/>
    </row>
    <row r="60025" spans="31:31" ht="15.75" x14ac:dyDescent="0.3">
      <c r="AE60025" s="70"/>
    </row>
    <row r="60026" spans="31:31" ht="15.75" x14ac:dyDescent="0.3">
      <c r="AE60026" s="70"/>
    </row>
    <row r="60027" spans="31:31" ht="15.75" x14ac:dyDescent="0.3">
      <c r="AE60027" s="70"/>
    </row>
    <row r="60028" spans="31:31" ht="15.75" x14ac:dyDescent="0.3">
      <c r="AE60028" s="70"/>
    </row>
    <row r="60029" spans="31:31" ht="15.75" x14ac:dyDescent="0.3">
      <c r="AE60029" s="70"/>
    </row>
    <row r="60030" spans="31:31" ht="15.75" x14ac:dyDescent="0.3">
      <c r="AE60030" s="70"/>
    </row>
    <row r="60031" spans="31:31" ht="15.75" x14ac:dyDescent="0.3">
      <c r="AE60031" s="70"/>
    </row>
    <row r="60032" spans="31:31" ht="15.75" x14ac:dyDescent="0.3">
      <c r="AE60032" s="70"/>
    </row>
    <row r="60033" spans="31:31" ht="15.75" x14ac:dyDescent="0.3">
      <c r="AE60033" s="70"/>
    </row>
    <row r="60034" spans="31:31" ht="15.75" x14ac:dyDescent="0.3">
      <c r="AE60034" s="70"/>
    </row>
    <row r="60035" spans="31:31" ht="15.75" x14ac:dyDescent="0.3">
      <c r="AE60035" s="70"/>
    </row>
    <row r="60036" spans="31:31" ht="15.75" x14ac:dyDescent="0.3">
      <c r="AE60036" s="70"/>
    </row>
    <row r="60037" spans="31:31" ht="15.75" x14ac:dyDescent="0.3">
      <c r="AE60037" s="70"/>
    </row>
    <row r="60038" spans="31:31" ht="15.75" x14ac:dyDescent="0.3">
      <c r="AE60038" s="70"/>
    </row>
    <row r="60039" spans="31:31" ht="15.75" x14ac:dyDescent="0.3">
      <c r="AE60039" s="70"/>
    </row>
    <row r="60040" spans="31:31" ht="15.75" x14ac:dyDescent="0.3">
      <c r="AE60040" s="70"/>
    </row>
    <row r="60041" spans="31:31" ht="15.75" x14ac:dyDescent="0.3">
      <c r="AE60041" s="70"/>
    </row>
    <row r="60042" spans="31:31" ht="15.75" x14ac:dyDescent="0.3">
      <c r="AE60042" s="70"/>
    </row>
    <row r="60043" spans="31:31" ht="15.75" x14ac:dyDescent="0.3">
      <c r="AE60043" s="70"/>
    </row>
    <row r="60044" spans="31:31" ht="15.75" x14ac:dyDescent="0.3">
      <c r="AE60044" s="70"/>
    </row>
    <row r="60045" spans="31:31" ht="15.75" x14ac:dyDescent="0.3">
      <c r="AE60045" s="70"/>
    </row>
    <row r="60046" spans="31:31" ht="15.75" x14ac:dyDescent="0.3">
      <c r="AE60046" s="70"/>
    </row>
    <row r="60047" spans="31:31" ht="15.75" x14ac:dyDescent="0.3">
      <c r="AE60047" s="70"/>
    </row>
    <row r="60048" spans="31:31" ht="15.75" x14ac:dyDescent="0.3">
      <c r="AE60048" s="70"/>
    </row>
    <row r="60049" spans="31:31" ht="15.75" x14ac:dyDescent="0.3">
      <c r="AE60049" s="70"/>
    </row>
    <row r="60050" spans="31:31" ht="15.75" x14ac:dyDescent="0.3">
      <c r="AE60050" s="70"/>
    </row>
    <row r="60051" spans="31:31" ht="15.75" x14ac:dyDescent="0.3">
      <c r="AE60051" s="70"/>
    </row>
    <row r="60052" spans="31:31" ht="15.75" x14ac:dyDescent="0.3">
      <c r="AE60052" s="70"/>
    </row>
    <row r="60053" spans="31:31" ht="15.75" x14ac:dyDescent="0.3">
      <c r="AE60053" s="70"/>
    </row>
    <row r="60054" spans="31:31" ht="15.75" x14ac:dyDescent="0.3">
      <c r="AE60054" s="70"/>
    </row>
    <row r="60055" spans="31:31" ht="15.75" x14ac:dyDescent="0.3">
      <c r="AE60055" s="70"/>
    </row>
    <row r="60056" spans="31:31" ht="15.75" x14ac:dyDescent="0.3">
      <c r="AE60056" s="70"/>
    </row>
    <row r="60057" spans="31:31" ht="15.75" x14ac:dyDescent="0.3">
      <c r="AE60057" s="70"/>
    </row>
    <row r="60058" spans="31:31" ht="15.75" x14ac:dyDescent="0.3">
      <c r="AE60058" s="70"/>
    </row>
    <row r="60059" spans="31:31" ht="15.75" x14ac:dyDescent="0.3">
      <c r="AE60059" s="70"/>
    </row>
    <row r="60060" spans="31:31" ht="15.75" x14ac:dyDescent="0.3">
      <c r="AE60060" s="70"/>
    </row>
    <row r="60061" spans="31:31" ht="15.75" x14ac:dyDescent="0.3">
      <c r="AE60061" s="70"/>
    </row>
    <row r="60062" spans="31:31" ht="15.75" x14ac:dyDescent="0.3">
      <c r="AE60062" s="70"/>
    </row>
    <row r="60063" spans="31:31" ht="15.75" x14ac:dyDescent="0.3">
      <c r="AE60063" s="70"/>
    </row>
    <row r="60064" spans="31:31" ht="15.75" x14ac:dyDescent="0.3">
      <c r="AE60064" s="70"/>
    </row>
    <row r="60065" spans="31:31" ht="15.75" x14ac:dyDescent="0.3">
      <c r="AE60065" s="70"/>
    </row>
    <row r="60066" spans="31:31" ht="15.75" x14ac:dyDescent="0.3">
      <c r="AE60066" s="70"/>
    </row>
    <row r="60067" spans="31:31" ht="15.75" x14ac:dyDescent="0.3">
      <c r="AE60067" s="70"/>
    </row>
    <row r="60068" spans="31:31" ht="15.75" x14ac:dyDescent="0.3">
      <c r="AE60068" s="70"/>
    </row>
    <row r="60069" spans="31:31" ht="15.75" x14ac:dyDescent="0.3">
      <c r="AE60069" s="70"/>
    </row>
    <row r="60070" spans="31:31" ht="15.75" x14ac:dyDescent="0.3">
      <c r="AE60070" s="70"/>
    </row>
    <row r="60071" spans="31:31" ht="15.75" x14ac:dyDescent="0.3">
      <c r="AE60071" s="70"/>
    </row>
    <row r="60072" spans="31:31" ht="15.75" x14ac:dyDescent="0.3">
      <c r="AE60072" s="70"/>
    </row>
    <row r="60073" spans="31:31" ht="15.75" x14ac:dyDescent="0.3">
      <c r="AE60073" s="70"/>
    </row>
    <row r="60074" spans="31:31" ht="15.75" x14ac:dyDescent="0.3">
      <c r="AE60074" s="70"/>
    </row>
    <row r="60075" spans="31:31" ht="15.75" x14ac:dyDescent="0.3">
      <c r="AE60075" s="70"/>
    </row>
    <row r="60076" spans="31:31" ht="15.75" x14ac:dyDescent="0.3">
      <c r="AE60076" s="70"/>
    </row>
    <row r="60077" spans="31:31" ht="15.75" x14ac:dyDescent="0.3">
      <c r="AE60077" s="70"/>
    </row>
    <row r="60078" spans="31:31" ht="15.75" x14ac:dyDescent="0.3">
      <c r="AE60078" s="70"/>
    </row>
    <row r="60079" spans="31:31" ht="15.75" x14ac:dyDescent="0.3">
      <c r="AE60079" s="70"/>
    </row>
    <row r="60080" spans="31:31" ht="15.75" x14ac:dyDescent="0.3">
      <c r="AE60080" s="70"/>
    </row>
    <row r="60081" spans="31:31" ht="15.75" x14ac:dyDescent="0.3">
      <c r="AE60081" s="70"/>
    </row>
    <row r="60082" spans="31:31" ht="15.75" x14ac:dyDescent="0.3">
      <c r="AE60082" s="70"/>
    </row>
    <row r="60083" spans="31:31" ht="15.75" x14ac:dyDescent="0.3">
      <c r="AE60083" s="70"/>
    </row>
    <row r="60084" spans="31:31" ht="15.75" x14ac:dyDescent="0.3">
      <c r="AE60084" s="70"/>
    </row>
    <row r="60085" spans="31:31" ht="15.75" x14ac:dyDescent="0.3">
      <c r="AE60085" s="70"/>
    </row>
    <row r="60086" spans="31:31" ht="15.75" x14ac:dyDescent="0.3">
      <c r="AE60086" s="70"/>
    </row>
    <row r="60087" spans="31:31" ht="15.75" x14ac:dyDescent="0.3">
      <c r="AE60087" s="70"/>
    </row>
    <row r="60088" spans="31:31" ht="15.75" x14ac:dyDescent="0.3">
      <c r="AE60088" s="70"/>
    </row>
    <row r="60089" spans="31:31" ht="15.75" x14ac:dyDescent="0.3">
      <c r="AE60089" s="70"/>
    </row>
    <row r="60090" spans="31:31" ht="15.75" x14ac:dyDescent="0.3">
      <c r="AE60090" s="70"/>
    </row>
    <row r="60091" spans="31:31" ht="15.75" x14ac:dyDescent="0.3">
      <c r="AE60091" s="70"/>
    </row>
    <row r="60092" spans="31:31" ht="15.75" x14ac:dyDescent="0.3">
      <c r="AE60092" s="70"/>
    </row>
    <row r="60093" spans="31:31" ht="15.75" x14ac:dyDescent="0.3">
      <c r="AE60093" s="70"/>
    </row>
    <row r="60094" spans="31:31" ht="15.75" x14ac:dyDescent="0.3">
      <c r="AE60094" s="70"/>
    </row>
    <row r="60095" spans="31:31" ht="15.75" x14ac:dyDescent="0.3">
      <c r="AE60095" s="70"/>
    </row>
    <row r="60096" spans="31:31" ht="15.75" x14ac:dyDescent="0.3">
      <c r="AE60096" s="70"/>
    </row>
    <row r="60097" spans="31:31" ht="15.75" x14ac:dyDescent="0.3">
      <c r="AE60097" s="70"/>
    </row>
    <row r="60098" spans="31:31" ht="15.75" x14ac:dyDescent="0.3">
      <c r="AE60098" s="70"/>
    </row>
    <row r="60099" spans="31:31" ht="15.75" x14ac:dyDescent="0.3">
      <c r="AE60099" s="70"/>
    </row>
    <row r="60100" spans="31:31" ht="15.75" x14ac:dyDescent="0.3">
      <c r="AE60100" s="70"/>
    </row>
    <row r="60101" spans="31:31" ht="15.75" x14ac:dyDescent="0.3">
      <c r="AE60101" s="70"/>
    </row>
    <row r="60102" spans="31:31" ht="15.75" x14ac:dyDescent="0.3">
      <c r="AE60102" s="70"/>
    </row>
    <row r="60103" spans="31:31" ht="15.75" x14ac:dyDescent="0.3">
      <c r="AE60103" s="70"/>
    </row>
    <row r="60104" spans="31:31" ht="15.75" x14ac:dyDescent="0.3">
      <c r="AE60104" s="70"/>
    </row>
    <row r="60105" spans="31:31" ht="15.75" x14ac:dyDescent="0.3">
      <c r="AE60105" s="70"/>
    </row>
    <row r="60106" spans="31:31" ht="15.75" x14ac:dyDescent="0.3">
      <c r="AE60106" s="70"/>
    </row>
    <row r="60107" spans="31:31" ht="15.75" x14ac:dyDescent="0.3">
      <c r="AE60107" s="70"/>
    </row>
    <row r="60108" spans="31:31" ht="15.75" x14ac:dyDescent="0.3">
      <c r="AE60108" s="70"/>
    </row>
    <row r="60109" spans="31:31" ht="15.75" x14ac:dyDescent="0.3">
      <c r="AE60109" s="70"/>
    </row>
    <row r="60110" spans="31:31" ht="15.75" x14ac:dyDescent="0.3">
      <c r="AE60110" s="70"/>
    </row>
    <row r="60111" spans="31:31" ht="15.75" x14ac:dyDescent="0.3">
      <c r="AE60111" s="70"/>
    </row>
    <row r="60112" spans="31:31" ht="15.75" x14ac:dyDescent="0.3">
      <c r="AE60112" s="70"/>
    </row>
    <row r="60113" spans="31:31" ht="15.75" x14ac:dyDescent="0.3">
      <c r="AE60113" s="70"/>
    </row>
    <row r="60114" spans="31:31" ht="15.75" x14ac:dyDescent="0.3">
      <c r="AE60114" s="70"/>
    </row>
    <row r="60115" spans="31:31" ht="15.75" x14ac:dyDescent="0.3">
      <c r="AE60115" s="70"/>
    </row>
    <row r="60116" spans="31:31" ht="15.75" x14ac:dyDescent="0.3">
      <c r="AE60116" s="70"/>
    </row>
    <row r="60117" spans="31:31" ht="15.75" x14ac:dyDescent="0.3">
      <c r="AE60117" s="70"/>
    </row>
    <row r="60118" spans="31:31" ht="15.75" x14ac:dyDescent="0.3">
      <c r="AE60118" s="70"/>
    </row>
    <row r="60119" spans="31:31" ht="15.75" x14ac:dyDescent="0.3">
      <c r="AE60119" s="70"/>
    </row>
    <row r="60120" spans="31:31" ht="15.75" x14ac:dyDescent="0.3">
      <c r="AE60120" s="70"/>
    </row>
    <row r="60121" spans="31:31" ht="15.75" x14ac:dyDescent="0.3">
      <c r="AE60121" s="70"/>
    </row>
    <row r="60122" spans="31:31" ht="15.75" x14ac:dyDescent="0.3">
      <c r="AE60122" s="70"/>
    </row>
    <row r="60123" spans="31:31" ht="15.75" x14ac:dyDescent="0.3">
      <c r="AE60123" s="70"/>
    </row>
    <row r="60124" spans="31:31" ht="15.75" x14ac:dyDescent="0.3">
      <c r="AE60124" s="70"/>
    </row>
    <row r="60125" spans="31:31" ht="15.75" x14ac:dyDescent="0.3">
      <c r="AE60125" s="70"/>
    </row>
    <row r="60126" spans="31:31" ht="15.75" x14ac:dyDescent="0.3">
      <c r="AE60126" s="70"/>
    </row>
    <row r="60127" spans="31:31" ht="15.75" x14ac:dyDescent="0.3">
      <c r="AE60127" s="70"/>
    </row>
    <row r="60128" spans="31:31" ht="15.75" x14ac:dyDescent="0.3">
      <c r="AE60128" s="70"/>
    </row>
    <row r="60129" spans="31:31" ht="15.75" x14ac:dyDescent="0.3">
      <c r="AE60129" s="70"/>
    </row>
    <row r="60130" spans="31:31" ht="15.75" x14ac:dyDescent="0.3">
      <c r="AE60130" s="70"/>
    </row>
    <row r="60131" spans="31:31" ht="15.75" x14ac:dyDescent="0.3">
      <c r="AE60131" s="70"/>
    </row>
    <row r="60132" spans="31:31" ht="15.75" x14ac:dyDescent="0.3">
      <c r="AE60132" s="70"/>
    </row>
    <row r="60133" spans="31:31" ht="15.75" x14ac:dyDescent="0.3">
      <c r="AE60133" s="70"/>
    </row>
    <row r="60134" spans="31:31" ht="15.75" x14ac:dyDescent="0.3">
      <c r="AE60134" s="70"/>
    </row>
    <row r="60135" spans="31:31" ht="15.75" x14ac:dyDescent="0.3">
      <c r="AE60135" s="70"/>
    </row>
    <row r="60136" spans="31:31" ht="15.75" x14ac:dyDescent="0.3">
      <c r="AE60136" s="70"/>
    </row>
    <row r="60137" spans="31:31" ht="15.75" x14ac:dyDescent="0.3">
      <c r="AE60137" s="70"/>
    </row>
    <row r="60138" spans="31:31" ht="15.75" x14ac:dyDescent="0.3">
      <c r="AE60138" s="70"/>
    </row>
    <row r="60139" spans="31:31" ht="15.75" x14ac:dyDescent="0.3">
      <c r="AE60139" s="70"/>
    </row>
    <row r="60140" spans="31:31" ht="15.75" x14ac:dyDescent="0.3">
      <c r="AE60140" s="70"/>
    </row>
    <row r="60141" spans="31:31" ht="15.75" x14ac:dyDescent="0.3">
      <c r="AE60141" s="70"/>
    </row>
    <row r="60142" spans="31:31" ht="15.75" x14ac:dyDescent="0.3">
      <c r="AE60142" s="70"/>
    </row>
    <row r="60143" spans="31:31" ht="15.75" x14ac:dyDescent="0.3">
      <c r="AE60143" s="70"/>
    </row>
    <row r="60144" spans="31:31" ht="15.75" x14ac:dyDescent="0.3">
      <c r="AE60144" s="70"/>
    </row>
    <row r="60145" spans="31:31" ht="15.75" x14ac:dyDescent="0.3">
      <c r="AE60145" s="70"/>
    </row>
    <row r="60146" spans="31:31" ht="15.75" x14ac:dyDescent="0.3">
      <c r="AE60146" s="70"/>
    </row>
    <row r="60147" spans="31:31" ht="15.75" x14ac:dyDescent="0.3">
      <c r="AE60147" s="70"/>
    </row>
    <row r="60148" spans="31:31" ht="15.75" x14ac:dyDescent="0.3">
      <c r="AE60148" s="70"/>
    </row>
    <row r="60149" spans="31:31" ht="15.75" x14ac:dyDescent="0.3">
      <c r="AE60149" s="70"/>
    </row>
    <row r="60150" spans="31:31" ht="15.75" x14ac:dyDescent="0.3">
      <c r="AE60150" s="70"/>
    </row>
    <row r="60151" spans="31:31" ht="15.75" x14ac:dyDescent="0.3">
      <c r="AE60151" s="70"/>
    </row>
    <row r="60152" spans="31:31" ht="15.75" x14ac:dyDescent="0.3">
      <c r="AE60152" s="70"/>
    </row>
    <row r="60153" spans="31:31" ht="15.75" x14ac:dyDescent="0.3">
      <c r="AE60153" s="70"/>
    </row>
    <row r="60154" spans="31:31" ht="15.75" x14ac:dyDescent="0.3">
      <c r="AE60154" s="70"/>
    </row>
    <row r="60155" spans="31:31" ht="15.75" x14ac:dyDescent="0.3">
      <c r="AE60155" s="70"/>
    </row>
    <row r="60156" spans="31:31" ht="15.75" x14ac:dyDescent="0.3">
      <c r="AE60156" s="70"/>
    </row>
    <row r="60157" spans="31:31" ht="15.75" x14ac:dyDescent="0.3">
      <c r="AE60157" s="70"/>
    </row>
    <row r="60158" spans="31:31" ht="15.75" x14ac:dyDescent="0.3">
      <c r="AE60158" s="70"/>
    </row>
    <row r="60159" spans="31:31" ht="15.75" x14ac:dyDescent="0.3">
      <c r="AE60159" s="70"/>
    </row>
    <row r="60160" spans="31:31" ht="15.75" x14ac:dyDescent="0.3">
      <c r="AE60160" s="70"/>
    </row>
    <row r="60161" spans="31:31" ht="15.75" x14ac:dyDescent="0.3">
      <c r="AE60161" s="70"/>
    </row>
    <row r="60162" spans="31:31" ht="15.75" x14ac:dyDescent="0.3">
      <c r="AE60162" s="70"/>
    </row>
    <row r="60163" spans="31:31" ht="15.75" x14ac:dyDescent="0.3">
      <c r="AE60163" s="70"/>
    </row>
    <row r="60164" spans="31:31" ht="15.75" x14ac:dyDescent="0.3">
      <c r="AE60164" s="70"/>
    </row>
    <row r="60165" spans="31:31" ht="15.75" x14ac:dyDescent="0.3">
      <c r="AE60165" s="70"/>
    </row>
    <row r="60166" spans="31:31" ht="15.75" x14ac:dyDescent="0.3">
      <c r="AE60166" s="70"/>
    </row>
    <row r="60167" spans="31:31" ht="15.75" x14ac:dyDescent="0.3">
      <c r="AE60167" s="70"/>
    </row>
    <row r="60168" spans="31:31" ht="15.75" x14ac:dyDescent="0.3">
      <c r="AE60168" s="70"/>
    </row>
    <row r="60169" spans="31:31" ht="15.75" x14ac:dyDescent="0.3">
      <c r="AE60169" s="70"/>
    </row>
    <row r="60170" spans="31:31" ht="15.75" x14ac:dyDescent="0.3">
      <c r="AE60170" s="70"/>
    </row>
    <row r="60171" spans="31:31" ht="15.75" x14ac:dyDescent="0.3">
      <c r="AE60171" s="70"/>
    </row>
    <row r="60172" spans="31:31" ht="15.75" x14ac:dyDescent="0.3">
      <c r="AE60172" s="70"/>
    </row>
    <row r="60173" spans="31:31" ht="15.75" x14ac:dyDescent="0.3">
      <c r="AE60173" s="70"/>
    </row>
    <row r="60174" spans="31:31" ht="15.75" x14ac:dyDescent="0.3">
      <c r="AE60174" s="70"/>
    </row>
    <row r="60175" spans="31:31" ht="15.75" x14ac:dyDescent="0.3">
      <c r="AE60175" s="70"/>
    </row>
    <row r="60176" spans="31:31" ht="15.75" x14ac:dyDescent="0.3">
      <c r="AE60176" s="70"/>
    </row>
    <row r="60177" spans="31:31" ht="15.75" x14ac:dyDescent="0.3">
      <c r="AE60177" s="70"/>
    </row>
    <row r="60178" spans="31:31" ht="15.75" x14ac:dyDescent="0.3">
      <c r="AE60178" s="70"/>
    </row>
    <row r="60179" spans="31:31" ht="15.75" x14ac:dyDescent="0.3">
      <c r="AE60179" s="70"/>
    </row>
    <row r="60180" spans="31:31" ht="15.75" x14ac:dyDescent="0.3">
      <c r="AE60180" s="70"/>
    </row>
    <row r="60181" spans="31:31" ht="15.75" x14ac:dyDescent="0.3">
      <c r="AE60181" s="70"/>
    </row>
    <row r="60182" spans="31:31" ht="15.75" x14ac:dyDescent="0.3">
      <c r="AE60182" s="70"/>
    </row>
    <row r="60183" spans="31:31" ht="15.75" x14ac:dyDescent="0.3">
      <c r="AE60183" s="70"/>
    </row>
    <row r="60184" spans="31:31" ht="15.75" x14ac:dyDescent="0.3">
      <c r="AE60184" s="70"/>
    </row>
    <row r="60185" spans="31:31" ht="15.75" x14ac:dyDescent="0.3">
      <c r="AE60185" s="70"/>
    </row>
    <row r="60186" spans="31:31" ht="15.75" x14ac:dyDescent="0.3">
      <c r="AE60186" s="70"/>
    </row>
    <row r="60187" spans="31:31" ht="15.75" x14ac:dyDescent="0.3">
      <c r="AE60187" s="70"/>
    </row>
    <row r="60188" spans="31:31" ht="15.75" x14ac:dyDescent="0.3">
      <c r="AE60188" s="70"/>
    </row>
    <row r="60189" spans="31:31" ht="15.75" x14ac:dyDescent="0.3">
      <c r="AE60189" s="70"/>
    </row>
    <row r="60190" spans="31:31" ht="15.75" x14ac:dyDescent="0.3">
      <c r="AE60190" s="70"/>
    </row>
    <row r="60191" spans="31:31" ht="15.75" x14ac:dyDescent="0.3">
      <c r="AE60191" s="70"/>
    </row>
    <row r="60192" spans="31:31" ht="15.75" x14ac:dyDescent="0.3">
      <c r="AE60192" s="70"/>
    </row>
    <row r="60193" spans="31:31" ht="15.75" x14ac:dyDescent="0.3">
      <c r="AE60193" s="70"/>
    </row>
    <row r="60194" spans="31:31" ht="15.75" x14ac:dyDescent="0.3">
      <c r="AE60194" s="70"/>
    </row>
    <row r="60195" spans="31:31" ht="15.75" x14ac:dyDescent="0.3">
      <c r="AE60195" s="70"/>
    </row>
    <row r="60196" spans="31:31" ht="15.75" x14ac:dyDescent="0.3">
      <c r="AE60196" s="70"/>
    </row>
    <row r="60197" spans="31:31" ht="15.75" x14ac:dyDescent="0.3">
      <c r="AE60197" s="70"/>
    </row>
    <row r="60198" spans="31:31" ht="15.75" x14ac:dyDescent="0.3">
      <c r="AE60198" s="70"/>
    </row>
    <row r="60199" spans="31:31" ht="15.75" x14ac:dyDescent="0.3">
      <c r="AE60199" s="70"/>
    </row>
    <row r="60200" spans="31:31" ht="15.75" x14ac:dyDescent="0.3">
      <c r="AE60200" s="70"/>
    </row>
    <row r="60201" spans="31:31" ht="15.75" x14ac:dyDescent="0.3">
      <c r="AE60201" s="70"/>
    </row>
    <row r="60202" spans="31:31" ht="15.75" x14ac:dyDescent="0.3">
      <c r="AE60202" s="70"/>
    </row>
    <row r="60203" spans="31:31" ht="15.75" x14ac:dyDescent="0.3">
      <c r="AE60203" s="70"/>
    </row>
    <row r="60204" spans="31:31" ht="15.75" x14ac:dyDescent="0.3">
      <c r="AE60204" s="70"/>
    </row>
    <row r="60205" spans="31:31" ht="15.75" x14ac:dyDescent="0.3">
      <c r="AE60205" s="70"/>
    </row>
    <row r="60206" spans="31:31" ht="15.75" x14ac:dyDescent="0.3">
      <c r="AE60206" s="70"/>
    </row>
    <row r="60207" spans="31:31" ht="15.75" x14ac:dyDescent="0.3">
      <c r="AE60207" s="70"/>
    </row>
    <row r="60208" spans="31:31" ht="15.75" x14ac:dyDescent="0.3">
      <c r="AE60208" s="70"/>
    </row>
    <row r="60209" spans="31:31" ht="15.75" x14ac:dyDescent="0.3">
      <c r="AE60209" s="70"/>
    </row>
    <row r="60210" spans="31:31" ht="15.75" x14ac:dyDescent="0.3">
      <c r="AE60210" s="70"/>
    </row>
    <row r="60211" spans="31:31" ht="15.75" x14ac:dyDescent="0.3">
      <c r="AE60211" s="70"/>
    </row>
    <row r="60212" spans="31:31" ht="15.75" x14ac:dyDescent="0.3">
      <c r="AE60212" s="70"/>
    </row>
    <row r="60213" spans="31:31" ht="15.75" x14ac:dyDescent="0.3">
      <c r="AE60213" s="70"/>
    </row>
    <row r="60214" spans="31:31" ht="15.75" x14ac:dyDescent="0.3">
      <c r="AE60214" s="70"/>
    </row>
    <row r="60215" spans="31:31" ht="15.75" x14ac:dyDescent="0.3">
      <c r="AE60215" s="70"/>
    </row>
    <row r="60216" spans="31:31" ht="15.75" x14ac:dyDescent="0.3">
      <c r="AE60216" s="70"/>
    </row>
    <row r="60217" spans="31:31" ht="15.75" x14ac:dyDescent="0.3">
      <c r="AE60217" s="70"/>
    </row>
    <row r="60218" spans="31:31" ht="15.75" x14ac:dyDescent="0.3">
      <c r="AE60218" s="70"/>
    </row>
    <row r="60219" spans="31:31" ht="15.75" x14ac:dyDescent="0.3">
      <c r="AE60219" s="70"/>
    </row>
    <row r="60220" spans="31:31" ht="15.75" x14ac:dyDescent="0.3">
      <c r="AE60220" s="70"/>
    </row>
    <row r="60221" spans="31:31" ht="15.75" x14ac:dyDescent="0.3">
      <c r="AE60221" s="70"/>
    </row>
    <row r="60222" spans="31:31" ht="15.75" x14ac:dyDescent="0.3">
      <c r="AE60222" s="70"/>
    </row>
    <row r="60223" spans="31:31" ht="15.75" x14ac:dyDescent="0.3">
      <c r="AE60223" s="70"/>
    </row>
    <row r="60224" spans="31:31" ht="15.75" x14ac:dyDescent="0.3">
      <c r="AE60224" s="70"/>
    </row>
    <row r="60225" spans="31:31" ht="15.75" x14ac:dyDescent="0.3">
      <c r="AE60225" s="70"/>
    </row>
    <row r="60226" spans="31:31" ht="15.75" x14ac:dyDescent="0.3">
      <c r="AE60226" s="70"/>
    </row>
    <row r="60227" spans="31:31" ht="15.75" x14ac:dyDescent="0.3">
      <c r="AE60227" s="70"/>
    </row>
    <row r="60228" spans="31:31" ht="15.75" x14ac:dyDescent="0.3">
      <c r="AE60228" s="70"/>
    </row>
    <row r="60229" spans="31:31" ht="15.75" x14ac:dyDescent="0.3">
      <c r="AE60229" s="70"/>
    </row>
    <row r="60230" spans="31:31" ht="15.75" x14ac:dyDescent="0.3">
      <c r="AE60230" s="70"/>
    </row>
    <row r="60231" spans="31:31" ht="15.75" x14ac:dyDescent="0.3">
      <c r="AE60231" s="70"/>
    </row>
    <row r="60232" spans="31:31" ht="15.75" x14ac:dyDescent="0.3">
      <c r="AE60232" s="70"/>
    </row>
    <row r="60233" spans="31:31" ht="15.75" x14ac:dyDescent="0.3">
      <c r="AE60233" s="70"/>
    </row>
    <row r="60234" spans="31:31" ht="15.75" x14ac:dyDescent="0.3">
      <c r="AE60234" s="70"/>
    </row>
    <row r="60235" spans="31:31" ht="15.75" x14ac:dyDescent="0.3">
      <c r="AE60235" s="70"/>
    </row>
    <row r="60236" spans="31:31" ht="15.75" x14ac:dyDescent="0.3">
      <c r="AE60236" s="70"/>
    </row>
    <row r="60237" spans="31:31" ht="15.75" x14ac:dyDescent="0.3">
      <c r="AE60237" s="70"/>
    </row>
    <row r="60238" spans="31:31" ht="15.75" x14ac:dyDescent="0.3">
      <c r="AE60238" s="70"/>
    </row>
    <row r="60239" spans="31:31" ht="15.75" x14ac:dyDescent="0.3">
      <c r="AE60239" s="70"/>
    </row>
    <row r="60240" spans="31:31" ht="15.75" x14ac:dyDescent="0.3">
      <c r="AE60240" s="70"/>
    </row>
    <row r="60241" spans="31:31" ht="15.75" x14ac:dyDescent="0.3">
      <c r="AE60241" s="70"/>
    </row>
    <row r="60242" spans="31:31" ht="15.75" x14ac:dyDescent="0.3">
      <c r="AE60242" s="70"/>
    </row>
    <row r="60243" spans="31:31" ht="15.75" x14ac:dyDescent="0.3">
      <c r="AE60243" s="70"/>
    </row>
    <row r="60244" spans="31:31" ht="15.75" x14ac:dyDescent="0.3">
      <c r="AE60244" s="70"/>
    </row>
    <row r="60245" spans="31:31" ht="15.75" x14ac:dyDescent="0.3">
      <c r="AE60245" s="70"/>
    </row>
    <row r="60246" spans="31:31" ht="15.75" x14ac:dyDescent="0.3">
      <c r="AE60246" s="70"/>
    </row>
    <row r="60247" spans="31:31" ht="15.75" x14ac:dyDescent="0.3">
      <c r="AE60247" s="70"/>
    </row>
    <row r="60248" spans="31:31" ht="15.75" x14ac:dyDescent="0.3">
      <c r="AE60248" s="70"/>
    </row>
    <row r="60249" spans="31:31" ht="15.75" x14ac:dyDescent="0.3">
      <c r="AE60249" s="70"/>
    </row>
    <row r="60250" spans="31:31" ht="15.75" x14ac:dyDescent="0.3">
      <c r="AE60250" s="70"/>
    </row>
    <row r="60251" spans="31:31" ht="15.75" x14ac:dyDescent="0.3">
      <c r="AE60251" s="70"/>
    </row>
    <row r="60252" spans="31:31" ht="15.75" x14ac:dyDescent="0.3">
      <c r="AE60252" s="70"/>
    </row>
    <row r="60253" spans="31:31" ht="15.75" x14ac:dyDescent="0.3">
      <c r="AE60253" s="70"/>
    </row>
    <row r="60254" spans="31:31" ht="15.75" x14ac:dyDescent="0.3">
      <c r="AE60254" s="70"/>
    </row>
    <row r="60255" spans="31:31" ht="15.75" x14ac:dyDescent="0.3">
      <c r="AE60255" s="70"/>
    </row>
    <row r="60256" spans="31:31" ht="15.75" x14ac:dyDescent="0.3">
      <c r="AE60256" s="70"/>
    </row>
    <row r="60257" spans="31:31" ht="15.75" x14ac:dyDescent="0.3">
      <c r="AE60257" s="70"/>
    </row>
    <row r="60258" spans="31:31" ht="15.75" x14ac:dyDescent="0.3">
      <c r="AE60258" s="70"/>
    </row>
    <row r="60259" spans="31:31" ht="15.75" x14ac:dyDescent="0.3">
      <c r="AE60259" s="70"/>
    </row>
    <row r="60260" spans="31:31" ht="15.75" x14ac:dyDescent="0.3">
      <c r="AE60260" s="70"/>
    </row>
    <row r="60261" spans="31:31" ht="15.75" x14ac:dyDescent="0.3">
      <c r="AE60261" s="70"/>
    </row>
    <row r="60262" spans="31:31" ht="15.75" x14ac:dyDescent="0.3">
      <c r="AE60262" s="70"/>
    </row>
    <row r="60263" spans="31:31" ht="15.75" x14ac:dyDescent="0.3">
      <c r="AE60263" s="70"/>
    </row>
    <row r="60264" spans="31:31" ht="15.75" x14ac:dyDescent="0.3">
      <c r="AE60264" s="70"/>
    </row>
    <row r="60265" spans="31:31" ht="15.75" x14ac:dyDescent="0.3">
      <c r="AE60265" s="70"/>
    </row>
    <row r="60266" spans="31:31" ht="15.75" x14ac:dyDescent="0.3">
      <c r="AE60266" s="70"/>
    </row>
    <row r="60267" spans="31:31" ht="15.75" x14ac:dyDescent="0.3">
      <c r="AE60267" s="70"/>
    </row>
    <row r="60268" spans="31:31" ht="15.75" x14ac:dyDescent="0.3">
      <c r="AE60268" s="70"/>
    </row>
    <row r="60269" spans="31:31" ht="15.75" x14ac:dyDescent="0.3">
      <c r="AE60269" s="70"/>
    </row>
    <row r="60270" spans="31:31" ht="15.75" x14ac:dyDescent="0.3">
      <c r="AE60270" s="70"/>
    </row>
    <row r="60271" spans="31:31" ht="15.75" x14ac:dyDescent="0.3">
      <c r="AE60271" s="70"/>
    </row>
    <row r="60272" spans="31:31" ht="15.75" x14ac:dyDescent="0.3">
      <c r="AE60272" s="70"/>
    </row>
    <row r="60273" spans="31:31" ht="15.75" x14ac:dyDescent="0.3">
      <c r="AE60273" s="70"/>
    </row>
    <row r="60274" spans="31:31" ht="15.75" x14ac:dyDescent="0.3">
      <c r="AE60274" s="70"/>
    </row>
    <row r="60275" spans="31:31" ht="15.75" x14ac:dyDescent="0.3">
      <c r="AE60275" s="70"/>
    </row>
    <row r="60276" spans="31:31" ht="15.75" x14ac:dyDescent="0.3">
      <c r="AE60276" s="70"/>
    </row>
    <row r="60277" spans="31:31" ht="15.75" x14ac:dyDescent="0.3">
      <c r="AE60277" s="70"/>
    </row>
    <row r="60278" spans="31:31" ht="15.75" x14ac:dyDescent="0.3">
      <c r="AE60278" s="70"/>
    </row>
    <row r="60279" spans="31:31" ht="15.75" x14ac:dyDescent="0.3">
      <c r="AE60279" s="70"/>
    </row>
    <row r="60280" spans="31:31" ht="15.75" x14ac:dyDescent="0.3">
      <c r="AE60280" s="70"/>
    </row>
    <row r="60281" spans="31:31" ht="15.75" x14ac:dyDescent="0.3">
      <c r="AE60281" s="70"/>
    </row>
    <row r="60282" spans="31:31" ht="15.75" x14ac:dyDescent="0.3">
      <c r="AE60282" s="70"/>
    </row>
    <row r="60283" spans="31:31" ht="15.75" x14ac:dyDescent="0.3">
      <c r="AE60283" s="70"/>
    </row>
    <row r="60284" spans="31:31" ht="15.75" x14ac:dyDescent="0.3">
      <c r="AE60284" s="70"/>
    </row>
    <row r="60285" spans="31:31" ht="15.75" x14ac:dyDescent="0.3">
      <c r="AE60285" s="70"/>
    </row>
    <row r="60286" spans="31:31" ht="15.75" x14ac:dyDescent="0.3">
      <c r="AE60286" s="70"/>
    </row>
    <row r="60287" spans="31:31" ht="15.75" x14ac:dyDescent="0.3">
      <c r="AE60287" s="70"/>
    </row>
    <row r="60288" spans="31:31" ht="15.75" x14ac:dyDescent="0.3">
      <c r="AE60288" s="70"/>
    </row>
    <row r="60289" spans="31:31" ht="15.75" x14ac:dyDescent="0.3">
      <c r="AE60289" s="70"/>
    </row>
    <row r="60290" spans="31:31" ht="15.75" x14ac:dyDescent="0.3">
      <c r="AE60290" s="70"/>
    </row>
    <row r="60291" spans="31:31" ht="15.75" x14ac:dyDescent="0.3">
      <c r="AE60291" s="70"/>
    </row>
    <row r="60292" spans="31:31" ht="15.75" x14ac:dyDescent="0.3">
      <c r="AE60292" s="70"/>
    </row>
    <row r="60293" spans="31:31" ht="15.75" x14ac:dyDescent="0.3">
      <c r="AE60293" s="70"/>
    </row>
    <row r="60294" spans="31:31" ht="15.75" x14ac:dyDescent="0.3">
      <c r="AE60294" s="70"/>
    </row>
    <row r="60295" spans="31:31" ht="15.75" x14ac:dyDescent="0.3">
      <c r="AE60295" s="70"/>
    </row>
    <row r="60296" spans="31:31" ht="15.75" x14ac:dyDescent="0.3">
      <c r="AE60296" s="70"/>
    </row>
    <row r="60297" spans="31:31" ht="15.75" x14ac:dyDescent="0.3">
      <c r="AE60297" s="70"/>
    </row>
    <row r="60298" spans="31:31" ht="15.75" x14ac:dyDescent="0.3">
      <c r="AE60298" s="70"/>
    </row>
    <row r="60299" spans="31:31" ht="15.75" x14ac:dyDescent="0.3">
      <c r="AE60299" s="70"/>
    </row>
    <row r="60300" spans="31:31" ht="15.75" x14ac:dyDescent="0.3">
      <c r="AE60300" s="70"/>
    </row>
    <row r="60301" spans="31:31" ht="15.75" x14ac:dyDescent="0.3">
      <c r="AE60301" s="70"/>
    </row>
    <row r="60302" spans="31:31" ht="15.75" x14ac:dyDescent="0.3">
      <c r="AE60302" s="70"/>
    </row>
    <row r="60303" spans="31:31" ht="15.75" x14ac:dyDescent="0.3">
      <c r="AE60303" s="70"/>
    </row>
    <row r="60304" spans="31:31" ht="15.75" x14ac:dyDescent="0.3">
      <c r="AE60304" s="70"/>
    </row>
    <row r="60305" spans="31:31" ht="15.75" x14ac:dyDescent="0.3">
      <c r="AE60305" s="70"/>
    </row>
    <row r="60306" spans="31:31" ht="15.75" x14ac:dyDescent="0.3">
      <c r="AE60306" s="70"/>
    </row>
    <row r="60307" spans="31:31" ht="15.75" x14ac:dyDescent="0.3">
      <c r="AE60307" s="70"/>
    </row>
    <row r="60308" spans="31:31" ht="15.75" x14ac:dyDescent="0.3">
      <c r="AE60308" s="70"/>
    </row>
    <row r="60309" spans="31:31" ht="15.75" x14ac:dyDescent="0.3">
      <c r="AE60309" s="70"/>
    </row>
    <row r="60310" spans="31:31" ht="15.75" x14ac:dyDescent="0.3">
      <c r="AE60310" s="70"/>
    </row>
    <row r="60311" spans="31:31" ht="15.75" x14ac:dyDescent="0.3">
      <c r="AE60311" s="70"/>
    </row>
    <row r="60312" spans="31:31" ht="15.75" x14ac:dyDescent="0.3">
      <c r="AE60312" s="70"/>
    </row>
    <row r="60313" spans="31:31" ht="15.75" x14ac:dyDescent="0.3">
      <c r="AE60313" s="70"/>
    </row>
    <row r="60314" spans="31:31" ht="15.75" x14ac:dyDescent="0.3">
      <c r="AE60314" s="70"/>
    </row>
    <row r="60315" spans="31:31" ht="15.75" x14ac:dyDescent="0.3">
      <c r="AE60315" s="70"/>
    </row>
    <row r="60316" spans="31:31" ht="15.75" x14ac:dyDescent="0.3">
      <c r="AE60316" s="70"/>
    </row>
    <row r="60317" spans="31:31" ht="15.75" x14ac:dyDescent="0.3">
      <c r="AE60317" s="70"/>
    </row>
    <row r="60318" spans="31:31" ht="15.75" x14ac:dyDescent="0.3">
      <c r="AE60318" s="70"/>
    </row>
    <row r="60319" spans="31:31" ht="15.75" x14ac:dyDescent="0.3">
      <c r="AE60319" s="70"/>
    </row>
    <row r="60320" spans="31:31" ht="15.75" x14ac:dyDescent="0.3">
      <c r="AE60320" s="70"/>
    </row>
    <row r="60321" spans="31:31" ht="15.75" x14ac:dyDescent="0.3">
      <c r="AE60321" s="70"/>
    </row>
    <row r="60322" spans="31:31" ht="15.75" x14ac:dyDescent="0.3">
      <c r="AE60322" s="70"/>
    </row>
    <row r="60323" spans="31:31" ht="15.75" x14ac:dyDescent="0.3">
      <c r="AE60323" s="70"/>
    </row>
    <row r="60324" spans="31:31" ht="15.75" x14ac:dyDescent="0.3">
      <c r="AE60324" s="70"/>
    </row>
    <row r="60325" spans="31:31" ht="15.75" x14ac:dyDescent="0.3">
      <c r="AE60325" s="70"/>
    </row>
    <row r="60326" spans="31:31" ht="15.75" x14ac:dyDescent="0.3">
      <c r="AE60326" s="70"/>
    </row>
    <row r="60327" spans="31:31" ht="15.75" x14ac:dyDescent="0.3">
      <c r="AE60327" s="70"/>
    </row>
    <row r="60328" spans="31:31" ht="15.75" x14ac:dyDescent="0.3">
      <c r="AE60328" s="70"/>
    </row>
    <row r="60329" spans="31:31" ht="15.75" x14ac:dyDescent="0.3">
      <c r="AE60329" s="70"/>
    </row>
    <row r="60330" spans="31:31" ht="15.75" x14ac:dyDescent="0.3">
      <c r="AE60330" s="70"/>
    </row>
    <row r="60331" spans="31:31" ht="15.75" x14ac:dyDescent="0.3">
      <c r="AE60331" s="70"/>
    </row>
    <row r="60332" spans="31:31" ht="15.75" x14ac:dyDescent="0.3">
      <c r="AE60332" s="70"/>
    </row>
    <row r="60333" spans="31:31" ht="15.75" x14ac:dyDescent="0.3">
      <c r="AE60333" s="70"/>
    </row>
    <row r="60334" spans="31:31" ht="15.75" x14ac:dyDescent="0.3">
      <c r="AE60334" s="70"/>
    </row>
    <row r="60335" spans="31:31" ht="15.75" x14ac:dyDescent="0.3">
      <c r="AE60335" s="70"/>
    </row>
    <row r="60336" spans="31:31" ht="15.75" x14ac:dyDescent="0.3">
      <c r="AE60336" s="70"/>
    </row>
    <row r="60337" spans="31:31" ht="15.75" x14ac:dyDescent="0.3">
      <c r="AE60337" s="70"/>
    </row>
    <row r="60338" spans="31:31" ht="15.75" x14ac:dyDescent="0.3">
      <c r="AE60338" s="70"/>
    </row>
    <row r="60339" spans="31:31" ht="15.75" x14ac:dyDescent="0.3">
      <c r="AE60339" s="70"/>
    </row>
    <row r="60340" spans="31:31" ht="15.75" x14ac:dyDescent="0.3">
      <c r="AE60340" s="70"/>
    </row>
    <row r="60341" spans="31:31" ht="15.75" x14ac:dyDescent="0.3">
      <c r="AE60341" s="70"/>
    </row>
    <row r="60342" spans="31:31" ht="15.75" x14ac:dyDescent="0.3">
      <c r="AE60342" s="70"/>
    </row>
    <row r="60343" spans="31:31" ht="15.75" x14ac:dyDescent="0.3">
      <c r="AE60343" s="70"/>
    </row>
    <row r="60344" spans="31:31" ht="15.75" x14ac:dyDescent="0.3">
      <c r="AE60344" s="70"/>
    </row>
    <row r="60345" spans="31:31" ht="15.75" x14ac:dyDescent="0.3">
      <c r="AE60345" s="70"/>
    </row>
    <row r="60346" spans="31:31" ht="15.75" x14ac:dyDescent="0.3">
      <c r="AE60346" s="70"/>
    </row>
    <row r="60347" spans="31:31" ht="15.75" x14ac:dyDescent="0.3">
      <c r="AE60347" s="70"/>
    </row>
    <row r="60348" spans="31:31" ht="15.75" x14ac:dyDescent="0.3">
      <c r="AE60348" s="70"/>
    </row>
    <row r="60349" spans="31:31" ht="15.75" x14ac:dyDescent="0.3">
      <c r="AE60349" s="70"/>
    </row>
    <row r="60350" spans="31:31" ht="15.75" x14ac:dyDescent="0.3">
      <c r="AE60350" s="70"/>
    </row>
    <row r="60351" spans="31:31" ht="15.75" x14ac:dyDescent="0.3">
      <c r="AE60351" s="70"/>
    </row>
    <row r="60352" spans="31:31" ht="15.75" x14ac:dyDescent="0.3">
      <c r="AE60352" s="70"/>
    </row>
    <row r="60353" spans="31:31" ht="15.75" x14ac:dyDescent="0.3">
      <c r="AE60353" s="70"/>
    </row>
    <row r="60354" spans="31:31" ht="15.75" x14ac:dyDescent="0.3">
      <c r="AE60354" s="70"/>
    </row>
    <row r="60355" spans="31:31" ht="15.75" x14ac:dyDescent="0.3">
      <c r="AE60355" s="70"/>
    </row>
    <row r="60356" spans="31:31" ht="15.75" x14ac:dyDescent="0.3">
      <c r="AE60356" s="70"/>
    </row>
    <row r="60357" spans="31:31" ht="15.75" x14ac:dyDescent="0.3">
      <c r="AE60357" s="70"/>
    </row>
    <row r="60358" spans="31:31" ht="15.75" x14ac:dyDescent="0.3">
      <c r="AE60358" s="70"/>
    </row>
    <row r="60359" spans="31:31" ht="15.75" x14ac:dyDescent="0.3">
      <c r="AE60359" s="70"/>
    </row>
    <row r="60360" spans="31:31" ht="15.75" x14ac:dyDescent="0.3">
      <c r="AE60360" s="70"/>
    </row>
    <row r="60361" spans="31:31" ht="15.75" x14ac:dyDescent="0.3">
      <c r="AE60361" s="70"/>
    </row>
    <row r="60362" spans="31:31" ht="15.75" x14ac:dyDescent="0.3">
      <c r="AE60362" s="70"/>
    </row>
    <row r="60363" spans="31:31" ht="15.75" x14ac:dyDescent="0.3">
      <c r="AE60363" s="70"/>
    </row>
    <row r="60364" spans="31:31" ht="15.75" x14ac:dyDescent="0.3">
      <c r="AE60364" s="70"/>
    </row>
    <row r="60365" spans="31:31" ht="15.75" x14ac:dyDescent="0.3">
      <c r="AE60365" s="70"/>
    </row>
    <row r="60366" spans="31:31" ht="15.75" x14ac:dyDescent="0.3">
      <c r="AE60366" s="70"/>
    </row>
    <row r="60367" spans="31:31" ht="15.75" x14ac:dyDescent="0.3">
      <c r="AE60367" s="70"/>
    </row>
    <row r="60368" spans="31:31" ht="15.75" x14ac:dyDescent="0.3">
      <c r="AE60368" s="70"/>
    </row>
    <row r="60369" spans="31:31" ht="15.75" x14ac:dyDescent="0.3">
      <c r="AE60369" s="70"/>
    </row>
    <row r="60370" spans="31:31" ht="15.75" x14ac:dyDescent="0.3">
      <c r="AE60370" s="70"/>
    </row>
    <row r="60371" spans="31:31" ht="15.75" x14ac:dyDescent="0.3">
      <c r="AE60371" s="70"/>
    </row>
    <row r="60372" spans="31:31" ht="15.75" x14ac:dyDescent="0.3">
      <c r="AE60372" s="70"/>
    </row>
    <row r="60373" spans="31:31" ht="15.75" x14ac:dyDescent="0.3">
      <c r="AE60373" s="70"/>
    </row>
    <row r="60374" spans="31:31" ht="15.75" x14ac:dyDescent="0.3">
      <c r="AE60374" s="70"/>
    </row>
    <row r="60375" spans="31:31" ht="15.75" x14ac:dyDescent="0.3">
      <c r="AE60375" s="70"/>
    </row>
    <row r="60376" spans="31:31" ht="15.75" x14ac:dyDescent="0.3">
      <c r="AE60376" s="70"/>
    </row>
    <row r="60377" spans="31:31" ht="15.75" x14ac:dyDescent="0.3">
      <c r="AE60377" s="70"/>
    </row>
    <row r="60378" spans="31:31" ht="15.75" x14ac:dyDescent="0.3">
      <c r="AE60378" s="70"/>
    </row>
    <row r="60379" spans="31:31" ht="15.75" x14ac:dyDescent="0.3">
      <c r="AE60379" s="70"/>
    </row>
    <row r="60380" spans="31:31" ht="15.75" x14ac:dyDescent="0.3">
      <c r="AE60380" s="70"/>
    </row>
    <row r="60381" spans="31:31" ht="15.75" x14ac:dyDescent="0.3">
      <c r="AE60381" s="70"/>
    </row>
    <row r="60382" spans="31:31" ht="15.75" x14ac:dyDescent="0.3">
      <c r="AE60382" s="70"/>
    </row>
    <row r="60383" spans="31:31" ht="15.75" x14ac:dyDescent="0.3">
      <c r="AE60383" s="70"/>
    </row>
    <row r="60384" spans="31:31" ht="15.75" x14ac:dyDescent="0.3">
      <c r="AE60384" s="70"/>
    </row>
    <row r="60385" spans="31:31" ht="15.75" x14ac:dyDescent="0.3">
      <c r="AE60385" s="70"/>
    </row>
    <row r="60386" spans="31:31" ht="15.75" x14ac:dyDescent="0.3">
      <c r="AE60386" s="70"/>
    </row>
    <row r="60387" spans="31:31" ht="15.75" x14ac:dyDescent="0.3">
      <c r="AE60387" s="70"/>
    </row>
    <row r="60388" spans="31:31" ht="15.75" x14ac:dyDescent="0.3">
      <c r="AE60388" s="70"/>
    </row>
    <row r="60389" spans="31:31" ht="15.75" x14ac:dyDescent="0.3">
      <c r="AE60389" s="70"/>
    </row>
    <row r="60390" spans="31:31" ht="15.75" x14ac:dyDescent="0.3">
      <c r="AE60390" s="70"/>
    </row>
    <row r="60391" spans="31:31" ht="15.75" x14ac:dyDescent="0.3">
      <c r="AE60391" s="70"/>
    </row>
    <row r="60392" spans="31:31" ht="15.75" x14ac:dyDescent="0.3">
      <c r="AE60392" s="70"/>
    </row>
    <row r="60393" spans="31:31" ht="15.75" x14ac:dyDescent="0.3">
      <c r="AE60393" s="70"/>
    </row>
    <row r="60394" spans="31:31" ht="15.75" x14ac:dyDescent="0.3">
      <c r="AE60394" s="70"/>
    </row>
    <row r="60395" spans="31:31" ht="15.75" x14ac:dyDescent="0.3">
      <c r="AE60395" s="70"/>
    </row>
    <row r="60396" spans="31:31" ht="15.75" x14ac:dyDescent="0.3">
      <c r="AE60396" s="70"/>
    </row>
    <row r="60397" spans="31:31" ht="15.75" x14ac:dyDescent="0.3">
      <c r="AE60397" s="70"/>
    </row>
    <row r="60398" spans="31:31" ht="15.75" x14ac:dyDescent="0.3">
      <c r="AE60398" s="70"/>
    </row>
    <row r="60399" spans="31:31" ht="15.75" x14ac:dyDescent="0.3">
      <c r="AE60399" s="70"/>
    </row>
    <row r="60400" spans="31:31" ht="15.75" x14ac:dyDescent="0.3">
      <c r="AE60400" s="70"/>
    </row>
    <row r="60401" spans="31:31" ht="15.75" x14ac:dyDescent="0.3">
      <c r="AE60401" s="70"/>
    </row>
    <row r="60402" spans="31:31" ht="15.75" x14ac:dyDescent="0.3">
      <c r="AE60402" s="70"/>
    </row>
    <row r="60403" spans="31:31" ht="15.75" x14ac:dyDescent="0.3">
      <c r="AE60403" s="70"/>
    </row>
    <row r="60404" spans="31:31" ht="15.75" x14ac:dyDescent="0.3">
      <c r="AE60404" s="70"/>
    </row>
    <row r="60405" spans="31:31" ht="15.75" x14ac:dyDescent="0.3">
      <c r="AE60405" s="70"/>
    </row>
    <row r="60406" spans="31:31" ht="15.75" x14ac:dyDescent="0.3">
      <c r="AE60406" s="70"/>
    </row>
    <row r="60407" spans="31:31" ht="15.75" x14ac:dyDescent="0.3">
      <c r="AE60407" s="70"/>
    </row>
    <row r="60408" spans="31:31" ht="15.75" x14ac:dyDescent="0.3">
      <c r="AE60408" s="70"/>
    </row>
    <row r="60409" spans="31:31" ht="15.75" x14ac:dyDescent="0.3">
      <c r="AE60409" s="70"/>
    </row>
    <row r="60410" spans="31:31" ht="15.75" x14ac:dyDescent="0.3">
      <c r="AE60410" s="70"/>
    </row>
    <row r="60411" spans="31:31" ht="15.75" x14ac:dyDescent="0.3">
      <c r="AE60411" s="70"/>
    </row>
    <row r="60412" spans="31:31" ht="15.75" x14ac:dyDescent="0.3">
      <c r="AE60412" s="70"/>
    </row>
    <row r="60413" spans="31:31" ht="15.75" x14ac:dyDescent="0.3">
      <c r="AE60413" s="70"/>
    </row>
    <row r="60414" spans="31:31" ht="15.75" x14ac:dyDescent="0.3">
      <c r="AE60414" s="70"/>
    </row>
    <row r="60415" spans="31:31" ht="15.75" x14ac:dyDescent="0.3">
      <c r="AE60415" s="70"/>
    </row>
    <row r="60416" spans="31:31" ht="15.75" x14ac:dyDescent="0.3">
      <c r="AE60416" s="70"/>
    </row>
    <row r="60417" spans="31:31" ht="15.75" x14ac:dyDescent="0.3">
      <c r="AE60417" s="70"/>
    </row>
    <row r="60418" spans="31:31" ht="15.75" x14ac:dyDescent="0.3">
      <c r="AE60418" s="70"/>
    </row>
    <row r="60419" spans="31:31" ht="15.75" x14ac:dyDescent="0.3">
      <c r="AE60419" s="70"/>
    </row>
    <row r="60420" spans="31:31" ht="15.75" x14ac:dyDescent="0.3">
      <c r="AE60420" s="70"/>
    </row>
    <row r="60421" spans="31:31" ht="15.75" x14ac:dyDescent="0.3">
      <c r="AE60421" s="70"/>
    </row>
    <row r="60422" spans="31:31" ht="15.75" x14ac:dyDescent="0.3">
      <c r="AE60422" s="70"/>
    </row>
    <row r="60423" spans="31:31" ht="15.75" x14ac:dyDescent="0.3">
      <c r="AE60423" s="70"/>
    </row>
    <row r="60424" spans="31:31" ht="15.75" x14ac:dyDescent="0.3">
      <c r="AE60424" s="70"/>
    </row>
    <row r="60425" spans="31:31" ht="15.75" x14ac:dyDescent="0.3">
      <c r="AE60425" s="70"/>
    </row>
    <row r="60426" spans="31:31" ht="15.75" x14ac:dyDescent="0.3">
      <c r="AE60426" s="70"/>
    </row>
    <row r="60427" spans="31:31" ht="15.75" x14ac:dyDescent="0.3">
      <c r="AE60427" s="70"/>
    </row>
    <row r="60428" spans="31:31" ht="15.75" x14ac:dyDescent="0.3">
      <c r="AE60428" s="70"/>
    </row>
    <row r="60429" spans="31:31" ht="15.75" x14ac:dyDescent="0.3">
      <c r="AE60429" s="70"/>
    </row>
    <row r="60430" spans="31:31" ht="15.75" x14ac:dyDescent="0.3">
      <c r="AE60430" s="70"/>
    </row>
    <row r="60431" spans="31:31" ht="15.75" x14ac:dyDescent="0.3">
      <c r="AE60431" s="70"/>
    </row>
    <row r="60432" spans="31:31" ht="15.75" x14ac:dyDescent="0.3">
      <c r="AE60432" s="70"/>
    </row>
    <row r="60433" spans="31:31" ht="15.75" x14ac:dyDescent="0.3">
      <c r="AE60433" s="70"/>
    </row>
    <row r="60434" spans="31:31" ht="15.75" x14ac:dyDescent="0.3">
      <c r="AE60434" s="70"/>
    </row>
    <row r="60435" spans="31:31" ht="15.75" x14ac:dyDescent="0.3">
      <c r="AE60435" s="70"/>
    </row>
    <row r="60436" spans="31:31" ht="15.75" x14ac:dyDescent="0.3">
      <c r="AE60436" s="70"/>
    </row>
    <row r="60437" spans="31:31" ht="15.75" x14ac:dyDescent="0.3">
      <c r="AE60437" s="70"/>
    </row>
    <row r="60438" spans="31:31" ht="15.75" x14ac:dyDescent="0.3">
      <c r="AE60438" s="70"/>
    </row>
    <row r="60439" spans="31:31" ht="15.75" x14ac:dyDescent="0.3">
      <c r="AE60439" s="70"/>
    </row>
    <row r="60440" spans="31:31" ht="15.75" x14ac:dyDescent="0.3">
      <c r="AE60440" s="70"/>
    </row>
    <row r="60441" spans="31:31" ht="15.75" x14ac:dyDescent="0.3">
      <c r="AE60441" s="70"/>
    </row>
    <row r="60442" spans="31:31" ht="15.75" x14ac:dyDescent="0.3">
      <c r="AE60442" s="70"/>
    </row>
    <row r="60443" spans="31:31" ht="15.75" x14ac:dyDescent="0.3">
      <c r="AE60443" s="70"/>
    </row>
    <row r="60444" spans="31:31" ht="15.75" x14ac:dyDescent="0.3">
      <c r="AE60444" s="70"/>
    </row>
    <row r="60445" spans="31:31" ht="15.75" x14ac:dyDescent="0.3">
      <c r="AE60445" s="70"/>
    </row>
    <row r="60446" spans="31:31" ht="15.75" x14ac:dyDescent="0.3">
      <c r="AE60446" s="70"/>
    </row>
    <row r="60447" spans="31:31" ht="15.75" x14ac:dyDescent="0.3">
      <c r="AE60447" s="70"/>
    </row>
    <row r="60448" spans="31:31" ht="15.75" x14ac:dyDescent="0.3">
      <c r="AE60448" s="70"/>
    </row>
    <row r="60449" spans="31:31" ht="15.75" x14ac:dyDescent="0.3">
      <c r="AE60449" s="70"/>
    </row>
    <row r="60450" spans="31:31" ht="15.75" x14ac:dyDescent="0.3">
      <c r="AE60450" s="70"/>
    </row>
    <row r="60451" spans="31:31" ht="15.75" x14ac:dyDescent="0.3">
      <c r="AE60451" s="70"/>
    </row>
    <row r="60452" spans="31:31" ht="15.75" x14ac:dyDescent="0.3">
      <c r="AE60452" s="70"/>
    </row>
    <row r="60453" spans="31:31" ht="15.75" x14ac:dyDescent="0.3">
      <c r="AE60453" s="70"/>
    </row>
    <row r="60454" spans="31:31" ht="15.75" x14ac:dyDescent="0.3">
      <c r="AE60454" s="70"/>
    </row>
    <row r="60455" spans="31:31" ht="15.75" x14ac:dyDescent="0.3">
      <c r="AE60455" s="70"/>
    </row>
    <row r="60456" spans="31:31" ht="15.75" x14ac:dyDescent="0.3">
      <c r="AE60456" s="70"/>
    </row>
    <row r="60457" spans="31:31" ht="15.75" x14ac:dyDescent="0.3">
      <c r="AE60457" s="70"/>
    </row>
    <row r="60458" spans="31:31" ht="15.75" x14ac:dyDescent="0.3">
      <c r="AE60458" s="70"/>
    </row>
    <row r="60459" spans="31:31" ht="15.75" x14ac:dyDescent="0.3">
      <c r="AE60459" s="70"/>
    </row>
    <row r="60460" spans="31:31" ht="15.75" x14ac:dyDescent="0.3">
      <c r="AE60460" s="70"/>
    </row>
    <row r="60461" spans="31:31" ht="15.75" x14ac:dyDescent="0.3">
      <c r="AE60461" s="70"/>
    </row>
    <row r="60462" spans="31:31" ht="15.75" x14ac:dyDescent="0.3">
      <c r="AE60462" s="70"/>
    </row>
    <row r="60463" spans="31:31" ht="15.75" x14ac:dyDescent="0.3">
      <c r="AE60463" s="70"/>
    </row>
    <row r="60464" spans="31:31" ht="15.75" x14ac:dyDescent="0.3">
      <c r="AE60464" s="70"/>
    </row>
    <row r="60465" spans="31:31" ht="15.75" x14ac:dyDescent="0.3">
      <c r="AE60465" s="70"/>
    </row>
    <row r="60466" spans="31:31" ht="15.75" x14ac:dyDescent="0.3">
      <c r="AE60466" s="70"/>
    </row>
    <row r="60467" spans="31:31" ht="15.75" x14ac:dyDescent="0.3">
      <c r="AE60467" s="70"/>
    </row>
    <row r="60468" spans="31:31" ht="15.75" x14ac:dyDescent="0.3">
      <c r="AE60468" s="70"/>
    </row>
    <row r="60469" spans="31:31" ht="15.75" x14ac:dyDescent="0.3">
      <c r="AE60469" s="70"/>
    </row>
    <row r="60470" spans="31:31" ht="15.75" x14ac:dyDescent="0.3">
      <c r="AE60470" s="70"/>
    </row>
    <row r="60471" spans="31:31" ht="15.75" x14ac:dyDescent="0.3">
      <c r="AE60471" s="70"/>
    </row>
    <row r="60472" spans="31:31" ht="15.75" x14ac:dyDescent="0.3">
      <c r="AE60472" s="70"/>
    </row>
    <row r="60473" spans="31:31" ht="15.75" x14ac:dyDescent="0.3">
      <c r="AE60473" s="70"/>
    </row>
    <row r="60474" spans="31:31" ht="15.75" x14ac:dyDescent="0.3">
      <c r="AE60474" s="70"/>
    </row>
    <row r="60475" spans="31:31" ht="15.75" x14ac:dyDescent="0.3">
      <c r="AE60475" s="70"/>
    </row>
    <row r="60476" spans="31:31" ht="15.75" x14ac:dyDescent="0.3">
      <c r="AE60476" s="70"/>
    </row>
    <row r="60477" spans="31:31" ht="15.75" x14ac:dyDescent="0.3">
      <c r="AE60477" s="70"/>
    </row>
    <row r="60478" spans="31:31" ht="15.75" x14ac:dyDescent="0.3">
      <c r="AE60478" s="70"/>
    </row>
    <row r="60479" spans="31:31" ht="15.75" x14ac:dyDescent="0.3">
      <c r="AE60479" s="70"/>
    </row>
    <row r="60480" spans="31:31" ht="15.75" x14ac:dyDescent="0.3">
      <c r="AE60480" s="70"/>
    </row>
    <row r="60481" spans="31:31" ht="15.75" x14ac:dyDescent="0.3">
      <c r="AE60481" s="70"/>
    </row>
    <row r="60482" spans="31:31" ht="15.75" x14ac:dyDescent="0.3">
      <c r="AE60482" s="70"/>
    </row>
    <row r="60483" spans="31:31" ht="15.75" x14ac:dyDescent="0.3">
      <c r="AE60483" s="70"/>
    </row>
    <row r="60484" spans="31:31" ht="15.75" x14ac:dyDescent="0.3">
      <c r="AE60484" s="70"/>
    </row>
    <row r="60485" spans="31:31" ht="15.75" x14ac:dyDescent="0.3">
      <c r="AE60485" s="70"/>
    </row>
    <row r="60486" spans="31:31" ht="15.75" x14ac:dyDescent="0.3">
      <c r="AE60486" s="70"/>
    </row>
    <row r="60487" spans="31:31" ht="15.75" x14ac:dyDescent="0.3">
      <c r="AE60487" s="70"/>
    </row>
    <row r="60488" spans="31:31" ht="15.75" x14ac:dyDescent="0.3">
      <c r="AE60488" s="70"/>
    </row>
    <row r="60489" spans="31:31" ht="15.75" x14ac:dyDescent="0.3">
      <c r="AE60489" s="70"/>
    </row>
    <row r="60490" spans="31:31" ht="15.75" x14ac:dyDescent="0.3">
      <c r="AE60490" s="70"/>
    </row>
    <row r="60491" spans="31:31" ht="15.75" x14ac:dyDescent="0.3">
      <c r="AE60491" s="70"/>
    </row>
    <row r="60492" spans="31:31" ht="15.75" x14ac:dyDescent="0.3">
      <c r="AE60492" s="70"/>
    </row>
    <row r="60493" spans="31:31" ht="15.75" x14ac:dyDescent="0.3">
      <c r="AE60493" s="70"/>
    </row>
    <row r="60494" spans="31:31" ht="15.75" x14ac:dyDescent="0.3">
      <c r="AE60494" s="70"/>
    </row>
    <row r="60495" spans="31:31" ht="15.75" x14ac:dyDescent="0.3">
      <c r="AE60495" s="70"/>
    </row>
    <row r="60496" spans="31:31" ht="15.75" x14ac:dyDescent="0.3">
      <c r="AE60496" s="70"/>
    </row>
    <row r="60497" spans="31:31" ht="15.75" x14ac:dyDescent="0.3">
      <c r="AE60497" s="70"/>
    </row>
    <row r="60498" spans="31:31" ht="15.75" x14ac:dyDescent="0.3">
      <c r="AE60498" s="70"/>
    </row>
    <row r="60499" spans="31:31" ht="15.75" x14ac:dyDescent="0.3">
      <c r="AE60499" s="70"/>
    </row>
    <row r="60500" spans="31:31" ht="15.75" x14ac:dyDescent="0.3">
      <c r="AE60500" s="70"/>
    </row>
    <row r="60501" spans="31:31" ht="15.75" x14ac:dyDescent="0.3">
      <c r="AE60501" s="70"/>
    </row>
    <row r="60502" spans="31:31" ht="15.75" x14ac:dyDescent="0.3">
      <c r="AE60502" s="70"/>
    </row>
    <row r="60503" spans="31:31" ht="15.75" x14ac:dyDescent="0.3">
      <c r="AE60503" s="70"/>
    </row>
    <row r="60504" spans="31:31" ht="15.75" x14ac:dyDescent="0.3">
      <c r="AE60504" s="70"/>
    </row>
    <row r="60505" spans="31:31" ht="15.75" x14ac:dyDescent="0.3">
      <c r="AE60505" s="70"/>
    </row>
    <row r="60506" spans="31:31" ht="15.75" x14ac:dyDescent="0.3">
      <c r="AE60506" s="70"/>
    </row>
    <row r="60507" spans="31:31" ht="15.75" x14ac:dyDescent="0.3">
      <c r="AE60507" s="70"/>
    </row>
    <row r="60508" spans="31:31" ht="15.75" x14ac:dyDescent="0.3">
      <c r="AE60508" s="70"/>
    </row>
    <row r="60509" spans="31:31" ht="15.75" x14ac:dyDescent="0.3">
      <c r="AE60509" s="70"/>
    </row>
    <row r="60510" spans="31:31" ht="15.75" x14ac:dyDescent="0.3">
      <c r="AE60510" s="70"/>
    </row>
    <row r="60511" spans="31:31" ht="15.75" x14ac:dyDescent="0.3">
      <c r="AE60511" s="70"/>
    </row>
    <row r="60512" spans="31:31" ht="15.75" x14ac:dyDescent="0.3">
      <c r="AE60512" s="70"/>
    </row>
    <row r="60513" spans="31:31" ht="15.75" x14ac:dyDescent="0.3">
      <c r="AE60513" s="70"/>
    </row>
    <row r="60514" spans="31:31" ht="15.75" x14ac:dyDescent="0.3">
      <c r="AE60514" s="70"/>
    </row>
    <row r="60515" spans="31:31" ht="15.75" x14ac:dyDescent="0.3">
      <c r="AE60515" s="70"/>
    </row>
    <row r="60516" spans="31:31" ht="15.75" x14ac:dyDescent="0.3">
      <c r="AE60516" s="70"/>
    </row>
    <row r="60517" spans="31:31" ht="15.75" x14ac:dyDescent="0.3">
      <c r="AE60517" s="70"/>
    </row>
    <row r="60518" spans="31:31" ht="15.75" x14ac:dyDescent="0.3">
      <c r="AE60518" s="70"/>
    </row>
    <row r="60519" spans="31:31" ht="15.75" x14ac:dyDescent="0.3">
      <c r="AE60519" s="70"/>
    </row>
    <row r="60520" spans="31:31" ht="15.75" x14ac:dyDescent="0.3">
      <c r="AE60520" s="70"/>
    </row>
    <row r="60521" spans="31:31" ht="15.75" x14ac:dyDescent="0.3">
      <c r="AE60521" s="70"/>
    </row>
    <row r="60522" spans="31:31" ht="15.75" x14ac:dyDescent="0.3">
      <c r="AE60522" s="70"/>
    </row>
    <row r="60523" spans="31:31" ht="15.75" x14ac:dyDescent="0.3">
      <c r="AE60523" s="70"/>
    </row>
    <row r="60524" spans="31:31" ht="15.75" x14ac:dyDescent="0.3">
      <c r="AE60524" s="70"/>
    </row>
    <row r="60525" spans="31:31" ht="15.75" x14ac:dyDescent="0.3">
      <c r="AE60525" s="70"/>
    </row>
    <row r="60526" spans="31:31" ht="15.75" x14ac:dyDescent="0.3">
      <c r="AE60526" s="70"/>
    </row>
    <row r="60527" spans="31:31" ht="15.75" x14ac:dyDescent="0.3">
      <c r="AE60527" s="70"/>
    </row>
    <row r="60528" spans="31:31" ht="15.75" x14ac:dyDescent="0.3">
      <c r="AE60528" s="70"/>
    </row>
    <row r="60529" spans="31:31" ht="15.75" x14ac:dyDescent="0.3">
      <c r="AE60529" s="70"/>
    </row>
    <row r="60530" spans="31:31" ht="15.75" x14ac:dyDescent="0.3">
      <c r="AE60530" s="70"/>
    </row>
    <row r="60531" spans="31:31" ht="15.75" x14ac:dyDescent="0.3">
      <c r="AE60531" s="70"/>
    </row>
    <row r="60532" spans="31:31" ht="15.75" x14ac:dyDescent="0.3">
      <c r="AE60532" s="70"/>
    </row>
    <row r="60533" spans="31:31" ht="15.75" x14ac:dyDescent="0.3">
      <c r="AE60533" s="70"/>
    </row>
    <row r="60534" spans="31:31" ht="15.75" x14ac:dyDescent="0.3">
      <c r="AE60534" s="70"/>
    </row>
    <row r="60535" spans="31:31" ht="15.75" x14ac:dyDescent="0.3">
      <c r="AE60535" s="70"/>
    </row>
    <row r="60536" spans="31:31" ht="15.75" x14ac:dyDescent="0.3">
      <c r="AE60536" s="70"/>
    </row>
    <row r="60537" spans="31:31" ht="15.75" x14ac:dyDescent="0.3">
      <c r="AE60537" s="70"/>
    </row>
    <row r="60538" spans="31:31" ht="15.75" x14ac:dyDescent="0.3">
      <c r="AE60538" s="70"/>
    </row>
    <row r="60539" spans="31:31" ht="15.75" x14ac:dyDescent="0.3">
      <c r="AE60539" s="70"/>
    </row>
    <row r="60540" spans="31:31" ht="15.75" x14ac:dyDescent="0.3">
      <c r="AE60540" s="70"/>
    </row>
    <row r="60541" spans="31:31" ht="15.75" x14ac:dyDescent="0.3">
      <c r="AE60541" s="70"/>
    </row>
    <row r="60542" spans="31:31" ht="15.75" x14ac:dyDescent="0.3">
      <c r="AE60542" s="70"/>
    </row>
    <row r="60543" spans="31:31" ht="15.75" x14ac:dyDescent="0.3">
      <c r="AE60543" s="70"/>
    </row>
    <row r="60544" spans="31:31" ht="15.75" x14ac:dyDescent="0.3">
      <c r="AE60544" s="70"/>
    </row>
    <row r="60545" spans="31:31" ht="15.75" x14ac:dyDescent="0.3">
      <c r="AE60545" s="70"/>
    </row>
    <row r="60546" spans="31:31" ht="15.75" x14ac:dyDescent="0.3">
      <c r="AE60546" s="70"/>
    </row>
    <row r="60547" spans="31:31" ht="15.75" x14ac:dyDescent="0.3">
      <c r="AE60547" s="70"/>
    </row>
    <row r="60548" spans="31:31" ht="15.75" x14ac:dyDescent="0.3">
      <c r="AE60548" s="70"/>
    </row>
    <row r="60549" spans="31:31" ht="15.75" x14ac:dyDescent="0.3">
      <c r="AE60549" s="70"/>
    </row>
    <row r="60550" spans="31:31" ht="15.75" x14ac:dyDescent="0.3">
      <c r="AE60550" s="70"/>
    </row>
    <row r="60551" spans="31:31" ht="15.75" x14ac:dyDescent="0.3">
      <c r="AE60551" s="70"/>
    </row>
    <row r="60552" spans="31:31" ht="15.75" x14ac:dyDescent="0.3">
      <c r="AE60552" s="70"/>
    </row>
    <row r="60553" spans="31:31" ht="15.75" x14ac:dyDescent="0.3">
      <c r="AE60553" s="70"/>
    </row>
    <row r="60554" spans="31:31" ht="15.75" x14ac:dyDescent="0.3">
      <c r="AE60554" s="70"/>
    </row>
    <row r="60555" spans="31:31" ht="15.75" x14ac:dyDescent="0.3">
      <c r="AE60555" s="70"/>
    </row>
    <row r="60556" spans="31:31" ht="15.75" x14ac:dyDescent="0.3">
      <c r="AE60556" s="70"/>
    </row>
    <row r="60557" spans="31:31" ht="15.75" x14ac:dyDescent="0.3">
      <c r="AE60557" s="70"/>
    </row>
    <row r="60558" spans="31:31" ht="15.75" x14ac:dyDescent="0.3">
      <c r="AE60558" s="70"/>
    </row>
    <row r="60559" spans="31:31" ht="15.75" x14ac:dyDescent="0.3">
      <c r="AE60559" s="70"/>
    </row>
    <row r="60560" spans="31:31" ht="15.75" x14ac:dyDescent="0.3">
      <c r="AE60560" s="70"/>
    </row>
    <row r="60561" spans="31:31" ht="15.75" x14ac:dyDescent="0.3">
      <c r="AE60561" s="70"/>
    </row>
    <row r="60562" spans="31:31" ht="15.75" x14ac:dyDescent="0.3">
      <c r="AE60562" s="70"/>
    </row>
    <row r="60563" spans="31:31" ht="15.75" x14ac:dyDescent="0.3">
      <c r="AE60563" s="70"/>
    </row>
    <row r="60564" spans="31:31" ht="15.75" x14ac:dyDescent="0.3">
      <c r="AE60564" s="70"/>
    </row>
    <row r="60565" spans="31:31" ht="15.75" x14ac:dyDescent="0.3">
      <c r="AE60565" s="70"/>
    </row>
    <row r="60566" spans="31:31" ht="15.75" x14ac:dyDescent="0.3">
      <c r="AE60566" s="70"/>
    </row>
    <row r="60567" spans="31:31" ht="15.75" x14ac:dyDescent="0.3">
      <c r="AE60567" s="70"/>
    </row>
    <row r="60568" spans="31:31" ht="15.75" x14ac:dyDescent="0.3">
      <c r="AE60568" s="70"/>
    </row>
    <row r="60569" spans="31:31" ht="15.75" x14ac:dyDescent="0.3">
      <c r="AE60569" s="70"/>
    </row>
    <row r="60570" spans="31:31" ht="15.75" x14ac:dyDescent="0.3">
      <c r="AE60570" s="70"/>
    </row>
    <row r="60571" spans="31:31" ht="15.75" x14ac:dyDescent="0.3">
      <c r="AE60571" s="70"/>
    </row>
    <row r="60572" spans="31:31" ht="15.75" x14ac:dyDescent="0.3">
      <c r="AE60572" s="70"/>
    </row>
    <row r="60573" spans="31:31" ht="15.75" x14ac:dyDescent="0.3">
      <c r="AE60573" s="70"/>
    </row>
    <row r="60574" spans="31:31" ht="15.75" x14ac:dyDescent="0.3">
      <c r="AE60574" s="70"/>
    </row>
    <row r="60575" spans="31:31" ht="15.75" x14ac:dyDescent="0.3">
      <c r="AE60575" s="70"/>
    </row>
    <row r="60576" spans="31:31" ht="15.75" x14ac:dyDescent="0.3">
      <c r="AE60576" s="70"/>
    </row>
    <row r="60577" spans="31:31" ht="15.75" x14ac:dyDescent="0.3">
      <c r="AE60577" s="70"/>
    </row>
    <row r="60578" spans="31:31" ht="15.75" x14ac:dyDescent="0.3">
      <c r="AE60578" s="70"/>
    </row>
    <row r="60579" spans="31:31" ht="15.75" x14ac:dyDescent="0.3">
      <c r="AE60579" s="70"/>
    </row>
    <row r="60580" spans="31:31" ht="15.75" x14ac:dyDescent="0.3">
      <c r="AE60580" s="70"/>
    </row>
    <row r="60581" spans="31:31" ht="15.75" x14ac:dyDescent="0.3">
      <c r="AE60581" s="70"/>
    </row>
    <row r="60582" spans="31:31" ht="15.75" x14ac:dyDescent="0.3">
      <c r="AE60582" s="70"/>
    </row>
    <row r="60583" spans="31:31" ht="15.75" x14ac:dyDescent="0.3">
      <c r="AE60583" s="70"/>
    </row>
    <row r="60584" spans="31:31" ht="15.75" x14ac:dyDescent="0.3">
      <c r="AE60584" s="70"/>
    </row>
    <row r="60585" spans="31:31" ht="15.75" x14ac:dyDescent="0.3">
      <c r="AE60585" s="70"/>
    </row>
    <row r="60586" spans="31:31" ht="15.75" x14ac:dyDescent="0.3">
      <c r="AE60586" s="70"/>
    </row>
    <row r="60587" spans="31:31" ht="15.75" x14ac:dyDescent="0.3">
      <c r="AE60587" s="70"/>
    </row>
    <row r="60588" spans="31:31" ht="15.75" x14ac:dyDescent="0.3">
      <c r="AE60588" s="70"/>
    </row>
    <row r="60589" spans="31:31" ht="15.75" x14ac:dyDescent="0.3">
      <c r="AE60589" s="70"/>
    </row>
    <row r="60590" spans="31:31" ht="15.75" x14ac:dyDescent="0.3">
      <c r="AE60590" s="70"/>
    </row>
    <row r="60591" spans="31:31" ht="15.75" x14ac:dyDescent="0.3">
      <c r="AE60591" s="70"/>
    </row>
    <row r="60592" spans="31:31" ht="15.75" x14ac:dyDescent="0.3">
      <c r="AE60592" s="70"/>
    </row>
    <row r="60593" spans="31:31" ht="15.75" x14ac:dyDescent="0.3">
      <c r="AE60593" s="70"/>
    </row>
    <row r="60594" spans="31:31" ht="15.75" x14ac:dyDescent="0.3">
      <c r="AE60594" s="70"/>
    </row>
    <row r="60595" spans="31:31" ht="15.75" x14ac:dyDescent="0.3">
      <c r="AE60595" s="70"/>
    </row>
    <row r="60596" spans="31:31" ht="15.75" x14ac:dyDescent="0.3">
      <c r="AE60596" s="70"/>
    </row>
    <row r="60597" spans="31:31" ht="15.75" x14ac:dyDescent="0.3">
      <c r="AE60597" s="70"/>
    </row>
    <row r="60598" spans="31:31" ht="15.75" x14ac:dyDescent="0.3">
      <c r="AE60598" s="70"/>
    </row>
    <row r="60599" spans="31:31" ht="15.75" x14ac:dyDescent="0.3">
      <c r="AE60599" s="70"/>
    </row>
    <row r="60600" spans="31:31" ht="15.75" x14ac:dyDescent="0.3">
      <c r="AE60600" s="70"/>
    </row>
    <row r="60601" spans="31:31" ht="15.75" x14ac:dyDescent="0.3">
      <c r="AE60601" s="70"/>
    </row>
    <row r="60602" spans="31:31" ht="15.75" x14ac:dyDescent="0.3">
      <c r="AE60602" s="70"/>
    </row>
    <row r="60603" spans="31:31" ht="15.75" x14ac:dyDescent="0.3">
      <c r="AE60603" s="70"/>
    </row>
    <row r="60604" spans="31:31" ht="15.75" x14ac:dyDescent="0.3">
      <c r="AE60604" s="70"/>
    </row>
    <row r="60605" spans="31:31" ht="15.75" x14ac:dyDescent="0.3">
      <c r="AE60605" s="70"/>
    </row>
    <row r="60606" spans="31:31" ht="15.75" x14ac:dyDescent="0.3">
      <c r="AE60606" s="70"/>
    </row>
    <row r="60607" spans="31:31" ht="15.75" x14ac:dyDescent="0.3">
      <c r="AE60607" s="70"/>
    </row>
    <row r="60608" spans="31:31" ht="15.75" x14ac:dyDescent="0.3">
      <c r="AE60608" s="70"/>
    </row>
    <row r="60609" spans="31:31" ht="15.75" x14ac:dyDescent="0.3">
      <c r="AE60609" s="70"/>
    </row>
    <row r="60610" spans="31:31" ht="15.75" x14ac:dyDescent="0.3">
      <c r="AE60610" s="70"/>
    </row>
    <row r="60611" spans="31:31" ht="15.75" x14ac:dyDescent="0.3">
      <c r="AE60611" s="70"/>
    </row>
    <row r="60612" spans="31:31" ht="15.75" x14ac:dyDescent="0.3">
      <c r="AE60612" s="70"/>
    </row>
    <row r="60613" spans="31:31" ht="15.75" x14ac:dyDescent="0.3">
      <c r="AE60613" s="70"/>
    </row>
    <row r="60614" spans="31:31" ht="15.75" x14ac:dyDescent="0.3">
      <c r="AE60614" s="70"/>
    </row>
    <row r="60615" spans="31:31" ht="15.75" x14ac:dyDescent="0.3">
      <c r="AE60615" s="70"/>
    </row>
    <row r="60616" spans="31:31" ht="15.75" x14ac:dyDescent="0.3">
      <c r="AE60616" s="70"/>
    </row>
    <row r="60617" spans="31:31" ht="15.75" x14ac:dyDescent="0.3">
      <c r="AE60617" s="70"/>
    </row>
    <row r="60618" spans="31:31" ht="15.75" x14ac:dyDescent="0.3">
      <c r="AE60618" s="70"/>
    </row>
    <row r="60619" spans="31:31" ht="15.75" x14ac:dyDescent="0.3">
      <c r="AE60619" s="70"/>
    </row>
    <row r="60620" spans="31:31" ht="15.75" x14ac:dyDescent="0.3">
      <c r="AE60620" s="70"/>
    </row>
    <row r="60621" spans="31:31" ht="15.75" x14ac:dyDescent="0.3">
      <c r="AE60621" s="70"/>
    </row>
    <row r="60622" spans="31:31" ht="15.75" x14ac:dyDescent="0.3">
      <c r="AE60622" s="70"/>
    </row>
    <row r="60623" spans="31:31" ht="15.75" x14ac:dyDescent="0.3">
      <c r="AE60623" s="70"/>
    </row>
    <row r="60624" spans="31:31" ht="15.75" x14ac:dyDescent="0.3">
      <c r="AE60624" s="70"/>
    </row>
    <row r="60625" spans="31:31" ht="15.75" x14ac:dyDescent="0.3">
      <c r="AE60625" s="70"/>
    </row>
    <row r="60626" spans="31:31" ht="15.75" x14ac:dyDescent="0.3">
      <c r="AE60626" s="70"/>
    </row>
    <row r="60627" spans="31:31" ht="15.75" x14ac:dyDescent="0.3">
      <c r="AE60627" s="70"/>
    </row>
    <row r="60628" spans="31:31" ht="15.75" x14ac:dyDescent="0.3">
      <c r="AE60628" s="70"/>
    </row>
    <row r="60629" spans="31:31" ht="15.75" x14ac:dyDescent="0.3">
      <c r="AE60629" s="70"/>
    </row>
    <row r="60630" spans="31:31" ht="15.75" x14ac:dyDescent="0.3">
      <c r="AE60630" s="70"/>
    </row>
    <row r="60631" spans="31:31" ht="15.75" x14ac:dyDescent="0.3">
      <c r="AE60631" s="70"/>
    </row>
    <row r="60632" spans="31:31" ht="15.75" x14ac:dyDescent="0.3">
      <c r="AE60632" s="70"/>
    </row>
    <row r="60633" spans="31:31" ht="15.75" x14ac:dyDescent="0.3">
      <c r="AE60633" s="70"/>
    </row>
    <row r="60634" spans="31:31" ht="15.75" x14ac:dyDescent="0.3">
      <c r="AE60634" s="70"/>
    </row>
    <row r="60635" spans="31:31" ht="15.75" x14ac:dyDescent="0.3">
      <c r="AE60635" s="70"/>
    </row>
    <row r="60636" spans="31:31" ht="15.75" x14ac:dyDescent="0.3">
      <c r="AE60636" s="70"/>
    </row>
    <row r="60637" spans="31:31" ht="15.75" x14ac:dyDescent="0.3">
      <c r="AE60637" s="70"/>
    </row>
    <row r="60638" spans="31:31" ht="15.75" x14ac:dyDescent="0.3">
      <c r="AE60638" s="70"/>
    </row>
    <row r="60639" spans="31:31" ht="15.75" x14ac:dyDescent="0.3">
      <c r="AE60639" s="70"/>
    </row>
    <row r="60640" spans="31:31" ht="15.75" x14ac:dyDescent="0.3">
      <c r="AE60640" s="70"/>
    </row>
    <row r="60641" spans="31:31" ht="15.75" x14ac:dyDescent="0.3">
      <c r="AE60641" s="70"/>
    </row>
    <row r="60642" spans="31:31" ht="15.75" x14ac:dyDescent="0.3">
      <c r="AE60642" s="70"/>
    </row>
    <row r="60643" spans="31:31" ht="15.75" x14ac:dyDescent="0.3">
      <c r="AE60643" s="70"/>
    </row>
    <row r="60644" spans="31:31" ht="15.75" x14ac:dyDescent="0.3">
      <c r="AE60644" s="70"/>
    </row>
    <row r="60645" spans="31:31" ht="15.75" x14ac:dyDescent="0.3">
      <c r="AE60645" s="70"/>
    </row>
    <row r="60646" spans="31:31" ht="15.75" x14ac:dyDescent="0.3">
      <c r="AE60646" s="70"/>
    </row>
    <row r="60647" spans="31:31" ht="15.75" x14ac:dyDescent="0.3">
      <c r="AE60647" s="70"/>
    </row>
    <row r="60648" spans="31:31" ht="15.75" x14ac:dyDescent="0.3">
      <c r="AE60648" s="70"/>
    </row>
    <row r="60649" spans="31:31" ht="15.75" x14ac:dyDescent="0.3">
      <c r="AE60649" s="70"/>
    </row>
    <row r="60650" spans="31:31" ht="15.75" x14ac:dyDescent="0.3">
      <c r="AE60650" s="70"/>
    </row>
    <row r="60651" spans="31:31" ht="15.75" x14ac:dyDescent="0.3">
      <c r="AE60651" s="70"/>
    </row>
    <row r="60652" spans="31:31" ht="15.75" x14ac:dyDescent="0.3">
      <c r="AE60652" s="70"/>
    </row>
    <row r="60653" spans="31:31" ht="15.75" x14ac:dyDescent="0.3">
      <c r="AE60653" s="70"/>
    </row>
    <row r="60654" spans="31:31" ht="15.75" x14ac:dyDescent="0.3">
      <c r="AE60654" s="70"/>
    </row>
    <row r="60655" spans="31:31" ht="15.75" x14ac:dyDescent="0.3">
      <c r="AE60655" s="70"/>
    </row>
    <row r="60656" spans="31:31" ht="15.75" x14ac:dyDescent="0.3">
      <c r="AE60656" s="70"/>
    </row>
    <row r="60657" spans="31:31" ht="15.75" x14ac:dyDescent="0.3">
      <c r="AE60657" s="70"/>
    </row>
    <row r="60658" spans="31:31" ht="15.75" x14ac:dyDescent="0.3">
      <c r="AE60658" s="70"/>
    </row>
    <row r="60659" spans="31:31" ht="15.75" x14ac:dyDescent="0.3">
      <c r="AE60659" s="70"/>
    </row>
    <row r="60660" spans="31:31" ht="15.75" x14ac:dyDescent="0.3">
      <c r="AE60660" s="70"/>
    </row>
    <row r="60661" spans="31:31" ht="15.75" x14ac:dyDescent="0.3">
      <c r="AE60661" s="70"/>
    </row>
    <row r="60662" spans="31:31" ht="15.75" x14ac:dyDescent="0.3">
      <c r="AE60662" s="70"/>
    </row>
    <row r="60663" spans="31:31" ht="15.75" x14ac:dyDescent="0.3">
      <c r="AE60663" s="70"/>
    </row>
    <row r="60664" spans="31:31" ht="15.75" x14ac:dyDescent="0.3">
      <c r="AE60664" s="70"/>
    </row>
    <row r="60665" spans="31:31" ht="15.75" x14ac:dyDescent="0.3">
      <c r="AE60665" s="70"/>
    </row>
    <row r="60666" spans="31:31" ht="15.75" x14ac:dyDescent="0.3">
      <c r="AE60666" s="70"/>
    </row>
    <row r="60667" spans="31:31" ht="15.75" x14ac:dyDescent="0.3">
      <c r="AE60667" s="70"/>
    </row>
    <row r="60668" spans="31:31" ht="15.75" x14ac:dyDescent="0.3">
      <c r="AE60668" s="70"/>
    </row>
    <row r="60669" spans="31:31" ht="15.75" x14ac:dyDescent="0.3">
      <c r="AE60669" s="70"/>
    </row>
    <row r="60670" spans="31:31" ht="15.75" x14ac:dyDescent="0.3">
      <c r="AE60670" s="70"/>
    </row>
    <row r="60671" spans="31:31" ht="15.75" x14ac:dyDescent="0.3">
      <c r="AE60671" s="70"/>
    </row>
    <row r="60672" spans="31:31" ht="15.75" x14ac:dyDescent="0.3">
      <c r="AE60672" s="70"/>
    </row>
    <row r="60673" spans="31:31" ht="15.75" x14ac:dyDescent="0.3">
      <c r="AE60673" s="70"/>
    </row>
    <row r="60674" spans="31:31" ht="15.75" x14ac:dyDescent="0.3">
      <c r="AE60674" s="70"/>
    </row>
    <row r="60675" spans="31:31" ht="15.75" x14ac:dyDescent="0.3">
      <c r="AE60675" s="70"/>
    </row>
    <row r="60676" spans="31:31" ht="15.75" x14ac:dyDescent="0.3">
      <c r="AE60676" s="70"/>
    </row>
    <row r="60677" spans="31:31" ht="15.75" x14ac:dyDescent="0.3">
      <c r="AE60677" s="70"/>
    </row>
    <row r="60678" spans="31:31" ht="15.75" x14ac:dyDescent="0.3">
      <c r="AE60678" s="70"/>
    </row>
    <row r="60679" spans="31:31" ht="15.75" x14ac:dyDescent="0.3">
      <c r="AE60679" s="70"/>
    </row>
    <row r="60680" spans="31:31" ht="15.75" x14ac:dyDescent="0.3">
      <c r="AE60680" s="70"/>
    </row>
    <row r="60681" spans="31:31" ht="15.75" x14ac:dyDescent="0.3">
      <c r="AE60681" s="70"/>
    </row>
    <row r="60682" spans="31:31" ht="15.75" x14ac:dyDescent="0.3">
      <c r="AE60682" s="70"/>
    </row>
    <row r="60683" spans="31:31" ht="15.75" x14ac:dyDescent="0.3">
      <c r="AE60683" s="70"/>
    </row>
    <row r="60684" spans="31:31" ht="15.75" x14ac:dyDescent="0.3">
      <c r="AE60684" s="70"/>
    </row>
    <row r="60685" spans="31:31" ht="15.75" x14ac:dyDescent="0.3">
      <c r="AE60685" s="70"/>
    </row>
    <row r="60686" spans="31:31" ht="15.75" x14ac:dyDescent="0.3">
      <c r="AE60686" s="70"/>
    </row>
    <row r="60687" spans="31:31" ht="15.75" x14ac:dyDescent="0.3">
      <c r="AE60687" s="70"/>
    </row>
    <row r="60688" spans="31:31" ht="15.75" x14ac:dyDescent="0.3">
      <c r="AE60688" s="70"/>
    </row>
    <row r="60689" spans="31:31" ht="15.75" x14ac:dyDescent="0.3">
      <c r="AE60689" s="70"/>
    </row>
    <row r="60690" spans="31:31" ht="15.75" x14ac:dyDescent="0.3">
      <c r="AE60690" s="70"/>
    </row>
    <row r="60691" spans="31:31" ht="15.75" x14ac:dyDescent="0.3">
      <c r="AE60691" s="70"/>
    </row>
    <row r="60692" spans="31:31" ht="15.75" x14ac:dyDescent="0.3">
      <c r="AE60692" s="70"/>
    </row>
    <row r="60693" spans="31:31" ht="15.75" x14ac:dyDescent="0.3">
      <c r="AE60693" s="70"/>
    </row>
    <row r="60694" spans="31:31" ht="15.75" x14ac:dyDescent="0.3">
      <c r="AE60694" s="70"/>
    </row>
    <row r="60695" spans="31:31" ht="15.75" x14ac:dyDescent="0.3">
      <c r="AE60695" s="70"/>
    </row>
    <row r="60696" spans="31:31" ht="15.75" x14ac:dyDescent="0.3">
      <c r="AE60696" s="70"/>
    </row>
    <row r="60697" spans="31:31" ht="15.75" x14ac:dyDescent="0.3">
      <c r="AE60697" s="70"/>
    </row>
    <row r="60698" spans="31:31" ht="15.75" x14ac:dyDescent="0.3">
      <c r="AE60698" s="70"/>
    </row>
    <row r="60699" spans="31:31" ht="15.75" x14ac:dyDescent="0.3">
      <c r="AE60699" s="70"/>
    </row>
    <row r="60700" spans="31:31" ht="15.75" x14ac:dyDescent="0.3">
      <c r="AE60700" s="70"/>
    </row>
    <row r="60701" spans="31:31" ht="15.75" x14ac:dyDescent="0.3">
      <c r="AE60701" s="70"/>
    </row>
    <row r="60702" spans="31:31" ht="15.75" x14ac:dyDescent="0.3">
      <c r="AE60702" s="70"/>
    </row>
    <row r="60703" spans="31:31" ht="15.75" x14ac:dyDescent="0.3">
      <c r="AE60703" s="70"/>
    </row>
    <row r="60704" spans="31:31" ht="15.75" x14ac:dyDescent="0.3">
      <c r="AE60704" s="70"/>
    </row>
    <row r="60705" spans="31:31" ht="15.75" x14ac:dyDescent="0.3">
      <c r="AE60705" s="70"/>
    </row>
    <row r="60706" spans="31:31" ht="15.75" x14ac:dyDescent="0.3">
      <c r="AE60706" s="70"/>
    </row>
    <row r="60707" spans="31:31" ht="15.75" x14ac:dyDescent="0.3">
      <c r="AE60707" s="70"/>
    </row>
    <row r="60708" spans="31:31" ht="15.75" x14ac:dyDescent="0.3">
      <c r="AE60708" s="70"/>
    </row>
    <row r="60709" spans="31:31" ht="15.75" x14ac:dyDescent="0.3">
      <c r="AE60709" s="70"/>
    </row>
    <row r="60710" spans="31:31" ht="15.75" x14ac:dyDescent="0.3">
      <c r="AE60710" s="70"/>
    </row>
    <row r="60711" spans="31:31" ht="15.75" x14ac:dyDescent="0.3">
      <c r="AE60711" s="70"/>
    </row>
    <row r="60712" spans="31:31" ht="15.75" x14ac:dyDescent="0.3">
      <c r="AE60712" s="70"/>
    </row>
    <row r="60713" spans="31:31" ht="15.75" x14ac:dyDescent="0.3">
      <c r="AE60713" s="70"/>
    </row>
    <row r="60714" spans="31:31" ht="15.75" x14ac:dyDescent="0.3">
      <c r="AE60714" s="70"/>
    </row>
    <row r="60715" spans="31:31" ht="15.75" x14ac:dyDescent="0.3">
      <c r="AE60715" s="70"/>
    </row>
    <row r="60716" spans="31:31" ht="15.75" x14ac:dyDescent="0.3">
      <c r="AE60716" s="70"/>
    </row>
    <row r="60717" spans="31:31" ht="15.75" x14ac:dyDescent="0.3">
      <c r="AE60717" s="70"/>
    </row>
    <row r="60718" spans="31:31" ht="15.75" x14ac:dyDescent="0.3">
      <c r="AE60718" s="70"/>
    </row>
    <row r="60719" spans="31:31" ht="15.75" x14ac:dyDescent="0.3">
      <c r="AE60719" s="70"/>
    </row>
    <row r="60720" spans="31:31" ht="15.75" x14ac:dyDescent="0.3">
      <c r="AE60720" s="70"/>
    </row>
    <row r="60721" spans="31:31" ht="15.75" x14ac:dyDescent="0.3">
      <c r="AE60721" s="70"/>
    </row>
    <row r="60722" spans="31:31" ht="15.75" x14ac:dyDescent="0.3">
      <c r="AE60722" s="70"/>
    </row>
    <row r="60723" spans="31:31" ht="15.75" x14ac:dyDescent="0.3">
      <c r="AE60723" s="70"/>
    </row>
    <row r="60724" spans="31:31" ht="15.75" x14ac:dyDescent="0.3">
      <c r="AE60724" s="70"/>
    </row>
    <row r="60725" spans="31:31" ht="15.75" x14ac:dyDescent="0.3">
      <c r="AE60725" s="70"/>
    </row>
    <row r="60726" spans="31:31" ht="15.75" x14ac:dyDescent="0.3">
      <c r="AE60726" s="70"/>
    </row>
    <row r="60727" spans="31:31" ht="15.75" x14ac:dyDescent="0.3">
      <c r="AE60727" s="70"/>
    </row>
    <row r="60728" spans="31:31" ht="15.75" x14ac:dyDescent="0.3">
      <c r="AE60728" s="70"/>
    </row>
    <row r="60729" spans="31:31" ht="15.75" x14ac:dyDescent="0.3">
      <c r="AE60729" s="70"/>
    </row>
    <row r="60730" spans="31:31" ht="15.75" x14ac:dyDescent="0.3">
      <c r="AE60730" s="70"/>
    </row>
    <row r="60731" spans="31:31" ht="15.75" x14ac:dyDescent="0.3">
      <c r="AE60731" s="70"/>
    </row>
    <row r="60732" spans="31:31" ht="15.75" x14ac:dyDescent="0.3">
      <c r="AE60732" s="70"/>
    </row>
    <row r="60733" spans="31:31" ht="15.75" x14ac:dyDescent="0.3">
      <c r="AE60733" s="70"/>
    </row>
    <row r="60734" spans="31:31" ht="15.75" x14ac:dyDescent="0.3">
      <c r="AE60734" s="70"/>
    </row>
    <row r="60735" spans="31:31" ht="15.75" x14ac:dyDescent="0.3">
      <c r="AE60735" s="70"/>
    </row>
    <row r="60736" spans="31:31" ht="15.75" x14ac:dyDescent="0.3">
      <c r="AE60736" s="70"/>
    </row>
    <row r="60737" spans="31:31" ht="15.75" x14ac:dyDescent="0.3">
      <c r="AE60737" s="70"/>
    </row>
    <row r="60738" spans="31:31" ht="15.75" x14ac:dyDescent="0.3">
      <c r="AE60738" s="70"/>
    </row>
    <row r="60739" spans="31:31" ht="15.75" x14ac:dyDescent="0.3">
      <c r="AE60739" s="70"/>
    </row>
    <row r="60740" spans="31:31" ht="15.75" x14ac:dyDescent="0.3">
      <c r="AE60740" s="70"/>
    </row>
    <row r="60741" spans="31:31" ht="15.75" x14ac:dyDescent="0.3">
      <c r="AE60741" s="70"/>
    </row>
    <row r="60742" spans="31:31" ht="15.75" x14ac:dyDescent="0.3">
      <c r="AE60742" s="70"/>
    </row>
    <row r="60743" spans="31:31" ht="15.75" x14ac:dyDescent="0.3">
      <c r="AE60743" s="70"/>
    </row>
    <row r="60744" spans="31:31" ht="15.75" x14ac:dyDescent="0.3">
      <c r="AE60744" s="70"/>
    </row>
    <row r="60745" spans="31:31" ht="15.75" x14ac:dyDescent="0.3">
      <c r="AE60745" s="70"/>
    </row>
    <row r="60746" spans="31:31" ht="15.75" x14ac:dyDescent="0.3">
      <c r="AE60746" s="70"/>
    </row>
    <row r="60747" spans="31:31" ht="15.75" x14ac:dyDescent="0.3">
      <c r="AE60747" s="70"/>
    </row>
    <row r="60748" spans="31:31" ht="15.75" x14ac:dyDescent="0.3">
      <c r="AE60748" s="70"/>
    </row>
    <row r="60749" spans="31:31" ht="15.75" x14ac:dyDescent="0.3">
      <c r="AE60749" s="70"/>
    </row>
    <row r="60750" spans="31:31" ht="15.75" x14ac:dyDescent="0.3">
      <c r="AE60750" s="70"/>
    </row>
    <row r="60751" spans="31:31" ht="15.75" x14ac:dyDescent="0.3">
      <c r="AE60751" s="70"/>
    </row>
    <row r="60752" spans="31:31" ht="15.75" x14ac:dyDescent="0.3">
      <c r="AE60752" s="70"/>
    </row>
    <row r="60753" spans="31:31" ht="15.75" x14ac:dyDescent="0.3">
      <c r="AE60753" s="70"/>
    </row>
    <row r="60754" spans="31:31" ht="15.75" x14ac:dyDescent="0.3">
      <c r="AE60754" s="70"/>
    </row>
    <row r="60755" spans="31:31" ht="15.75" x14ac:dyDescent="0.3">
      <c r="AE60755" s="70"/>
    </row>
    <row r="60756" spans="31:31" ht="15.75" x14ac:dyDescent="0.3">
      <c r="AE60756" s="70"/>
    </row>
    <row r="60757" spans="31:31" ht="15.75" x14ac:dyDescent="0.3">
      <c r="AE60757" s="70"/>
    </row>
    <row r="60758" spans="31:31" ht="15.75" x14ac:dyDescent="0.3">
      <c r="AE60758" s="70"/>
    </row>
    <row r="60759" spans="31:31" ht="15.75" x14ac:dyDescent="0.3">
      <c r="AE60759" s="70"/>
    </row>
    <row r="60760" spans="31:31" ht="15.75" x14ac:dyDescent="0.3">
      <c r="AE60760" s="70"/>
    </row>
    <row r="60761" spans="31:31" ht="15.75" x14ac:dyDescent="0.3">
      <c r="AE60761" s="70"/>
    </row>
    <row r="60762" spans="31:31" ht="15.75" x14ac:dyDescent="0.3">
      <c r="AE60762" s="70"/>
    </row>
    <row r="60763" spans="31:31" ht="15.75" x14ac:dyDescent="0.3">
      <c r="AE60763" s="70"/>
    </row>
    <row r="60764" spans="31:31" ht="15.75" x14ac:dyDescent="0.3">
      <c r="AE60764" s="70"/>
    </row>
    <row r="60765" spans="31:31" ht="15.75" x14ac:dyDescent="0.3">
      <c r="AE60765" s="70"/>
    </row>
    <row r="60766" spans="31:31" ht="15.75" x14ac:dyDescent="0.3">
      <c r="AE60766" s="70"/>
    </row>
    <row r="60767" spans="31:31" ht="15.75" x14ac:dyDescent="0.3">
      <c r="AE60767" s="70"/>
    </row>
    <row r="60768" spans="31:31" ht="15.75" x14ac:dyDescent="0.3">
      <c r="AE60768" s="70"/>
    </row>
    <row r="60769" spans="31:31" ht="15.75" x14ac:dyDescent="0.3">
      <c r="AE60769" s="70"/>
    </row>
    <row r="60770" spans="31:31" ht="15.75" x14ac:dyDescent="0.3">
      <c r="AE60770" s="70"/>
    </row>
    <row r="60771" spans="31:31" ht="15.75" x14ac:dyDescent="0.3">
      <c r="AE60771" s="70"/>
    </row>
    <row r="60772" spans="31:31" ht="15.75" x14ac:dyDescent="0.3">
      <c r="AE60772" s="70"/>
    </row>
    <row r="60773" spans="31:31" ht="15.75" x14ac:dyDescent="0.3">
      <c r="AE60773" s="70"/>
    </row>
    <row r="60774" spans="31:31" ht="15.75" x14ac:dyDescent="0.3">
      <c r="AE60774" s="70"/>
    </row>
    <row r="60775" spans="31:31" ht="15.75" x14ac:dyDescent="0.3">
      <c r="AE60775" s="70"/>
    </row>
    <row r="60776" spans="31:31" ht="15.75" x14ac:dyDescent="0.3">
      <c r="AE60776" s="70"/>
    </row>
    <row r="60777" spans="31:31" ht="15.75" x14ac:dyDescent="0.3">
      <c r="AE60777" s="70"/>
    </row>
    <row r="60778" spans="31:31" ht="15.75" x14ac:dyDescent="0.3">
      <c r="AE60778" s="70"/>
    </row>
    <row r="60779" spans="31:31" ht="15.75" x14ac:dyDescent="0.3">
      <c r="AE60779" s="70"/>
    </row>
    <row r="60780" spans="31:31" ht="15.75" x14ac:dyDescent="0.3">
      <c r="AE60780" s="70"/>
    </row>
    <row r="60781" spans="31:31" ht="15.75" x14ac:dyDescent="0.3">
      <c r="AE60781" s="70"/>
    </row>
    <row r="60782" spans="31:31" ht="15.75" x14ac:dyDescent="0.3">
      <c r="AE60782" s="70"/>
    </row>
    <row r="60783" spans="31:31" ht="15.75" x14ac:dyDescent="0.3">
      <c r="AE60783" s="70"/>
    </row>
    <row r="60784" spans="31:31" ht="15.75" x14ac:dyDescent="0.3">
      <c r="AE60784" s="70"/>
    </row>
    <row r="60785" spans="31:31" ht="15.75" x14ac:dyDescent="0.3">
      <c r="AE60785" s="70"/>
    </row>
    <row r="60786" spans="31:31" ht="15.75" x14ac:dyDescent="0.3">
      <c r="AE60786" s="70"/>
    </row>
    <row r="60787" spans="31:31" ht="15.75" x14ac:dyDescent="0.3">
      <c r="AE60787" s="70"/>
    </row>
    <row r="60788" spans="31:31" ht="15.75" x14ac:dyDescent="0.3">
      <c r="AE60788" s="70"/>
    </row>
    <row r="60789" spans="31:31" ht="15.75" x14ac:dyDescent="0.3">
      <c r="AE60789" s="70"/>
    </row>
    <row r="60790" spans="31:31" ht="15.75" x14ac:dyDescent="0.3">
      <c r="AE60790" s="70"/>
    </row>
    <row r="60791" spans="31:31" ht="15.75" x14ac:dyDescent="0.3">
      <c r="AE60791" s="70"/>
    </row>
    <row r="60792" spans="31:31" ht="15.75" x14ac:dyDescent="0.3">
      <c r="AE60792" s="70"/>
    </row>
    <row r="60793" spans="31:31" ht="15.75" x14ac:dyDescent="0.3">
      <c r="AE60793" s="70"/>
    </row>
    <row r="60794" spans="31:31" ht="15.75" x14ac:dyDescent="0.3">
      <c r="AE60794" s="70"/>
    </row>
    <row r="60795" spans="31:31" ht="15.75" x14ac:dyDescent="0.3">
      <c r="AE60795" s="70"/>
    </row>
    <row r="60796" spans="31:31" ht="15.75" x14ac:dyDescent="0.3">
      <c r="AE60796" s="70"/>
    </row>
    <row r="60797" spans="31:31" ht="15.75" x14ac:dyDescent="0.3">
      <c r="AE60797" s="70"/>
    </row>
    <row r="60798" spans="31:31" ht="15.75" x14ac:dyDescent="0.3">
      <c r="AE60798" s="70"/>
    </row>
    <row r="60799" spans="31:31" ht="15.75" x14ac:dyDescent="0.3">
      <c r="AE60799" s="70"/>
    </row>
    <row r="60800" spans="31:31" ht="15.75" x14ac:dyDescent="0.3">
      <c r="AE60800" s="70"/>
    </row>
    <row r="60801" spans="31:31" ht="15.75" x14ac:dyDescent="0.3">
      <c r="AE60801" s="70"/>
    </row>
    <row r="60802" spans="31:31" ht="15.75" x14ac:dyDescent="0.3">
      <c r="AE60802" s="70"/>
    </row>
    <row r="60803" spans="31:31" ht="15.75" x14ac:dyDescent="0.3">
      <c r="AE60803" s="70"/>
    </row>
    <row r="60804" spans="31:31" ht="15.75" x14ac:dyDescent="0.3">
      <c r="AE60804" s="70"/>
    </row>
    <row r="60805" spans="31:31" ht="15.75" x14ac:dyDescent="0.3">
      <c r="AE60805" s="70"/>
    </row>
    <row r="60806" spans="31:31" ht="15.75" x14ac:dyDescent="0.3">
      <c r="AE60806" s="70"/>
    </row>
    <row r="60807" spans="31:31" ht="15.75" x14ac:dyDescent="0.3">
      <c r="AE60807" s="70"/>
    </row>
    <row r="60808" spans="31:31" ht="15.75" x14ac:dyDescent="0.3">
      <c r="AE60808" s="70"/>
    </row>
    <row r="60809" spans="31:31" ht="15.75" x14ac:dyDescent="0.3">
      <c r="AE60809" s="70"/>
    </row>
    <row r="60810" spans="31:31" ht="15.75" x14ac:dyDescent="0.3">
      <c r="AE60810" s="70"/>
    </row>
    <row r="60811" spans="31:31" ht="15.75" x14ac:dyDescent="0.3">
      <c r="AE60811" s="70"/>
    </row>
    <row r="60812" spans="31:31" ht="15.75" x14ac:dyDescent="0.3">
      <c r="AE60812" s="70"/>
    </row>
    <row r="60813" spans="31:31" ht="15.75" x14ac:dyDescent="0.3">
      <c r="AE60813" s="70"/>
    </row>
    <row r="60814" spans="31:31" ht="15.75" x14ac:dyDescent="0.3">
      <c r="AE60814" s="70"/>
    </row>
    <row r="60815" spans="31:31" ht="15.75" x14ac:dyDescent="0.3">
      <c r="AE60815" s="70"/>
    </row>
    <row r="60816" spans="31:31" ht="15.75" x14ac:dyDescent="0.3">
      <c r="AE60816" s="70"/>
    </row>
    <row r="60817" spans="31:31" ht="15.75" x14ac:dyDescent="0.3">
      <c r="AE60817" s="70"/>
    </row>
    <row r="60818" spans="31:31" ht="15.75" x14ac:dyDescent="0.3">
      <c r="AE60818" s="70"/>
    </row>
    <row r="60819" spans="31:31" ht="15.75" x14ac:dyDescent="0.3">
      <c r="AE60819" s="70"/>
    </row>
    <row r="60820" spans="31:31" ht="15.75" x14ac:dyDescent="0.3">
      <c r="AE60820" s="70"/>
    </row>
    <row r="60821" spans="31:31" ht="15.75" x14ac:dyDescent="0.3">
      <c r="AE60821" s="70"/>
    </row>
    <row r="60822" spans="31:31" ht="15.75" x14ac:dyDescent="0.3">
      <c r="AE60822" s="70"/>
    </row>
    <row r="60823" spans="31:31" ht="15.75" x14ac:dyDescent="0.3">
      <c r="AE60823" s="70"/>
    </row>
    <row r="60824" spans="31:31" ht="15.75" x14ac:dyDescent="0.3">
      <c r="AE60824" s="70"/>
    </row>
    <row r="60825" spans="31:31" ht="15.75" x14ac:dyDescent="0.3">
      <c r="AE60825" s="70"/>
    </row>
    <row r="60826" spans="31:31" ht="15.75" x14ac:dyDescent="0.3">
      <c r="AE60826" s="70"/>
    </row>
    <row r="60827" spans="31:31" ht="15.75" x14ac:dyDescent="0.3">
      <c r="AE60827" s="70"/>
    </row>
    <row r="60828" spans="31:31" ht="15.75" x14ac:dyDescent="0.3">
      <c r="AE60828" s="70"/>
    </row>
    <row r="60829" spans="31:31" ht="15.75" x14ac:dyDescent="0.3">
      <c r="AE60829" s="70"/>
    </row>
    <row r="60830" spans="31:31" ht="15.75" x14ac:dyDescent="0.3">
      <c r="AE60830" s="70"/>
    </row>
    <row r="60831" spans="31:31" ht="15.75" x14ac:dyDescent="0.3">
      <c r="AE60831" s="70"/>
    </row>
    <row r="60832" spans="31:31" ht="15.75" x14ac:dyDescent="0.3">
      <c r="AE60832" s="70"/>
    </row>
    <row r="60833" spans="31:31" ht="15.75" x14ac:dyDescent="0.3">
      <c r="AE60833" s="70"/>
    </row>
    <row r="60834" spans="31:31" ht="15.75" x14ac:dyDescent="0.3">
      <c r="AE60834" s="70"/>
    </row>
    <row r="60835" spans="31:31" ht="15.75" x14ac:dyDescent="0.3">
      <c r="AE60835" s="70"/>
    </row>
    <row r="60836" spans="31:31" ht="15.75" x14ac:dyDescent="0.3">
      <c r="AE60836" s="70"/>
    </row>
    <row r="60837" spans="31:31" ht="15.75" x14ac:dyDescent="0.3">
      <c r="AE60837" s="70"/>
    </row>
    <row r="60838" spans="31:31" ht="15.75" x14ac:dyDescent="0.3">
      <c r="AE60838" s="70"/>
    </row>
    <row r="60839" spans="31:31" ht="15.75" x14ac:dyDescent="0.3">
      <c r="AE60839" s="70"/>
    </row>
    <row r="60840" spans="31:31" ht="15.75" x14ac:dyDescent="0.3">
      <c r="AE60840" s="70"/>
    </row>
    <row r="60841" spans="31:31" ht="15.75" x14ac:dyDescent="0.3">
      <c r="AE60841" s="70"/>
    </row>
    <row r="60842" spans="31:31" ht="15.75" x14ac:dyDescent="0.3">
      <c r="AE60842" s="70"/>
    </row>
    <row r="60843" spans="31:31" ht="15.75" x14ac:dyDescent="0.3">
      <c r="AE60843" s="70"/>
    </row>
    <row r="60844" spans="31:31" ht="15.75" x14ac:dyDescent="0.3">
      <c r="AE60844" s="70"/>
    </row>
    <row r="60845" spans="31:31" ht="15.75" x14ac:dyDescent="0.3">
      <c r="AE60845" s="70"/>
    </row>
    <row r="60846" spans="31:31" ht="15.75" x14ac:dyDescent="0.3">
      <c r="AE60846" s="70"/>
    </row>
    <row r="60847" spans="31:31" ht="15.75" x14ac:dyDescent="0.3">
      <c r="AE60847" s="70"/>
    </row>
    <row r="60848" spans="31:31" ht="15.75" x14ac:dyDescent="0.3">
      <c r="AE60848" s="70"/>
    </row>
    <row r="60849" spans="31:31" ht="15.75" x14ac:dyDescent="0.3">
      <c r="AE60849" s="70"/>
    </row>
    <row r="60850" spans="31:31" ht="15.75" x14ac:dyDescent="0.3">
      <c r="AE60850" s="70"/>
    </row>
    <row r="60851" spans="31:31" ht="15.75" x14ac:dyDescent="0.3">
      <c r="AE60851" s="70"/>
    </row>
    <row r="60852" spans="31:31" ht="15.75" x14ac:dyDescent="0.3">
      <c r="AE60852" s="70"/>
    </row>
    <row r="60853" spans="31:31" ht="15.75" x14ac:dyDescent="0.3">
      <c r="AE60853" s="70"/>
    </row>
    <row r="60854" spans="31:31" ht="15.75" x14ac:dyDescent="0.3">
      <c r="AE60854" s="70"/>
    </row>
    <row r="60855" spans="31:31" ht="15.75" x14ac:dyDescent="0.3">
      <c r="AE60855" s="70"/>
    </row>
    <row r="60856" spans="31:31" ht="15.75" x14ac:dyDescent="0.3">
      <c r="AE60856" s="70"/>
    </row>
    <row r="60857" spans="31:31" ht="15.75" x14ac:dyDescent="0.3">
      <c r="AE60857" s="70"/>
    </row>
    <row r="60858" spans="31:31" ht="15.75" x14ac:dyDescent="0.3">
      <c r="AE60858" s="70"/>
    </row>
    <row r="60859" spans="31:31" ht="15.75" x14ac:dyDescent="0.3">
      <c r="AE60859" s="70"/>
    </row>
    <row r="60860" spans="31:31" ht="15.75" x14ac:dyDescent="0.3">
      <c r="AE60860" s="70"/>
    </row>
    <row r="60861" spans="31:31" ht="15.75" x14ac:dyDescent="0.3">
      <c r="AE60861" s="70"/>
    </row>
    <row r="60862" spans="31:31" ht="15.75" x14ac:dyDescent="0.3">
      <c r="AE60862" s="70"/>
    </row>
    <row r="60863" spans="31:31" ht="15.75" x14ac:dyDescent="0.3">
      <c r="AE60863" s="70"/>
    </row>
    <row r="60864" spans="31:31" ht="15.75" x14ac:dyDescent="0.3">
      <c r="AE60864" s="70"/>
    </row>
    <row r="60865" spans="31:31" ht="15.75" x14ac:dyDescent="0.3">
      <c r="AE60865" s="70"/>
    </row>
    <row r="60866" spans="31:31" ht="15.75" x14ac:dyDescent="0.3">
      <c r="AE60866" s="70"/>
    </row>
    <row r="60867" spans="31:31" ht="15.75" x14ac:dyDescent="0.3">
      <c r="AE60867" s="70"/>
    </row>
    <row r="60868" spans="31:31" ht="15.75" x14ac:dyDescent="0.3">
      <c r="AE60868" s="70"/>
    </row>
    <row r="60869" spans="31:31" ht="15.75" x14ac:dyDescent="0.3">
      <c r="AE60869" s="70"/>
    </row>
    <row r="60870" spans="31:31" ht="15.75" x14ac:dyDescent="0.3">
      <c r="AE60870" s="70"/>
    </row>
    <row r="60871" spans="31:31" ht="15.75" x14ac:dyDescent="0.3">
      <c r="AE60871" s="70"/>
    </row>
    <row r="60872" spans="31:31" ht="15.75" x14ac:dyDescent="0.3">
      <c r="AE60872" s="70"/>
    </row>
    <row r="60873" spans="31:31" ht="15.75" x14ac:dyDescent="0.3">
      <c r="AE60873" s="70"/>
    </row>
    <row r="60874" spans="31:31" ht="15.75" x14ac:dyDescent="0.3">
      <c r="AE60874" s="70"/>
    </row>
    <row r="60875" spans="31:31" ht="15.75" x14ac:dyDescent="0.3">
      <c r="AE60875" s="70"/>
    </row>
    <row r="60876" spans="31:31" ht="15.75" x14ac:dyDescent="0.3">
      <c r="AE60876" s="70"/>
    </row>
    <row r="60877" spans="31:31" ht="15.75" x14ac:dyDescent="0.3">
      <c r="AE60877" s="70"/>
    </row>
    <row r="60878" spans="31:31" ht="15.75" x14ac:dyDescent="0.3">
      <c r="AE60878" s="70"/>
    </row>
    <row r="60879" spans="31:31" ht="15.75" x14ac:dyDescent="0.3">
      <c r="AE60879" s="70"/>
    </row>
    <row r="60880" spans="31:31" ht="15.75" x14ac:dyDescent="0.3">
      <c r="AE60880" s="70"/>
    </row>
    <row r="60881" spans="31:31" ht="15.75" x14ac:dyDescent="0.3">
      <c r="AE60881" s="70"/>
    </row>
    <row r="60882" spans="31:31" ht="15.75" x14ac:dyDescent="0.3">
      <c r="AE60882" s="70"/>
    </row>
    <row r="60883" spans="31:31" ht="15.75" x14ac:dyDescent="0.3">
      <c r="AE60883" s="70"/>
    </row>
    <row r="60884" spans="31:31" ht="15.75" x14ac:dyDescent="0.3">
      <c r="AE60884" s="70"/>
    </row>
    <row r="60885" spans="31:31" ht="15.75" x14ac:dyDescent="0.3">
      <c r="AE60885" s="70"/>
    </row>
    <row r="60886" spans="31:31" ht="15.75" x14ac:dyDescent="0.3">
      <c r="AE60886" s="70"/>
    </row>
    <row r="60887" spans="31:31" ht="15.75" x14ac:dyDescent="0.3">
      <c r="AE60887" s="70"/>
    </row>
    <row r="60888" spans="31:31" ht="15.75" x14ac:dyDescent="0.3">
      <c r="AE60888" s="70"/>
    </row>
    <row r="60889" spans="31:31" ht="15.75" x14ac:dyDescent="0.3">
      <c r="AE60889" s="70"/>
    </row>
    <row r="60890" spans="31:31" ht="15.75" x14ac:dyDescent="0.3">
      <c r="AE60890" s="70"/>
    </row>
    <row r="60891" spans="31:31" ht="15.75" x14ac:dyDescent="0.3">
      <c r="AE60891" s="70"/>
    </row>
    <row r="60892" spans="31:31" ht="15.75" x14ac:dyDescent="0.3">
      <c r="AE60892" s="70"/>
    </row>
    <row r="60893" spans="31:31" ht="15.75" x14ac:dyDescent="0.3">
      <c r="AE60893" s="70"/>
    </row>
    <row r="60894" spans="31:31" ht="15.75" x14ac:dyDescent="0.3">
      <c r="AE60894" s="70"/>
    </row>
    <row r="60895" spans="31:31" ht="15.75" x14ac:dyDescent="0.3">
      <c r="AE60895" s="70"/>
    </row>
    <row r="60896" spans="31:31" ht="15.75" x14ac:dyDescent="0.3">
      <c r="AE60896" s="70"/>
    </row>
    <row r="60897" spans="31:31" ht="15.75" x14ac:dyDescent="0.3">
      <c r="AE60897" s="70"/>
    </row>
    <row r="60898" spans="31:31" ht="15.75" x14ac:dyDescent="0.3">
      <c r="AE60898" s="70"/>
    </row>
    <row r="60899" spans="31:31" ht="15.75" x14ac:dyDescent="0.3">
      <c r="AE60899" s="70"/>
    </row>
    <row r="60900" spans="31:31" ht="15.75" x14ac:dyDescent="0.3">
      <c r="AE60900" s="70"/>
    </row>
    <row r="60901" spans="31:31" ht="15.75" x14ac:dyDescent="0.3">
      <c r="AE60901" s="70"/>
    </row>
    <row r="60902" spans="31:31" ht="15.75" x14ac:dyDescent="0.3">
      <c r="AE60902" s="70"/>
    </row>
    <row r="60903" spans="31:31" ht="15.75" x14ac:dyDescent="0.3">
      <c r="AE60903" s="70"/>
    </row>
    <row r="60904" spans="31:31" ht="15.75" x14ac:dyDescent="0.3">
      <c r="AE60904" s="70"/>
    </row>
    <row r="60905" spans="31:31" ht="15.75" x14ac:dyDescent="0.3">
      <c r="AE60905" s="70"/>
    </row>
    <row r="60906" spans="31:31" ht="15.75" x14ac:dyDescent="0.3">
      <c r="AE60906" s="70"/>
    </row>
    <row r="60907" spans="31:31" ht="15.75" x14ac:dyDescent="0.3">
      <c r="AE60907" s="70"/>
    </row>
    <row r="60908" spans="31:31" ht="15.75" x14ac:dyDescent="0.3">
      <c r="AE60908" s="70"/>
    </row>
    <row r="60909" spans="31:31" ht="15.75" x14ac:dyDescent="0.3">
      <c r="AE60909" s="70"/>
    </row>
    <row r="60910" spans="31:31" ht="15.75" x14ac:dyDescent="0.3">
      <c r="AE60910" s="70"/>
    </row>
    <row r="60911" spans="31:31" ht="15.75" x14ac:dyDescent="0.3">
      <c r="AE60911" s="70"/>
    </row>
    <row r="60912" spans="31:31" ht="15.75" x14ac:dyDescent="0.3">
      <c r="AE60912" s="70"/>
    </row>
    <row r="60913" spans="31:31" ht="15.75" x14ac:dyDescent="0.3">
      <c r="AE60913" s="70"/>
    </row>
    <row r="60914" spans="31:31" ht="15.75" x14ac:dyDescent="0.3">
      <c r="AE60914" s="70"/>
    </row>
    <row r="60915" spans="31:31" ht="15.75" x14ac:dyDescent="0.3">
      <c r="AE60915" s="70"/>
    </row>
    <row r="60916" spans="31:31" ht="15.75" x14ac:dyDescent="0.3">
      <c r="AE60916" s="70"/>
    </row>
    <row r="60917" spans="31:31" ht="15.75" x14ac:dyDescent="0.3">
      <c r="AE60917" s="70"/>
    </row>
    <row r="60918" spans="31:31" ht="15.75" x14ac:dyDescent="0.3">
      <c r="AE60918" s="70"/>
    </row>
    <row r="60919" spans="31:31" ht="15.75" x14ac:dyDescent="0.3">
      <c r="AE60919" s="70"/>
    </row>
    <row r="60920" spans="31:31" ht="15.75" x14ac:dyDescent="0.3">
      <c r="AE60920" s="70"/>
    </row>
    <row r="60921" spans="31:31" ht="15.75" x14ac:dyDescent="0.3">
      <c r="AE60921" s="70"/>
    </row>
    <row r="60922" spans="31:31" ht="15.75" x14ac:dyDescent="0.3">
      <c r="AE60922" s="70"/>
    </row>
    <row r="60923" spans="31:31" ht="15.75" x14ac:dyDescent="0.3">
      <c r="AE60923" s="70"/>
    </row>
    <row r="60924" spans="31:31" ht="15.75" x14ac:dyDescent="0.3">
      <c r="AE60924" s="70"/>
    </row>
    <row r="60925" spans="31:31" ht="15.75" x14ac:dyDescent="0.3">
      <c r="AE60925" s="70"/>
    </row>
    <row r="60926" spans="31:31" ht="15.75" x14ac:dyDescent="0.3">
      <c r="AE60926" s="70"/>
    </row>
    <row r="60927" spans="31:31" ht="15.75" x14ac:dyDescent="0.3">
      <c r="AE60927" s="70"/>
    </row>
    <row r="60928" spans="31:31" ht="15.75" x14ac:dyDescent="0.3">
      <c r="AE60928" s="70"/>
    </row>
    <row r="60929" spans="31:31" ht="15.75" x14ac:dyDescent="0.3">
      <c r="AE60929" s="70"/>
    </row>
    <row r="60930" spans="31:31" ht="15.75" x14ac:dyDescent="0.3">
      <c r="AE60930" s="70"/>
    </row>
    <row r="60931" spans="31:31" ht="15.75" x14ac:dyDescent="0.3">
      <c r="AE60931" s="70"/>
    </row>
    <row r="60932" spans="31:31" ht="15.75" x14ac:dyDescent="0.3">
      <c r="AE60932" s="70"/>
    </row>
    <row r="60933" spans="31:31" ht="15.75" x14ac:dyDescent="0.3">
      <c r="AE60933" s="70"/>
    </row>
    <row r="60934" spans="31:31" ht="15.75" x14ac:dyDescent="0.3">
      <c r="AE60934" s="70"/>
    </row>
    <row r="60935" spans="31:31" ht="15.75" x14ac:dyDescent="0.3">
      <c r="AE60935" s="70"/>
    </row>
    <row r="60936" spans="31:31" ht="15.75" x14ac:dyDescent="0.3">
      <c r="AE60936" s="70"/>
    </row>
    <row r="60937" spans="31:31" ht="15.75" x14ac:dyDescent="0.3">
      <c r="AE60937" s="70"/>
    </row>
    <row r="60938" spans="31:31" ht="15.75" x14ac:dyDescent="0.3">
      <c r="AE60938" s="70"/>
    </row>
    <row r="60939" spans="31:31" ht="15.75" x14ac:dyDescent="0.3">
      <c r="AE60939" s="70"/>
    </row>
    <row r="60940" spans="31:31" ht="15.75" x14ac:dyDescent="0.3">
      <c r="AE60940" s="70"/>
    </row>
    <row r="60941" spans="31:31" ht="15.75" x14ac:dyDescent="0.3">
      <c r="AE60941" s="70"/>
    </row>
    <row r="60942" spans="31:31" ht="15.75" x14ac:dyDescent="0.3">
      <c r="AE60942" s="70"/>
    </row>
    <row r="60943" spans="31:31" ht="15.75" x14ac:dyDescent="0.3">
      <c r="AE60943" s="70"/>
    </row>
    <row r="60944" spans="31:31" ht="15.75" x14ac:dyDescent="0.3">
      <c r="AE60944" s="70"/>
    </row>
    <row r="60945" spans="31:31" ht="15.75" x14ac:dyDescent="0.3">
      <c r="AE60945" s="70"/>
    </row>
    <row r="60946" spans="31:31" ht="15.75" x14ac:dyDescent="0.3">
      <c r="AE60946" s="70"/>
    </row>
    <row r="60947" spans="31:31" ht="15.75" x14ac:dyDescent="0.3">
      <c r="AE60947" s="70"/>
    </row>
    <row r="60948" spans="31:31" ht="15.75" x14ac:dyDescent="0.3">
      <c r="AE60948" s="70"/>
    </row>
    <row r="60949" spans="31:31" ht="15.75" x14ac:dyDescent="0.3">
      <c r="AE60949" s="70"/>
    </row>
    <row r="60950" spans="31:31" ht="15.75" x14ac:dyDescent="0.3">
      <c r="AE60950" s="70"/>
    </row>
    <row r="60951" spans="31:31" ht="15.75" x14ac:dyDescent="0.3">
      <c r="AE60951" s="70"/>
    </row>
    <row r="60952" spans="31:31" ht="15.75" x14ac:dyDescent="0.3">
      <c r="AE60952" s="70"/>
    </row>
    <row r="60953" spans="31:31" ht="15.75" x14ac:dyDescent="0.3">
      <c r="AE60953" s="70"/>
    </row>
    <row r="60954" spans="31:31" ht="15.75" x14ac:dyDescent="0.3">
      <c r="AE60954" s="70"/>
    </row>
    <row r="60955" spans="31:31" ht="15.75" x14ac:dyDescent="0.3">
      <c r="AE60955" s="70"/>
    </row>
    <row r="60956" spans="31:31" ht="15.75" x14ac:dyDescent="0.3">
      <c r="AE60956" s="70"/>
    </row>
    <row r="60957" spans="31:31" ht="15.75" x14ac:dyDescent="0.3">
      <c r="AE60957" s="70"/>
    </row>
    <row r="60958" spans="31:31" ht="15.75" x14ac:dyDescent="0.3">
      <c r="AE60958" s="70"/>
    </row>
    <row r="60959" spans="31:31" ht="15.75" x14ac:dyDescent="0.3">
      <c r="AE60959" s="70"/>
    </row>
    <row r="60960" spans="31:31" ht="15.75" x14ac:dyDescent="0.3">
      <c r="AE60960" s="70"/>
    </row>
    <row r="60961" spans="31:31" ht="15.75" x14ac:dyDescent="0.3">
      <c r="AE60961" s="70"/>
    </row>
    <row r="60962" spans="31:31" ht="15.75" x14ac:dyDescent="0.3">
      <c r="AE60962" s="70"/>
    </row>
    <row r="60963" spans="31:31" ht="15.75" x14ac:dyDescent="0.3">
      <c r="AE60963" s="70"/>
    </row>
    <row r="60964" spans="31:31" ht="15.75" x14ac:dyDescent="0.3">
      <c r="AE60964" s="70"/>
    </row>
    <row r="60965" spans="31:31" ht="15.75" x14ac:dyDescent="0.3">
      <c r="AE60965" s="70"/>
    </row>
    <row r="60966" spans="31:31" ht="15.75" x14ac:dyDescent="0.3">
      <c r="AE60966" s="70"/>
    </row>
    <row r="60967" spans="31:31" ht="15.75" x14ac:dyDescent="0.3">
      <c r="AE60967" s="70"/>
    </row>
    <row r="60968" spans="31:31" ht="15.75" x14ac:dyDescent="0.3">
      <c r="AE60968" s="70"/>
    </row>
    <row r="60969" spans="31:31" ht="15.75" x14ac:dyDescent="0.3">
      <c r="AE60969" s="70"/>
    </row>
    <row r="60970" spans="31:31" ht="15.75" x14ac:dyDescent="0.3">
      <c r="AE60970" s="70"/>
    </row>
    <row r="60971" spans="31:31" ht="15.75" x14ac:dyDescent="0.3">
      <c r="AE60971" s="70"/>
    </row>
    <row r="60972" spans="31:31" ht="15.75" x14ac:dyDescent="0.3">
      <c r="AE60972" s="70"/>
    </row>
    <row r="60973" spans="31:31" ht="15.75" x14ac:dyDescent="0.3">
      <c r="AE60973" s="70"/>
    </row>
    <row r="60974" spans="31:31" ht="15.75" x14ac:dyDescent="0.3">
      <c r="AE60974" s="70"/>
    </row>
    <row r="60975" spans="31:31" ht="15.75" x14ac:dyDescent="0.3">
      <c r="AE60975" s="70"/>
    </row>
    <row r="60976" spans="31:31" ht="15.75" x14ac:dyDescent="0.3">
      <c r="AE60976" s="70"/>
    </row>
    <row r="60977" spans="31:31" ht="15.75" x14ac:dyDescent="0.3">
      <c r="AE60977" s="70"/>
    </row>
    <row r="60978" spans="31:31" ht="15.75" x14ac:dyDescent="0.3">
      <c r="AE60978" s="70"/>
    </row>
    <row r="60979" spans="31:31" ht="15.75" x14ac:dyDescent="0.3">
      <c r="AE60979" s="70"/>
    </row>
    <row r="60980" spans="31:31" ht="15.75" x14ac:dyDescent="0.3">
      <c r="AE60980" s="70"/>
    </row>
    <row r="60981" spans="31:31" ht="15.75" x14ac:dyDescent="0.3">
      <c r="AE60981" s="70"/>
    </row>
    <row r="60982" spans="31:31" ht="15.75" x14ac:dyDescent="0.3">
      <c r="AE60982" s="70"/>
    </row>
    <row r="60983" spans="31:31" ht="15.75" x14ac:dyDescent="0.3">
      <c r="AE60983" s="70"/>
    </row>
    <row r="60984" spans="31:31" ht="15.75" x14ac:dyDescent="0.3">
      <c r="AE60984" s="70"/>
    </row>
    <row r="60985" spans="31:31" ht="15.75" x14ac:dyDescent="0.3">
      <c r="AE60985" s="70"/>
    </row>
    <row r="60986" spans="31:31" ht="15.75" x14ac:dyDescent="0.3">
      <c r="AE60986" s="70"/>
    </row>
    <row r="60987" spans="31:31" ht="15.75" x14ac:dyDescent="0.3">
      <c r="AE60987" s="70"/>
    </row>
    <row r="60988" spans="31:31" ht="15.75" x14ac:dyDescent="0.3">
      <c r="AE60988" s="70"/>
    </row>
    <row r="60989" spans="31:31" ht="15.75" x14ac:dyDescent="0.3">
      <c r="AE60989" s="70"/>
    </row>
    <row r="60990" spans="31:31" ht="15.75" x14ac:dyDescent="0.3">
      <c r="AE60990" s="70"/>
    </row>
    <row r="60991" spans="31:31" ht="15.75" x14ac:dyDescent="0.3">
      <c r="AE60991" s="70"/>
    </row>
    <row r="60992" spans="31:31" ht="15.75" x14ac:dyDescent="0.3">
      <c r="AE60992" s="70"/>
    </row>
    <row r="60993" spans="31:31" ht="15.75" x14ac:dyDescent="0.3">
      <c r="AE60993" s="70"/>
    </row>
    <row r="60994" spans="31:31" ht="15.75" x14ac:dyDescent="0.3">
      <c r="AE60994" s="70"/>
    </row>
    <row r="60995" spans="31:31" ht="15.75" x14ac:dyDescent="0.3">
      <c r="AE60995" s="70"/>
    </row>
    <row r="60996" spans="31:31" ht="15.75" x14ac:dyDescent="0.3">
      <c r="AE60996" s="70"/>
    </row>
    <row r="60997" spans="31:31" ht="15.75" x14ac:dyDescent="0.3">
      <c r="AE60997" s="70"/>
    </row>
    <row r="60998" spans="31:31" ht="15.75" x14ac:dyDescent="0.3">
      <c r="AE60998" s="70"/>
    </row>
    <row r="60999" spans="31:31" ht="15.75" x14ac:dyDescent="0.3">
      <c r="AE60999" s="70"/>
    </row>
    <row r="61000" spans="31:31" ht="15.75" x14ac:dyDescent="0.3">
      <c r="AE61000" s="70"/>
    </row>
    <row r="61001" spans="31:31" ht="15.75" x14ac:dyDescent="0.3">
      <c r="AE61001" s="70"/>
    </row>
    <row r="61002" spans="31:31" ht="15.75" x14ac:dyDescent="0.3">
      <c r="AE61002" s="70"/>
    </row>
    <row r="61003" spans="31:31" ht="15.75" x14ac:dyDescent="0.3">
      <c r="AE61003" s="70"/>
    </row>
    <row r="61004" spans="31:31" ht="15.75" x14ac:dyDescent="0.3">
      <c r="AE61004" s="70"/>
    </row>
    <row r="61005" spans="31:31" ht="15.75" x14ac:dyDescent="0.3">
      <c r="AE61005" s="70"/>
    </row>
    <row r="61006" spans="31:31" ht="15.75" x14ac:dyDescent="0.3">
      <c r="AE61006" s="70"/>
    </row>
    <row r="61007" spans="31:31" ht="15.75" x14ac:dyDescent="0.3">
      <c r="AE61007" s="70"/>
    </row>
    <row r="61008" spans="31:31" ht="15.75" x14ac:dyDescent="0.3">
      <c r="AE61008" s="70"/>
    </row>
    <row r="61009" spans="31:31" ht="15.75" x14ac:dyDescent="0.3">
      <c r="AE61009" s="70"/>
    </row>
    <row r="61010" spans="31:31" ht="15.75" x14ac:dyDescent="0.3">
      <c r="AE61010" s="70"/>
    </row>
    <row r="61011" spans="31:31" ht="15.75" x14ac:dyDescent="0.3">
      <c r="AE61011" s="70"/>
    </row>
    <row r="61012" spans="31:31" ht="15.75" x14ac:dyDescent="0.3">
      <c r="AE61012" s="70"/>
    </row>
    <row r="61013" spans="31:31" ht="15.75" x14ac:dyDescent="0.3">
      <c r="AE61013" s="70"/>
    </row>
    <row r="61014" spans="31:31" ht="15.75" x14ac:dyDescent="0.3">
      <c r="AE61014" s="70"/>
    </row>
    <row r="61015" spans="31:31" ht="15.75" x14ac:dyDescent="0.3">
      <c r="AE61015" s="70"/>
    </row>
    <row r="61016" spans="31:31" ht="15.75" x14ac:dyDescent="0.3">
      <c r="AE61016" s="70"/>
    </row>
    <row r="61017" spans="31:31" ht="15.75" x14ac:dyDescent="0.3">
      <c r="AE61017" s="70"/>
    </row>
    <row r="61018" spans="31:31" ht="15.75" x14ac:dyDescent="0.3">
      <c r="AE61018" s="70"/>
    </row>
    <row r="61019" spans="31:31" ht="15.75" x14ac:dyDescent="0.3">
      <c r="AE61019" s="70"/>
    </row>
    <row r="61020" spans="31:31" ht="15.75" x14ac:dyDescent="0.3">
      <c r="AE61020" s="70"/>
    </row>
    <row r="61021" spans="31:31" ht="15.75" x14ac:dyDescent="0.3">
      <c r="AE61021" s="70"/>
    </row>
    <row r="61022" spans="31:31" ht="15.75" x14ac:dyDescent="0.3">
      <c r="AE61022" s="70"/>
    </row>
    <row r="61023" spans="31:31" ht="15.75" x14ac:dyDescent="0.3">
      <c r="AE61023" s="70"/>
    </row>
    <row r="61024" spans="31:31" ht="15.75" x14ac:dyDescent="0.3">
      <c r="AE61024" s="70"/>
    </row>
    <row r="61025" spans="31:31" ht="15.75" x14ac:dyDescent="0.3">
      <c r="AE61025" s="70"/>
    </row>
    <row r="61026" spans="31:31" ht="15.75" x14ac:dyDescent="0.3">
      <c r="AE61026" s="70"/>
    </row>
    <row r="61027" spans="31:31" ht="15.75" x14ac:dyDescent="0.3">
      <c r="AE61027" s="70"/>
    </row>
    <row r="61028" spans="31:31" ht="15.75" x14ac:dyDescent="0.3">
      <c r="AE61028" s="70"/>
    </row>
    <row r="61029" spans="31:31" ht="15.75" x14ac:dyDescent="0.3">
      <c r="AE61029" s="70"/>
    </row>
    <row r="61030" spans="31:31" ht="15.75" x14ac:dyDescent="0.3">
      <c r="AE61030" s="70"/>
    </row>
    <row r="61031" spans="31:31" ht="15.75" x14ac:dyDescent="0.3">
      <c r="AE61031" s="70"/>
    </row>
    <row r="61032" spans="31:31" ht="15.75" x14ac:dyDescent="0.3">
      <c r="AE61032" s="70"/>
    </row>
    <row r="61033" spans="31:31" ht="15.75" x14ac:dyDescent="0.3">
      <c r="AE61033" s="70"/>
    </row>
    <row r="61034" spans="31:31" ht="15.75" x14ac:dyDescent="0.3">
      <c r="AE61034" s="70"/>
    </row>
    <row r="61035" spans="31:31" ht="15.75" x14ac:dyDescent="0.3">
      <c r="AE61035" s="70"/>
    </row>
    <row r="61036" spans="31:31" ht="15.75" x14ac:dyDescent="0.3">
      <c r="AE61036" s="70"/>
    </row>
    <row r="61037" spans="31:31" ht="15.75" x14ac:dyDescent="0.3">
      <c r="AE61037" s="70"/>
    </row>
    <row r="61038" spans="31:31" ht="15.75" x14ac:dyDescent="0.3">
      <c r="AE61038" s="70"/>
    </row>
    <row r="61039" spans="31:31" ht="15.75" x14ac:dyDescent="0.3">
      <c r="AE61039" s="70"/>
    </row>
    <row r="61040" spans="31:31" ht="15.75" x14ac:dyDescent="0.3">
      <c r="AE61040" s="70"/>
    </row>
    <row r="61041" spans="31:31" ht="15.75" x14ac:dyDescent="0.3">
      <c r="AE61041" s="70"/>
    </row>
    <row r="61042" spans="31:31" ht="15.75" x14ac:dyDescent="0.3">
      <c r="AE61042" s="70"/>
    </row>
    <row r="61043" spans="31:31" ht="15.75" x14ac:dyDescent="0.3">
      <c r="AE61043" s="70"/>
    </row>
    <row r="61044" spans="31:31" ht="15.75" x14ac:dyDescent="0.3">
      <c r="AE61044" s="70"/>
    </row>
    <row r="61045" spans="31:31" ht="15.75" x14ac:dyDescent="0.3">
      <c r="AE61045" s="70"/>
    </row>
    <row r="61046" spans="31:31" ht="15.75" x14ac:dyDescent="0.3">
      <c r="AE61046" s="70"/>
    </row>
    <row r="61047" spans="31:31" ht="15.75" x14ac:dyDescent="0.3">
      <c r="AE61047" s="70"/>
    </row>
    <row r="61048" spans="31:31" ht="15.75" x14ac:dyDescent="0.3">
      <c r="AE61048" s="70"/>
    </row>
    <row r="61049" spans="31:31" ht="15.75" x14ac:dyDescent="0.3">
      <c r="AE61049" s="70"/>
    </row>
    <row r="61050" spans="31:31" ht="15.75" x14ac:dyDescent="0.3">
      <c r="AE61050" s="70"/>
    </row>
    <row r="61051" spans="31:31" ht="15.75" x14ac:dyDescent="0.3">
      <c r="AE61051" s="70"/>
    </row>
    <row r="61052" spans="31:31" ht="15.75" x14ac:dyDescent="0.3">
      <c r="AE61052" s="70"/>
    </row>
    <row r="61053" spans="31:31" ht="15.75" x14ac:dyDescent="0.3">
      <c r="AE61053" s="70"/>
    </row>
    <row r="61054" spans="31:31" ht="15.75" x14ac:dyDescent="0.3">
      <c r="AE61054" s="70"/>
    </row>
    <row r="61055" spans="31:31" ht="15.75" x14ac:dyDescent="0.3">
      <c r="AE61055" s="70"/>
    </row>
    <row r="61056" spans="31:31" ht="15.75" x14ac:dyDescent="0.3">
      <c r="AE61056" s="70"/>
    </row>
    <row r="61057" spans="31:31" ht="15.75" x14ac:dyDescent="0.3">
      <c r="AE61057" s="70"/>
    </row>
    <row r="61058" spans="31:31" ht="15.75" x14ac:dyDescent="0.3">
      <c r="AE61058" s="70"/>
    </row>
    <row r="61059" spans="31:31" ht="15.75" x14ac:dyDescent="0.3">
      <c r="AE61059" s="70"/>
    </row>
    <row r="61060" spans="31:31" ht="15.75" x14ac:dyDescent="0.3">
      <c r="AE61060" s="70"/>
    </row>
    <row r="61061" spans="31:31" ht="15.75" x14ac:dyDescent="0.3">
      <c r="AE61061" s="70"/>
    </row>
    <row r="61062" spans="31:31" ht="15.75" x14ac:dyDescent="0.3">
      <c r="AE61062" s="70"/>
    </row>
    <row r="61063" spans="31:31" ht="15.75" x14ac:dyDescent="0.3">
      <c r="AE61063" s="70"/>
    </row>
    <row r="61064" spans="31:31" ht="15.75" x14ac:dyDescent="0.3">
      <c r="AE61064" s="70"/>
    </row>
    <row r="61065" spans="31:31" ht="15.75" x14ac:dyDescent="0.3">
      <c r="AE61065" s="70"/>
    </row>
    <row r="61066" spans="31:31" ht="15.75" x14ac:dyDescent="0.3">
      <c r="AE61066" s="70"/>
    </row>
    <row r="61067" spans="31:31" ht="15.75" x14ac:dyDescent="0.3">
      <c r="AE61067" s="70"/>
    </row>
    <row r="61068" spans="31:31" ht="15.75" x14ac:dyDescent="0.3">
      <c r="AE61068" s="70"/>
    </row>
    <row r="61069" spans="31:31" ht="15.75" x14ac:dyDescent="0.3">
      <c r="AE61069" s="70"/>
    </row>
    <row r="61070" spans="31:31" ht="15.75" x14ac:dyDescent="0.3">
      <c r="AE61070" s="70"/>
    </row>
    <row r="61071" spans="31:31" ht="15.75" x14ac:dyDescent="0.3">
      <c r="AE61071" s="70"/>
    </row>
    <row r="61072" spans="31:31" ht="15.75" x14ac:dyDescent="0.3">
      <c r="AE61072" s="70"/>
    </row>
    <row r="61073" spans="31:31" ht="15.75" x14ac:dyDescent="0.3">
      <c r="AE61073" s="70"/>
    </row>
    <row r="61074" spans="31:31" ht="15.75" x14ac:dyDescent="0.3">
      <c r="AE61074" s="70"/>
    </row>
    <row r="61075" spans="31:31" ht="15.75" x14ac:dyDescent="0.3">
      <c r="AE61075" s="70"/>
    </row>
    <row r="61076" spans="31:31" ht="15.75" x14ac:dyDescent="0.3">
      <c r="AE61076" s="70"/>
    </row>
    <row r="61077" spans="31:31" ht="15.75" x14ac:dyDescent="0.3">
      <c r="AE61077" s="70"/>
    </row>
    <row r="61078" spans="31:31" ht="15.75" x14ac:dyDescent="0.3">
      <c r="AE61078" s="70"/>
    </row>
    <row r="61079" spans="31:31" ht="15.75" x14ac:dyDescent="0.3">
      <c r="AE61079" s="70"/>
    </row>
    <row r="61080" spans="31:31" ht="15.75" x14ac:dyDescent="0.3">
      <c r="AE61080" s="70"/>
    </row>
    <row r="61081" spans="31:31" ht="15.75" x14ac:dyDescent="0.3">
      <c r="AE61081" s="70"/>
    </row>
    <row r="61082" spans="31:31" ht="15.75" x14ac:dyDescent="0.3">
      <c r="AE61082" s="70"/>
    </row>
    <row r="61083" spans="31:31" ht="15.75" x14ac:dyDescent="0.3">
      <c r="AE61083" s="70"/>
    </row>
    <row r="61084" spans="31:31" ht="15.75" x14ac:dyDescent="0.3">
      <c r="AE61084" s="70"/>
    </row>
    <row r="61085" spans="31:31" ht="15.75" x14ac:dyDescent="0.3">
      <c r="AE61085" s="70"/>
    </row>
    <row r="61086" spans="31:31" ht="15.75" x14ac:dyDescent="0.3">
      <c r="AE61086" s="70"/>
    </row>
    <row r="61087" spans="31:31" ht="15.75" x14ac:dyDescent="0.3">
      <c r="AE61087" s="70"/>
    </row>
    <row r="61088" spans="31:31" ht="15.75" x14ac:dyDescent="0.3">
      <c r="AE61088" s="70"/>
    </row>
    <row r="61089" spans="31:31" ht="15.75" x14ac:dyDescent="0.3">
      <c r="AE61089" s="70"/>
    </row>
    <row r="61090" spans="31:31" ht="15.75" x14ac:dyDescent="0.3">
      <c r="AE61090" s="70"/>
    </row>
    <row r="61091" spans="31:31" ht="15.75" x14ac:dyDescent="0.3">
      <c r="AE61091" s="70"/>
    </row>
    <row r="61092" spans="31:31" ht="15.75" x14ac:dyDescent="0.3">
      <c r="AE61092" s="70"/>
    </row>
    <row r="61093" spans="31:31" ht="15.75" x14ac:dyDescent="0.3">
      <c r="AE61093" s="70"/>
    </row>
    <row r="61094" spans="31:31" ht="15.75" x14ac:dyDescent="0.3">
      <c r="AE61094" s="70"/>
    </row>
    <row r="61095" spans="31:31" ht="15.75" x14ac:dyDescent="0.3">
      <c r="AE61095" s="70"/>
    </row>
    <row r="61096" spans="31:31" ht="15.75" x14ac:dyDescent="0.3">
      <c r="AE61096" s="70"/>
    </row>
    <row r="61097" spans="31:31" ht="15.75" x14ac:dyDescent="0.3">
      <c r="AE61097" s="70"/>
    </row>
    <row r="61098" spans="31:31" ht="15.75" x14ac:dyDescent="0.3">
      <c r="AE61098" s="70"/>
    </row>
    <row r="61099" spans="31:31" ht="15.75" x14ac:dyDescent="0.3">
      <c r="AE61099" s="70"/>
    </row>
    <row r="61100" spans="31:31" ht="15.75" x14ac:dyDescent="0.3">
      <c r="AE61100" s="70"/>
    </row>
    <row r="61101" spans="31:31" ht="15.75" x14ac:dyDescent="0.3">
      <c r="AE61101" s="70"/>
    </row>
    <row r="61102" spans="31:31" ht="15.75" x14ac:dyDescent="0.3">
      <c r="AE61102" s="70"/>
    </row>
    <row r="61103" spans="31:31" ht="15.75" x14ac:dyDescent="0.3">
      <c r="AE61103" s="70"/>
    </row>
    <row r="61104" spans="31:31" ht="15.75" x14ac:dyDescent="0.3">
      <c r="AE61104" s="70"/>
    </row>
    <row r="61105" spans="31:31" ht="15.75" x14ac:dyDescent="0.3">
      <c r="AE61105" s="70"/>
    </row>
    <row r="61106" spans="31:31" ht="15.75" x14ac:dyDescent="0.3">
      <c r="AE61106" s="70"/>
    </row>
    <row r="61107" spans="31:31" ht="15.75" x14ac:dyDescent="0.3">
      <c r="AE61107" s="70"/>
    </row>
    <row r="61108" spans="31:31" ht="15.75" x14ac:dyDescent="0.3">
      <c r="AE61108" s="70"/>
    </row>
    <row r="61109" spans="31:31" ht="15.75" x14ac:dyDescent="0.3">
      <c r="AE61109" s="70"/>
    </row>
    <row r="61110" spans="31:31" ht="15.75" x14ac:dyDescent="0.3">
      <c r="AE61110" s="70"/>
    </row>
    <row r="61111" spans="31:31" ht="15.75" x14ac:dyDescent="0.3">
      <c r="AE61111" s="70"/>
    </row>
    <row r="61112" spans="31:31" ht="15.75" x14ac:dyDescent="0.3">
      <c r="AE61112" s="70"/>
    </row>
    <row r="61113" spans="31:31" ht="15.75" x14ac:dyDescent="0.3">
      <c r="AE61113" s="70"/>
    </row>
    <row r="61114" spans="31:31" ht="15.75" x14ac:dyDescent="0.3">
      <c r="AE61114" s="70"/>
    </row>
    <row r="61115" spans="31:31" ht="15.75" x14ac:dyDescent="0.3">
      <c r="AE61115" s="70"/>
    </row>
    <row r="61116" spans="31:31" ht="15.75" x14ac:dyDescent="0.3">
      <c r="AE61116" s="70"/>
    </row>
    <row r="61117" spans="31:31" ht="15.75" x14ac:dyDescent="0.3">
      <c r="AE61117" s="70"/>
    </row>
    <row r="61118" spans="31:31" ht="15.75" x14ac:dyDescent="0.3">
      <c r="AE61118" s="70"/>
    </row>
    <row r="61119" spans="31:31" ht="15.75" x14ac:dyDescent="0.3">
      <c r="AE61119" s="70"/>
    </row>
    <row r="61120" spans="31:31" ht="15.75" x14ac:dyDescent="0.3">
      <c r="AE61120" s="70"/>
    </row>
    <row r="61121" spans="31:31" ht="15.75" x14ac:dyDescent="0.3">
      <c r="AE61121" s="70"/>
    </row>
    <row r="61122" spans="31:31" ht="15.75" x14ac:dyDescent="0.3">
      <c r="AE61122" s="70"/>
    </row>
    <row r="61123" spans="31:31" ht="15.75" x14ac:dyDescent="0.3">
      <c r="AE61123" s="70"/>
    </row>
    <row r="61124" spans="31:31" ht="15.75" x14ac:dyDescent="0.3">
      <c r="AE61124" s="70"/>
    </row>
    <row r="61125" spans="31:31" ht="15.75" x14ac:dyDescent="0.3">
      <c r="AE61125" s="70"/>
    </row>
    <row r="61126" spans="31:31" ht="15.75" x14ac:dyDescent="0.3">
      <c r="AE61126" s="70"/>
    </row>
    <row r="61127" spans="31:31" ht="15.75" x14ac:dyDescent="0.3">
      <c r="AE61127" s="70"/>
    </row>
    <row r="61128" spans="31:31" ht="15.75" x14ac:dyDescent="0.3">
      <c r="AE61128" s="70"/>
    </row>
    <row r="61129" spans="31:31" ht="15.75" x14ac:dyDescent="0.3">
      <c r="AE61129" s="70"/>
    </row>
    <row r="61130" spans="31:31" ht="15.75" x14ac:dyDescent="0.3">
      <c r="AE61130" s="70"/>
    </row>
    <row r="61131" spans="31:31" ht="15.75" x14ac:dyDescent="0.3">
      <c r="AE61131" s="70"/>
    </row>
    <row r="61132" spans="31:31" ht="15.75" x14ac:dyDescent="0.3">
      <c r="AE61132" s="70"/>
    </row>
    <row r="61133" spans="31:31" ht="15.75" x14ac:dyDescent="0.3">
      <c r="AE61133" s="70"/>
    </row>
    <row r="61134" spans="31:31" ht="15.75" x14ac:dyDescent="0.3">
      <c r="AE61134" s="70"/>
    </row>
    <row r="61135" spans="31:31" ht="15.75" x14ac:dyDescent="0.3">
      <c r="AE61135" s="70"/>
    </row>
    <row r="61136" spans="31:31" ht="15.75" x14ac:dyDescent="0.3">
      <c r="AE61136" s="70"/>
    </row>
    <row r="61137" spans="31:31" ht="15.75" x14ac:dyDescent="0.3">
      <c r="AE61137" s="70"/>
    </row>
    <row r="61138" spans="31:31" ht="15.75" x14ac:dyDescent="0.3">
      <c r="AE61138" s="70"/>
    </row>
    <row r="61139" spans="31:31" ht="15.75" x14ac:dyDescent="0.3">
      <c r="AE61139" s="70"/>
    </row>
    <row r="61140" spans="31:31" ht="15.75" x14ac:dyDescent="0.3">
      <c r="AE61140" s="70"/>
    </row>
    <row r="61141" spans="31:31" ht="15.75" x14ac:dyDescent="0.3">
      <c r="AE61141" s="70"/>
    </row>
    <row r="61142" spans="31:31" ht="15.75" x14ac:dyDescent="0.3">
      <c r="AE61142" s="70"/>
    </row>
    <row r="61143" spans="31:31" ht="15.75" x14ac:dyDescent="0.3">
      <c r="AE61143" s="70"/>
    </row>
    <row r="61144" spans="31:31" ht="15.75" x14ac:dyDescent="0.3">
      <c r="AE61144" s="70"/>
    </row>
    <row r="61145" spans="31:31" ht="15.75" x14ac:dyDescent="0.3">
      <c r="AE61145" s="70"/>
    </row>
    <row r="61146" spans="31:31" ht="15.75" x14ac:dyDescent="0.3">
      <c r="AE61146" s="70"/>
    </row>
    <row r="61147" spans="31:31" ht="15.75" x14ac:dyDescent="0.3">
      <c r="AE61147" s="70"/>
    </row>
    <row r="61148" spans="31:31" ht="15.75" x14ac:dyDescent="0.3">
      <c r="AE61148" s="70"/>
    </row>
    <row r="61149" spans="31:31" ht="15.75" x14ac:dyDescent="0.3">
      <c r="AE61149" s="70"/>
    </row>
    <row r="61150" spans="31:31" ht="15.75" x14ac:dyDescent="0.3">
      <c r="AE61150" s="70"/>
    </row>
    <row r="61151" spans="31:31" ht="15.75" x14ac:dyDescent="0.3">
      <c r="AE61151" s="70"/>
    </row>
    <row r="61152" spans="31:31" ht="15.75" x14ac:dyDescent="0.3">
      <c r="AE61152" s="70"/>
    </row>
    <row r="61153" spans="31:31" ht="15.75" x14ac:dyDescent="0.3">
      <c r="AE61153" s="70"/>
    </row>
    <row r="61154" spans="31:31" ht="15.75" x14ac:dyDescent="0.3">
      <c r="AE61154" s="70"/>
    </row>
    <row r="61155" spans="31:31" ht="15.75" x14ac:dyDescent="0.3">
      <c r="AE61155" s="70"/>
    </row>
    <row r="61156" spans="31:31" ht="15.75" x14ac:dyDescent="0.3">
      <c r="AE61156" s="70"/>
    </row>
    <row r="61157" spans="31:31" ht="15.75" x14ac:dyDescent="0.3">
      <c r="AE61157" s="70"/>
    </row>
    <row r="61158" spans="31:31" ht="15.75" x14ac:dyDescent="0.3">
      <c r="AE61158" s="70"/>
    </row>
    <row r="61159" spans="31:31" ht="15.75" x14ac:dyDescent="0.3">
      <c r="AE61159" s="70"/>
    </row>
    <row r="61160" spans="31:31" ht="15.75" x14ac:dyDescent="0.3">
      <c r="AE61160" s="70"/>
    </row>
    <row r="61161" spans="31:31" ht="15.75" x14ac:dyDescent="0.3">
      <c r="AE61161" s="70"/>
    </row>
    <row r="61162" spans="31:31" ht="15.75" x14ac:dyDescent="0.3">
      <c r="AE61162" s="70"/>
    </row>
    <row r="61163" spans="31:31" ht="15.75" x14ac:dyDescent="0.3">
      <c r="AE61163" s="70"/>
    </row>
    <row r="61164" spans="31:31" ht="15.75" x14ac:dyDescent="0.3">
      <c r="AE61164" s="70"/>
    </row>
    <row r="61165" spans="31:31" ht="15.75" x14ac:dyDescent="0.3">
      <c r="AE61165" s="70"/>
    </row>
    <row r="61166" spans="31:31" ht="15.75" x14ac:dyDescent="0.3">
      <c r="AE61166" s="70"/>
    </row>
    <row r="61167" spans="31:31" ht="15.75" x14ac:dyDescent="0.3">
      <c r="AE61167" s="70"/>
    </row>
    <row r="61168" spans="31:31" ht="15.75" x14ac:dyDescent="0.3">
      <c r="AE61168" s="70"/>
    </row>
    <row r="61169" spans="31:31" ht="15.75" x14ac:dyDescent="0.3">
      <c r="AE61169" s="70"/>
    </row>
    <row r="61170" spans="31:31" ht="15.75" x14ac:dyDescent="0.3">
      <c r="AE61170" s="70"/>
    </row>
    <row r="61171" spans="31:31" ht="15.75" x14ac:dyDescent="0.3">
      <c r="AE61171" s="70"/>
    </row>
    <row r="61172" spans="31:31" ht="15.75" x14ac:dyDescent="0.3">
      <c r="AE61172" s="70"/>
    </row>
    <row r="61173" spans="31:31" ht="15.75" x14ac:dyDescent="0.3">
      <c r="AE61173" s="70"/>
    </row>
    <row r="61174" spans="31:31" ht="15.75" x14ac:dyDescent="0.3">
      <c r="AE61174" s="70"/>
    </row>
    <row r="61175" spans="31:31" ht="15.75" x14ac:dyDescent="0.3">
      <c r="AE61175" s="70"/>
    </row>
    <row r="61176" spans="31:31" ht="15.75" x14ac:dyDescent="0.3">
      <c r="AE61176" s="70"/>
    </row>
    <row r="61177" spans="31:31" ht="15.75" x14ac:dyDescent="0.3">
      <c r="AE61177" s="70"/>
    </row>
    <row r="61178" spans="31:31" ht="15.75" x14ac:dyDescent="0.3">
      <c r="AE61178" s="70"/>
    </row>
    <row r="61179" spans="31:31" ht="15.75" x14ac:dyDescent="0.3">
      <c r="AE61179" s="70"/>
    </row>
    <row r="61180" spans="31:31" ht="15.75" x14ac:dyDescent="0.3">
      <c r="AE61180" s="70"/>
    </row>
    <row r="61181" spans="31:31" ht="15.75" x14ac:dyDescent="0.3">
      <c r="AE61181" s="70"/>
    </row>
    <row r="61182" spans="31:31" ht="15.75" x14ac:dyDescent="0.3">
      <c r="AE61182" s="70"/>
    </row>
    <row r="61183" spans="31:31" ht="15.75" x14ac:dyDescent="0.3">
      <c r="AE61183" s="70"/>
    </row>
    <row r="61184" spans="31:31" ht="15.75" x14ac:dyDescent="0.3">
      <c r="AE61184" s="70"/>
    </row>
    <row r="61185" spans="31:31" ht="15.75" x14ac:dyDescent="0.3">
      <c r="AE61185" s="70"/>
    </row>
    <row r="61186" spans="31:31" ht="15.75" x14ac:dyDescent="0.3">
      <c r="AE61186" s="70"/>
    </row>
    <row r="61187" spans="31:31" ht="15.75" x14ac:dyDescent="0.3">
      <c r="AE61187" s="70"/>
    </row>
    <row r="61188" spans="31:31" ht="15.75" x14ac:dyDescent="0.3">
      <c r="AE61188" s="70"/>
    </row>
    <row r="61189" spans="31:31" ht="15.75" x14ac:dyDescent="0.3">
      <c r="AE61189" s="70"/>
    </row>
    <row r="61190" spans="31:31" ht="15.75" x14ac:dyDescent="0.3">
      <c r="AE61190" s="70"/>
    </row>
    <row r="61191" spans="31:31" ht="15.75" x14ac:dyDescent="0.3">
      <c r="AE61191" s="70"/>
    </row>
    <row r="61192" spans="31:31" ht="15.75" x14ac:dyDescent="0.3">
      <c r="AE61192" s="70"/>
    </row>
    <row r="61193" spans="31:31" ht="15.75" x14ac:dyDescent="0.3">
      <c r="AE61193" s="70"/>
    </row>
    <row r="61194" spans="31:31" ht="15.75" x14ac:dyDescent="0.3">
      <c r="AE61194" s="70"/>
    </row>
    <row r="61195" spans="31:31" ht="15.75" x14ac:dyDescent="0.3">
      <c r="AE61195" s="70"/>
    </row>
    <row r="61196" spans="31:31" ht="15.75" x14ac:dyDescent="0.3">
      <c r="AE61196" s="70"/>
    </row>
    <row r="61197" spans="31:31" ht="15.75" x14ac:dyDescent="0.3">
      <c r="AE61197" s="70"/>
    </row>
    <row r="61198" spans="31:31" ht="15.75" x14ac:dyDescent="0.3">
      <c r="AE61198" s="70"/>
    </row>
    <row r="61199" spans="31:31" ht="15.75" x14ac:dyDescent="0.3">
      <c r="AE61199" s="70"/>
    </row>
    <row r="61200" spans="31:31" ht="15.75" x14ac:dyDescent="0.3">
      <c r="AE61200" s="70"/>
    </row>
    <row r="61201" spans="31:31" ht="15.75" x14ac:dyDescent="0.3">
      <c r="AE61201" s="70"/>
    </row>
    <row r="61202" spans="31:31" ht="15.75" x14ac:dyDescent="0.3">
      <c r="AE61202" s="70"/>
    </row>
    <row r="61203" spans="31:31" ht="15.75" x14ac:dyDescent="0.3">
      <c r="AE61203" s="70"/>
    </row>
    <row r="61204" spans="31:31" ht="15.75" x14ac:dyDescent="0.3">
      <c r="AE61204" s="70"/>
    </row>
    <row r="61205" spans="31:31" ht="15.75" x14ac:dyDescent="0.3">
      <c r="AE61205" s="70"/>
    </row>
    <row r="61206" spans="31:31" ht="15.75" x14ac:dyDescent="0.3">
      <c r="AE61206" s="70"/>
    </row>
    <row r="61207" spans="31:31" ht="15.75" x14ac:dyDescent="0.3">
      <c r="AE61207" s="70"/>
    </row>
    <row r="61208" spans="31:31" ht="15.75" x14ac:dyDescent="0.3">
      <c r="AE61208" s="70"/>
    </row>
    <row r="61209" spans="31:31" ht="15.75" x14ac:dyDescent="0.3">
      <c r="AE61209" s="70"/>
    </row>
    <row r="61210" spans="31:31" ht="15.75" x14ac:dyDescent="0.3">
      <c r="AE61210" s="70"/>
    </row>
    <row r="61211" spans="31:31" ht="15.75" x14ac:dyDescent="0.3">
      <c r="AE61211" s="70"/>
    </row>
    <row r="61212" spans="31:31" ht="15.75" x14ac:dyDescent="0.3">
      <c r="AE61212" s="70"/>
    </row>
    <row r="61213" spans="31:31" ht="15.75" x14ac:dyDescent="0.3">
      <c r="AE61213" s="70"/>
    </row>
    <row r="61214" spans="31:31" ht="15.75" x14ac:dyDescent="0.3">
      <c r="AE61214" s="70"/>
    </row>
    <row r="61215" spans="31:31" ht="15.75" x14ac:dyDescent="0.3">
      <c r="AE61215" s="70"/>
    </row>
    <row r="61216" spans="31:31" ht="15.75" x14ac:dyDescent="0.3">
      <c r="AE61216" s="70"/>
    </row>
    <row r="61217" spans="31:31" ht="15.75" x14ac:dyDescent="0.3">
      <c r="AE61217" s="70"/>
    </row>
    <row r="61218" spans="31:31" ht="15.75" x14ac:dyDescent="0.3">
      <c r="AE61218" s="70"/>
    </row>
    <row r="61219" spans="31:31" ht="15.75" x14ac:dyDescent="0.3">
      <c r="AE61219" s="70"/>
    </row>
    <row r="61220" spans="31:31" ht="15.75" x14ac:dyDescent="0.3">
      <c r="AE61220" s="70"/>
    </row>
    <row r="61221" spans="31:31" ht="15.75" x14ac:dyDescent="0.3">
      <c r="AE61221" s="70"/>
    </row>
    <row r="61222" spans="31:31" ht="15.75" x14ac:dyDescent="0.3">
      <c r="AE61222" s="70"/>
    </row>
    <row r="61223" spans="31:31" ht="15.75" x14ac:dyDescent="0.3">
      <c r="AE61223" s="70"/>
    </row>
    <row r="61224" spans="31:31" ht="15.75" x14ac:dyDescent="0.3">
      <c r="AE61224" s="70"/>
    </row>
    <row r="61225" spans="31:31" ht="15.75" x14ac:dyDescent="0.3">
      <c r="AE61225" s="70"/>
    </row>
    <row r="61226" spans="31:31" ht="15.75" x14ac:dyDescent="0.3">
      <c r="AE61226" s="70"/>
    </row>
    <row r="61227" spans="31:31" ht="15.75" x14ac:dyDescent="0.3">
      <c r="AE61227" s="70"/>
    </row>
    <row r="61228" spans="31:31" ht="15.75" x14ac:dyDescent="0.3">
      <c r="AE61228" s="70"/>
    </row>
    <row r="61229" spans="31:31" ht="15.75" x14ac:dyDescent="0.3">
      <c r="AE61229" s="70"/>
    </row>
    <row r="61230" spans="31:31" ht="15.75" x14ac:dyDescent="0.3">
      <c r="AE61230" s="70"/>
    </row>
    <row r="61231" spans="31:31" ht="15.75" x14ac:dyDescent="0.3">
      <c r="AE61231" s="70"/>
    </row>
    <row r="61232" spans="31:31" ht="15.75" x14ac:dyDescent="0.3">
      <c r="AE61232" s="70"/>
    </row>
    <row r="61233" spans="31:31" ht="15.75" x14ac:dyDescent="0.3">
      <c r="AE61233" s="70"/>
    </row>
    <row r="61234" spans="31:31" ht="15.75" x14ac:dyDescent="0.3">
      <c r="AE61234" s="70"/>
    </row>
    <row r="61235" spans="31:31" ht="15.75" x14ac:dyDescent="0.3">
      <c r="AE61235" s="70"/>
    </row>
    <row r="61236" spans="31:31" ht="15.75" x14ac:dyDescent="0.3">
      <c r="AE61236" s="70"/>
    </row>
    <row r="61237" spans="31:31" ht="15.75" x14ac:dyDescent="0.3">
      <c r="AE61237" s="70"/>
    </row>
    <row r="61238" spans="31:31" ht="15.75" x14ac:dyDescent="0.3">
      <c r="AE61238" s="70"/>
    </row>
    <row r="61239" spans="31:31" ht="15.75" x14ac:dyDescent="0.3">
      <c r="AE61239" s="70"/>
    </row>
    <row r="61240" spans="31:31" ht="15.75" x14ac:dyDescent="0.3">
      <c r="AE61240" s="70"/>
    </row>
    <row r="61241" spans="31:31" ht="15.75" x14ac:dyDescent="0.3">
      <c r="AE61241" s="70"/>
    </row>
    <row r="61242" spans="31:31" ht="15.75" x14ac:dyDescent="0.3">
      <c r="AE61242" s="70"/>
    </row>
    <row r="61243" spans="31:31" ht="15.75" x14ac:dyDescent="0.3">
      <c r="AE61243" s="70"/>
    </row>
    <row r="61244" spans="31:31" ht="15.75" x14ac:dyDescent="0.3">
      <c r="AE61244" s="70"/>
    </row>
    <row r="61245" spans="31:31" ht="15.75" x14ac:dyDescent="0.3">
      <c r="AE61245" s="70"/>
    </row>
    <row r="61246" spans="31:31" ht="15.75" x14ac:dyDescent="0.3">
      <c r="AE61246" s="70"/>
    </row>
    <row r="61247" spans="31:31" ht="15.75" x14ac:dyDescent="0.3">
      <c r="AE61247" s="70"/>
    </row>
    <row r="61248" spans="31:31" ht="15.75" x14ac:dyDescent="0.3">
      <c r="AE61248" s="70"/>
    </row>
    <row r="61249" spans="31:31" ht="15.75" x14ac:dyDescent="0.3">
      <c r="AE61249" s="70"/>
    </row>
    <row r="61250" spans="31:31" ht="15.75" x14ac:dyDescent="0.3">
      <c r="AE61250" s="70"/>
    </row>
    <row r="61251" spans="31:31" ht="15.75" x14ac:dyDescent="0.3">
      <c r="AE61251" s="70"/>
    </row>
    <row r="61252" spans="31:31" ht="15.75" x14ac:dyDescent="0.3">
      <c r="AE61252" s="70"/>
    </row>
    <row r="61253" spans="31:31" ht="15.75" x14ac:dyDescent="0.3">
      <c r="AE61253" s="70"/>
    </row>
    <row r="61254" spans="31:31" ht="15.75" x14ac:dyDescent="0.3">
      <c r="AE61254" s="70"/>
    </row>
    <row r="61255" spans="31:31" ht="15.75" x14ac:dyDescent="0.3">
      <c r="AE61255" s="70"/>
    </row>
    <row r="61256" spans="31:31" ht="15.75" x14ac:dyDescent="0.3">
      <c r="AE61256" s="70"/>
    </row>
    <row r="61257" spans="31:31" ht="15.75" x14ac:dyDescent="0.3">
      <c r="AE61257" s="70"/>
    </row>
    <row r="61258" spans="31:31" ht="15.75" x14ac:dyDescent="0.3">
      <c r="AE61258" s="70"/>
    </row>
    <row r="61259" spans="31:31" ht="15.75" x14ac:dyDescent="0.3">
      <c r="AE61259" s="70"/>
    </row>
    <row r="61260" spans="31:31" ht="15.75" x14ac:dyDescent="0.3">
      <c r="AE61260" s="70"/>
    </row>
    <row r="61261" spans="31:31" ht="15.75" x14ac:dyDescent="0.3">
      <c r="AE61261" s="70"/>
    </row>
    <row r="61262" spans="31:31" ht="15.75" x14ac:dyDescent="0.3">
      <c r="AE61262" s="70"/>
    </row>
    <row r="61263" spans="31:31" ht="15.75" x14ac:dyDescent="0.3">
      <c r="AE61263" s="70"/>
    </row>
    <row r="61264" spans="31:31" ht="15.75" x14ac:dyDescent="0.3">
      <c r="AE61264" s="70"/>
    </row>
    <row r="61265" spans="31:31" ht="15.75" x14ac:dyDescent="0.3">
      <c r="AE61265" s="70"/>
    </row>
    <row r="61266" spans="31:31" ht="15.75" x14ac:dyDescent="0.3">
      <c r="AE61266" s="70"/>
    </row>
    <row r="61267" spans="31:31" ht="15.75" x14ac:dyDescent="0.3">
      <c r="AE61267" s="70"/>
    </row>
    <row r="61268" spans="31:31" ht="15.75" x14ac:dyDescent="0.3">
      <c r="AE61268" s="70"/>
    </row>
    <row r="61269" spans="31:31" ht="15.75" x14ac:dyDescent="0.3">
      <c r="AE61269" s="70"/>
    </row>
    <row r="61270" spans="31:31" ht="15.75" x14ac:dyDescent="0.3">
      <c r="AE61270" s="70"/>
    </row>
    <row r="61271" spans="31:31" ht="15.75" x14ac:dyDescent="0.3">
      <c r="AE61271" s="70"/>
    </row>
    <row r="61272" spans="31:31" ht="15.75" x14ac:dyDescent="0.3">
      <c r="AE61272" s="70"/>
    </row>
    <row r="61273" spans="31:31" ht="15.75" x14ac:dyDescent="0.3">
      <c r="AE61273" s="70"/>
    </row>
    <row r="61274" spans="31:31" ht="15.75" x14ac:dyDescent="0.3">
      <c r="AE61274" s="70"/>
    </row>
    <row r="61275" spans="31:31" ht="15.75" x14ac:dyDescent="0.3">
      <c r="AE61275" s="70"/>
    </row>
    <row r="61276" spans="31:31" ht="15.75" x14ac:dyDescent="0.3">
      <c r="AE61276" s="70"/>
    </row>
    <row r="61277" spans="31:31" ht="15.75" x14ac:dyDescent="0.3">
      <c r="AE61277" s="70"/>
    </row>
    <row r="61278" spans="31:31" ht="15.75" x14ac:dyDescent="0.3">
      <c r="AE61278" s="70"/>
    </row>
    <row r="61279" spans="31:31" ht="15.75" x14ac:dyDescent="0.3">
      <c r="AE61279" s="70"/>
    </row>
    <row r="61280" spans="31:31" ht="15.75" x14ac:dyDescent="0.3">
      <c r="AE61280" s="70"/>
    </row>
    <row r="61281" spans="31:31" ht="15.75" x14ac:dyDescent="0.3">
      <c r="AE61281" s="70"/>
    </row>
    <row r="61282" spans="31:31" ht="15.75" x14ac:dyDescent="0.3">
      <c r="AE61282" s="70"/>
    </row>
    <row r="61283" spans="31:31" ht="15.75" x14ac:dyDescent="0.3">
      <c r="AE61283" s="70"/>
    </row>
    <row r="61284" spans="31:31" ht="15.75" x14ac:dyDescent="0.3">
      <c r="AE61284" s="70"/>
    </row>
    <row r="61285" spans="31:31" ht="15.75" x14ac:dyDescent="0.3">
      <c r="AE61285" s="70"/>
    </row>
    <row r="61286" spans="31:31" ht="15.75" x14ac:dyDescent="0.3">
      <c r="AE61286" s="70"/>
    </row>
    <row r="61287" spans="31:31" ht="15.75" x14ac:dyDescent="0.3">
      <c r="AE61287" s="70"/>
    </row>
    <row r="61288" spans="31:31" ht="15.75" x14ac:dyDescent="0.3">
      <c r="AE61288" s="70"/>
    </row>
    <row r="61289" spans="31:31" ht="15.75" x14ac:dyDescent="0.3">
      <c r="AE61289" s="70"/>
    </row>
    <row r="61290" spans="31:31" ht="15.75" x14ac:dyDescent="0.3">
      <c r="AE61290" s="70"/>
    </row>
    <row r="61291" spans="31:31" ht="15.75" x14ac:dyDescent="0.3">
      <c r="AE61291" s="70"/>
    </row>
    <row r="61292" spans="31:31" ht="15.75" x14ac:dyDescent="0.3">
      <c r="AE61292" s="70"/>
    </row>
    <row r="61293" spans="31:31" ht="15.75" x14ac:dyDescent="0.3">
      <c r="AE61293" s="70"/>
    </row>
    <row r="61294" spans="31:31" ht="15.75" x14ac:dyDescent="0.3">
      <c r="AE61294" s="70"/>
    </row>
    <row r="61295" spans="31:31" ht="15.75" x14ac:dyDescent="0.3">
      <c r="AE61295" s="70"/>
    </row>
    <row r="61296" spans="31:31" ht="15.75" x14ac:dyDescent="0.3">
      <c r="AE61296" s="70"/>
    </row>
    <row r="61297" spans="31:31" ht="15.75" x14ac:dyDescent="0.3">
      <c r="AE61297" s="70"/>
    </row>
    <row r="61298" spans="31:31" ht="15.75" x14ac:dyDescent="0.3">
      <c r="AE61298" s="70"/>
    </row>
    <row r="61299" spans="31:31" ht="15.75" x14ac:dyDescent="0.3">
      <c r="AE61299" s="70"/>
    </row>
    <row r="61300" spans="31:31" ht="15.75" x14ac:dyDescent="0.3">
      <c r="AE61300" s="70"/>
    </row>
    <row r="61301" spans="31:31" ht="15.75" x14ac:dyDescent="0.3">
      <c r="AE61301" s="70"/>
    </row>
    <row r="61302" spans="31:31" ht="15.75" x14ac:dyDescent="0.3">
      <c r="AE61302" s="70"/>
    </row>
    <row r="61303" spans="31:31" ht="15.75" x14ac:dyDescent="0.3">
      <c r="AE61303" s="70"/>
    </row>
    <row r="61304" spans="31:31" ht="15.75" x14ac:dyDescent="0.3">
      <c r="AE61304" s="70"/>
    </row>
    <row r="61305" spans="31:31" ht="15.75" x14ac:dyDescent="0.3">
      <c r="AE61305" s="70"/>
    </row>
    <row r="61306" spans="31:31" ht="15.75" x14ac:dyDescent="0.3">
      <c r="AE61306" s="70"/>
    </row>
    <row r="61307" spans="31:31" ht="15.75" x14ac:dyDescent="0.3">
      <c r="AE61307" s="70"/>
    </row>
    <row r="61308" spans="31:31" ht="15.75" x14ac:dyDescent="0.3">
      <c r="AE61308" s="70"/>
    </row>
    <row r="61309" spans="31:31" ht="15.75" x14ac:dyDescent="0.3">
      <c r="AE61309" s="70"/>
    </row>
    <row r="61310" spans="31:31" ht="15.75" x14ac:dyDescent="0.3">
      <c r="AE61310" s="70"/>
    </row>
    <row r="61311" spans="31:31" ht="15.75" x14ac:dyDescent="0.3">
      <c r="AE61311" s="70"/>
    </row>
    <row r="61312" spans="31:31" ht="15.75" x14ac:dyDescent="0.3">
      <c r="AE61312" s="70"/>
    </row>
    <row r="61313" spans="31:31" ht="15.75" x14ac:dyDescent="0.3">
      <c r="AE61313" s="70"/>
    </row>
    <row r="61314" spans="31:31" ht="15.75" x14ac:dyDescent="0.3">
      <c r="AE61314" s="70"/>
    </row>
    <row r="61315" spans="31:31" ht="15.75" x14ac:dyDescent="0.3">
      <c r="AE61315" s="70"/>
    </row>
    <row r="61316" spans="31:31" ht="15.75" x14ac:dyDescent="0.3">
      <c r="AE61316" s="70"/>
    </row>
    <row r="61317" spans="31:31" ht="15.75" x14ac:dyDescent="0.3">
      <c r="AE61317" s="70"/>
    </row>
    <row r="61318" spans="31:31" ht="15.75" x14ac:dyDescent="0.3">
      <c r="AE61318" s="70"/>
    </row>
    <row r="61319" spans="31:31" ht="15.75" x14ac:dyDescent="0.3">
      <c r="AE61319" s="70"/>
    </row>
    <row r="61320" spans="31:31" ht="15.75" x14ac:dyDescent="0.3">
      <c r="AE61320" s="70"/>
    </row>
    <row r="61321" spans="31:31" ht="15.75" x14ac:dyDescent="0.3">
      <c r="AE61321" s="70"/>
    </row>
    <row r="61322" spans="31:31" ht="15.75" x14ac:dyDescent="0.3">
      <c r="AE61322" s="70"/>
    </row>
    <row r="61323" spans="31:31" ht="15.75" x14ac:dyDescent="0.3">
      <c r="AE61323" s="70"/>
    </row>
    <row r="61324" spans="31:31" ht="15.75" x14ac:dyDescent="0.3">
      <c r="AE61324" s="70"/>
    </row>
    <row r="61325" spans="31:31" ht="15.75" x14ac:dyDescent="0.3">
      <c r="AE61325" s="70"/>
    </row>
    <row r="61326" spans="31:31" ht="15.75" x14ac:dyDescent="0.3">
      <c r="AE61326" s="70"/>
    </row>
    <row r="61327" spans="31:31" ht="15.75" x14ac:dyDescent="0.3">
      <c r="AE61327" s="70"/>
    </row>
    <row r="61328" spans="31:31" ht="15.75" x14ac:dyDescent="0.3">
      <c r="AE61328" s="70"/>
    </row>
    <row r="61329" spans="31:31" ht="15.75" x14ac:dyDescent="0.3">
      <c r="AE61329" s="70"/>
    </row>
    <row r="61330" spans="31:31" ht="15.75" x14ac:dyDescent="0.3">
      <c r="AE61330" s="70"/>
    </row>
    <row r="61331" spans="31:31" ht="15.75" x14ac:dyDescent="0.3">
      <c r="AE61331" s="70"/>
    </row>
    <row r="61332" spans="31:31" ht="15.75" x14ac:dyDescent="0.3">
      <c r="AE61332" s="70"/>
    </row>
    <row r="61333" spans="31:31" ht="15.75" x14ac:dyDescent="0.3">
      <c r="AE61333" s="70"/>
    </row>
    <row r="61334" spans="31:31" ht="15.75" x14ac:dyDescent="0.3">
      <c r="AE61334" s="70"/>
    </row>
    <row r="61335" spans="31:31" ht="15.75" x14ac:dyDescent="0.3">
      <c r="AE61335" s="70"/>
    </row>
    <row r="61336" spans="31:31" ht="15.75" x14ac:dyDescent="0.3">
      <c r="AE61336" s="70"/>
    </row>
    <row r="61337" spans="31:31" ht="15.75" x14ac:dyDescent="0.3">
      <c r="AE61337" s="70"/>
    </row>
    <row r="61338" spans="31:31" ht="15.75" x14ac:dyDescent="0.3">
      <c r="AE61338" s="70"/>
    </row>
    <row r="61339" spans="31:31" ht="15.75" x14ac:dyDescent="0.3">
      <c r="AE61339" s="70"/>
    </row>
    <row r="61340" spans="31:31" ht="15.75" x14ac:dyDescent="0.3">
      <c r="AE61340" s="70"/>
    </row>
    <row r="61341" spans="31:31" ht="15.75" x14ac:dyDescent="0.3">
      <c r="AE61341" s="70"/>
    </row>
    <row r="61342" spans="31:31" ht="15.75" x14ac:dyDescent="0.3">
      <c r="AE61342" s="70"/>
    </row>
    <row r="61343" spans="31:31" ht="15.75" x14ac:dyDescent="0.3">
      <c r="AE61343" s="70"/>
    </row>
    <row r="61344" spans="31:31" ht="15.75" x14ac:dyDescent="0.3">
      <c r="AE61344" s="70"/>
    </row>
    <row r="61345" spans="31:31" ht="15.75" x14ac:dyDescent="0.3">
      <c r="AE61345" s="70"/>
    </row>
    <row r="61346" spans="31:31" ht="15.75" x14ac:dyDescent="0.3">
      <c r="AE61346" s="70"/>
    </row>
    <row r="61347" spans="31:31" ht="15.75" x14ac:dyDescent="0.3">
      <c r="AE61347" s="70"/>
    </row>
    <row r="61348" spans="31:31" ht="15.75" x14ac:dyDescent="0.3">
      <c r="AE61348" s="70"/>
    </row>
    <row r="61349" spans="31:31" ht="15.75" x14ac:dyDescent="0.3">
      <c r="AE61349" s="70"/>
    </row>
    <row r="61350" spans="31:31" ht="15.75" x14ac:dyDescent="0.3">
      <c r="AE61350" s="70"/>
    </row>
    <row r="61351" spans="31:31" ht="15.75" x14ac:dyDescent="0.3">
      <c r="AE61351" s="70"/>
    </row>
    <row r="61352" spans="31:31" ht="15.75" x14ac:dyDescent="0.3">
      <c r="AE61352" s="70"/>
    </row>
    <row r="61353" spans="31:31" ht="15.75" x14ac:dyDescent="0.3">
      <c r="AE61353" s="70"/>
    </row>
    <row r="61354" spans="31:31" ht="15.75" x14ac:dyDescent="0.3">
      <c r="AE61354" s="70"/>
    </row>
    <row r="61355" spans="31:31" ht="15.75" x14ac:dyDescent="0.3">
      <c r="AE61355" s="70"/>
    </row>
    <row r="61356" spans="31:31" ht="15.75" x14ac:dyDescent="0.3">
      <c r="AE61356" s="70"/>
    </row>
    <row r="61357" spans="31:31" ht="15.75" x14ac:dyDescent="0.3">
      <c r="AE61357" s="70"/>
    </row>
    <row r="61358" spans="31:31" ht="15.75" x14ac:dyDescent="0.3">
      <c r="AE61358" s="70"/>
    </row>
    <row r="61359" spans="31:31" ht="15.75" x14ac:dyDescent="0.3">
      <c r="AE61359" s="70"/>
    </row>
    <row r="61360" spans="31:31" ht="15.75" x14ac:dyDescent="0.3">
      <c r="AE61360" s="70"/>
    </row>
    <row r="61361" spans="31:31" ht="15.75" x14ac:dyDescent="0.3">
      <c r="AE61361" s="70"/>
    </row>
    <row r="61362" spans="31:31" ht="15.75" x14ac:dyDescent="0.3">
      <c r="AE61362" s="70"/>
    </row>
    <row r="61363" spans="31:31" ht="15.75" x14ac:dyDescent="0.3">
      <c r="AE61363" s="70"/>
    </row>
    <row r="61364" spans="31:31" ht="15.75" x14ac:dyDescent="0.3">
      <c r="AE61364" s="70"/>
    </row>
    <row r="61365" spans="31:31" ht="15.75" x14ac:dyDescent="0.3">
      <c r="AE61365" s="70"/>
    </row>
    <row r="61366" spans="31:31" ht="15.75" x14ac:dyDescent="0.3">
      <c r="AE61366" s="70"/>
    </row>
    <row r="61367" spans="31:31" ht="15.75" x14ac:dyDescent="0.3">
      <c r="AE61367" s="70"/>
    </row>
    <row r="61368" spans="31:31" ht="15.75" x14ac:dyDescent="0.3">
      <c r="AE61368" s="70"/>
    </row>
    <row r="61369" spans="31:31" ht="15.75" x14ac:dyDescent="0.3">
      <c r="AE61369" s="70"/>
    </row>
    <row r="61370" spans="31:31" ht="15.75" x14ac:dyDescent="0.3">
      <c r="AE61370" s="70"/>
    </row>
    <row r="61371" spans="31:31" ht="15.75" x14ac:dyDescent="0.3">
      <c r="AE61371" s="70"/>
    </row>
    <row r="61372" spans="31:31" ht="15.75" x14ac:dyDescent="0.3">
      <c r="AE61372" s="70"/>
    </row>
    <row r="61373" spans="31:31" ht="15.75" x14ac:dyDescent="0.3">
      <c r="AE61373" s="70"/>
    </row>
    <row r="61374" spans="31:31" ht="15.75" x14ac:dyDescent="0.3">
      <c r="AE61374" s="70"/>
    </row>
    <row r="61375" spans="31:31" ht="15.75" x14ac:dyDescent="0.3">
      <c r="AE61375" s="70"/>
    </row>
    <row r="61376" spans="31:31" ht="15.75" x14ac:dyDescent="0.3">
      <c r="AE61376" s="70"/>
    </row>
    <row r="61377" spans="31:31" ht="15.75" x14ac:dyDescent="0.3">
      <c r="AE61377" s="70"/>
    </row>
    <row r="61378" spans="31:31" ht="15.75" x14ac:dyDescent="0.3">
      <c r="AE61378" s="70"/>
    </row>
    <row r="61379" spans="31:31" ht="15.75" x14ac:dyDescent="0.3">
      <c r="AE61379" s="70"/>
    </row>
    <row r="61380" spans="31:31" ht="15.75" x14ac:dyDescent="0.3">
      <c r="AE61380" s="70"/>
    </row>
    <row r="61381" spans="31:31" ht="15.75" x14ac:dyDescent="0.3">
      <c r="AE61381" s="70"/>
    </row>
    <row r="61382" spans="31:31" ht="15.75" x14ac:dyDescent="0.3">
      <c r="AE61382" s="70"/>
    </row>
    <row r="61383" spans="31:31" ht="15.75" x14ac:dyDescent="0.3">
      <c r="AE61383" s="70"/>
    </row>
    <row r="61384" spans="31:31" ht="15.75" x14ac:dyDescent="0.3">
      <c r="AE61384" s="70"/>
    </row>
    <row r="61385" spans="31:31" ht="15.75" x14ac:dyDescent="0.3">
      <c r="AE61385" s="70"/>
    </row>
    <row r="61386" spans="31:31" ht="15.75" x14ac:dyDescent="0.3">
      <c r="AE61386" s="70"/>
    </row>
    <row r="61387" spans="31:31" ht="15.75" x14ac:dyDescent="0.3">
      <c r="AE61387" s="70"/>
    </row>
    <row r="61388" spans="31:31" ht="15.75" x14ac:dyDescent="0.3">
      <c r="AE61388" s="70"/>
    </row>
    <row r="61389" spans="31:31" ht="15.75" x14ac:dyDescent="0.3">
      <c r="AE61389" s="70"/>
    </row>
    <row r="61390" spans="31:31" ht="15.75" x14ac:dyDescent="0.3">
      <c r="AE61390" s="70"/>
    </row>
    <row r="61391" spans="31:31" ht="15.75" x14ac:dyDescent="0.3">
      <c r="AE61391" s="70"/>
    </row>
    <row r="61392" spans="31:31" ht="15.75" x14ac:dyDescent="0.3">
      <c r="AE61392" s="70"/>
    </row>
    <row r="61393" spans="31:31" ht="15.75" x14ac:dyDescent="0.3">
      <c r="AE61393" s="70"/>
    </row>
    <row r="61394" spans="31:31" ht="15.75" x14ac:dyDescent="0.3">
      <c r="AE61394" s="70"/>
    </row>
    <row r="61395" spans="31:31" ht="15.75" x14ac:dyDescent="0.3">
      <c r="AE61395" s="70"/>
    </row>
    <row r="61396" spans="31:31" ht="15.75" x14ac:dyDescent="0.3">
      <c r="AE61396" s="70"/>
    </row>
    <row r="61397" spans="31:31" ht="15.75" x14ac:dyDescent="0.3">
      <c r="AE61397" s="70"/>
    </row>
    <row r="61398" spans="31:31" ht="15.75" x14ac:dyDescent="0.3">
      <c r="AE61398" s="70"/>
    </row>
    <row r="61399" spans="31:31" ht="15.75" x14ac:dyDescent="0.3">
      <c r="AE61399" s="70"/>
    </row>
    <row r="61400" spans="31:31" ht="15.75" x14ac:dyDescent="0.3">
      <c r="AE61400" s="70"/>
    </row>
    <row r="61401" spans="31:31" ht="15.75" x14ac:dyDescent="0.3">
      <c r="AE61401" s="70"/>
    </row>
    <row r="61402" spans="31:31" ht="15.75" x14ac:dyDescent="0.3">
      <c r="AE61402" s="70"/>
    </row>
    <row r="61403" spans="31:31" ht="15.75" x14ac:dyDescent="0.3">
      <c r="AE61403" s="70"/>
    </row>
    <row r="61404" spans="31:31" ht="15.75" x14ac:dyDescent="0.3">
      <c r="AE61404" s="70"/>
    </row>
    <row r="61405" spans="31:31" ht="15.75" x14ac:dyDescent="0.3">
      <c r="AE61405" s="70"/>
    </row>
    <row r="61406" spans="31:31" ht="15.75" x14ac:dyDescent="0.3">
      <c r="AE61406" s="70"/>
    </row>
    <row r="61407" spans="31:31" ht="15.75" x14ac:dyDescent="0.3">
      <c r="AE61407" s="70"/>
    </row>
    <row r="61408" spans="31:31" ht="15.75" x14ac:dyDescent="0.3">
      <c r="AE61408" s="70"/>
    </row>
    <row r="61409" spans="31:31" ht="15.75" x14ac:dyDescent="0.3">
      <c r="AE61409" s="70"/>
    </row>
    <row r="61410" spans="31:31" ht="15.75" x14ac:dyDescent="0.3">
      <c r="AE61410" s="70"/>
    </row>
    <row r="61411" spans="31:31" ht="15.75" x14ac:dyDescent="0.3">
      <c r="AE61411" s="70"/>
    </row>
    <row r="61412" spans="31:31" ht="15.75" x14ac:dyDescent="0.3">
      <c r="AE61412" s="70"/>
    </row>
    <row r="61413" spans="31:31" ht="15.75" x14ac:dyDescent="0.3">
      <c r="AE61413" s="70"/>
    </row>
    <row r="61414" spans="31:31" ht="15.75" x14ac:dyDescent="0.3">
      <c r="AE61414" s="70"/>
    </row>
    <row r="61415" spans="31:31" ht="15.75" x14ac:dyDescent="0.3">
      <c r="AE61415" s="70"/>
    </row>
    <row r="61416" spans="31:31" ht="15.75" x14ac:dyDescent="0.3">
      <c r="AE61416" s="70"/>
    </row>
    <row r="61417" spans="31:31" ht="15.75" x14ac:dyDescent="0.3">
      <c r="AE61417" s="70"/>
    </row>
    <row r="61418" spans="31:31" ht="15.75" x14ac:dyDescent="0.3">
      <c r="AE61418" s="70"/>
    </row>
    <row r="61419" spans="31:31" ht="15.75" x14ac:dyDescent="0.3">
      <c r="AE61419" s="70"/>
    </row>
    <row r="61420" spans="31:31" ht="15.75" x14ac:dyDescent="0.3">
      <c r="AE61420" s="70"/>
    </row>
    <row r="61421" spans="31:31" ht="15.75" x14ac:dyDescent="0.3">
      <c r="AE61421" s="70"/>
    </row>
    <row r="61422" spans="31:31" ht="15.75" x14ac:dyDescent="0.3">
      <c r="AE61422" s="70"/>
    </row>
    <row r="61423" spans="31:31" ht="15.75" x14ac:dyDescent="0.3">
      <c r="AE61423" s="70"/>
    </row>
    <row r="61424" spans="31:31" ht="15.75" x14ac:dyDescent="0.3">
      <c r="AE61424" s="70"/>
    </row>
    <row r="61425" spans="31:31" ht="15.75" x14ac:dyDescent="0.3">
      <c r="AE61425" s="70"/>
    </row>
    <row r="61426" spans="31:31" ht="15.75" x14ac:dyDescent="0.3">
      <c r="AE61426" s="70"/>
    </row>
    <row r="61427" spans="31:31" ht="15.75" x14ac:dyDescent="0.3">
      <c r="AE61427" s="70"/>
    </row>
    <row r="61428" spans="31:31" ht="15.75" x14ac:dyDescent="0.3">
      <c r="AE61428" s="70"/>
    </row>
    <row r="61429" spans="31:31" ht="15.75" x14ac:dyDescent="0.3">
      <c r="AE61429" s="70"/>
    </row>
    <row r="61430" spans="31:31" ht="15.75" x14ac:dyDescent="0.3">
      <c r="AE61430" s="70"/>
    </row>
    <row r="61431" spans="31:31" ht="15.75" x14ac:dyDescent="0.3">
      <c r="AE61431" s="70"/>
    </row>
    <row r="61432" spans="31:31" ht="15.75" x14ac:dyDescent="0.3">
      <c r="AE61432" s="70"/>
    </row>
    <row r="61433" spans="31:31" ht="15.75" x14ac:dyDescent="0.3">
      <c r="AE61433" s="70"/>
    </row>
    <row r="61434" spans="31:31" ht="15.75" x14ac:dyDescent="0.3">
      <c r="AE61434" s="70"/>
    </row>
    <row r="61435" spans="31:31" ht="15.75" x14ac:dyDescent="0.3">
      <c r="AE61435" s="70"/>
    </row>
    <row r="61436" spans="31:31" ht="15.75" x14ac:dyDescent="0.3">
      <c r="AE61436" s="70"/>
    </row>
    <row r="61437" spans="31:31" ht="15.75" x14ac:dyDescent="0.3">
      <c r="AE61437" s="70"/>
    </row>
    <row r="61438" spans="31:31" ht="15.75" x14ac:dyDescent="0.3">
      <c r="AE61438" s="70"/>
    </row>
    <row r="61439" spans="31:31" ht="15.75" x14ac:dyDescent="0.3">
      <c r="AE61439" s="70"/>
    </row>
    <row r="61440" spans="31:31" ht="15.75" x14ac:dyDescent="0.3">
      <c r="AE61440" s="70"/>
    </row>
    <row r="61441" spans="31:31" ht="15.75" x14ac:dyDescent="0.3">
      <c r="AE61441" s="70"/>
    </row>
    <row r="61442" spans="31:31" ht="15.75" x14ac:dyDescent="0.3">
      <c r="AE61442" s="70"/>
    </row>
    <row r="61443" spans="31:31" ht="15.75" x14ac:dyDescent="0.3">
      <c r="AE61443" s="70"/>
    </row>
    <row r="61444" spans="31:31" ht="15.75" x14ac:dyDescent="0.3">
      <c r="AE61444" s="70"/>
    </row>
    <row r="61445" spans="31:31" ht="15.75" x14ac:dyDescent="0.3">
      <c r="AE61445" s="70"/>
    </row>
    <row r="61446" spans="31:31" ht="15.75" x14ac:dyDescent="0.3">
      <c r="AE61446" s="70"/>
    </row>
    <row r="61447" spans="31:31" ht="15.75" x14ac:dyDescent="0.3">
      <c r="AE61447" s="70"/>
    </row>
    <row r="61448" spans="31:31" ht="15.75" x14ac:dyDescent="0.3">
      <c r="AE61448" s="70"/>
    </row>
    <row r="61449" spans="31:31" ht="15.75" x14ac:dyDescent="0.3">
      <c r="AE61449" s="70"/>
    </row>
    <row r="61450" spans="31:31" ht="15.75" x14ac:dyDescent="0.3">
      <c r="AE61450" s="70"/>
    </row>
    <row r="61451" spans="31:31" ht="15.75" x14ac:dyDescent="0.3">
      <c r="AE61451" s="70"/>
    </row>
    <row r="61452" spans="31:31" ht="15.75" x14ac:dyDescent="0.3">
      <c r="AE61452" s="70"/>
    </row>
    <row r="61453" spans="31:31" ht="15.75" x14ac:dyDescent="0.3">
      <c r="AE61453" s="70"/>
    </row>
    <row r="61454" spans="31:31" ht="15.75" x14ac:dyDescent="0.3">
      <c r="AE61454" s="70"/>
    </row>
    <row r="61455" spans="31:31" ht="15.75" x14ac:dyDescent="0.3">
      <c r="AE61455" s="70"/>
    </row>
    <row r="61456" spans="31:31" ht="15.75" x14ac:dyDescent="0.3">
      <c r="AE61456" s="70"/>
    </row>
    <row r="61457" spans="31:31" ht="15.75" x14ac:dyDescent="0.3">
      <c r="AE61457" s="70"/>
    </row>
    <row r="61458" spans="31:31" ht="15.75" x14ac:dyDescent="0.3">
      <c r="AE61458" s="70"/>
    </row>
    <row r="61459" spans="31:31" ht="15.75" x14ac:dyDescent="0.3">
      <c r="AE61459" s="70"/>
    </row>
    <row r="61460" spans="31:31" ht="15.75" x14ac:dyDescent="0.3">
      <c r="AE61460" s="70"/>
    </row>
    <row r="61461" spans="31:31" ht="15.75" x14ac:dyDescent="0.3">
      <c r="AE61461" s="70"/>
    </row>
    <row r="61462" spans="31:31" ht="15.75" x14ac:dyDescent="0.3">
      <c r="AE61462" s="70"/>
    </row>
    <row r="61463" spans="31:31" ht="15.75" x14ac:dyDescent="0.3">
      <c r="AE61463" s="70"/>
    </row>
    <row r="61464" spans="31:31" ht="15.75" x14ac:dyDescent="0.3">
      <c r="AE61464" s="70"/>
    </row>
    <row r="61465" spans="31:31" ht="15.75" x14ac:dyDescent="0.3">
      <c r="AE61465" s="70"/>
    </row>
    <row r="61466" spans="31:31" ht="15.75" x14ac:dyDescent="0.3">
      <c r="AE61466" s="70"/>
    </row>
    <row r="61467" spans="31:31" ht="15.75" x14ac:dyDescent="0.3">
      <c r="AE61467" s="70"/>
    </row>
    <row r="61468" spans="31:31" ht="15.75" x14ac:dyDescent="0.3">
      <c r="AE61468" s="70"/>
    </row>
    <row r="61469" spans="31:31" ht="15.75" x14ac:dyDescent="0.3">
      <c r="AE61469" s="70"/>
    </row>
    <row r="61470" spans="31:31" ht="15.75" x14ac:dyDescent="0.3">
      <c r="AE61470" s="70"/>
    </row>
    <row r="61471" spans="31:31" ht="15.75" x14ac:dyDescent="0.3">
      <c r="AE61471" s="70"/>
    </row>
    <row r="61472" spans="31:31" ht="15.75" x14ac:dyDescent="0.3">
      <c r="AE61472" s="70"/>
    </row>
    <row r="61473" spans="31:31" ht="15.75" x14ac:dyDescent="0.3">
      <c r="AE61473" s="70"/>
    </row>
    <row r="61474" spans="31:31" ht="15.75" x14ac:dyDescent="0.3">
      <c r="AE61474" s="70"/>
    </row>
    <row r="61475" spans="31:31" ht="15.75" x14ac:dyDescent="0.3">
      <c r="AE61475" s="70"/>
    </row>
    <row r="61476" spans="31:31" ht="15.75" x14ac:dyDescent="0.3">
      <c r="AE61476" s="70"/>
    </row>
    <row r="61477" spans="31:31" ht="15.75" x14ac:dyDescent="0.3">
      <c r="AE61477" s="70"/>
    </row>
    <row r="61478" spans="31:31" ht="15.75" x14ac:dyDescent="0.3">
      <c r="AE61478" s="70"/>
    </row>
    <row r="61479" spans="31:31" ht="15.75" x14ac:dyDescent="0.3">
      <c r="AE61479" s="70"/>
    </row>
    <row r="61480" spans="31:31" ht="15.75" x14ac:dyDescent="0.3">
      <c r="AE61480" s="70"/>
    </row>
    <row r="61481" spans="31:31" ht="15.75" x14ac:dyDescent="0.3">
      <c r="AE61481" s="70"/>
    </row>
    <row r="61482" spans="31:31" ht="15.75" x14ac:dyDescent="0.3">
      <c r="AE61482" s="70"/>
    </row>
    <row r="61483" spans="31:31" ht="15.75" x14ac:dyDescent="0.3">
      <c r="AE61483" s="70"/>
    </row>
    <row r="61484" spans="31:31" ht="15.75" x14ac:dyDescent="0.3">
      <c r="AE61484" s="70"/>
    </row>
    <row r="61485" spans="31:31" ht="15.75" x14ac:dyDescent="0.3">
      <c r="AE61485" s="70"/>
    </row>
    <row r="61486" spans="31:31" ht="15.75" x14ac:dyDescent="0.3">
      <c r="AE61486" s="70"/>
    </row>
    <row r="61487" spans="31:31" ht="15.75" x14ac:dyDescent="0.3">
      <c r="AE61487" s="70"/>
    </row>
    <row r="61488" spans="31:31" ht="15.75" x14ac:dyDescent="0.3">
      <c r="AE61488" s="70"/>
    </row>
    <row r="61489" spans="31:31" ht="15.75" x14ac:dyDescent="0.3">
      <c r="AE61489" s="70"/>
    </row>
    <row r="61490" spans="31:31" ht="15.75" x14ac:dyDescent="0.3">
      <c r="AE61490" s="70"/>
    </row>
    <row r="61491" spans="31:31" ht="15.75" x14ac:dyDescent="0.3">
      <c r="AE61491" s="70"/>
    </row>
    <row r="61492" spans="31:31" ht="15.75" x14ac:dyDescent="0.3">
      <c r="AE61492" s="70"/>
    </row>
    <row r="61493" spans="31:31" ht="15.75" x14ac:dyDescent="0.3">
      <c r="AE61493" s="70"/>
    </row>
    <row r="61494" spans="31:31" ht="15.75" x14ac:dyDescent="0.3">
      <c r="AE61494" s="70"/>
    </row>
    <row r="61495" spans="31:31" ht="15.75" x14ac:dyDescent="0.3">
      <c r="AE61495" s="70"/>
    </row>
    <row r="61496" spans="31:31" ht="15.75" x14ac:dyDescent="0.3">
      <c r="AE61496" s="70"/>
    </row>
    <row r="61497" spans="31:31" ht="15.75" x14ac:dyDescent="0.3">
      <c r="AE61497" s="70"/>
    </row>
    <row r="61498" spans="31:31" ht="15.75" x14ac:dyDescent="0.3">
      <c r="AE61498" s="70"/>
    </row>
    <row r="61499" spans="31:31" ht="15.75" x14ac:dyDescent="0.3">
      <c r="AE61499" s="70"/>
    </row>
    <row r="61500" spans="31:31" ht="15.75" x14ac:dyDescent="0.3">
      <c r="AE61500" s="70"/>
    </row>
    <row r="61501" spans="31:31" ht="15.75" x14ac:dyDescent="0.3">
      <c r="AE61501" s="70"/>
    </row>
    <row r="61502" spans="31:31" ht="15.75" x14ac:dyDescent="0.3">
      <c r="AE61502" s="70"/>
    </row>
    <row r="61503" spans="31:31" ht="15.75" x14ac:dyDescent="0.3">
      <c r="AE61503" s="70"/>
    </row>
    <row r="61504" spans="31:31" ht="15.75" x14ac:dyDescent="0.3">
      <c r="AE61504" s="70"/>
    </row>
    <row r="61505" spans="31:31" ht="15.75" x14ac:dyDescent="0.3">
      <c r="AE61505" s="70"/>
    </row>
    <row r="61506" spans="31:31" ht="15.75" x14ac:dyDescent="0.3">
      <c r="AE61506" s="70"/>
    </row>
    <row r="61507" spans="31:31" ht="15.75" x14ac:dyDescent="0.3">
      <c r="AE61507" s="70"/>
    </row>
    <row r="61508" spans="31:31" ht="15.75" x14ac:dyDescent="0.3">
      <c r="AE61508" s="70"/>
    </row>
    <row r="61509" spans="31:31" ht="15.75" x14ac:dyDescent="0.3">
      <c r="AE61509" s="70"/>
    </row>
    <row r="61510" spans="31:31" ht="15.75" x14ac:dyDescent="0.3">
      <c r="AE61510" s="70"/>
    </row>
    <row r="61511" spans="31:31" ht="15.75" x14ac:dyDescent="0.3">
      <c r="AE61511" s="70"/>
    </row>
    <row r="61512" spans="31:31" ht="15.75" x14ac:dyDescent="0.3">
      <c r="AE61512" s="70"/>
    </row>
    <row r="61513" spans="31:31" ht="15.75" x14ac:dyDescent="0.3">
      <c r="AE61513" s="70"/>
    </row>
    <row r="61514" spans="31:31" ht="15.75" x14ac:dyDescent="0.3">
      <c r="AE61514" s="70"/>
    </row>
    <row r="61515" spans="31:31" ht="15.75" x14ac:dyDescent="0.3">
      <c r="AE61515" s="70"/>
    </row>
    <row r="61516" spans="31:31" ht="15.75" x14ac:dyDescent="0.3">
      <c r="AE61516" s="70"/>
    </row>
    <row r="61517" spans="31:31" ht="15.75" x14ac:dyDescent="0.3">
      <c r="AE61517" s="70"/>
    </row>
    <row r="61518" spans="31:31" ht="15.75" x14ac:dyDescent="0.3">
      <c r="AE61518" s="70"/>
    </row>
    <row r="61519" spans="31:31" ht="15.75" x14ac:dyDescent="0.3">
      <c r="AE61519" s="70"/>
    </row>
    <row r="61520" spans="31:31" ht="15.75" x14ac:dyDescent="0.3">
      <c r="AE61520" s="70"/>
    </row>
    <row r="61521" spans="31:31" ht="15.75" x14ac:dyDescent="0.3">
      <c r="AE61521" s="70"/>
    </row>
    <row r="61522" spans="31:31" ht="15.75" x14ac:dyDescent="0.3">
      <c r="AE61522" s="70"/>
    </row>
    <row r="61523" spans="31:31" ht="15.75" x14ac:dyDescent="0.3">
      <c r="AE61523" s="70"/>
    </row>
    <row r="61524" spans="31:31" ht="15.75" x14ac:dyDescent="0.3">
      <c r="AE61524" s="70"/>
    </row>
    <row r="61525" spans="31:31" ht="15.75" x14ac:dyDescent="0.3">
      <c r="AE61525" s="70"/>
    </row>
    <row r="61526" spans="31:31" ht="15.75" x14ac:dyDescent="0.3">
      <c r="AE61526" s="70"/>
    </row>
    <row r="61527" spans="31:31" ht="15.75" x14ac:dyDescent="0.3">
      <c r="AE61527" s="70"/>
    </row>
    <row r="61528" spans="31:31" ht="15.75" x14ac:dyDescent="0.3">
      <c r="AE61528" s="70"/>
    </row>
    <row r="61529" spans="31:31" ht="15.75" x14ac:dyDescent="0.3">
      <c r="AE61529" s="70"/>
    </row>
    <row r="61530" spans="31:31" ht="15.75" x14ac:dyDescent="0.3">
      <c r="AE61530" s="70"/>
    </row>
    <row r="61531" spans="31:31" ht="15.75" x14ac:dyDescent="0.3">
      <c r="AE61531" s="70"/>
    </row>
    <row r="61532" spans="31:31" ht="15.75" x14ac:dyDescent="0.3">
      <c r="AE61532" s="70"/>
    </row>
    <row r="61533" spans="31:31" ht="15.75" x14ac:dyDescent="0.3">
      <c r="AE61533" s="70"/>
    </row>
    <row r="61534" spans="31:31" ht="15.75" x14ac:dyDescent="0.3">
      <c r="AE61534" s="70"/>
    </row>
    <row r="61535" spans="31:31" ht="15.75" x14ac:dyDescent="0.3">
      <c r="AE61535" s="70"/>
    </row>
    <row r="61536" spans="31:31" ht="15.75" x14ac:dyDescent="0.3">
      <c r="AE61536" s="70"/>
    </row>
    <row r="61537" spans="31:31" ht="15.75" x14ac:dyDescent="0.3">
      <c r="AE61537" s="70"/>
    </row>
    <row r="61538" spans="31:31" ht="15.75" x14ac:dyDescent="0.3">
      <c r="AE61538" s="70"/>
    </row>
    <row r="61539" spans="31:31" ht="15.75" x14ac:dyDescent="0.3">
      <c r="AE61539" s="70"/>
    </row>
    <row r="61540" spans="31:31" ht="15.75" x14ac:dyDescent="0.3">
      <c r="AE61540" s="70"/>
    </row>
    <row r="61541" spans="31:31" ht="15.75" x14ac:dyDescent="0.3">
      <c r="AE61541" s="70"/>
    </row>
    <row r="61542" spans="31:31" ht="15.75" x14ac:dyDescent="0.3">
      <c r="AE61542" s="70"/>
    </row>
    <row r="61543" spans="31:31" ht="15.75" x14ac:dyDescent="0.3">
      <c r="AE61543" s="70"/>
    </row>
    <row r="61544" spans="31:31" ht="15.75" x14ac:dyDescent="0.3">
      <c r="AE61544" s="70"/>
    </row>
    <row r="61545" spans="31:31" ht="15.75" x14ac:dyDescent="0.3">
      <c r="AE61545" s="70"/>
    </row>
    <row r="61546" spans="31:31" ht="15.75" x14ac:dyDescent="0.3">
      <c r="AE61546" s="70"/>
    </row>
    <row r="61547" spans="31:31" ht="15.75" x14ac:dyDescent="0.3">
      <c r="AE61547" s="70"/>
    </row>
    <row r="61548" spans="31:31" ht="15.75" x14ac:dyDescent="0.3">
      <c r="AE61548" s="70"/>
    </row>
    <row r="61549" spans="31:31" ht="15.75" x14ac:dyDescent="0.3">
      <c r="AE61549" s="70"/>
    </row>
    <row r="61550" spans="31:31" ht="15.75" x14ac:dyDescent="0.3">
      <c r="AE61550" s="70"/>
    </row>
    <row r="61551" spans="31:31" ht="15.75" x14ac:dyDescent="0.3">
      <c r="AE61551" s="70"/>
    </row>
    <row r="61552" spans="31:31" ht="15.75" x14ac:dyDescent="0.3">
      <c r="AE61552" s="70"/>
    </row>
    <row r="61553" spans="31:31" ht="15.75" x14ac:dyDescent="0.3">
      <c r="AE61553" s="70"/>
    </row>
    <row r="61554" spans="31:31" ht="15.75" x14ac:dyDescent="0.3">
      <c r="AE61554" s="70"/>
    </row>
    <row r="61555" spans="31:31" ht="15.75" x14ac:dyDescent="0.3">
      <c r="AE61555" s="70"/>
    </row>
    <row r="61556" spans="31:31" ht="15.75" x14ac:dyDescent="0.3">
      <c r="AE61556" s="70"/>
    </row>
    <row r="61557" spans="31:31" ht="15.75" x14ac:dyDescent="0.3">
      <c r="AE61557" s="70"/>
    </row>
    <row r="61558" spans="31:31" ht="15.75" x14ac:dyDescent="0.3">
      <c r="AE61558" s="70"/>
    </row>
    <row r="61559" spans="31:31" ht="15.75" x14ac:dyDescent="0.3">
      <c r="AE61559" s="70"/>
    </row>
    <row r="61560" spans="31:31" ht="15.75" x14ac:dyDescent="0.3">
      <c r="AE61560" s="70"/>
    </row>
    <row r="61561" spans="31:31" ht="15.75" x14ac:dyDescent="0.3">
      <c r="AE61561" s="70"/>
    </row>
    <row r="61562" spans="31:31" ht="15.75" x14ac:dyDescent="0.3">
      <c r="AE61562" s="70"/>
    </row>
    <row r="61563" spans="31:31" ht="15.75" x14ac:dyDescent="0.3">
      <c r="AE61563" s="70"/>
    </row>
    <row r="61564" spans="31:31" ht="15.75" x14ac:dyDescent="0.3">
      <c r="AE61564" s="70"/>
    </row>
    <row r="61565" spans="31:31" ht="15.75" x14ac:dyDescent="0.3">
      <c r="AE61565" s="70"/>
    </row>
    <row r="61566" spans="31:31" ht="15.75" x14ac:dyDescent="0.3">
      <c r="AE61566" s="70"/>
    </row>
    <row r="61567" spans="31:31" ht="15.75" x14ac:dyDescent="0.3">
      <c r="AE61567" s="70"/>
    </row>
    <row r="61568" spans="31:31" ht="15.75" x14ac:dyDescent="0.3">
      <c r="AE61568" s="70"/>
    </row>
    <row r="61569" spans="31:31" ht="15.75" x14ac:dyDescent="0.3">
      <c r="AE61569" s="70"/>
    </row>
    <row r="61570" spans="31:31" ht="15.75" x14ac:dyDescent="0.3">
      <c r="AE61570" s="70"/>
    </row>
    <row r="61571" spans="31:31" ht="15.75" x14ac:dyDescent="0.3">
      <c r="AE61571" s="70"/>
    </row>
    <row r="61572" spans="31:31" ht="15.75" x14ac:dyDescent="0.3">
      <c r="AE61572" s="70"/>
    </row>
    <row r="61573" spans="31:31" ht="15.75" x14ac:dyDescent="0.3">
      <c r="AE61573" s="70"/>
    </row>
    <row r="61574" spans="31:31" ht="15.75" x14ac:dyDescent="0.3">
      <c r="AE61574" s="70"/>
    </row>
    <row r="61575" spans="31:31" ht="15.75" x14ac:dyDescent="0.3">
      <c r="AE61575" s="70"/>
    </row>
    <row r="61576" spans="31:31" ht="15.75" x14ac:dyDescent="0.3">
      <c r="AE61576" s="70"/>
    </row>
    <row r="61577" spans="31:31" ht="15.75" x14ac:dyDescent="0.3">
      <c r="AE61577" s="70"/>
    </row>
    <row r="61578" spans="31:31" ht="15.75" x14ac:dyDescent="0.3">
      <c r="AE61578" s="70"/>
    </row>
    <row r="61579" spans="31:31" ht="15.75" x14ac:dyDescent="0.3">
      <c r="AE61579" s="70"/>
    </row>
    <row r="61580" spans="31:31" ht="15.75" x14ac:dyDescent="0.3">
      <c r="AE61580" s="70"/>
    </row>
    <row r="61581" spans="31:31" ht="15.75" x14ac:dyDescent="0.3">
      <c r="AE61581" s="70"/>
    </row>
    <row r="61582" spans="31:31" ht="15.75" x14ac:dyDescent="0.3">
      <c r="AE61582" s="70"/>
    </row>
    <row r="61583" spans="31:31" ht="15.75" x14ac:dyDescent="0.3">
      <c r="AE61583" s="70"/>
    </row>
    <row r="61584" spans="31:31" ht="15.75" x14ac:dyDescent="0.3">
      <c r="AE61584" s="70"/>
    </row>
    <row r="61585" spans="31:31" ht="15.75" x14ac:dyDescent="0.3">
      <c r="AE61585" s="70"/>
    </row>
    <row r="61586" spans="31:31" ht="15.75" x14ac:dyDescent="0.3">
      <c r="AE61586" s="70"/>
    </row>
    <row r="61587" spans="31:31" ht="15.75" x14ac:dyDescent="0.3">
      <c r="AE61587" s="70"/>
    </row>
    <row r="61588" spans="31:31" ht="15.75" x14ac:dyDescent="0.3">
      <c r="AE61588" s="70"/>
    </row>
    <row r="61589" spans="31:31" ht="15.75" x14ac:dyDescent="0.3">
      <c r="AE61589" s="70"/>
    </row>
    <row r="61590" spans="31:31" ht="15.75" x14ac:dyDescent="0.3">
      <c r="AE61590" s="70"/>
    </row>
    <row r="61591" spans="31:31" ht="15.75" x14ac:dyDescent="0.3">
      <c r="AE61591" s="70"/>
    </row>
    <row r="61592" spans="31:31" ht="15.75" x14ac:dyDescent="0.3">
      <c r="AE61592" s="70"/>
    </row>
    <row r="61593" spans="31:31" ht="15.75" x14ac:dyDescent="0.3">
      <c r="AE61593" s="70"/>
    </row>
    <row r="61594" spans="31:31" ht="15.75" x14ac:dyDescent="0.3">
      <c r="AE61594" s="70"/>
    </row>
    <row r="61595" spans="31:31" ht="15.75" x14ac:dyDescent="0.3">
      <c r="AE61595" s="70"/>
    </row>
    <row r="61596" spans="31:31" ht="15.75" x14ac:dyDescent="0.3">
      <c r="AE61596" s="70"/>
    </row>
    <row r="61597" spans="31:31" ht="15.75" x14ac:dyDescent="0.3">
      <c r="AE61597" s="70"/>
    </row>
    <row r="61598" spans="31:31" ht="15.75" x14ac:dyDescent="0.3">
      <c r="AE61598" s="70"/>
    </row>
    <row r="61599" spans="31:31" ht="15.75" x14ac:dyDescent="0.3">
      <c r="AE61599" s="70"/>
    </row>
    <row r="61600" spans="31:31" ht="15.75" x14ac:dyDescent="0.3">
      <c r="AE61600" s="70"/>
    </row>
    <row r="61601" spans="31:31" ht="15.75" x14ac:dyDescent="0.3">
      <c r="AE61601" s="70"/>
    </row>
    <row r="61602" spans="31:31" ht="15.75" x14ac:dyDescent="0.3">
      <c r="AE61602" s="70"/>
    </row>
    <row r="61603" spans="31:31" ht="15.75" x14ac:dyDescent="0.3">
      <c r="AE61603" s="70"/>
    </row>
    <row r="61604" spans="31:31" ht="15.75" x14ac:dyDescent="0.3">
      <c r="AE61604" s="70"/>
    </row>
    <row r="61605" spans="31:31" ht="15.75" x14ac:dyDescent="0.3">
      <c r="AE61605" s="70"/>
    </row>
    <row r="61606" spans="31:31" ht="15.75" x14ac:dyDescent="0.3">
      <c r="AE61606" s="70"/>
    </row>
    <row r="61607" spans="31:31" ht="15.75" x14ac:dyDescent="0.3">
      <c r="AE61607" s="70"/>
    </row>
    <row r="61608" spans="31:31" ht="15.75" x14ac:dyDescent="0.3">
      <c r="AE61608" s="70"/>
    </row>
    <row r="61609" spans="31:31" ht="15.75" x14ac:dyDescent="0.3">
      <c r="AE61609" s="70"/>
    </row>
    <row r="61610" spans="31:31" ht="15.75" x14ac:dyDescent="0.3">
      <c r="AE61610" s="70"/>
    </row>
    <row r="61611" spans="31:31" ht="15.75" x14ac:dyDescent="0.3">
      <c r="AE61611" s="70"/>
    </row>
    <row r="61612" spans="31:31" ht="15.75" x14ac:dyDescent="0.3">
      <c r="AE61612" s="70"/>
    </row>
    <row r="61613" spans="31:31" ht="15.75" x14ac:dyDescent="0.3">
      <c r="AE61613" s="70"/>
    </row>
    <row r="61614" spans="31:31" ht="15.75" x14ac:dyDescent="0.3">
      <c r="AE61614" s="70"/>
    </row>
    <row r="61615" spans="31:31" ht="15.75" x14ac:dyDescent="0.3">
      <c r="AE61615" s="70"/>
    </row>
    <row r="61616" spans="31:31" ht="15.75" x14ac:dyDescent="0.3">
      <c r="AE61616" s="70"/>
    </row>
    <row r="61617" spans="31:31" ht="15.75" x14ac:dyDescent="0.3">
      <c r="AE61617" s="70"/>
    </row>
    <row r="61618" spans="31:31" ht="15.75" x14ac:dyDescent="0.3">
      <c r="AE61618" s="70"/>
    </row>
    <row r="61619" spans="31:31" ht="15.75" x14ac:dyDescent="0.3">
      <c r="AE61619" s="70"/>
    </row>
    <row r="61620" spans="31:31" ht="15.75" x14ac:dyDescent="0.3">
      <c r="AE61620" s="70"/>
    </row>
    <row r="61621" spans="31:31" ht="15.75" x14ac:dyDescent="0.3">
      <c r="AE61621" s="70"/>
    </row>
    <row r="61622" spans="31:31" ht="15.75" x14ac:dyDescent="0.3">
      <c r="AE61622" s="70"/>
    </row>
    <row r="61623" spans="31:31" ht="15.75" x14ac:dyDescent="0.3">
      <c r="AE61623" s="70"/>
    </row>
    <row r="61624" spans="31:31" ht="15.75" x14ac:dyDescent="0.3">
      <c r="AE61624" s="70"/>
    </row>
    <row r="61625" spans="31:31" ht="15.75" x14ac:dyDescent="0.3">
      <c r="AE61625" s="70"/>
    </row>
    <row r="61626" spans="31:31" ht="15.75" x14ac:dyDescent="0.3">
      <c r="AE61626" s="70"/>
    </row>
    <row r="61627" spans="31:31" ht="15.75" x14ac:dyDescent="0.3">
      <c r="AE61627" s="70"/>
    </row>
    <row r="61628" spans="31:31" ht="15.75" x14ac:dyDescent="0.3">
      <c r="AE61628" s="70"/>
    </row>
    <row r="61629" spans="31:31" ht="15.75" x14ac:dyDescent="0.3">
      <c r="AE61629" s="70"/>
    </row>
    <row r="61630" spans="31:31" ht="15.75" x14ac:dyDescent="0.3">
      <c r="AE61630" s="70"/>
    </row>
    <row r="61631" spans="31:31" ht="15.75" x14ac:dyDescent="0.3">
      <c r="AE61631" s="70"/>
    </row>
    <row r="61632" spans="31:31" ht="15.75" x14ac:dyDescent="0.3">
      <c r="AE61632" s="70"/>
    </row>
    <row r="61633" spans="31:31" ht="15.75" x14ac:dyDescent="0.3">
      <c r="AE61633" s="70"/>
    </row>
    <row r="61634" spans="31:31" ht="15.75" x14ac:dyDescent="0.3">
      <c r="AE61634" s="70"/>
    </row>
    <row r="61635" spans="31:31" ht="15.75" x14ac:dyDescent="0.3">
      <c r="AE61635" s="70"/>
    </row>
    <row r="61636" spans="31:31" ht="15.75" x14ac:dyDescent="0.3">
      <c r="AE61636" s="70"/>
    </row>
    <row r="61637" spans="31:31" ht="15.75" x14ac:dyDescent="0.3">
      <c r="AE61637" s="70"/>
    </row>
    <row r="61638" spans="31:31" ht="15.75" x14ac:dyDescent="0.3">
      <c r="AE61638" s="70"/>
    </row>
    <row r="61639" spans="31:31" ht="15.75" x14ac:dyDescent="0.3">
      <c r="AE61639" s="70"/>
    </row>
    <row r="61640" spans="31:31" ht="15.75" x14ac:dyDescent="0.3">
      <c r="AE61640" s="70"/>
    </row>
    <row r="61641" spans="31:31" ht="15.75" x14ac:dyDescent="0.3">
      <c r="AE61641" s="70"/>
    </row>
    <row r="61642" spans="31:31" ht="15.75" x14ac:dyDescent="0.3">
      <c r="AE61642" s="70"/>
    </row>
    <row r="61643" spans="31:31" ht="15.75" x14ac:dyDescent="0.3">
      <c r="AE61643" s="70"/>
    </row>
    <row r="61644" spans="31:31" ht="15.75" x14ac:dyDescent="0.3">
      <c r="AE61644" s="70"/>
    </row>
    <row r="61645" spans="31:31" ht="15.75" x14ac:dyDescent="0.3">
      <c r="AE61645" s="70"/>
    </row>
    <row r="61646" spans="31:31" ht="15.75" x14ac:dyDescent="0.3">
      <c r="AE61646" s="70"/>
    </row>
    <row r="61647" spans="31:31" ht="15.75" x14ac:dyDescent="0.3">
      <c r="AE61647" s="70"/>
    </row>
    <row r="61648" spans="31:31" ht="15.75" x14ac:dyDescent="0.3">
      <c r="AE61648" s="70"/>
    </row>
    <row r="61649" spans="31:31" ht="15.75" x14ac:dyDescent="0.3">
      <c r="AE61649" s="70"/>
    </row>
    <row r="61650" spans="31:31" ht="15.75" x14ac:dyDescent="0.3">
      <c r="AE61650" s="70"/>
    </row>
    <row r="61651" spans="31:31" ht="15.75" x14ac:dyDescent="0.3">
      <c r="AE61651" s="70"/>
    </row>
    <row r="61652" spans="31:31" ht="15.75" x14ac:dyDescent="0.3">
      <c r="AE61652" s="70"/>
    </row>
    <row r="61653" spans="31:31" ht="15.75" x14ac:dyDescent="0.3">
      <c r="AE61653" s="70"/>
    </row>
    <row r="61654" spans="31:31" ht="15.75" x14ac:dyDescent="0.3">
      <c r="AE61654" s="70"/>
    </row>
    <row r="61655" spans="31:31" ht="15.75" x14ac:dyDescent="0.3">
      <c r="AE61655" s="70"/>
    </row>
    <row r="61656" spans="31:31" ht="15.75" x14ac:dyDescent="0.3">
      <c r="AE61656" s="70"/>
    </row>
    <row r="61657" spans="31:31" ht="15.75" x14ac:dyDescent="0.3">
      <c r="AE61657" s="70"/>
    </row>
    <row r="61658" spans="31:31" ht="15.75" x14ac:dyDescent="0.3">
      <c r="AE61658" s="70"/>
    </row>
    <row r="61659" spans="31:31" ht="15.75" x14ac:dyDescent="0.3">
      <c r="AE61659" s="70"/>
    </row>
    <row r="61660" spans="31:31" ht="15.75" x14ac:dyDescent="0.3">
      <c r="AE61660" s="70"/>
    </row>
    <row r="61661" spans="31:31" ht="15.75" x14ac:dyDescent="0.3">
      <c r="AE61661" s="70"/>
    </row>
    <row r="61662" spans="31:31" ht="15.75" x14ac:dyDescent="0.3">
      <c r="AE61662" s="70"/>
    </row>
    <row r="61663" spans="31:31" ht="15.75" x14ac:dyDescent="0.3">
      <c r="AE61663" s="70"/>
    </row>
    <row r="61664" spans="31:31" ht="15.75" x14ac:dyDescent="0.3">
      <c r="AE61664" s="70"/>
    </row>
    <row r="61665" spans="31:31" ht="15.75" x14ac:dyDescent="0.3">
      <c r="AE61665" s="70"/>
    </row>
    <row r="61666" spans="31:31" ht="15.75" x14ac:dyDescent="0.3">
      <c r="AE61666" s="70"/>
    </row>
    <row r="61667" spans="31:31" ht="15.75" x14ac:dyDescent="0.3">
      <c r="AE61667" s="70"/>
    </row>
    <row r="61668" spans="31:31" ht="15.75" x14ac:dyDescent="0.3">
      <c r="AE61668" s="70"/>
    </row>
    <row r="61669" spans="31:31" ht="15.75" x14ac:dyDescent="0.3">
      <c r="AE61669" s="70"/>
    </row>
    <row r="61670" spans="31:31" ht="15.75" x14ac:dyDescent="0.3">
      <c r="AE61670" s="70"/>
    </row>
    <row r="61671" spans="31:31" ht="15.75" x14ac:dyDescent="0.3">
      <c r="AE61671" s="70"/>
    </row>
    <row r="61672" spans="31:31" ht="15.75" x14ac:dyDescent="0.3">
      <c r="AE61672" s="70"/>
    </row>
    <row r="61673" spans="31:31" ht="15.75" x14ac:dyDescent="0.3">
      <c r="AE61673" s="70"/>
    </row>
    <row r="61674" spans="31:31" ht="15.75" x14ac:dyDescent="0.3">
      <c r="AE61674" s="70"/>
    </row>
    <row r="61675" spans="31:31" ht="15.75" x14ac:dyDescent="0.3">
      <c r="AE61675" s="70"/>
    </row>
    <row r="61676" spans="31:31" ht="15.75" x14ac:dyDescent="0.3">
      <c r="AE61676" s="70"/>
    </row>
    <row r="61677" spans="31:31" ht="15.75" x14ac:dyDescent="0.3">
      <c r="AE61677" s="70"/>
    </row>
    <row r="61678" spans="31:31" ht="15.75" x14ac:dyDescent="0.3">
      <c r="AE61678" s="70"/>
    </row>
    <row r="61679" spans="31:31" ht="15.75" x14ac:dyDescent="0.3">
      <c r="AE61679" s="70"/>
    </row>
    <row r="61680" spans="31:31" ht="15.75" x14ac:dyDescent="0.3">
      <c r="AE61680" s="70"/>
    </row>
    <row r="61681" spans="31:31" ht="15.75" x14ac:dyDescent="0.3">
      <c r="AE61681" s="70"/>
    </row>
    <row r="61682" spans="31:31" ht="15.75" x14ac:dyDescent="0.3">
      <c r="AE61682" s="70"/>
    </row>
    <row r="61683" spans="31:31" ht="15.75" x14ac:dyDescent="0.3">
      <c r="AE61683" s="70"/>
    </row>
    <row r="61684" spans="31:31" ht="15.75" x14ac:dyDescent="0.3">
      <c r="AE61684" s="70"/>
    </row>
    <row r="61685" spans="31:31" ht="15.75" x14ac:dyDescent="0.3">
      <c r="AE61685" s="70"/>
    </row>
    <row r="61686" spans="31:31" ht="15.75" x14ac:dyDescent="0.3">
      <c r="AE61686" s="70"/>
    </row>
    <row r="61687" spans="31:31" ht="15.75" x14ac:dyDescent="0.3">
      <c r="AE61687" s="70"/>
    </row>
    <row r="61688" spans="31:31" ht="15.75" x14ac:dyDescent="0.3">
      <c r="AE61688" s="70"/>
    </row>
    <row r="61689" spans="31:31" ht="15.75" x14ac:dyDescent="0.3">
      <c r="AE61689" s="70"/>
    </row>
    <row r="61690" spans="31:31" ht="15.75" x14ac:dyDescent="0.3">
      <c r="AE61690" s="70"/>
    </row>
    <row r="61691" spans="31:31" ht="15.75" x14ac:dyDescent="0.3">
      <c r="AE61691" s="70"/>
    </row>
    <row r="61692" spans="31:31" ht="15.75" x14ac:dyDescent="0.3">
      <c r="AE61692" s="70"/>
    </row>
    <row r="61693" spans="31:31" ht="15.75" x14ac:dyDescent="0.3">
      <c r="AE61693" s="70"/>
    </row>
    <row r="61694" spans="31:31" ht="15.75" x14ac:dyDescent="0.3">
      <c r="AE61694" s="70"/>
    </row>
    <row r="61695" spans="31:31" ht="15.75" x14ac:dyDescent="0.3">
      <c r="AE61695" s="70"/>
    </row>
    <row r="61696" spans="31:31" ht="15.75" x14ac:dyDescent="0.3">
      <c r="AE61696" s="70"/>
    </row>
    <row r="61697" spans="31:31" ht="15.75" x14ac:dyDescent="0.3">
      <c r="AE61697" s="70"/>
    </row>
    <row r="61698" spans="31:31" ht="15.75" x14ac:dyDescent="0.3">
      <c r="AE61698" s="70"/>
    </row>
    <row r="61699" spans="31:31" ht="15.75" x14ac:dyDescent="0.3">
      <c r="AE61699" s="70"/>
    </row>
    <row r="61700" spans="31:31" ht="15.75" x14ac:dyDescent="0.3">
      <c r="AE61700" s="70"/>
    </row>
    <row r="61701" spans="31:31" ht="15.75" x14ac:dyDescent="0.3">
      <c r="AE61701" s="70"/>
    </row>
    <row r="61702" spans="31:31" ht="15.75" x14ac:dyDescent="0.3">
      <c r="AE61702" s="70"/>
    </row>
    <row r="61703" spans="31:31" ht="15.75" x14ac:dyDescent="0.3">
      <c r="AE61703" s="70"/>
    </row>
    <row r="61704" spans="31:31" ht="15.75" x14ac:dyDescent="0.3">
      <c r="AE61704" s="70"/>
    </row>
    <row r="61705" spans="31:31" ht="15.75" x14ac:dyDescent="0.3">
      <c r="AE61705" s="70"/>
    </row>
    <row r="61706" spans="31:31" ht="15.75" x14ac:dyDescent="0.3">
      <c r="AE61706" s="70"/>
    </row>
    <row r="61707" spans="31:31" ht="15.75" x14ac:dyDescent="0.3">
      <c r="AE61707" s="70"/>
    </row>
    <row r="61708" spans="31:31" ht="15.75" x14ac:dyDescent="0.3">
      <c r="AE61708" s="70"/>
    </row>
    <row r="61709" spans="31:31" ht="15.75" x14ac:dyDescent="0.3">
      <c r="AE61709" s="70"/>
    </row>
    <row r="61710" spans="31:31" ht="15.75" x14ac:dyDescent="0.3">
      <c r="AE61710" s="70"/>
    </row>
    <row r="61711" spans="31:31" ht="15.75" x14ac:dyDescent="0.3">
      <c r="AE61711" s="70"/>
    </row>
    <row r="61712" spans="31:31" ht="15.75" x14ac:dyDescent="0.3">
      <c r="AE61712" s="70"/>
    </row>
    <row r="61713" spans="31:31" ht="15.75" x14ac:dyDescent="0.3">
      <c r="AE61713" s="70"/>
    </row>
    <row r="61714" spans="31:31" ht="15.75" x14ac:dyDescent="0.3">
      <c r="AE61714" s="70"/>
    </row>
    <row r="61715" spans="31:31" ht="15.75" x14ac:dyDescent="0.3">
      <c r="AE61715" s="70"/>
    </row>
    <row r="61716" spans="31:31" ht="15.75" x14ac:dyDescent="0.3">
      <c r="AE61716" s="70"/>
    </row>
    <row r="61717" spans="31:31" ht="15.75" x14ac:dyDescent="0.3">
      <c r="AE61717" s="70"/>
    </row>
    <row r="61718" spans="31:31" ht="15.75" x14ac:dyDescent="0.3">
      <c r="AE61718" s="70"/>
    </row>
    <row r="61719" spans="31:31" ht="15.75" x14ac:dyDescent="0.3">
      <c r="AE61719" s="70"/>
    </row>
    <row r="61720" spans="31:31" ht="15.75" x14ac:dyDescent="0.3">
      <c r="AE61720" s="70"/>
    </row>
    <row r="61721" spans="31:31" ht="15.75" x14ac:dyDescent="0.3">
      <c r="AE61721" s="70"/>
    </row>
    <row r="61722" spans="31:31" ht="15.75" x14ac:dyDescent="0.3">
      <c r="AE61722" s="70"/>
    </row>
    <row r="61723" spans="31:31" ht="15.75" x14ac:dyDescent="0.3">
      <c r="AE61723" s="70"/>
    </row>
    <row r="61724" spans="31:31" ht="15.75" x14ac:dyDescent="0.3">
      <c r="AE61724" s="70"/>
    </row>
    <row r="61725" spans="31:31" ht="15.75" x14ac:dyDescent="0.3">
      <c r="AE61725" s="70"/>
    </row>
    <row r="61726" spans="31:31" ht="15.75" x14ac:dyDescent="0.3">
      <c r="AE61726" s="70"/>
    </row>
    <row r="61727" spans="31:31" ht="15.75" x14ac:dyDescent="0.3">
      <c r="AE61727" s="70"/>
    </row>
    <row r="61728" spans="31:31" ht="15.75" x14ac:dyDescent="0.3">
      <c r="AE61728" s="70"/>
    </row>
    <row r="61729" spans="31:31" ht="15.75" x14ac:dyDescent="0.3">
      <c r="AE61729" s="70"/>
    </row>
    <row r="61730" spans="31:31" ht="15.75" x14ac:dyDescent="0.3">
      <c r="AE61730" s="70"/>
    </row>
    <row r="61731" spans="31:31" ht="15.75" x14ac:dyDescent="0.3">
      <c r="AE61731" s="70"/>
    </row>
    <row r="61732" spans="31:31" ht="15.75" x14ac:dyDescent="0.3">
      <c r="AE61732" s="70"/>
    </row>
    <row r="61733" spans="31:31" ht="15.75" x14ac:dyDescent="0.3">
      <c r="AE61733" s="70"/>
    </row>
    <row r="61734" spans="31:31" ht="15.75" x14ac:dyDescent="0.3">
      <c r="AE61734" s="70"/>
    </row>
    <row r="61735" spans="31:31" ht="15.75" x14ac:dyDescent="0.3">
      <c r="AE61735" s="70"/>
    </row>
    <row r="61736" spans="31:31" ht="15.75" x14ac:dyDescent="0.3">
      <c r="AE61736" s="70"/>
    </row>
    <row r="61737" spans="31:31" ht="15.75" x14ac:dyDescent="0.3">
      <c r="AE61737" s="70"/>
    </row>
    <row r="61738" spans="31:31" ht="15.75" x14ac:dyDescent="0.3">
      <c r="AE61738" s="70"/>
    </row>
    <row r="61739" spans="31:31" ht="15.75" x14ac:dyDescent="0.3">
      <c r="AE61739" s="70"/>
    </row>
    <row r="61740" spans="31:31" ht="15.75" x14ac:dyDescent="0.3">
      <c r="AE61740" s="70"/>
    </row>
    <row r="61741" spans="31:31" ht="15.75" x14ac:dyDescent="0.3">
      <c r="AE61741" s="70"/>
    </row>
    <row r="61742" spans="31:31" ht="15.75" x14ac:dyDescent="0.3">
      <c r="AE61742" s="70"/>
    </row>
    <row r="61743" spans="31:31" ht="15.75" x14ac:dyDescent="0.3">
      <c r="AE61743" s="70"/>
    </row>
    <row r="61744" spans="31:31" ht="15.75" x14ac:dyDescent="0.3">
      <c r="AE61744" s="70"/>
    </row>
    <row r="61745" spans="31:31" ht="15.75" x14ac:dyDescent="0.3">
      <c r="AE61745" s="70"/>
    </row>
    <row r="61746" spans="31:31" ht="15.75" x14ac:dyDescent="0.3">
      <c r="AE61746" s="70"/>
    </row>
    <row r="61747" spans="31:31" ht="15.75" x14ac:dyDescent="0.3">
      <c r="AE61747" s="70"/>
    </row>
    <row r="61748" spans="31:31" ht="15.75" x14ac:dyDescent="0.3">
      <c r="AE61748" s="70"/>
    </row>
    <row r="61749" spans="31:31" ht="15.75" x14ac:dyDescent="0.3">
      <c r="AE61749" s="70"/>
    </row>
    <row r="61750" spans="31:31" ht="15.75" x14ac:dyDescent="0.3">
      <c r="AE61750" s="70"/>
    </row>
    <row r="61751" spans="31:31" ht="15.75" x14ac:dyDescent="0.3">
      <c r="AE61751" s="70"/>
    </row>
    <row r="61752" spans="31:31" ht="15.75" x14ac:dyDescent="0.3">
      <c r="AE61752" s="70"/>
    </row>
    <row r="61753" spans="31:31" ht="15.75" x14ac:dyDescent="0.3">
      <c r="AE61753" s="70"/>
    </row>
    <row r="61754" spans="31:31" ht="15.75" x14ac:dyDescent="0.3">
      <c r="AE61754" s="70"/>
    </row>
    <row r="61755" spans="31:31" ht="15.75" x14ac:dyDescent="0.3">
      <c r="AE61755" s="70"/>
    </row>
    <row r="61756" spans="31:31" ht="15.75" x14ac:dyDescent="0.3">
      <c r="AE61756" s="70"/>
    </row>
    <row r="61757" spans="31:31" ht="15.75" x14ac:dyDescent="0.3">
      <c r="AE61757" s="70"/>
    </row>
    <row r="61758" spans="31:31" ht="15.75" x14ac:dyDescent="0.3">
      <c r="AE61758" s="70"/>
    </row>
    <row r="61759" spans="31:31" ht="15.75" x14ac:dyDescent="0.3">
      <c r="AE61759" s="70"/>
    </row>
    <row r="61760" spans="31:31" ht="15.75" x14ac:dyDescent="0.3">
      <c r="AE61760" s="70"/>
    </row>
    <row r="61761" spans="31:31" ht="15.75" x14ac:dyDescent="0.3">
      <c r="AE61761" s="70"/>
    </row>
    <row r="61762" spans="31:31" ht="15.75" x14ac:dyDescent="0.3">
      <c r="AE61762" s="70"/>
    </row>
    <row r="61763" spans="31:31" ht="15.75" x14ac:dyDescent="0.3">
      <c r="AE61763" s="70"/>
    </row>
    <row r="61764" spans="31:31" ht="15.75" x14ac:dyDescent="0.3">
      <c r="AE61764" s="70"/>
    </row>
    <row r="61765" spans="31:31" ht="15.75" x14ac:dyDescent="0.3">
      <c r="AE61765" s="70"/>
    </row>
    <row r="61766" spans="31:31" ht="15.75" x14ac:dyDescent="0.3">
      <c r="AE61766" s="70"/>
    </row>
    <row r="61767" spans="31:31" ht="15.75" x14ac:dyDescent="0.3">
      <c r="AE61767" s="70"/>
    </row>
    <row r="61768" spans="31:31" ht="15.75" x14ac:dyDescent="0.3">
      <c r="AE61768" s="70"/>
    </row>
    <row r="61769" spans="31:31" ht="15.75" x14ac:dyDescent="0.3">
      <c r="AE61769" s="70"/>
    </row>
    <row r="61770" spans="31:31" ht="15.75" x14ac:dyDescent="0.3">
      <c r="AE61770" s="70"/>
    </row>
    <row r="61771" spans="31:31" ht="15.75" x14ac:dyDescent="0.3">
      <c r="AE61771" s="70"/>
    </row>
    <row r="61772" spans="31:31" ht="15.75" x14ac:dyDescent="0.3">
      <c r="AE61772" s="70"/>
    </row>
    <row r="61773" spans="31:31" ht="15.75" x14ac:dyDescent="0.3">
      <c r="AE61773" s="70"/>
    </row>
    <row r="61774" spans="31:31" ht="15.75" x14ac:dyDescent="0.3">
      <c r="AE61774" s="70"/>
    </row>
    <row r="61775" spans="31:31" ht="15.75" x14ac:dyDescent="0.3">
      <c r="AE61775" s="70"/>
    </row>
    <row r="61776" spans="31:31" ht="15.75" x14ac:dyDescent="0.3">
      <c r="AE61776" s="70"/>
    </row>
    <row r="61777" spans="31:31" ht="15.75" x14ac:dyDescent="0.3">
      <c r="AE61777" s="70"/>
    </row>
    <row r="61778" spans="31:31" ht="15.75" x14ac:dyDescent="0.3">
      <c r="AE61778" s="70"/>
    </row>
    <row r="61779" spans="31:31" ht="15.75" x14ac:dyDescent="0.3">
      <c r="AE61779" s="70"/>
    </row>
    <row r="61780" spans="31:31" ht="15.75" x14ac:dyDescent="0.3">
      <c r="AE61780" s="70"/>
    </row>
    <row r="61781" spans="31:31" ht="15.75" x14ac:dyDescent="0.3">
      <c r="AE61781" s="70"/>
    </row>
    <row r="61782" spans="31:31" ht="15.75" x14ac:dyDescent="0.3">
      <c r="AE61782" s="70"/>
    </row>
    <row r="61783" spans="31:31" ht="15.75" x14ac:dyDescent="0.3">
      <c r="AE61783" s="70"/>
    </row>
    <row r="61784" spans="31:31" ht="15.75" x14ac:dyDescent="0.3">
      <c r="AE61784" s="70"/>
    </row>
    <row r="61785" spans="31:31" ht="15.75" x14ac:dyDescent="0.3">
      <c r="AE61785" s="70"/>
    </row>
    <row r="61786" spans="31:31" ht="15.75" x14ac:dyDescent="0.3">
      <c r="AE61786" s="70"/>
    </row>
    <row r="61787" spans="31:31" ht="15.75" x14ac:dyDescent="0.3">
      <c r="AE61787" s="70"/>
    </row>
    <row r="61788" spans="31:31" ht="15.75" x14ac:dyDescent="0.3">
      <c r="AE61788" s="70"/>
    </row>
    <row r="61789" spans="31:31" ht="15.75" x14ac:dyDescent="0.3">
      <c r="AE61789" s="70"/>
    </row>
    <row r="61790" spans="31:31" ht="15.75" x14ac:dyDescent="0.3">
      <c r="AE61790" s="70"/>
    </row>
    <row r="61791" spans="31:31" ht="15.75" x14ac:dyDescent="0.3">
      <c r="AE61791" s="70"/>
    </row>
    <row r="61792" spans="31:31" ht="15.75" x14ac:dyDescent="0.3">
      <c r="AE61792" s="70"/>
    </row>
    <row r="61793" spans="31:31" ht="15.75" x14ac:dyDescent="0.3">
      <c r="AE61793" s="70"/>
    </row>
    <row r="61794" spans="31:31" ht="15.75" x14ac:dyDescent="0.3">
      <c r="AE61794" s="70"/>
    </row>
    <row r="61795" spans="31:31" ht="15.75" x14ac:dyDescent="0.3">
      <c r="AE61795" s="70"/>
    </row>
    <row r="61796" spans="31:31" ht="15.75" x14ac:dyDescent="0.3">
      <c r="AE61796" s="70"/>
    </row>
    <row r="61797" spans="31:31" ht="15.75" x14ac:dyDescent="0.3">
      <c r="AE61797" s="70"/>
    </row>
    <row r="61798" spans="31:31" ht="15.75" x14ac:dyDescent="0.3">
      <c r="AE61798" s="70"/>
    </row>
    <row r="61799" spans="31:31" ht="15.75" x14ac:dyDescent="0.3">
      <c r="AE61799" s="70"/>
    </row>
    <row r="61800" spans="31:31" ht="15.75" x14ac:dyDescent="0.3">
      <c r="AE61800" s="70"/>
    </row>
    <row r="61801" spans="31:31" ht="15.75" x14ac:dyDescent="0.3">
      <c r="AE61801" s="70"/>
    </row>
    <row r="61802" spans="31:31" ht="15.75" x14ac:dyDescent="0.3">
      <c r="AE61802" s="70"/>
    </row>
    <row r="61803" spans="31:31" ht="15.75" x14ac:dyDescent="0.3">
      <c r="AE61803" s="70"/>
    </row>
    <row r="61804" spans="31:31" ht="15.75" x14ac:dyDescent="0.3">
      <c r="AE61804" s="70"/>
    </row>
    <row r="61805" spans="31:31" ht="15.75" x14ac:dyDescent="0.3">
      <c r="AE61805" s="70"/>
    </row>
    <row r="61806" spans="31:31" ht="15.75" x14ac:dyDescent="0.3">
      <c r="AE61806" s="70"/>
    </row>
    <row r="61807" spans="31:31" ht="15.75" x14ac:dyDescent="0.3">
      <c r="AE61807" s="70"/>
    </row>
    <row r="61808" spans="31:31" ht="15.75" x14ac:dyDescent="0.3">
      <c r="AE61808" s="70"/>
    </row>
    <row r="61809" spans="31:31" ht="15.75" x14ac:dyDescent="0.3">
      <c r="AE61809" s="70"/>
    </row>
    <row r="61810" spans="31:31" ht="15.75" x14ac:dyDescent="0.3">
      <c r="AE61810" s="70"/>
    </row>
    <row r="61811" spans="31:31" ht="15.75" x14ac:dyDescent="0.3">
      <c r="AE61811" s="70"/>
    </row>
    <row r="61812" spans="31:31" ht="15.75" x14ac:dyDescent="0.3">
      <c r="AE61812" s="70"/>
    </row>
    <row r="61813" spans="31:31" ht="15.75" x14ac:dyDescent="0.3">
      <c r="AE61813" s="70"/>
    </row>
    <row r="61814" spans="31:31" ht="15.75" x14ac:dyDescent="0.3">
      <c r="AE61814" s="70"/>
    </row>
    <row r="61815" spans="31:31" ht="15.75" x14ac:dyDescent="0.3">
      <c r="AE61815" s="70"/>
    </row>
    <row r="61816" spans="31:31" ht="15.75" x14ac:dyDescent="0.3">
      <c r="AE61816" s="70"/>
    </row>
    <row r="61817" spans="31:31" ht="15.75" x14ac:dyDescent="0.3">
      <c r="AE61817" s="70"/>
    </row>
    <row r="61818" spans="31:31" ht="15.75" x14ac:dyDescent="0.3">
      <c r="AE61818" s="70"/>
    </row>
    <row r="61819" spans="31:31" ht="15.75" x14ac:dyDescent="0.3">
      <c r="AE61819" s="70"/>
    </row>
    <row r="61820" spans="31:31" ht="15.75" x14ac:dyDescent="0.3">
      <c r="AE61820" s="70"/>
    </row>
    <row r="61821" spans="31:31" ht="15.75" x14ac:dyDescent="0.3">
      <c r="AE61821" s="70"/>
    </row>
    <row r="61822" spans="31:31" ht="15.75" x14ac:dyDescent="0.3">
      <c r="AE61822" s="70"/>
    </row>
    <row r="61823" spans="31:31" ht="15.75" x14ac:dyDescent="0.3">
      <c r="AE61823" s="70"/>
    </row>
    <row r="61824" spans="31:31" ht="15.75" x14ac:dyDescent="0.3">
      <c r="AE61824" s="70"/>
    </row>
    <row r="61825" spans="31:31" ht="15.75" x14ac:dyDescent="0.3">
      <c r="AE61825" s="70"/>
    </row>
    <row r="61826" spans="31:31" ht="15.75" x14ac:dyDescent="0.3">
      <c r="AE61826" s="70"/>
    </row>
    <row r="61827" spans="31:31" ht="15.75" x14ac:dyDescent="0.3">
      <c r="AE61827" s="70"/>
    </row>
    <row r="61828" spans="31:31" ht="15.75" x14ac:dyDescent="0.3">
      <c r="AE61828" s="70"/>
    </row>
    <row r="61829" spans="31:31" ht="15.75" x14ac:dyDescent="0.3">
      <c r="AE61829" s="70"/>
    </row>
    <row r="61830" spans="31:31" ht="15.75" x14ac:dyDescent="0.3">
      <c r="AE61830" s="70"/>
    </row>
    <row r="61831" spans="31:31" ht="15.75" x14ac:dyDescent="0.3">
      <c r="AE61831" s="70"/>
    </row>
    <row r="61832" spans="31:31" ht="15.75" x14ac:dyDescent="0.3">
      <c r="AE61832" s="70"/>
    </row>
    <row r="61833" spans="31:31" ht="15.75" x14ac:dyDescent="0.3">
      <c r="AE61833" s="70"/>
    </row>
    <row r="61834" spans="31:31" ht="15.75" x14ac:dyDescent="0.3">
      <c r="AE61834" s="70"/>
    </row>
    <row r="61835" spans="31:31" ht="15.75" x14ac:dyDescent="0.3">
      <c r="AE61835" s="70"/>
    </row>
    <row r="61836" spans="31:31" ht="15.75" x14ac:dyDescent="0.3">
      <c r="AE61836" s="70"/>
    </row>
    <row r="61837" spans="31:31" ht="15.75" x14ac:dyDescent="0.3">
      <c r="AE61837" s="70"/>
    </row>
    <row r="61838" spans="31:31" ht="15.75" x14ac:dyDescent="0.3">
      <c r="AE61838" s="70"/>
    </row>
    <row r="61839" spans="31:31" ht="15.75" x14ac:dyDescent="0.3">
      <c r="AE61839" s="70"/>
    </row>
    <row r="61840" spans="31:31" ht="15.75" x14ac:dyDescent="0.3">
      <c r="AE61840" s="70"/>
    </row>
    <row r="61841" spans="31:31" ht="15.75" x14ac:dyDescent="0.3">
      <c r="AE61841" s="70"/>
    </row>
    <row r="61842" spans="31:31" ht="15.75" x14ac:dyDescent="0.3">
      <c r="AE61842" s="70"/>
    </row>
    <row r="61843" spans="31:31" ht="15.75" x14ac:dyDescent="0.3">
      <c r="AE61843" s="70"/>
    </row>
    <row r="61844" spans="31:31" ht="15.75" x14ac:dyDescent="0.3">
      <c r="AE61844" s="70"/>
    </row>
    <row r="61845" spans="31:31" ht="15.75" x14ac:dyDescent="0.3">
      <c r="AE61845" s="70"/>
    </row>
    <row r="61846" spans="31:31" ht="15.75" x14ac:dyDescent="0.3">
      <c r="AE61846" s="70"/>
    </row>
    <row r="61847" spans="31:31" ht="15.75" x14ac:dyDescent="0.3">
      <c r="AE61847" s="70"/>
    </row>
    <row r="61848" spans="31:31" ht="15.75" x14ac:dyDescent="0.3">
      <c r="AE61848" s="70"/>
    </row>
    <row r="61849" spans="31:31" ht="15.75" x14ac:dyDescent="0.3">
      <c r="AE61849" s="70"/>
    </row>
    <row r="61850" spans="31:31" ht="15.75" x14ac:dyDescent="0.3">
      <c r="AE61850" s="70"/>
    </row>
    <row r="61851" spans="31:31" ht="15.75" x14ac:dyDescent="0.3">
      <c r="AE61851" s="70"/>
    </row>
    <row r="61852" spans="31:31" ht="15.75" x14ac:dyDescent="0.3">
      <c r="AE61852" s="70"/>
    </row>
    <row r="61853" spans="31:31" ht="15.75" x14ac:dyDescent="0.3">
      <c r="AE61853" s="70"/>
    </row>
    <row r="61854" spans="31:31" ht="15.75" x14ac:dyDescent="0.3">
      <c r="AE61854" s="70"/>
    </row>
    <row r="61855" spans="31:31" ht="15.75" x14ac:dyDescent="0.3">
      <c r="AE61855" s="70"/>
    </row>
    <row r="61856" spans="31:31" ht="15.75" x14ac:dyDescent="0.3">
      <c r="AE61856" s="70"/>
    </row>
    <row r="61857" spans="31:31" ht="15.75" x14ac:dyDescent="0.3">
      <c r="AE61857" s="70"/>
    </row>
    <row r="61858" spans="31:31" ht="15.75" x14ac:dyDescent="0.3">
      <c r="AE61858" s="70"/>
    </row>
    <row r="61859" spans="31:31" ht="15.75" x14ac:dyDescent="0.3">
      <c r="AE61859" s="70"/>
    </row>
    <row r="61860" spans="31:31" ht="15.75" x14ac:dyDescent="0.3">
      <c r="AE61860" s="70"/>
    </row>
    <row r="61861" spans="31:31" ht="15.75" x14ac:dyDescent="0.3">
      <c r="AE61861" s="70"/>
    </row>
    <row r="61862" spans="31:31" ht="15.75" x14ac:dyDescent="0.3">
      <c r="AE61862" s="70"/>
    </row>
    <row r="61863" spans="31:31" ht="15.75" x14ac:dyDescent="0.3">
      <c r="AE61863" s="70"/>
    </row>
    <row r="61864" spans="31:31" ht="15.75" x14ac:dyDescent="0.3">
      <c r="AE61864" s="70"/>
    </row>
    <row r="61865" spans="31:31" ht="15.75" x14ac:dyDescent="0.3">
      <c r="AE61865" s="70"/>
    </row>
    <row r="61866" spans="31:31" ht="15.75" x14ac:dyDescent="0.3">
      <c r="AE61866" s="70"/>
    </row>
    <row r="61867" spans="31:31" ht="15.75" x14ac:dyDescent="0.3">
      <c r="AE61867" s="70"/>
    </row>
    <row r="61868" spans="31:31" ht="15.75" x14ac:dyDescent="0.3">
      <c r="AE61868" s="70"/>
    </row>
    <row r="61869" spans="31:31" ht="15.75" x14ac:dyDescent="0.3">
      <c r="AE61869" s="70"/>
    </row>
    <row r="61870" spans="31:31" ht="15.75" x14ac:dyDescent="0.3">
      <c r="AE61870" s="70"/>
    </row>
    <row r="61871" spans="31:31" ht="15.75" x14ac:dyDescent="0.3">
      <c r="AE61871" s="70"/>
    </row>
    <row r="61872" spans="31:31" ht="15.75" x14ac:dyDescent="0.3">
      <c r="AE61872" s="70"/>
    </row>
    <row r="61873" spans="31:31" ht="15.75" x14ac:dyDescent="0.3">
      <c r="AE61873" s="70"/>
    </row>
    <row r="61874" spans="31:31" ht="15.75" x14ac:dyDescent="0.3">
      <c r="AE61874" s="70"/>
    </row>
    <row r="61875" spans="31:31" ht="15.75" x14ac:dyDescent="0.3">
      <c r="AE61875" s="70"/>
    </row>
    <row r="61876" spans="31:31" ht="15.75" x14ac:dyDescent="0.3">
      <c r="AE61876" s="70"/>
    </row>
    <row r="61877" spans="31:31" ht="15.75" x14ac:dyDescent="0.3">
      <c r="AE61877" s="70"/>
    </row>
    <row r="61878" spans="31:31" ht="15.75" x14ac:dyDescent="0.3">
      <c r="AE61878" s="70"/>
    </row>
    <row r="61879" spans="31:31" ht="15.75" x14ac:dyDescent="0.3">
      <c r="AE61879" s="70"/>
    </row>
    <row r="61880" spans="31:31" ht="15.75" x14ac:dyDescent="0.3">
      <c r="AE61880" s="70"/>
    </row>
    <row r="61881" spans="31:31" ht="15.75" x14ac:dyDescent="0.3">
      <c r="AE61881" s="70"/>
    </row>
    <row r="61882" spans="31:31" ht="15.75" x14ac:dyDescent="0.3">
      <c r="AE61882" s="70"/>
    </row>
    <row r="61883" spans="31:31" ht="15.75" x14ac:dyDescent="0.3">
      <c r="AE61883" s="70"/>
    </row>
    <row r="61884" spans="31:31" ht="15.75" x14ac:dyDescent="0.3">
      <c r="AE61884" s="70"/>
    </row>
    <row r="61885" spans="31:31" ht="15.75" x14ac:dyDescent="0.3">
      <c r="AE61885" s="70"/>
    </row>
    <row r="61886" spans="31:31" ht="15.75" x14ac:dyDescent="0.3">
      <c r="AE61886" s="70"/>
    </row>
    <row r="61887" spans="31:31" ht="15.75" x14ac:dyDescent="0.3">
      <c r="AE61887" s="70"/>
    </row>
    <row r="61888" spans="31:31" ht="15.75" x14ac:dyDescent="0.3">
      <c r="AE61888" s="70"/>
    </row>
    <row r="61889" spans="31:31" ht="15.75" x14ac:dyDescent="0.3">
      <c r="AE61889" s="70"/>
    </row>
    <row r="61890" spans="31:31" ht="15.75" x14ac:dyDescent="0.3">
      <c r="AE61890" s="70"/>
    </row>
    <row r="61891" spans="31:31" ht="15.75" x14ac:dyDescent="0.3">
      <c r="AE61891" s="70"/>
    </row>
    <row r="61892" spans="31:31" ht="15.75" x14ac:dyDescent="0.3">
      <c r="AE61892" s="70"/>
    </row>
    <row r="61893" spans="31:31" ht="15.75" x14ac:dyDescent="0.3">
      <c r="AE61893" s="70"/>
    </row>
    <row r="61894" spans="31:31" ht="15.75" x14ac:dyDescent="0.3">
      <c r="AE61894" s="70"/>
    </row>
    <row r="61895" spans="31:31" ht="15.75" x14ac:dyDescent="0.3">
      <c r="AE61895" s="70"/>
    </row>
    <row r="61896" spans="31:31" ht="15.75" x14ac:dyDescent="0.3">
      <c r="AE61896" s="70"/>
    </row>
    <row r="61897" spans="31:31" ht="15.75" x14ac:dyDescent="0.3">
      <c r="AE61897" s="70"/>
    </row>
    <row r="61898" spans="31:31" ht="15.75" x14ac:dyDescent="0.3">
      <c r="AE61898" s="70"/>
    </row>
    <row r="61899" spans="31:31" ht="15.75" x14ac:dyDescent="0.3">
      <c r="AE61899" s="70"/>
    </row>
    <row r="61900" spans="31:31" ht="15.75" x14ac:dyDescent="0.3">
      <c r="AE61900" s="70"/>
    </row>
    <row r="61901" spans="31:31" ht="15.75" x14ac:dyDescent="0.3">
      <c r="AE61901" s="70"/>
    </row>
    <row r="61902" spans="31:31" ht="15.75" x14ac:dyDescent="0.3">
      <c r="AE61902" s="70"/>
    </row>
    <row r="61903" spans="31:31" ht="15.75" x14ac:dyDescent="0.3">
      <c r="AE61903" s="70"/>
    </row>
    <row r="61904" spans="31:31" ht="15.75" x14ac:dyDescent="0.3">
      <c r="AE61904" s="70"/>
    </row>
    <row r="61905" spans="31:31" ht="15.75" x14ac:dyDescent="0.3">
      <c r="AE61905" s="70"/>
    </row>
    <row r="61906" spans="31:31" ht="15.75" x14ac:dyDescent="0.3">
      <c r="AE61906" s="70"/>
    </row>
    <row r="61907" spans="31:31" ht="15.75" x14ac:dyDescent="0.3">
      <c r="AE61907" s="70"/>
    </row>
    <row r="61908" spans="31:31" ht="15.75" x14ac:dyDescent="0.3">
      <c r="AE61908" s="70"/>
    </row>
    <row r="61909" spans="31:31" ht="15.75" x14ac:dyDescent="0.3">
      <c r="AE61909" s="70"/>
    </row>
    <row r="61910" spans="31:31" ht="15.75" x14ac:dyDescent="0.3">
      <c r="AE61910" s="70"/>
    </row>
    <row r="61911" spans="31:31" ht="15.75" x14ac:dyDescent="0.3">
      <c r="AE61911" s="70"/>
    </row>
    <row r="61912" spans="31:31" ht="15.75" x14ac:dyDescent="0.3">
      <c r="AE61912" s="70"/>
    </row>
    <row r="61913" spans="31:31" ht="15.75" x14ac:dyDescent="0.3">
      <c r="AE61913" s="70"/>
    </row>
    <row r="61914" spans="31:31" ht="15.75" x14ac:dyDescent="0.3">
      <c r="AE61914" s="70"/>
    </row>
    <row r="61915" spans="31:31" ht="15.75" x14ac:dyDescent="0.3">
      <c r="AE61915" s="70"/>
    </row>
    <row r="61916" spans="31:31" ht="15.75" x14ac:dyDescent="0.3">
      <c r="AE61916" s="70"/>
    </row>
    <row r="61917" spans="31:31" ht="15.75" x14ac:dyDescent="0.3">
      <c r="AE61917" s="70"/>
    </row>
    <row r="61918" spans="31:31" ht="15.75" x14ac:dyDescent="0.3">
      <c r="AE61918" s="70"/>
    </row>
    <row r="61919" spans="31:31" ht="15.75" x14ac:dyDescent="0.3">
      <c r="AE61919" s="70"/>
    </row>
    <row r="61920" spans="31:31" ht="15.75" x14ac:dyDescent="0.3">
      <c r="AE61920" s="70"/>
    </row>
    <row r="61921" spans="31:31" ht="15.75" x14ac:dyDescent="0.3">
      <c r="AE61921" s="70"/>
    </row>
    <row r="61922" spans="31:31" ht="15.75" x14ac:dyDescent="0.3">
      <c r="AE61922" s="70"/>
    </row>
    <row r="61923" spans="31:31" ht="15.75" x14ac:dyDescent="0.3">
      <c r="AE61923" s="70"/>
    </row>
    <row r="61924" spans="31:31" ht="15.75" x14ac:dyDescent="0.3">
      <c r="AE61924" s="70"/>
    </row>
    <row r="61925" spans="31:31" ht="15.75" x14ac:dyDescent="0.3">
      <c r="AE61925" s="70"/>
    </row>
    <row r="61926" spans="31:31" ht="15.75" x14ac:dyDescent="0.3">
      <c r="AE61926" s="70"/>
    </row>
    <row r="61927" spans="31:31" ht="15.75" x14ac:dyDescent="0.3">
      <c r="AE61927" s="70"/>
    </row>
    <row r="61928" spans="31:31" ht="15.75" x14ac:dyDescent="0.3">
      <c r="AE61928" s="70"/>
    </row>
    <row r="61929" spans="31:31" ht="15.75" x14ac:dyDescent="0.3">
      <c r="AE61929" s="70"/>
    </row>
    <row r="61930" spans="31:31" ht="15.75" x14ac:dyDescent="0.3">
      <c r="AE61930" s="70"/>
    </row>
    <row r="61931" spans="31:31" ht="15.75" x14ac:dyDescent="0.3">
      <c r="AE61931" s="70"/>
    </row>
    <row r="61932" spans="31:31" ht="15.75" x14ac:dyDescent="0.3">
      <c r="AE61932" s="70"/>
    </row>
    <row r="61933" spans="31:31" ht="15.75" x14ac:dyDescent="0.3">
      <c r="AE61933" s="70"/>
    </row>
    <row r="61934" spans="31:31" ht="15.75" x14ac:dyDescent="0.3">
      <c r="AE61934" s="70"/>
    </row>
    <row r="61935" spans="31:31" ht="15.75" x14ac:dyDescent="0.3">
      <c r="AE61935" s="70"/>
    </row>
    <row r="61936" spans="31:31" ht="15.75" x14ac:dyDescent="0.3">
      <c r="AE61936" s="70"/>
    </row>
    <row r="61937" spans="31:31" ht="15.75" x14ac:dyDescent="0.3">
      <c r="AE61937" s="70"/>
    </row>
    <row r="61938" spans="31:31" ht="15.75" x14ac:dyDescent="0.3">
      <c r="AE61938" s="70"/>
    </row>
    <row r="61939" spans="31:31" ht="15.75" x14ac:dyDescent="0.3">
      <c r="AE61939" s="70"/>
    </row>
    <row r="61940" spans="31:31" ht="15.75" x14ac:dyDescent="0.3">
      <c r="AE61940" s="70"/>
    </row>
    <row r="61941" spans="31:31" ht="15.75" x14ac:dyDescent="0.3">
      <c r="AE61941" s="70"/>
    </row>
    <row r="61942" spans="31:31" ht="15.75" x14ac:dyDescent="0.3">
      <c r="AE61942" s="70"/>
    </row>
    <row r="61943" spans="31:31" ht="15.75" x14ac:dyDescent="0.3">
      <c r="AE61943" s="70"/>
    </row>
    <row r="61944" spans="31:31" ht="15.75" x14ac:dyDescent="0.3">
      <c r="AE61944" s="70"/>
    </row>
    <row r="61945" spans="31:31" ht="15.75" x14ac:dyDescent="0.3">
      <c r="AE61945" s="70"/>
    </row>
    <row r="61946" spans="31:31" ht="15.75" x14ac:dyDescent="0.3">
      <c r="AE61946" s="70"/>
    </row>
    <row r="61947" spans="31:31" ht="15.75" x14ac:dyDescent="0.3">
      <c r="AE61947" s="70"/>
    </row>
    <row r="61948" spans="31:31" ht="15.75" x14ac:dyDescent="0.3">
      <c r="AE61948" s="70"/>
    </row>
    <row r="61949" spans="31:31" ht="15.75" x14ac:dyDescent="0.3">
      <c r="AE61949" s="70"/>
    </row>
    <row r="61950" spans="31:31" ht="15.75" x14ac:dyDescent="0.3">
      <c r="AE61950" s="70"/>
    </row>
    <row r="61951" spans="31:31" ht="15.75" x14ac:dyDescent="0.3">
      <c r="AE61951" s="70"/>
    </row>
    <row r="61952" spans="31:31" ht="15.75" x14ac:dyDescent="0.3">
      <c r="AE61952" s="70"/>
    </row>
    <row r="61953" spans="31:31" ht="15.75" x14ac:dyDescent="0.3">
      <c r="AE61953" s="70"/>
    </row>
    <row r="61954" spans="31:31" ht="15.75" x14ac:dyDescent="0.3">
      <c r="AE61954" s="70"/>
    </row>
    <row r="61955" spans="31:31" ht="15.75" x14ac:dyDescent="0.3">
      <c r="AE61955" s="70"/>
    </row>
    <row r="61956" spans="31:31" ht="15.75" x14ac:dyDescent="0.3">
      <c r="AE61956" s="70"/>
    </row>
    <row r="61957" spans="31:31" ht="15.75" x14ac:dyDescent="0.3">
      <c r="AE61957" s="70"/>
    </row>
    <row r="61958" spans="31:31" ht="15.75" x14ac:dyDescent="0.3">
      <c r="AE61958" s="70"/>
    </row>
    <row r="61959" spans="31:31" ht="15.75" x14ac:dyDescent="0.3">
      <c r="AE61959" s="70"/>
    </row>
    <row r="61960" spans="31:31" ht="15.75" x14ac:dyDescent="0.3">
      <c r="AE61960" s="70"/>
    </row>
    <row r="61961" spans="31:31" ht="15.75" x14ac:dyDescent="0.3">
      <c r="AE61961" s="70"/>
    </row>
    <row r="61962" spans="31:31" ht="15.75" x14ac:dyDescent="0.3">
      <c r="AE61962" s="70"/>
    </row>
    <row r="61963" spans="31:31" ht="15.75" x14ac:dyDescent="0.3">
      <c r="AE61963" s="70"/>
    </row>
    <row r="61964" spans="31:31" ht="15.75" x14ac:dyDescent="0.3">
      <c r="AE61964" s="70"/>
    </row>
    <row r="61965" spans="31:31" ht="15.75" x14ac:dyDescent="0.3">
      <c r="AE61965" s="70"/>
    </row>
    <row r="61966" spans="31:31" ht="15.75" x14ac:dyDescent="0.3">
      <c r="AE61966" s="70"/>
    </row>
    <row r="61967" spans="31:31" ht="15.75" x14ac:dyDescent="0.3">
      <c r="AE61967" s="70"/>
    </row>
    <row r="61968" spans="31:31" ht="15.75" x14ac:dyDescent="0.3">
      <c r="AE61968" s="70"/>
    </row>
    <row r="61969" spans="31:31" ht="15.75" x14ac:dyDescent="0.3">
      <c r="AE61969" s="70"/>
    </row>
    <row r="61970" spans="31:31" ht="15.75" x14ac:dyDescent="0.3">
      <c r="AE61970" s="70"/>
    </row>
    <row r="61971" spans="31:31" ht="15.75" x14ac:dyDescent="0.3">
      <c r="AE61971" s="70"/>
    </row>
    <row r="61972" spans="31:31" ht="15.75" x14ac:dyDescent="0.3">
      <c r="AE61972" s="70"/>
    </row>
    <row r="61973" spans="31:31" ht="15.75" x14ac:dyDescent="0.3">
      <c r="AE61973" s="70"/>
    </row>
    <row r="61974" spans="31:31" ht="15.75" x14ac:dyDescent="0.3">
      <c r="AE61974" s="70"/>
    </row>
    <row r="61975" spans="31:31" ht="15.75" x14ac:dyDescent="0.3">
      <c r="AE61975" s="70"/>
    </row>
    <row r="61976" spans="31:31" ht="15.75" x14ac:dyDescent="0.3">
      <c r="AE61976" s="70"/>
    </row>
    <row r="61977" spans="31:31" ht="15.75" x14ac:dyDescent="0.3">
      <c r="AE61977" s="70"/>
    </row>
    <row r="61978" spans="31:31" ht="15.75" x14ac:dyDescent="0.3">
      <c r="AE61978" s="70"/>
    </row>
    <row r="61979" spans="31:31" ht="15.75" x14ac:dyDescent="0.3">
      <c r="AE61979" s="70"/>
    </row>
    <row r="61980" spans="31:31" ht="15.75" x14ac:dyDescent="0.3">
      <c r="AE61980" s="70"/>
    </row>
    <row r="61981" spans="31:31" ht="15.75" x14ac:dyDescent="0.3">
      <c r="AE61981" s="70"/>
    </row>
    <row r="61982" spans="31:31" ht="15.75" x14ac:dyDescent="0.3">
      <c r="AE61982" s="70"/>
    </row>
    <row r="61983" spans="31:31" ht="15.75" x14ac:dyDescent="0.3">
      <c r="AE61983" s="70"/>
    </row>
    <row r="61984" spans="31:31" ht="15.75" x14ac:dyDescent="0.3">
      <c r="AE61984" s="70"/>
    </row>
    <row r="61985" spans="31:31" ht="15.75" x14ac:dyDescent="0.3">
      <c r="AE61985" s="70"/>
    </row>
    <row r="61986" spans="31:31" ht="15.75" x14ac:dyDescent="0.3">
      <c r="AE61986" s="70"/>
    </row>
    <row r="61987" spans="31:31" ht="15.75" x14ac:dyDescent="0.3">
      <c r="AE61987" s="70"/>
    </row>
    <row r="61988" spans="31:31" ht="15.75" x14ac:dyDescent="0.3">
      <c r="AE61988" s="70"/>
    </row>
    <row r="61989" spans="31:31" ht="15.75" x14ac:dyDescent="0.3">
      <c r="AE61989" s="70"/>
    </row>
    <row r="61990" spans="31:31" ht="15.75" x14ac:dyDescent="0.3">
      <c r="AE61990" s="70"/>
    </row>
    <row r="61991" spans="31:31" ht="15.75" x14ac:dyDescent="0.3">
      <c r="AE61991" s="70"/>
    </row>
    <row r="61992" spans="31:31" ht="15.75" x14ac:dyDescent="0.3">
      <c r="AE61992" s="70"/>
    </row>
    <row r="61993" spans="31:31" ht="15.75" x14ac:dyDescent="0.3">
      <c r="AE61993" s="70"/>
    </row>
    <row r="61994" spans="31:31" ht="15.75" x14ac:dyDescent="0.3">
      <c r="AE61994" s="70"/>
    </row>
    <row r="61995" spans="31:31" ht="15.75" x14ac:dyDescent="0.3">
      <c r="AE61995" s="70"/>
    </row>
    <row r="61996" spans="31:31" ht="15.75" x14ac:dyDescent="0.3">
      <c r="AE61996" s="70"/>
    </row>
    <row r="61997" spans="31:31" ht="15.75" x14ac:dyDescent="0.3">
      <c r="AE61997" s="70"/>
    </row>
    <row r="61998" spans="31:31" ht="15.75" x14ac:dyDescent="0.3">
      <c r="AE61998" s="70"/>
    </row>
    <row r="61999" spans="31:31" ht="15.75" x14ac:dyDescent="0.3">
      <c r="AE61999" s="70"/>
    </row>
    <row r="62000" spans="31:31" ht="15.75" x14ac:dyDescent="0.3">
      <c r="AE62000" s="70"/>
    </row>
    <row r="62001" spans="31:31" ht="15.75" x14ac:dyDescent="0.3">
      <c r="AE62001" s="70"/>
    </row>
    <row r="62002" spans="31:31" ht="15.75" x14ac:dyDescent="0.3">
      <c r="AE62002" s="70"/>
    </row>
    <row r="62003" spans="31:31" ht="15.75" x14ac:dyDescent="0.3">
      <c r="AE62003" s="70"/>
    </row>
    <row r="62004" spans="31:31" ht="15.75" x14ac:dyDescent="0.3">
      <c r="AE62004" s="70"/>
    </row>
    <row r="62005" spans="31:31" ht="15.75" x14ac:dyDescent="0.3">
      <c r="AE62005" s="70"/>
    </row>
    <row r="62006" spans="31:31" ht="15.75" x14ac:dyDescent="0.3">
      <c r="AE62006" s="70"/>
    </row>
    <row r="62007" spans="31:31" ht="15.75" x14ac:dyDescent="0.3">
      <c r="AE62007" s="70"/>
    </row>
    <row r="62008" spans="31:31" ht="15.75" x14ac:dyDescent="0.3">
      <c r="AE62008" s="70"/>
    </row>
    <row r="62009" spans="31:31" ht="15.75" x14ac:dyDescent="0.3">
      <c r="AE62009" s="70"/>
    </row>
    <row r="62010" spans="31:31" ht="15.75" x14ac:dyDescent="0.3">
      <c r="AE62010" s="70"/>
    </row>
    <row r="62011" spans="31:31" ht="15.75" x14ac:dyDescent="0.3">
      <c r="AE62011" s="70"/>
    </row>
    <row r="62012" spans="31:31" ht="15.75" x14ac:dyDescent="0.3">
      <c r="AE62012" s="70"/>
    </row>
    <row r="62013" spans="31:31" ht="15.75" x14ac:dyDescent="0.3">
      <c r="AE62013" s="70"/>
    </row>
    <row r="62014" spans="31:31" ht="15.75" x14ac:dyDescent="0.3">
      <c r="AE62014" s="70"/>
    </row>
    <row r="62015" spans="31:31" ht="15.75" x14ac:dyDescent="0.3">
      <c r="AE62015" s="70"/>
    </row>
    <row r="62016" spans="31:31" ht="15.75" x14ac:dyDescent="0.3">
      <c r="AE62016" s="70"/>
    </row>
    <row r="62017" spans="31:31" ht="15.75" x14ac:dyDescent="0.3">
      <c r="AE62017" s="70"/>
    </row>
    <row r="62018" spans="31:31" ht="15.75" x14ac:dyDescent="0.3">
      <c r="AE62018" s="70"/>
    </row>
    <row r="62019" spans="31:31" ht="15.75" x14ac:dyDescent="0.3">
      <c r="AE62019" s="70"/>
    </row>
    <row r="62020" spans="31:31" ht="15.75" x14ac:dyDescent="0.3">
      <c r="AE62020" s="70"/>
    </row>
    <row r="62021" spans="31:31" ht="15.75" x14ac:dyDescent="0.3">
      <c r="AE62021" s="70"/>
    </row>
    <row r="62022" spans="31:31" ht="15.75" x14ac:dyDescent="0.3">
      <c r="AE62022" s="70"/>
    </row>
    <row r="62023" spans="31:31" ht="15.75" x14ac:dyDescent="0.3">
      <c r="AE62023" s="70"/>
    </row>
    <row r="62024" spans="31:31" ht="15.75" x14ac:dyDescent="0.3">
      <c r="AE62024" s="70"/>
    </row>
    <row r="62025" spans="31:31" ht="15.75" x14ac:dyDescent="0.3">
      <c r="AE62025" s="70"/>
    </row>
    <row r="62026" spans="31:31" ht="15.75" x14ac:dyDescent="0.3">
      <c r="AE62026" s="70"/>
    </row>
    <row r="62027" spans="31:31" ht="15.75" x14ac:dyDescent="0.3">
      <c r="AE62027" s="70"/>
    </row>
    <row r="62028" spans="31:31" ht="15.75" x14ac:dyDescent="0.3">
      <c r="AE62028" s="70"/>
    </row>
    <row r="62029" spans="31:31" ht="15.75" x14ac:dyDescent="0.3">
      <c r="AE62029" s="70"/>
    </row>
    <row r="62030" spans="31:31" ht="15.75" x14ac:dyDescent="0.3">
      <c r="AE62030" s="70"/>
    </row>
    <row r="62031" spans="31:31" ht="15.75" x14ac:dyDescent="0.3">
      <c r="AE62031" s="70"/>
    </row>
    <row r="62032" spans="31:31" ht="15.75" x14ac:dyDescent="0.3">
      <c r="AE62032" s="70"/>
    </row>
    <row r="62033" spans="31:31" ht="15.75" x14ac:dyDescent="0.3">
      <c r="AE62033" s="70"/>
    </row>
    <row r="62034" spans="31:31" ht="15.75" x14ac:dyDescent="0.3">
      <c r="AE62034" s="70"/>
    </row>
    <row r="62035" spans="31:31" ht="15.75" x14ac:dyDescent="0.3">
      <c r="AE62035" s="70"/>
    </row>
    <row r="62036" spans="31:31" ht="15.75" x14ac:dyDescent="0.3">
      <c r="AE62036" s="70"/>
    </row>
    <row r="62037" spans="31:31" ht="15.75" x14ac:dyDescent="0.3">
      <c r="AE62037" s="70"/>
    </row>
    <row r="62038" spans="31:31" ht="15.75" x14ac:dyDescent="0.3">
      <c r="AE62038" s="70"/>
    </row>
    <row r="62039" spans="31:31" ht="15.75" x14ac:dyDescent="0.3">
      <c r="AE62039" s="70"/>
    </row>
    <row r="62040" spans="31:31" ht="15.75" x14ac:dyDescent="0.3">
      <c r="AE62040" s="70"/>
    </row>
    <row r="62041" spans="31:31" ht="15.75" x14ac:dyDescent="0.3">
      <c r="AE62041" s="70"/>
    </row>
    <row r="62042" spans="31:31" ht="15.75" x14ac:dyDescent="0.3">
      <c r="AE62042" s="70"/>
    </row>
    <row r="62043" spans="31:31" ht="15.75" x14ac:dyDescent="0.3">
      <c r="AE62043" s="70"/>
    </row>
    <row r="62044" spans="31:31" ht="15.75" x14ac:dyDescent="0.3">
      <c r="AE62044" s="70"/>
    </row>
    <row r="62045" spans="31:31" ht="15.75" x14ac:dyDescent="0.3">
      <c r="AE62045" s="70"/>
    </row>
    <row r="62046" spans="31:31" ht="15.75" x14ac:dyDescent="0.3">
      <c r="AE62046" s="70"/>
    </row>
    <row r="62047" spans="31:31" ht="15.75" x14ac:dyDescent="0.3">
      <c r="AE62047" s="70"/>
    </row>
    <row r="62048" spans="31:31" ht="15.75" x14ac:dyDescent="0.3">
      <c r="AE62048" s="70"/>
    </row>
    <row r="62049" spans="31:31" ht="15.75" x14ac:dyDescent="0.3">
      <c r="AE62049" s="70"/>
    </row>
    <row r="62050" spans="31:31" ht="15.75" x14ac:dyDescent="0.3">
      <c r="AE62050" s="70"/>
    </row>
    <row r="62051" spans="31:31" ht="15.75" x14ac:dyDescent="0.3">
      <c r="AE62051" s="70"/>
    </row>
    <row r="62052" spans="31:31" ht="15.75" x14ac:dyDescent="0.3">
      <c r="AE62052" s="70"/>
    </row>
    <row r="62053" spans="31:31" ht="15.75" x14ac:dyDescent="0.3">
      <c r="AE62053" s="70"/>
    </row>
    <row r="62054" spans="31:31" ht="15.75" x14ac:dyDescent="0.3">
      <c r="AE62054" s="70"/>
    </row>
    <row r="62055" spans="31:31" ht="15.75" x14ac:dyDescent="0.3">
      <c r="AE62055" s="70"/>
    </row>
    <row r="62056" spans="31:31" ht="15.75" x14ac:dyDescent="0.3">
      <c r="AE62056" s="70"/>
    </row>
    <row r="62057" spans="31:31" ht="15.75" x14ac:dyDescent="0.3">
      <c r="AE62057" s="70"/>
    </row>
    <row r="62058" spans="31:31" ht="15.75" x14ac:dyDescent="0.3">
      <c r="AE62058" s="70"/>
    </row>
    <row r="62059" spans="31:31" ht="15.75" x14ac:dyDescent="0.3">
      <c r="AE62059" s="70"/>
    </row>
    <row r="62060" spans="31:31" ht="15.75" x14ac:dyDescent="0.3">
      <c r="AE62060" s="70"/>
    </row>
    <row r="62061" spans="31:31" ht="15.75" x14ac:dyDescent="0.3">
      <c r="AE62061" s="70"/>
    </row>
    <row r="62062" spans="31:31" ht="15.75" x14ac:dyDescent="0.3">
      <c r="AE62062" s="70"/>
    </row>
    <row r="62063" spans="31:31" ht="15.75" x14ac:dyDescent="0.3">
      <c r="AE62063" s="70"/>
    </row>
    <row r="62064" spans="31:31" ht="15.75" x14ac:dyDescent="0.3">
      <c r="AE62064" s="70"/>
    </row>
    <row r="62065" spans="31:31" ht="15.75" x14ac:dyDescent="0.3">
      <c r="AE62065" s="70"/>
    </row>
    <row r="62066" spans="31:31" ht="15.75" x14ac:dyDescent="0.3">
      <c r="AE62066" s="70"/>
    </row>
    <row r="62067" spans="31:31" ht="15.75" x14ac:dyDescent="0.3">
      <c r="AE62067" s="70"/>
    </row>
    <row r="62068" spans="31:31" ht="15.75" x14ac:dyDescent="0.3">
      <c r="AE62068" s="70"/>
    </row>
    <row r="62069" spans="31:31" ht="15.75" x14ac:dyDescent="0.3">
      <c r="AE62069" s="70"/>
    </row>
    <row r="62070" spans="31:31" ht="15.75" x14ac:dyDescent="0.3">
      <c r="AE62070" s="70"/>
    </row>
    <row r="62071" spans="31:31" ht="15.75" x14ac:dyDescent="0.3">
      <c r="AE62071" s="70"/>
    </row>
    <row r="62072" spans="31:31" ht="15.75" x14ac:dyDescent="0.3">
      <c r="AE62072" s="70"/>
    </row>
    <row r="62073" spans="31:31" ht="15.75" x14ac:dyDescent="0.3">
      <c r="AE62073" s="70"/>
    </row>
    <row r="62074" spans="31:31" ht="15.75" x14ac:dyDescent="0.3">
      <c r="AE62074" s="70"/>
    </row>
    <row r="62075" spans="31:31" ht="15.75" x14ac:dyDescent="0.3">
      <c r="AE62075" s="70"/>
    </row>
    <row r="62076" spans="31:31" ht="15.75" x14ac:dyDescent="0.3">
      <c r="AE62076" s="70"/>
    </row>
    <row r="62077" spans="31:31" ht="15.75" x14ac:dyDescent="0.3">
      <c r="AE62077" s="70"/>
    </row>
    <row r="62078" spans="31:31" ht="15.75" x14ac:dyDescent="0.3">
      <c r="AE62078" s="70"/>
    </row>
    <row r="62079" spans="31:31" ht="15.75" x14ac:dyDescent="0.3">
      <c r="AE62079" s="70"/>
    </row>
    <row r="62080" spans="31:31" ht="15.75" x14ac:dyDescent="0.3">
      <c r="AE62080" s="70"/>
    </row>
    <row r="62081" spans="31:31" ht="15.75" x14ac:dyDescent="0.3">
      <c r="AE62081" s="70"/>
    </row>
    <row r="62082" spans="31:31" ht="15.75" x14ac:dyDescent="0.3">
      <c r="AE62082" s="70"/>
    </row>
    <row r="62083" spans="31:31" ht="15.75" x14ac:dyDescent="0.3">
      <c r="AE62083" s="70"/>
    </row>
    <row r="62084" spans="31:31" ht="15.75" x14ac:dyDescent="0.3">
      <c r="AE62084" s="70"/>
    </row>
    <row r="62085" spans="31:31" ht="15.75" x14ac:dyDescent="0.3">
      <c r="AE62085" s="70"/>
    </row>
    <row r="62086" spans="31:31" ht="15.75" x14ac:dyDescent="0.3">
      <c r="AE62086" s="70"/>
    </row>
    <row r="62087" spans="31:31" ht="15.75" x14ac:dyDescent="0.3">
      <c r="AE62087" s="70"/>
    </row>
    <row r="62088" spans="31:31" ht="15.75" x14ac:dyDescent="0.3">
      <c r="AE62088" s="70"/>
    </row>
    <row r="62089" spans="31:31" ht="15.75" x14ac:dyDescent="0.3">
      <c r="AE62089" s="70"/>
    </row>
    <row r="62090" spans="31:31" ht="15.75" x14ac:dyDescent="0.3">
      <c r="AE62090" s="70"/>
    </row>
    <row r="62091" spans="31:31" ht="15.75" x14ac:dyDescent="0.3">
      <c r="AE62091" s="70"/>
    </row>
    <row r="62092" spans="31:31" ht="15.75" x14ac:dyDescent="0.3">
      <c r="AE62092" s="70"/>
    </row>
    <row r="62093" spans="31:31" ht="15.75" x14ac:dyDescent="0.3">
      <c r="AE62093" s="70"/>
    </row>
    <row r="62094" spans="31:31" ht="15.75" x14ac:dyDescent="0.3">
      <c r="AE62094" s="70"/>
    </row>
    <row r="62095" spans="31:31" ht="15.75" x14ac:dyDescent="0.3">
      <c r="AE62095" s="70"/>
    </row>
    <row r="62096" spans="31:31" ht="15.75" x14ac:dyDescent="0.3">
      <c r="AE62096" s="70"/>
    </row>
    <row r="62097" spans="31:31" ht="15.75" x14ac:dyDescent="0.3">
      <c r="AE62097" s="70"/>
    </row>
    <row r="62098" spans="31:31" ht="15.75" x14ac:dyDescent="0.3">
      <c r="AE62098" s="70"/>
    </row>
    <row r="62099" spans="31:31" ht="15.75" x14ac:dyDescent="0.3">
      <c r="AE62099" s="70"/>
    </row>
    <row r="62100" spans="31:31" ht="15.75" x14ac:dyDescent="0.3">
      <c r="AE62100" s="70"/>
    </row>
    <row r="62101" spans="31:31" ht="15.75" x14ac:dyDescent="0.3">
      <c r="AE62101" s="70"/>
    </row>
    <row r="62102" spans="31:31" ht="15.75" x14ac:dyDescent="0.3">
      <c r="AE62102" s="70"/>
    </row>
    <row r="62103" spans="31:31" ht="15.75" x14ac:dyDescent="0.3">
      <c r="AE62103" s="70"/>
    </row>
    <row r="62104" spans="31:31" ht="15.75" x14ac:dyDescent="0.3">
      <c r="AE62104" s="70"/>
    </row>
    <row r="62105" spans="31:31" ht="15.75" x14ac:dyDescent="0.3">
      <c r="AE62105" s="70"/>
    </row>
    <row r="62106" spans="31:31" ht="15.75" x14ac:dyDescent="0.3">
      <c r="AE62106" s="70"/>
    </row>
    <row r="62107" spans="31:31" ht="15.75" x14ac:dyDescent="0.3">
      <c r="AE62107" s="70"/>
    </row>
    <row r="62108" spans="31:31" ht="15.75" x14ac:dyDescent="0.3">
      <c r="AE62108" s="70"/>
    </row>
    <row r="62109" spans="31:31" ht="15.75" x14ac:dyDescent="0.3">
      <c r="AE62109" s="70"/>
    </row>
    <row r="62110" spans="31:31" ht="15.75" x14ac:dyDescent="0.3">
      <c r="AE62110" s="70"/>
    </row>
    <row r="62111" spans="31:31" ht="15.75" x14ac:dyDescent="0.3">
      <c r="AE62111" s="70"/>
    </row>
    <row r="62112" spans="31:31" ht="15.75" x14ac:dyDescent="0.3">
      <c r="AE62112" s="70"/>
    </row>
    <row r="62113" spans="31:31" ht="15.75" x14ac:dyDescent="0.3">
      <c r="AE62113" s="70"/>
    </row>
    <row r="62114" spans="31:31" ht="15.75" x14ac:dyDescent="0.3">
      <c r="AE62114" s="70"/>
    </row>
    <row r="62115" spans="31:31" ht="15.75" x14ac:dyDescent="0.3">
      <c r="AE62115" s="70"/>
    </row>
    <row r="62116" spans="31:31" ht="15.75" x14ac:dyDescent="0.3">
      <c r="AE62116" s="70"/>
    </row>
    <row r="62117" spans="31:31" ht="15.75" x14ac:dyDescent="0.3">
      <c r="AE62117" s="70"/>
    </row>
    <row r="62118" spans="31:31" ht="15.75" x14ac:dyDescent="0.3">
      <c r="AE62118" s="70"/>
    </row>
    <row r="62119" spans="31:31" ht="15.75" x14ac:dyDescent="0.3">
      <c r="AE62119" s="70"/>
    </row>
    <row r="62120" spans="31:31" ht="15.75" x14ac:dyDescent="0.3">
      <c r="AE62120" s="70"/>
    </row>
    <row r="62121" spans="31:31" ht="15.75" x14ac:dyDescent="0.3">
      <c r="AE62121" s="70"/>
    </row>
    <row r="62122" spans="31:31" ht="15.75" x14ac:dyDescent="0.3">
      <c r="AE62122" s="70"/>
    </row>
    <row r="62123" spans="31:31" ht="15.75" x14ac:dyDescent="0.3">
      <c r="AE62123" s="70"/>
    </row>
    <row r="62124" spans="31:31" ht="15.75" x14ac:dyDescent="0.3">
      <c r="AE62124" s="70"/>
    </row>
    <row r="62125" spans="31:31" ht="15.75" x14ac:dyDescent="0.3">
      <c r="AE62125" s="70"/>
    </row>
    <row r="62126" spans="31:31" ht="15.75" x14ac:dyDescent="0.3">
      <c r="AE62126" s="70"/>
    </row>
    <row r="62127" spans="31:31" ht="15.75" x14ac:dyDescent="0.3">
      <c r="AE62127" s="70"/>
    </row>
    <row r="62128" spans="31:31" ht="15.75" x14ac:dyDescent="0.3">
      <c r="AE62128" s="70"/>
    </row>
    <row r="62129" spans="31:31" ht="15.75" x14ac:dyDescent="0.3">
      <c r="AE62129" s="70"/>
    </row>
    <row r="62130" spans="31:31" ht="15.75" x14ac:dyDescent="0.3">
      <c r="AE62130" s="70"/>
    </row>
    <row r="62131" spans="31:31" ht="15.75" x14ac:dyDescent="0.3">
      <c r="AE62131" s="70"/>
    </row>
    <row r="62132" spans="31:31" ht="15.75" x14ac:dyDescent="0.3">
      <c r="AE62132" s="70"/>
    </row>
    <row r="62133" spans="31:31" ht="15.75" x14ac:dyDescent="0.3">
      <c r="AE62133" s="70"/>
    </row>
    <row r="62134" spans="31:31" ht="15.75" x14ac:dyDescent="0.3">
      <c r="AE62134" s="70"/>
    </row>
    <row r="62135" spans="31:31" ht="15.75" x14ac:dyDescent="0.3">
      <c r="AE62135" s="70"/>
    </row>
    <row r="62136" spans="31:31" ht="15.75" x14ac:dyDescent="0.3">
      <c r="AE62136" s="70"/>
    </row>
    <row r="62137" spans="31:31" ht="15.75" x14ac:dyDescent="0.3">
      <c r="AE62137" s="70"/>
    </row>
    <row r="62138" spans="31:31" ht="15.75" x14ac:dyDescent="0.3">
      <c r="AE62138" s="70"/>
    </row>
    <row r="62139" spans="31:31" ht="15.75" x14ac:dyDescent="0.3">
      <c r="AE62139" s="70"/>
    </row>
    <row r="62140" spans="31:31" ht="15.75" x14ac:dyDescent="0.3">
      <c r="AE62140" s="70"/>
    </row>
    <row r="62141" spans="31:31" ht="15.75" x14ac:dyDescent="0.3">
      <c r="AE62141" s="70"/>
    </row>
    <row r="62142" spans="31:31" ht="15.75" x14ac:dyDescent="0.3">
      <c r="AE62142" s="70"/>
    </row>
    <row r="62143" spans="31:31" ht="15.75" x14ac:dyDescent="0.3">
      <c r="AE62143" s="70"/>
    </row>
    <row r="62144" spans="31:31" ht="15.75" x14ac:dyDescent="0.3">
      <c r="AE62144" s="70"/>
    </row>
    <row r="62145" spans="31:31" ht="15.75" x14ac:dyDescent="0.3">
      <c r="AE62145" s="70"/>
    </row>
    <row r="62146" spans="31:31" ht="15.75" x14ac:dyDescent="0.3">
      <c r="AE62146" s="70"/>
    </row>
    <row r="62147" spans="31:31" ht="15.75" x14ac:dyDescent="0.3">
      <c r="AE62147" s="70"/>
    </row>
    <row r="62148" spans="31:31" ht="15.75" x14ac:dyDescent="0.3">
      <c r="AE62148" s="70"/>
    </row>
    <row r="62149" spans="31:31" ht="15.75" x14ac:dyDescent="0.3">
      <c r="AE62149" s="70"/>
    </row>
    <row r="62150" spans="31:31" ht="15.75" x14ac:dyDescent="0.3">
      <c r="AE62150" s="70"/>
    </row>
    <row r="62151" spans="31:31" ht="15.75" x14ac:dyDescent="0.3">
      <c r="AE62151" s="70"/>
    </row>
    <row r="62152" spans="31:31" ht="15.75" x14ac:dyDescent="0.3">
      <c r="AE62152" s="70"/>
    </row>
    <row r="62153" spans="31:31" ht="15.75" x14ac:dyDescent="0.3">
      <c r="AE62153" s="70"/>
    </row>
    <row r="62154" spans="31:31" ht="15.75" x14ac:dyDescent="0.3">
      <c r="AE62154" s="70"/>
    </row>
    <row r="62155" spans="31:31" ht="15.75" x14ac:dyDescent="0.3">
      <c r="AE62155" s="70"/>
    </row>
    <row r="62156" spans="31:31" ht="15.75" x14ac:dyDescent="0.3">
      <c r="AE62156" s="70"/>
    </row>
    <row r="62157" spans="31:31" ht="15.75" x14ac:dyDescent="0.3">
      <c r="AE62157" s="70"/>
    </row>
    <row r="62158" spans="31:31" ht="15.75" x14ac:dyDescent="0.3">
      <c r="AE62158" s="70"/>
    </row>
    <row r="62159" spans="31:31" ht="15.75" x14ac:dyDescent="0.3">
      <c r="AE62159" s="70"/>
    </row>
    <row r="62160" spans="31:31" ht="15.75" x14ac:dyDescent="0.3">
      <c r="AE62160" s="70"/>
    </row>
    <row r="62161" spans="31:31" ht="15.75" x14ac:dyDescent="0.3">
      <c r="AE62161" s="70"/>
    </row>
    <row r="62162" spans="31:31" ht="15.75" x14ac:dyDescent="0.3">
      <c r="AE62162" s="70"/>
    </row>
    <row r="62163" spans="31:31" ht="15.75" x14ac:dyDescent="0.3">
      <c r="AE62163" s="70"/>
    </row>
    <row r="62164" spans="31:31" ht="15.75" x14ac:dyDescent="0.3">
      <c r="AE62164" s="70"/>
    </row>
    <row r="62165" spans="31:31" ht="15.75" x14ac:dyDescent="0.3">
      <c r="AE62165" s="70"/>
    </row>
    <row r="62166" spans="31:31" ht="15.75" x14ac:dyDescent="0.3">
      <c r="AE62166" s="70"/>
    </row>
    <row r="62167" spans="31:31" ht="15.75" x14ac:dyDescent="0.3">
      <c r="AE62167" s="70"/>
    </row>
    <row r="62168" spans="31:31" ht="15.75" x14ac:dyDescent="0.3">
      <c r="AE62168" s="70"/>
    </row>
    <row r="62169" spans="31:31" ht="15.75" x14ac:dyDescent="0.3">
      <c r="AE62169" s="70"/>
    </row>
    <row r="62170" spans="31:31" ht="15.75" x14ac:dyDescent="0.3">
      <c r="AE62170" s="70"/>
    </row>
    <row r="62171" spans="31:31" ht="15.75" x14ac:dyDescent="0.3">
      <c r="AE62171" s="70"/>
    </row>
    <row r="62172" spans="31:31" ht="15.75" x14ac:dyDescent="0.3">
      <c r="AE62172" s="70"/>
    </row>
    <row r="62173" spans="31:31" ht="15.75" x14ac:dyDescent="0.3">
      <c r="AE62173" s="70"/>
    </row>
    <row r="62174" spans="31:31" ht="15.75" x14ac:dyDescent="0.3">
      <c r="AE62174" s="70"/>
    </row>
    <row r="62175" spans="31:31" ht="15.75" x14ac:dyDescent="0.3">
      <c r="AE62175" s="70"/>
    </row>
    <row r="62176" spans="31:31" ht="15.75" x14ac:dyDescent="0.3">
      <c r="AE62176" s="70"/>
    </row>
    <row r="62177" spans="31:31" ht="15.75" x14ac:dyDescent="0.3">
      <c r="AE62177" s="70"/>
    </row>
    <row r="62178" spans="31:31" ht="15.75" x14ac:dyDescent="0.3">
      <c r="AE62178" s="70"/>
    </row>
    <row r="62179" spans="31:31" ht="15.75" x14ac:dyDescent="0.3">
      <c r="AE62179" s="70"/>
    </row>
    <row r="62180" spans="31:31" ht="15.75" x14ac:dyDescent="0.3">
      <c r="AE62180" s="70"/>
    </row>
    <row r="62181" spans="31:31" ht="15.75" x14ac:dyDescent="0.3">
      <c r="AE62181" s="70"/>
    </row>
    <row r="62182" spans="31:31" ht="15.75" x14ac:dyDescent="0.3">
      <c r="AE62182" s="70"/>
    </row>
    <row r="62183" spans="31:31" ht="15.75" x14ac:dyDescent="0.3">
      <c r="AE62183" s="70"/>
    </row>
    <row r="62184" spans="31:31" ht="15.75" x14ac:dyDescent="0.3">
      <c r="AE62184" s="70"/>
    </row>
    <row r="62185" spans="31:31" ht="15.75" x14ac:dyDescent="0.3">
      <c r="AE62185" s="70"/>
    </row>
    <row r="62186" spans="31:31" ht="15.75" x14ac:dyDescent="0.3">
      <c r="AE62186" s="70"/>
    </row>
    <row r="62187" spans="31:31" ht="15.75" x14ac:dyDescent="0.3">
      <c r="AE62187" s="70"/>
    </row>
    <row r="62188" spans="31:31" ht="15.75" x14ac:dyDescent="0.3">
      <c r="AE62188" s="70"/>
    </row>
    <row r="62189" spans="31:31" ht="15.75" x14ac:dyDescent="0.3">
      <c r="AE62189" s="70"/>
    </row>
    <row r="62190" spans="31:31" ht="15.75" x14ac:dyDescent="0.3">
      <c r="AE62190" s="70"/>
    </row>
    <row r="62191" spans="31:31" ht="15.75" x14ac:dyDescent="0.3">
      <c r="AE62191" s="70"/>
    </row>
    <row r="62192" spans="31:31" ht="15.75" x14ac:dyDescent="0.3">
      <c r="AE62192" s="70"/>
    </row>
    <row r="62193" spans="31:31" ht="15.75" x14ac:dyDescent="0.3">
      <c r="AE62193" s="70"/>
    </row>
    <row r="62194" spans="31:31" ht="15.75" x14ac:dyDescent="0.3">
      <c r="AE62194" s="70"/>
    </row>
    <row r="62195" spans="31:31" ht="15.75" x14ac:dyDescent="0.3">
      <c r="AE62195" s="70"/>
    </row>
    <row r="62196" spans="31:31" ht="15.75" x14ac:dyDescent="0.3">
      <c r="AE62196" s="70"/>
    </row>
    <row r="62197" spans="31:31" ht="15.75" x14ac:dyDescent="0.3">
      <c r="AE62197" s="70"/>
    </row>
    <row r="62198" spans="31:31" ht="15.75" x14ac:dyDescent="0.3">
      <c r="AE62198" s="70"/>
    </row>
    <row r="62199" spans="31:31" ht="15.75" x14ac:dyDescent="0.3">
      <c r="AE62199" s="70"/>
    </row>
    <row r="62200" spans="31:31" ht="15.75" x14ac:dyDescent="0.3">
      <c r="AE62200" s="70"/>
    </row>
    <row r="62201" spans="31:31" ht="15.75" x14ac:dyDescent="0.3">
      <c r="AE62201" s="70"/>
    </row>
    <row r="62202" spans="31:31" ht="15.75" x14ac:dyDescent="0.3">
      <c r="AE62202" s="70"/>
    </row>
    <row r="62203" spans="31:31" ht="15.75" x14ac:dyDescent="0.3">
      <c r="AE62203" s="70"/>
    </row>
    <row r="62204" spans="31:31" ht="15.75" x14ac:dyDescent="0.3">
      <c r="AE62204" s="70"/>
    </row>
    <row r="62205" spans="31:31" ht="15.75" x14ac:dyDescent="0.3">
      <c r="AE62205" s="70"/>
    </row>
    <row r="62206" spans="31:31" ht="15.75" x14ac:dyDescent="0.3">
      <c r="AE62206" s="70"/>
    </row>
    <row r="62207" spans="31:31" ht="15.75" x14ac:dyDescent="0.3">
      <c r="AE62207" s="70"/>
    </row>
    <row r="62208" spans="31:31" ht="15.75" x14ac:dyDescent="0.3">
      <c r="AE62208" s="70"/>
    </row>
    <row r="62209" spans="31:31" ht="15.75" x14ac:dyDescent="0.3">
      <c r="AE62209" s="70"/>
    </row>
    <row r="62210" spans="31:31" ht="15.75" x14ac:dyDescent="0.3">
      <c r="AE62210" s="70"/>
    </row>
    <row r="62211" spans="31:31" ht="15.75" x14ac:dyDescent="0.3">
      <c r="AE62211" s="70"/>
    </row>
    <row r="62212" spans="31:31" ht="15.75" x14ac:dyDescent="0.3">
      <c r="AE62212" s="70"/>
    </row>
    <row r="62213" spans="31:31" ht="15.75" x14ac:dyDescent="0.3">
      <c r="AE62213" s="70"/>
    </row>
    <row r="62214" spans="31:31" ht="15.75" x14ac:dyDescent="0.3">
      <c r="AE62214" s="70"/>
    </row>
    <row r="62215" spans="31:31" ht="15.75" x14ac:dyDescent="0.3">
      <c r="AE62215" s="70"/>
    </row>
    <row r="62216" spans="31:31" ht="15.75" x14ac:dyDescent="0.3">
      <c r="AE62216" s="70"/>
    </row>
    <row r="62217" spans="31:31" ht="15.75" x14ac:dyDescent="0.3">
      <c r="AE62217" s="70"/>
    </row>
    <row r="62218" spans="31:31" ht="15.75" x14ac:dyDescent="0.3">
      <c r="AE62218" s="70"/>
    </row>
    <row r="62219" spans="31:31" ht="15.75" x14ac:dyDescent="0.3">
      <c r="AE62219" s="70"/>
    </row>
    <row r="62220" spans="31:31" ht="15.75" x14ac:dyDescent="0.3">
      <c r="AE62220" s="70"/>
    </row>
    <row r="62221" spans="31:31" ht="15.75" x14ac:dyDescent="0.3">
      <c r="AE62221" s="70"/>
    </row>
    <row r="62222" spans="31:31" ht="15.75" x14ac:dyDescent="0.3">
      <c r="AE62222" s="70"/>
    </row>
    <row r="62223" spans="31:31" ht="15.75" x14ac:dyDescent="0.3">
      <c r="AE62223" s="70"/>
    </row>
    <row r="62224" spans="31:31" ht="15.75" x14ac:dyDescent="0.3">
      <c r="AE62224" s="70"/>
    </row>
    <row r="62225" spans="31:31" ht="15.75" x14ac:dyDescent="0.3">
      <c r="AE62225" s="70"/>
    </row>
    <row r="62226" spans="31:31" ht="15.75" x14ac:dyDescent="0.3">
      <c r="AE62226" s="70"/>
    </row>
    <row r="62227" spans="31:31" ht="15.75" x14ac:dyDescent="0.3">
      <c r="AE62227" s="70"/>
    </row>
    <row r="62228" spans="31:31" ht="15.75" x14ac:dyDescent="0.3">
      <c r="AE62228" s="70"/>
    </row>
    <row r="62229" spans="31:31" ht="15.75" x14ac:dyDescent="0.3">
      <c r="AE62229" s="70"/>
    </row>
    <row r="62230" spans="31:31" ht="15.75" x14ac:dyDescent="0.3">
      <c r="AE62230" s="70"/>
    </row>
    <row r="62231" spans="31:31" ht="15.75" x14ac:dyDescent="0.3">
      <c r="AE62231" s="70"/>
    </row>
    <row r="62232" spans="31:31" ht="15.75" x14ac:dyDescent="0.3">
      <c r="AE62232" s="70"/>
    </row>
    <row r="62233" spans="31:31" ht="15.75" x14ac:dyDescent="0.3">
      <c r="AE62233" s="70"/>
    </row>
    <row r="62234" spans="31:31" ht="15.75" x14ac:dyDescent="0.3">
      <c r="AE62234" s="70"/>
    </row>
    <row r="62235" spans="31:31" ht="15.75" x14ac:dyDescent="0.3">
      <c r="AE62235" s="70"/>
    </row>
    <row r="62236" spans="31:31" ht="15.75" x14ac:dyDescent="0.3">
      <c r="AE62236" s="70"/>
    </row>
    <row r="62237" spans="31:31" ht="15.75" x14ac:dyDescent="0.3">
      <c r="AE62237" s="70"/>
    </row>
    <row r="62238" spans="31:31" ht="15.75" x14ac:dyDescent="0.3">
      <c r="AE62238" s="70"/>
    </row>
    <row r="62239" spans="31:31" ht="15.75" x14ac:dyDescent="0.3">
      <c r="AE62239" s="70"/>
    </row>
    <row r="62240" spans="31:31" ht="15.75" x14ac:dyDescent="0.3">
      <c r="AE62240" s="70"/>
    </row>
    <row r="62241" spans="31:31" ht="15.75" x14ac:dyDescent="0.3">
      <c r="AE62241" s="70"/>
    </row>
    <row r="62242" spans="31:31" ht="15.75" x14ac:dyDescent="0.3">
      <c r="AE62242" s="70"/>
    </row>
    <row r="62243" spans="31:31" ht="15.75" x14ac:dyDescent="0.3">
      <c r="AE62243" s="70"/>
    </row>
    <row r="62244" spans="31:31" ht="15.75" x14ac:dyDescent="0.3">
      <c r="AE62244" s="70"/>
    </row>
    <row r="62245" spans="31:31" ht="15.75" x14ac:dyDescent="0.3">
      <c r="AE62245" s="70"/>
    </row>
    <row r="62246" spans="31:31" ht="15.75" x14ac:dyDescent="0.3">
      <c r="AE62246" s="70"/>
    </row>
    <row r="62247" spans="31:31" ht="15.75" x14ac:dyDescent="0.3">
      <c r="AE62247" s="70"/>
    </row>
    <row r="62248" spans="31:31" ht="15.75" x14ac:dyDescent="0.3">
      <c r="AE62248" s="70"/>
    </row>
    <row r="62249" spans="31:31" ht="15.75" x14ac:dyDescent="0.3">
      <c r="AE62249" s="70"/>
    </row>
    <row r="62250" spans="31:31" ht="15.75" x14ac:dyDescent="0.3">
      <c r="AE62250" s="70"/>
    </row>
    <row r="62251" spans="31:31" ht="15.75" x14ac:dyDescent="0.3">
      <c r="AE62251" s="70"/>
    </row>
    <row r="62252" spans="31:31" ht="15.75" x14ac:dyDescent="0.3">
      <c r="AE62252" s="70"/>
    </row>
    <row r="62253" spans="31:31" ht="15.75" x14ac:dyDescent="0.3">
      <c r="AE62253" s="70"/>
    </row>
    <row r="62254" spans="31:31" ht="15.75" x14ac:dyDescent="0.3">
      <c r="AE62254" s="70"/>
    </row>
    <row r="62255" spans="31:31" ht="15.75" x14ac:dyDescent="0.3">
      <c r="AE62255" s="70"/>
    </row>
    <row r="62256" spans="31:31" ht="15.75" x14ac:dyDescent="0.3">
      <c r="AE62256" s="70"/>
    </row>
    <row r="62257" spans="31:31" ht="15.75" x14ac:dyDescent="0.3">
      <c r="AE62257" s="70"/>
    </row>
    <row r="62258" spans="31:31" ht="15.75" x14ac:dyDescent="0.3">
      <c r="AE62258" s="70"/>
    </row>
    <row r="62259" spans="31:31" ht="15.75" x14ac:dyDescent="0.3">
      <c r="AE62259" s="70"/>
    </row>
    <row r="62260" spans="31:31" ht="15.75" x14ac:dyDescent="0.3">
      <c r="AE62260" s="70"/>
    </row>
    <row r="62261" spans="31:31" ht="15.75" x14ac:dyDescent="0.3">
      <c r="AE62261" s="70"/>
    </row>
    <row r="62262" spans="31:31" ht="15.75" x14ac:dyDescent="0.3">
      <c r="AE62262" s="70"/>
    </row>
    <row r="62263" spans="31:31" ht="15.75" x14ac:dyDescent="0.3">
      <c r="AE62263" s="70"/>
    </row>
    <row r="62264" spans="31:31" ht="15.75" x14ac:dyDescent="0.3">
      <c r="AE62264" s="70"/>
    </row>
    <row r="62265" spans="31:31" ht="15.75" x14ac:dyDescent="0.3">
      <c r="AE62265" s="70"/>
    </row>
    <row r="62266" spans="31:31" ht="15.75" x14ac:dyDescent="0.3">
      <c r="AE62266" s="70"/>
    </row>
    <row r="62267" spans="31:31" ht="15.75" x14ac:dyDescent="0.3">
      <c r="AE62267" s="70"/>
    </row>
    <row r="62268" spans="31:31" ht="15.75" x14ac:dyDescent="0.3">
      <c r="AE62268" s="70"/>
    </row>
    <row r="62269" spans="31:31" ht="15.75" x14ac:dyDescent="0.3">
      <c r="AE62269" s="70"/>
    </row>
    <row r="62270" spans="31:31" ht="15.75" x14ac:dyDescent="0.3">
      <c r="AE62270" s="70"/>
    </row>
    <row r="62271" spans="31:31" ht="15.75" x14ac:dyDescent="0.3">
      <c r="AE62271" s="70"/>
    </row>
    <row r="62272" spans="31:31" ht="15.75" x14ac:dyDescent="0.3">
      <c r="AE62272" s="70"/>
    </row>
    <row r="62273" spans="31:31" ht="15.75" x14ac:dyDescent="0.3">
      <c r="AE62273" s="70"/>
    </row>
    <row r="62274" spans="31:31" ht="15.75" x14ac:dyDescent="0.3">
      <c r="AE62274" s="70"/>
    </row>
    <row r="62275" spans="31:31" ht="15.75" x14ac:dyDescent="0.3">
      <c r="AE62275" s="70"/>
    </row>
    <row r="62276" spans="31:31" ht="15.75" x14ac:dyDescent="0.3">
      <c r="AE62276" s="70"/>
    </row>
    <row r="62277" spans="31:31" ht="15.75" x14ac:dyDescent="0.3">
      <c r="AE62277" s="70"/>
    </row>
    <row r="62278" spans="31:31" ht="15.75" x14ac:dyDescent="0.3">
      <c r="AE62278" s="70"/>
    </row>
    <row r="62279" spans="31:31" ht="15.75" x14ac:dyDescent="0.3">
      <c r="AE62279" s="70"/>
    </row>
    <row r="62280" spans="31:31" ht="15.75" x14ac:dyDescent="0.3">
      <c r="AE62280" s="70"/>
    </row>
    <row r="62281" spans="31:31" ht="15.75" x14ac:dyDescent="0.3">
      <c r="AE62281" s="70"/>
    </row>
    <row r="62282" spans="31:31" ht="15.75" x14ac:dyDescent="0.3">
      <c r="AE62282" s="70"/>
    </row>
    <row r="62283" spans="31:31" ht="15.75" x14ac:dyDescent="0.3">
      <c r="AE62283" s="70"/>
    </row>
    <row r="62284" spans="31:31" ht="15.75" x14ac:dyDescent="0.3">
      <c r="AE62284" s="70"/>
    </row>
    <row r="62285" spans="31:31" ht="15.75" x14ac:dyDescent="0.3">
      <c r="AE62285" s="70"/>
    </row>
    <row r="62286" spans="31:31" ht="15.75" x14ac:dyDescent="0.3">
      <c r="AE62286" s="70"/>
    </row>
    <row r="62287" spans="31:31" ht="15.75" x14ac:dyDescent="0.3">
      <c r="AE62287" s="70"/>
    </row>
    <row r="62288" spans="31:31" ht="15.75" x14ac:dyDescent="0.3">
      <c r="AE62288" s="70"/>
    </row>
    <row r="62289" spans="31:31" ht="15.75" x14ac:dyDescent="0.3">
      <c r="AE62289" s="70"/>
    </row>
    <row r="62290" spans="31:31" ht="15.75" x14ac:dyDescent="0.3">
      <c r="AE62290" s="70"/>
    </row>
    <row r="62291" spans="31:31" ht="15.75" x14ac:dyDescent="0.3">
      <c r="AE62291" s="70"/>
    </row>
    <row r="62292" spans="31:31" ht="15.75" x14ac:dyDescent="0.3">
      <c r="AE62292" s="70"/>
    </row>
    <row r="62293" spans="31:31" ht="15.75" x14ac:dyDescent="0.3">
      <c r="AE62293" s="70"/>
    </row>
    <row r="62294" spans="31:31" ht="15.75" x14ac:dyDescent="0.3">
      <c r="AE62294" s="70"/>
    </row>
    <row r="62295" spans="31:31" ht="15.75" x14ac:dyDescent="0.3">
      <c r="AE62295" s="70"/>
    </row>
    <row r="62296" spans="31:31" ht="15.75" x14ac:dyDescent="0.3">
      <c r="AE62296" s="70"/>
    </row>
    <row r="62297" spans="31:31" ht="15.75" x14ac:dyDescent="0.3">
      <c r="AE62297" s="70"/>
    </row>
    <row r="62298" spans="31:31" ht="15.75" x14ac:dyDescent="0.3">
      <c r="AE62298" s="70"/>
    </row>
    <row r="62299" spans="31:31" ht="15.75" x14ac:dyDescent="0.3">
      <c r="AE62299" s="70"/>
    </row>
    <row r="62300" spans="31:31" ht="15.75" x14ac:dyDescent="0.3">
      <c r="AE62300" s="70"/>
    </row>
    <row r="62301" spans="31:31" ht="15.75" x14ac:dyDescent="0.3">
      <c r="AE62301" s="70"/>
    </row>
    <row r="62302" spans="31:31" ht="15.75" x14ac:dyDescent="0.3">
      <c r="AE62302" s="70"/>
    </row>
    <row r="62303" spans="31:31" ht="15.75" x14ac:dyDescent="0.3">
      <c r="AE62303" s="70"/>
    </row>
    <row r="62304" spans="31:31" ht="15.75" x14ac:dyDescent="0.3">
      <c r="AE62304" s="70"/>
    </row>
    <row r="62305" spans="31:31" ht="15.75" x14ac:dyDescent="0.3">
      <c r="AE62305" s="70"/>
    </row>
    <row r="62306" spans="31:31" ht="15.75" x14ac:dyDescent="0.3">
      <c r="AE62306" s="70"/>
    </row>
    <row r="62307" spans="31:31" ht="15.75" x14ac:dyDescent="0.3">
      <c r="AE62307" s="70"/>
    </row>
    <row r="62308" spans="31:31" ht="15.75" x14ac:dyDescent="0.3">
      <c r="AE62308" s="70"/>
    </row>
    <row r="62309" spans="31:31" ht="15.75" x14ac:dyDescent="0.3">
      <c r="AE62309" s="70"/>
    </row>
    <row r="62310" spans="31:31" ht="15.75" x14ac:dyDescent="0.3">
      <c r="AE62310" s="70"/>
    </row>
    <row r="62311" spans="31:31" ht="15.75" x14ac:dyDescent="0.3">
      <c r="AE62311" s="70"/>
    </row>
    <row r="62312" spans="31:31" ht="15.75" x14ac:dyDescent="0.3">
      <c r="AE62312" s="70"/>
    </row>
    <row r="62313" spans="31:31" ht="15.75" x14ac:dyDescent="0.3">
      <c r="AE62313" s="70"/>
    </row>
    <row r="62314" spans="31:31" ht="15.75" x14ac:dyDescent="0.3">
      <c r="AE62314" s="70"/>
    </row>
    <row r="62315" spans="31:31" ht="15.75" x14ac:dyDescent="0.3">
      <c r="AE62315" s="70"/>
    </row>
    <row r="62316" spans="31:31" ht="15.75" x14ac:dyDescent="0.3">
      <c r="AE62316" s="70"/>
    </row>
    <row r="62317" spans="31:31" ht="15.75" x14ac:dyDescent="0.3">
      <c r="AE62317" s="70"/>
    </row>
    <row r="62318" spans="31:31" ht="15.75" x14ac:dyDescent="0.3">
      <c r="AE62318" s="70"/>
    </row>
    <row r="62319" spans="31:31" ht="15.75" x14ac:dyDescent="0.3">
      <c r="AE62319" s="70"/>
    </row>
    <row r="62320" spans="31:31" ht="15.75" x14ac:dyDescent="0.3">
      <c r="AE62320" s="70"/>
    </row>
    <row r="62321" spans="31:31" ht="15.75" x14ac:dyDescent="0.3">
      <c r="AE62321" s="70"/>
    </row>
    <row r="62322" spans="31:31" ht="15.75" x14ac:dyDescent="0.3">
      <c r="AE62322" s="70"/>
    </row>
    <row r="62323" spans="31:31" ht="15.75" x14ac:dyDescent="0.3">
      <c r="AE62323" s="70"/>
    </row>
    <row r="62324" spans="31:31" ht="15.75" x14ac:dyDescent="0.3">
      <c r="AE62324" s="70"/>
    </row>
    <row r="62325" spans="31:31" ht="15.75" x14ac:dyDescent="0.3">
      <c r="AE62325" s="70"/>
    </row>
    <row r="62326" spans="31:31" ht="15.75" x14ac:dyDescent="0.3">
      <c r="AE62326" s="70"/>
    </row>
    <row r="62327" spans="31:31" ht="15.75" x14ac:dyDescent="0.3">
      <c r="AE62327" s="70"/>
    </row>
    <row r="62328" spans="31:31" ht="15.75" x14ac:dyDescent="0.3">
      <c r="AE62328" s="70"/>
    </row>
    <row r="62329" spans="31:31" ht="15.75" x14ac:dyDescent="0.3">
      <c r="AE62329" s="70"/>
    </row>
    <row r="62330" spans="31:31" ht="15.75" x14ac:dyDescent="0.3">
      <c r="AE62330" s="70"/>
    </row>
    <row r="62331" spans="31:31" ht="15.75" x14ac:dyDescent="0.3">
      <c r="AE62331" s="70"/>
    </row>
    <row r="62332" spans="31:31" ht="15.75" x14ac:dyDescent="0.3">
      <c r="AE62332" s="70"/>
    </row>
    <row r="62333" spans="31:31" ht="15.75" x14ac:dyDescent="0.3">
      <c r="AE62333" s="70"/>
    </row>
    <row r="62334" spans="31:31" ht="15.75" x14ac:dyDescent="0.3">
      <c r="AE62334" s="70"/>
    </row>
    <row r="62335" spans="31:31" ht="15.75" x14ac:dyDescent="0.3">
      <c r="AE62335" s="70"/>
    </row>
    <row r="62336" spans="31:31" ht="15.75" x14ac:dyDescent="0.3">
      <c r="AE62336" s="70"/>
    </row>
    <row r="62337" spans="31:31" ht="15.75" x14ac:dyDescent="0.3">
      <c r="AE62337" s="70"/>
    </row>
    <row r="62338" spans="31:31" ht="15.75" x14ac:dyDescent="0.3">
      <c r="AE62338" s="70"/>
    </row>
    <row r="62339" spans="31:31" ht="15.75" x14ac:dyDescent="0.3">
      <c r="AE62339" s="70"/>
    </row>
    <row r="62340" spans="31:31" ht="15.75" x14ac:dyDescent="0.3">
      <c r="AE62340" s="70"/>
    </row>
    <row r="62341" spans="31:31" ht="15.75" x14ac:dyDescent="0.3">
      <c r="AE62341" s="70"/>
    </row>
    <row r="62342" spans="31:31" ht="15.75" x14ac:dyDescent="0.3">
      <c r="AE62342" s="70"/>
    </row>
    <row r="62343" spans="31:31" ht="15.75" x14ac:dyDescent="0.3">
      <c r="AE62343" s="70"/>
    </row>
    <row r="62344" spans="31:31" ht="15.75" x14ac:dyDescent="0.3">
      <c r="AE62344" s="70"/>
    </row>
    <row r="62345" spans="31:31" ht="15.75" x14ac:dyDescent="0.3">
      <c r="AE62345" s="70"/>
    </row>
    <row r="62346" spans="31:31" ht="15.75" x14ac:dyDescent="0.3">
      <c r="AE62346" s="70"/>
    </row>
    <row r="62347" spans="31:31" ht="15.75" x14ac:dyDescent="0.3">
      <c r="AE62347" s="70"/>
    </row>
    <row r="62348" spans="31:31" ht="15.75" x14ac:dyDescent="0.3">
      <c r="AE62348" s="70"/>
    </row>
    <row r="62349" spans="31:31" ht="15.75" x14ac:dyDescent="0.3">
      <c r="AE62349" s="70"/>
    </row>
    <row r="62350" spans="31:31" ht="15.75" x14ac:dyDescent="0.3">
      <c r="AE62350" s="70"/>
    </row>
    <row r="62351" spans="31:31" ht="15.75" x14ac:dyDescent="0.3">
      <c r="AE62351" s="70"/>
    </row>
    <row r="62352" spans="31:31" ht="15.75" x14ac:dyDescent="0.3">
      <c r="AE62352" s="70"/>
    </row>
    <row r="62353" spans="31:31" ht="15.75" x14ac:dyDescent="0.3">
      <c r="AE62353" s="70"/>
    </row>
    <row r="62354" spans="31:31" ht="15.75" x14ac:dyDescent="0.3">
      <c r="AE62354" s="70"/>
    </row>
    <row r="62355" spans="31:31" ht="15.75" x14ac:dyDescent="0.3">
      <c r="AE62355" s="70"/>
    </row>
    <row r="62356" spans="31:31" ht="15.75" x14ac:dyDescent="0.3">
      <c r="AE62356" s="70"/>
    </row>
    <row r="62357" spans="31:31" ht="15.75" x14ac:dyDescent="0.3">
      <c r="AE62357" s="70"/>
    </row>
    <row r="62358" spans="31:31" ht="15.75" x14ac:dyDescent="0.3">
      <c r="AE62358" s="70"/>
    </row>
    <row r="62359" spans="31:31" ht="15.75" x14ac:dyDescent="0.3">
      <c r="AE62359" s="70"/>
    </row>
    <row r="62360" spans="31:31" ht="15.75" x14ac:dyDescent="0.3">
      <c r="AE62360" s="70"/>
    </row>
    <row r="62361" spans="31:31" ht="15.75" x14ac:dyDescent="0.3">
      <c r="AE62361" s="70"/>
    </row>
    <row r="62362" spans="31:31" ht="15.75" x14ac:dyDescent="0.3">
      <c r="AE62362" s="70"/>
    </row>
    <row r="62363" spans="31:31" ht="15.75" x14ac:dyDescent="0.3">
      <c r="AE62363" s="70"/>
    </row>
    <row r="62364" spans="31:31" ht="15.75" x14ac:dyDescent="0.3">
      <c r="AE62364" s="70"/>
    </row>
    <row r="62365" spans="31:31" ht="15.75" x14ac:dyDescent="0.3">
      <c r="AE62365" s="70"/>
    </row>
    <row r="62366" spans="31:31" ht="15.75" x14ac:dyDescent="0.3">
      <c r="AE62366" s="70"/>
    </row>
    <row r="62367" spans="31:31" ht="15.75" x14ac:dyDescent="0.3">
      <c r="AE62367" s="70"/>
    </row>
    <row r="62368" spans="31:31" ht="15.75" x14ac:dyDescent="0.3">
      <c r="AE62368" s="70"/>
    </row>
    <row r="62369" spans="31:31" ht="15.75" x14ac:dyDescent="0.3">
      <c r="AE62369" s="70"/>
    </row>
    <row r="62370" spans="31:31" ht="15.75" x14ac:dyDescent="0.3">
      <c r="AE62370" s="70"/>
    </row>
    <row r="62371" spans="31:31" ht="15.75" x14ac:dyDescent="0.3">
      <c r="AE62371" s="70"/>
    </row>
    <row r="62372" spans="31:31" ht="15.75" x14ac:dyDescent="0.3">
      <c r="AE62372" s="70"/>
    </row>
    <row r="62373" spans="31:31" ht="15.75" x14ac:dyDescent="0.3">
      <c r="AE62373" s="70"/>
    </row>
    <row r="62374" spans="31:31" ht="15.75" x14ac:dyDescent="0.3">
      <c r="AE62374" s="70"/>
    </row>
    <row r="62375" spans="31:31" ht="15.75" x14ac:dyDescent="0.3">
      <c r="AE62375" s="70"/>
    </row>
    <row r="62376" spans="31:31" ht="15.75" x14ac:dyDescent="0.3">
      <c r="AE62376" s="70"/>
    </row>
    <row r="62377" spans="31:31" ht="15.75" x14ac:dyDescent="0.3">
      <c r="AE62377" s="70"/>
    </row>
    <row r="62378" spans="31:31" ht="15.75" x14ac:dyDescent="0.3">
      <c r="AE62378" s="70"/>
    </row>
    <row r="62379" spans="31:31" ht="15.75" x14ac:dyDescent="0.3">
      <c r="AE62379" s="70"/>
    </row>
    <row r="62380" spans="31:31" ht="15.75" x14ac:dyDescent="0.3">
      <c r="AE62380" s="70"/>
    </row>
    <row r="62381" spans="31:31" ht="15.75" x14ac:dyDescent="0.3">
      <c r="AE62381" s="70"/>
    </row>
    <row r="62382" spans="31:31" ht="15.75" x14ac:dyDescent="0.3">
      <c r="AE62382" s="70"/>
    </row>
    <row r="62383" spans="31:31" ht="15.75" x14ac:dyDescent="0.3">
      <c r="AE62383" s="70"/>
    </row>
    <row r="62384" spans="31:31" ht="15.75" x14ac:dyDescent="0.3">
      <c r="AE62384" s="70"/>
    </row>
    <row r="62385" spans="31:31" ht="15.75" x14ac:dyDescent="0.3">
      <c r="AE62385" s="70"/>
    </row>
    <row r="62386" spans="31:31" ht="15.75" x14ac:dyDescent="0.3">
      <c r="AE62386" s="70"/>
    </row>
    <row r="62387" spans="31:31" ht="15.75" x14ac:dyDescent="0.3">
      <c r="AE62387" s="70"/>
    </row>
    <row r="62388" spans="31:31" ht="15.75" x14ac:dyDescent="0.3">
      <c r="AE62388" s="70"/>
    </row>
    <row r="62389" spans="31:31" ht="15.75" x14ac:dyDescent="0.3">
      <c r="AE62389" s="70"/>
    </row>
    <row r="62390" spans="31:31" ht="15.75" x14ac:dyDescent="0.3">
      <c r="AE62390" s="70"/>
    </row>
    <row r="62391" spans="31:31" ht="15.75" x14ac:dyDescent="0.3">
      <c r="AE62391" s="70"/>
    </row>
    <row r="62392" spans="31:31" ht="15.75" x14ac:dyDescent="0.3">
      <c r="AE62392" s="70"/>
    </row>
    <row r="62393" spans="31:31" ht="15.75" x14ac:dyDescent="0.3">
      <c r="AE62393" s="70"/>
    </row>
    <row r="62394" spans="31:31" ht="15.75" x14ac:dyDescent="0.3">
      <c r="AE62394" s="70"/>
    </row>
    <row r="62395" spans="31:31" ht="15.75" x14ac:dyDescent="0.3">
      <c r="AE62395" s="70"/>
    </row>
    <row r="62396" spans="31:31" ht="15.75" x14ac:dyDescent="0.3">
      <c r="AE62396" s="70"/>
    </row>
    <row r="62397" spans="31:31" ht="15.75" x14ac:dyDescent="0.3">
      <c r="AE62397" s="70"/>
    </row>
    <row r="62398" spans="31:31" ht="15.75" x14ac:dyDescent="0.3">
      <c r="AE62398" s="70"/>
    </row>
    <row r="62399" spans="31:31" ht="15.75" x14ac:dyDescent="0.3">
      <c r="AE62399" s="70"/>
    </row>
    <row r="62400" spans="31:31" ht="15.75" x14ac:dyDescent="0.3">
      <c r="AE62400" s="70"/>
    </row>
    <row r="62401" spans="31:31" ht="15.75" x14ac:dyDescent="0.3">
      <c r="AE62401" s="70"/>
    </row>
    <row r="62402" spans="31:31" ht="15.75" x14ac:dyDescent="0.3">
      <c r="AE62402" s="70"/>
    </row>
    <row r="62403" spans="31:31" ht="15.75" x14ac:dyDescent="0.3">
      <c r="AE62403" s="70"/>
    </row>
    <row r="62404" spans="31:31" ht="15.75" x14ac:dyDescent="0.3">
      <c r="AE62404" s="70"/>
    </row>
    <row r="62405" spans="31:31" ht="15.75" x14ac:dyDescent="0.3">
      <c r="AE62405" s="70"/>
    </row>
    <row r="62406" spans="31:31" ht="15.75" x14ac:dyDescent="0.3">
      <c r="AE62406" s="70"/>
    </row>
    <row r="62407" spans="31:31" ht="15.75" x14ac:dyDescent="0.3">
      <c r="AE62407" s="70"/>
    </row>
    <row r="62408" spans="31:31" ht="15.75" x14ac:dyDescent="0.3">
      <c r="AE62408" s="70"/>
    </row>
    <row r="62409" spans="31:31" ht="15.75" x14ac:dyDescent="0.3">
      <c r="AE62409" s="70"/>
    </row>
    <row r="62410" spans="31:31" ht="15.75" x14ac:dyDescent="0.3">
      <c r="AE62410" s="70"/>
    </row>
    <row r="62411" spans="31:31" ht="15.75" x14ac:dyDescent="0.3">
      <c r="AE62411" s="70"/>
    </row>
    <row r="62412" spans="31:31" ht="15.75" x14ac:dyDescent="0.3">
      <c r="AE62412" s="70"/>
    </row>
    <row r="62413" spans="31:31" ht="15.75" x14ac:dyDescent="0.3">
      <c r="AE62413" s="70"/>
    </row>
    <row r="62414" spans="31:31" ht="15.75" x14ac:dyDescent="0.3">
      <c r="AE62414" s="70"/>
    </row>
    <row r="62415" spans="31:31" ht="15.75" x14ac:dyDescent="0.3">
      <c r="AE62415" s="70"/>
    </row>
    <row r="62416" spans="31:31" ht="15.75" x14ac:dyDescent="0.3">
      <c r="AE62416" s="70"/>
    </row>
    <row r="62417" spans="31:31" ht="15.75" x14ac:dyDescent="0.3">
      <c r="AE62417" s="70"/>
    </row>
    <row r="62418" spans="31:31" ht="15.75" x14ac:dyDescent="0.3">
      <c r="AE62418" s="70"/>
    </row>
    <row r="62419" spans="31:31" ht="15.75" x14ac:dyDescent="0.3">
      <c r="AE62419" s="70"/>
    </row>
    <row r="62420" spans="31:31" ht="15.75" x14ac:dyDescent="0.3">
      <c r="AE62420" s="70"/>
    </row>
    <row r="62421" spans="31:31" ht="15.75" x14ac:dyDescent="0.3">
      <c r="AE62421" s="70"/>
    </row>
    <row r="62422" spans="31:31" ht="15.75" x14ac:dyDescent="0.3">
      <c r="AE62422" s="70"/>
    </row>
    <row r="62423" spans="31:31" ht="15.75" x14ac:dyDescent="0.3">
      <c r="AE62423" s="70"/>
    </row>
    <row r="62424" spans="31:31" ht="15.75" x14ac:dyDescent="0.3">
      <c r="AE62424" s="70"/>
    </row>
    <row r="62425" spans="31:31" ht="15.75" x14ac:dyDescent="0.3">
      <c r="AE62425" s="70"/>
    </row>
    <row r="62426" spans="31:31" ht="15.75" x14ac:dyDescent="0.3">
      <c r="AE62426" s="70"/>
    </row>
    <row r="62427" spans="31:31" ht="15.75" x14ac:dyDescent="0.3">
      <c r="AE62427" s="70"/>
    </row>
    <row r="62428" spans="31:31" ht="15.75" x14ac:dyDescent="0.3">
      <c r="AE62428" s="70"/>
    </row>
    <row r="62429" spans="31:31" ht="15.75" x14ac:dyDescent="0.3">
      <c r="AE62429" s="70"/>
    </row>
    <row r="62430" spans="31:31" ht="15.75" x14ac:dyDescent="0.3">
      <c r="AE62430" s="70"/>
    </row>
    <row r="62431" spans="31:31" ht="15.75" x14ac:dyDescent="0.3">
      <c r="AE62431" s="70"/>
    </row>
    <row r="62432" spans="31:31" ht="15.75" x14ac:dyDescent="0.3">
      <c r="AE62432" s="70"/>
    </row>
    <row r="62433" spans="31:31" ht="15.75" x14ac:dyDescent="0.3">
      <c r="AE62433" s="70"/>
    </row>
    <row r="62434" spans="31:31" ht="15.75" x14ac:dyDescent="0.3">
      <c r="AE62434" s="70"/>
    </row>
    <row r="62435" spans="31:31" ht="15.75" x14ac:dyDescent="0.3">
      <c r="AE62435" s="70"/>
    </row>
    <row r="62436" spans="31:31" ht="15.75" x14ac:dyDescent="0.3">
      <c r="AE62436" s="70"/>
    </row>
    <row r="62437" spans="31:31" ht="15.75" x14ac:dyDescent="0.3">
      <c r="AE62437" s="70"/>
    </row>
    <row r="62438" spans="31:31" ht="15.75" x14ac:dyDescent="0.3">
      <c r="AE62438" s="70"/>
    </row>
    <row r="62439" spans="31:31" ht="15.75" x14ac:dyDescent="0.3">
      <c r="AE62439" s="70"/>
    </row>
    <row r="62440" spans="31:31" ht="15.75" x14ac:dyDescent="0.3">
      <c r="AE62440" s="70"/>
    </row>
    <row r="62441" spans="31:31" ht="15.75" x14ac:dyDescent="0.3">
      <c r="AE62441" s="70"/>
    </row>
    <row r="62442" spans="31:31" ht="15.75" x14ac:dyDescent="0.3">
      <c r="AE62442" s="70"/>
    </row>
    <row r="62443" spans="31:31" ht="15.75" x14ac:dyDescent="0.3">
      <c r="AE62443" s="70"/>
    </row>
    <row r="62444" spans="31:31" ht="15.75" x14ac:dyDescent="0.3">
      <c r="AE62444" s="70"/>
    </row>
    <row r="62445" spans="31:31" ht="15.75" x14ac:dyDescent="0.3">
      <c r="AE62445" s="70"/>
    </row>
    <row r="62446" spans="31:31" ht="15.75" x14ac:dyDescent="0.3">
      <c r="AE62446" s="70"/>
    </row>
    <row r="62447" spans="31:31" ht="15.75" x14ac:dyDescent="0.3">
      <c r="AE62447" s="70"/>
    </row>
    <row r="62448" spans="31:31" ht="15.75" x14ac:dyDescent="0.3">
      <c r="AE62448" s="70"/>
    </row>
    <row r="62449" spans="31:31" ht="15.75" x14ac:dyDescent="0.3">
      <c r="AE62449" s="70"/>
    </row>
    <row r="62450" spans="31:31" ht="15.75" x14ac:dyDescent="0.3">
      <c r="AE62450" s="70"/>
    </row>
    <row r="62451" spans="31:31" ht="15.75" x14ac:dyDescent="0.3">
      <c r="AE62451" s="70"/>
    </row>
    <row r="62452" spans="31:31" ht="15.75" x14ac:dyDescent="0.3">
      <c r="AE62452" s="70"/>
    </row>
    <row r="62453" spans="31:31" ht="15.75" x14ac:dyDescent="0.3">
      <c r="AE62453" s="70"/>
    </row>
    <row r="62454" spans="31:31" ht="15.75" x14ac:dyDescent="0.3">
      <c r="AE62454" s="70"/>
    </row>
    <row r="62455" spans="31:31" ht="15.75" x14ac:dyDescent="0.3">
      <c r="AE62455" s="70"/>
    </row>
    <row r="62456" spans="31:31" ht="15.75" x14ac:dyDescent="0.3">
      <c r="AE62456" s="70"/>
    </row>
    <row r="62457" spans="31:31" ht="15.75" x14ac:dyDescent="0.3">
      <c r="AE62457" s="70"/>
    </row>
    <row r="62458" spans="31:31" ht="15.75" x14ac:dyDescent="0.3">
      <c r="AE62458" s="70"/>
    </row>
    <row r="62459" spans="31:31" ht="15.75" x14ac:dyDescent="0.3">
      <c r="AE62459" s="70"/>
    </row>
    <row r="62460" spans="31:31" ht="15.75" x14ac:dyDescent="0.3">
      <c r="AE62460" s="70"/>
    </row>
    <row r="62461" spans="31:31" ht="15.75" x14ac:dyDescent="0.3">
      <c r="AE62461" s="70"/>
    </row>
    <row r="62462" spans="31:31" ht="15.75" x14ac:dyDescent="0.3">
      <c r="AE62462" s="70"/>
    </row>
    <row r="62463" spans="31:31" ht="15.75" x14ac:dyDescent="0.3">
      <c r="AE62463" s="70"/>
    </row>
    <row r="62464" spans="31:31" ht="15.75" x14ac:dyDescent="0.3">
      <c r="AE62464" s="70"/>
    </row>
    <row r="62465" spans="31:31" ht="15.75" x14ac:dyDescent="0.3">
      <c r="AE62465" s="70"/>
    </row>
    <row r="62466" spans="31:31" ht="15.75" x14ac:dyDescent="0.3">
      <c r="AE62466" s="70"/>
    </row>
    <row r="62467" spans="31:31" ht="15.75" x14ac:dyDescent="0.3">
      <c r="AE62467" s="70"/>
    </row>
    <row r="62468" spans="31:31" ht="15.75" x14ac:dyDescent="0.3">
      <c r="AE62468" s="70"/>
    </row>
    <row r="62469" spans="31:31" ht="15.75" x14ac:dyDescent="0.3">
      <c r="AE62469" s="70"/>
    </row>
    <row r="62470" spans="31:31" ht="15.75" x14ac:dyDescent="0.3">
      <c r="AE62470" s="70"/>
    </row>
    <row r="62471" spans="31:31" ht="15.75" x14ac:dyDescent="0.3">
      <c r="AE62471" s="70"/>
    </row>
    <row r="62472" spans="31:31" ht="15.75" x14ac:dyDescent="0.3">
      <c r="AE62472" s="70"/>
    </row>
    <row r="62473" spans="31:31" ht="15.75" x14ac:dyDescent="0.3">
      <c r="AE62473" s="70"/>
    </row>
    <row r="62474" spans="31:31" ht="15.75" x14ac:dyDescent="0.3">
      <c r="AE62474" s="70"/>
    </row>
    <row r="62475" spans="31:31" ht="15.75" x14ac:dyDescent="0.3">
      <c r="AE62475" s="70"/>
    </row>
    <row r="62476" spans="31:31" ht="15.75" x14ac:dyDescent="0.3">
      <c r="AE62476" s="70"/>
    </row>
    <row r="62477" spans="31:31" ht="15.75" x14ac:dyDescent="0.3">
      <c r="AE62477" s="70"/>
    </row>
    <row r="62478" spans="31:31" ht="15.75" x14ac:dyDescent="0.3">
      <c r="AE62478" s="70"/>
    </row>
    <row r="62479" spans="31:31" ht="15.75" x14ac:dyDescent="0.3">
      <c r="AE62479" s="70"/>
    </row>
    <row r="62480" spans="31:31" ht="15.75" x14ac:dyDescent="0.3">
      <c r="AE62480" s="70"/>
    </row>
    <row r="62481" spans="31:31" ht="15.75" x14ac:dyDescent="0.3">
      <c r="AE62481" s="70"/>
    </row>
    <row r="62482" spans="31:31" ht="15.75" x14ac:dyDescent="0.3">
      <c r="AE62482" s="70"/>
    </row>
    <row r="62483" spans="31:31" ht="15.75" x14ac:dyDescent="0.3">
      <c r="AE62483" s="70"/>
    </row>
    <row r="62484" spans="31:31" ht="15.75" x14ac:dyDescent="0.3">
      <c r="AE62484" s="70"/>
    </row>
    <row r="62485" spans="31:31" ht="15.75" x14ac:dyDescent="0.3">
      <c r="AE62485" s="70"/>
    </row>
    <row r="62486" spans="31:31" ht="15.75" x14ac:dyDescent="0.3">
      <c r="AE62486" s="70"/>
    </row>
    <row r="62487" spans="31:31" ht="15.75" x14ac:dyDescent="0.3">
      <c r="AE62487" s="70"/>
    </row>
    <row r="62488" spans="31:31" ht="15.75" x14ac:dyDescent="0.3">
      <c r="AE62488" s="70"/>
    </row>
    <row r="62489" spans="31:31" ht="15.75" x14ac:dyDescent="0.3">
      <c r="AE62489" s="70"/>
    </row>
    <row r="62490" spans="31:31" ht="15.75" x14ac:dyDescent="0.3">
      <c r="AE62490" s="70"/>
    </row>
    <row r="62491" spans="31:31" ht="15.75" x14ac:dyDescent="0.3">
      <c r="AE62491" s="70"/>
    </row>
    <row r="62492" spans="31:31" ht="15.75" x14ac:dyDescent="0.3">
      <c r="AE62492" s="70"/>
    </row>
    <row r="62493" spans="31:31" ht="15.75" x14ac:dyDescent="0.3">
      <c r="AE62493" s="70"/>
    </row>
    <row r="62494" spans="31:31" ht="15.75" x14ac:dyDescent="0.3">
      <c r="AE62494" s="70"/>
    </row>
    <row r="62495" spans="31:31" ht="15.75" x14ac:dyDescent="0.3">
      <c r="AE62495" s="70"/>
    </row>
    <row r="62496" spans="31:31" ht="15.75" x14ac:dyDescent="0.3">
      <c r="AE62496" s="70"/>
    </row>
    <row r="62497" spans="31:31" ht="15.75" x14ac:dyDescent="0.3">
      <c r="AE62497" s="70"/>
    </row>
    <row r="62498" spans="31:31" ht="15.75" x14ac:dyDescent="0.3">
      <c r="AE62498" s="70"/>
    </row>
    <row r="62499" spans="31:31" ht="15.75" x14ac:dyDescent="0.3">
      <c r="AE62499" s="70"/>
    </row>
    <row r="62500" spans="31:31" ht="15.75" x14ac:dyDescent="0.3">
      <c r="AE62500" s="70"/>
    </row>
    <row r="62501" spans="31:31" ht="15.75" x14ac:dyDescent="0.3">
      <c r="AE62501" s="70"/>
    </row>
    <row r="62502" spans="31:31" ht="15.75" x14ac:dyDescent="0.3">
      <c r="AE62502" s="70"/>
    </row>
    <row r="62503" spans="31:31" ht="15.75" x14ac:dyDescent="0.3">
      <c r="AE62503" s="70"/>
    </row>
    <row r="62504" spans="31:31" ht="15.75" x14ac:dyDescent="0.3">
      <c r="AE62504" s="70"/>
    </row>
    <row r="62505" spans="31:31" ht="15.75" x14ac:dyDescent="0.3">
      <c r="AE62505" s="70"/>
    </row>
    <row r="62506" spans="31:31" ht="15.75" x14ac:dyDescent="0.3">
      <c r="AE62506" s="70"/>
    </row>
    <row r="62507" spans="31:31" ht="15.75" x14ac:dyDescent="0.3">
      <c r="AE62507" s="70"/>
    </row>
    <row r="62508" spans="31:31" ht="15.75" x14ac:dyDescent="0.3">
      <c r="AE62508" s="70"/>
    </row>
    <row r="62509" spans="31:31" ht="15.75" x14ac:dyDescent="0.3">
      <c r="AE62509" s="70"/>
    </row>
    <row r="62510" spans="31:31" ht="15.75" x14ac:dyDescent="0.3">
      <c r="AE62510" s="70"/>
    </row>
    <row r="62511" spans="31:31" ht="15.75" x14ac:dyDescent="0.3">
      <c r="AE62511" s="70"/>
    </row>
    <row r="62512" spans="31:31" ht="15.75" x14ac:dyDescent="0.3">
      <c r="AE62512" s="70"/>
    </row>
    <row r="62513" spans="31:31" ht="15.75" x14ac:dyDescent="0.3">
      <c r="AE62513" s="70"/>
    </row>
    <row r="62514" spans="31:31" ht="15.75" x14ac:dyDescent="0.3">
      <c r="AE62514" s="70"/>
    </row>
    <row r="62515" spans="31:31" ht="15.75" x14ac:dyDescent="0.3">
      <c r="AE62515" s="70"/>
    </row>
    <row r="62516" spans="31:31" ht="15.75" x14ac:dyDescent="0.3">
      <c r="AE62516" s="70"/>
    </row>
    <row r="62517" spans="31:31" ht="15.75" x14ac:dyDescent="0.3">
      <c r="AE62517" s="70"/>
    </row>
    <row r="62518" spans="31:31" ht="15.75" x14ac:dyDescent="0.3">
      <c r="AE62518" s="70"/>
    </row>
    <row r="62519" spans="31:31" ht="15.75" x14ac:dyDescent="0.3">
      <c r="AE62519" s="70"/>
    </row>
    <row r="62520" spans="31:31" ht="15.75" x14ac:dyDescent="0.3">
      <c r="AE62520" s="70"/>
    </row>
    <row r="62521" spans="31:31" ht="15.75" x14ac:dyDescent="0.3">
      <c r="AE62521" s="70"/>
    </row>
    <row r="62522" spans="31:31" ht="15.75" x14ac:dyDescent="0.3">
      <c r="AE62522" s="70"/>
    </row>
    <row r="62523" spans="31:31" ht="15.75" x14ac:dyDescent="0.3">
      <c r="AE62523" s="70"/>
    </row>
    <row r="62524" spans="31:31" ht="15.75" x14ac:dyDescent="0.3">
      <c r="AE62524" s="70"/>
    </row>
    <row r="62525" spans="31:31" ht="15.75" x14ac:dyDescent="0.3">
      <c r="AE62525" s="70"/>
    </row>
    <row r="62526" spans="31:31" ht="15.75" x14ac:dyDescent="0.3">
      <c r="AE62526" s="70"/>
    </row>
    <row r="62527" spans="31:31" ht="15.75" x14ac:dyDescent="0.3">
      <c r="AE62527" s="70"/>
    </row>
    <row r="62528" spans="31:31" ht="15.75" x14ac:dyDescent="0.3">
      <c r="AE62528" s="70"/>
    </row>
    <row r="62529" spans="31:31" ht="15.75" x14ac:dyDescent="0.3">
      <c r="AE62529" s="70"/>
    </row>
    <row r="62530" spans="31:31" ht="15.75" x14ac:dyDescent="0.3">
      <c r="AE62530" s="70"/>
    </row>
    <row r="62531" spans="31:31" ht="15.75" x14ac:dyDescent="0.3">
      <c r="AE62531" s="70"/>
    </row>
    <row r="62532" spans="31:31" ht="15.75" x14ac:dyDescent="0.3">
      <c r="AE62532" s="70"/>
    </row>
    <row r="62533" spans="31:31" ht="15.75" x14ac:dyDescent="0.3">
      <c r="AE62533" s="70"/>
    </row>
    <row r="62534" spans="31:31" ht="15.75" x14ac:dyDescent="0.3">
      <c r="AE62534" s="70"/>
    </row>
    <row r="62535" spans="31:31" ht="15.75" x14ac:dyDescent="0.3">
      <c r="AE62535" s="70"/>
    </row>
    <row r="62536" spans="31:31" ht="15.75" x14ac:dyDescent="0.3">
      <c r="AE62536" s="70"/>
    </row>
    <row r="62537" spans="31:31" ht="15.75" x14ac:dyDescent="0.3">
      <c r="AE62537" s="70"/>
    </row>
    <row r="62538" spans="31:31" ht="15.75" x14ac:dyDescent="0.3">
      <c r="AE62538" s="70"/>
    </row>
    <row r="62539" spans="31:31" ht="15.75" x14ac:dyDescent="0.3">
      <c r="AE62539" s="70"/>
    </row>
    <row r="62540" spans="31:31" ht="15.75" x14ac:dyDescent="0.3">
      <c r="AE62540" s="70"/>
    </row>
    <row r="62541" spans="31:31" ht="15.75" x14ac:dyDescent="0.3">
      <c r="AE62541" s="70"/>
    </row>
    <row r="62542" spans="31:31" ht="15.75" x14ac:dyDescent="0.3">
      <c r="AE62542" s="70"/>
    </row>
    <row r="62543" spans="31:31" ht="15.75" x14ac:dyDescent="0.3">
      <c r="AE62543" s="70"/>
    </row>
    <row r="62544" spans="31:31" ht="15.75" x14ac:dyDescent="0.3">
      <c r="AE62544" s="70"/>
    </row>
    <row r="62545" spans="31:31" ht="15.75" x14ac:dyDescent="0.3">
      <c r="AE62545" s="70"/>
    </row>
    <row r="62546" spans="31:31" ht="15.75" x14ac:dyDescent="0.3">
      <c r="AE62546" s="70"/>
    </row>
    <row r="62547" spans="31:31" ht="15.75" x14ac:dyDescent="0.3">
      <c r="AE62547" s="70"/>
    </row>
    <row r="62548" spans="31:31" ht="15.75" x14ac:dyDescent="0.3">
      <c r="AE62548" s="70"/>
    </row>
    <row r="62549" spans="31:31" ht="15.75" x14ac:dyDescent="0.3">
      <c r="AE62549" s="70"/>
    </row>
    <row r="62550" spans="31:31" ht="15.75" x14ac:dyDescent="0.3">
      <c r="AE62550" s="70"/>
    </row>
    <row r="62551" spans="31:31" ht="15.75" x14ac:dyDescent="0.3">
      <c r="AE62551" s="70"/>
    </row>
    <row r="62552" spans="31:31" ht="15.75" x14ac:dyDescent="0.3">
      <c r="AE62552" s="70"/>
    </row>
    <row r="62553" spans="31:31" ht="15.75" x14ac:dyDescent="0.3">
      <c r="AE62553" s="70"/>
    </row>
    <row r="62554" spans="31:31" ht="15.75" x14ac:dyDescent="0.3">
      <c r="AE62554" s="70"/>
    </row>
    <row r="62555" spans="31:31" ht="15.75" x14ac:dyDescent="0.3">
      <c r="AE62555" s="70"/>
    </row>
    <row r="62556" spans="31:31" ht="15.75" x14ac:dyDescent="0.3">
      <c r="AE62556" s="70"/>
    </row>
    <row r="62557" spans="31:31" ht="15.75" x14ac:dyDescent="0.3">
      <c r="AE62557" s="70"/>
    </row>
    <row r="62558" spans="31:31" ht="15.75" x14ac:dyDescent="0.3">
      <c r="AE62558" s="70"/>
    </row>
    <row r="62559" spans="31:31" ht="15.75" x14ac:dyDescent="0.3">
      <c r="AE62559" s="70"/>
    </row>
    <row r="62560" spans="31:31" ht="15.75" x14ac:dyDescent="0.3">
      <c r="AE62560" s="70"/>
    </row>
    <row r="62561" spans="31:31" ht="15.75" x14ac:dyDescent="0.3">
      <c r="AE62561" s="70"/>
    </row>
    <row r="62562" spans="31:31" ht="15.75" x14ac:dyDescent="0.3">
      <c r="AE62562" s="70"/>
    </row>
    <row r="62563" spans="31:31" ht="15.75" x14ac:dyDescent="0.3">
      <c r="AE62563" s="70"/>
    </row>
    <row r="62564" spans="31:31" ht="15.75" x14ac:dyDescent="0.3">
      <c r="AE62564" s="70"/>
    </row>
    <row r="62565" spans="31:31" ht="15.75" x14ac:dyDescent="0.3">
      <c r="AE62565" s="70"/>
    </row>
    <row r="62566" spans="31:31" ht="15.75" x14ac:dyDescent="0.3">
      <c r="AE62566" s="70"/>
    </row>
    <row r="62567" spans="31:31" ht="15.75" x14ac:dyDescent="0.3">
      <c r="AE62567" s="70"/>
    </row>
    <row r="62568" spans="31:31" ht="15.75" x14ac:dyDescent="0.3">
      <c r="AE62568" s="70"/>
    </row>
    <row r="62569" spans="31:31" ht="15.75" x14ac:dyDescent="0.3">
      <c r="AE62569" s="70"/>
    </row>
    <row r="62570" spans="31:31" ht="15.75" x14ac:dyDescent="0.3">
      <c r="AE62570" s="70"/>
    </row>
    <row r="62571" spans="31:31" ht="15.75" x14ac:dyDescent="0.3">
      <c r="AE62571" s="70"/>
    </row>
    <row r="62572" spans="31:31" ht="15.75" x14ac:dyDescent="0.3">
      <c r="AE62572" s="70"/>
    </row>
    <row r="62573" spans="31:31" ht="15.75" x14ac:dyDescent="0.3">
      <c r="AE62573" s="70"/>
    </row>
    <row r="62574" spans="31:31" ht="15.75" x14ac:dyDescent="0.3">
      <c r="AE62574" s="70"/>
    </row>
    <row r="62575" spans="31:31" ht="15.75" x14ac:dyDescent="0.3">
      <c r="AE62575" s="70"/>
    </row>
    <row r="62576" spans="31:31" ht="15.75" x14ac:dyDescent="0.3">
      <c r="AE62576" s="70"/>
    </row>
    <row r="62577" spans="31:31" ht="15.75" x14ac:dyDescent="0.3">
      <c r="AE62577" s="70"/>
    </row>
    <row r="62578" spans="31:31" ht="15.75" x14ac:dyDescent="0.3">
      <c r="AE62578" s="70"/>
    </row>
    <row r="62579" spans="31:31" ht="15.75" x14ac:dyDescent="0.3">
      <c r="AE62579" s="70"/>
    </row>
    <row r="62580" spans="31:31" ht="15.75" x14ac:dyDescent="0.3">
      <c r="AE62580" s="70"/>
    </row>
    <row r="62581" spans="31:31" ht="15.75" x14ac:dyDescent="0.3">
      <c r="AE62581" s="70"/>
    </row>
    <row r="62582" spans="31:31" ht="15.75" x14ac:dyDescent="0.3">
      <c r="AE62582" s="70"/>
    </row>
    <row r="62583" spans="31:31" ht="15.75" x14ac:dyDescent="0.3">
      <c r="AE62583" s="70"/>
    </row>
    <row r="62584" spans="31:31" ht="15.75" x14ac:dyDescent="0.3">
      <c r="AE62584" s="70"/>
    </row>
    <row r="62585" spans="31:31" ht="15.75" x14ac:dyDescent="0.3">
      <c r="AE62585" s="70"/>
    </row>
    <row r="62586" spans="31:31" ht="15.75" x14ac:dyDescent="0.3">
      <c r="AE62586" s="70"/>
    </row>
    <row r="62587" spans="31:31" ht="15.75" x14ac:dyDescent="0.3">
      <c r="AE62587" s="70"/>
    </row>
    <row r="62588" spans="31:31" ht="15.75" x14ac:dyDescent="0.3">
      <c r="AE62588" s="70"/>
    </row>
    <row r="62589" spans="31:31" ht="15.75" x14ac:dyDescent="0.3">
      <c r="AE62589" s="70"/>
    </row>
    <row r="62590" spans="31:31" ht="15.75" x14ac:dyDescent="0.3">
      <c r="AE62590" s="70"/>
    </row>
    <row r="62591" spans="31:31" ht="15.75" x14ac:dyDescent="0.3">
      <c r="AE62591" s="70"/>
    </row>
    <row r="62592" spans="31:31" ht="15.75" x14ac:dyDescent="0.3">
      <c r="AE62592" s="70"/>
    </row>
    <row r="62593" spans="31:31" ht="15.75" x14ac:dyDescent="0.3">
      <c r="AE62593" s="70"/>
    </row>
    <row r="62594" spans="31:31" ht="15.75" x14ac:dyDescent="0.3">
      <c r="AE62594" s="70"/>
    </row>
    <row r="62595" spans="31:31" ht="15.75" x14ac:dyDescent="0.3">
      <c r="AE62595" s="70"/>
    </row>
    <row r="62596" spans="31:31" ht="15.75" x14ac:dyDescent="0.3">
      <c r="AE62596" s="70"/>
    </row>
    <row r="62597" spans="31:31" ht="15.75" x14ac:dyDescent="0.3">
      <c r="AE62597" s="70"/>
    </row>
    <row r="62598" spans="31:31" ht="15.75" x14ac:dyDescent="0.3">
      <c r="AE62598" s="70"/>
    </row>
    <row r="62599" spans="31:31" ht="15.75" x14ac:dyDescent="0.3">
      <c r="AE62599" s="70"/>
    </row>
    <row r="62600" spans="31:31" ht="15.75" x14ac:dyDescent="0.3">
      <c r="AE62600" s="70"/>
    </row>
    <row r="62601" spans="31:31" ht="15.75" x14ac:dyDescent="0.3">
      <c r="AE62601" s="70"/>
    </row>
    <row r="62602" spans="31:31" ht="15.75" x14ac:dyDescent="0.3">
      <c r="AE62602" s="70"/>
    </row>
    <row r="62603" spans="31:31" ht="15.75" x14ac:dyDescent="0.3">
      <c r="AE62603" s="70"/>
    </row>
    <row r="62604" spans="31:31" ht="15.75" x14ac:dyDescent="0.3">
      <c r="AE62604" s="70"/>
    </row>
    <row r="62605" spans="31:31" ht="15.75" x14ac:dyDescent="0.3">
      <c r="AE62605" s="70"/>
    </row>
    <row r="62606" spans="31:31" ht="15.75" x14ac:dyDescent="0.3">
      <c r="AE62606" s="70"/>
    </row>
    <row r="62607" spans="31:31" ht="15.75" x14ac:dyDescent="0.3">
      <c r="AE62607" s="70"/>
    </row>
    <row r="62608" spans="31:31" ht="15.75" x14ac:dyDescent="0.3">
      <c r="AE62608" s="70"/>
    </row>
    <row r="62609" spans="31:31" ht="15.75" x14ac:dyDescent="0.3">
      <c r="AE62609" s="70"/>
    </row>
    <row r="62610" spans="31:31" ht="15.75" x14ac:dyDescent="0.3">
      <c r="AE62610" s="70"/>
    </row>
    <row r="62611" spans="31:31" ht="15.75" x14ac:dyDescent="0.3">
      <c r="AE62611" s="70"/>
    </row>
    <row r="62612" spans="31:31" ht="15.75" x14ac:dyDescent="0.3">
      <c r="AE62612" s="70"/>
    </row>
    <row r="62613" spans="31:31" ht="15.75" x14ac:dyDescent="0.3">
      <c r="AE62613" s="70"/>
    </row>
    <row r="62614" spans="31:31" ht="15.75" x14ac:dyDescent="0.3">
      <c r="AE62614" s="70"/>
    </row>
    <row r="62615" spans="31:31" ht="15.75" x14ac:dyDescent="0.3">
      <c r="AE62615" s="70"/>
    </row>
    <row r="62616" spans="31:31" ht="15.75" x14ac:dyDescent="0.3">
      <c r="AE62616" s="70"/>
    </row>
    <row r="62617" spans="31:31" ht="15.75" x14ac:dyDescent="0.3">
      <c r="AE62617" s="70"/>
    </row>
    <row r="62618" spans="31:31" ht="15.75" x14ac:dyDescent="0.3">
      <c r="AE62618" s="70"/>
    </row>
    <row r="62619" spans="31:31" ht="15.75" x14ac:dyDescent="0.3">
      <c r="AE62619" s="70"/>
    </row>
    <row r="62620" spans="31:31" ht="15.75" x14ac:dyDescent="0.3">
      <c r="AE62620" s="70"/>
    </row>
    <row r="62621" spans="31:31" ht="15.75" x14ac:dyDescent="0.3">
      <c r="AE62621" s="70"/>
    </row>
    <row r="62622" spans="31:31" ht="15.75" x14ac:dyDescent="0.3">
      <c r="AE62622" s="70"/>
    </row>
    <row r="62623" spans="31:31" ht="15.75" x14ac:dyDescent="0.3">
      <c r="AE62623" s="70"/>
    </row>
    <row r="62624" spans="31:31" ht="15.75" x14ac:dyDescent="0.3">
      <c r="AE62624" s="70"/>
    </row>
    <row r="62625" spans="31:31" ht="15.75" x14ac:dyDescent="0.3">
      <c r="AE62625" s="70"/>
    </row>
    <row r="62626" spans="31:31" ht="15.75" x14ac:dyDescent="0.3">
      <c r="AE62626" s="70"/>
    </row>
    <row r="62627" spans="31:31" ht="15.75" x14ac:dyDescent="0.3">
      <c r="AE62627" s="70"/>
    </row>
    <row r="62628" spans="31:31" ht="15.75" x14ac:dyDescent="0.3">
      <c r="AE62628" s="70"/>
    </row>
    <row r="62629" spans="31:31" ht="15.75" x14ac:dyDescent="0.3">
      <c r="AE62629" s="70"/>
    </row>
    <row r="62630" spans="31:31" ht="15.75" x14ac:dyDescent="0.3">
      <c r="AE62630" s="70"/>
    </row>
    <row r="62631" spans="31:31" ht="15.75" x14ac:dyDescent="0.3">
      <c r="AE62631" s="70"/>
    </row>
    <row r="62632" spans="31:31" ht="15.75" x14ac:dyDescent="0.3">
      <c r="AE62632" s="70"/>
    </row>
    <row r="62633" spans="31:31" ht="15.75" x14ac:dyDescent="0.3">
      <c r="AE62633" s="70"/>
    </row>
    <row r="62634" spans="31:31" ht="15.75" x14ac:dyDescent="0.3">
      <c r="AE62634" s="70"/>
    </row>
    <row r="62635" spans="31:31" ht="15.75" x14ac:dyDescent="0.3">
      <c r="AE62635" s="70"/>
    </row>
    <row r="62636" spans="31:31" ht="15.75" x14ac:dyDescent="0.3">
      <c r="AE62636" s="70"/>
    </row>
    <row r="62637" spans="31:31" ht="15.75" x14ac:dyDescent="0.3">
      <c r="AE62637" s="70"/>
    </row>
    <row r="62638" spans="31:31" ht="15.75" x14ac:dyDescent="0.3">
      <c r="AE62638" s="70"/>
    </row>
    <row r="62639" spans="31:31" ht="15.75" x14ac:dyDescent="0.3">
      <c r="AE62639" s="70"/>
    </row>
    <row r="62640" spans="31:31" ht="15.75" x14ac:dyDescent="0.3">
      <c r="AE62640" s="70"/>
    </row>
    <row r="62641" spans="31:31" ht="15.75" x14ac:dyDescent="0.3">
      <c r="AE62641" s="70"/>
    </row>
    <row r="62642" spans="31:31" ht="15.75" x14ac:dyDescent="0.3">
      <c r="AE62642" s="70"/>
    </row>
    <row r="62643" spans="31:31" ht="15.75" x14ac:dyDescent="0.3">
      <c r="AE62643" s="70"/>
    </row>
    <row r="62644" spans="31:31" ht="15.75" x14ac:dyDescent="0.3">
      <c r="AE62644" s="70"/>
    </row>
    <row r="62645" spans="31:31" ht="15.75" x14ac:dyDescent="0.3">
      <c r="AE62645" s="70"/>
    </row>
    <row r="62646" spans="31:31" ht="15.75" x14ac:dyDescent="0.3">
      <c r="AE62646" s="70"/>
    </row>
    <row r="62647" spans="31:31" ht="15.75" x14ac:dyDescent="0.3">
      <c r="AE62647" s="70"/>
    </row>
    <row r="62648" spans="31:31" ht="15.75" x14ac:dyDescent="0.3">
      <c r="AE62648" s="70"/>
    </row>
    <row r="62649" spans="31:31" ht="15.75" x14ac:dyDescent="0.3">
      <c r="AE62649" s="70"/>
    </row>
    <row r="62650" spans="31:31" ht="15.75" x14ac:dyDescent="0.3">
      <c r="AE62650" s="70"/>
    </row>
    <row r="62651" spans="31:31" ht="15.75" x14ac:dyDescent="0.3">
      <c r="AE62651" s="70"/>
    </row>
    <row r="62652" spans="31:31" ht="15.75" x14ac:dyDescent="0.3">
      <c r="AE62652" s="70"/>
    </row>
    <row r="62653" spans="31:31" ht="15.75" x14ac:dyDescent="0.3">
      <c r="AE62653" s="70"/>
    </row>
    <row r="62654" spans="31:31" ht="15.75" x14ac:dyDescent="0.3">
      <c r="AE62654" s="70"/>
    </row>
    <row r="62655" spans="31:31" ht="15.75" x14ac:dyDescent="0.3">
      <c r="AE62655" s="70"/>
    </row>
    <row r="62656" spans="31:31" ht="15.75" x14ac:dyDescent="0.3">
      <c r="AE62656" s="70"/>
    </row>
    <row r="62657" spans="31:31" ht="15.75" x14ac:dyDescent="0.3">
      <c r="AE62657" s="70"/>
    </row>
    <row r="62658" spans="31:31" ht="15.75" x14ac:dyDescent="0.3">
      <c r="AE62658" s="70"/>
    </row>
    <row r="62659" spans="31:31" ht="15.75" x14ac:dyDescent="0.3">
      <c r="AE62659" s="70"/>
    </row>
    <row r="62660" spans="31:31" ht="15.75" x14ac:dyDescent="0.3">
      <c r="AE62660" s="70"/>
    </row>
    <row r="62661" spans="31:31" ht="15.75" x14ac:dyDescent="0.3">
      <c r="AE62661" s="70"/>
    </row>
    <row r="62662" spans="31:31" ht="15.75" x14ac:dyDescent="0.3">
      <c r="AE62662" s="70"/>
    </row>
    <row r="62663" spans="31:31" ht="15.75" x14ac:dyDescent="0.3">
      <c r="AE62663" s="70"/>
    </row>
    <row r="62664" spans="31:31" ht="15.75" x14ac:dyDescent="0.3">
      <c r="AE62664" s="70"/>
    </row>
    <row r="62665" spans="31:31" ht="15.75" x14ac:dyDescent="0.3">
      <c r="AE62665" s="70"/>
    </row>
    <row r="62666" spans="31:31" ht="15.75" x14ac:dyDescent="0.3">
      <c r="AE62666" s="70"/>
    </row>
    <row r="62667" spans="31:31" ht="15.75" x14ac:dyDescent="0.3">
      <c r="AE62667" s="70"/>
    </row>
    <row r="62668" spans="31:31" ht="15.75" x14ac:dyDescent="0.3">
      <c r="AE62668" s="70"/>
    </row>
    <row r="62669" spans="31:31" ht="15.75" x14ac:dyDescent="0.3">
      <c r="AE62669" s="70"/>
    </row>
    <row r="62670" spans="31:31" ht="15.75" x14ac:dyDescent="0.3">
      <c r="AE62670" s="70"/>
    </row>
    <row r="62671" spans="31:31" ht="15.75" x14ac:dyDescent="0.3">
      <c r="AE62671" s="70"/>
    </row>
    <row r="62672" spans="31:31" ht="15.75" x14ac:dyDescent="0.3">
      <c r="AE62672" s="70"/>
    </row>
    <row r="62673" spans="31:31" ht="15.75" x14ac:dyDescent="0.3">
      <c r="AE62673" s="70"/>
    </row>
    <row r="62674" spans="31:31" ht="15.75" x14ac:dyDescent="0.3">
      <c r="AE62674" s="70"/>
    </row>
    <row r="62675" spans="31:31" ht="15.75" x14ac:dyDescent="0.3">
      <c r="AE62675" s="70"/>
    </row>
    <row r="62676" spans="31:31" ht="15.75" x14ac:dyDescent="0.3">
      <c r="AE62676" s="70"/>
    </row>
    <row r="62677" spans="31:31" ht="15.75" x14ac:dyDescent="0.3">
      <c r="AE62677" s="70"/>
    </row>
    <row r="62678" spans="31:31" ht="15.75" x14ac:dyDescent="0.3">
      <c r="AE62678" s="70"/>
    </row>
    <row r="62679" spans="31:31" ht="15.75" x14ac:dyDescent="0.3">
      <c r="AE62679" s="70"/>
    </row>
    <row r="62680" spans="31:31" ht="15.75" x14ac:dyDescent="0.3">
      <c r="AE62680" s="70"/>
    </row>
    <row r="62681" spans="31:31" ht="15.75" x14ac:dyDescent="0.3">
      <c r="AE62681" s="70"/>
    </row>
    <row r="62682" spans="31:31" ht="15.75" x14ac:dyDescent="0.3">
      <c r="AE62682" s="70"/>
    </row>
    <row r="62683" spans="31:31" ht="15.75" x14ac:dyDescent="0.3">
      <c r="AE62683" s="70"/>
    </row>
    <row r="62684" spans="31:31" ht="15.75" x14ac:dyDescent="0.3">
      <c r="AE62684" s="70"/>
    </row>
    <row r="62685" spans="31:31" ht="15.75" x14ac:dyDescent="0.3">
      <c r="AE62685" s="70"/>
    </row>
    <row r="62686" spans="31:31" ht="15.75" x14ac:dyDescent="0.3">
      <c r="AE62686" s="70"/>
    </row>
    <row r="62687" spans="31:31" ht="15.75" x14ac:dyDescent="0.3">
      <c r="AE62687" s="70"/>
    </row>
    <row r="62688" spans="31:31" ht="15.75" x14ac:dyDescent="0.3">
      <c r="AE62688" s="70"/>
    </row>
    <row r="62689" spans="31:31" ht="15.75" x14ac:dyDescent="0.3">
      <c r="AE62689" s="70"/>
    </row>
    <row r="62690" spans="31:31" ht="15.75" x14ac:dyDescent="0.3">
      <c r="AE62690" s="70"/>
    </row>
    <row r="62691" spans="31:31" ht="15.75" x14ac:dyDescent="0.3">
      <c r="AE62691" s="70"/>
    </row>
    <row r="62692" spans="31:31" ht="15.75" x14ac:dyDescent="0.3">
      <c r="AE62692" s="70"/>
    </row>
    <row r="62693" spans="31:31" ht="15.75" x14ac:dyDescent="0.3">
      <c r="AE62693" s="70"/>
    </row>
    <row r="62694" spans="31:31" ht="15.75" x14ac:dyDescent="0.3">
      <c r="AE62694" s="70"/>
    </row>
    <row r="62695" spans="31:31" ht="15.75" x14ac:dyDescent="0.3">
      <c r="AE62695" s="70"/>
    </row>
    <row r="62696" spans="31:31" ht="15.75" x14ac:dyDescent="0.3">
      <c r="AE62696" s="70"/>
    </row>
    <row r="62697" spans="31:31" ht="15.75" x14ac:dyDescent="0.3">
      <c r="AE62697" s="70"/>
    </row>
    <row r="62698" spans="31:31" ht="15.75" x14ac:dyDescent="0.3">
      <c r="AE62698" s="70"/>
    </row>
    <row r="62699" spans="31:31" ht="15.75" x14ac:dyDescent="0.3">
      <c r="AE62699" s="70"/>
    </row>
    <row r="62700" spans="31:31" ht="15.75" x14ac:dyDescent="0.3">
      <c r="AE62700" s="70"/>
    </row>
    <row r="62701" spans="31:31" ht="15.75" x14ac:dyDescent="0.3">
      <c r="AE62701" s="70"/>
    </row>
    <row r="62702" spans="31:31" ht="15.75" x14ac:dyDescent="0.3">
      <c r="AE62702" s="70"/>
    </row>
    <row r="62703" spans="31:31" ht="15.75" x14ac:dyDescent="0.3">
      <c r="AE62703" s="70"/>
    </row>
    <row r="62704" spans="31:31" ht="15.75" x14ac:dyDescent="0.3">
      <c r="AE62704" s="70"/>
    </row>
    <row r="62705" spans="31:31" ht="15.75" x14ac:dyDescent="0.3">
      <c r="AE62705" s="70"/>
    </row>
    <row r="62706" spans="31:31" ht="15.75" x14ac:dyDescent="0.3">
      <c r="AE62706" s="70"/>
    </row>
    <row r="62707" spans="31:31" ht="15.75" x14ac:dyDescent="0.3">
      <c r="AE62707" s="70"/>
    </row>
    <row r="62708" spans="31:31" ht="15.75" x14ac:dyDescent="0.3">
      <c r="AE62708" s="70"/>
    </row>
    <row r="62709" spans="31:31" ht="15.75" x14ac:dyDescent="0.3">
      <c r="AE62709" s="70"/>
    </row>
    <row r="62710" spans="31:31" ht="15.75" x14ac:dyDescent="0.3">
      <c r="AE62710" s="70"/>
    </row>
    <row r="62711" spans="31:31" ht="15.75" x14ac:dyDescent="0.3">
      <c r="AE62711" s="70"/>
    </row>
    <row r="62712" spans="31:31" ht="15.75" x14ac:dyDescent="0.3">
      <c r="AE62712" s="70"/>
    </row>
    <row r="62713" spans="31:31" ht="15.75" x14ac:dyDescent="0.3">
      <c r="AE62713" s="70"/>
    </row>
    <row r="62714" spans="31:31" ht="15.75" x14ac:dyDescent="0.3">
      <c r="AE62714" s="70"/>
    </row>
    <row r="62715" spans="31:31" ht="15.75" x14ac:dyDescent="0.3">
      <c r="AE62715" s="70"/>
    </row>
    <row r="62716" spans="31:31" ht="15.75" x14ac:dyDescent="0.3">
      <c r="AE62716" s="70"/>
    </row>
    <row r="62717" spans="31:31" ht="15.75" x14ac:dyDescent="0.3">
      <c r="AE62717" s="70"/>
    </row>
    <row r="62718" spans="31:31" ht="15.75" x14ac:dyDescent="0.3">
      <c r="AE62718" s="70"/>
    </row>
    <row r="62719" spans="31:31" ht="15.75" x14ac:dyDescent="0.3">
      <c r="AE62719" s="70"/>
    </row>
    <row r="62720" spans="31:31" ht="15.75" x14ac:dyDescent="0.3">
      <c r="AE62720" s="70"/>
    </row>
    <row r="62721" spans="31:31" ht="15.75" x14ac:dyDescent="0.3">
      <c r="AE62721" s="70"/>
    </row>
    <row r="62722" spans="31:31" ht="15.75" x14ac:dyDescent="0.3">
      <c r="AE62722" s="70"/>
    </row>
    <row r="62723" spans="31:31" ht="15.75" x14ac:dyDescent="0.3">
      <c r="AE62723" s="70"/>
    </row>
    <row r="62724" spans="31:31" ht="15.75" x14ac:dyDescent="0.3">
      <c r="AE62724" s="70"/>
    </row>
    <row r="62725" spans="31:31" ht="15.75" x14ac:dyDescent="0.3">
      <c r="AE62725" s="70"/>
    </row>
    <row r="62726" spans="31:31" ht="15.75" x14ac:dyDescent="0.3">
      <c r="AE62726" s="70"/>
    </row>
    <row r="62727" spans="31:31" ht="15.75" x14ac:dyDescent="0.3">
      <c r="AE62727" s="70"/>
    </row>
    <row r="62728" spans="31:31" ht="15.75" x14ac:dyDescent="0.3">
      <c r="AE62728" s="70"/>
    </row>
    <row r="62729" spans="31:31" ht="15.75" x14ac:dyDescent="0.3">
      <c r="AE62729" s="70"/>
    </row>
    <row r="62730" spans="31:31" ht="15.75" x14ac:dyDescent="0.3">
      <c r="AE62730" s="70"/>
    </row>
    <row r="62731" spans="31:31" ht="15.75" x14ac:dyDescent="0.3">
      <c r="AE62731" s="70"/>
    </row>
    <row r="62732" spans="31:31" ht="15.75" x14ac:dyDescent="0.3">
      <c r="AE62732" s="70"/>
    </row>
    <row r="62733" spans="31:31" ht="15.75" x14ac:dyDescent="0.3">
      <c r="AE62733" s="70"/>
    </row>
    <row r="62734" spans="31:31" ht="15.75" x14ac:dyDescent="0.3">
      <c r="AE62734" s="70"/>
    </row>
    <row r="62735" spans="31:31" ht="15.75" x14ac:dyDescent="0.3">
      <c r="AE62735" s="70"/>
    </row>
    <row r="62736" spans="31:31" ht="15.75" x14ac:dyDescent="0.3">
      <c r="AE62736" s="70"/>
    </row>
    <row r="62737" spans="31:31" ht="15.75" x14ac:dyDescent="0.3">
      <c r="AE62737" s="70"/>
    </row>
    <row r="62738" spans="31:31" ht="15.75" x14ac:dyDescent="0.3">
      <c r="AE62738" s="70"/>
    </row>
    <row r="62739" spans="31:31" ht="15.75" x14ac:dyDescent="0.3">
      <c r="AE62739" s="70"/>
    </row>
    <row r="62740" spans="31:31" ht="15.75" x14ac:dyDescent="0.3">
      <c r="AE62740" s="70"/>
    </row>
    <row r="62741" spans="31:31" ht="15.75" x14ac:dyDescent="0.3">
      <c r="AE62741" s="70"/>
    </row>
    <row r="62742" spans="31:31" ht="15.75" x14ac:dyDescent="0.3">
      <c r="AE62742" s="70"/>
    </row>
    <row r="62743" spans="31:31" ht="15.75" x14ac:dyDescent="0.3">
      <c r="AE62743" s="70"/>
    </row>
    <row r="62744" spans="31:31" ht="15.75" x14ac:dyDescent="0.3">
      <c r="AE62744" s="70"/>
    </row>
    <row r="62745" spans="31:31" ht="15.75" x14ac:dyDescent="0.3">
      <c r="AE62745" s="70"/>
    </row>
    <row r="62746" spans="31:31" ht="15.75" x14ac:dyDescent="0.3">
      <c r="AE62746" s="70"/>
    </row>
    <row r="62747" spans="31:31" ht="15.75" x14ac:dyDescent="0.3">
      <c r="AE62747" s="70"/>
    </row>
    <row r="62748" spans="31:31" ht="15.75" x14ac:dyDescent="0.3">
      <c r="AE62748" s="70"/>
    </row>
    <row r="62749" spans="31:31" ht="15.75" x14ac:dyDescent="0.3">
      <c r="AE62749" s="70"/>
    </row>
    <row r="62750" spans="31:31" ht="15.75" x14ac:dyDescent="0.3">
      <c r="AE62750" s="70"/>
    </row>
    <row r="62751" spans="31:31" ht="15.75" x14ac:dyDescent="0.3">
      <c r="AE62751" s="70"/>
    </row>
    <row r="62752" spans="31:31" ht="15.75" x14ac:dyDescent="0.3">
      <c r="AE62752" s="70"/>
    </row>
    <row r="62753" spans="31:31" ht="15.75" x14ac:dyDescent="0.3">
      <c r="AE62753" s="70"/>
    </row>
    <row r="62754" spans="31:31" ht="15.75" x14ac:dyDescent="0.3">
      <c r="AE62754" s="70"/>
    </row>
    <row r="62755" spans="31:31" ht="15.75" x14ac:dyDescent="0.3">
      <c r="AE62755" s="70"/>
    </row>
    <row r="62756" spans="31:31" ht="15.75" x14ac:dyDescent="0.3">
      <c r="AE62756" s="70"/>
    </row>
    <row r="62757" spans="31:31" ht="15.75" x14ac:dyDescent="0.3">
      <c r="AE62757" s="70"/>
    </row>
    <row r="62758" spans="31:31" ht="15.75" x14ac:dyDescent="0.3">
      <c r="AE62758" s="70"/>
    </row>
    <row r="62759" spans="31:31" ht="15.75" x14ac:dyDescent="0.3">
      <c r="AE62759" s="70"/>
    </row>
    <row r="62760" spans="31:31" ht="15.75" x14ac:dyDescent="0.3">
      <c r="AE62760" s="70"/>
    </row>
    <row r="62761" spans="31:31" ht="15.75" x14ac:dyDescent="0.3">
      <c r="AE62761" s="70"/>
    </row>
    <row r="62762" spans="31:31" ht="15.75" x14ac:dyDescent="0.3">
      <c r="AE62762" s="70"/>
    </row>
    <row r="62763" spans="31:31" ht="15.75" x14ac:dyDescent="0.3">
      <c r="AE62763" s="70"/>
    </row>
    <row r="62764" spans="31:31" ht="15.75" x14ac:dyDescent="0.3">
      <c r="AE62764" s="70"/>
    </row>
    <row r="62765" spans="31:31" ht="15.75" x14ac:dyDescent="0.3">
      <c r="AE62765" s="70"/>
    </row>
    <row r="62766" spans="31:31" ht="15.75" x14ac:dyDescent="0.3">
      <c r="AE62766" s="70"/>
    </row>
    <row r="62767" spans="31:31" ht="15.75" x14ac:dyDescent="0.3">
      <c r="AE62767" s="70"/>
    </row>
    <row r="62768" spans="31:31" ht="15.75" x14ac:dyDescent="0.3">
      <c r="AE62768" s="70"/>
    </row>
    <row r="62769" spans="31:31" ht="15.75" x14ac:dyDescent="0.3">
      <c r="AE62769" s="70"/>
    </row>
    <row r="62770" spans="31:31" ht="15.75" x14ac:dyDescent="0.3">
      <c r="AE62770" s="70"/>
    </row>
    <row r="62771" spans="31:31" ht="15.75" x14ac:dyDescent="0.3">
      <c r="AE62771" s="70"/>
    </row>
    <row r="62772" spans="31:31" ht="15.75" x14ac:dyDescent="0.3">
      <c r="AE62772" s="70"/>
    </row>
    <row r="62773" spans="31:31" ht="15.75" x14ac:dyDescent="0.3">
      <c r="AE62773" s="70"/>
    </row>
    <row r="62774" spans="31:31" ht="15.75" x14ac:dyDescent="0.3">
      <c r="AE62774" s="70"/>
    </row>
    <row r="62775" spans="31:31" ht="15.75" x14ac:dyDescent="0.3">
      <c r="AE62775" s="70"/>
    </row>
    <row r="62776" spans="31:31" ht="15.75" x14ac:dyDescent="0.3">
      <c r="AE62776" s="70"/>
    </row>
    <row r="62777" spans="31:31" ht="15.75" x14ac:dyDescent="0.3">
      <c r="AE62777" s="70"/>
    </row>
    <row r="62778" spans="31:31" ht="15.75" x14ac:dyDescent="0.3">
      <c r="AE62778" s="70"/>
    </row>
    <row r="62779" spans="31:31" ht="15.75" x14ac:dyDescent="0.3">
      <c r="AE62779" s="70"/>
    </row>
    <row r="62780" spans="31:31" ht="15.75" x14ac:dyDescent="0.3">
      <c r="AE62780" s="70"/>
    </row>
    <row r="62781" spans="31:31" ht="15.75" x14ac:dyDescent="0.3">
      <c r="AE62781" s="70"/>
    </row>
    <row r="62782" spans="31:31" ht="15.75" x14ac:dyDescent="0.3">
      <c r="AE62782" s="70"/>
    </row>
    <row r="62783" spans="31:31" ht="15.75" x14ac:dyDescent="0.3">
      <c r="AE62783" s="70"/>
    </row>
    <row r="62784" spans="31:31" ht="15.75" x14ac:dyDescent="0.3">
      <c r="AE62784" s="70"/>
    </row>
    <row r="62785" spans="31:31" ht="15.75" x14ac:dyDescent="0.3">
      <c r="AE62785" s="70"/>
    </row>
    <row r="62786" spans="31:31" ht="15.75" x14ac:dyDescent="0.3">
      <c r="AE62786" s="70"/>
    </row>
    <row r="62787" spans="31:31" ht="15.75" x14ac:dyDescent="0.3">
      <c r="AE62787" s="70"/>
    </row>
    <row r="62788" spans="31:31" ht="15.75" x14ac:dyDescent="0.3">
      <c r="AE62788" s="70"/>
    </row>
    <row r="62789" spans="31:31" ht="15.75" x14ac:dyDescent="0.3">
      <c r="AE62789" s="70"/>
    </row>
    <row r="62790" spans="31:31" ht="15.75" x14ac:dyDescent="0.3">
      <c r="AE62790" s="70"/>
    </row>
    <row r="62791" spans="31:31" ht="15.75" x14ac:dyDescent="0.3">
      <c r="AE62791" s="70"/>
    </row>
    <row r="62792" spans="31:31" ht="15.75" x14ac:dyDescent="0.3">
      <c r="AE62792" s="70"/>
    </row>
    <row r="62793" spans="31:31" ht="15.75" x14ac:dyDescent="0.3">
      <c r="AE62793" s="70"/>
    </row>
    <row r="62794" spans="31:31" ht="15.75" x14ac:dyDescent="0.3">
      <c r="AE62794" s="70"/>
    </row>
    <row r="62795" spans="31:31" ht="15.75" x14ac:dyDescent="0.3">
      <c r="AE62795" s="70"/>
    </row>
    <row r="62796" spans="31:31" ht="15.75" x14ac:dyDescent="0.3">
      <c r="AE62796" s="70"/>
    </row>
    <row r="62797" spans="31:31" ht="15.75" x14ac:dyDescent="0.3">
      <c r="AE62797" s="70"/>
    </row>
    <row r="62798" spans="31:31" ht="15.75" x14ac:dyDescent="0.3">
      <c r="AE62798" s="70"/>
    </row>
    <row r="62799" spans="31:31" ht="15.75" x14ac:dyDescent="0.3">
      <c r="AE62799" s="70"/>
    </row>
    <row r="62800" spans="31:31" ht="15.75" x14ac:dyDescent="0.3">
      <c r="AE62800" s="70"/>
    </row>
    <row r="62801" spans="31:31" ht="15.75" x14ac:dyDescent="0.3">
      <c r="AE62801" s="70"/>
    </row>
    <row r="62802" spans="31:31" ht="15.75" x14ac:dyDescent="0.3">
      <c r="AE62802" s="70"/>
    </row>
    <row r="62803" spans="31:31" ht="15.75" x14ac:dyDescent="0.3">
      <c r="AE62803" s="70"/>
    </row>
    <row r="62804" spans="31:31" ht="15.75" x14ac:dyDescent="0.3">
      <c r="AE62804" s="70"/>
    </row>
    <row r="62805" spans="31:31" ht="15.75" x14ac:dyDescent="0.3">
      <c r="AE62805" s="70"/>
    </row>
    <row r="62806" spans="31:31" ht="15.75" x14ac:dyDescent="0.3">
      <c r="AE62806" s="70"/>
    </row>
    <row r="62807" spans="31:31" ht="15.75" x14ac:dyDescent="0.3">
      <c r="AE62807" s="70"/>
    </row>
    <row r="62808" spans="31:31" ht="15.75" x14ac:dyDescent="0.3">
      <c r="AE62808" s="70"/>
    </row>
    <row r="62809" spans="31:31" ht="15.75" x14ac:dyDescent="0.3">
      <c r="AE62809" s="70"/>
    </row>
    <row r="62810" spans="31:31" ht="15.75" x14ac:dyDescent="0.3">
      <c r="AE62810" s="70"/>
    </row>
    <row r="62811" spans="31:31" ht="15.75" x14ac:dyDescent="0.3">
      <c r="AE62811" s="70"/>
    </row>
    <row r="62812" spans="31:31" ht="15.75" x14ac:dyDescent="0.3">
      <c r="AE62812" s="70"/>
    </row>
    <row r="62813" spans="31:31" ht="15.75" x14ac:dyDescent="0.3">
      <c r="AE62813" s="70"/>
    </row>
    <row r="62814" spans="31:31" ht="15.75" x14ac:dyDescent="0.3">
      <c r="AE62814" s="70"/>
    </row>
    <row r="62815" spans="31:31" ht="15.75" x14ac:dyDescent="0.3">
      <c r="AE62815" s="70"/>
    </row>
    <row r="62816" spans="31:31" ht="15.75" x14ac:dyDescent="0.3">
      <c r="AE62816" s="70"/>
    </row>
    <row r="62817" spans="31:31" ht="15.75" x14ac:dyDescent="0.3">
      <c r="AE62817" s="70"/>
    </row>
    <row r="62818" spans="31:31" ht="15.75" x14ac:dyDescent="0.3">
      <c r="AE62818" s="70"/>
    </row>
    <row r="62819" spans="31:31" ht="15.75" x14ac:dyDescent="0.3">
      <c r="AE62819" s="70"/>
    </row>
    <row r="62820" spans="31:31" ht="15.75" x14ac:dyDescent="0.3">
      <c r="AE62820" s="70"/>
    </row>
    <row r="62821" spans="31:31" ht="15.75" x14ac:dyDescent="0.3">
      <c r="AE62821" s="70"/>
    </row>
    <row r="62822" spans="31:31" ht="15.75" x14ac:dyDescent="0.3">
      <c r="AE62822" s="70"/>
    </row>
    <row r="62823" spans="31:31" ht="15.75" x14ac:dyDescent="0.3">
      <c r="AE62823" s="70"/>
    </row>
    <row r="62824" spans="31:31" ht="15.75" x14ac:dyDescent="0.3">
      <c r="AE62824" s="70"/>
    </row>
    <row r="62825" spans="31:31" ht="15.75" x14ac:dyDescent="0.3">
      <c r="AE62825" s="70"/>
    </row>
    <row r="62826" spans="31:31" ht="15.75" x14ac:dyDescent="0.3">
      <c r="AE62826" s="70"/>
    </row>
    <row r="62827" spans="31:31" ht="15.75" x14ac:dyDescent="0.3">
      <c r="AE62827" s="70"/>
    </row>
    <row r="62828" spans="31:31" ht="15.75" x14ac:dyDescent="0.3">
      <c r="AE62828" s="70"/>
    </row>
    <row r="62829" spans="31:31" ht="15.75" x14ac:dyDescent="0.3">
      <c r="AE62829" s="70"/>
    </row>
    <row r="62830" spans="31:31" ht="15.75" x14ac:dyDescent="0.3">
      <c r="AE62830" s="70"/>
    </row>
    <row r="62831" spans="31:31" ht="15.75" x14ac:dyDescent="0.3">
      <c r="AE62831" s="70"/>
    </row>
    <row r="62832" spans="31:31" ht="15.75" x14ac:dyDescent="0.3">
      <c r="AE62832" s="70"/>
    </row>
    <row r="62833" spans="31:31" ht="15.75" x14ac:dyDescent="0.3">
      <c r="AE62833" s="70"/>
    </row>
    <row r="62834" spans="31:31" ht="15.75" x14ac:dyDescent="0.3">
      <c r="AE62834" s="70"/>
    </row>
    <row r="62835" spans="31:31" ht="15.75" x14ac:dyDescent="0.3">
      <c r="AE62835" s="70"/>
    </row>
    <row r="62836" spans="31:31" ht="15.75" x14ac:dyDescent="0.3">
      <c r="AE62836" s="70"/>
    </row>
    <row r="62837" spans="31:31" ht="15.75" x14ac:dyDescent="0.3">
      <c r="AE62837" s="70"/>
    </row>
    <row r="62838" spans="31:31" ht="15.75" x14ac:dyDescent="0.3">
      <c r="AE62838" s="70"/>
    </row>
    <row r="62839" spans="31:31" ht="15.75" x14ac:dyDescent="0.3">
      <c r="AE62839" s="70"/>
    </row>
    <row r="62840" spans="31:31" ht="15.75" x14ac:dyDescent="0.3">
      <c r="AE62840" s="70"/>
    </row>
    <row r="62841" spans="31:31" ht="15.75" x14ac:dyDescent="0.3">
      <c r="AE62841" s="70"/>
    </row>
    <row r="62842" spans="31:31" ht="15.75" x14ac:dyDescent="0.3">
      <c r="AE62842" s="70"/>
    </row>
    <row r="62843" spans="31:31" ht="15.75" x14ac:dyDescent="0.3">
      <c r="AE62843" s="70"/>
    </row>
    <row r="62844" spans="31:31" ht="15.75" x14ac:dyDescent="0.3">
      <c r="AE62844" s="70"/>
    </row>
    <row r="62845" spans="31:31" ht="15.75" x14ac:dyDescent="0.3">
      <c r="AE62845" s="70"/>
    </row>
    <row r="62846" spans="31:31" ht="15.75" x14ac:dyDescent="0.3">
      <c r="AE62846" s="70"/>
    </row>
    <row r="62847" spans="31:31" ht="15.75" x14ac:dyDescent="0.3">
      <c r="AE62847" s="70"/>
    </row>
    <row r="62848" spans="31:31" ht="15.75" x14ac:dyDescent="0.3">
      <c r="AE62848" s="70"/>
    </row>
    <row r="62849" spans="31:31" ht="15.75" x14ac:dyDescent="0.3">
      <c r="AE62849" s="70"/>
    </row>
    <row r="62850" spans="31:31" ht="15.75" x14ac:dyDescent="0.3">
      <c r="AE62850" s="70"/>
    </row>
    <row r="62851" spans="31:31" ht="15.75" x14ac:dyDescent="0.3">
      <c r="AE62851" s="70"/>
    </row>
    <row r="62852" spans="31:31" ht="15.75" x14ac:dyDescent="0.3">
      <c r="AE62852" s="70"/>
    </row>
    <row r="62853" spans="31:31" ht="15.75" x14ac:dyDescent="0.3">
      <c r="AE62853" s="70"/>
    </row>
    <row r="62854" spans="31:31" ht="15.75" x14ac:dyDescent="0.3">
      <c r="AE62854" s="70"/>
    </row>
    <row r="62855" spans="31:31" ht="15.75" x14ac:dyDescent="0.3">
      <c r="AE62855" s="70"/>
    </row>
    <row r="62856" spans="31:31" ht="15.75" x14ac:dyDescent="0.3">
      <c r="AE62856" s="70"/>
    </row>
    <row r="62857" spans="31:31" ht="15.75" x14ac:dyDescent="0.3">
      <c r="AE62857" s="70"/>
    </row>
    <row r="62858" spans="31:31" ht="15.75" x14ac:dyDescent="0.3">
      <c r="AE62858" s="70"/>
    </row>
    <row r="62859" spans="31:31" ht="15.75" x14ac:dyDescent="0.3">
      <c r="AE62859" s="70"/>
    </row>
    <row r="62860" spans="31:31" ht="15.75" x14ac:dyDescent="0.3">
      <c r="AE62860" s="70"/>
    </row>
    <row r="62861" spans="31:31" ht="15.75" x14ac:dyDescent="0.3">
      <c r="AE62861" s="70"/>
    </row>
    <row r="62862" spans="31:31" ht="15.75" x14ac:dyDescent="0.3">
      <c r="AE62862" s="70"/>
    </row>
    <row r="62863" spans="31:31" ht="15.75" x14ac:dyDescent="0.3">
      <c r="AE62863" s="70"/>
    </row>
    <row r="62864" spans="31:31" ht="15.75" x14ac:dyDescent="0.3">
      <c r="AE62864" s="70"/>
    </row>
    <row r="62865" spans="31:31" ht="15.75" x14ac:dyDescent="0.3">
      <c r="AE62865" s="70"/>
    </row>
    <row r="62866" spans="31:31" ht="15.75" x14ac:dyDescent="0.3">
      <c r="AE62866" s="70"/>
    </row>
    <row r="62867" spans="31:31" ht="15.75" x14ac:dyDescent="0.3">
      <c r="AE62867" s="70"/>
    </row>
    <row r="62868" spans="31:31" ht="15.75" x14ac:dyDescent="0.3">
      <c r="AE62868" s="70"/>
    </row>
    <row r="62869" spans="31:31" ht="15.75" x14ac:dyDescent="0.3">
      <c r="AE62869" s="70"/>
    </row>
    <row r="62870" spans="31:31" ht="15.75" x14ac:dyDescent="0.3">
      <c r="AE62870" s="70"/>
    </row>
    <row r="62871" spans="31:31" ht="15.75" x14ac:dyDescent="0.3">
      <c r="AE62871" s="70"/>
    </row>
    <row r="62872" spans="31:31" ht="15.75" x14ac:dyDescent="0.3">
      <c r="AE62872" s="70"/>
    </row>
    <row r="62873" spans="31:31" ht="15.75" x14ac:dyDescent="0.3">
      <c r="AE62873" s="70"/>
    </row>
    <row r="62874" spans="31:31" ht="15.75" x14ac:dyDescent="0.3">
      <c r="AE62874" s="70"/>
    </row>
    <row r="62875" spans="31:31" ht="15.75" x14ac:dyDescent="0.3">
      <c r="AE62875" s="70"/>
    </row>
    <row r="62876" spans="31:31" ht="15.75" x14ac:dyDescent="0.3">
      <c r="AE62876" s="70"/>
    </row>
    <row r="62877" spans="31:31" ht="15.75" x14ac:dyDescent="0.3">
      <c r="AE62877" s="70"/>
    </row>
    <row r="62878" spans="31:31" ht="15.75" x14ac:dyDescent="0.3">
      <c r="AE62878" s="70"/>
    </row>
    <row r="62879" spans="31:31" ht="15.75" x14ac:dyDescent="0.3">
      <c r="AE62879" s="70"/>
    </row>
    <row r="62880" spans="31:31" ht="15.75" x14ac:dyDescent="0.3">
      <c r="AE62880" s="70"/>
    </row>
    <row r="62881" spans="31:31" ht="15.75" x14ac:dyDescent="0.3">
      <c r="AE62881" s="70"/>
    </row>
    <row r="62882" spans="31:31" ht="15.75" x14ac:dyDescent="0.3">
      <c r="AE62882" s="70"/>
    </row>
    <row r="62883" spans="31:31" ht="15.75" x14ac:dyDescent="0.3">
      <c r="AE62883" s="70"/>
    </row>
    <row r="62884" spans="31:31" ht="15.75" x14ac:dyDescent="0.3">
      <c r="AE62884" s="70"/>
    </row>
    <row r="62885" spans="31:31" ht="15.75" x14ac:dyDescent="0.3">
      <c r="AE62885" s="70"/>
    </row>
    <row r="62886" spans="31:31" ht="15.75" x14ac:dyDescent="0.3">
      <c r="AE62886" s="70"/>
    </row>
    <row r="62887" spans="31:31" ht="15.75" x14ac:dyDescent="0.3">
      <c r="AE62887" s="70"/>
    </row>
    <row r="62888" spans="31:31" ht="15.75" x14ac:dyDescent="0.3">
      <c r="AE62888" s="70"/>
    </row>
    <row r="62889" spans="31:31" ht="15.75" x14ac:dyDescent="0.3">
      <c r="AE62889" s="70"/>
    </row>
    <row r="62890" spans="31:31" ht="15.75" x14ac:dyDescent="0.3">
      <c r="AE62890" s="70"/>
    </row>
    <row r="62891" spans="31:31" ht="15.75" x14ac:dyDescent="0.3">
      <c r="AE62891" s="70"/>
    </row>
    <row r="62892" spans="31:31" ht="15.75" x14ac:dyDescent="0.3">
      <c r="AE62892" s="70"/>
    </row>
    <row r="62893" spans="31:31" ht="15.75" x14ac:dyDescent="0.3">
      <c r="AE62893" s="70"/>
    </row>
    <row r="62894" spans="31:31" ht="15.75" x14ac:dyDescent="0.3">
      <c r="AE62894" s="70"/>
    </row>
    <row r="62895" spans="31:31" ht="15.75" x14ac:dyDescent="0.3">
      <c r="AE62895" s="70"/>
    </row>
    <row r="62896" spans="31:31" ht="15.75" x14ac:dyDescent="0.3">
      <c r="AE62896" s="70"/>
    </row>
    <row r="62897" spans="31:31" ht="15.75" x14ac:dyDescent="0.3">
      <c r="AE62897" s="70"/>
    </row>
    <row r="62898" spans="31:31" ht="15.75" x14ac:dyDescent="0.3">
      <c r="AE62898" s="70"/>
    </row>
    <row r="62899" spans="31:31" ht="15.75" x14ac:dyDescent="0.3">
      <c r="AE62899" s="70"/>
    </row>
    <row r="62900" spans="31:31" ht="15.75" x14ac:dyDescent="0.3">
      <c r="AE62900" s="70"/>
    </row>
    <row r="62901" spans="31:31" ht="15.75" x14ac:dyDescent="0.3">
      <c r="AE62901" s="70"/>
    </row>
    <row r="62902" spans="31:31" ht="15.75" x14ac:dyDescent="0.3">
      <c r="AE62902" s="70"/>
    </row>
    <row r="62903" spans="31:31" ht="15.75" x14ac:dyDescent="0.3">
      <c r="AE62903" s="70"/>
    </row>
    <row r="62904" spans="31:31" ht="15.75" x14ac:dyDescent="0.3">
      <c r="AE62904" s="70"/>
    </row>
    <row r="62905" spans="31:31" ht="15.75" x14ac:dyDescent="0.3">
      <c r="AE62905" s="70"/>
    </row>
    <row r="62906" spans="31:31" ht="15.75" x14ac:dyDescent="0.3">
      <c r="AE62906" s="70"/>
    </row>
    <row r="62907" spans="31:31" ht="15.75" x14ac:dyDescent="0.3">
      <c r="AE62907" s="70"/>
    </row>
    <row r="62908" spans="31:31" ht="15.75" x14ac:dyDescent="0.3">
      <c r="AE62908" s="70"/>
    </row>
    <row r="62909" spans="31:31" ht="15.75" x14ac:dyDescent="0.3">
      <c r="AE62909" s="70"/>
    </row>
    <row r="62910" spans="31:31" ht="15.75" x14ac:dyDescent="0.3">
      <c r="AE62910" s="70"/>
    </row>
    <row r="62911" spans="31:31" ht="15.75" x14ac:dyDescent="0.3">
      <c r="AE62911" s="70"/>
    </row>
    <row r="62912" spans="31:31" ht="15.75" x14ac:dyDescent="0.3">
      <c r="AE62912" s="70"/>
    </row>
    <row r="62913" spans="31:31" ht="15.75" x14ac:dyDescent="0.3">
      <c r="AE62913" s="70"/>
    </row>
    <row r="62914" spans="31:31" ht="15.75" x14ac:dyDescent="0.3">
      <c r="AE62914" s="70"/>
    </row>
    <row r="62915" spans="31:31" ht="15.75" x14ac:dyDescent="0.3">
      <c r="AE62915" s="70"/>
    </row>
    <row r="62916" spans="31:31" ht="15.75" x14ac:dyDescent="0.3">
      <c r="AE62916" s="70"/>
    </row>
    <row r="62917" spans="31:31" ht="15.75" x14ac:dyDescent="0.3">
      <c r="AE62917" s="70"/>
    </row>
    <row r="62918" spans="31:31" ht="15.75" x14ac:dyDescent="0.3">
      <c r="AE62918" s="70"/>
    </row>
    <row r="62919" spans="31:31" ht="15.75" x14ac:dyDescent="0.3">
      <c r="AE62919" s="70"/>
    </row>
    <row r="62920" spans="31:31" ht="15.75" x14ac:dyDescent="0.3">
      <c r="AE62920" s="70"/>
    </row>
    <row r="62921" spans="31:31" ht="15.75" x14ac:dyDescent="0.3">
      <c r="AE62921" s="70"/>
    </row>
    <row r="62922" spans="31:31" ht="15.75" x14ac:dyDescent="0.3">
      <c r="AE62922" s="70"/>
    </row>
    <row r="62923" spans="31:31" ht="15.75" x14ac:dyDescent="0.3">
      <c r="AE62923" s="70"/>
    </row>
    <row r="62924" spans="31:31" ht="15.75" x14ac:dyDescent="0.3">
      <c r="AE62924" s="70"/>
    </row>
    <row r="62925" spans="31:31" ht="15.75" x14ac:dyDescent="0.3">
      <c r="AE62925" s="70"/>
    </row>
    <row r="62926" spans="31:31" ht="15.75" x14ac:dyDescent="0.3">
      <c r="AE62926" s="70"/>
    </row>
    <row r="62927" spans="31:31" ht="15.75" x14ac:dyDescent="0.3">
      <c r="AE62927" s="70"/>
    </row>
    <row r="62928" spans="31:31" ht="15.75" x14ac:dyDescent="0.3">
      <c r="AE62928" s="70"/>
    </row>
    <row r="62929" spans="31:31" ht="15.75" x14ac:dyDescent="0.3">
      <c r="AE62929" s="70"/>
    </row>
    <row r="62930" spans="31:31" ht="15.75" x14ac:dyDescent="0.3">
      <c r="AE62930" s="70"/>
    </row>
    <row r="62931" spans="31:31" ht="15.75" x14ac:dyDescent="0.3">
      <c r="AE62931" s="70"/>
    </row>
    <row r="62932" spans="31:31" ht="15.75" x14ac:dyDescent="0.3">
      <c r="AE62932" s="70"/>
    </row>
    <row r="62933" spans="31:31" ht="15.75" x14ac:dyDescent="0.3">
      <c r="AE62933" s="70"/>
    </row>
    <row r="62934" spans="31:31" ht="15.75" x14ac:dyDescent="0.3">
      <c r="AE62934" s="70"/>
    </row>
    <row r="62935" spans="31:31" ht="15.75" x14ac:dyDescent="0.3">
      <c r="AE62935" s="70"/>
    </row>
    <row r="62936" spans="31:31" ht="15.75" x14ac:dyDescent="0.3">
      <c r="AE62936" s="70"/>
    </row>
    <row r="62937" spans="31:31" ht="15.75" x14ac:dyDescent="0.3">
      <c r="AE62937" s="70"/>
    </row>
    <row r="62938" spans="31:31" ht="15.75" x14ac:dyDescent="0.3">
      <c r="AE62938" s="70"/>
    </row>
    <row r="62939" spans="31:31" ht="15.75" x14ac:dyDescent="0.3">
      <c r="AE62939" s="70"/>
    </row>
    <row r="62940" spans="31:31" ht="15.75" x14ac:dyDescent="0.3">
      <c r="AE62940" s="70"/>
    </row>
    <row r="62941" spans="31:31" ht="15.75" x14ac:dyDescent="0.3">
      <c r="AE62941" s="70"/>
    </row>
    <row r="62942" spans="31:31" ht="15.75" x14ac:dyDescent="0.3">
      <c r="AE62942" s="70"/>
    </row>
    <row r="62943" spans="31:31" ht="15.75" x14ac:dyDescent="0.3">
      <c r="AE62943" s="70"/>
    </row>
    <row r="62944" spans="31:31" ht="15.75" x14ac:dyDescent="0.3">
      <c r="AE62944" s="70"/>
    </row>
    <row r="62945" spans="31:31" ht="15.75" x14ac:dyDescent="0.3">
      <c r="AE62945" s="70"/>
    </row>
    <row r="62946" spans="31:31" ht="15.75" x14ac:dyDescent="0.3">
      <c r="AE62946" s="70"/>
    </row>
    <row r="62947" spans="31:31" ht="15.75" x14ac:dyDescent="0.3">
      <c r="AE62947" s="70"/>
    </row>
    <row r="62948" spans="31:31" ht="15.75" x14ac:dyDescent="0.3">
      <c r="AE62948" s="70"/>
    </row>
    <row r="62949" spans="31:31" ht="15.75" x14ac:dyDescent="0.3">
      <c r="AE62949" s="70"/>
    </row>
    <row r="62950" spans="31:31" ht="15.75" x14ac:dyDescent="0.3">
      <c r="AE62950" s="70"/>
    </row>
    <row r="62951" spans="31:31" ht="15.75" x14ac:dyDescent="0.3">
      <c r="AE62951" s="70"/>
    </row>
    <row r="62952" spans="31:31" ht="15.75" x14ac:dyDescent="0.3">
      <c r="AE62952" s="70"/>
    </row>
    <row r="62953" spans="31:31" ht="15.75" x14ac:dyDescent="0.3">
      <c r="AE62953" s="70"/>
    </row>
    <row r="62954" spans="31:31" ht="15.75" x14ac:dyDescent="0.3">
      <c r="AE62954" s="70"/>
    </row>
    <row r="62955" spans="31:31" ht="15.75" x14ac:dyDescent="0.3">
      <c r="AE62955" s="70"/>
    </row>
    <row r="62956" spans="31:31" ht="15.75" x14ac:dyDescent="0.3">
      <c r="AE62956" s="70"/>
    </row>
    <row r="62957" spans="31:31" ht="15.75" x14ac:dyDescent="0.3">
      <c r="AE62957" s="70"/>
    </row>
    <row r="62958" spans="31:31" ht="15.75" x14ac:dyDescent="0.3">
      <c r="AE62958" s="70"/>
    </row>
    <row r="62959" spans="31:31" ht="15.75" x14ac:dyDescent="0.3">
      <c r="AE62959" s="70"/>
    </row>
    <row r="62960" spans="31:31" ht="15.75" x14ac:dyDescent="0.3">
      <c r="AE62960" s="70"/>
    </row>
    <row r="62961" spans="31:31" ht="15.75" x14ac:dyDescent="0.3">
      <c r="AE62961" s="70"/>
    </row>
    <row r="62962" spans="31:31" ht="15.75" x14ac:dyDescent="0.3">
      <c r="AE62962" s="70"/>
    </row>
    <row r="62963" spans="31:31" ht="15.75" x14ac:dyDescent="0.3">
      <c r="AE62963" s="70"/>
    </row>
    <row r="62964" spans="31:31" ht="15.75" x14ac:dyDescent="0.3">
      <c r="AE62964" s="70"/>
    </row>
    <row r="62965" spans="31:31" ht="15.75" x14ac:dyDescent="0.3">
      <c r="AE62965" s="70"/>
    </row>
    <row r="62966" spans="31:31" ht="15.75" x14ac:dyDescent="0.3">
      <c r="AE62966" s="70"/>
    </row>
    <row r="62967" spans="31:31" ht="15.75" x14ac:dyDescent="0.3">
      <c r="AE62967" s="70"/>
    </row>
    <row r="62968" spans="31:31" ht="15.75" x14ac:dyDescent="0.3">
      <c r="AE62968" s="70"/>
    </row>
    <row r="62969" spans="31:31" ht="15.75" x14ac:dyDescent="0.3">
      <c r="AE62969" s="70"/>
    </row>
    <row r="62970" spans="31:31" ht="15.75" x14ac:dyDescent="0.3">
      <c r="AE62970" s="70"/>
    </row>
    <row r="62971" spans="31:31" ht="15.75" x14ac:dyDescent="0.3">
      <c r="AE62971" s="70"/>
    </row>
    <row r="62972" spans="31:31" ht="15.75" x14ac:dyDescent="0.3">
      <c r="AE62972" s="70"/>
    </row>
    <row r="62973" spans="31:31" ht="15.75" x14ac:dyDescent="0.3">
      <c r="AE62973" s="70"/>
    </row>
    <row r="62974" spans="31:31" ht="15.75" x14ac:dyDescent="0.3">
      <c r="AE62974" s="70"/>
    </row>
    <row r="62975" spans="31:31" ht="15.75" x14ac:dyDescent="0.3">
      <c r="AE62975" s="70"/>
    </row>
    <row r="62976" spans="31:31" ht="15.75" x14ac:dyDescent="0.3">
      <c r="AE62976" s="70"/>
    </row>
    <row r="62977" spans="31:31" ht="15.75" x14ac:dyDescent="0.3">
      <c r="AE62977" s="70"/>
    </row>
    <row r="62978" spans="31:31" ht="15.75" x14ac:dyDescent="0.3">
      <c r="AE62978" s="70"/>
    </row>
    <row r="62979" spans="31:31" ht="15.75" x14ac:dyDescent="0.3">
      <c r="AE62979" s="70"/>
    </row>
    <row r="62980" spans="31:31" ht="15.75" x14ac:dyDescent="0.3">
      <c r="AE62980" s="70"/>
    </row>
    <row r="62981" spans="31:31" ht="15.75" x14ac:dyDescent="0.3">
      <c r="AE62981" s="70"/>
    </row>
    <row r="62982" spans="31:31" ht="15.75" x14ac:dyDescent="0.3">
      <c r="AE62982" s="70"/>
    </row>
    <row r="62983" spans="31:31" ht="15.75" x14ac:dyDescent="0.3">
      <c r="AE62983" s="70"/>
    </row>
    <row r="62984" spans="31:31" ht="15.75" x14ac:dyDescent="0.3">
      <c r="AE62984" s="70"/>
    </row>
    <row r="62985" spans="31:31" ht="15.75" x14ac:dyDescent="0.3">
      <c r="AE62985" s="70"/>
    </row>
    <row r="62986" spans="31:31" ht="15.75" x14ac:dyDescent="0.3">
      <c r="AE62986" s="70"/>
    </row>
    <row r="62987" spans="31:31" ht="15.75" x14ac:dyDescent="0.3">
      <c r="AE62987" s="70"/>
    </row>
    <row r="62988" spans="31:31" ht="15.75" x14ac:dyDescent="0.3">
      <c r="AE62988" s="70"/>
    </row>
    <row r="62989" spans="31:31" ht="15.75" x14ac:dyDescent="0.3">
      <c r="AE62989" s="70"/>
    </row>
    <row r="62990" spans="31:31" ht="15.75" x14ac:dyDescent="0.3">
      <c r="AE62990" s="70"/>
    </row>
    <row r="62991" spans="31:31" ht="15.75" x14ac:dyDescent="0.3">
      <c r="AE62991" s="70"/>
    </row>
    <row r="62992" spans="31:31" ht="15.75" x14ac:dyDescent="0.3">
      <c r="AE62992" s="70"/>
    </row>
    <row r="62993" spans="31:31" ht="15.75" x14ac:dyDescent="0.3">
      <c r="AE62993" s="70"/>
    </row>
    <row r="62994" spans="31:31" ht="15.75" x14ac:dyDescent="0.3">
      <c r="AE62994" s="70"/>
    </row>
    <row r="62995" spans="31:31" ht="15.75" x14ac:dyDescent="0.3">
      <c r="AE62995" s="70"/>
    </row>
    <row r="62996" spans="31:31" ht="15.75" x14ac:dyDescent="0.3">
      <c r="AE62996" s="70"/>
    </row>
    <row r="62997" spans="31:31" ht="15.75" x14ac:dyDescent="0.3">
      <c r="AE62997" s="70"/>
    </row>
    <row r="62998" spans="31:31" ht="15.75" x14ac:dyDescent="0.3">
      <c r="AE62998" s="70"/>
    </row>
    <row r="62999" spans="31:31" ht="15.75" x14ac:dyDescent="0.3">
      <c r="AE62999" s="70"/>
    </row>
    <row r="63000" spans="31:31" ht="15.75" x14ac:dyDescent="0.3">
      <c r="AE63000" s="70"/>
    </row>
    <row r="63001" spans="31:31" ht="15.75" x14ac:dyDescent="0.3">
      <c r="AE63001" s="70"/>
    </row>
    <row r="63002" spans="31:31" ht="15.75" x14ac:dyDescent="0.3">
      <c r="AE63002" s="70"/>
    </row>
    <row r="63003" spans="31:31" ht="15.75" x14ac:dyDescent="0.3">
      <c r="AE63003" s="70"/>
    </row>
    <row r="63004" spans="31:31" ht="15.75" x14ac:dyDescent="0.3">
      <c r="AE63004" s="70"/>
    </row>
    <row r="63005" spans="31:31" ht="15.75" x14ac:dyDescent="0.3">
      <c r="AE63005" s="70"/>
    </row>
    <row r="63006" spans="31:31" ht="15.75" x14ac:dyDescent="0.3">
      <c r="AE63006" s="70"/>
    </row>
    <row r="63007" spans="31:31" ht="15.75" x14ac:dyDescent="0.3">
      <c r="AE63007" s="70"/>
    </row>
    <row r="63008" spans="31:31" ht="15.75" x14ac:dyDescent="0.3">
      <c r="AE63008" s="70"/>
    </row>
    <row r="63009" spans="31:31" ht="15.75" x14ac:dyDescent="0.3">
      <c r="AE63009" s="70"/>
    </row>
    <row r="63010" spans="31:31" ht="15.75" x14ac:dyDescent="0.3">
      <c r="AE63010" s="70"/>
    </row>
    <row r="63011" spans="31:31" ht="15.75" x14ac:dyDescent="0.3">
      <c r="AE63011" s="70"/>
    </row>
    <row r="63012" spans="31:31" ht="15.75" x14ac:dyDescent="0.3">
      <c r="AE63012" s="70"/>
    </row>
    <row r="63013" spans="31:31" ht="15.75" x14ac:dyDescent="0.3">
      <c r="AE63013" s="70"/>
    </row>
    <row r="63014" spans="31:31" ht="15.75" x14ac:dyDescent="0.3">
      <c r="AE63014" s="70"/>
    </row>
    <row r="63015" spans="31:31" ht="15.75" x14ac:dyDescent="0.3">
      <c r="AE63015" s="70"/>
    </row>
    <row r="63016" spans="31:31" ht="15.75" x14ac:dyDescent="0.3">
      <c r="AE63016" s="70"/>
    </row>
    <row r="63017" spans="31:31" ht="15.75" x14ac:dyDescent="0.3">
      <c r="AE63017" s="70"/>
    </row>
    <row r="63018" spans="31:31" ht="15.75" x14ac:dyDescent="0.3">
      <c r="AE63018" s="70"/>
    </row>
    <row r="63019" spans="31:31" ht="15.75" x14ac:dyDescent="0.3">
      <c r="AE63019" s="70"/>
    </row>
    <row r="63020" spans="31:31" ht="15.75" x14ac:dyDescent="0.3">
      <c r="AE63020" s="70"/>
    </row>
    <row r="63021" spans="31:31" ht="15.75" x14ac:dyDescent="0.3">
      <c r="AE63021" s="70"/>
    </row>
    <row r="63022" spans="31:31" ht="15.75" x14ac:dyDescent="0.3">
      <c r="AE63022" s="70"/>
    </row>
    <row r="63023" spans="31:31" ht="15.75" x14ac:dyDescent="0.3">
      <c r="AE63023" s="70"/>
    </row>
    <row r="63024" spans="31:31" ht="15.75" x14ac:dyDescent="0.3">
      <c r="AE63024" s="70"/>
    </row>
    <row r="63025" spans="31:31" ht="15.75" x14ac:dyDescent="0.3">
      <c r="AE63025" s="70"/>
    </row>
    <row r="63026" spans="31:31" ht="15.75" x14ac:dyDescent="0.3">
      <c r="AE63026" s="70"/>
    </row>
    <row r="63027" spans="31:31" ht="15.75" x14ac:dyDescent="0.3">
      <c r="AE63027" s="70"/>
    </row>
    <row r="63028" spans="31:31" ht="15.75" x14ac:dyDescent="0.3">
      <c r="AE63028" s="70"/>
    </row>
    <row r="63029" spans="31:31" ht="15.75" x14ac:dyDescent="0.3">
      <c r="AE63029" s="70"/>
    </row>
    <row r="63030" spans="31:31" ht="15.75" x14ac:dyDescent="0.3">
      <c r="AE63030" s="70"/>
    </row>
    <row r="63031" spans="31:31" ht="15.75" x14ac:dyDescent="0.3">
      <c r="AE63031" s="70"/>
    </row>
    <row r="63032" spans="31:31" ht="15.75" x14ac:dyDescent="0.3">
      <c r="AE63032" s="70"/>
    </row>
    <row r="63033" spans="31:31" ht="15.75" x14ac:dyDescent="0.3">
      <c r="AE63033" s="70"/>
    </row>
    <row r="63034" spans="31:31" ht="15.75" x14ac:dyDescent="0.3">
      <c r="AE63034" s="70"/>
    </row>
    <row r="63035" spans="31:31" ht="15.75" x14ac:dyDescent="0.3">
      <c r="AE63035" s="70"/>
    </row>
    <row r="63036" spans="31:31" ht="15.75" x14ac:dyDescent="0.3">
      <c r="AE63036" s="70"/>
    </row>
    <row r="63037" spans="31:31" ht="15.75" x14ac:dyDescent="0.3">
      <c r="AE63037" s="70"/>
    </row>
    <row r="63038" spans="31:31" ht="15.75" x14ac:dyDescent="0.3">
      <c r="AE63038" s="70"/>
    </row>
    <row r="63039" spans="31:31" ht="15.75" x14ac:dyDescent="0.3">
      <c r="AE63039" s="70"/>
    </row>
    <row r="63040" spans="31:31" ht="15.75" x14ac:dyDescent="0.3">
      <c r="AE63040" s="70"/>
    </row>
    <row r="63041" spans="31:31" ht="15.75" x14ac:dyDescent="0.3">
      <c r="AE63041" s="70"/>
    </row>
    <row r="63042" spans="31:31" ht="15.75" x14ac:dyDescent="0.3">
      <c r="AE63042" s="70"/>
    </row>
    <row r="63043" spans="31:31" ht="15.75" x14ac:dyDescent="0.3">
      <c r="AE63043" s="70"/>
    </row>
    <row r="63044" spans="31:31" ht="15.75" x14ac:dyDescent="0.3">
      <c r="AE63044" s="70"/>
    </row>
    <row r="63045" spans="31:31" ht="15.75" x14ac:dyDescent="0.3">
      <c r="AE63045" s="70"/>
    </row>
    <row r="63046" spans="31:31" ht="15.75" x14ac:dyDescent="0.3">
      <c r="AE63046" s="70"/>
    </row>
    <row r="63047" spans="31:31" ht="15.75" x14ac:dyDescent="0.3">
      <c r="AE63047" s="70"/>
    </row>
    <row r="63048" spans="31:31" ht="15.75" x14ac:dyDescent="0.3">
      <c r="AE63048" s="70"/>
    </row>
    <row r="63049" spans="31:31" ht="15.75" x14ac:dyDescent="0.3">
      <c r="AE63049" s="70"/>
    </row>
    <row r="63050" spans="31:31" ht="15.75" x14ac:dyDescent="0.3">
      <c r="AE63050" s="70"/>
    </row>
    <row r="63051" spans="31:31" ht="15.75" x14ac:dyDescent="0.3">
      <c r="AE63051" s="70"/>
    </row>
    <row r="63052" spans="31:31" ht="15.75" x14ac:dyDescent="0.3">
      <c r="AE63052" s="70"/>
    </row>
    <row r="63053" spans="31:31" ht="15.75" x14ac:dyDescent="0.3">
      <c r="AE63053" s="70"/>
    </row>
    <row r="63054" spans="31:31" ht="15.75" x14ac:dyDescent="0.3">
      <c r="AE63054" s="70"/>
    </row>
    <row r="63055" spans="31:31" ht="15.75" x14ac:dyDescent="0.3">
      <c r="AE63055" s="70"/>
    </row>
    <row r="63056" spans="31:31" ht="15.75" x14ac:dyDescent="0.3">
      <c r="AE63056" s="70"/>
    </row>
    <row r="63057" spans="31:31" ht="15.75" x14ac:dyDescent="0.3">
      <c r="AE63057" s="70"/>
    </row>
    <row r="63058" spans="31:31" ht="15.75" x14ac:dyDescent="0.3">
      <c r="AE63058" s="70"/>
    </row>
    <row r="63059" spans="31:31" ht="15.75" x14ac:dyDescent="0.3">
      <c r="AE63059" s="70"/>
    </row>
    <row r="63060" spans="31:31" ht="15.75" x14ac:dyDescent="0.3">
      <c r="AE63060" s="70"/>
    </row>
    <row r="63061" spans="31:31" ht="15.75" x14ac:dyDescent="0.3">
      <c r="AE63061" s="70"/>
    </row>
    <row r="63062" spans="31:31" ht="15.75" x14ac:dyDescent="0.3">
      <c r="AE63062" s="70"/>
    </row>
    <row r="63063" spans="31:31" ht="15.75" x14ac:dyDescent="0.3">
      <c r="AE63063" s="70"/>
    </row>
    <row r="63064" spans="31:31" ht="15.75" x14ac:dyDescent="0.3">
      <c r="AE63064" s="70"/>
    </row>
    <row r="63065" spans="31:31" ht="15.75" x14ac:dyDescent="0.3">
      <c r="AE63065" s="70"/>
    </row>
    <row r="63066" spans="31:31" ht="15.75" x14ac:dyDescent="0.3">
      <c r="AE63066" s="70"/>
    </row>
    <row r="63067" spans="31:31" ht="15.75" x14ac:dyDescent="0.3">
      <c r="AE63067" s="70"/>
    </row>
    <row r="63068" spans="31:31" ht="15.75" x14ac:dyDescent="0.3">
      <c r="AE63068" s="70"/>
    </row>
    <row r="63069" spans="31:31" ht="15.75" x14ac:dyDescent="0.3">
      <c r="AE63069" s="70"/>
    </row>
    <row r="63070" spans="31:31" ht="15.75" x14ac:dyDescent="0.3">
      <c r="AE63070" s="70"/>
    </row>
    <row r="63071" spans="31:31" ht="15.75" x14ac:dyDescent="0.3">
      <c r="AE63071" s="70"/>
    </row>
    <row r="63072" spans="31:31" ht="15.75" x14ac:dyDescent="0.3">
      <c r="AE63072" s="70"/>
    </row>
    <row r="63073" spans="31:31" ht="15.75" x14ac:dyDescent="0.3">
      <c r="AE63073" s="70"/>
    </row>
    <row r="63074" spans="31:31" ht="15.75" x14ac:dyDescent="0.3">
      <c r="AE63074" s="70"/>
    </row>
    <row r="63075" spans="31:31" ht="15.75" x14ac:dyDescent="0.3">
      <c r="AE63075" s="70"/>
    </row>
    <row r="63076" spans="31:31" ht="15.75" x14ac:dyDescent="0.3">
      <c r="AE63076" s="70"/>
    </row>
    <row r="63077" spans="31:31" ht="15.75" x14ac:dyDescent="0.3">
      <c r="AE63077" s="70"/>
    </row>
    <row r="63078" spans="31:31" ht="15.75" x14ac:dyDescent="0.3">
      <c r="AE63078" s="70"/>
    </row>
    <row r="63079" spans="31:31" ht="15.75" x14ac:dyDescent="0.3">
      <c r="AE63079" s="70"/>
    </row>
    <row r="63080" spans="31:31" ht="15.75" x14ac:dyDescent="0.3">
      <c r="AE63080" s="70"/>
    </row>
    <row r="63081" spans="31:31" ht="15.75" x14ac:dyDescent="0.3">
      <c r="AE63081" s="70"/>
    </row>
    <row r="63082" spans="31:31" ht="15.75" x14ac:dyDescent="0.3">
      <c r="AE63082" s="70"/>
    </row>
    <row r="63083" spans="31:31" ht="15.75" x14ac:dyDescent="0.3">
      <c r="AE63083" s="70"/>
    </row>
    <row r="63084" spans="31:31" ht="15.75" x14ac:dyDescent="0.3">
      <c r="AE63084" s="70"/>
    </row>
    <row r="63085" spans="31:31" ht="15.75" x14ac:dyDescent="0.3">
      <c r="AE63085" s="70"/>
    </row>
    <row r="63086" spans="31:31" ht="15.75" x14ac:dyDescent="0.3">
      <c r="AE63086" s="70"/>
    </row>
    <row r="63087" spans="31:31" ht="15.75" x14ac:dyDescent="0.3">
      <c r="AE63087" s="70"/>
    </row>
    <row r="63088" spans="31:31" ht="15.75" x14ac:dyDescent="0.3">
      <c r="AE63088" s="70"/>
    </row>
    <row r="63089" spans="31:31" ht="15.75" x14ac:dyDescent="0.3">
      <c r="AE63089" s="70"/>
    </row>
    <row r="63090" spans="31:31" ht="15.75" x14ac:dyDescent="0.3">
      <c r="AE63090" s="70"/>
    </row>
    <row r="63091" spans="31:31" ht="15.75" x14ac:dyDescent="0.3">
      <c r="AE63091" s="70"/>
    </row>
    <row r="63092" spans="31:31" ht="15.75" x14ac:dyDescent="0.3">
      <c r="AE63092" s="70"/>
    </row>
    <row r="63093" spans="31:31" ht="15.75" x14ac:dyDescent="0.3">
      <c r="AE63093" s="70"/>
    </row>
    <row r="63094" spans="31:31" ht="15.75" x14ac:dyDescent="0.3">
      <c r="AE63094" s="70"/>
    </row>
    <row r="63095" spans="31:31" ht="15.75" x14ac:dyDescent="0.3">
      <c r="AE63095" s="70"/>
    </row>
    <row r="63096" spans="31:31" ht="15.75" x14ac:dyDescent="0.3">
      <c r="AE63096" s="70"/>
    </row>
    <row r="63097" spans="31:31" ht="15.75" x14ac:dyDescent="0.3">
      <c r="AE63097" s="70"/>
    </row>
    <row r="63098" spans="31:31" ht="15.75" x14ac:dyDescent="0.3">
      <c r="AE63098" s="70"/>
    </row>
    <row r="63099" spans="31:31" ht="15.75" x14ac:dyDescent="0.3">
      <c r="AE63099" s="70"/>
    </row>
    <row r="63100" spans="31:31" ht="15.75" x14ac:dyDescent="0.3">
      <c r="AE63100" s="70"/>
    </row>
    <row r="63101" spans="31:31" ht="15.75" x14ac:dyDescent="0.3">
      <c r="AE63101" s="70"/>
    </row>
    <row r="63102" spans="31:31" ht="15.75" x14ac:dyDescent="0.3">
      <c r="AE63102" s="70"/>
    </row>
    <row r="63103" spans="31:31" ht="15.75" x14ac:dyDescent="0.3">
      <c r="AE63103" s="70"/>
    </row>
    <row r="63104" spans="31:31" ht="15.75" x14ac:dyDescent="0.3">
      <c r="AE63104" s="70"/>
    </row>
    <row r="63105" spans="31:31" ht="15.75" x14ac:dyDescent="0.3">
      <c r="AE63105" s="70"/>
    </row>
    <row r="63106" spans="31:31" ht="15.75" x14ac:dyDescent="0.3">
      <c r="AE63106" s="70"/>
    </row>
    <row r="63107" spans="31:31" ht="15.75" x14ac:dyDescent="0.3">
      <c r="AE63107" s="70"/>
    </row>
    <row r="63108" spans="31:31" ht="15.75" x14ac:dyDescent="0.3">
      <c r="AE63108" s="70"/>
    </row>
    <row r="63109" spans="31:31" ht="15.75" x14ac:dyDescent="0.3">
      <c r="AE63109" s="70"/>
    </row>
    <row r="63110" spans="31:31" ht="15.75" x14ac:dyDescent="0.3">
      <c r="AE63110" s="70"/>
    </row>
    <row r="63111" spans="31:31" ht="15.75" x14ac:dyDescent="0.3">
      <c r="AE63111" s="70"/>
    </row>
    <row r="63112" spans="31:31" ht="15.75" x14ac:dyDescent="0.3">
      <c r="AE63112" s="70"/>
    </row>
    <row r="63113" spans="31:31" ht="15.75" x14ac:dyDescent="0.3">
      <c r="AE63113" s="70"/>
    </row>
    <row r="63114" spans="31:31" ht="15.75" x14ac:dyDescent="0.3">
      <c r="AE63114" s="70"/>
    </row>
    <row r="63115" spans="31:31" ht="15.75" x14ac:dyDescent="0.3">
      <c r="AE63115" s="70"/>
    </row>
    <row r="63116" spans="31:31" ht="15.75" x14ac:dyDescent="0.3">
      <c r="AE63116" s="70"/>
    </row>
    <row r="63117" spans="31:31" ht="15.75" x14ac:dyDescent="0.3">
      <c r="AE63117" s="70"/>
    </row>
    <row r="63118" spans="31:31" ht="15.75" x14ac:dyDescent="0.3">
      <c r="AE63118" s="70"/>
    </row>
    <row r="63119" spans="31:31" ht="15.75" x14ac:dyDescent="0.3">
      <c r="AE63119" s="70"/>
    </row>
    <row r="63120" spans="31:31" ht="15.75" x14ac:dyDescent="0.3">
      <c r="AE63120" s="70"/>
    </row>
    <row r="63121" spans="31:31" ht="15.75" x14ac:dyDescent="0.3">
      <c r="AE63121" s="70"/>
    </row>
    <row r="63122" spans="31:31" ht="15.75" x14ac:dyDescent="0.3">
      <c r="AE63122" s="70"/>
    </row>
    <row r="63123" spans="31:31" ht="15.75" x14ac:dyDescent="0.3">
      <c r="AE63123" s="70"/>
    </row>
    <row r="63124" spans="31:31" ht="15.75" x14ac:dyDescent="0.3">
      <c r="AE63124" s="70"/>
    </row>
    <row r="63125" spans="31:31" ht="15.75" x14ac:dyDescent="0.3">
      <c r="AE63125" s="70"/>
    </row>
    <row r="63126" spans="31:31" ht="15.75" x14ac:dyDescent="0.3">
      <c r="AE63126" s="70"/>
    </row>
    <row r="63127" spans="31:31" ht="15.75" x14ac:dyDescent="0.3">
      <c r="AE63127" s="70"/>
    </row>
    <row r="63128" spans="31:31" ht="15.75" x14ac:dyDescent="0.3">
      <c r="AE63128" s="70"/>
    </row>
    <row r="63129" spans="31:31" ht="15.75" x14ac:dyDescent="0.3">
      <c r="AE63129" s="70"/>
    </row>
    <row r="63130" spans="31:31" ht="15.75" x14ac:dyDescent="0.3">
      <c r="AE63130" s="70"/>
    </row>
    <row r="63131" spans="31:31" ht="15.75" x14ac:dyDescent="0.3">
      <c r="AE63131" s="70"/>
    </row>
    <row r="63132" spans="31:31" ht="15.75" x14ac:dyDescent="0.3">
      <c r="AE63132" s="70"/>
    </row>
    <row r="63133" spans="31:31" ht="15.75" x14ac:dyDescent="0.3">
      <c r="AE63133" s="70"/>
    </row>
    <row r="63134" spans="31:31" ht="15.75" x14ac:dyDescent="0.3">
      <c r="AE63134" s="70"/>
    </row>
    <row r="63135" spans="31:31" ht="15.75" x14ac:dyDescent="0.3">
      <c r="AE63135" s="70"/>
    </row>
    <row r="63136" spans="31:31" ht="15.75" x14ac:dyDescent="0.3">
      <c r="AE63136" s="70"/>
    </row>
    <row r="63137" spans="31:31" ht="15.75" x14ac:dyDescent="0.3">
      <c r="AE63137" s="70"/>
    </row>
    <row r="63138" spans="31:31" ht="15.75" x14ac:dyDescent="0.3">
      <c r="AE63138" s="70"/>
    </row>
    <row r="63139" spans="31:31" ht="15.75" x14ac:dyDescent="0.3">
      <c r="AE63139" s="70"/>
    </row>
    <row r="63140" spans="31:31" ht="15.75" x14ac:dyDescent="0.3">
      <c r="AE63140" s="70"/>
    </row>
    <row r="63141" spans="31:31" ht="15.75" x14ac:dyDescent="0.3">
      <c r="AE63141" s="70"/>
    </row>
    <row r="63142" spans="31:31" ht="15.75" x14ac:dyDescent="0.3">
      <c r="AE63142" s="70"/>
    </row>
    <row r="63143" spans="31:31" ht="15.75" x14ac:dyDescent="0.3">
      <c r="AE63143" s="70"/>
    </row>
    <row r="63144" spans="31:31" ht="15.75" x14ac:dyDescent="0.3">
      <c r="AE63144" s="70"/>
    </row>
    <row r="63145" spans="31:31" ht="15.75" x14ac:dyDescent="0.3">
      <c r="AE63145" s="70"/>
    </row>
    <row r="63146" spans="31:31" ht="15.75" x14ac:dyDescent="0.3">
      <c r="AE63146" s="70"/>
    </row>
    <row r="63147" spans="31:31" ht="15.75" x14ac:dyDescent="0.3">
      <c r="AE63147" s="70"/>
    </row>
    <row r="63148" spans="31:31" ht="15.75" x14ac:dyDescent="0.3">
      <c r="AE63148" s="70"/>
    </row>
    <row r="63149" spans="31:31" ht="15.75" x14ac:dyDescent="0.3">
      <c r="AE63149" s="70"/>
    </row>
    <row r="63150" spans="31:31" ht="15.75" x14ac:dyDescent="0.3">
      <c r="AE63150" s="70"/>
    </row>
    <row r="63151" spans="31:31" ht="15.75" x14ac:dyDescent="0.3">
      <c r="AE63151" s="70"/>
    </row>
    <row r="63152" spans="31:31" ht="15.75" x14ac:dyDescent="0.3">
      <c r="AE63152" s="70"/>
    </row>
    <row r="63153" spans="31:31" ht="15.75" x14ac:dyDescent="0.3">
      <c r="AE63153" s="70"/>
    </row>
    <row r="63154" spans="31:31" ht="15.75" x14ac:dyDescent="0.3">
      <c r="AE63154" s="70"/>
    </row>
    <row r="63155" spans="31:31" ht="15.75" x14ac:dyDescent="0.3">
      <c r="AE63155" s="70"/>
    </row>
    <row r="63156" spans="31:31" ht="15.75" x14ac:dyDescent="0.3">
      <c r="AE63156" s="70"/>
    </row>
    <row r="63157" spans="31:31" ht="15.75" x14ac:dyDescent="0.3">
      <c r="AE63157" s="70"/>
    </row>
    <row r="63158" spans="31:31" ht="15.75" x14ac:dyDescent="0.3">
      <c r="AE63158" s="70"/>
    </row>
    <row r="63159" spans="31:31" ht="15.75" x14ac:dyDescent="0.3">
      <c r="AE63159" s="70"/>
    </row>
    <row r="63160" spans="31:31" ht="15.75" x14ac:dyDescent="0.3">
      <c r="AE63160" s="70"/>
    </row>
    <row r="63161" spans="31:31" ht="15.75" x14ac:dyDescent="0.3">
      <c r="AE63161" s="70"/>
    </row>
    <row r="63162" spans="31:31" ht="15.75" x14ac:dyDescent="0.3">
      <c r="AE63162" s="70"/>
    </row>
    <row r="63163" spans="31:31" ht="15.75" x14ac:dyDescent="0.3">
      <c r="AE63163" s="70"/>
    </row>
    <row r="63164" spans="31:31" ht="15.75" x14ac:dyDescent="0.3">
      <c r="AE63164" s="70"/>
    </row>
    <row r="63165" spans="31:31" ht="15.75" x14ac:dyDescent="0.3">
      <c r="AE63165" s="70"/>
    </row>
    <row r="63166" spans="31:31" ht="15.75" x14ac:dyDescent="0.3">
      <c r="AE63166" s="70"/>
    </row>
    <row r="63167" spans="31:31" ht="15.75" x14ac:dyDescent="0.3">
      <c r="AE63167" s="70"/>
    </row>
    <row r="63168" spans="31:31" ht="15.75" x14ac:dyDescent="0.3">
      <c r="AE63168" s="70"/>
    </row>
    <row r="63169" spans="31:31" ht="15.75" x14ac:dyDescent="0.3">
      <c r="AE63169" s="70"/>
    </row>
    <row r="63170" spans="31:31" ht="15.75" x14ac:dyDescent="0.3">
      <c r="AE63170" s="70"/>
    </row>
    <row r="63171" spans="31:31" ht="15.75" x14ac:dyDescent="0.3">
      <c r="AE63171" s="70"/>
    </row>
    <row r="63172" spans="31:31" ht="15.75" x14ac:dyDescent="0.3">
      <c r="AE63172" s="70"/>
    </row>
    <row r="63173" spans="31:31" ht="15.75" x14ac:dyDescent="0.3">
      <c r="AE63173" s="70"/>
    </row>
    <row r="63174" spans="31:31" ht="15.75" x14ac:dyDescent="0.3">
      <c r="AE63174" s="70"/>
    </row>
    <row r="63175" spans="31:31" ht="15.75" x14ac:dyDescent="0.3">
      <c r="AE63175" s="70"/>
    </row>
    <row r="63176" spans="31:31" ht="15.75" x14ac:dyDescent="0.3">
      <c r="AE63176" s="70"/>
    </row>
    <row r="63177" spans="31:31" ht="15.75" x14ac:dyDescent="0.3">
      <c r="AE63177" s="70"/>
    </row>
    <row r="63178" spans="31:31" ht="15.75" x14ac:dyDescent="0.3">
      <c r="AE63178" s="70"/>
    </row>
    <row r="63179" spans="31:31" ht="15.75" x14ac:dyDescent="0.3">
      <c r="AE63179" s="70"/>
    </row>
    <row r="63180" spans="31:31" ht="15.75" x14ac:dyDescent="0.3">
      <c r="AE63180" s="70"/>
    </row>
    <row r="63181" spans="31:31" ht="15.75" x14ac:dyDescent="0.3">
      <c r="AE63181" s="70"/>
    </row>
    <row r="63182" spans="31:31" ht="15.75" x14ac:dyDescent="0.3">
      <c r="AE63182" s="70"/>
    </row>
    <row r="63183" spans="31:31" ht="15.75" x14ac:dyDescent="0.3">
      <c r="AE63183" s="70"/>
    </row>
    <row r="63184" spans="31:31" ht="15.75" x14ac:dyDescent="0.3">
      <c r="AE63184" s="70"/>
    </row>
    <row r="63185" spans="31:31" ht="15.75" x14ac:dyDescent="0.3">
      <c r="AE63185" s="70"/>
    </row>
    <row r="63186" spans="31:31" ht="15.75" x14ac:dyDescent="0.3">
      <c r="AE63186" s="70"/>
    </row>
    <row r="63187" spans="31:31" ht="15.75" x14ac:dyDescent="0.3">
      <c r="AE63187" s="70"/>
    </row>
    <row r="63188" spans="31:31" ht="15.75" x14ac:dyDescent="0.3">
      <c r="AE63188" s="70"/>
    </row>
    <row r="63189" spans="31:31" ht="15.75" x14ac:dyDescent="0.3">
      <c r="AE63189" s="70"/>
    </row>
    <row r="63190" spans="31:31" ht="15.75" x14ac:dyDescent="0.3">
      <c r="AE63190" s="70"/>
    </row>
    <row r="63191" spans="31:31" ht="15.75" x14ac:dyDescent="0.3">
      <c r="AE63191" s="70"/>
    </row>
    <row r="63192" spans="31:31" ht="15.75" x14ac:dyDescent="0.3">
      <c r="AE63192" s="70"/>
    </row>
    <row r="63193" spans="31:31" ht="15.75" x14ac:dyDescent="0.3">
      <c r="AE63193" s="70"/>
    </row>
    <row r="63194" spans="31:31" ht="15.75" x14ac:dyDescent="0.3">
      <c r="AE63194" s="70"/>
    </row>
    <row r="63195" spans="31:31" ht="15.75" x14ac:dyDescent="0.3">
      <c r="AE63195" s="70"/>
    </row>
    <row r="63196" spans="31:31" ht="15.75" x14ac:dyDescent="0.3">
      <c r="AE63196" s="70"/>
    </row>
    <row r="63197" spans="31:31" ht="15.75" x14ac:dyDescent="0.3">
      <c r="AE63197" s="70"/>
    </row>
    <row r="63198" spans="31:31" ht="15.75" x14ac:dyDescent="0.3">
      <c r="AE63198" s="70"/>
    </row>
    <row r="63199" spans="31:31" ht="15.75" x14ac:dyDescent="0.3">
      <c r="AE63199" s="70"/>
    </row>
    <row r="63200" spans="31:31" ht="15.75" x14ac:dyDescent="0.3">
      <c r="AE63200" s="70"/>
    </row>
    <row r="63201" spans="31:31" ht="15.75" x14ac:dyDescent="0.3">
      <c r="AE63201" s="70"/>
    </row>
    <row r="63202" spans="31:31" ht="15.75" x14ac:dyDescent="0.3">
      <c r="AE63202" s="70"/>
    </row>
    <row r="63203" spans="31:31" ht="15.75" x14ac:dyDescent="0.3">
      <c r="AE63203" s="70"/>
    </row>
    <row r="63204" spans="31:31" ht="15.75" x14ac:dyDescent="0.3">
      <c r="AE63204" s="70"/>
    </row>
    <row r="63205" spans="31:31" ht="15.75" x14ac:dyDescent="0.3">
      <c r="AE63205" s="70"/>
    </row>
    <row r="63206" spans="31:31" ht="15.75" x14ac:dyDescent="0.3">
      <c r="AE63206" s="70"/>
    </row>
    <row r="63207" spans="31:31" ht="15.75" x14ac:dyDescent="0.3">
      <c r="AE63207" s="70"/>
    </row>
    <row r="63208" spans="31:31" ht="15.75" x14ac:dyDescent="0.3">
      <c r="AE63208" s="70"/>
    </row>
    <row r="63209" spans="31:31" ht="15.75" x14ac:dyDescent="0.3">
      <c r="AE63209" s="70"/>
    </row>
    <row r="63210" spans="31:31" ht="15.75" x14ac:dyDescent="0.3">
      <c r="AE63210" s="70"/>
    </row>
    <row r="63211" spans="31:31" ht="15.75" x14ac:dyDescent="0.3">
      <c r="AE63211" s="70"/>
    </row>
    <row r="63212" spans="31:31" ht="15.75" x14ac:dyDescent="0.3">
      <c r="AE63212" s="70"/>
    </row>
    <row r="63213" spans="31:31" ht="15.75" x14ac:dyDescent="0.3">
      <c r="AE63213" s="70"/>
    </row>
    <row r="63214" spans="31:31" ht="15.75" x14ac:dyDescent="0.3">
      <c r="AE63214" s="70"/>
    </row>
    <row r="63215" spans="31:31" ht="15.75" x14ac:dyDescent="0.3">
      <c r="AE63215" s="70"/>
    </row>
    <row r="63216" spans="31:31" ht="15.75" x14ac:dyDescent="0.3">
      <c r="AE63216" s="70"/>
    </row>
    <row r="63217" spans="31:31" ht="15.75" x14ac:dyDescent="0.3">
      <c r="AE63217" s="70"/>
    </row>
    <row r="63218" spans="31:31" ht="15.75" x14ac:dyDescent="0.3">
      <c r="AE63218" s="70"/>
    </row>
    <row r="63219" spans="31:31" ht="15.75" x14ac:dyDescent="0.3">
      <c r="AE63219" s="70"/>
    </row>
    <row r="63220" spans="31:31" ht="15.75" x14ac:dyDescent="0.3">
      <c r="AE63220" s="70"/>
    </row>
    <row r="63221" spans="31:31" ht="15.75" x14ac:dyDescent="0.3">
      <c r="AE63221" s="70"/>
    </row>
    <row r="63222" spans="31:31" ht="15.75" x14ac:dyDescent="0.3">
      <c r="AE63222" s="70"/>
    </row>
    <row r="63223" spans="31:31" ht="15.75" x14ac:dyDescent="0.3">
      <c r="AE63223" s="70"/>
    </row>
    <row r="63224" spans="31:31" ht="15.75" x14ac:dyDescent="0.3">
      <c r="AE63224" s="70"/>
    </row>
    <row r="63225" spans="31:31" ht="15.75" x14ac:dyDescent="0.3">
      <c r="AE63225" s="70"/>
    </row>
    <row r="63226" spans="31:31" ht="15.75" x14ac:dyDescent="0.3">
      <c r="AE63226" s="70"/>
    </row>
    <row r="63227" spans="31:31" ht="15.75" x14ac:dyDescent="0.3">
      <c r="AE63227" s="70"/>
    </row>
    <row r="63228" spans="31:31" ht="15.75" x14ac:dyDescent="0.3">
      <c r="AE63228" s="70"/>
    </row>
    <row r="63229" spans="31:31" ht="15.75" x14ac:dyDescent="0.3">
      <c r="AE63229" s="70"/>
    </row>
    <row r="63230" spans="31:31" ht="15.75" x14ac:dyDescent="0.3">
      <c r="AE63230" s="70"/>
    </row>
    <row r="63231" spans="31:31" ht="15.75" x14ac:dyDescent="0.3">
      <c r="AE63231" s="70"/>
    </row>
    <row r="63232" spans="31:31" ht="15.75" x14ac:dyDescent="0.3">
      <c r="AE63232" s="70"/>
    </row>
    <row r="63233" spans="31:31" ht="15.75" x14ac:dyDescent="0.3">
      <c r="AE63233" s="70"/>
    </row>
    <row r="63234" spans="31:31" ht="15.75" x14ac:dyDescent="0.3">
      <c r="AE63234" s="70"/>
    </row>
    <row r="63235" spans="31:31" ht="15.75" x14ac:dyDescent="0.3">
      <c r="AE63235" s="70"/>
    </row>
    <row r="63236" spans="31:31" ht="15.75" x14ac:dyDescent="0.3">
      <c r="AE63236" s="70"/>
    </row>
    <row r="63237" spans="31:31" ht="15.75" x14ac:dyDescent="0.3">
      <c r="AE63237" s="70"/>
    </row>
    <row r="63238" spans="31:31" ht="15.75" x14ac:dyDescent="0.3">
      <c r="AE63238" s="70"/>
    </row>
    <row r="63239" spans="31:31" ht="15.75" x14ac:dyDescent="0.3">
      <c r="AE63239" s="70"/>
    </row>
    <row r="63240" spans="31:31" ht="15.75" x14ac:dyDescent="0.3">
      <c r="AE63240" s="70"/>
    </row>
    <row r="63241" spans="31:31" ht="15.75" x14ac:dyDescent="0.3">
      <c r="AE63241" s="70"/>
    </row>
    <row r="63242" spans="31:31" ht="15.75" x14ac:dyDescent="0.3">
      <c r="AE63242" s="70"/>
    </row>
    <row r="63243" spans="31:31" ht="15.75" x14ac:dyDescent="0.3">
      <c r="AE63243" s="70"/>
    </row>
    <row r="63244" spans="31:31" ht="15.75" x14ac:dyDescent="0.3">
      <c r="AE63244" s="70"/>
    </row>
    <row r="63245" spans="31:31" ht="15.75" x14ac:dyDescent="0.3">
      <c r="AE63245" s="70"/>
    </row>
    <row r="63246" spans="31:31" ht="15.75" x14ac:dyDescent="0.3">
      <c r="AE63246" s="70"/>
    </row>
    <row r="63247" spans="31:31" ht="15.75" x14ac:dyDescent="0.3">
      <c r="AE63247" s="70"/>
    </row>
    <row r="63248" spans="31:31" ht="15.75" x14ac:dyDescent="0.3">
      <c r="AE63248" s="70"/>
    </row>
    <row r="63249" spans="31:31" ht="15.75" x14ac:dyDescent="0.3">
      <c r="AE63249" s="70"/>
    </row>
    <row r="63250" spans="31:31" ht="15.75" x14ac:dyDescent="0.3">
      <c r="AE63250" s="70"/>
    </row>
    <row r="63251" spans="31:31" ht="15.75" x14ac:dyDescent="0.3">
      <c r="AE63251" s="70"/>
    </row>
    <row r="63252" spans="31:31" ht="15.75" x14ac:dyDescent="0.3">
      <c r="AE63252" s="70"/>
    </row>
    <row r="63253" spans="31:31" ht="15.75" x14ac:dyDescent="0.3">
      <c r="AE63253" s="70"/>
    </row>
    <row r="63254" spans="31:31" ht="15.75" x14ac:dyDescent="0.3">
      <c r="AE63254" s="70"/>
    </row>
    <row r="63255" spans="31:31" ht="15.75" x14ac:dyDescent="0.3">
      <c r="AE63255" s="70"/>
    </row>
    <row r="63256" spans="31:31" ht="15.75" x14ac:dyDescent="0.3">
      <c r="AE63256" s="70"/>
    </row>
    <row r="63257" spans="31:31" ht="15.75" x14ac:dyDescent="0.3">
      <c r="AE63257" s="70"/>
    </row>
    <row r="63258" spans="31:31" ht="15.75" x14ac:dyDescent="0.3">
      <c r="AE63258" s="70"/>
    </row>
    <row r="63259" spans="31:31" ht="15.75" x14ac:dyDescent="0.3">
      <c r="AE63259" s="70"/>
    </row>
    <row r="63260" spans="31:31" ht="15.75" x14ac:dyDescent="0.3">
      <c r="AE63260" s="70"/>
    </row>
    <row r="63261" spans="31:31" ht="15.75" x14ac:dyDescent="0.3">
      <c r="AE63261" s="70"/>
    </row>
    <row r="63262" spans="31:31" ht="15.75" x14ac:dyDescent="0.3">
      <c r="AE63262" s="70"/>
    </row>
    <row r="63263" spans="31:31" ht="15.75" x14ac:dyDescent="0.3">
      <c r="AE63263" s="70"/>
    </row>
    <row r="63264" spans="31:31" ht="15.75" x14ac:dyDescent="0.3">
      <c r="AE63264" s="70"/>
    </row>
    <row r="63265" spans="31:31" ht="15.75" x14ac:dyDescent="0.3">
      <c r="AE63265" s="70"/>
    </row>
    <row r="63266" spans="31:31" ht="15.75" x14ac:dyDescent="0.3">
      <c r="AE63266" s="70"/>
    </row>
    <row r="63267" spans="31:31" ht="15.75" x14ac:dyDescent="0.3">
      <c r="AE63267" s="70"/>
    </row>
    <row r="63268" spans="31:31" ht="15.75" x14ac:dyDescent="0.3">
      <c r="AE63268" s="70"/>
    </row>
    <row r="63269" spans="31:31" ht="15.75" x14ac:dyDescent="0.3">
      <c r="AE63269" s="70"/>
    </row>
    <row r="63270" spans="31:31" ht="15.75" x14ac:dyDescent="0.3">
      <c r="AE63270" s="70"/>
    </row>
    <row r="63271" spans="31:31" ht="15.75" x14ac:dyDescent="0.3">
      <c r="AE63271" s="70"/>
    </row>
    <row r="63272" spans="31:31" ht="15.75" x14ac:dyDescent="0.3">
      <c r="AE63272" s="70"/>
    </row>
    <row r="63273" spans="31:31" ht="15.75" x14ac:dyDescent="0.3">
      <c r="AE63273" s="70"/>
    </row>
    <row r="63274" spans="31:31" ht="15.75" x14ac:dyDescent="0.3">
      <c r="AE63274" s="70"/>
    </row>
    <row r="63275" spans="31:31" ht="15.75" x14ac:dyDescent="0.3">
      <c r="AE63275" s="70"/>
    </row>
    <row r="63276" spans="31:31" ht="15.75" x14ac:dyDescent="0.3">
      <c r="AE63276" s="70"/>
    </row>
    <row r="63277" spans="31:31" ht="15.75" x14ac:dyDescent="0.3">
      <c r="AE63277" s="70"/>
    </row>
    <row r="63278" spans="31:31" ht="15.75" x14ac:dyDescent="0.3">
      <c r="AE63278" s="70"/>
    </row>
    <row r="63279" spans="31:31" ht="15.75" x14ac:dyDescent="0.3">
      <c r="AE63279" s="70"/>
    </row>
    <row r="63280" spans="31:31" ht="15.75" x14ac:dyDescent="0.3">
      <c r="AE63280" s="70"/>
    </row>
    <row r="63281" spans="31:31" ht="15.75" x14ac:dyDescent="0.3">
      <c r="AE63281" s="70"/>
    </row>
    <row r="63282" spans="31:31" ht="15.75" x14ac:dyDescent="0.3">
      <c r="AE63282" s="70"/>
    </row>
    <row r="63283" spans="31:31" ht="15.75" x14ac:dyDescent="0.3">
      <c r="AE63283" s="70"/>
    </row>
    <row r="63284" spans="31:31" ht="15.75" x14ac:dyDescent="0.3">
      <c r="AE63284" s="70"/>
    </row>
    <row r="63285" spans="31:31" ht="15.75" x14ac:dyDescent="0.3">
      <c r="AE63285" s="70"/>
    </row>
    <row r="63286" spans="31:31" ht="15.75" x14ac:dyDescent="0.3">
      <c r="AE63286" s="70"/>
    </row>
    <row r="63287" spans="31:31" ht="15.75" x14ac:dyDescent="0.3">
      <c r="AE63287" s="70"/>
    </row>
    <row r="63288" spans="31:31" ht="15.75" x14ac:dyDescent="0.3">
      <c r="AE63288" s="70"/>
    </row>
    <row r="63289" spans="31:31" ht="15.75" x14ac:dyDescent="0.3">
      <c r="AE63289" s="70"/>
    </row>
    <row r="63290" spans="31:31" ht="15.75" x14ac:dyDescent="0.3">
      <c r="AE63290" s="70"/>
    </row>
    <row r="63291" spans="31:31" ht="15.75" x14ac:dyDescent="0.3">
      <c r="AE63291" s="70"/>
    </row>
    <row r="63292" spans="31:31" ht="15.75" x14ac:dyDescent="0.3">
      <c r="AE63292" s="70"/>
    </row>
    <row r="63293" spans="31:31" ht="15.75" x14ac:dyDescent="0.3">
      <c r="AE63293" s="70"/>
    </row>
    <row r="63294" spans="31:31" ht="15.75" x14ac:dyDescent="0.3">
      <c r="AE63294" s="70"/>
    </row>
    <row r="63295" spans="31:31" ht="15.75" x14ac:dyDescent="0.3">
      <c r="AE63295" s="70"/>
    </row>
    <row r="63296" spans="31:31" ht="15.75" x14ac:dyDescent="0.3">
      <c r="AE63296" s="70"/>
    </row>
    <row r="63297" spans="31:31" ht="15.75" x14ac:dyDescent="0.3">
      <c r="AE63297" s="70"/>
    </row>
    <row r="63298" spans="31:31" ht="15.75" x14ac:dyDescent="0.3">
      <c r="AE63298" s="70"/>
    </row>
    <row r="63299" spans="31:31" ht="15.75" x14ac:dyDescent="0.3">
      <c r="AE63299" s="70"/>
    </row>
    <row r="63300" spans="31:31" ht="15.75" x14ac:dyDescent="0.3">
      <c r="AE63300" s="70"/>
    </row>
    <row r="63301" spans="31:31" ht="15.75" x14ac:dyDescent="0.3">
      <c r="AE63301" s="70"/>
    </row>
    <row r="63302" spans="31:31" ht="15.75" x14ac:dyDescent="0.3">
      <c r="AE63302" s="70"/>
    </row>
    <row r="63303" spans="31:31" ht="15.75" x14ac:dyDescent="0.3">
      <c r="AE63303" s="70"/>
    </row>
    <row r="63304" spans="31:31" ht="15.75" x14ac:dyDescent="0.3">
      <c r="AE63304" s="70"/>
    </row>
    <row r="63305" spans="31:31" ht="15.75" x14ac:dyDescent="0.3">
      <c r="AE63305" s="70"/>
    </row>
    <row r="63306" spans="31:31" ht="15.75" x14ac:dyDescent="0.3">
      <c r="AE63306" s="70"/>
    </row>
    <row r="63307" spans="31:31" ht="15.75" x14ac:dyDescent="0.3">
      <c r="AE63307" s="70"/>
    </row>
    <row r="63308" spans="31:31" ht="15.75" x14ac:dyDescent="0.3">
      <c r="AE63308" s="70"/>
    </row>
    <row r="63309" spans="31:31" ht="15.75" x14ac:dyDescent="0.3">
      <c r="AE63309" s="70"/>
    </row>
    <row r="63310" spans="31:31" ht="15.75" x14ac:dyDescent="0.3">
      <c r="AE63310" s="70"/>
    </row>
    <row r="63311" spans="31:31" ht="15.75" x14ac:dyDescent="0.3">
      <c r="AE63311" s="70"/>
    </row>
    <row r="63312" spans="31:31" ht="15.75" x14ac:dyDescent="0.3">
      <c r="AE63312" s="70"/>
    </row>
    <row r="63313" spans="31:31" ht="15.75" x14ac:dyDescent="0.3">
      <c r="AE63313" s="70"/>
    </row>
    <row r="63314" spans="31:31" ht="15.75" x14ac:dyDescent="0.3">
      <c r="AE63314" s="70"/>
    </row>
    <row r="63315" spans="31:31" ht="15.75" x14ac:dyDescent="0.3">
      <c r="AE63315" s="70"/>
    </row>
    <row r="63316" spans="31:31" ht="15.75" x14ac:dyDescent="0.3">
      <c r="AE63316" s="70"/>
    </row>
    <row r="63317" spans="31:31" ht="15.75" x14ac:dyDescent="0.3">
      <c r="AE63317" s="70"/>
    </row>
    <row r="63318" spans="31:31" ht="15.75" x14ac:dyDescent="0.3">
      <c r="AE63318" s="70"/>
    </row>
    <row r="63319" spans="31:31" ht="15.75" x14ac:dyDescent="0.3">
      <c r="AE63319" s="70"/>
    </row>
    <row r="63320" spans="31:31" ht="15.75" x14ac:dyDescent="0.3">
      <c r="AE63320" s="70"/>
    </row>
    <row r="63321" spans="31:31" ht="15.75" x14ac:dyDescent="0.3">
      <c r="AE63321" s="70"/>
    </row>
    <row r="63322" spans="31:31" ht="15.75" x14ac:dyDescent="0.3">
      <c r="AE63322" s="70"/>
    </row>
    <row r="63323" spans="31:31" ht="15.75" x14ac:dyDescent="0.3">
      <c r="AE63323" s="70"/>
    </row>
    <row r="63324" spans="31:31" ht="15.75" x14ac:dyDescent="0.3">
      <c r="AE63324" s="70"/>
    </row>
    <row r="63325" spans="31:31" ht="15.75" x14ac:dyDescent="0.3">
      <c r="AE63325" s="70"/>
    </row>
    <row r="63326" spans="31:31" ht="15.75" x14ac:dyDescent="0.3">
      <c r="AE63326" s="70"/>
    </row>
    <row r="63327" spans="31:31" ht="15.75" x14ac:dyDescent="0.3">
      <c r="AE63327" s="70"/>
    </row>
    <row r="63328" spans="31:31" ht="15.75" x14ac:dyDescent="0.3">
      <c r="AE63328" s="70"/>
    </row>
    <row r="63329" spans="31:31" ht="15.75" x14ac:dyDescent="0.3">
      <c r="AE63329" s="70"/>
    </row>
    <row r="63330" spans="31:31" ht="15.75" x14ac:dyDescent="0.3">
      <c r="AE63330" s="70"/>
    </row>
    <row r="63331" spans="31:31" ht="15.75" x14ac:dyDescent="0.3">
      <c r="AE63331" s="70"/>
    </row>
    <row r="63332" spans="31:31" ht="15.75" x14ac:dyDescent="0.3">
      <c r="AE63332" s="70"/>
    </row>
    <row r="63333" spans="31:31" ht="15.75" x14ac:dyDescent="0.3">
      <c r="AE63333" s="70"/>
    </row>
    <row r="63334" spans="31:31" ht="15.75" x14ac:dyDescent="0.3">
      <c r="AE63334" s="70"/>
    </row>
    <row r="63335" spans="31:31" ht="15.75" x14ac:dyDescent="0.3">
      <c r="AE63335" s="70"/>
    </row>
    <row r="63336" spans="31:31" ht="15.75" x14ac:dyDescent="0.3">
      <c r="AE63336" s="70"/>
    </row>
    <row r="63337" spans="31:31" ht="15.75" x14ac:dyDescent="0.3">
      <c r="AE63337" s="70"/>
    </row>
    <row r="63338" spans="31:31" ht="15.75" x14ac:dyDescent="0.3">
      <c r="AE63338" s="70"/>
    </row>
    <row r="63339" spans="31:31" ht="15.75" x14ac:dyDescent="0.3">
      <c r="AE63339" s="70"/>
    </row>
    <row r="63340" spans="31:31" ht="15.75" x14ac:dyDescent="0.3">
      <c r="AE63340" s="70"/>
    </row>
    <row r="63341" spans="31:31" ht="15.75" x14ac:dyDescent="0.3">
      <c r="AE63341" s="70"/>
    </row>
    <row r="63342" spans="31:31" ht="15.75" x14ac:dyDescent="0.3">
      <c r="AE63342" s="70"/>
    </row>
    <row r="63343" spans="31:31" ht="15.75" x14ac:dyDescent="0.3">
      <c r="AE63343" s="70"/>
    </row>
    <row r="63344" spans="31:31" ht="15.75" x14ac:dyDescent="0.3">
      <c r="AE63344" s="70"/>
    </row>
    <row r="63345" spans="31:31" ht="15.75" x14ac:dyDescent="0.3">
      <c r="AE63345" s="70"/>
    </row>
    <row r="63346" spans="31:31" ht="15.75" x14ac:dyDescent="0.3">
      <c r="AE63346" s="70"/>
    </row>
    <row r="63347" spans="31:31" ht="15.75" x14ac:dyDescent="0.3">
      <c r="AE63347" s="70"/>
    </row>
    <row r="63348" spans="31:31" ht="15.75" x14ac:dyDescent="0.3">
      <c r="AE63348" s="70"/>
    </row>
    <row r="63349" spans="31:31" ht="15.75" x14ac:dyDescent="0.3">
      <c r="AE63349" s="70"/>
    </row>
    <row r="63350" spans="31:31" ht="15.75" x14ac:dyDescent="0.3">
      <c r="AE63350" s="70"/>
    </row>
    <row r="63351" spans="31:31" ht="15.75" x14ac:dyDescent="0.3">
      <c r="AE63351" s="70"/>
    </row>
    <row r="63352" spans="31:31" ht="15.75" x14ac:dyDescent="0.3">
      <c r="AE63352" s="70"/>
    </row>
    <row r="63353" spans="31:31" ht="15.75" x14ac:dyDescent="0.3">
      <c r="AE63353" s="70"/>
    </row>
    <row r="63354" spans="31:31" ht="15.75" x14ac:dyDescent="0.3">
      <c r="AE63354" s="70"/>
    </row>
    <row r="63355" spans="31:31" ht="15.75" x14ac:dyDescent="0.3">
      <c r="AE63355" s="70"/>
    </row>
    <row r="63356" spans="31:31" ht="15.75" x14ac:dyDescent="0.3">
      <c r="AE63356" s="70"/>
    </row>
    <row r="63357" spans="31:31" ht="15.75" x14ac:dyDescent="0.3">
      <c r="AE63357" s="70"/>
    </row>
    <row r="63358" spans="31:31" ht="15.75" x14ac:dyDescent="0.3">
      <c r="AE63358" s="70"/>
    </row>
    <row r="63359" spans="31:31" ht="15.75" x14ac:dyDescent="0.3">
      <c r="AE63359" s="70"/>
    </row>
    <row r="63360" spans="31:31" ht="15.75" x14ac:dyDescent="0.3">
      <c r="AE63360" s="70"/>
    </row>
    <row r="63361" spans="31:31" ht="15.75" x14ac:dyDescent="0.3">
      <c r="AE63361" s="70"/>
    </row>
    <row r="63362" spans="31:31" ht="15.75" x14ac:dyDescent="0.3">
      <c r="AE63362" s="70"/>
    </row>
    <row r="63363" spans="31:31" ht="15.75" x14ac:dyDescent="0.3">
      <c r="AE63363" s="70"/>
    </row>
    <row r="63364" spans="31:31" ht="15.75" x14ac:dyDescent="0.3">
      <c r="AE63364" s="70"/>
    </row>
    <row r="63365" spans="31:31" ht="15.75" x14ac:dyDescent="0.3">
      <c r="AE63365" s="70"/>
    </row>
    <row r="63366" spans="31:31" ht="15.75" x14ac:dyDescent="0.3">
      <c r="AE63366" s="70"/>
    </row>
    <row r="63367" spans="31:31" ht="15.75" x14ac:dyDescent="0.3">
      <c r="AE63367" s="70"/>
    </row>
    <row r="63368" spans="31:31" ht="15.75" x14ac:dyDescent="0.3">
      <c r="AE63368" s="70"/>
    </row>
    <row r="63369" spans="31:31" ht="15.75" x14ac:dyDescent="0.3">
      <c r="AE63369" s="70"/>
    </row>
    <row r="63370" spans="31:31" ht="15.75" x14ac:dyDescent="0.3">
      <c r="AE63370" s="70"/>
    </row>
    <row r="63371" spans="31:31" ht="15.75" x14ac:dyDescent="0.3">
      <c r="AE63371" s="70"/>
    </row>
    <row r="63372" spans="31:31" ht="15.75" x14ac:dyDescent="0.3">
      <c r="AE63372" s="70"/>
    </row>
    <row r="63373" spans="31:31" ht="15.75" x14ac:dyDescent="0.3">
      <c r="AE63373" s="70"/>
    </row>
    <row r="63374" spans="31:31" ht="15.75" x14ac:dyDescent="0.3">
      <c r="AE63374" s="70"/>
    </row>
    <row r="63375" spans="31:31" ht="15.75" x14ac:dyDescent="0.3">
      <c r="AE63375" s="70"/>
    </row>
    <row r="63376" spans="31:31" ht="15.75" x14ac:dyDescent="0.3">
      <c r="AE63376" s="70"/>
    </row>
    <row r="63377" spans="31:31" ht="15.75" x14ac:dyDescent="0.3">
      <c r="AE63377" s="70"/>
    </row>
    <row r="63378" spans="31:31" ht="15.75" x14ac:dyDescent="0.3">
      <c r="AE63378" s="70"/>
    </row>
    <row r="63379" spans="31:31" ht="15.75" x14ac:dyDescent="0.3">
      <c r="AE63379" s="70"/>
    </row>
    <row r="63380" spans="31:31" ht="15.75" x14ac:dyDescent="0.3">
      <c r="AE63380" s="70"/>
    </row>
    <row r="63381" spans="31:31" ht="15.75" x14ac:dyDescent="0.3">
      <c r="AE63381" s="70"/>
    </row>
    <row r="63382" spans="31:31" ht="15.75" x14ac:dyDescent="0.3">
      <c r="AE63382" s="70"/>
    </row>
    <row r="63383" spans="31:31" ht="15.75" x14ac:dyDescent="0.3">
      <c r="AE63383" s="70"/>
    </row>
    <row r="63384" spans="31:31" ht="15.75" x14ac:dyDescent="0.3">
      <c r="AE63384" s="70"/>
    </row>
    <row r="63385" spans="31:31" ht="15.75" x14ac:dyDescent="0.3">
      <c r="AE63385" s="70"/>
    </row>
    <row r="63386" spans="31:31" ht="15.75" x14ac:dyDescent="0.3">
      <c r="AE63386" s="70"/>
    </row>
    <row r="63387" spans="31:31" ht="15.75" x14ac:dyDescent="0.3">
      <c r="AE63387" s="70"/>
    </row>
    <row r="63388" spans="31:31" ht="15.75" x14ac:dyDescent="0.3">
      <c r="AE63388" s="70"/>
    </row>
    <row r="63389" spans="31:31" ht="15.75" x14ac:dyDescent="0.3">
      <c r="AE63389" s="70"/>
    </row>
    <row r="63390" spans="31:31" ht="15.75" x14ac:dyDescent="0.3">
      <c r="AE63390" s="70"/>
    </row>
    <row r="63391" spans="31:31" ht="15.75" x14ac:dyDescent="0.3">
      <c r="AE63391" s="70"/>
    </row>
    <row r="63392" spans="31:31" ht="15.75" x14ac:dyDescent="0.3">
      <c r="AE63392" s="70"/>
    </row>
    <row r="63393" spans="31:31" ht="15.75" x14ac:dyDescent="0.3">
      <c r="AE63393" s="70"/>
    </row>
    <row r="63394" spans="31:31" ht="15.75" x14ac:dyDescent="0.3">
      <c r="AE63394" s="70"/>
    </row>
    <row r="63395" spans="31:31" ht="15.75" x14ac:dyDescent="0.3">
      <c r="AE63395" s="70"/>
    </row>
    <row r="63396" spans="31:31" ht="15.75" x14ac:dyDescent="0.3">
      <c r="AE63396" s="70"/>
    </row>
    <row r="63397" spans="31:31" ht="15.75" x14ac:dyDescent="0.3">
      <c r="AE63397" s="70"/>
    </row>
    <row r="63398" spans="31:31" ht="15.75" x14ac:dyDescent="0.3">
      <c r="AE63398" s="70"/>
    </row>
    <row r="63399" spans="31:31" ht="15.75" x14ac:dyDescent="0.3">
      <c r="AE63399" s="70"/>
    </row>
    <row r="63400" spans="31:31" ht="15.75" x14ac:dyDescent="0.3">
      <c r="AE63400" s="70"/>
    </row>
    <row r="63401" spans="31:31" ht="15.75" x14ac:dyDescent="0.3">
      <c r="AE63401" s="70"/>
    </row>
    <row r="63402" spans="31:31" ht="15.75" x14ac:dyDescent="0.3">
      <c r="AE63402" s="70"/>
    </row>
    <row r="63403" spans="31:31" ht="15.75" x14ac:dyDescent="0.3">
      <c r="AE63403" s="70"/>
    </row>
    <row r="63404" spans="31:31" ht="15.75" x14ac:dyDescent="0.3">
      <c r="AE63404" s="70"/>
    </row>
    <row r="63405" spans="31:31" ht="15.75" x14ac:dyDescent="0.3">
      <c r="AE63405" s="70"/>
    </row>
    <row r="63406" spans="31:31" ht="15.75" x14ac:dyDescent="0.3">
      <c r="AE63406" s="70"/>
    </row>
    <row r="63407" spans="31:31" ht="15.75" x14ac:dyDescent="0.3">
      <c r="AE63407" s="70"/>
    </row>
    <row r="63408" spans="31:31" ht="15.75" x14ac:dyDescent="0.3">
      <c r="AE63408" s="70"/>
    </row>
    <row r="63409" spans="31:31" ht="15.75" x14ac:dyDescent="0.3">
      <c r="AE63409" s="70"/>
    </row>
    <row r="63410" spans="31:31" ht="15.75" x14ac:dyDescent="0.3">
      <c r="AE63410" s="70"/>
    </row>
    <row r="63411" spans="31:31" ht="15.75" x14ac:dyDescent="0.3">
      <c r="AE63411" s="70"/>
    </row>
    <row r="63412" spans="31:31" ht="15.75" x14ac:dyDescent="0.3">
      <c r="AE63412" s="70"/>
    </row>
    <row r="63413" spans="31:31" ht="15.75" x14ac:dyDescent="0.3">
      <c r="AE63413" s="70"/>
    </row>
    <row r="63414" spans="31:31" ht="15.75" x14ac:dyDescent="0.3">
      <c r="AE63414" s="70"/>
    </row>
    <row r="63415" spans="31:31" ht="15.75" x14ac:dyDescent="0.3">
      <c r="AE63415" s="70"/>
    </row>
    <row r="63416" spans="31:31" ht="15.75" x14ac:dyDescent="0.3">
      <c r="AE63416" s="70"/>
    </row>
    <row r="63417" spans="31:31" ht="15.75" x14ac:dyDescent="0.3">
      <c r="AE63417" s="70"/>
    </row>
    <row r="63418" spans="31:31" ht="15.75" x14ac:dyDescent="0.3">
      <c r="AE63418" s="70"/>
    </row>
    <row r="63419" spans="31:31" ht="15.75" x14ac:dyDescent="0.3">
      <c r="AE63419" s="70"/>
    </row>
    <row r="63420" spans="31:31" ht="15.75" x14ac:dyDescent="0.3">
      <c r="AE63420" s="70"/>
    </row>
    <row r="63421" spans="31:31" ht="15.75" x14ac:dyDescent="0.3">
      <c r="AE63421" s="70"/>
    </row>
    <row r="63422" spans="31:31" ht="15.75" x14ac:dyDescent="0.3">
      <c r="AE63422" s="70"/>
    </row>
    <row r="63423" spans="31:31" ht="15.75" x14ac:dyDescent="0.3">
      <c r="AE63423" s="70"/>
    </row>
    <row r="63424" spans="31:31" ht="15.75" x14ac:dyDescent="0.3">
      <c r="AE63424" s="70"/>
    </row>
    <row r="63425" spans="31:31" ht="15.75" x14ac:dyDescent="0.3">
      <c r="AE63425" s="70"/>
    </row>
    <row r="63426" spans="31:31" ht="15.75" x14ac:dyDescent="0.3">
      <c r="AE63426" s="70"/>
    </row>
    <row r="63427" spans="31:31" ht="15.75" x14ac:dyDescent="0.3">
      <c r="AE63427" s="70"/>
    </row>
    <row r="63428" spans="31:31" ht="15.75" x14ac:dyDescent="0.3">
      <c r="AE63428" s="70"/>
    </row>
    <row r="63429" spans="31:31" ht="15.75" x14ac:dyDescent="0.3">
      <c r="AE63429" s="70"/>
    </row>
    <row r="63430" spans="31:31" ht="15.75" x14ac:dyDescent="0.3">
      <c r="AE63430" s="70"/>
    </row>
    <row r="63431" spans="31:31" ht="15.75" x14ac:dyDescent="0.3">
      <c r="AE63431" s="70"/>
    </row>
    <row r="63432" spans="31:31" ht="15.75" x14ac:dyDescent="0.3">
      <c r="AE63432" s="70"/>
    </row>
    <row r="63433" spans="31:31" ht="15.75" x14ac:dyDescent="0.3">
      <c r="AE63433" s="70"/>
    </row>
    <row r="63434" spans="31:31" ht="15.75" x14ac:dyDescent="0.3">
      <c r="AE63434" s="70"/>
    </row>
    <row r="63435" spans="31:31" ht="15.75" x14ac:dyDescent="0.3">
      <c r="AE63435" s="70"/>
    </row>
    <row r="63436" spans="31:31" ht="15.75" x14ac:dyDescent="0.3">
      <c r="AE63436" s="70"/>
    </row>
    <row r="63437" spans="31:31" ht="15.75" x14ac:dyDescent="0.3">
      <c r="AE63437" s="70"/>
    </row>
    <row r="63438" spans="31:31" ht="15.75" x14ac:dyDescent="0.3">
      <c r="AE63438" s="70"/>
    </row>
    <row r="63439" spans="31:31" ht="15.75" x14ac:dyDescent="0.3">
      <c r="AE63439" s="70"/>
    </row>
    <row r="63440" spans="31:31" ht="15.75" x14ac:dyDescent="0.3">
      <c r="AE63440" s="70"/>
    </row>
    <row r="63441" spans="31:31" ht="15.75" x14ac:dyDescent="0.3">
      <c r="AE63441" s="70"/>
    </row>
    <row r="63442" spans="31:31" ht="15.75" x14ac:dyDescent="0.3">
      <c r="AE63442" s="70"/>
    </row>
    <row r="63443" spans="31:31" ht="15.75" x14ac:dyDescent="0.3">
      <c r="AE63443" s="70"/>
    </row>
    <row r="63444" spans="31:31" ht="15.75" x14ac:dyDescent="0.3">
      <c r="AE63444" s="70"/>
    </row>
    <row r="63445" spans="31:31" ht="15.75" x14ac:dyDescent="0.3">
      <c r="AE63445" s="70"/>
    </row>
    <row r="63446" spans="31:31" ht="15.75" x14ac:dyDescent="0.3">
      <c r="AE63446" s="70"/>
    </row>
    <row r="63447" spans="31:31" ht="15.75" x14ac:dyDescent="0.3">
      <c r="AE63447" s="70"/>
    </row>
    <row r="63448" spans="31:31" ht="15.75" x14ac:dyDescent="0.3">
      <c r="AE63448" s="70"/>
    </row>
    <row r="63449" spans="31:31" ht="15.75" x14ac:dyDescent="0.3">
      <c r="AE63449" s="70"/>
    </row>
    <row r="63450" spans="31:31" ht="15.75" x14ac:dyDescent="0.3">
      <c r="AE63450" s="70"/>
    </row>
    <row r="63451" spans="31:31" ht="15.75" x14ac:dyDescent="0.3">
      <c r="AE63451" s="70"/>
    </row>
    <row r="63452" spans="31:31" ht="15.75" x14ac:dyDescent="0.3">
      <c r="AE63452" s="70"/>
    </row>
    <row r="63453" spans="31:31" ht="15.75" x14ac:dyDescent="0.3">
      <c r="AE63453" s="70"/>
    </row>
    <row r="63454" spans="31:31" ht="15.75" x14ac:dyDescent="0.3">
      <c r="AE63454" s="70"/>
    </row>
    <row r="63455" spans="31:31" ht="15.75" x14ac:dyDescent="0.3">
      <c r="AE63455" s="70"/>
    </row>
    <row r="63456" spans="31:31" ht="15.75" x14ac:dyDescent="0.3">
      <c r="AE63456" s="70"/>
    </row>
    <row r="63457" spans="31:31" ht="15.75" x14ac:dyDescent="0.3">
      <c r="AE63457" s="70"/>
    </row>
    <row r="63458" spans="31:31" ht="15.75" x14ac:dyDescent="0.3">
      <c r="AE63458" s="70"/>
    </row>
    <row r="63459" spans="31:31" ht="15.75" x14ac:dyDescent="0.3">
      <c r="AE63459" s="70"/>
    </row>
    <row r="63460" spans="31:31" ht="15.75" x14ac:dyDescent="0.3">
      <c r="AE63460" s="70"/>
    </row>
    <row r="63461" spans="31:31" ht="15.75" x14ac:dyDescent="0.3">
      <c r="AE63461" s="70"/>
    </row>
    <row r="63462" spans="31:31" ht="15.75" x14ac:dyDescent="0.3">
      <c r="AE63462" s="70"/>
    </row>
    <row r="63463" spans="31:31" ht="15.75" x14ac:dyDescent="0.3">
      <c r="AE63463" s="70"/>
    </row>
    <row r="63464" spans="31:31" ht="15.75" x14ac:dyDescent="0.3">
      <c r="AE63464" s="70"/>
    </row>
    <row r="63465" spans="31:31" ht="15.75" x14ac:dyDescent="0.3">
      <c r="AE63465" s="70"/>
    </row>
    <row r="63466" spans="31:31" ht="15.75" x14ac:dyDescent="0.3">
      <c r="AE63466" s="70"/>
    </row>
    <row r="63467" spans="31:31" ht="15.75" x14ac:dyDescent="0.3">
      <c r="AE63467" s="70"/>
    </row>
    <row r="63468" spans="31:31" ht="15.75" x14ac:dyDescent="0.3">
      <c r="AE63468" s="70"/>
    </row>
    <row r="63469" spans="31:31" ht="15.75" x14ac:dyDescent="0.3">
      <c r="AE63469" s="70"/>
    </row>
    <row r="63470" spans="31:31" ht="15.75" x14ac:dyDescent="0.3">
      <c r="AE63470" s="70"/>
    </row>
    <row r="63471" spans="31:31" ht="15.75" x14ac:dyDescent="0.3">
      <c r="AE63471" s="70"/>
    </row>
    <row r="63472" spans="31:31" ht="15.75" x14ac:dyDescent="0.3">
      <c r="AE63472" s="70"/>
    </row>
    <row r="63473" spans="31:31" ht="15.75" x14ac:dyDescent="0.3">
      <c r="AE63473" s="70"/>
    </row>
    <row r="63474" spans="31:31" ht="15.75" x14ac:dyDescent="0.3">
      <c r="AE63474" s="70"/>
    </row>
    <row r="63475" spans="31:31" ht="15.75" x14ac:dyDescent="0.3">
      <c r="AE63475" s="70"/>
    </row>
    <row r="63476" spans="31:31" ht="15.75" x14ac:dyDescent="0.3">
      <c r="AE63476" s="70"/>
    </row>
    <row r="63477" spans="31:31" ht="15.75" x14ac:dyDescent="0.3">
      <c r="AE63477" s="70"/>
    </row>
    <row r="63478" spans="31:31" ht="15.75" x14ac:dyDescent="0.3">
      <c r="AE63478" s="70"/>
    </row>
    <row r="63479" spans="31:31" ht="15.75" x14ac:dyDescent="0.3">
      <c r="AE63479" s="70"/>
    </row>
    <row r="63480" spans="31:31" ht="15.75" x14ac:dyDescent="0.3">
      <c r="AE63480" s="70"/>
    </row>
    <row r="63481" spans="31:31" ht="15.75" x14ac:dyDescent="0.3">
      <c r="AE63481" s="70"/>
    </row>
    <row r="63482" spans="31:31" ht="15.75" x14ac:dyDescent="0.3">
      <c r="AE63482" s="70"/>
    </row>
    <row r="63483" spans="31:31" ht="15.75" x14ac:dyDescent="0.3">
      <c r="AE63483" s="70"/>
    </row>
    <row r="63484" spans="31:31" ht="15.75" x14ac:dyDescent="0.3">
      <c r="AE63484" s="70"/>
    </row>
    <row r="63485" spans="31:31" ht="15.75" x14ac:dyDescent="0.3">
      <c r="AE63485" s="70"/>
    </row>
    <row r="63486" spans="31:31" ht="15.75" x14ac:dyDescent="0.3">
      <c r="AE63486" s="70"/>
    </row>
    <row r="63487" spans="31:31" ht="15.75" x14ac:dyDescent="0.3">
      <c r="AE63487" s="70"/>
    </row>
    <row r="63488" spans="31:31" ht="15.75" x14ac:dyDescent="0.3">
      <c r="AE63488" s="70"/>
    </row>
    <row r="63489" spans="31:31" ht="15.75" x14ac:dyDescent="0.3">
      <c r="AE63489" s="70"/>
    </row>
    <row r="63490" spans="31:31" ht="15.75" x14ac:dyDescent="0.3">
      <c r="AE63490" s="70"/>
    </row>
    <row r="63491" spans="31:31" ht="15.75" x14ac:dyDescent="0.3">
      <c r="AE63491" s="70"/>
    </row>
    <row r="63492" spans="31:31" ht="15.75" x14ac:dyDescent="0.3">
      <c r="AE63492" s="70"/>
    </row>
    <row r="63493" spans="31:31" ht="15.75" x14ac:dyDescent="0.3">
      <c r="AE63493" s="70"/>
    </row>
    <row r="63494" spans="31:31" ht="15.75" x14ac:dyDescent="0.3">
      <c r="AE63494" s="70"/>
    </row>
    <row r="63495" spans="31:31" ht="15.75" x14ac:dyDescent="0.3">
      <c r="AE63495" s="70"/>
    </row>
    <row r="63496" spans="31:31" ht="15.75" x14ac:dyDescent="0.3">
      <c r="AE63496" s="70"/>
    </row>
    <row r="63497" spans="31:31" ht="15.75" x14ac:dyDescent="0.3">
      <c r="AE63497" s="70"/>
    </row>
    <row r="63498" spans="31:31" ht="15.75" x14ac:dyDescent="0.3">
      <c r="AE63498" s="70"/>
    </row>
    <row r="63499" spans="31:31" ht="15.75" x14ac:dyDescent="0.3">
      <c r="AE63499" s="70"/>
    </row>
    <row r="63500" spans="31:31" ht="15.75" x14ac:dyDescent="0.3">
      <c r="AE63500" s="70"/>
    </row>
    <row r="63501" spans="31:31" ht="15.75" x14ac:dyDescent="0.3">
      <c r="AE63501" s="70"/>
    </row>
    <row r="63502" spans="31:31" ht="15.75" x14ac:dyDescent="0.3">
      <c r="AE63502" s="70"/>
    </row>
    <row r="63503" spans="31:31" ht="15.75" x14ac:dyDescent="0.3">
      <c r="AE63503" s="70"/>
    </row>
    <row r="63504" spans="31:31" ht="15.75" x14ac:dyDescent="0.3">
      <c r="AE63504" s="70"/>
    </row>
    <row r="63505" spans="31:31" ht="15.75" x14ac:dyDescent="0.3">
      <c r="AE63505" s="70"/>
    </row>
    <row r="63506" spans="31:31" ht="15.75" x14ac:dyDescent="0.3">
      <c r="AE63506" s="70"/>
    </row>
    <row r="63507" spans="31:31" ht="15.75" x14ac:dyDescent="0.3">
      <c r="AE63507" s="70"/>
    </row>
    <row r="63508" spans="31:31" ht="15.75" x14ac:dyDescent="0.3">
      <c r="AE63508" s="70"/>
    </row>
    <row r="63509" spans="31:31" ht="15.75" x14ac:dyDescent="0.3">
      <c r="AE63509" s="70"/>
    </row>
    <row r="63510" spans="31:31" ht="15.75" x14ac:dyDescent="0.3">
      <c r="AE63510" s="70"/>
    </row>
    <row r="63511" spans="31:31" ht="15.75" x14ac:dyDescent="0.3">
      <c r="AE63511" s="70"/>
    </row>
    <row r="63512" spans="31:31" ht="15.75" x14ac:dyDescent="0.3">
      <c r="AE63512" s="70"/>
    </row>
    <row r="63513" spans="31:31" ht="15.75" x14ac:dyDescent="0.3">
      <c r="AE63513" s="70"/>
    </row>
    <row r="63514" spans="31:31" ht="15.75" x14ac:dyDescent="0.3">
      <c r="AE63514" s="70"/>
    </row>
    <row r="63515" spans="31:31" ht="15.75" x14ac:dyDescent="0.3">
      <c r="AE63515" s="70"/>
    </row>
    <row r="63516" spans="31:31" ht="15.75" x14ac:dyDescent="0.3">
      <c r="AE63516" s="70"/>
    </row>
    <row r="63517" spans="31:31" ht="15.75" x14ac:dyDescent="0.3">
      <c r="AE63517" s="70"/>
    </row>
    <row r="63518" spans="31:31" ht="15.75" x14ac:dyDescent="0.3">
      <c r="AE63518" s="70"/>
    </row>
    <row r="63519" spans="31:31" ht="15.75" x14ac:dyDescent="0.3">
      <c r="AE63519" s="70"/>
    </row>
    <row r="63520" spans="31:31" ht="15.75" x14ac:dyDescent="0.3">
      <c r="AE63520" s="70"/>
    </row>
    <row r="63521" spans="31:31" ht="15.75" x14ac:dyDescent="0.3">
      <c r="AE63521" s="70"/>
    </row>
    <row r="63522" spans="31:31" ht="15.75" x14ac:dyDescent="0.3">
      <c r="AE63522" s="70"/>
    </row>
    <row r="63523" spans="31:31" ht="15.75" x14ac:dyDescent="0.3">
      <c r="AE63523" s="70"/>
    </row>
    <row r="63524" spans="31:31" ht="15.75" x14ac:dyDescent="0.3">
      <c r="AE63524" s="70"/>
    </row>
    <row r="63525" spans="31:31" ht="15.75" x14ac:dyDescent="0.3">
      <c r="AE63525" s="70"/>
    </row>
    <row r="63526" spans="31:31" ht="15.75" x14ac:dyDescent="0.3">
      <c r="AE63526" s="70"/>
    </row>
    <row r="63527" spans="31:31" ht="15.75" x14ac:dyDescent="0.3">
      <c r="AE63527" s="70"/>
    </row>
    <row r="63528" spans="31:31" ht="15.75" x14ac:dyDescent="0.3">
      <c r="AE63528" s="70"/>
    </row>
    <row r="63529" spans="31:31" ht="15.75" x14ac:dyDescent="0.3">
      <c r="AE63529" s="70"/>
    </row>
    <row r="63530" spans="31:31" ht="15.75" x14ac:dyDescent="0.3">
      <c r="AE63530" s="70"/>
    </row>
    <row r="63531" spans="31:31" ht="15.75" x14ac:dyDescent="0.3">
      <c r="AE63531" s="70"/>
    </row>
    <row r="63532" spans="31:31" ht="15.75" x14ac:dyDescent="0.3">
      <c r="AE63532" s="70"/>
    </row>
    <row r="63533" spans="31:31" ht="15.75" x14ac:dyDescent="0.3">
      <c r="AE63533" s="70"/>
    </row>
    <row r="63534" spans="31:31" ht="15.75" x14ac:dyDescent="0.3">
      <c r="AE63534" s="70"/>
    </row>
    <row r="63535" spans="31:31" ht="15.75" x14ac:dyDescent="0.3">
      <c r="AE63535" s="70"/>
    </row>
    <row r="63536" spans="31:31" ht="15.75" x14ac:dyDescent="0.3">
      <c r="AE63536" s="70"/>
    </row>
    <row r="63537" spans="31:31" ht="15.75" x14ac:dyDescent="0.3">
      <c r="AE63537" s="70"/>
    </row>
    <row r="63538" spans="31:31" ht="15.75" x14ac:dyDescent="0.3">
      <c r="AE63538" s="70"/>
    </row>
    <row r="63539" spans="31:31" ht="15.75" x14ac:dyDescent="0.3">
      <c r="AE63539" s="70"/>
    </row>
    <row r="63540" spans="31:31" ht="15.75" x14ac:dyDescent="0.3">
      <c r="AE63540" s="70"/>
    </row>
    <row r="63541" spans="31:31" ht="15.75" x14ac:dyDescent="0.3">
      <c r="AE63541" s="70"/>
    </row>
    <row r="63542" spans="31:31" ht="15.75" x14ac:dyDescent="0.3">
      <c r="AE63542" s="70"/>
    </row>
    <row r="63543" spans="31:31" ht="15.75" x14ac:dyDescent="0.3">
      <c r="AE63543" s="70"/>
    </row>
    <row r="63544" spans="31:31" ht="15.75" x14ac:dyDescent="0.3">
      <c r="AE63544" s="70"/>
    </row>
    <row r="63545" spans="31:31" ht="15.75" x14ac:dyDescent="0.3">
      <c r="AE63545" s="70"/>
    </row>
    <row r="63546" spans="31:31" ht="15.75" x14ac:dyDescent="0.3">
      <c r="AE63546" s="70"/>
    </row>
    <row r="63547" spans="31:31" ht="15.75" x14ac:dyDescent="0.3">
      <c r="AE63547" s="70"/>
    </row>
    <row r="63548" spans="31:31" ht="15.75" x14ac:dyDescent="0.3">
      <c r="AE63548" s="70"/>
    </row>
    <row r="63549" spans="31:31" ht="15.75" x14ac:dyDescent="0.3">
      <c r="AE63549" s="70"/>
    </row>
    <row r="63550" spans="31:31" ht="15.75" x14ac:dyDescent="0.3">
      <c r="AE63550" s="70"/>
    </row>
    <row r="63551" spans="31:31" ht="15.75" x14ac:dyDescent="0.3">
      <c r="AE63551" s="70"/>
    </row>
    <row r="63552" spans="31:31" ht="15.75" x14ac:dyDescent="0.3">
      <c r="AE63552" s="70"/>
    </row>
    <row r="63553" spans="31:31" ht="15.75" x14ac:dyDescent="0.3">
      <c r="AE63553" s="70"/>
    </row>
    <row r="63554" spans="31:31" ht="15.75" x14ac:dyDescent="0.3">
      <c r="AE63554" s="70"/>
    </row>
    <row r="63555" spans="31:31" ht="15.75" x14ac:dyDescent="0.3">
      <c r="AE63555" s="70"/>
    </row>
    <row r="63556" spans="31:31" ht="15.75" x14ac:dyDescent="0.3">
      <c r="AE63556" s="70"/>
    </row>
    <row r="63557" spans="31:31" ht="15.75" x14ac:dyDescent="0.3">
      <c r="AE63557" s="70"/>
    </row>
    <row r="63558" spans="31:31" ht="15.75" x14ac:dyDescent="0.3">
      <c r="AE63558" s="70"/>
    </row>
    <row r="63559" spans="31:31" ht="15.75" x14ac:dyDescent="0.3">
      <c r="AE63559" s="70"/>
    </row>
    <row r="63560" spans="31:31" ht="15.75" x14ac:dyDescent="0.3">
      <c r="AE63560" s="70"/>
    </row>
    <row r="63561" spans="31:31" ht="15.75" x14ac:dyDescent="0.3">
      <c r="AE63561" s="70"/>
    </row>
    <row r="63562" spans="31:31" ht="15.75" x14ac:dyDescent="0.3">
      <c r="AE63562" s="70"/>
    </row>
    <row r="63563" spans="31:31" ht="15.75" x14ac:dyDescent="0.3">
      <c r="AE63563" s="70"/>
    </row>
    <row r="63564" spans="31:31" ht="15.75" x14ac:dyDescent="0.3">
      <c r="AE63564" s="70"/>
    </row>
    <row r="63565" spans="31:31" ht="15.75" x14ac:dyDescent="0.3">
      <c r="AE63565" s="70"/>
    </row>
    <row r="63566" spans="31:31" ht="15.75" x14ac:dyDescent="0.3">
      <c r="AE63566" s="70"/>
    </row>
    <row r="63567" spans="31:31" ht="15.75" x14ac:dyDescent="0.3">
      <c r="AE63567" s="70"/>
    </row>
    <row r="63568" spans="31:31" ht="15.75" x14ac:dyDescent="0.3">
      <c r="AE63568" s="70"/>
    </row>
    <row r="63569" spans="31:31" ht="15.75" x14ac:dyDescent="0.3">
      <c r="AE63569" s="70"/>
    </row>
    <row r="63570" spans="31:31" ht="15.75" x14ac:dyDescent="0.3">
      <c r="AE63570" s="70"/>
    </row>
    <row r="63571" spans="31:31" ht="15.75" x14ac:dyDescent="0.3">
      <c r="AE63571" s="70"/>
    </row>
    <row r="63572" spans="31:31" ht="15.75" x14ac:dyDescent="0.3">
      <c r="AE63572" s="70"/>
    </row>
    <row r="63573" spans="31:31" ht="15.75" x14ac:dyDescent="0.3">
      <c r="AE63573" s="70"/>
    </row>
    <row r="63574" spans="31:31" ht="15.75" x14ac:dyDescent="0.3">
      <c r="AE63574" s="70"/>
    </row>
    <row r="63575" spans="31:31" ht="15.75" x14ac:dyDescent="0.3">
      <c r="AE63575" s="70"/>
    </row>
    <row r="63576" spans="31:31" ht="15.75" x14ac:dyDescent="0.3">
      <c r="AE63576" s="70"/>
    </row>
    <row r="63577" spans="31:31" ht="15.75" x14ac:dyDescent="0.3">
      <c r="AE63577" s="70"/>
    </row>
    <row r="63578" spans="31:31" ht="15.75" x14ac:dyDescent="0.3">
      <c r="AE63578" s="70"/>
    </row>
    <row r="63579" spans="31:31" ht="15.75" x14ac:dyDescent="0.3">
      <c r="AE63579" s="70"/>
    </row>
    <row r="63580" spans="31:31" ht="15.75" x14ac:dyDescent="0.3">
      <c r="AE63580" s="70"/>
    </row>
    <row r="63581" spans="31:31" ht="15.75" x14ac:dyDescent="0.3">
      <c r="AE63581" s="70"/>
    </row>
    <row r="63582" spans="31:31" ht="15.75" x14ac:dyDescent="0.3">
      <c r="AE63582" s="70"/>
    </row>
    <row r="63583" spans="31:31" ht="15.75" x14ac:dyDescent="0.3">
      <c r="AE63583" s="70"/>
    </row>
    <row r="63584" spans="31:31" ht="15.75" x14ac:dyDescent="0.3">
      <c r="AE63584" s="70"/>
    </row>
    <row r="63585" spans="31:31" ht="15.75" x14ac:dyDescent="0.3">
      <c r="AE63585" s="70"/>
    </row>
    <row r="63586" spans="31:31" ht="15.75" x14ac:dyDescent="0.3">
      <c r="AE63586" s="70"/>
    </row>
    <row r="63587" spans="31:31" ht="15.75" x14ac:dyDescent="0.3">
      <c r="AE63587" s="70"/>
    </row>
    <row r="63588" spans="31:31" ht="15.75" x14ac:dyDescent="0.3">
      <c r="AE63588" s="70"/>
    </row>
    <row r="63589" spans="31:31" ht="15.75" x14ac:dyDescent="0.3">
      <c r="AE63589" s="70"/>
    </row>
    <row r="63590" spans="31:31" ht="15.75" x14ac:dyDescent="0.3">
      <c r="AE63590" s="70"/>
    </row>
    <row r="63591" spans="31:31" ht="15.75" x14ac:dyDescent="0.3">
      <c r="AE63591" s="70"/>
    </row>
    <row r="63592" spans="31:31" ht="15.75" x14ac:dyDescent="0.3">
      <c r="AE63592" s="70"/>
    </row>
    <row r="63593" spans="31:31" ht="15.75" x14ac:dyDescent="0.3">
      <c r="AE63593" s="70"/>
    </row>
    <row r="63594" spans="31:31" ht="15.75" x14ac:dyDescent="0.3">
      <c r="AE63594" s="70"/>
    </row>
    <row r="63595" spans="31:31" ht="15.75" x14ac:dyDescent="0.3">
      <c r="AE63595" s="70"/>
    </row>
    <row r="63596" spans="31:31" ht="15.75" x14ac:dyDescent="0.3">
      <c r="AE63596" s="70"/>
    </row>
    <row r="63597" spans="31:31" ht="15.75" x14ac:dyDescent="0.3">
      <c r="AE63597" s="70"/>
    </row>
    <row r="63598" spans="31:31" ht="15.75" x14ac:dyDescent="0.3">
      <c r="AE63598" s="70"/>
    </row>
    <row r="63599" spans="31:31" ht="15.75" x14ac:dyDescent="0.3">
      <c r="AE63599" s="70"/>
    </row>
    <row r="63600" spans="31:31" ht="15.75" x14ac:dyDescent="0.3">
      <c r="AE63600" s="70"/>
    </row>
    <row r="63601" spans="31:31" ht="15.75" x14ac:dyDescent="0.3">
      <c r="AE63601" s="70"/>
    </row>
    <row r="63602" spans="31:31" ht="15.75" x14ac:dyDescent="0.3">
      <c r="AE63602" s="70"/>
    </row>
    <row r="63603" spans="31:31" ht="15.75" x14ac:dyDescent="0.3">
      <c r="AE63603" s="70"/>
    </row>
    <row r="63604" spans="31:31" ht="15.75" x14ac:dyDescent="0.3">
      <c r="AE63604" s="70"/>
    </row>
    <row r="63605" spans="31:31" ht="15.75" x14ac:dyDescent="0.3">
      <c r="AE63605" s="70"/>
    </row>
    <row r="63606" spans="31:31" ht="15.75" x14ac:dyDescent="0.3">
      <c r="AE63606" s="70"/>
    </row>
    <row r="63607" spans="31:31" ht="15.75" x14ac:dyDescent="0.3">
      <c r="AE63607" s="70"/>
    </row>
    <row r="63608" spans="31:31" ht="15.75" x14ac:dyDescent="0.3">
      <c r="AE63608" s="70"/>
    </row>
    <row r="63609" spans="31:31" ht="15.75" x14ac:dyDescent="0.3">
      <c r="AE63609" s="70"/>
    </row>
    <row r="63610" spans="31:31" ht="15.75" x14ac:dyDescent="0.3">
      <c r="AE63610" s="70"/>
    </row>
    <row r="63611" spans="31:31" ht="15.75" x14ac:dyDescent="0.3">
      <c r="AE63611" s="70"/>
    </row>
    <row r="63612" spans="31:31" ht="15.75" x14ac:dyDescent="0.3">
      <c r="AE63612" s="70"/>
    </row>
    <row r="63613" spans="31:31" ht="15.75" x14ac:dyDescent="0.3">
      <c r="AE63613" s="70"/>
    </row>
    <row r="63614" spans="31:31" ht="15.75" x14ac:dyDescent="0.3">
      <c r="AE63614" s="70"/>
    </row>
    <row r="63615" spans="31:31" ht="15.75" x14ac:dyDescent="0.3">
      <c r="AE63615" s="70"/>
    </row>
    <row r="63616" spans="31:31" ht="15.75" x14ac:dyDescent="0.3">
      <c r="AE63616" s="70"/>
    </row>
    <row r="63617" spans="31:31" ht="15.75" x14ac:dyDescent="0.3">
      <c r="AE63617" s="70"/>
    </row>
    <row r="63618" spans="31:31" ht="15.75" x14ac:dyDescent="0.3">
      <c r="AE63618" s="70"/>
    </row>
    <row r="63619" spans="31:31" ht="15.75" x14ac:dyDescent="0.3">
      <c r="AE63619" s="70"/>
    </row>
    <row r="63620" spans="31:31" ht="15.75" x14ac:dyDescent="0.3">
      <c r="AE63620" s="70"/>
    </row>
    <row r="63621" spans="31:31" ht="15.75" x14ac:dyDescent="0.3">
      <c r="AE63621" s="70"/>
    </row>
    <row r="63622" spans="31:31" ht="15.75" x14ac:dyDescent="0.3">
      <c r="AE63622" s="70"/>
    </row>
    <row r="63623" spans="31:31" ht="15.75" x14ac:dyDescent="0.3">
      <c r="AE63623" s="70"/>
    </row>
    <row r="63624" spans="31:31" ht="15.75" x14ac:dyDescent="0.3">
      <c r="AE63624" s="70"/>
    </row>
    <row r="63625" spans="31:31" ht="15.75" x14ac:dyDescent="0.3">
      <c r="AE63625" s="70"/>
    </row>
    <row r="63626" spans="31:31" ht="15.75" x14ac:dyDescent="0.3">
      <c r="AE63626" s="70"/>
    </row>
    <row r="63627" spans="31:31" ht="15.75" x14ac:dyDescent="0.3">
      <c r="AE63627" s="70"/>
    </row>
    <row r="63628" spans="31:31" ht="15.75" x14ac:dyDescent="0.3">
      <c r="AE63628" s="70"/>
    </row>
    <row r="63629" spans="31:31" ht="15.75" x14ac:dyDescent="0.3">
      <c r="AE63629" s="70"/>
    </row>
    <row r="63630" spans="31:31" ht="15.75" x14ac:dyDescent="0.3">
      <c r="AE63630" s="70"/>
    </row>
    <row r="63631" spans="31:31" ht="15.75" x14ac:dyDescent="0.3">
      <c r="AE63631" s="70"/>
    </row>
    <row r="63632" spans="31:31" ht="15.75" x14ac:dyDescent="0.3">
      <c r="AE63632" s="70"/>
    </row>
    <row r="63633" spans="31:31" ht="15.75" x14ac:dyDescent="0.3">
      <c r="AE63633" s="70"/>
    </row>
    <row r="63634" spans="31:31" ht="15.75" x14ac:dyDescent="0.3">
      <c r="AE63634" s="70"/>
    </row>
    <row r="63635" spans="31:31" ht="15.75" x14ac:dyDescent="0.3">
      <c r="AE63635" s="70"/>
    </row>
    <row r="63636" spans="31:31" ht="15.75" x14ac:dyDescent="0.3">
      <c r="AE63636" s="70"/>
    </row>
    <row r="63637" spans="31:31" ht="15.75" x14ac:dyDescent="0.3">
      <c r="AE63637" s="70"/>
    </row>
    <row r="63638" spans="31:31" ht="15.75" x14ac:dyDescent="0.3">
      <c r="AE63638" s="70"/>
    </row>
    <row r="63639" spans="31:31" ht="15.75" x14ac:dyDescent="0.3">
      <c r="AE63639" s="70"/>
    </row>
    <row r="63640" spans="31:31" ht="15.75" x14ac:dyDescent="0.3">
      <c r="AE63640" s="70"/>
    </row>
    <row r="63641" spans="31:31" ht="15.75" x14ac:dyDescent="0.3">
      <c r="AE63641" s="70"/>
    </row>
    <row r="63642" spans="31:31" ht="15.75" x14ac:dyDescent="0.3">
      <c r="AE63642" s="70"/>
    </row>
    <row r="63643" spans="31:31" ht="15.75" x14ac:dyDescent="0.3">
      <c r="AE63643" s="70"/>
    </row>
    <row r="63644" spans="31:31" ht="15.75" x14ac:dyDescent="0.3">
      <c r="AE63644" s="70"/>
    </row>
    <row r="63645" spans="31:31" ht="15.75" x14ac:dyDescent="0.3">
      <c r="AE63645" s="70"/>
    </row>
    <row r="63646" spans="31:31" ht="15.75" x14ac:dyDescent="0.3">
      <c r="AE63646" s="70"/>
    </row>
    <row r="63647" spans="31:31" ht="15.75" x14ac:dyDescent="0.3">
      <c r="AE63647" s="70"/>
    </row>
    <row r="63648" spans="31:31" ht="15.75" x14ac:dyDescent="0.3">
      <c r="AE63648" s="70"/>
    </row>
    <row r="63649" spans="31:31" ht="15.75" x14ac:dyDescent="0.3">
      <c r="AE63649" s="70"/>
    </row>
    <row r="63650" spans="31:31" ht="15.75" x14ac:dyDescent="0.3">
      <c r="AE63650" s="70"/>
    </row>
    <row r="63651" spans="31:31" ht="15.75" x14ac:dyDescent="0.3">
      <c r="AE63651" s="70"/>
    </row>
    <row r="63652" spans="31:31" ht="15.75" x14ac:dyDescent="0.3">
      <c r="AE63652" s="70"/>
    </row>
    <row r="63653" spans="31:31" ht="15.75" x14ac:dyDescent="0.3">
      <c r="AE63653" s="70"/>
    </row>
    <row r="63654" spans="31:31" ht="15.75" x14ac:dyDescent="0.3">
      <c r="AE63654" s="70"/>
    </row>
    <row r="63655" spans="31:31" ht="15.75" x14ac:dyDescent="0.3">
      <c r="AE63655" s="70"/>
    </row>
    <row r="63656" spans="31:31" ht="15.75" x14ac:dyDescent="0.3">
      <c r="AE63656" s="70"/>
    </row>
    <row r="63657" spans="31:31" ht="15.75" x14ac:dyDescent="0.3">
      <c r="AE63657" s="70"/>
    </row>
    <row r="63658" spans="31:31" ht="15.75" x14ac:dyDescent="0.3">
      <c r="AE63658" s="70"/>
    </row>
    <row r="63659" spans="31:31" ht="15.75" x14ac:dyDescent="0.3">
      <c r="AE63659" s="70"/>
    </row>
    <row r="63660" spans="31:31" ht="15.75" x14ac:dyDescent="0.3">
      <c r="AE63660" s="70"/>
    </row>
    <row r="63661" spans="31:31" ht="15.75" x14ac:dyDescent="0.3">
      <c r="AE63661" s="70"/>
    </row>
    <row r="63662" spans="31:31" ht="15.75" x14ac:dyDescent="0.3">
      <c r="AE63662" s="70"/>
    </row>
    <row r="63663" spans="31:31" ht="15.75" x14ac:dyDescent="0.3">
      <c r="AE63663" s="70"/>
    </row>
    <row r="63664" spans="31:31" ht="15.75" x14ac:dyDescent="0.3">
      <c r="AE63664" s="70"/>
    </row>
    <row r="63665" spans="31:31" ht="15.75" x14ac:dyDescent="0.3">
      <c r="AE63665" s="70"/>
    </row>
    <row r="63666" spans="31:31" ht="15.75" x14ac:dyDescent="0.3">
      <c r="AE63666" s="70"/>
    </row>
    <row r="63667" spans="31:31" ht="15.75" x14ac:dyDescent="0.3">
      <c r="AE63667" s="70"/>
    </row>
    <row r="63668" spans="31:31" ht="15.75" x14ac:dyDescent="0.3">
      <c r="AE63668" s="70"/>
    </row>
    <row r="63669" spans="31:31" ht="15.75" x14ac:dyDescent="0.3">
      <c r="AE63669" s="70"/>
    </row>
    <row r="63670" spans="31:31" ht="15.75" x14ac:dyDescent="0.3">
      <c r="AE63670" s="70"/>
    </row>
    <row r="63671" spans="31:31" ht="15.75" x14ac:dyDescent="0.3">
      <c r="AE63671" s="70"/>
    </row>
    <row r="63672" spans="31:31" ht="15.75" x14ac:dyDescent="0.3">
      <c r="AE63672" s="70"/>
    </row>
    <row r="63673" spans="31:31" ht="15.75" x14ac:dyDescent="0.3">
      <c r="AE63673" s="70"/>
    </row>
    <row r="63674" spans="31:31" ht="15.75" x14ac:dyDescent="0.3">
      <c r="AE63674" s="70"/>
    </row>
    <row r="63675" spans="31:31" ht="15.75" x14ac:dyDescent="0.3">
      <c r="AE63675" s="70"/>
    </row>
    <row r="63676" spans="31:31" ht="15.75" x14ac:dyDescent="0.3">
      <c r="AE63676" s="70"/>
    </row>
    <row r="63677" spans="31:31" ht="15.75" x14ac:dyDescent="0.3">
      <c r="AE63677" s="70"/>
    </row>
    <row r="63678" spans="31:31" ht="15.75" x14ac:dyDescent="0.3">
      <c r="AE63678" s="70"/>
    </row>
    <row r="63679" spans="31:31" ht="15.75" x14ac:dyDescent="0.3">
      <c r="AE63679" s="70"/>
    </row>
    <row r="63680" spans="31:31" ht="15.75" x14ac:dyDescent="0.3">
      <c r="AE63680" s="70"/>
    </row>
    <row r="63681" spans="31:31" ht="15.75" x14ac:dyDescent="0.3">
      <c r="AE63681" s="70"/>
    </row>
    <row r="63682" spans="31:31" ht="15.75" x14ac:dyDescent="0.3">
      <c r="AE63682" s="70"/>
    </row>
    <row r="63683" spans="31:31" ht="15.75" x14ac:dyDescent="0.3">
      <c r="AE63683" s="70"/>
    </row>
    <row r="63684" spans="31:31" ht="15.75" x14ac:dyDescent="0.3">
      <c r="AE63684" s="70"/>
    </row>
    <row r="63685" spans="31:31" ht="15.75" x14ac:dyDescent="0.3">
      <c r="AE63685" s="70"/>
    </row>
    <row r="63686" spans="31:31" ht="15.75" x14ac:dyDescent="0.3">
      <c r="AE63686" s="70"/>
    </row>
    <row r="63687" spans="31:31" ht="15.75" x14ac:dyDescent="0.3">
      <c r="AE63687" s="70"/>
    </row>
    <row r="63688" spans="31:31" ht="15.75" x14ac:dyDescent="0.3">
      <c r="AE63688" s="70"/>
    </row>
    <row r="63689" spans="31:31" ht="15.75" x14ac:dyDescent="0.3">
      <c r="AE63689" s="70"/>
    </row>
    <row r="63690" spans="31:31" ht="15.75" x14ac:dyDescent="0.3">
      <c r="AE63690" s="70"/>
    </row>
    <row r="63691" spans="31:31" ht="15.75" x14ac:dyDescent="0.3">
      <c r="AE63691" s="70"/>
    </row>
    <row r="63692" spans="31:31" ht="15.75" x14ac:dyDescent="0.3">
      <c r="AE63692" s="70"/>
    </row>
    <row r="63693" spans="31:31" ht="15.75" x14ac:dyDescent="0.3">
      <c r="AE63693" s="70"/>
    </row>
    <row r="63694" spans="31:31" ht="15.75" x14ac:dyDescent="0.3">
      <c r="AE63694" s="70"/>
    </row>
    <row r="63695" spans="31:31" ht="15.75" x14ac:dyDescent="0.3">
      <c r="AE63695" s="70"/>
    </row>
    <row r="63696" spans="31:31" ht="15.75" x14ac:dyDescent="0.3">
      <c r="AE63696" s="70"/>
    </row>
    <row r="63697" spans="31:31" ht="15.75" x14ac:dyDescent="0.3">
      <c r="AE63697" s="70"/>
    </row>
    <row r="63698" spans="31:31" ht="15.75" x14ac:dyDescent="0.3">
      <c r="AE63698" s="70"/>
    </row>
    <row r="63699" spans="31:31" ht="15.75" x14ac:dyDescent="0.3">
      <c r="AE63699" s="70"/>
    </row>
    <row r="63700" spans="31:31" ht="15.75" x14ac:dyDescent="0.3">
      <c r="AE63700" s="70"/>
    </row>
    <row r="63701" spans="31:31" ht="15.75" x14ac:dyDescent="0.3">
      <c r="AE63701" s="70"/>
    </row>
    <row r="63702" spans="31:31" ht="15.75" x14ac:dyDescent="0.3">
      <c r="AE63702" s="70"/>
    </row>
    <row r="63703" spans="31:31" ht="15.75" x14ac:dyDescent="0.3">
      <c r="AE63703" s="70"/>
    </row>
    <row r="63704" spans="31:31" ht="15.75" x14ac:dyDescent="0.3">
      <c r="AE63704" s="70"/>
    </row>
    <row r="63705" spans="31:31" ht="15.75" x14ac:dyDescent="0.3">
      <c r="AE63705" s="70"/>
    </row>
    <row r="63706" spans="31:31" ht="15.75" x14ac:dyDescent="0.3">
      <c r="AE63706" s="70"/>
    </row>
    <row r="63707" spans="31:31" ht="15.75" x14ac:dyDescent="0.3">
      <c r="AE63707" s="70"/>
    </row>
    <row r="63708" spans="31:31" ht="15.75" x14ac:dyDescent="0.3">
      <c r="AE63708" s="70"/>
    </row>
    <row r="63709" spans="31:31" ht="15.75" x14ac:dyDescent="0.3">
      <c r="AE63709" s="70"/>
    </row>
    <row r="63710" spans="31:31" ht="15.75" x14ac:dyDescent="0.3">
      <c r="AE63710" s="70"/>
    </row>
    <row r="63711" spans="31:31" ht="15.75" x14ac:dyDescent="0.3">
      <c r="AE63711" s="70"/>
    </row>
    <row r="63712" spans="31:31" ht="15.75" x14ac:dyDescent="0.3">
      <c r="AE63712" s="70"/>
    </row>
    <row r="63713" spans="31:31" ht="15.75" x14ac:dyDescent="0.3">
      <c r="AE63713" s="70"/>
    </row>
    <row r="63714" spans="31:31" ht="15.75" x14ac:dyDescent="0.3">
      <c r="AE63714" s="70"/>
    </row>
    <row r="63715" spans="31:31" ht="15.75" x14ac:dyDescent="0.3">
      <c r="AE63715" s="70"/>
    </row>
    <row r="63716" spans="31:31" ht="15.75" x14ac:dyDescent="0.3">
      <c r="AE63716" s="70"/>
    </row>
    <row r="63717" spans="31:31" ht="15.75" x14ac:dyDescent="0.3">
      <c r="AE63717" s="70"/>
    </row>
    <row r="63718" spans="31:31" ht="15.75" x14ac:dyDescent="0.3">
      <c r="AE63718" s="70"/>
    </row>
    <row r="63719" spans="31:31" ht="15.75" x14ac:dyDescent="0.3">
      <c r="AE63719" s="70"/>
    </row>
    <row r="63720" spans="31:31" ht="15.75" x14ac:dyDescent="0.3">
      <c r="AE63720" s="70"/>
    </row>
    <row r="63721" spans="31:31" ht="15.75" x14ac:dyDescent="0.3">
      <c r="AE63721" s="70"/>
    </row>
    <row r="63722" spans="31:31" ht="15.75" x14ac:dyDescent="0.3">
      <c r="AE63722" s="70"/>
    </row>
    <row r="63723" spans="31:31" ht="15.75" x14ac:dyDescent="0.3">
      <c r="AE63723" s="70"/>
    </row>
    <row r="63724" spans="31:31" ht="15.75" x14ac:dyDescent="0.3">
      <c r="AE63724" s="70"/>
    </row>
    <row r="63725" spans="31:31" ht="15.75" x14ac:dyDescent="0.3">
      <c r="AE63725" s="70"/>
    </row>
    <row r="63726" spans="31:31" ht="15.75" x14ac:dyDescent="0.3">
      <c r="AE63726" s="70"/>
    </row>
    <row r="63727" spans="31:31" ht="15.75" x14ac:dyDescent="0.3">
      <c r="AE63727" s="70"/>
    </row>
    <row r="63728" spans="31:31" ht="15.75" x14ac:dyDescent="0.3">
      <c r="AE63728" s="70"/>
    </row>
    <row r="63729" spans="31:31" ht="15.75" x14ac:dyDescent="0.3">
      <c r="AE63729" s="70"/>
    </row>
    <row r="63730" spans="31:31" ht="15.75" x14ac:dyDescent="0.3">
      <c r="AE63730" s="70"/>
    </row>
    <row r="63731" spans="31:31" ht="15.75" x14ac:dyDescent="0.3">
      <c r="AE63731" s="70"/>
    </row>
    <row r="63732" spans="31:31" ht="15.75" x14ac:dyDescent="0.3">
      <c r="AE63732" s="70"/>
    </row>
    <row r="63733" spans="31:31" ht="15.75" x14ac:dyDescent="0.3">
      <c r="AE63733" s="70"/>
    </row>
    <row r="63734" spans="31:31" ht="15.75" x14ac:dyDescent="0.3">
      <c r="AE63734" s="70"/>
    </row>
    <row r="63735" spans="31:31" ht="15.75" x14ac:dyDescent="0.3">
      <c r="AE63735" s="70"/>
    </row>
    <row r="63736" spans="31:31" ht="15.75" x14ac:dyDescent="0.3">
      <c r="AE63736" s="70"/>
    </row>
    <row r="63737" spans="31:31" ht="15.75" x14ac:dyDescent="0.3">
      <c r="AE63737" s="70"/>
    </row>
    <row r="63738" spans="31:31" ht="15.75" x14ac:dyDescent="0.3">
      <c r="AE63738" s="70"/>
    </row>
    <row r="63739" spans="31:31" ht="15.75" x14ac:dyDescent="0.3">
      <c r="AE63739" s="70"/>
    </row>
    <row r="63740" spans="31:31" ht="15.75" x14ac:dyDescent="0.3">
      <c r="AE63740" s="70"/>
    </row>
    <row r="63741" spans="31:31" ht="15.75" x14ac:dyDescent="0.3">
      <c r="AE63741" s="70"/>
    </row>
    <row r="63742" spans="31:31" ht="15.75" x14ac:dyDescent="0.3">
      <c r="AE63742" s="70"/>
    </row>
    <row r="63743" spans="31:31" ht="15.75" x14ac:dyDescent="0.3">
      <c r="AE63743" s="70"/>
    </row>
    <row r="63744" spans="31:31" ht="15.75" x14ac:dyDescent="0.3">
      <c r="AE63744" s="70"/>
    </row>
    <row r="63745" spans="31:31" ht="15.75" x14ac:dyDescent="0.3">
      <c r="AE63745" s="70"/>
    </row>
    <row r="63746" spans="31:31" ht="15.75" x14ac:dyDescent="0.3">
      <c r="AE63746" s="70"/>
    </row>
    <row r="63747" spans="31:31" ht="15.75" x14ac:dyDescent="0.3">
      <c r="AE63747" s="70"/>
    </row>
    <row r="63748" spans="31:31" ht="15.75" x14ac:dyDescent="0.3">
      <c r="AE63748" s="70"/>
    </row>
    <row r="63749" spans="31:31" ht="15.75" x14ac:dyDescent="0.3">
      <c r="AE63749" s="70"/>
    </row>
    <row r="63750" spans="31:31" ht="15.75" x14ac:dyDescent="0.3">
      <c r="AE63750" s="70"/>
    </row>
    <row r="63751" spans="31:31" ht="15.75" x14ac:dyDescent="0.3">
      <c r="AE63751" s="70"/>
    </row>
    <row r="63752" spans="31:31" ht="15.75" x14ac:dyDescent="0.3">
      <c r="AE63752" s="70"/>
    </row>
    <row r="63753" spans="31:31" ht="15.75" x14ac:dyDescent="0.3">
      <c r="AE63753" s="70"/>
    </row>
    <row r="63754" spans="31:31" ht="15.75" x14ac:dyDescent="0.3">
      <c r="AE63754" s="70"/>
    </row>
    <row r="63755" spans="31:31" ht="15.75" x14ac:dyDescent="0.3">
      <c r="AE63755" s="70"/>
    </row>
    <row r="63756" spans="31:31" ht="15.75" x14ac:dyDescent="0.3">
      <c r="AE63756" s="70"/>
    </row>
    <row r="63757" spans="31:31" ht="15.75" x14ac:dyDescent="0.3">
      <c r="AE63757" s="70"/>
    </row>
    <row r="63758" spans="31:31" ht="15.75" x14ac:dyDescent="0.3">
      <c r="AE63758" s="70"/>
    </row>
    <row r="63759" spans="31:31" ht="15.75" x14ac:dyDescent="0.3">
      <c r="AE63759" s="70"/>
    </row>
    <row r="63760" spans="31:31" ht="15.75" x14ac:dyDescent="0.3">
      <c r="AE63760" s="70"/>
    </row>
    <row r="63761" spans="31:31" ht="15.75" x14ac:dyDescent="0.3">
      <c r="AE63761" s="70"/>
    </row>
    <row r="63762" spans="31:31" ht="15.75" x14ac:dyDescent="0.3">
      <c r="AE63762" s="70"/>
    </row>
    <row r="63763" spans="31:31" ht="15.75" x14ac:dyDescent="0.3">
      <c r="AE63763" s="70"/>
    </row>
    <row r="63764" spans="31:31" ht="15.75" x14ac:dyDescent="0.3">
      <c r="AE63764" s="70"/>
    </row>
    <row r="63765" spans="31:31" ht="15.75" x14ac:dyDescent="0.3">
      <c r="AE63765" s="70"/>
    </row>
    <row r="63766" spans="31:31" ht="15.75" x14ac:dyDescent="0.3">
      <c r="AE63766" s="70"/>
    </row>
    <row r="63767" spans="31:31" ht="15.75" x14ac:dyDescent="0.3">
      <c r="AE63767" s="70"/>
    </row>
    <row r="63768" spans="31:31" ht="15.75" x14ac:dyDescent="0.3">
      <c r="AE63768" s="70"/>
    </row>
    <row r="63769" spans="31:31" ht="15.75" x14ac:dyDescent="0.3">
      <c r="AE63769" s="70"/>
    </row>
    <row r="63770" spans="31:31" ht="15.75" x14ac:dyDescent="0.3">
      <c r="AE63770" s="70"/>
    </row>
    <row r="63771" spans="31:31" ht="15.75" x14ac:dyDescent="0.3">
      <c r="AE63771" s="70"/>
    </row>
    <row r="63772" spans="31:31" ht="15.75" x14ac:dyDescent="0.3">
      <c r="AE63772" s="70"/>
    </row>
    <row r="63773" spans="31:31" ht="15.75" x14ac:dyDescent="0.3">
      <c r="AE63773" s="70"/>
    </row>
    <row r="63774" spans="31:31" ht="15.75" x14ac:dyDescent="0.3">
      <c r="AE63774" s="70"/>
    </row>
    <row r="63775" spans="31:31" ht="15.75" x14ac:dyDescent="0.3">
      <c r="AE63775" s="70"/>
    </row>
    <row r="63776" spans="31:31" ht="15.75" x14ac:dyDescent="0.3">
      <c r="AE63776" s="70"/>
    </row>
    <row r="63777" spans="31:31" ht="15.75" x14ac:dyDescent="0.3">
      <c r="AE63777" s="70"/>
    </row>
    <row r="63778" spans="31:31" ht="15.75" x14ac:dyDescent="0.3">
      <c r="AE63778" s="70"/>
    </row>
    <row r="63779" spans="31:31" ht="15.75" x14ac:dyDescent="0.3">
      <c r="AE63779" s="70"/>
    </row>
    <row r="63780" spans="31:31" ht="15.75" x14ac:dyDescent="0.3">
      <c r="AE63780" s="70"/>
    </row>
    <row r="63781" spans="31:31" ht="15.75" x14ac:dyDescent="0.3">
      <c r="AE63781" s="70"/>
    </row>
    <row r="63782" spans="31:31" ht="15.75" x14ac:dyDescent="0.3">
      <c r="AE63782" s="70"/>
    </row>
    <row r="63783" spans="31:31" ht="15.75" x14ac:dyDescent="0.3">
      <c r="AE63783" s="70"/>
    </row>
    <row r="63784" spans="31:31" ht="15.75" x14ac:dyDescent="0.3">
      <c r="AE63784" s="70"/>
    </row>
    <row r="63785" spans="31:31" ht="15.75" x14ac:dyDescent="0.3">
      <c r="AE63785" s="70"/>
    </row>
    <row r="63786" spans="31:31" ht="15.75" x14ac:dyDescent="0.3">
      <c r="AE63786" s="70"/>
    </row>
    <row r="63787" spans="31:31" ht="15.75" x14ac:dyDescent="0.3">
      <c r="AE63787" s="70"/>
    </row>
    <row r="63788" spans="31:31" ht="15.75" x14ac:dyDescent="0.3">
      <c r="AE63788" s="70"/>
    </row>
    <row r="63789" spans="31:31" ht="15.75" x14ac:dyDescent="0.3">
      <c r="AE63789" s="70"/>
    </row>
    <row r="63790" spans="31:31" ht="15.75" x14ac:dyDescent="0.3">
      <c r="AE63790" s="70"/>
    </row>
    <row r="63791" spans="31:31" ht="15.75" x14ac:dyDescent="0.3">
      <c r="AE63791" s="70"/>
    </row>
    <row r="63792" spans="31:31" ht="15.75" x14ac:dyDescent="0.3">
      <c r="AE63792" s="70"/>
    </row>
    <row r="63793" spans="31:31" ht="15.75" x14ac:dyDescent="0.3">
      <c r="AE63793" s="70"/>
    </row>
    <row r="63794" spans="31:31" ht="15.75" x14ac:dyDescent="0.3">
      <c r="AE63794" s="70"/>
    </row>
    <row r="63795" spans="31:31" ht="15.75" x14ac:dyDescent="0.3">
      <c r="AE63795" s="70"/>
    </row>
    <row r="63796" spans="31:31" ht="15.75" x14ac:dyDescent="0.3">
      <c r="AE63796" s="70"/>
    </row>
    <row r="63797" spans="31:31" ht="15.75" x14ac:dyDescent="0.3">
      <c r="AE63797" s="70"/>
    </row>
    <row r="63798" spans="31:31" ht="15.75" x14ac:dyDescent="0.3">
      <c r="AE63798" s="70"/>
    </row>
    <row r="63799" spans="31:31" ht="15.75" x14ac:dyDescent="0.3">
      <c r="AE63799" s="70"/>
    </row>
    <row r="63800" spans="31:31" ht="15.75" x14ac:dyDescent="0.3">
      <c r="AE63800" s="70"/>
    </row>
    <row r="63801" spans="31:31" ht="15.75" x14ac:dyDescent="0.3">
      <c r="AE63801" s="70"/>
    </row>
    <row r="63802" spans="31:31" ht="15.75" x14ac:dyDescent="0.3">
      <c r="AE63802" s="70"/>
    </row>
    <row r="63803" spans="31:31" ht="15.75" x14ac:dyDescent="0.3">
      <c r="AE63803" s="70"/>
    </row>
    <row r="63804" spans="31:31" ht="15.75" x14ac:dyDescent="0.3">
      <c r="AE63804" s="70"/>
    </row>
    <row r="63805" spans="31:31" ht="15.75" x14ac:dyDescent="0.3">
      <c r="AE63805" s="70"/>
    </row>
    <row r="63806" spans="31:31" ht="15.75" x14ac:dyDescent="0.3">
      <c r="AE63806" s="70"/>
    </row>
    <row r="63807" spans="31:31" ht="15.75" x14ac:dyDescent="0.3">
      <c r="AE63807" s="70"/>
    </row>
    <row r="63808" spans="31:31" ht="15.75" x14ac:dyDescent="0.3">
      <c r="AE63808" s="70"/>
    </row>
    <row r="63809" spans="31:31" ht="15.75" x14ac:dyDescent="0.3">
      <c r="AE63809" s="70"/>
    </row>
    <row r="63810" spans="31:31" ht="15.75" x14ac:dyDescent="0.3">
      <c r="AE63810" s="70"/>
    </row>
    <row r="63811" spans="31:31" ht="15.75" x14ac:dyDescent="0.3">
      <c r="AE63811" s="70"/>
    </row>
    <row r="63812" spans="31:31" ht="15.75" x14ac:dyDescent="0.3">
      <c r="AE63812" s="70"/>
    </row>
    <row r="63813" spans="31:31" ht="15.75" x14ac:dyDescent="0.3">
      <c r="AE63813" s="70"/>
    </row>
    <row r="63814" spans="31:31" ht="15.75" x14ac:dyDescent="0.3">
      <c r="AE63814" s="70"/>
    </row>
    <row r="63815" spans="31:31" ht="15.75" x14ac:dyDescent="0.3">
      <c r="AE63815" s="70"/>
    </row>
    <row r="63816" spans="31:31" ht="15.75" x14ac:dyDescent="0.3">
      <c r="AE63816" s="70"/>
    </row>
    <row r="63817" spans="31:31" ht="15.75" x14ac:dyDescent="0.3">
      <c r="AE63817" s="70"/>
    </row>
    <row r="63818" spans="31:31" ht="15.75" x14ac:dyDescent="0.3">
      <c r="AE63818" s="70"/>
    </row>
    <row r="63819" spans="31:31" ht="15.75" x14ac:dyDescent="0.3">
      <c r="AE63819" s="70"/>
    </row>
    <row r="63820" spans="31:31" ht="15.75" x14ac:dyDescent="0.3">
      <c r="AE63820" s="70"/>
    </row>
    <row r="63821" spans="31:31" ht="15.75" x14ac:dyDescent="0.3">
      <c r="AE63821" s="70"/>
    </row>
    <row r="63822" spans="31:31" ht="15.75" x14ac:dyDescent="0.3">
      <c r="AE63822" s="70"/>
    </row>
    <row r="63823" spans="31:31" ht="15.75" x14ac:dyDescent="0.3">
      <c r="AE63823" s="70"/>
    </row>
    <row r="63824" spans="31:31" ht="15.75" x14ac:dyDescent="0.3">
      <c r="AE63824" s="70"/>
    </row>
    <row r="63825" spans="31:31" ht="15.75" x14ac:dyDescent="0.3">
      <c r="AE63825" s="70"/>
    </row>
    <row r="63826" spans="31:31" ht="15.75" x14ac:dyDescent="0.3">
      <c r="AE63826" s="70"/>
    </row>
    <row r="63827" spans="31:31" ht="15.75" x14ac:dyDescent="0.3">
      <c r="AE63827" s="70"/>
    </row>
    <row r="63828" spans="31:31" ht="15.75" x14ac:dyDescent="0.3">
      <c r="AE63828" s="70"/>
    </row>
    <row r="63829" spans="31:31" ht="15.75" x14ac:dyDescent="0.3">
      <c r="AE63829" s="70"/>
    </row>
    <row r="63830" spans="31:31" ht="15.75" x14ac:dyDescent="0.3">
      <c r="AE63830" s="70"/>
    </row>
    <row r="63831" spans="31:31" ht="15.75" x14ac:dyDescent="0.3">
      <c r="AE63831" s="70"/>
    </row>
    <row r="63832" spans="31:31" ht="15.75" x14ac:dyDescent="0.3">
      <c r="AE63832" s="70"/>
    </row>
    <row r="63833" spans="31:31" ht="15.75" x14ac:dyDescent="0.3">
      <c r="AE63833" s="70"/>
    </row>
    <row r="63834" spans="31:31" ht="15.75" x14ac:dyDescent="0.3">
      <c r="AE63834" s="70"/>
    </row>
    <row r="63835" spans="31:31" ht="15.75" x14ac:dyDescent="0.3">
      <c r="AE63835" s="70"/>
    </row>
    <row r="63836" spans="31:31" ht="15.75" x14ac:dyDescent="0.3">
      <c r="AE63836" s="70"/>
    </row>
    <row r="63837" spans="31:31" ht="15.75" x14ac:dyDescent="0.3">
      <c r="AE63837" s="70"/>
    </row>
    <row r="63838" spans="31:31" ht="15.75" x14ac:dyDescent="0.3">
      <c r="AE63838" s="70"/>
    </row>
    <row r="63839" spans="31:31" ht="15.75" x14ac:dyDescent="0.3">
      <c r="AE63839" s="70"/>
    </row>
    <row r="63840" spans="31:31" ht="15.75" x14ac:dyDescent="0.3">
      <c r="AE63840" s="70"/>
    </row>
    <row r="63841" spans="31:31" ht="15.75" x14ac:dyDescent="0.3">
      <c r="AE63841" s="70"/>
    </row>
    <row r="63842" spans="31:31" ht="15.75" x14ac:dyDescent="0.3">
      <c r="AE63842" s="70"/>
    </row>
    <row r="63843" spans="31:31" ht="15.75" x14ac:dyDescent="0.3">
      <c r="AE63843" s="70"/>
    </row>
    <row r="63844" spans="31:31" ht="15.75" x14ac:dyDescent="0.3">
      <c r="AE63844" s="70"/>
    </row>
    <row r="63845" spans="31:31" ht="15.75" x14ac:dyDescent="0.3">
      <c r="AE63845" s="70"/>
    </row>
    <row r="63846" spans="31:31" ht="15.75" x14ac:dyDescent="0.3">
      <c r="AE63846" s="70"/>
    </row>
    <row r="63847" spans="31:31" ht="15.75" x14ac:dyDescent="0.3">
      <c r="AE63847" s="70"/>
    </row>
    <row r="63848" spans="31:31" ht="15.75" x14ac:dyDescent="0.3">
      <c r="AE63848" s="70"/>
    </row>
    <row r="63849" spans="31:31" ht="15.75" x14ac:dyDescent="0.3">
      <c r="AE63849" s="70"/>
    </row>
    <row r="63850" spans="31:31" ht="15.75" x14ac:dyDescent="0.3">
      <c r="AE63850" s="70"/>
    </row>
    <row r="63851" spans="31:31" ht="15.75" x14ac:dyDescent="0.3">
      <c r="AE63851" s="70"/>
    </row>
    <row r="63852" spans="31:31" ht="15.75" x14ac:dyDescent="0.3">
      <c r="AE63852" s="70"/>
    </row>
    <row r="63853" spans="31:31" ht="15.75" x14ac:dyDescent="0.3">
      <c r="AE63853" s="70"/>
    </row>
    <row r="63854" spans="31:31" ht="15.75" x14ac:dyDescent="0.3">
      <c r="AE63854" s="70"/>
    </row>
    <row r="63855" spans="31:31" ht="15.75" x14ac:dyDescent="0.3">
      <c r="AE63855" s="70"/>
    </row>
    <row r="63856" spans="31:31" ht="15.75" x14ac:dyDescent="0.3">
      <c r="AE63856" s="70"/>
    </row>
    <row r="63857" spans="31:31" ht="15.75" x14ac:dyDescent="0.3">
      <c r="AE63857" s="70"/>
    </row>
    <row r="63858" spans="31:31" ht="15.75" x14ac:dyDescent="0.3">
      <c r="AE63858" s="70"/>
    </row>
    <row r="63859" spans="31:31" ht="15.75" x14ac:dyDescent="0.3">
      <c r="AE63859" s="70"/>
    </row>
    <row r="63860" spans="31:31" ht="15.75" x14ac:dyDescent="0.3">
      <c r="AE63860" s="70"/>
    </row>
    <row r="63861" spans="31:31" ht="15.75" x14ac:dyDescent="0.3">
      <c r="AE63861" s="70"/>
    </row>
    <row r="63862" spans="31:31" ht="15.75" x14ac:dyDescent="0.3">
      <c r="AE63862" s="70"/>
    </row>
    <row r="63863" spans="31:31" ht="15.75" x14ac:dyDescent="0.3">
      <c r="AE63863" s="70"/>
    </row>
    <row r="63864" spans="31:31" ht="15.75" x14ac:dyDescent="0.3">
      <c r="AE63864" s="70"/>
    </row>
    <row r="63865" spans="31:31" ht="15.75" x14ac:dyDescent="0.3">
      <c r="AE63865" s="70"/>
    </row>
    <row r="63866" spans="31:31" ht="15.75" x14ac:dyDescent="0.3">
      <c r="AE63866" s="70"/>
    </row>
    <row r="63867" spans="31:31" ht="15.75" x14ac:dyDescent="0.3">
      <c r="AE63867" s="70"/>
    </row>
    <row r="63868" spans="31:31" ht="15.75" x14ac:dyDescent="0.3">
      <c r="AE63868" s="70"/>
    </row>
    <row r="63869" spans="31:31" ht="15.75" x14ac:dyDescent="0.3">
      <c r="AE63869" s="70"/>
    </row>
    <row r="63870" spans="31:31" ht="15.75" x14ac:dyDescent="0.3">
      <c r="AE63870" s="70"/>
    </row>
    <row r="63871" spans="31:31" ht="15.75" x14ac:dyDescent="0.3">
      <c r="AE63871" s="70"/>
    </row>
    <row r="63872" spans="31:31" ht="15.75" x14ac:dyDescent="0.3">
      <c r="AE63872" s="70"/>
    </row>
    <row r="63873" spans="31:31" ht="15.75" x14ac:dyDescent="0.3">
      <c r="AE63873" s="70"/>
    </row>
    <row r="63874" spans="31:31" ht="15.75" x14ac:dyDescent="0.3">
      <c r="AE63874" s="70"/>
    </row>
    <row r="63875" spans="31:31" ht="15.75" x14ac:dyDescent="0.3">
      <c r="AE63875" s="70"/>
    </row>
    <row r="63876" spans="31:31" ht="15.75" x14ac:dyDescent="0.3">
      <c r="AE63876" s="70"/>
    </row>
    <row r="63877" spans="31:31" ht="15.75" x14ac:dyDescent="0.3">
      <c r="AE63877" s="70"/>
    </row>
    <row r="63878" spans="31:31" ht="15.75" x14ac:dyDescent="0.3">
      <c r="AE63878" s="70"/>
    </row>
    <row r="63879" spans="31:31" ht="15.75" x14ac:dyDescent="0.3">
      <c r="AE63879" s="70"/>
    </row>
    <row r="63880" spans="31:31" ht="15.75" x14ac:dyDescent="0.3">
      <c r="AE63880" s="70"/>
    </row>
    <row r="63881" spans="31:31" ht="15.75" x14ac:dyDescent="0.3">
      <c r="AE63881" s="70"/>
    </row>
    <row r="63882" spans="31:31" ht="15.75" x14ac:dyDescent="0.3">
      <c r="AE63882" s="70"/>
    </row>
    <row r="63883" spans="31:31" ht="15.75" x14ac:dyDescent="0.3">
      <c r="AE63883" s="70"/>
    </row>
    <row r="63884" spans="31:31" ht="15.75" x14ac:dyDescent="0.3">
      <c r="AE63884" s="70"/>
    </row>
    <row r="63885" spans="31:31" ht="15.75" x14ac:dyDescent="0.3">
      <c r="AE63885" s="70"/>
    </row>
    <row r="63886" spans="31:31" ht="15.75" x14ac:dyDescent="0.3">
      <c r="AE63886" s="70"/>
    </row>
    <row r="63887" spans="31:31" ht="15.75" x14ac:dyDescent="0.3">
      <c r="AE63887" s="70"/>
    </row>
    <row r="63888" spans="31:31" ht="15.75" x14ac:dyDescent="0.3">
      <c r="AE63888" s="70"/>
    </row>
    <row r="63889" spans="31:31" ht="15.75" x14ac:dyDescent="0.3">
      <c r="AE63889" s="70"/>
    </row>
    <row r="63890" spans="31:31" ht="15.75" x14ac:dyDescent="0.3">
      <c r="AE63890" s="70"/>
    </row>
    <row r="63891" spans="31:31" ht="15.75" x14ac:dyDescent="0.3">
      <c r="AE63891" s="70"/>
    </row>
    <row r="63892" spans="31:31" ht="15.75" x14ac:dyDescent="0.3">
      <c r="AE63892" s="70"/>
    </row>
    <row r="63893" spans="31:31" ht="15.75" x14ac:dyDescent="0.3">
      <c r="AE63893" s="70"/>
    </row>
    <row r="63894" spans="31:31" ht="15.75" x14ac:dyDescent="0.3">
      <c r="AE63894" s="70"/>
    </row>
    <row r="63895" spans="31:31" ht="15.75" x14ac:dyDescent="0.3">
      <c r="AE63895" s="70"/>
    </row>
    <row r="63896" spans="31:31" ht="15.75" x14ac:dyDescent="0.3">
      <c r="AE63896" s="70"/>
    </row>
    <row r="63897" spans="31:31" ht="15.75" x14ac:dyDescent="0.3">
      <c r="AE63897" s="70"/>
    </row>
    <row r="63898" spans="31:31" ht="15.75" x14ac:dyDescent="0.3">
      <c r="AE63898" s="70"/>
    </row>
    <row r="63899" spans="31:31" ht="15.75" x14ac:dyDescent="0.3">
      <c r="AE63899" s="70"/>
    </row>
    <row r="63900" spans="31:31" ht="15.75" x14ac:dyDescent="0.3">
      <c r="AE63900" s="70"/>
    </row>
    <row r="63901" spans="31:31" ht="15.75" x14ac:dyDescent="0.3">
      <c r="AE63901" s="70"/>
    </row>
    <row r="63902" spans="31:31" ht="15.75" x14ac:dyDescent="0.3">
      <c r="AE63902" s="70"/>
    </row>
    <row r="63903" spans="31:31" ht="15.75" x14ac:dyDescent="0.3">
      <c r="AE63903" s="70"/>
    </row>
    <row r="63904" spans="31:31" ht="15.75" x14ac:dyDescent="0.3">
      <c r="AE63904" s="70"/>
    </row>
    <row r="63905" spans="31:31" ht="15.75" x14ac:dyDescent="0.3">
      <c r="AE63905" s="70"/>
    </row>
    <row r="63906" spans="31:31" ht="15.75" x14ac:dyDescent="0.3">
      <c r="AE63906" s="70"/>
    </row>
    <row r="63907" spans="31:31" ht="15.75" x14ac:dyDescent="0.3">
      <c r="AE63907" s="70"/>
    </row>
    <row r="63908" spans="31:31" ht="15.75" x14ac:dyDescent="0.3">
      <c r="AE63908" s="70"/>
    </row>
    <row r="63909" spans="31:31" ht="15.75" x14ac:dyDescent="0.3">
      <c r="AE63909" s="70"/>
    </row>
    <row r="63910" spans="31:31" ht="15.75" x14ac:dyDescent="0.3">
      <c r="AE63910" s="70"/>
    </row>
    <row r="63911" spans="31:31" ht="15.75" x14ac:dyDescent="0.3">
      <c r="AE63911" s="70"/>
    </row>
    <row r="63912" spans="31:31" ht="15.75" x14ac:dyDescent="0.3">
      <c r="AE63912" s="70"/>
    </row>
    <row r="63913" spans="31:31" ht="15.75" x14ac:dyDescent="0.3">
      <c r="AE63913" s="70"/>
    </row>
    <row r="63914" spans="31:31" ht="15.75" x14ac:dyDescent="0.3">
      <c r="AE63914" s="70"/>
    </row>
    <row r="63915" spans="31:31" ht="15.75" x14ac:dyDescent="0.3">
      <c r="AE63915" s="70"/>
    </row>
    <row r="63916" spans="31:31" ht="15.75" x14ac:dyDescent="0.3">
      <c r="AE63916" s="70"/>
    </row>
    <row r="63917" spans="31:31" ht="15.75" x14ac:dyDescent="0.3">
      <c r="AE63917" s="70"/>
    </row>
    <row r="63918" spans="31:31" ht="15.75" x14ac:dyDescent="0.3">
      <c r="AE63918" s="70"/>
    </row>
    <row r="63919" spans="31:31" ht="15.75" x14ac:dyDescent="0.3">
      <c r="AE63919" s="70"/>
    </row>
    <row r="63920" spans="31:31" ht="15.75" x14ac:dyDescent="0.3">
      <c r="AE63920" s="70"/>
    </row>
    <row r="63921" spans="31:31" ht="15.75" x14ac:dyDescent="0.3">
      <c r="AE63921" s="70"/>
    </row>
    <row r="63922" spans="31:31" ht="15.75" x14ac:dyDescent="0.3">
      <c r="AE63922" s="70"/>
    </row>
    <row r="63923" spans="31:31" ht="15.75" x14ac:dyDescent="0.3">
      <c r="AE63923" s="70"/>
    </row>
    <row r="63924" spans="31:31" ht="15.75" x14ac:dyDescent="0.3">
      <c r="AE63924" s="70"/>
    </row>
    <row r="63925" spans="31:31" ht="15.75" x14ac:dyDescent="0.3">
      <c r="AE63925" s="70"/>
    </row>
    <row r="63926" spans="31:31" ht="15.75" x14ac:dyDescent="0.3">
      <c r="AE63926" s="70"/>
    </row>
    <row r="63927" spans="31:31" ht="15.75" x14ac:dyDescent="0.3">
      <c r="AE63927" s="70"/>
    </row>
    <row r="63928" spans="31:31" ht="15.75" x14ac:dyDescent="0.3">
      <c r="AE63928" s="70"/>
    </row>
    <row r="63929" spans="31:31" ht="15.75" x14ac:dyDescent="0.3">
      <c r="AE63929" s="70"/>
    </row>
    <row r="63930" spans="31:31" ht="15.75" x14ac:dyDescent="0.3">
      <c r="AE63930" s="70"/>
    </row>
    <row r="63931" spans="31:31" ht="15.75" x14ac:dyDescent="0.3">
      <c r="AE63931" s="70"/>
    </row>
    <row r="63932" spans="31:31" ht="15.75" x14ac:dyDescent="0.3">
      <c r="AE63932" s="70"/>
    </row>
    <row r="63933" spans="31:31" ht="15.75" x14ac:dyDescent="0.3">
      <c r="AE63933" s="70"/>
    </row>
    <row r="63934" spans="31:31" ht="15.75" x14ac:dyDescent="0.3">
      <c r="AE63934" s="70"/>
    </row>
    <row r="63935" spans="31:31" ht="15.75" x14ac:dyDescent="0.3">
      <c r="AE63935" s="70"/>
    </row>
    <row r="63936" spans="31:31" ht="15.75" x14ac:dyDescent="0.3">
      <c r="AE63936" s="70"/>
    </row>
    <row r="63937" spans="31:31" ht="15.75" x14ac:dyDescent="0.3">
      <c r="AE63937" s="70"/>
    </row>
    <row r="63938" spans="31:31" ht="15.75" x14ac:dyDescent="0.3">
      <c r="AE63938" s="70"/>
    </row>
    <row r="63939" spans="31:31" ht="15.75" x14ac:dyDescent="0.3">
      <c r="AE63939" s="70"/>
    </row>
    <row r="63940" spans="31:31" ht="15.75" x14ac:dyDescent="0.3">
      <c r="AE63940" s="70"/>
    </row>
    <row r="63941" spans="31:31" ht="15.75" x14ac:dyDescent="0.3">
      <c r="AE63941" s="70"/>
    </row>
    <row r="63942" spans="31:31" ht="15.75" x14ac:dyDescent="0.3">
      <c r="AE63942" s="70"/>
    </row>
    <row r="63943" spans="31:31" ht="15.75" x14ac:dyDescent="0.3">
      <c r="AE63943" s="70"/>
    </row>
    <row r="63944" spans="31:31" ht="15.75" x14ac:dyDescent="0.3">
      <c r="AE63944" s="70"/>
    </row>
    <row r="63945" spans="31:31" ht="15.75" x14ac:dyDescent="0.3">
      <c r="AE63945" s="70"/>
    </row>
    <row r="63946" spans="31:31" ht="15.75" x14ac:dyDescent="0.3">
      <c r="AE63946" s="70"/>
    </row>
    <row r="63947" spans="31:31" ht="15.75" x14ac:dyDescent="0.3">
      <c r="AE63947" s="70"/>
    </row>
    <row r="63948" spans="31:31" ht="15.75" x14ac:dyDescent="0.3">
      <c r="AE63948" s="70"/>
    </row>
    <row r="63949" spans="31:31" ht="15.75" x14ac:dyDescent="0.3">
      <c r="AE63949" s="70"/>
    </row>
    <row r="63950" spans="31:31" ht="15.75" x14ac:dyDescent="0.3">
      <c r="AE63950" s="70"/>
    </row>
    <row r="63951" spans="31:31" ht="15.75" x14ac:dyDescent="0.3">
      <c r="AE63951" s="70"/>
    </row>
    <row r="63952" spans="31:31" ht="15.75" x14ac:dyDescent="0.3">
      <c r="AE63952" s="70"/>
    </row>
    <row r="63953" spans="31:31" ht="15.75" x14ac:dyDescent="0.3">
      <c r="AE63953" s="70"/>
    </row>
    <row r="63954" spans="31:31" ht="15.75" x14ac:dyDescent="0.3">
      <c r="AE63954" s="70"/>
    </row>
    <row r="63955" spans="31:31" ht="15.75" x14ac:dyDescent="0.3">
      <c r="AE63955" s="70"/>
    </row>
    <row r="63956" spans="31:31" ht="15.75" x14ac:dyDescent="0.3">
      <c r="AE63956" s="70"/>
    </row>
    <row r="63957" spans="31:31" ht="15.75" x14ac:dyDescent="0.3">
      <c r="AE63957" s="70"/>
    </row>
    <row r="63958" spans="31:31" ht="15.75" x14ac:dyDescent="0.3">
      <c r="AE63958" s="70"/>
    </row>
    <row r="63959" spans="31:31" ht="15.75" x14ac:dyDescent="0.3">
      <c r="AE63959" s="70"/>
    </row>
    <row r="63960" spans="31:31" ht="15.75" x14ac:dyDescent="0.3">
      <c r="AE63960" s="70"/>
    </row>
    <row r="63961" spans="31:31" ht="15.75" x14ac:dyDescent="0.3">
      <c r="AE63961" s="70"/>
    </row>
    <row r="63962" spans="31:31" ht="15.75" x14ac:dyDescent="0.3">
      <c r="AE63962" s="70"/>
    </row>
    <row r="63963" spans="31:31" ht="15.75" x14ac:dyDescent="0.3">
      <c r="AE63963" s="70"/>
    </row>
    <row r="63964" spans="31:31" ht="15.75" x14ac:dyDescent="0.3">
      <c r="AE63964" s="70"/>
    </row>
    <row r="63965" spans="31:31" ht="15.75" x14ac:dyDescent="0.3">
      <c r="AE63965" s="70"/>
    </row>
    <row r="63966" spans="31:31" ht="15.75" x14ac:dyDescent="0.3">
      <c r="AE63966" s="70"/>
    </row>
    <row r="63967" spans="31:31" ht="15.75" x14ac:dyDescent="0.3">
      <c r="AE63967" s="70"/>
    </row>
    <row r="63968" spans="31:31" ht="15.75" x14ac:dyDescent="0.3">
      <c r="AE63968" s="70"/>
    </row>
    <row r="63969" spans="31:31" ht="15.75" x14ac:dyDescent="0.3">
      <c r="AE63969" s="70"/>
    </row>
    <row r="63970" spans="31:31" ht="15.75" x14ac:dyDescent="0.3">
      <c r="AE63970" s="70"/>
    </row>
    <row r="63971" spans="31:31" ht="15.75" x14ac:dyDescent="0.3">
      <c r="AE63971" s="70"/>
    </row>
    <row r="63972" spans="31:31" ht="15.75" x14ac:dyDescent="0.3">
      <c r="AE63972" s="70"/>
    </row>
    <row r="63973" spans="31:31" ht="15.75" x14ac:dyDescent="0.3">
      <c r="AE63973" s="70"/>
    </row>
    <row r="63974" spans="31:31" ht="15.75" x14ac:dyDescent="0.3">
      <c r="AE63974" s="70"/>
    </row>
    <row r="63975" spans="31:31" ht="15.75" x14ac:dyDescent="0.3">
      <c r="AE63975" s="70"/>
    </row>
    <row r="63976" spans="31:31" ht="15.75" x14ac:dyDescent="0.3">
      <c r="AE63976" s="70"/>
    </row>
    <row r="63977" spans="31:31" ht="15.75" x14ac:dyDescent="0.3">
      <c r="AE63977" s="70"/>
    </row>
    <row r="63978" spans="31:31" ht="15.75" x14ac:dyDescent="0.3">
      <c r="AE63978" s="70"/>
    </row>
    <row r="63979" spans="31:31" ht="15.75" x14ac:dyDescent="0.3">
      <c r="AE63979" s="70"/>
    </row>
    <row r="63980" spans="31:31" ht="15.75" x14ac:dyDescent="0.3">
      <c r="AE63980" s="70"/>
    </row>
    <row r="63981" spans="31:31" ht="15.75" x14ac:dyDescent="0.3">
      <c r="AE63981" s="70"/>
    </row>
    <row r="63982" spans="31:31" ht="15.75" x14ac:dyDescent="0.3">
      <c r="AE63982" s="70"/>
    </row>
    <row r="63983" spans="31:31" ht="15.75" x14ac:dyDescent="0.3">
      <c r="AE63983" s="70"/>
    </row>
    <row r="63984" spans="31:31" ht="15.75" x14ac:dyDescent="0.3">
      <c r="AE63984" s="70"/>
    </row>
    <row r="63985" spans="31:31" ht="15.75" x14ac:dyDescent="0.3">
      <c r="AE63985" s="70"/>
    </row>
    <row r="63986" spans="31:31" ht="15.75" x14ac:dyDescent="0.3">
      <c r="AE63986" s="70"/>
    </row>
    <row r="63987" spans="31:31" ht="15.75" x14ac:dyDescent="0.3">
      <c r="AE63987" s="70"/>
    </row>
    <row r="63988" spans="31:31" ht="15.75" x14ac:dyDescent="0.3">
      <c r="AE63988" s="70"/>
    </row>
    <row r="63989" spans="31:31" ht="15.75" x14ac:dyDescent="0.3">
      <c r="AE63989" s="70"/>
    </row>
    <row r="63990" spans="31:31" ht="15.75" x14ac:dyDescent="0.3">
      <c r="AE63990" s="70"/>
    </row>
    <row r="63991" spans="31:31" ht="15.75" x14ac:dyDescent="0.3">
      <c r="AE63991" s="70"/>
    </row>
    <row r="63992" spans="31:31" ht="15.75" x14ac:dyDescent="0.3">
      <c r="AE63992" s="70"/>
    </row>
    <row r="63993" spans="31:31" ht="15.75" x14ac:dyDescent="0.3">
      <c r="AE63993" s="70"/>
    </row>
    <row r="63994" spans="31:31" ht="15.75" x14ac:dyDescent="0.3">
      <c r="AE63994" s="70"/>
    </row>
    <row r="63995" spans="31:31" ht="15.75" x14ac:dyDescent="0.3">
      <c r="AE63995" s="70"/>
    </row>
    <row r="63996" spans="31:31" ht="15.75" x14ac:dyDescent="0.3">
      <c r="AE63996" s="70"/>
    </row>
    <row r="63997" spans="31:31" ht="15.75" x14ac:dyDescent="0.3">
      <c r="AE63997" s="70"/>
    </row>
    <row r="63998" spans="31:31" ht="15.75" x14ac:dyDescent="0.3">
      <c r="AE63998" s="70"/>
    </row>
    <row r="63999" spans="31:31" ht="15.75" x14ac:dyDescent="0.3">
      <c r="AE63999" s="70"/>
    </row>
    <row r="64000" spans="31:31" ht="15.75" x14ac:dyDescent="0.3">
      <c r="AE64000" s="70"/>
    </row>
    <row r="64001" spans="31:31" ht="15.75" x14ac:dyDescent="0.3">
      <c r="AE64001" s="70"/>
    </row>
    <row r="64002" spans="31:31" ht="15.75" x14ac:dyDescent="0.3">
      <c r="AE64002" s="70"/>
    </row>
    <row r="64003" spans="31:31" ht="15.75" x14ac:dyDescent="0.3">
      <c r="AE64003" s="70"/>
    </row>
    <row r="64004" spans="31:31" ht="15.75" x14ac:dyDescent="0.3">
      <c r="AE64004" s="70"/>
    </row>
    <row r="64005" spans="31:31" ht="15.75" x14ac:dyDescent="0.3">
      <c r="AE64005" s="70"/>
    </row>
    <row r="64006" spans="31:31" ht="15.75" x14ac:dyDescent="0.3">
      <c r="AE64006" s="70"/>
    </row>
    <row r="64007" spans="31:31" ht="15.75" x14ac:dyDescent="0.3">
      <c r="AE64007" s="70"/>
    </row>
    <row r="64008" spans="31:31" ht="15.75" x14ac:dyDescent="0.3">
      <c r="AE64008" s="70"/>
    </row>
    <row r="64009" spans="31:31" ht="15.75" x14ac:dyDescent="0.3">
      <c r="AE64009" s="70"/>
    </row>
    <row r="64010" spans="31:31" ht="15.75" x14ac:dyDescent="0.3">
      <c r="AE64010" s="70"/>
    </row>
    <row r="64011" spans="31:31" ht="15.75" x14ac:dyDescent="0.3">
      <c r="AE64011" s="70"/>
    </row>
    <row r="64012" spans="31:31" ht="15.75" x14ac:dyDescent="0.3">
      <c r="AE64012" s="70"/>
    </row>
    <row r="64013" spans="31:31" ht="15.75" x14ac:dyDescent="0.3">
      <c r="AE64013" s="70"/>
    </row>
    <row r="64014" spans="31:31" ht="15.75" x14ac:dyDescent="0.3">
      <c r="AE64014" s="70"/>
    </row>
    <row r="64015" spans="31:31" ht="15.75" x14ac:dyDescent="0.3">
      <c r="AE64015" s="70"/>
    </row>
    <row r="64016" spans="31:31" ht="15.75" x14ac:dyDescent="0.3">
      <c r="AE64016" s="70"/>
    </row>
    <row r="64017" spans="31:31" ht="15.75" x14ac:dyDescent="0.3">
      <c r="AE64017" s="70"/>
    </row>
    <row r="64018" spans="31:31" ht="15.75" x14ac:dyDescent="0.3">
      <c r="AE64018" s="70"/>
    </row>
    <row r="64019" spans="31:31" ht="15.75" x14ac:dyDescent="0.3">
      <c r="AE64019" s="70"/>
    </row>
    <row r="64020" spans="31:31" ht="15.75" x14ac:dyDescent="0.3">
      <c r="AE64020" s="70"/>
    </row>
    <row r="64021" spans="31:31" ht="15.75" x14ac:dyDescent="0.3">
      <c r="AE64021" s="70"/>
    </row>
    <row r="64022" spans="31:31" ht="15.75" x14ac:dyDescent="0.3">
      <c r="AE64022" s="70"/>
    </row>
    <row r="64023" spans="31:31" ht="15.75" x14ac:dyDescent="0.3">
      <c r="AE64023" s="70"/>
    </row>
    <row r="64024" spans="31:31" ht="15.75" x14ac:dyDescent="0.3">
      <c r="AE64024" s="70"/>
    </row>
    <row r="64025" spans="31:31" ht="15.75" x14ac:dyDescent="0.3">
      <c r="AE64025" s="70"/>
    </row>
    <row r="64026" spans="31:31" ht="15.75" x14ac:dyDescent="0.3">
      <c r="AE64026" s="70"/>
    </row>
    <row r="64027" spans="31:31" ht="15.75" x14ac:dyDescent="0.3">
      <c r="AE64027" s="70"/>
    </row>
    <row r="64028" spans="31:31" ht="15.75" x14ac:dyDescent="0.3">
      <c r="AE64028" s="70"/>
    </row>
    <row r="64029" spans="31:31" ht="15.75" x14ac:dyDescent="0.3">
      <c r="AE64029" s="70"/>
    </row>
    <row r="64030" spans="31:31" ht="15.75" x14ac:dyDescent="0.3">
      <c r="AE64030" s="70"/>
    </row>
    <row r="64031" spans="31:31" ht="15.75" x14ac:dyDescent="0.3">
      <c r="AE64031" s="70"/>
    </row>
    <row r="64032" spans="31:31" ht="15.75" x14ac:dyDescent="0.3">
      <c r="AE64032" s="70"/>
    </row>
    <row r="64033" spans="31:31" ht="15.75" x14ac:dyDescent="0.3">
      <c r="AE64033" s="70"/>
    </row>
    <row r="64034" spans="31:31" ht="15.75" x14ac:dyDescent="0.3">
      <c r="AE64034" s="70"/>
    </row>
    <row r="64035" spans="31:31" ht="15.75" x14ac:dyDescent="0.3">
      <c r="AE64035" s="70"/>
    </row>
    <row r="64036" spans="31:31" ht="15.75" x14ac:dyDescent="0.3">
      <c r="AE64036" s="70"/>
    </row>
    <row r="64037" spans="31:31" ht="15.75" x14ac:dyDescent="0.3">
      <c r="AE64037" s="70"/>
    </row>
    <row r="64038" spans="31:31" ht="15.75" x14ac:dyDescent="0.3">
      <c r="AE64038" s="70"/>
    </row>
    <row r="64039" spans="31:31" ht="15.75" x14ac:dyDescent="0.3">
      <c r="AE64039" s="70"/>
    </row>
    <row r="64040" spans="31:31" ht="15.75" x14ac:dyDescent="0.3">
      <c r="AE64040" s="70"/>
    </row>
    <row r="64041" spans="31:31" ht="15.75" x14ac:dyDescent="0.3">
      <c r="AE64041" s="70"/>
    </row>
    <row r="64042" spans="31:31" ht="15.75" x14ac:dyDescent="0.3">
      <c r="AE64042" s="70"/>
    </row>
    <row r="64043" spans="31:31" ht="15.75" x14ac:dyDescent="0.3">
      <c r="AE64043" s="70"/>
    </row>
    <row r="64044" spans="31:31" ht="15.75" x14ac:dyDescent="0.3">
      <c r="AE64044" s="70"/>
    </row>
    <row r="64045" spans="31:31" ht="15.75" x14ac:dyDescent="0.3">
      <c r="AE64045" s="70"/>
    </row>
    <row r="64046" spans="31:31" ht="15.75" x14ac:dyDescent="0.3">
      <c r="AE64046" s="70"/>
    </row>
    <row r="64047" spans="31:31" ht="15.75" x14ac:dyDescent="0.3">
      <c r="AE64047" s="70"/>
    </row>
    <row r="64048" spans="31:31" ht="15.75" x14ac:dyDescent="0.3">
      <c r="AE64048" s="70"/>
    </row>
    <row r="64049" spans="31:31" ht="15.75" x14ac:dyDescent="0.3">
      <c r="AE64049" s="70"/>
    </row>
    <row r="64050" spans="31:31" ht="15.75" x14ac:dyDescent="0.3">
      <c r="AE64050" s="70"/>
    </row>
    <row r="64051" spans="31:31" ht="15.75" x14ac:dyDescent="0.3">
      <c r="AE64051" s="70"/>
    </row>
    <row r="64052" spans="31:31" ht="15.75" x14ac:dyDescent="0.3">
      <c r="AE64052" s="70"/>
    </row>
    <row r="64053" spans="31:31" ht="15.75" x14ac:dyDescent="0.3">
      <c r="AE64053" s="70"/>
    </row>
    <row r="64054" spans="31:31" ht="15.75" x14ac:dyDescent="0.3">
      <c r="AE64054" s="70"/>
    </row>
    <row r="64055" spans="31:31" ht="15.75" x14ac:dyDescent="0.3">
      <c r="AE64055" s="70"/>
    </row>
    <row r="64056" spans="31:31" ht="15.75" x14ac:dyDescent="0.3">
      <c r="AE64056" s="70"/>
    </row>
    <row r="64057" spans="31:31" ht="15.75" x14ac:dyDescent="0.3">
      <c r="AE64057" s="70"/>
    </row>
    <row r="64058" spans="31:31" ht="15.75" x14ac:dyDescent="0.3">
      <c r="AE64058" s="70"/>
    </row>
    <row r="64059" spans="31:31" ht="15.75" x14ac:dyDescent="0.3">
      <c r="AE64059" s="70"/>
    </row>
    <row r="64060" spans="31:31" ht="15.75" x14ac:dyDescent="0.3">
      <c r="AE64060" s="70"/>
    </row>
    <row r="64061" spans="31:31" ht="15.75" x14ac:dyDescent="0.3">
      <c r="AE64061" s="70"/>
    </row>
    <row r="64062" spans="31:31" ht="15.75" x14ac:dyDescent="0.3">
      <c r="AE64062" s="70"/>
    </row>
    <row r="64063" spans="31:31" ht="15.75" x14ac:dyDescent="0.3">
      <c r="AE64063" s="70"/>
    </row>
    <row r="64064" spans="31:31" ht="15.75" x14ac:dyDescent="0.3">
      <c r="AE64064" s="70"/>
    </row>
    <row r="64065" spans="31:31" ht="15.75" x14ac:dyDescent="0.3">
      <c r="AE64065" s="70"/>
    </row>
    <row r="64066" spans="31:31" ht="15.75" x14ac:dyDescent="0.3">
      <c r="AE64066" s="70"/>
    </row>
    <row r="64067" spans="31:31" ht="15.75" x14ac:dyDescent="0.3">
      <c r="AE64067" s="70"/>
    </row>
    <row r="64068" spans="31:31" ht="15.75" x14ac:dyDescent="0.3">
      <c r="AE64068" s="70"/>
    </row>
    <row r="64069" spans="31:31" ht="15.75" x14ac:dyDescent="0.3">
      <c r="AE64069" s="70"/>
    </row>
    <row r="64070" spans="31:31" ht="15.75" x14ac:dyDescent="0.3">
      <c r="AE64070" s="70"/>
    </row>
    <row r="64071" spans="31:31" ht="15.75" x14ac:dyDescent="0.3">
      <c r="AE64071" s="70"/>
    </row>
    <row r="64072" spans="31:31" ht="15.75" x14ac:dyDescent="0.3">
      <c r="AE64072" s="70"/>
    </row>
    <row r="64073" spans="31:31" ht="15.75" x14ac:dyDescent="0.3">
      <c r="AE64073" s="70"/>
    </row>
    <row r="64074" spans="31:31" ht="15.75" x14ac:dyDescent="0.3">
      <c r="AE64074" s="70"/>
    </row>
    <row r="64075" spans="31:31" ht="15.75" x14ac:dyDescent="0.3">
      <c r="AE64075" s="70"/>
    </row>
    <row r="64076" spans="31:31" ht="15.75" x14ac:dyDescent="0.3">
      <c r="AE64076" s="70"/>
    </row>
    <row r="64077" spans="31:31" ht="15.75" x14ac:dyDescent="0.3">
      <c r="AE64077" s="70"/>
    </row>
    <row r="64078" spans="31:31" ht="15.75" x14ac:dyDescent="0.3">
      <c r="AE64078" s="70"/>
    </row>
    <row r="64079" spans="31:31" ht="15.75" x14ac:dyDescent="0.3">
      <c r="AE64079" s="70"/>
    </row>
    <row r="64080" spans="31:31" ht="15.75" x14ac:dyDescent="0.3">
      <c r="AE64080" s="70"/>
    </row>
    <row r="64081" spans="31:31" ht="15.75" x14ac:dyDescent="0.3">
      <c r="AE64081" s="70"/>
    </row>
    <row r="64082" spans="31:31" ht="15.75" x14ac:dyDescent="0.3">
      <c r="AE64082" s="70"/>
    </row>
    <row r="64083" spans="31:31" ht="15.75" x14ac:dyDescent="0.3">
      <c r="AE64083" s="70"/>
    </row>
    <row r="64084" spans="31:31" ht="15.75" x14ac:dyDescent="0.3">
      <c r="AE64084" s="70"/>
    </row>
    <row r="64085" spans="31:31" ht="15.75" x14ac:dyDescent="0.3">
      <c r="AE64085" s="70"/>
    </row>
    <row r="64086" spans="31:31" ht="15.75" x14ac:dyDescent="0.3">
      <c r="AE64086" s="70"/>
    </row>
    <row r="64087" spans="31:31" ht="15.75" x14ac:dyDescent="0.3">
      <c r="AE64087" s="70"/>
    </row>
    <row r="64088" spans="31:31" ht="15.75" x14ac:dyDescent="0.3">
      <c r="AE64088" s="70"/>
    </row>
    <row r="64089" spans="31:31" ht="15.75" x14ac:dyDescent="0.3">
      <c r="AE64089" s="70"/>
    </row>
    <row r="64090" spans="31:31" ht="15.75" x14ac:dyDescent="0.3">
      <c r="AE64090" s="70"/>
    </row>
    <row r="64091" spans="31:31" ht="15.75" x14ac:dyDescent="0.3">
      <c r="AE64091" s="70"/>
    </row>
    <row r="64092" spans="31:31" ht="15.75" x14ac:dyDescent="0.3">
      <c r="AE64092" s="70"/>
    </row>
    <row r="64093" spans="31:31" ht="15.75" x14ac:dyDescent="0.3">
      <c r="AE64093" s="70"/>
    </row>
    <row r="64094" spans="31:31" ht="15.75" x14ac:dyDescent="0.3">
      <c r="AE64094" s="70"/>
    </row>
    <row r="64095" spans="31:31" ht="15.75" x14ac:dyDescent="0.3">
      <c r="AE64095" s="70"/>
    </row>
    <row r="64096" spans="31:31" ht="15.75" x14ac:dyDescent="0.3">
      <c r="AE64096" s="70"/>
    </row>
    <row r="64097" spans="31:31" ht="15.75" x14ac:dyDescent="0.3">
      <c r="AE64097" s="70"/>
    </row>
    <row r="64098" spans="31:31" ht="15.75" x14ac:dyDescent="0.3">
      <c r="AE64098" s="70"/>
    </row>
    <row r="64099" spans="31:31" ht="15.75" x14ac:dyDescent="0.3">
      <c r="AE64099" s="70"/>
    </row>
    <row r="64100" spans="31:31" ht="15.75" x14ac:dyDescent="0.3">
      <c r="AE64100" s="70"/>
    </row>
    <row r="64101" spans="31:31" ht="15.75" x14ac:dyDescent="0.3">
      <c r="AE64101" s="70"/>
    </row>
    <row r="64102" spans="31:31" ht="15.75" x14ac:dyDescent="0.3">
      <c r="AE64102" s="70"/>
    </row>
    <row r="64103" spans="31:31" ht="15.75" x14ac:dyDescent="0.3">
      <c r="AE64103" s="70"/>
    </row>
    <row r="64104" spans="31:31" ht="15.75" x14ac:dyDescent="0.3">
      <c r="AE64104" s="70"/>
    </row>
    <row r="64105" spans="31:31" ht="15.75" x14ac:dyDescent="0.3">
      <c r="AE64105" s="70"/>
    </row>
    <row r="64106" spans="31:31" ht="15.75" x14ac:dyDescent="0.3">
      <c r="AE64106" s="70"/>
    </row>
    <row r="64107" spans="31:31" ht="15.75" x14ac:dyDescent="0.3">
      <c r="AE64107" s="70"/>
    </row>
    <row r="64108" spans="31:31" ht="15.75" x14ac:dyDescent="0.3">
      <c r="AE64108" s="70"/>
    </row>
    <row r="64109" spans="31:31" ht="15.75" x14ac:dyDescent="0.3">
      <c r="AE64109" s="70"/>
    </row>
    <row r="64110" spans="31:31" ht="15.75" x14ac:dyDescent="0.3">
      <c r="AE64110" s="70"/>
    </row>
    <row r="64111" spans="31:31" ht="15.75" x14ac:dyDescent="0.3">
      <c r="AE64111" s="70"/>
    </row>
    <row r="64112" spans="31:31" ht="15.75" x14ac:dyDescent="0.3">
      <c r="AE64112" s="70"/>
    </row>
    <row r="64113" spans="31:31" ht="15.75" x14ac:dyDescent="0.3">
      <c r="AE64113" s="70"/>
    </row>
    <row r="64114" spans="31:31" ht="15.75" x14ac:dyDescent="0.3">
      <c r="AE64114" s="70"/>
    </row>
    <row r="64115" spans="31:31" ht="15.75" x14ac:dyDescent="0.3">
      <c r="AE64115" s="70"/>
    </row>
    <row r="64116" spans="31:31" ht="15.75" x14ac:dyDescent="0.3">
      <c r="AE64116" s="70"/>
    </row>
    <row r="64117" spans="31:31" ht="15.75" x14ac:dyDescent="0.3">
      <c r="AE64117" s="70"/>
    </row>
    <row r="64118" spans="31:31" ht="15.75" x14ac:dyDescent="0.3">
      <c r="AE64118" s="70"/>
    </row>
    <row r="64119" spans="31:31" ht="15.75" x14ac:dyDescent="0.3">
      <c r="AE64119" s="70"/>
    </row>
    <row r="64120" spans="31:31" ht="15.75" x14ac:dyDescent="0.3">
      <c r="AE64120" s="70"/>
    </row>
    <row r="64121" spans="31:31" ht="15.75" x14ac:dyDescent="0.3">
      <c r="AE64121" s="70"/>
    </row>
    <row r="64122" spans="31:31" ht="15.75" x14ac:dyDescent="0.3">
      <c r="AE64122" s="70"/>
    </row>
    <row r="64123" spans="31:31" ht="15.75" x14ac:dyDescent="0.3">
      <c r="AE64123" s="70"/>
    </row>
    <row r="64124" spans="31:31" ht="15.75" x14ac:dyDescent="0.3">
      <c r="AE64124" s="70"/>
    </row>
    <row r="64125" spans="31:31" ht="15.75" x14ac:dyDescent="0.3">
      <c r="AE64125" s="70"/>
    </row>
    <row r="64126" spans="31:31" ht="15.75" x14ac:dyDescent="0.3">
      <c r="AE64126" s="70"/>
    </row>
    <row r="64127" spans="31:31" ht="15.75" x14ac:dyDescent="0.3">
      <c r="AE64127" s="70"/>
    </row>
    <row r="64128" spans="31:31" ht="15.75" x14ac:dyDescent="0.3">
      <c r="AE64128" s="70"/>
    </row>
    <row r="64129" spans="31:31" ht="15.75" x14ac:dyDescent="0.3">
      <c r="AE64129" s="70"/>
    </row>
    <row r="64130" spans="31:31" ht="15.75" x14ac:dyDescent="0.3">
      <c r="AE64130" s="70"/>
    </row>
    <row r="64131" spans="31:31" ht="15.75" x14ac:dyDescent="0.3">
      <c r="AE64131" s="70"/>
    </row>
    <row r="64132" spans="31:31" ht="15.75" x14ac:dyDescent="0.3">
      <c r="AE64132" s="70"/>
    </row>
    <row r="64133" spans="31:31" ht="15.75" x14ac:dyDescent="0.3">
      <c r="AE64133" s="70"/>
    </row>
    <row r="64134" spans="31:31" ht="15.75" x14ac:dyDescent="0.3">
      <c r="AE64134" s="70"/>
    </row>
    <row r="64135" spans="31:31" ht="15.75" x14ac:dyDescent="0.3">
      <c r="AE64135" s="70"/>
    </row>
    <row r="64136" spans="31:31" ht="15.75" x14ac:dyDescent="0.3">
      <c r="AE64136" s="70"/>
    </row>
    <row r="64137" spans="31:31" ht="15.75" x14ac:dyDescent="0.3">
      <c r="AE64137" s="70"/>
    </row>
    <row r="64138" spans="31:31" ht="15.75" x14ac:dyDescent="0.3">
      <c r="AE64138" s="70"/>
    </row>
    <row r="64139" spans="31:31" ht="15.75" x14ac:dyDescent="0.3">
      <c r="AE64139" s="70"/>
    </row>
    <row r="64140" spans="31:31" ht="15.75" x14ac:dyDescent="0.3">
      <c r="AE64140" s="70"/>
    </row>
    <row r="64141" spans="31:31" ht="15.75" x14ac:dyDescent="0.3">
      <c r="AE64141" s="70"/>
    </row>
    <row r="64142" spans="31:31" ht="15.75" x14ac:dyDescent="0.3">
      <c r="AE64142" s="70"/>
    </row>
    <row r="64143" spans="31:31" ht="15.75" x14ac:dyDescent="0.3">
      <c r="AE64143" s="70"/>
    </row>
    <row r="64144" spans="31:31" ht="15.75" x14ac:dyDescent="0.3">
      <c r="AE64144" s="70"/>
    </row>
    <row r="64145" spans="31:31" ht="15.75" x14ac:dyDescent="0.3">
      <c r="AE64145" s="70"/>
    </row>
    <row r="64146" spans="31:31" ht="15.75" x14ac:dyDescent="0.3">
      <c r="AE64146" s="70"/>
    </row>
    <row r="64147" spans="31:31" ht="15.75" x14ac:dyDescent="0.3">
      <c r="AE64147" s="70"/>
    </row>
    <row r="64148" spans="31:31" ht="15.75" x14ac:dyDescent="0.3">
      <c r="AE64148" s="70"/>
    </row>
    <row r="64149" spans="31:31" ht="15.75" x14ac:dyDescent="0.3">
      <c r="AE64149" s="70"/>
    </row>
    <row r="64150" spans="31:31" ht="15.75" x14ac:dyDescent="0.3">
      <c r="AE64150" s="70"/>
    </row>
    <row r="64151" spans="31:31" ht="15.75" x14ac:dyDescent="0.3">
      <c r="AE64151" s="70"/>
    </row>
    <row r="64152" spans="31:31" ht="15.75" x14ac:dyDescent="0.3">
      <c r="AE64152" s="70"/>
    </row>
    <row r="64153" spans="31:31" ht="15.75" x14ac:dyDescent="0.3">
      <c r="AE64153" s="70"/>
    </row>
    <row r="64154" spans="31:31" ht="15.75" x14ac:dyDescent="0.3">
      <c r="AE64154" s="70"/>
    </row>
    <row r="64155" spans="31:31" ht="15.75" x14ac:dyDescent="0.3">
      <c r="AE64155" s="70"/>
    </row>
    <row r="64156" spans="31:31" ht="15.75" x14ac:dyDescent="0.3">
      <c r="AE64156" s="70"/>
    </row>
    <row r="64157" spans="31:31" ht="15.75" x14ac:dyDescent="0.3">
      <c r="AE64157" s="70"/>
    </row>
    <row r="64158" spans="31:31" ht="15.75" x14ac:dyDescent="0.3">
      <c r="AE64158" s="70"/>
    </row>
    <row r="64159" spans="31:31" ht="15.75" x14ac:dyDescent="0.3">
      <c r="AE64159" s="70"/>
    </row>
    <row r="64160" spans="31:31" ht="15.75" x14ac:dyDescent="0.3">
      <c r="AE64160" s="70"/>
    </row>
    <row r="64161" spans="31:31" ht="15.75" x14ac:dyDescent="0.3">
      <c r="AE64161" s="70"/>
    </row>
    <row r="64162" spans="31:31" ht="15.75" x14ac:dyDescent="0.3">
      <c r="AE64162" s="70"/>
    </row>
    <row r="64163" spans="31:31" ht="15.75" x14ac:dyDescent="0.3">
      <c r="AE64163" s="70"/>
    </row>
    <row r="64164" spans="31:31" ht="15.75" x14ac:dyDescent="0.3">
      <c r="AE64164" s="70"/>
    </row>
    <row r="64165" spans="31:31" ht="15.75" x14ac:dyDescent="0.3">
      <c r="AE64165" s="70"/>
    </row>
    <row r="64166" spans="31:31" ht="15.75" x14ac:dyDescent="0.3">
      <c r="AE64166" s="70"/>
    </row>
    <row r="64167" spans="31:31" ht="15.75" x14ac:dyDescent="0.3">
      <c r="AE64167" s="70"/>
    </row>
    <row r="64168" spans="31:31" ht="15.75" x14ac:dyDescent="0.3">
      <c r="AE64168" s="70"/>
    </row>
    <row r="64169" spans="31:31" ht="15.75" x14ac:dyDescent="0.3">
      <c r="AE64169" s="70"/>
    </row>
    <row r="64170" spans="31:31" ht="15.75" x14ac:dyDescent="0.3">
      <c r="AE64170" s="70"/>
    </row>
    <row r="64171" spans="31:31" ht="15.75" x14ac:dyDescent="0.3">
      <c r="AE64171" s="70"/>
    </row>
    <row r="64172" spans="31:31" ht="15.75" x14ac:dyDescent="0.3">
      <c r="AE64172" s="70"/>
    </row>
    <row r="64173" spans="31:31" ht="15.75" x14ac:dyDescent="0.3">
      <c r="AE64173" s="70"/>
    </row>
    <row r="64174" spans="31:31" ht="15.75" x14ac:dyDescent="0.3">
      <c r="AE64174" s="70"/>
    </row>
    <row r="64175" spans="31:31" ht="15.75" x14ac:dyDescent="0.3">
      <c r="AE64175" s="70"/>
    </row>
    <row r="64176" spans="31:31" ht="15.75" x14ac:dyDescent="0.3">
      <c r="AE64176" s="70"/>
    </row>
    <row r="64177" spans="31:31" ht="15.75" x14ac:dyDescent="0.3">
      <c r="AE64177" s="70"/>
    </row>
    <row r="64178" spans="31:31" ht="15.75" x14ac:dyDescent="0.3">
      <c r="AE64178" s="70"/>
    </row>
    <row r="64179" spans="31:31" ht="15.75" x14ac:dyDescent="0.3">
      <c r="AE64179" s="70"/>
    </row>
    <row r="64180" spans="31:31" ht="15.75" x14ac:dyDescent="0.3">
      <c r="AE64180" s="70"/>
    </row>
    <row r="64181" spans="31:31" ht="15.75" x14ac:dyDescent="0.3">
      <c r="AE64181" s="70"/>
    </row>
    <row r="64182" spans="31:31" ht="15.75" x14ac:dyDescent="0.3">
      <c r="AE64182" s="70"/>
    </row>
    <row r="64183" spans="31:31" ht="15.75" x14ac:dyDescent="0.3">
      <c r="AE64183" s="70"/>
    </row>
    <row r="64184" spans="31:31" ht="15.75" x14ac:dyDescent="0.3">
      <c r="AE64184" s="70"/>
    </row>
    <row r="64185" spans="31:31" ht="15.75" x14ac:dyDescent="0.3">
      <c r="AE64185" s="70"/>
    </row>
    <row r="64186" spans="31:31" ht="15.75" x14ac:dyDescent="0.3">
      <c r="AE64186" s="70"/>
    </row>
    <row r="64187" spans="31:31" ht="15.75" x14ac:dyDescent="0.3">
      <c r="AE64187" s="70"/>
    </row>
    <row r="64188" spans="31:31" ht="15.75" x14ac:dyDescent="0.3">
      <c r="AE64188" s="70"/>
    </row>
    <row r="64189" spans="31:31" ht="15.75" x14ac:dyDescent="0.3">
      <c r="AE64189" s="70"/>
    </row>
    <row r="64190" spans="31:31" ht="15.75" x14ac:dyDescent="0.3">
      <c r="AE64190" s="70"/>
    </row>
    <row r="64191" spans="31:31" ht="15.75" x14ac:dyDescent="0.3">
      <c r="AE64191" s="70"/>
    </row>
    <row r="64192" spans="31:31" ht="15.75" x14ac:dyDescent="0.3">
      <c r="AE64192" s="70"/>
    </row>
    <row r="64193" spans="31:31" ht="15.75" x14ac:dyDescent="0.3">
      <c r="AE64193" s="70"/>
    </row>
    <row r="64194" spans="31:31" ht="15.75" x14ac:dyDescent="0.3">
      <c r="AE64194" s="70"/>
    </row>
    <row r="64195" spans="31:31" ht="15.75" x14ac:dyDescent="0.3">
      <c r="AE64195" s="70"/>
    </row>
    <row r="64196" spans="31:31" ht="15.75" x14ac:dyDescent="0.3">
      <c r="AE64196" s="70"/>
    </row>
    <row r="64197" spans="31:31" ht="15.75" x14ac:dyDescent="0.3">
      <c r="AE64197" s="70"/>
    </row>
    <row r="64198" spans="31:31" ht="15.75" x14ac:dyDescent="0.3">
      <c r="AE64198" s="70"/>
    </row>
    <row r="64199" spans="31:31" ht="15.75" x14ac:dyDescent="0.3">
      <c r="AE64199" s="70"/>
    </row>
    <row r="64200" spans="31:31" ht="15.75" x14ac:dyDescent="0.3">
      <c r="AE64200" s="70"/>
    </row>
    <row r="64201" spans="31:31" ht="15.75" x14ac:dyDescent="0.3">
      <c r="AE64201" s="70"/>
    </row>
    <row r="64202" spans="31:31" ht="15.75" x14ac:dyDescent="0.3">
      <c r="AE64202" s="70"/>
    </row>
    <row r="64203" spans="31:31" ht="15.75" x14ac:dyDescent="0.3">
      <c r="AE64203" s="70"/>
    </row>
    <row r="64204" spans="31:31" ht="15.75" x14ac:dyDescent="0.3">
      <c r="AE64204" s="70"/>
    </row>
    <row r="64205" spans="31:31" ht="15.75" x14ac:dyDescent="0.3">
      <c r="AE64205" s="70"/>
    </row>
    <row r="64206" spans="31:31" ht="15.75" x14ac:dyDescent="0.3">
      <c r="AE64206" s="70"/>
    </row>
    <row r="64207" spans="31:31" ht="15.75" x14ac:dyDescent="0.3">
      <c r="AE64207" s="70"/>
    </row>
    <row r="64208" spans="31:31" ht="15.75" x14ac:dyDescent="0.3">
      <c r="AE64208" s="70"/>
    </row>
    <row r="64209" spans="31:31" ht="15.75" x14ac:dyDescent="0.3">
      <c r="AE64209" s="70"/>
    </row>
    <row r="64210" spans="31:31" ht="15.75" x14ac:dyDescent="0.3">
      <c r="AE64210" s="70"/>
    </row>
    <row r="64211" spans="31:31" ht="15.75" x14ac:dyDescent="0.3">
      <c r="AE64211" s="70"/>
    </row>
    <row r="64212" spans="31:31" ht="15.75" x14ac:dyDescent="0.3">
      <c r="AE64212" s="70"/>
    </row>
    <row r="64213" spans="31:31" ht="15.75" x14ac:dyDescent="0.3">
      <c r="AE64213" s="70"/>
    </row>
    <row r="64214" spans="31:31" ht="15.75" x14ac:dyDescent="0.3">
      <c r="AE64214" s="70"/>
    </row>
    <row r="64215" spans="31:31" ht="15.75" x14ac:dyDescent="0.3">
      <c r="AE64215" s="70"/>
    </row>
    <row r="64216" spans="31:31" ht="15.75" x14ac:dyDescent="0.3">
      <c r="AE64216" s="70"/>
    </row>
    <row r="64217" spans="31:31" ht="15.75" x14ac:dyDescent="0.3">
      <c r="AE64217" s="70"/>
    </row>
    <row r="64218" spans="31:31" ht="15.75" x14ac:dyDescent="0.3">
      <c r="AE64218" s="70"/>
    </row>
    <row r="64219" spans="31:31" ht="15.75" x14ac:dyDescent="0.3">
      <c r="AE64219" s="70"/>
    </row>
    <row r="64220" spans="31:31" ht="15.75" x14ac:dyDescent="0.3">
      <c r="AE64220" s="70"/>
    </row>
    <row r="64221" spans="31:31" ht="15.75" x14ac:dyDescent="0.3">
      <c r="AE64221" s="70"/>
    </row>
    <row r="64222" spans="31:31" ht="15.75" x14ac:dyDescent="0.3">
      <c r="AE64222" s="70"/>
    </row>
    <row r="64223" spans="31:31" ht="15.75" x14ac:dyDescent="0.3">
      <c r="AE64223" s="70"/>
    </row>
    <row r="64224" spans="31:31" ht="15.75" x14ac:dyDescent="0.3">
      <c r="AE64224" s="70"/>
    </row>
    <row r="64225" spans="31:31" ht="15.75" x14ac:dyDescent="0.3">
      <c r="AE64225" s="70"/>
    </row>
    <row r="64226" spans="31:31" ht="15.75" x14ac:dyDescent="0.3">
      <c r="AE64226" s="70"/>
    </row>
    <row r="64227" spans="31:31" ht="15.75" x14ac:dyDescent="0.3">
      <c r="AE64227" s="70"/>
    </row>
    <row r="64228" spans="31:31" ht="15.75" x14ac:dyDescent="0.3">
      <c r="AE64228" s="70"/>
    </row>
    <row r="64229" spans="31:31" ht="15.75" x14ac:dyDescent="0.3">
      <c r="AE64229" s="70"/>
    </row>
    <row r="64230" spans="31:31" ht="15.75" x14ac:dyDescent="0.3">
      <c r="AE64230" s="70"/>
    </row>
    <row r="64231" spans="31:31" ht="15.75" x14ac:dyDescent="0.3">
      <c r="AE64231" s="70"/>
    </row>
    <row r="64232" spans="31:31" ht="15.75" x14ac:dyDescent="0.3">
      <c r="AE64232" s="70"/>
    </row>
    <row r="64233" spans="31:31" ht="15.75" x14ac:dyDescent="0.3">
      <c r="AE64233" s="70"/>
    </row>
    <row r="64234" spans="31:31" ht="15.75" x14ac:dyDescent="0.3">
      <c r="AE64234" s="70"/>
    </row>
    <row r="64235" spans="31:31" ht="15.75" x14ac:dyDescent="0.3">
      <c r="AE64235" s="70"/>
    </row>
    <row r="64236" spans="31:31" ht="15.75" x14ac:dyDescent="0.3">
      <c r="AE64236" s="70"/>
    </row>
    <row r="64237" spans="31:31" ht="15.75" x14ac:dyDescent="0.3">
      <c r="AE64237" s="70"/>
    </row>
    <row r="64238" spans="31:31" ht="15.75" x14ac:dyDescent="0.3">
      <c r="AE64238" s="70"/>
    </row>
    <row r="64239" spans="31:31" ht="15.75" x14ac:dyDescent="0.3">
      <c r="AE64239" s="70"/>
    </row>
    <row r="64240" spans="31:31" ht="15.75" x14ac:dyDescent="0.3">
      <c r="AE64240" s="70"/>
    </row>
    <row r="64241" spans="31:31" ht="15.75" x14ac:dyDescent="0.3">
      <c r="AE64241" s="70"/>
    </row>
    <row r="64242" spans="31:31" ht="15.75" x14ac:dyDescent="0.3">
      <c r="AE64242" s="70"/>
    </row>
    <row r="64243" spans="31:31" ht="15.75" x14ac:dyDescent="0.3">
      <c r="AE64243" s="70"/>
    </row>
    <row r="64244" spans="31:31" ht="15.75" x14ac:dyDescent="0.3">
      <c r="AE64244" s="70"/>
    </row>
    <row r="64245" spans="31:31" ht="15.75" x14ac:dyDescent="0.3">
      <c r="AE64245" s="70"/>
    </row>
    <row r="64246" spans="31:31" ht="15.75" x14ac:dyDescent="0.3">
      <c r="AE64246" s="70"/>
    </row>
    <row r="64247" spans="31:31" ht="15.75" x14ac:dyDescent="0.3">
      <c r="AE64247" s="70"/>
    </row>
    <row r="64248" spans="31:31" ht="15.75" x14ac:dyDescent="0.3">
      <c r="AE64248" s="70"/>
    </row>
    <row r="64249" spans="31:31" ht="15.75" x14ac:dyDescent="0.3">
      <c r="AE64249" s="70"/>
    </row>
    <row r="64250" spans="31:31" ht="15.75" x14ac:dyDescent="0.3">
      <c r="AE64250" s="70"/>
    </row>
    <row r="64251" spans="31:31" ht="15.75" x14ac:dyDescent="0.3">
      <c r="AE64251" s="70"/>
    </row>
    <row r="64252" spans="31:31" ht="15.75" x14ac:dyDescent="0.3">
      <c r="AE64252" s="70"/>
    </row>
    <row r="64253" spans="31:31" ht="15.75" x14ac:dyDescent="0.3">
      <c r="AE64253" s="70"/>
    </row>
    <row r="64254" spans="31:31" ht="15.75" x14ac:dyDescent="0.3">
      <c r="AE64254" s="70"/>
    </row>
    <row r="64255" spans="31:31" ht="15.75" x14ac:dyDescent="0.3">
      <c r="AE64255" s="70"/>
    </row>
    <row r="64256" spans="31:31" ht="15.75" x14ac:dyDescent="0.3">
      <c r="AE64256" s="70"/>
    </row>
    <row r="64257" spans="31:31" ht="15.75" x14ac:dyDescent="0.3">
      <c r="AE64257" s="70"/>
    </row>
    <row r="64258" spans="31:31" ht="15.75" x14ac:dyDescent="0.3">
      <c r="AE64258" s="70"/>
    </row>
    <row r="64259" spans="31:31" ht="15.75" x14ac:dyDescent="0.3">
      <c r="AE64259" s="70"/>
    </row>
    <row r="64260" spans="31:31" ht="15.75" x14ac:dyDescent="0.3">
      <c r="AE64260" s="70"/>
    </row>
    <row r="64261" spans="31:31" ht="15.75" x14ac:dyDescent="0.3">
      <c r="AE64261" s="70"/>
    </row>
    <row r="64262" spans="31:31" ht="15.75" x14ac:dyDescent="0.3">
      <c r="AE64262" s="70"/>
    </row>
    <row r="64263" spans="31:31" ht="15.75" x14ac:dyDescent="0.3">
      <c r="AE64263" s="70"/>
    </row>
    <row r="64264" spans="31:31" ht="15.75" x14ac:dyDescent="0.3">
      <c r="AE64264" s="70"/>
    </row>
    <row r="64265" spans="31:31" ht="15.75" x14ac:dyDescent="0.3">
      <c r="AE64265" s="70"/>
    </row>
    <row r="64266" spans="31:31" ht="15.75" x14ac:dyDescent="0.3">
      <c r="AE64266" s="70"/>
    </row>
    <row r="64267" spans="31:31" ht="15.75" x14ac:dyDescent="0.3">
      <c r="AE64267" s="70"/>
    </row>
    <row r="64268" spans="31:31" ht="15.75" x14ac:dyDescent="0.3">
      <c r="AE64268" s="70"/>
    </row>
    <row r="64269" spans="31:31" ht="15.75" x14ac:dyDescent="0.3">
      <c r="AE64269" s="70"/>
    </row>
    <row r="64270" spans="31:31" ht="15.75" x14ac:dyDescent="0.3">
      <c r="AE64270" s="70"/>
    </row>
    <row r="64271" spans="31:31" ht="15.75" x14ac:dyDescent="0.3">
      <c r="AE64271" s="70"/>
    </row>
    <row r="64272" spans="31:31" ht="15.75" x14ac:dyDescent="0.3">
      <c r="AE64272" s="70"/>
    </row>
    <row r="64273" spans="31:31" ht="15.75" x14ac:dyDescent="0.3">
      <c r="AE64273" s="70"/>
    </row>
    <row r="64274" spans="31:31" ht="15.75" x14ac:dyDescent="0.3">
      <c r="AE64274" s="70"/>
    </row>
    <row r="64275" spans="31:31" ht="15.75" x14ac:dyDescent="0.3">
      <c r="AE64275" s="70"/>
    </row>
    <row r="64276" spans="31:31" ht="15.75" x14ac:dyDescent="0.3">
      <c r="AE64276" s="70"/>
    </row>
    <row r="64277" spans="31:31" ht="15.75" x14ac:dyDescent="0.3">
      <c r="AE64277" s="70"/>
    </row>
    <row r="64278" spans="31:31" ht="15.75" x14ac:dyDescent="0.3">
      <c r="AE64278" s="70"/>
    </row>
    <row r="64279" spans="31:31" ht="15.75" x14ac:dyDescent="0.3">
      <c r="AE64279" s="70"/>
    </row>
    <row r="64280" spans="31:31" ht="15.75" x14ac:dyDescent="0.3">
      <c r="AE64280" s="70"/>
    </row>
    <row r="64281" spans="31:31" ht="15.75" x14ac:dyDescent="0.3">
      <c r="AE64281" s="70"/>
    </row>
    <row r="64282" spans="31:31" ht="15.75" x14ac:dyDescent="0.3">
      <c r="AE64282" s="70"/>
    </row>
    <row r="64283" spans="31:31" ht="15.75" x14ac:dyDescent="0.3">
      <c r="AE64283" s="70"/>
    </row>
    <row r="64284" spans="31:31" ht="15.75" x14ac:dyDescent="0.3">
      <c r="AE64284" s="70"/>
    </row>
    <row r="64285" spans="31:31" ht="15.75" x14ac:dyDescent="0.3">
      <c r="AE64285" s="70"/>
    </row>
    <row r="64286" spans="31:31" ht="15.75" x14ac:dyDescent="0.3">
      <c r="AE64286" s="70"/>
    </row>
    <row r="64287" spans="31:31" ht="15.75" x14ac:dyDescent="0.3">
      <c r="AE64287" s="70"/>
    </row>
    <row r="64288" spans="31:31" ht="15.75" x14ac:dyDescent="0.3">
      <c r="AE64288" s="70"/>
    </row>
    <row r="64289" spans="31:31" ht="15.75" x14ac:dyDescent="0.3">
      <c r="AE64289" s="70"/>
    </row>
    <row r="64290" spans="31:31" ht="15.75" x14ac:dyDescent="0.3">
      <c r="AE64290" s="70"/>
    </row>
    <row r="64291" spans="31:31" ht="15.75" x14ac:dyDescent="0.3">
      <c r="AE64291" s="70"/>
    </row>
    <row r="64292" spans="31:31" ht="15.75" x14ac:dyDescent="0.3">
      <c r="AE64292" s="70"/>
    </row>
    <row r="64293" spans="31:31" ht="15.75" x14ac:dyDescent="0.3">
      <c r="AE64293" s="70"/>
    </row>
    <row r="64294" spans="31:31" ht="15.75" x14ac:dyDescent="0.3">
      <c r="AE64294" s="70"/>
    </row>
    <row r="64295" spans="31:31" ht="15.75" x14ac:dyDescent="0.3">
      <c r="AE64295" s="70"/>
    </row>
    <row r="64296" spans="31:31" ht="15.75" x14ac:dyDescent="0.3">
      <c r="AE64296" s="70"/>
    </row>
    <row r="64297" spans="31:31" ht="15.75" x14ac:dyDescent="0.3">
      <c r="AE64297" s="70"/>
    </row>
    <row r="64298" spans="31:31" ht="15.75" x14ac:dyDescent="0.3">
      <c r="AE64298" s="70"/>
    </row>
    <row r="64299" spans="31:31" ht="15.75" x14ac:dyDescent="0.3">
      <c r="AE64299" s="70"/>
    </row>
    <row r="64300" spans="31:31" ht="15.75" x14ac:dyDescent="0.3">
      <c r="AE64300" s="70"/>
    </row>
    <row r="64301" spans="31:31" ht="15.75" x14ac:dyDescent="0.3">
      <c r="AE64301" s="70"/>
    </row>
    <row r="64302" spans="31:31" ht="15.75" x14ac:dyDescent="0.3">
      <c r="AE64302" s="70"/>
    </row>
    <row r="64303" spans="31:31" ht="15.75" x14ac:dyDescent="0.3">
      <c r="AE64303" s="70"/>
    </row>
    <row r="64304" spans="31:31" ht="15.75" x14ac:dyDescent="0.3">
      <c r="AE64304" s="70"/>
    </row>
    <row r="64305" spans="31:31" ht="15.75" x14ac:dyDescent="0.3">
      <c r="AE64305" s="70"/>
    </row>
    <row r="64306" spans="31:31" ht="15.75" x14ac:dyDescent="0.3">
      <c r="AE64306" s="70"/>
    </row>
    <row r="64307" spans="31:31" ht="15.75" x14ac:dyDescent="0.3">
      <c r="AE64307" s="70"/>
    </row>
    <row r="64308" spans="31:31" ht="15.75" x14ac:dyDescent="0.3">
      <c r="AE64308" s="70"/>
    </row>
    <row r="64309" spans="31:31" ht="15.75" x14ac:dyDescent="0.3">
      <c r="AE64309" s="70"/>
    </row>
    <row r="64310" spans="31:31" ht="15.75" x14ac:dyDescent="0.3">
      <c r="AE64310" s="70"/>
    </row>
    <row r="64311" spans="31:31" ht="15.75" x14ac:dyDescent="0.3">
      <c r="AE64311" s="70"/>
    </row>
    <row r="64312" spans="31:31" ht="15.75" x14ac:dyDescent="0.3">
      <c r="AE64312" s="70"/>
    </row>
    <row r="64313" spans="31:31" ht="15.75" x14ac:dyDescent="0.3">
      <c r="AE64313" s="70"/>
    </row>
    <row r="64314" spans="31:31" ht="15.75" x14ac:dyDescent="0.3">
      <c r="AE64314" s="70"/>
    </row>
    <row r="64315" spans="31:31" ht="15.75" x14ac:dyDescent="0.3">
      <c r="AE64315" s="70"/>
    </row>
    <row r="64316" spans="31:31" ht="15.75" x14ac:dyDescent="0.3">
      <c r="AE64316" s="70"/>
    </row>
    <row r="64317" spans="31:31" ht="15.75" x14ac:dyDescent="0.3">
      <c r="AE64317" s="70"/>
    </row>
    <row r="64318" spans="31:31" ht="15.75" x14ac:dyDescent="0.3">
      <c r="AE64318" s="70"/>
    </row>
    <row r="64319" spans="31:31" ht="15.75" x14ac:dyDescent="0.3">
      <c r="AE64319" s="70"/>
    </row>
    <row r="64320" spans="31:31" ht="15.75" x14ac:dyDescent="0.3">
      <c r="AE64320" s="70"/>
    </row>
    <row r="64321" spans="31:31" ht="15.75" x14ac:dyDescent="0.3">
      <c r="AE64321" s="70"/>
    </row>
    <row r="64322" spans="31:31" ht="15.75" x14ac:dyDescent="0.3">
      <c r="AE64322" s="70"/>
    </row>
    <row r="64323" spans="31:31" ht="15.75" x14ac:dyDescent="0.3">
      <c r="AE64323" s="70"/>
    </row>
    <row r="64324" spans="31:31" ht="15.75" x14ac:dyDescent="0.3">
      <c r="AE64324" s="70"/>
    </row>
    <row r="64325" spans="31:31" ht="15.75" x14ac:dyDescent="0.3">
      <c r="AE64325" s="70"/>
    </row>
    <row r="64326" spans="31:31" ht="15.75" x14ac:dyDescent="0.3">
      <c r="AE64326" s="70"/>
    </row>
    <row r="64327" spans="31:31" ht="15.75" x14ac:dyDescent="0.3">
      <c r="AE64327" s="70"/>
    </row>
    <row r="64328" spans="31:31" ht="15.75" x14ac:dyDescent="0.3">
      <c r="AE64328" s="70"/>
    </row>
    <row r="64329" spans="31:31" ht="15.75" x14ac:dyDescent="0.3">
      <c r="AE64329" s="70"/>
    </row>
    <row r="64330" spans="31:31" ht="15.75" x14ac:dyDescent="0.3">
      <c r="AE64330" s="70"/>
    </row>
    <row r="64331" spans="31:31" ht="15.75" x14ac:dyDescent="0.3">
      <c r="AE64331" s="70"/>
    </row>
    <row r="64332" spans="31:31" ht="15.75" x14ac:dyDescent="0.3">
      <c r="AE64332" s="70"/>
    </row>
    <row r="64333" spans="31:31" ht="15.75" x14ac:dyDescent="0.3">
      <c r="AE64333" s="70"/>
    </row>
    <row r="64334" spans="31:31" ht="15.75" x14ac:dyDescent="0.3">
      <c r="AE64334" s="70"/>
    </row>
    <row r="64335" spans="31:31" ht="15.75" x14ac:dyDescent="0.3">
      <c r="AE64335" s="70"/>
    </row>
    <row r="64336" spans="31:31" ht="15.75" x14ac:dyDescent="0.3">
      <c r="AE64336" s="70"/>
    </row>
    <row r="64337" spans="31:31" ht="15.75" x14ac:dyDescent="0.3">
      <c r="AE64337" s="70"/>
    </row>
    <row r="64338" spans="31:31" ht="15.75" x14ac:dyDescent="0.3">
      <c r="AE64338" s="70"/>
    </row>
    <row r="64339" spans="31:31" ht="15.75" x14ac:dyDescent="0.3">
      <c r="AE64339" s="70"/>
    </row>
    <row r="64340" spans="31:31" ht="15.75" x14ac:dyDescent="0.3">
      <c r="AE64340" s="70"/>
    </row>
    <row r="64341" spans="31:31" ht="15.75" x14ac:dyDescent="0.3">
      <c r="AE64341" s="70"/>
    </row>
    <row r="64342" spans="31:31" ht="15.75" x14ac:dyDescent="0.3">
      <c r="AE64342" s="70"/>
    </row>
    <row r="64343" spans="31:31" ht="15.75" x14ac:dyDescent="0.3">
      <c r="AE64343" s="70"/>
    </row>
    <row r="64344" spans="31:31" ht="15.75" x14ac:dyDescent="0.3">
      <c r="AE64344" s="70"/>
    </row>
    <row r="64345" spans="31:31" ht="15.75" x14ac:dyDescent="0.3">
      <c r="AE64345" s="70"/>
    </row>
    <row r="64346" spans="31:31" ht="15.75" x14ac:dyDescent="0.3">
      <c r="AE64346" s="70"/>
    </row>
    <row r="64347" spans="31:31" ht="15.75" x14ac:dyDescent="0.3">
      <c r="AE64347" s="70"/>
    </row>
    <row r="64348" spans="31:31" ht="15.75" x14ac:dyDescent="0.3">
      <c r="AE64348" s="70"/>
    </row>
    <row r="64349" spans="31:31" ht="15.75" x14ac:dyDescent="0.3">
      <c r="AE64349" s="70"/>
    </row>
    <row r="64350" spans="31:31" ht="15.75" x14ac:dyDescent="0.3">
      <c r="AE64350" s="70"/>
    </row>
    <row r="64351" spans="31:31" ht="15.75" x14ac:dyDescent="0.3">
      <c r="AE64351" s="70"/>
    </row>
    <row r="64352" spans="31:31" ht="15.75" x14ac:dyDescent="0.3">
      <c r="AE64352" s="70"/>
    </row>
    <row r="64353" spans="31:31" ht="15.75" x14ac:dyDescent="0.3">
      <c r="AE64353" s="70"/>
    </row>
    <row r="64354" spans="31:31" ht="15.75" x14ac:dyDescent="0.3">
      <c r="AE64354" s="70"/>
    </row>
    <row r="64355" spans="31:31" ht="15.75" x14ac:dyDescent="0.3">
      <c r="AE64355" s="70"/>
    </row>
    <row r="64356" spans="31:31" ht="15.75" x14ac:dyDescent="0.3">
      <c r="AE64356" s="70"/>
    </row>
    <row r="64357" spans="31:31" ht="15.75" x14ac:dyDescent="0.3">
      <c r="AE64357" s="70"/>
    </row>
    <row r="64358" spans="31:31" ht="15.75" x14ac:dyDescent="0.3">
      <c r="AE64358" s="70"/>
    </row>
    <row r="64359" spans="31:31" ht="15.75" x14ac:dyDescent="0.3">
      <c r="AE64359" s="70"/>
    </row>
    <row r="64360" spans="31:31" ht="15.75" x14ac:dyDescent="0.3">
      <c r="AE64360" s="70"/>
    </row>
    <row r="64361" spans="31:31" ht="15.75" x14ac:dyDescent="0.3">
      <c r="AE64361" s="70"/>
    </row>
    <row r="64362" spans="31:31" ht="15.75" x14ac:dyDescent="0.3">
      <c r="AE64362" s="70"/>
    </row>
    <row r="64363" spans="31:31" ht="15.75" x14ac:dyDescent="0.3">
      <c r="AE64363" s="70"/>
    </row>
    <row r="64364" spans="31:31" ht="15.75" x14ac:dyDescent="0.3">
      <c r="AE64364" s="70"/>
    </row>
    <row r="64365" spans="31:31" ht="15.75" x14ac:dyDescent="0.3">
      <c r="AE64365" s="70"/>
    </row>
    <row r="64366" spans="31:31" ht="15.75" x14ac:dyDescent="0.3">
      <c r="AE64366" s="70"/>
    </row>
    <row r="64367" spans="31:31" ht="15.75" x14ac:dyDescent="0.3">
      <c r="AE64367" s="70"/>
    </row>
    <row r="64368" spans="31:31" ht="15.75" x14ac:dyDescent="0.3">
      <c r="AE64368" s="70"/>
    </row>
    <row r="64369" spans="31:31" ht="15.75" x14ac:dyDescent="0.3">
      <c r="AE64369" s="70"/>
    </row>
    <row r="64370" spans="31:31" ht="15.75" x14ac:dyDescent="0.3">
      <c r="AE64370" s="70"/>
    </row>
    <row r="64371" spans="31:31" ht="15.75" x14ac:dyDescent="0.3">
      <c r="AE64371" s="70"/>
    </row>
    <row r="64372" spans="31:31" ht="15.75" x14ac:dyDescent="0.3">
      <c r="AE64372" s="70"/>
    </row>
    <row r="64373" spans="31:31" ht="15.75" x14ac:dyDescent="0.3">
      <c r="AE64373" s="70"/>
    </row>
    <row r="64374" spans="31:31" ht="15.75" x14ac:dyDescent="0.3">
      <c r="AE64374" s="70"/>
    </row>
    <row r="64375" spans="31:31" ht="15.75" x14ac:dyDescent="0.3">
      <c r="AE64375" s="70"/>
    </row>
    <row r="64376" spans="31:31" ht="15.75" x14ac:dyDescent="0.3">
      <c r="AE64376" s="70"/>
    </row>
    <row r="64377" spans="31:31" ht="15.75" x14ac:dyDescent="0.3">
      <c r="AE64377" s="70"/>
    </row>
    <row r="64378" spans="31:31" ht="15.75" x14ac:dyDescent="0.3">
      <c r="AE64378" s="70"/>
    </row>
    <row r="64379" spans="31:31" ht="15.75" x14ac:dyDescent="0.3">
      <c r="AE64379" s="70"/>
    </row>
    <row r="64380" spans="31:31" ht="15.75" x14ac:dyDescent="0.3">
      <c r="AE64380" s="70"/>
    </row>
    <row r="64381" spans="31:31" ht="15.75" x14ac:dyDescent="0.3">
      <c r="AE64381" s="70"/>
    </row>
    <row r="64382" spans="31:31" ht="15.75" x14ac:dyDescent="0.3">
      <c r="AE64382" s="70"/>
    </row>
    <row r="64383" spans="31:31" ht="15.75" x14ac:dyDescent="0.3">
      <c r="AE64383" s="70"/>
    </row>
    <row r="64384" spans="31:31" ht="15.75" x14ac:dyDescent="0.3">
      <c r="AE64384" s="70"/>
    </row>
    <row r="64385" spans="31:31" ht="15.75" x14ac:dyDescent="0.3">
      <c r="AE64385" s="70"/>
    </row>
    <row r="64386" spans="31:31" ht="15.75" x14ac:dyDescent="0.3">
      <c r="AE64386" s="70"/>
    </row>
    <row r="64387" spans="31:31" ht="15.75" x14ac:dyDescent="0.3">
      <c r="AE64387" s="70"/>
    </row>
    <row r="64388" spans="31:31" ht="15.75" x14ac:dyDescent="0.3">
      <c r="AE64388" s="70"/>
    </row>
    <row r="64389" spans="31:31" ht="15.75" x14ac:dyDescent="0.3">
      <c r="AE64389" s="70"/>
    </row>
    <row r="64390" spans="31:31" ht="15.75" x14ac:dyDescent="0.3">
      <c r="AE64390" s="70"/>
    </row>
    <row r="64391" spans="31:31" ht="15.75" x14ac:dyDescent="0.3">
      <c r="AE64391" s="70"/>
    </row>
    <row r="64392" spans="31:31" ht="15.75" x14ac:dyDescent="0.3">
      <c r="AE64392" s="70"/>
    </row>
    <row r="64393" spans="31:31" ht="15.75" x14ac:dyDescent="0.3">
      <c r="AE64393" s="70"/>
    </row>
    <row r="64394" spans="31:31" ht="15.75" x14ac:dyDescent="0.3">
      <c r="AE64394" s="70"/>
    </row>
    <row r="64395" spans="31:31" ht="15.75" x14ac:dyDescent="0.3">
      <c r="AE64395" s="70"/>
    </row>
    <row r="64396" spans="31:31" ht="15.75" x14ac:dyDescent="0.3">
      <c r="AE64396" s="70"/>
    </row>
    <row r="64397" spans="31:31" ht="15.75" x14ac:dyDescent="0.3">
      <c r="AE64397" s="70"/>
    </row>
    <row r="64398" spans="31:31" ht="15.75" x14ac:dyDescent="0.3">
      <c r="AE64398" s="70"/>
    </row>
    <row r="64399" spans="31:31" ht="15.75" x14ac:dyDescent="0.3">
      <c r="AE64399" s="70"/>
    </row>
    <row r="64400" spans="31:31" ht="15.75" x14ac:dyDescent="0.3">
      <c r="AE64400" s="70"/>
    </row>
    <row r="64401" spans="31:31" ht="15.75" x14ac:dyDescent="0.3">
      <c r="AE64401" s="70"/>
    </row>
    <row r="64402" spans="31:31" ht="15.75" x14ac:dyDescent="0.3">
      <c r="AE64402" s="70"/>
    </row>
    <row r="64403" spans="31:31" ht="15.75" x14ac:dyDescent="0.3">
      <c r="AE64403" s="70"/>
    </row>
    <row r="64404" spans="31:31" ht="15.75" x14ac:dyDescent="0.3">
      <c r="AE64404" s="70"/>
    </row>
    <row r="64405" spans="31:31" ht="15.75" x14ac:dyDescent="0.3">
      <c r="AE64405" s="70"/>
    </row>
    <row r="64406" spans="31:31" ht="15.75" x14ac:dyDescent="0.3">
      <c r="AE64406" s="70"/>
    </row>
    <row r="64407" spans="31:31" ht="15.75" x14ac:dyDescent="0.3">
      <c r="AE64407" s="70"/>
    </row>
    <row r="64408" spans="31:31" ht="15.75" x14ac:dyDescent="0.3">
      <c r="AE64408" s="70"/>
    </row>
    <row r="64409" spans="31:31" ht="15.75" x14ac:dyDescent="0.3">
      <c r="AE64409" s="70"/>
    </row>
    <row r="64410" spans="31:31" ht="15.75" x14ac:dyDescent="0.3">
      <c r="AE64410" s="70"/>
    </row>
    <row r="64411" spans="31:31" ht="15.75" x14ac:dyDescent="0.3">
      <c r="AE64411" s="70"/>
    </row>
    <row r="64412" spans="31:31" ht="15.75" x14ac:dyDescent="0.3">
      <c r="AE64412" s="70"/>
    </row>
    <row r="64413" spans="31:31" ht="15.75" x14ac:dyDescent="0.3">
      <c r="AE64413" s="70"/>
    </row>
    <row r="64414" spans="31:31" ht="15.75" x14ac:dyDescent="0.3">
      <c r="AE64414" s="70"/>
    </row>
    <row r="64415" spans="31:31" ht="15.75" x14ac:dyDescent="0.3">
      <c r="AE64415" s="70"/>
    </row>
    <row r="64416" spans="31:31" ht="15.75" x14ac:dyDescent="0.3">
      <c r="AE64416" s="70"/>
    </row>
    <row r="64417" spans="31:31" ht="15.75" x14ac:dyDescent="0.3">
      <c r="AE64417" s="70"/>
    </row>
    <row r="64418" spans="31:31" ht="15.75" x14ac:dyDescent="0.3">
      <c r="AE64418" s="70"/>
    </row>
    <row r="64419" spans="31:31" ht="15.75" x14ac:dyDescent="0.3">
      <c r="AE64419" s="70"/>
    </row>
    <row r="64420" spans="31:31" ht="15.75" x14ac:dyDescent="0.3">
      <c r="AE64420" s="70"/>
    </row>
    <row r="64421" spans="31:31" ht="15.75" x14ac:dyDescent="0.3">
      <c r="AE64421" s="70"/>
    </row>
    <row r="64422" spans="31:31" ht="15.75" x14ac:dyDescent="0.3">
      <c r="AE64422" s="70"/>
    </row>
    <row r="64423" spans="31:31" ht="15.75" x14ac:dyDescent="0.3">
      <c r="AE64423" s="70"/>
    </row>
    <row r="64424" spans="31:31" ht="15.75" x14ac:dyDescent="0.3">
      <c r="AE64424" s="70"/>
    </row>
    <row r="64425" spans="31:31" ht="15.75" x14ac:dyDescent="0.3">
      <c r="AE64425" s="70"/>
    </row>
    <row r="64426" spans="31:31" ht="15.75" x14ac:dyDescent="0.3">
      <c r="AE64426" s="70"/>
    </row>
    <row r="64427" spans="31:31" ht="15.75" x14ac:dyDescent="0.3">
      <c r="AE64427" s="70"/>
    </row>
    <row r="64428" spans="31:31" ht="15.75" x14ac:dyDescent="0.3">
      <c r="AE64428" s="70"/>
    </row>
    <row r="64429" spans="31:31" ht="15.75" x14ac:dyDescent="0.3">
      <c r="AE64429" s="70"/>
    </row>
    <row r="64430" spans="31:31" ht="15.75" x14ac:dyDescent="0.3">
      <c r="AE64430" s="70"/>
    </row>
    <row r="64431" spans="31:31" ht="15.75" x14ac:dyDescent="0.3">
      <c r="AE64431" s="70"/>
    </row>
    <row r="64432" spans="31:31" ht="15.75" x14ac:dyDescent="0.3">
      <c r="AE64432" s="70"/>
    </row>
    <row r="64433" spans="31:31" ht="15.75" x14ac:dyDescent="0.3">
      <c r="AE64433" s="70"/>
    </row>
    <row r="64434" spans="31:31" ht="15.75" x14ac:dyDescent="0.3">
      <c r="AE64434" s="70"/>
    </row>
    <row r="64435" spans="31:31" ht="15.75" x14ac:dyDescent="0.3">
      <c r="AE64435" s="70"/>
    </row>
    <row r="64436" spans="31:31" ht="15.75" x14ac:dyDescent="0.3">
      <c r="AE64436" s="70"/>
    </row>
    <row r="64437" spans="31:31" ht="15.75" x14ac:dyDescent="0.3">
      <c r="AE64437" s="70"/>
    </row>
    <row r="64438" spans="31:31" ht="15.75" x14ac:dyDescent="0.3">
      <c r="AE64438" s="70"/>
    </row>
    <row r="64439" spans="31:31" ht="15.75" x14ac:dyDescent="0.3">
      <c r="AE64439" s="70"/>
    </row>
    <row r="64440" spans="31:31" ht="15.75" x14ac:dyDescent="0.3">
      <c r="AE64440" s="70"/>
    </row>
    <row r="64441" spans="31:31" ht="15.75" x14ac:dyDescent="0.3">
      <c r="AE64441" s="70"/>
    </row>
    <row r="64442" spans="31:31" ht="15.75" x14ac:dyDescent="0.3">
      <c r="AE64442" s="70"/>
    </row>
    <row r="64443" spans="31:31" ht="15.75" x14ac:dyDescent="0.3">
      <c r="AE64443" s="70"/>
    </row>
    <row r="64444" spans="31:31" ht="15.75" x14ac:dyDescent="0.3">
      <c r="AE64444" s="70"/>
    </row>
    <row r="64445" spans="31:31" ht="15.75" x14ac:dyDescent="0.3">
      <c r="AE64445" s="70"/>
    </row>
    <row r="64446" spans="31:31" ht="15.75" x14ac:dyDescent="0.3">
      <c r="AE64446" s="70"/>
    </row>
    <row r="64447" spans="31:31" ht="15.75" x14ac:dyDescent="0.3">
      <c r="AE64447" s="70"/>
    </row>
    <row r="64448" spans="31:31" ht="15.75" x14ac:dyDescent="0.3">
      <c r="AE64448" s="70"/>
    </row>
    <row r="64449" spans="31:31" ht="15.75" x14ac:dyDescent="0.3">
      <c r="AE64449" s="70"/>
    </row>
    <row r="64450" spans="31:31" ht="15.75" x14ac:dyDescent="0.3">
      <c r="AE64450" s="70"/>
    </row>
    <row r="64451" spans="31:31" ht="15.75" x14ac:dyDescent="0.3">
      <c r="AE64451" s="70"/>
    </row>
    <row r="64452" spans="31:31" ht="15.75" x14ac:dyDescent="0.3">
      <c r="AE64452" s="70"/>
    </row>
    <row r="64453" spans="31:31" ht="15.75" x14ac:dyDescent="0.3">
      <c r="AE64453" s="70"/>
    </row>
    <row r="64454" spans="31:31" ht="15.75" x14ac:dyDescent="0.3">
      <c r="AE64454" s="70"/>
    </row>
    <row r="64455" spans="31:31" ht="15.75" x14ac:dyDescent="0.3">
      <c r="AE64455" s="70"/>
    </row>
    <row r="64456" spans="31:31" ht="15.75" x14ac:dyDescent="0.3">
      <c r="AE64456" s="70"/>
    </row>
    <row r="64457" spans="31:31" ht="15.75" x14ac:dyDescent="0.3">
      <c r="AE64457" s="70"/>
    </row>
    <row r="64458" spans="31:31" ht="15.75" x14ac:dyDescent="0.3">
      <c r="AE64458" s="70"/>
    </row>
    <row r="64459" spans="31:31" ht="15.75" x14ac:dyDescent="0.3">
      <c r="AE64459" s="70"/>
    </row>
    <row r="64460" spans="31:31" ht="15.75" x14ac:dyDescent="0.3">
      <c r="AE64460" s="70"/>
    </row>
    <row r="64461" spans="31:31" ht="15.75" x14ac:dyDescent="0.3">
      <c r="AE64461" s="70"/>
    </row>
    <row r="64462" spans="31:31" ht="15.75" x14ac:dyDescent="0.3">
      <c r="AE64462" s="70"/>
    </row>
    <row r="64463" spans="31:31" ht="15.75" x14ac:dyDescent="0.3">
      <c r="AE64463" s="70"/>
    </row>
    <row r="64464" spans="31:31" ht="15.75" x14ac:dyDescent="0.3">
      <c r="AE64464" s="70"/>
    </row>
    <row r="64465" spans="31:31" ht="15.75" x14ac:dyDescent="0.3">
      <c r="AE64465" s="70"/>
    </row>
    <row r="64466" spans="31:31" ht="15.75" x14ac:dyDescent="0.3">
      <c r="AE64466" s="70"/>
    </row>
    <row r="64467" spans="31:31" ht="15.75" x14ac:dyDescent="0.3">
      <c r="AE64467" s="70"/>
    </row>
    <row r="64468" spans="31:31" ht="15.75" x14ac:dyDescent="0.3">
      <c r="AE64468" s="70"/>
    </row>
    <row r="64469" spans="31:31" ht="15.75" x14ac:dyDescent="0.3">
      <c r="AE64469" s="70"/>
    </row>
    <row r="64470" spans="31:31" ht="15.75" x14ac:dyDescent="0.3">
      <c r="AE64470" s="70"/>
    </row>
    <row r="64471" spans="31:31" ht="15.75" x14ac:dyDescent="0.3">
      <c r="AE64471" s="70"/>
    </row>
    <row r="64472" spans="31:31" ht="15.75" x14ac:dyDescent="0.3">
      <c r="AE64472" s="70"/>
    </row>
    <row r="64473" spans="31:31" ht="15.75" x14ac:dyDescent="0.3">
      <c r="AE64473" s="70"/>
    </row>
    <row r="64474" spans="31:31" ht="15.75" x14ac:dyDescent="0.3">
      <c r="AE64474" s="70"/>
    </row>
    <row r="64475" spans="31:31" ht="15.75" x14ac:dyDescent="0.3">
      <c r="AE64475" s="70"/>
    </row>
    <row r="64476" spans="31:31" ht="15.75" x14ac:dyDescent="0.3">
      <c r="AE64476" s="70"/>
    </row>
    <row r="64477" spans="31:31" ht="15.75" x14ac:dyDescent="0.3">
      <c r="AE64477" s="70"/>
    </row>
    <row r="64478" spans="31:31" ht="15.75" x14ac:dyDescent="0.3">
      <c r="AE64478" s="70"/>
    </row>
    <row r="64479" spans="31:31" ht="15.75" x14ac:dyDescent="0.3">
      <c r="AE64479" s="70"/>
    </row>
    <row r="64480" spans="31:31" ht="15.75" x14ac:dyDescent="0.3">
      <c r="AE64480" s="70"/>
    </row>
    <row r="64481" spans="31:31" ht="15.75" x14ac:dyDescent="0.3">
      <c r="AE64481" s="70"/>
    </row>
    <row r="64482" spans="31:31" ht="15.75" x14ac:dyDescent="0.3">
      <c r="AE64482" s="70"/>
    </row>
    <row r="64483" spans="31:31" ht="15.75" x14ac:dyDescent="0.3">
      <c r="AE64483" s="70"/>
    </row>
    <row r="64484" spans="31:31" ht="15.75" x14ac:dyDescent="0.3">
      <c r="AE64484" s="70"/>
    </row>
    <row r="64485" spans="31:31" ht="15.75" x14ac:dyDescent="0.3">
      <c r="AE64485" s="70"/>
    </row>
    <row r="64486" spans="31:31" ht="15.75" x14ac:dyDescent="0.3">
      <c r="AE64486" s="70"/>
    </row>
    <row r="64487" spans="31:31" ht="15.75" x14ac:dyDescent="0.3">
      <c r="AE64487" s="70"/>
    </row>
    <row r="64488" spans="31:31" ht="15.75" x14ac:dyDescent="0.3">
      <c r="AE64488" s="70"/>
    </row>
    <row r="64489" spans="31:31" ht="15.75" x14ac:dyDescent="0.3">
      <c r="AE64489" s="70"/>
    </row>
    <row r="64490" spans="31:31" ht="15.75" x14ac:dyDescent="0.3">
      <c r="AE64490" s="70"/>
    </row>
    <row r="64491" spans="31:31" ht="15.75" x14ac:dyDescent="0.3">
      <c r="AE64491" s="70"/>
    </row>
    <row r="64492" spans="31:31" ht="15.75" x14ac:dyDescent="0.3">
      <c r="AE64492" s="70"/>
    </row>
    <row r="64493" spans="31:31" ht="15.75" x14ac:dyDescent="0.3">
      <c r="AE64493" s="70"/>
    </row>
    <row r="64494" spans="31:31" ht="15.75" x14ac:dyDescent="0.3">
      <c r="AE64494" s="70"/>
    </row>
    <row r="64495" spans="31:31" ht="15.75" x14ac:dyDescent="0.3">
      <c r="AE64495" s="70"/>
    </row>
    <row r="64496" spans="31:31" ht="15.75" x14ac:dyDescent="0.3">
      <c r="AE64496" s="70"/>
    </row>
    <row r="64497" spans="31:31" ht="15.75" x14ac:dyDescent="0.3">
      <c r="AE64497" s="70"/>
    </row>
    <row r="64498" spans="31:31" ht="15.75" x14ac:dyDescent="0.3">
      <c r="AE64498" s="70"/>
    </row>
    <row r="64499" spans="31:31" ht="15.75" x14ac:dyDescent="0.3">
      <c r="AE64499" s="70"/>
    </row>
    <row r="64500" spans="31:31" ht="15.75" x14ac:dyDescent="0.3">
      <c r="AE64500" s="70"/>
    </row>
    <row r="64501" spans="31:31" ht="15.75" x14ac:dyDescent="0.3">
      <c r="AE64501" s="70"/>
    </row>
    <row r="64502" spans="31:31" ht="15.75" x14ac:dyDescent="0.3">
      <c r="AE64502" s="70"/>
    </row>
    <row r="64503" spans="31:31" ht="15.75" x14ac:dyDescent="0.3">
      <c r="AE64503" s="70"/>
    </row>
    <row r="64504" spans="31:31" ht="15.75" x14ac:dyDescent="0.3">
      <c r="AE64504" s="70"/>
    </row>
    <row r="64505" spans="31:31" ht="15.75" x14ac:dyDescent="0.3">
      <c r="AE64505" s="70"/>
    </row>
    <row r="64506" spans="31:31" ht="15.75" x14ac:dyDescent="0.3">
      <c r="AE64506" s="70"/>
    </row>
    <row r="64507" spans="31:31" ht="15.75" x14ac:dyDescent="0.3">
      <c r="AE64507" s="70"/>
    </row>
    <row r="64508" spans="31:31" ht="15.75" x14ac:dyDescent="0.3">
      <c r="AE64508" s="70"/>
    </row>
    <row r="64509" spans="31:31" ht="15.75" x14ac:dyDescent="0.3">
      <c r="AE64509" s="70"/>
    </row>
    <row r="64510" spans="31:31" ht="15.75" x14ac:dyDescent="0.3">
      <c r="AE64510" s="70"/>
    </row>
    <row r="64511" spans="31:31" ht="15.75" x14ac:dyDescent="0.3">
      <c r="AE64511" s="70"/>
    </row>
    <row r="64512" spans="31:31" ht="15.75" x14ac:dyDescent="0.3">
      <c r="AE64512" s="70"/>
    </row>
    <row r="64513" spans="31:31" ht="15.75" x14ac:dyDescent="0.3">
      <c r="AE64513" s="70"/>
    </row>
    <row r="64514" spans="31:31" ht="15.75" x14ac:dyDescent="0.3">
      <c r="AE64514" s="70"/>
    </row>
    <row r="64515" spans="31:31" ht="15.75" x14ac:dyDescent="0.3">
      <c r="AE64515" s="70"/>
    </row>
    <row r="64516" spans="31:31" ht="15.75" x14ac:dyDescent="0.3">
      <c r="AE64516" s="70"/>
    </row>
    <row r="64517" spans="31:31" ht="15.75" x14ac:dyDescent="0.3">
      <c r="AE64517" s="70"/>
    </row>
    <row r="64518" spans="31:31" ht="15.75" x14ac:dyDescent="0.3">
      <c r="AE64518" s="70"/>
    </row>
    <row r="64519" spans="31:31" ht="15.75" x14ac:dyDescent="0.3">
      <c r="AE64519" s="70"/>
    </row>
    <row r="64520" spans="31:31" ht="15.75" x14ac:dyDescent="0.3">
      <c r="AE64520" s="70"/>
    </row>
    <row r="64521" spans="31:31" ht="15.75" x14ac:dyDescent="0.3">
      <c r="AE64521" s="70"/>
    </row>
    <row r="64522" spans="31:31" ht="15.75" x14ac:dyDescent="0.3">
      <c r="AE64522" s="70"/>
    </row>
    <row r="64523" spans="31:31" ht="15.75" x14ac:dyDescent="0.3">
      <c r="AE64523" s="70"/>
    </row>
    <row r="64524" spans="31:31" ht="15.75" x14ac:dyDescent="0.3">
      <c r="AE64524" s="70"/>
    </row>
    <row r="64525" spans="31:31" ht="15.75" x14ac:dyDescent="0.3">
      <c r="AE64525" s="70"/>
    </row>
    <row r="64526" spans="31:31" ht="15.75" x14ac:dyDescent="0.3">
      <c r="AE64526" s="70"/>
    </row>
    <row r="64527" spans="31:31" ht="15.75" x14ac:dyDescent="0.3">
      <c r="AE64527" s="70"/>
    </row>
    <row r="64528" spans="31:31" ht="15.75" x14ac:dyDescent="0.3">
      <c r="AE64528" s="70"/>
    </row>
    <row r="64529" spans="31:31" ht="15.75" x14ac:dyDescent="0.3">
      <c r="AE64529" s="70"/>
    </row>
    <row r="64530" spans="31:31" ht="15.75" x14ac:dyDescent="0.3">
      <c r="AE64530" s="70"/>
    </row>
    <row r="64531" spans="31:31" ht="15.75" x14ac:dyDescent="0.3">
      <c r="AE64531" s="70"/>
    </row>
    <row r="64532" spans="31:31" ht="15.75" x14ac:dyDescent="0.3">
      <c r="AE64532" s="70"/>
    </row>
    <row r="64533" spans="31:31" ht="15.75" x14ac:dyDescent="0.3">
      <c r="AE64533" s="70"/>
    </row>
    <row r="64534" spans="31:31" ht="15.75" x14ac:dyDescent="0.3">
      <c r="AE64534" s="70"/>
    </row>
    <row r="64535" spans="31:31" ht="15.75" x14ac:dyDescent="0.3">
      <c r="AE64535" s="70"/>
    </row>
    <row r="64536" spans="31:31" ht="15.75" x14ac:dyDescent="0.3">
      <c r="AE64536" s="70"/>
    </row>
    <row r="64537" spans="31:31" ht="15.75" x14ac:dyDescent="0.3">
      <c r="AE64537" s="70"/>
    </row>
    <row r="64538" spans="31:31" ht="15.75" x14ac:dyDescent="0.3">
      <c r="AE64538" s="70"/>
    </row>
    <row r="64539" spans="31:31" ht="15.75" x14ac:dyDescent="0.3">
      <c r="AE64539" s="70"/>
    </row>
    <row r="64540" spans="31:31" ht="15.75" x14ac:dyDescent="0.3">
      <c r="AE64540" s="70"/>
    </row>
    <row r="64541" spans="31:31" ht="15.75" x14ac:dyDescent="0.3">
      <c r="AE64541" s="70"/>
    </row>
    <row r="64542" spans="31:31" ht="15.75" x14ac:dyDescent="0.3">
      <c r="AE64542" s="70"/>
    </row>
    <row r="64543" spans="31:31" ht="15.75" x14ac:dyDescent="0.3">
      <c r="AE64543" s="70"/>
    </row>
    <row r="64544" spans="31:31" ht="15.75" x14ac:dyDescent="0.3">
      <c r="AE64544" s="70"/>
    </row>
    <row r="64545" spans="31:31" ht="15.75" x14ac:dyDescent="0.3">
      <c r="AE64545" s="70"/>
    </row>
    <row r="64546" spans="31:31" ht="15.75" x14ac:dyDescent="0.3">
      <c r="AE64546" s="70"/>
    </row>
    <row r="64547" spans="31:31" ht="15.75" x14ac:dyDescent="0.3">
      <c r="AE64547" s="70"/>
    </row>
    <row r="64548" spans="31:31" ht="15.75" x14ac:dyDescent="0.3">
      <c r="AE64548" s="70"/>
    </row>
    <row r="64549" spans="31:31" ht="15.75" x14ac:dyDescent="0.3">
      <c r="AE64549" s="70"/>
    </row>
    <row r="64550" spans="31:31" ht="15.75" x14ac:dyDescent="0.3">
      <c r="AE64550" s="70"/>
    </row>
    <row r="64551" spans="31:31" ht="15.75" x14ac:dyDescent="0.3">
      <c r="AE64551" s="70"/>
    </row>
    <row r="64552" spans="31:31" ht="15.75" x14ac:dyDescent="0.3">
      <c r="AE64552" s="70"/>
    </row>
    <row r="64553" spans="31:31" ht="15.75" x14ac:dyDescent="0.3">
      <c r="AE64553" s="70"/>
    </row>
    <row r="64554" spans="31:31" ht="15.75" x14ac:dyDescent="0.3">
      <c r="AE64554" s="70"/>
    </row>
    <row r="64555" spans="31:31" ht="15.75" x14ac:dyDescent="0.3">
      <c r="AE64555" s="70"/>
    </row>
    <row r="64556" spans="31:31" ht="15.75" x14ac:dyDescent="0.3">
      <c r="AE64556" s="70"/>
    </row>
    <row r="64557" spans="31:31" ht="15.75" x14ac:dyDescent="0.3">
      <c r="AE64557" s="70"/>
    </row>
    <row r="64558" spans="31:31" ht="15.75" x14ac:dyDescent="0.3">
      <c r="AE64558" s="70"/>
    </row>
    <row r="64559" spans="31:31" ht="15.75" x14ac:dyDescent="0.3">
      <c r="AE64559" s="70"/>
    </row>
    <row r="64560" spans="31:31" ht="15.75" x14ac:dyDescent="0.3">
      <c r="AE64560" s="70"/>
    </row>
    <row r="64561" spans="31:31" ht="15.75" x14ac:dyDescent="0.3">
      <c r="AE64561" s="70"/>
    </row>
    <row r="64562" spans="31:31" ht="15.75" x14ac:dyDescent="0.3">
      <c r="AE64562" s="70"/>
    </row>
    <row r="64563" spans="31:31" ht="15.75" x14ac:dyDescent="0.3">
      <c r="AE64563" s="70"/>
    </row>
    <row r="64564" spans="31:31" ht="15.75" x14ac:dyDescent="0.3">
      <c r="AE64564" s="70"/>
    </row>
    <row r="64565" spans="31:31" ht="15.75" x14ac:dyDescent="0.3">
      <c r="AE64565" s="70"/>
    </row>
    <row r="64566" spans="31:31" ht="15.75" x14ac:dyDescent="0.3">
      <c r="AE64566" s="70"/>
    </row>
    <row r="64567" spans="31:31" ht="15.75" x14ac:dyDescent="0.3">
      <c r="AE64567" s="70"/>
    </row>
    <row r="64568" spans="31:31" ht="15.75" x14ac:dyDescent="0.3">
      <c r="AE64568" s="70"/>
    </row>
    <row r="64569" spans="31:31" ht="15.75" x14ac:dyDescent="0.3">
      <c r="AE64569" s="70"/>
    </row>
    <row r="64570" spans="31:31" ht="15.75" x14ac:dyDescent="0.3">
      <c r="AE64570" s="70"/>
    </row>
    <row r="64571" spans="31:31" ht="15.75" x14ac:dyDescent="0.3">
      <c r="AE64571" s="70"/>
    </row>
    <row r="64572" spans="31:31" ht="15.75" x14ac:dyDescent="0.3">
      <c r="AE64572" s="70"/>
    </row>
    <row r="64573" spans="31:31" ht="15.75" x14ac:dyDescent="0.3">
      <c r="AE64573" s="70"/>
    </row>
    <row r="64574" spans="31:31" ht="15.75" x14ac:dyDescent="0.3">
      <c r="AE64574" s="70"/>
    </row>
    <row r="64575" spans="31:31" ht="15.75" x14ac:dyDescent="0.3">
      <c r="AE64575" s="70"/>
    </row>
    <row r="64576" spans="31:31" ht="15.75" x14ac:dyDescent="0.3">
      <c r="AE64576" s="70"/>
    </row>
    <row r="64577" spans="31:31" ht="15.75" x14ac:dyDescent="0.3">
      <c r="AE64577" s="70"/>
    </row>
    <row r="64578" spans="31:31" ht="15.75" x14ac:dyDescent="0.3">
      <c r="AE64578" s="70"/>
    </row>
    <row r="64579" spans="31:31" ht="15.75" x14ac:dyDescent="0.3">
      <c r="AE64579" s="70"/>
    </row>
    <row r="64580" spans="31:31" ht="15.75" x14ac:dyDescent="0.3">
      <c r="AE64580" s="70"/>
    </row>
    <row r="64581" spans="31:31" ht="15.75" x14ac:dyDescent="0.3">
      <c r="AE64581" s="70"/>
    </row>
    <row r="64582" spans="31:31" ht="15.75" x14ac:dyDescent="0.3">
      <c r="AE64582" s="70"/>
    </row>
    <row r="64583" spans="31:31" ht="15.75" x14ac:dyDescent="0.3">
      <c r="AE64583" s="70"/>
    </row>
    <row r="64584" spans="31:31" ht="15.75" x14ac:dyDescent="0.3">
      <c r="AE64584" s="70"/>
    </row>
    <row r="64585" spans="31:31" ht="15.75" x14ac:dyDescent="0.3">
      <c r="AE64585" s="70"/>
    </row>
    <row r="64586" spans="31:31" ht="15.75" x14ac:dyDescent="0.3">
      <c r="AE64586" s="70"/>
    </row>
    <row r="64587" spans="31:31" ht="15.75" x14ac:dyDescent="0.3">
      <c r="AE64587" s="70"/>
    </row>
    <row r="64588" spans="31:31" ht="15.75" x14ac:dyDescent="0.3">
      <c r="AE64588" s="70"/>
    </row>
    <row r="64589" spans="31:31" ht="15.75" x14ac:dyDescent="0.3">
      <c r="AE64589" s="70"/>
    </row>
    <row r="64590" spans="31:31" ht="15.75" x14ac:dyDescent="0.3">
      <c r="AE64590" s="70"/>
    </row>
    <row r="64591" spans="31:31" ht="15.75" x14ac:dyDescent="0.3">
      <c r="AE64591" s="70"/>
    </row>
    <row r="64592" spans="31:31" ht="15.75" x14ac:dyDescent="0.3">
      <c r="AE64592" s="70"/>
    </row>
    <row r="64593" spans="31:31" ht="15.75" x14ac:dyDescent="0.3">
      <c r="AE64593" s="70"/>
    </row>
    <row r="64594" spans="31:31" ht="15.75" x14ac:dyDescent="0.3">
      <c r="AE64594" s="70"/>
    </row>
    <row r="64595" spans="31:31" ht="15.75" x14ac:dyDescent="0.3">
      <c r="AE64595" s="70"/>
    </row>
    <row r="64596" spans="31:31" ht="15.75" x14ac:dyDescent="0.3">
      <c r="AE64596" s="70"/>
    </row>
    <row r="64597" spans="31:31" ht="15.75" x14ac:dyDescent="0.3">
      <c r="AE64597" s="70"/>
    </row>
    <row r="64598" spans="31:31" ht="15.75" x14ac:dyDescent="0.3">
      <c r="AE64598" s="70"/>
    </row>
    <row r="64599" spans="31:31" ht="15.75" x14ac:dyDescent="0.3">
      <c r="AE64599" s="70"/>
    </row>
    <row r="64600" spans="31:31" ht="15.75" x14ac:dyDescent="0.3">
      <c r="AE64600" s="70"/>
    </row>
    <row r="64601" spans="31:31" ht="15.75" x14ac:dyDescent="0.3">
      <c r="AE64601" s="70"/>
    </row>
    <row r="64602" spans="31:31" ht="15.75" x14ac:dyDescent="0.3">
      <c r="AE64602" s="70"/>
    </row>
    <row r="64603" spans="31:31" ht="15.75" x14ac:dyDescent="0.3">
      <c r="AE64603" s="70"/>
    </row>
    <row r="64604" spans="31:31" ht="15.75" x14ac:dyDescent="0.3">
      <c r="AE64604" s="70"/>
    </row>
    <row r="64605" spans="31:31" ht="15.75" x14ac:dyDescent="0.3">
      <c r="AE64605" s="70"/>
    </row>
    <row r="64606" spans="31:31" ht="15.75" x14ac:dyDescent="0.3">
      <c r="AE64606" s="70"/>
    </row>
    <row r="64607" spans="31:31" ht="15.75" x14ac:dyDescent="0.3">
      <c r="AE64607" s="70"/>
    </row>
    <row r="64608" spans="31:31" ht="15.75" x14ac:dyDescent="0.3">
      <c r="AE64608" s="70"/>
    </row>
    <row r="64609" spans="31:31" ht="15.75" x14ac:dyDescent="0.3">
      <c r="AE64609" s="70"/>
    </row>
    <row r="64610" spans="31:31" ht="15.75" x14ac:dyDescent="0.3">
      <c r="AE64610" s="70"/>
    </row>
    <row r="64611" spans="31:31" ht="15.75" x14ac:dyDescent="0.3">
      <c r="AE64611" s="70"/>
    </row>
    <row r="64612" spans="31:31" ht="15.75" x14ac:dyDescent="0.3">
      <c r="AE64612" s="70"/>
    </row>
    <row r="64613" spans="31:31" ht="15.75" x14ac:dyDescent="0.3">
      <c r="AE64613" s="70"/>
    </row>
    <row r="64614" spans="31:31" ht="15.75" x14ac:dyDescent="0.3">
      <c r="AE64614" s="70"/>
    </row>
    <row r="64615" spans="31:31" ht="15.75" x14ac:dyDescent="0.3">
      <c r="AE64615" s="70"/>
    </row>
    <row r="64616" spans="31:31" ht="15.75" x14ac:dyDescent="0.3">
      <c r="AE64616" s="70"/>
    </row>
    <row r="64617" spans="31:31" ht="15.75" x14ac:dyDescent="0.3">
      <c r="AE64617" s="70"/>
    </row>
    <row r="64618" spans="31:31" ht="15.75" x14ac:dyDescent="0.3">
      <c r="AE64618" s="70"/>
    </row>
    <row r="64619" spans="31:31" ht="15.75" x14ac:dyDescent="0.3">
      <c r="AE64619" s="70"/>
    </row>
    <row r="64620" spans="31:31" ht="15.75" x14ac:dyDescent="0.3">
      <c r="AE64620" s="70"/>
    </row>
    <row r="64621" spans="31:31" ht="15.75" x14ac:dyDescent="0.3">
      <c r="AE64621" s="70"/>
    </row>
    <row r="64622" spans="31:31" ht="15.75" x14ac:dyDescent="0.3">
      <c r="AE64622" s="70"/>
    </row>
    <row r="64623" spans="31:31" ht="15.75" x14ac:dyDescent="0.3">
      <c r="AE64623" s="70"/>
    </row>
    <row r="64624" spans="31:31" ht="15.75" x14ac:dyDescent="0.3">
      <c r="AE64624" s="70"/>
    </row>
    <row r="64625" spans="31:31" ht="15.75" x14ac:dyDescent="0.3">
      <c r="AE64625" s="70"/>
    </row>
    <row r="64626" spans="31:31" ht="15.75" x14ac:dyDescent="0.3">
      <c r="AE64626" s="70"/>
    </row>
    <row r="64627" spans="31:31" ht="15.75" x14ac:dyDescent="0.3">
      <c r="AE64627" s="70"/>
    </row>
    <row r="64628" spans="31:31" ht="15.75" x14ac:dyDescent="0.3">
      <c r="AE64628" s="70"/>
    </row>
    <row r="64629" spans="31:31" ht="15.75" x14ac:dyDescent="0.3">
      <c r="AE64629" s="70"/>
    </row>
    <row r="64630" spans="31:31" ht="15.75" x14ac:dyDescent="0.3">
      <c r="AE64630" s="70"/>
    </row>
    <row r="64631" spans="31:31" ht="15.75" x14ac:dyDescent="0.3">
      <c r="AE64631" s="70"/>
    </row>
    <row r="64632" spans="31:31" ht="15.75" x14ac:dyDescent="0.3">
      <c r="AE64632" s="70"/>
    </row>
    <row r="64633" spans="31:31" ht="15.75" x14ac:dyDescent="0.3">
      <c r="AE64633" s="70"/>
    </row>
    <row r="64634" spans="31:31" ht="15.75" x14ac:dyDescent="0.3">
      <c r="AE64634" s="70"/>
    </row>
    <row r="64635" spans="31:31" ht="15.75" x14ac:dyDescent="0.3">
      <c r="AE64635" s="70"/>
    </row>
    <row r="64636" spans="31:31" ht="15.75" x14ac:dyDescent="0.3">
      <c r="AE64636" s="70"/>
    </row>
    <row r="64637" spans="31:31" ht="15.75" x14ac:dyDescent="0.3">
      <c r="AE64637" s="70"/>
    </row>
    <row r="64638" spans="31:31" ht="15.75" x14ac:dyDescent="0.3">
      <c r="AE64638" s="70"/>
    </row>
    <row r="64639" spans="31:31" ht="15.75" x14ac:dyDescent="0.3">
      <c r="AE64639" s="70"/>
    </row>
    <row r="64640" spans="31:31" ht="15.75" x14ac:dyDescent="0.3">
      <c r="AE64640" s="70"/>
    </row>
    <row r="64641" spans="31:31" ht="15.75" x14ac:dyDescent="0.3">
      <c r="AE64641" s="70"/>
    </row>
    <row r="64642" spans="31:31" ht="15.75" x14ac:dyDescent="0.3">
      <c r="AE64642" s="70"/>
    </row>
    <row r="64643" spans="31:31" ht="15.75" x14ac:dyDescent="0.3">
      <c r="AE64643" s="70"/>
    </row>
    <row r="64644" spans="31:31" ht="15.75" x14ac:dyDescent="0.3">
      <c r="AE64644" s="70"/>
    </row>
    <row r="64645" spans="31:31" ht="15.75" x14ac:dyDescent="0.3">
      <c r="AE64645" s="70"/>
    </row>
    <row r="64646" spans="31:31" ht="15.75" x14ac:dyDescent="0.3">
      <c r="AE64646" s="70"/>
    </row>
    <row r="64647" spans="31:31" ht="15.75" x14ac:dyDescent="0.3">
      <c r="AE64647" s="70"/>
    </row>
    <row r="64648" spans="31:31" ht="15.75" x14ac:dyDescent="0.3">
      <c r="AE64648" s="70"/>
    </row>
    <row r="64649" spans="31:31" ht="15.75" x14ac:dyDescent="0.3">
      <c r="AE64649" s="70"/>
    </row>
    <row r="64650" spans="31:31" ht="15.75" x14ac:dyDescent="0.3">
      <c r="AE64650" s="70"/>
    </row>
    <row r="64651" spans="31:31" ht="15.75" x14ac:dyDescent="0.3">
      <c r="AE64651" s="70"/>
    </row>
    <row r="64652" spans="31:31" ht="15.75" x14ac:dyDescent="0.3">
      <c r="AE64652" s="70"/>
    </row>
    <row r="64653" spans="31:31" ht="15.75" x14ac:dyDescent="0.3">
      <c r="AE64653" s="70"/>
    </row>
    <row r="64654" spans="31:31" ht="15.75" x14ac:dyDescent="0.3">
      <c r="AE64654" s="70"/>
    </row>
    <row r="64655" spans="31:31" ht="15.75" x14ac:dyDescent="0.3">
      <c r="AE64655" s="70"/>
    </row>
    <row r="64656" spans="31:31" ht="15.75" x14ac:dyDescent="0.3">
      <c r="AE64656" s="70"/>
    </row>
    <row r="64657" spans="31:31" ht="15.75" x14ac:dyDescent="0.3">
      <c r="AE64657" s="70"/>
    </row>
    <row r="64658" spans="31:31" ht="15.75" x14ac:dyDescent="0.3">
      <c r="AE64658" s="70"/>
    </row>
    <row r="64659" spans="31:31" ht="15.75" x14ac:dyDescent="0.3">
      <c r="AE64659" s="70"/>
    </row>
    <row r="64660" spans="31:31" ht="15.75" x14ac:dyDescent="0.3">
      <c r="AE64660" s="70"/>
    </row>
    <row r="64661" spans="31:31" ht="15.75" x14ac:dyDescent="0.3">
      <c r="AE64661" s="70"/>
    </row>
    <row r="64662" spans="31:31" ht="15.75" x14ac:dyDescent="0.3">
      <c r="AE64662" s="70"/>
    </row>
    <row r="64663" spans="31:31" ht="15.75" x14ac:dyDescent="0.3">
      <c r="AE64663" s="70"/>
    </row>
    <row r="64664" spans="31:31" ht="15.75" x14ac:dyDescent="0.3">
      <c r="AE64664" s="70"/>
    </row>
    <row r="64665" spans="31:31" ht="15.75" x14ac:dyDescent="0.3">
      <c r="AE64665" s="70"/>
    </row>
    <row r="64666" spans="31:31" ht="15.75" x14ac:dyDescent="0.3">
      <c r="AE64666" s="70"/>
    </row>
    <row r="64667" spans="31:31" ht="15.75" x14ac:dyDescent="0.3">
      <c r="AE64667" s="70"/>
    </row>
    <row r="64668" spans="31:31" ht="15.75" x14ac:dyDescent="0.3">
      <c r="AE64668" s="70"/>
    </row>
    <row r="64669" spans="31:31" ht="15.75" x14ac:dyDescent="0.3">
      <c r="AE64669" s="70"/>
    </row>
    <row r="64670" spans="31:31" ht="15.75" x14ac:dyDescent="0.3">
      <c r="AE64670" s="70"/>
    </row>
    <row r="64671" spans="31:31" ht="15.75" x14ac:dyDescent="0.3">
      <c r="AE64671" s="70"/>
    </row>
    <row r="64672" spans="31:31" ht="15.75" x14ac:dyDescent="0.3">
      <c r="AE64672" s="70"/>
    </row>
    <row r="64673" spans="31:31" ht="15.75" x14ac:dyDescent="0.3">
      <c r="AE64673" s="70"/>
    </row>
    <row r="64674" spans="31:31" ht="15.75" x14ac:dyDescent="0.3">
      <c r="AE64674" s="70"/>
    </row>
    <row r="64675" spans="31:31" ht="15.75" x14ac:dyDescent="0.3">
      <c r="AE64675" s="70"/>
    </row>
    <row r="64676" spans="31:31" ht="15.75" x14ac:dyDescent="0.3">
      <c r="AE64676" s="70"/>
    </row>
    <row r="64677" spans="31:31" ht="15.75" x14ac:dyDescent="0.3">
      <c r="AE64677" s="70"/>
    </row>
    <row r="64678" spans="31:31" ht="15.75" x14ac:dyDescent="0.3">
      <c r="AE64678" s="70"/>
    </row>
    <row r="64679" spans="31:31" ht="15.75" x14ac:dyDescent="0.3">
      <c r="AE64679" s="70"/>
    </row>
    <row r="64680" spans="31:31" ht="15.75" x14ac:dyDescent="0.3">
      <c r="AE64680" s="70"/>
    </row>
    <row r="64681" spans="31:31" ht="15.75" x14ac:dyDescent="0.3">
      <c r="AE64681" s="70"/>
    </row>
    <row r="64682" spans="31:31" ht="15.75" x14ac:dyDescent="0.3">
      <c r="AE64682" s="70"/>
    </row>
    <row r="64683" spans="31:31" ht="15.75" x14ac:dyDescent="0.3">
      <c r="AE64683" s="70"/>
    </row>
    <row r="64684" spans="31:31" ht="15.75" x14ac:dyDescent="0.3">
      <c r="AE64684" s="70"/>
    </row>
    <row r="64685" spans="31:31" ht="15.75" x14ac:dyDescent="0.3">
      <c r="AE64685" s="70"/>
    </row>
    <row r="64686" spans="31:31" ht="15.75" x14ac:dyDescent="0.3">
      <c r="AE64686" s="70"/>
    </row>
    <row r="64687" spans="31:31" ht="15.75" x14ac:dyDescent="0.3">
      <c r="AE64687" s="70"/>
    </row>
    <row r="64688" spans="31:31" ht="15.75" x14ac:dyDescent="0.3">
      <c r="AE64688" s="70"/>
    </row>
    <row r="64689" spans="31:31" ht="15.75" x14ac:dyDescent="0.3">
      <c r="AE64689" s="70"/>
    </row>
    <row r="64690" spans="31:31" ht="15.75" x14ac:dyDescent="0.3">
      <c r="AE64690" s="70"/>
    </row>
    <row r="64691" spans="31:31" ht="15.75" x14ac:dyDescent="0.3">
      <c r="AE64691" s="70"/>
    </row>
    <row r="64692" spans="31:31" ht="15.75" x14ac:dyDescent="0.3">
      <c r="AE64692" s="70"/>
    </row>
    <row r="64693" spans="31:31" ht="15.75" x14ac:dyDescent="0.3">
      <c r="AE64693" s="70"/>
    </row>
    <row r="64694" spans="31:31" ht="15.75" x14ac:dyDescent="0.3">
      <c r="AE64694" s="70"/>
    </row>
    <row r="64695" spans="31:31" ht="15.75" x14ac:dyDescent="0.3">
      <c r="AE64695" s="70"/>
    </row>
    <row r="64696" spans="31:31" ht="15.75" x14ac:dyDescent="0.3">
      <c r="AE64696" s="70"/>
    </row>
    <row r="64697" spans="31:31" ht="15.75" x14ac:dyDescent="0.3">
      <c r="AE64697" s="70"/>
    </row>
    <row r="64698" spans="31:31" ht="15.75" x14ac:dyDescent="0.3">
      <c r="AE64698" s="70"/>
    </row>
    <row r="64699" spans="31:31" ht="15.75" x14ac:dyDescent="0.3">
      <c r="AE64699" s="70"/>
    </row>
    <row r="64700" spans="31:31" ht="15.75" x14ac:dyDescent="0.3">
      <c r="AE64700" s="70"/>
    </row>
    <row r="64701" spans="31:31" ht="15.75" x14ac:dyDescent="0.3">
      <c r="AE64701" s="70"/>
    </row>
    <row r="64702" spans="31:31" ht="15.75" x14ac:dyDescent="0.3">
      <c r="AE64702" s="70"/>
    </row>
    <row r="64703" spans="31:31" ht="15.75" x14ac:dyDescent="0.3">
      <c r="AE64703" s="70"/>
    </row>
    <row r="64704" spans="31:31" ht="15.75" x14ac:dyDescent="0.3">
      <c r="AE64704" s="70"/>
    </row>
    <row r="64705" spans="31:31" ht="15.75" x14ac:dyDescent="0.3">
      <c r="AE64705" s="70"/>
    </row>
    <row r="64706" spans="31:31" ht="15.75" x14ac:dyDescent="0.3">
      <c r="AE64706" s="70"/>
    </row>
    <row r="64707" spans="31:31" ht="15.75" x14ac:dyDescent="0.3">
      <c r="AE64707" s="70"/>
    </row>
    <row r="64708" spans="31:31" ht="15.75" x14ac:dyDescent="0.3">
      <c r="AE64708" s="70"/>
    </row>
    <row r="64709" spans="31:31" ht="15.75" x14ac:dyDescent="0.3">
      <c r="AE64709" s="70"/>
    </row>
    <row r="64710" spans="31:31" ht="15.75" x14ac:dyDescent="0.3">
      <c r="AE64710" s="70"/>
    </row>
    <row r="64711" spans="31:31" ht="15.75" x14ac:dyDescent="0.3">
      <c r="AE64711" s="70"/>
    </row>
    <row r="64712" spans="31:31" ht="15.75" x14ac:dyDescent="0.3">
      <c r="AE64712" s="70"/>
    </row>
    <row r="64713" spans="31:31" ht="15.75" x14ac:dyDescent="0.3">
      <c r="AE64713" s="70"/>
    </row>
    <row r="64714" spans="31:31" ht="15.75" x14ac:dyDescent="0.3">
      <c r="AE64714" s="70"/>
    </row>
    <row r="64715" spans="31:31" ht="15.75" x14ac:dyDescent="0.3">
      <c r="AE64715" s="70"/>
    </row>
    <row r="64716" spans="31:31" ht="15.75" x14ac:dyDescent="0.3">
      <c r="AE64716" s="70"/>
    </row>
    <row r="64717" spans="31:31" ht="15.75" x14ac:dyDescent="0.3">
      <c r="AE64717" s="70"/>
    </row>
    <row r="64718" spans="31:31" ht="15.75" x14ac:dyDescent="0.3">
      <c r="AE64718" s="70"/>
    </row>
    <row r="64719" spans="31:31" ht="15.75" x14ac:dyDescent="0.3">
      <c r="AE64719" s="70"/>
    </row>
    <row r="64720" spans="31:31" ht="15.75" x14ac:dyDescent="0.3">
      <c r="AE64720" s="70"/>
    </row>
    <row r="64721" spans="31:31" ht="15.75" x14ac:dyDescent="0.3">
      <c r="AE64721" s="70"/>
    </row>
    <row r="64722" spans="31:31" ht="15.75" x14ac:dyDescent="0.3">
      <c r="AE64722" s="70"/>
    </row>
    <row r="64723" spans="31:31" ht="15.75" x14ac:dyDescent="0.3">
      <c r="AE64723" s="70"/>
    </row>
    <row r="64724" spans="31:31" ht="15.75" x14ac:dyDescent="0.3">
      <c r="AE64724" s="70"/>
    </row>
    <row r="64725" spans="31:31" ht="15.75" x14ac:dyDescent="0.3">
      <c r="AE64725" s="70"/>
    </row>
    <row r="64726" spans="31:31" ht="15.75" x14ac:dyDescent="0.3">
      <c r="AE64726" s="70"/>
    </row>
    <row r="64727" spans="31:31" ht="15.75" x14ac:dyDescent="0.3">
      <c r="AE64727" s="70"/>
    </row>
    <row r="64728" spans="31:31" ht="15.75" x14ac:dyDescent="0.3">
      <c r="AE64728" s="70"/>
    </row>
    <row r="64729" spans="31:31" ht="15.75" x14ac:dyDescent="0.3">
      <c r="AE64729" s="70"/>
    </row>
    <row r="64730" spans="31:31" ht="15.75" x14ac:dyDescent="0.3">
      <c r="AE64730" s="70"/>
    </row>
    <row r="64731" spans="31:31" ht="15.75" x14ac:dyDescent="0.3">
      <c r="AE64731" s="70"/>
    </row>
    <row r="64732" spans="31:31" ht="15.75" x14ac:dyDescent="0.3">
      <c r="AE64732" s="70"/>
    </row>
    <row r="64733" spans="31:31" ht="15.75" x14ac:dyDescent="0.3">
      <c r="AE64733" s="70"/>
    </row>
    <row r="64734" spans="31:31" ht="15.75" x14ac:dyDescent="0.3">
      <c r="AE64734" s="70"/>
    </row>
    <row r="64735" spans="31:31" ht="15.75" x14ac:dyDescent="0.3">
      <c r="AE64735" s="70"/>
    </row>
    <row r="64736" spans="31:31" ht="15.75" x14ac:dyDescent="0.3">
      <c r="AE64736" s="70"/>
    </row>
    <row r="64737" spans="31:31" ht="15.75" x14ac:dyDescent="0.3">
      <c r="AE64737" s="70"/>
    </row>
    <row r="64738" spans="31:31" ht="15.75" x14ac:dyDescent="0.3">
      <c r="AE64738" s="70"/>
    </row>
    <row r="64739" spans="31:31" ht="15.75" x14ac:dyDescent="0.3">
      <c r="AE64739" s="70"/>
    </row>
    <row r="64740" spans="31:31" ht="15.75" x14ac:dyDescent="0.3">
      <c r="AE64740" s="70"/>
    </row>
    <row r="64741" spans="31:31" ht="15.75" x14ac:dyDescent="0.3">
      <c r="AE64741" s="70"/>
    </row>
    <row r="64742" spans="31:31" ht="15.75" x14ac:dyDescent="0.3">
      <c r="AE64742" s="70"/>
    </row>
    <row r="64743" spans="31:31" ht="15.75" x14ac:dyDescent="0.3">
      <c r="AE64743" s="70"/>
    </row>
    <row r="64744" spans="31:31" ht="15.75" x14ac:dyDescent="0.3">
      <c r="AE64744" s="70"/>
    </row>
    <row r="64745" spans="31:31" ht="15.75" x14ac:dyDescent="0.3">
      <c r="AE64745" s="70"/>
    </row>
    <row r="64746" spans="31:31" ht="15.75" x14ac:dyDescent="0.3">
      <c r="AE64746" s="70"/>
    </row>
    <row r="64747" spans="31:31" ht="15.75" x14ac:dyDescent="0.3">
      <c r="AE64747" s="70"/>
    </row>
    <row r="64748" spans="31:31" ht="15.75" x14ac:dyDescent="0.3">
      <c r="AE64748" s="70"/>
    </row>
    <row r="64749" spans="31:31" ht="15.75" x14ac:dyDescent="0.3">
      <c r="AE64749" s="70"/>
    </row>
    <row r="64750" spans="31:31" ht="15.75" x14ac:dyDescent="0.3">
      <c r="AE64750" s="70"/>
    </row>
    <row r="64751" spans="31:31" ht="15.75" x14ac:dyDescent="0.3">
      <c r="AE64751" s="70"/>
    </row>
    <row r="64752" spans="31:31" ht="15.75" x14ac:dyDescent="0.3">
      <c r="AE64752" s="70"/>
    </row>
    <row r="64753" spans="31:31" ht="15.75" x14ac:dyDescent="0.3">
      <c r="AE64753" s="70"/>
    </row>
    <row r="64754" spans="31:31" ht="15.75" x14ac:dyDescent="0.3">
      <c r="AE64754" s="70"/>
    </row>
    <row r="64755" spans="31:31" ht="15.75" x14ac:dyDescent="0.3">
      <c r="AE64755" s="70"/>
    </row>
    <row r="64756" spans="31:31" ht="15.75" x14ac:dyDescent="0.3">
      <c r="AE64756" s="70"/>
    </row>
    <row r="64757" spans="31:31" ht="15.75" x14ac:dyDescent="0.3">
      <c r="AE64757" s="70"/>
    </row>
    <row r="64758" spans="31:31" ht="15.75" x14ac:dyDescent="0.3">
      <c r="AE64758" s="70"/>
    </row>
    <row r="64759" spans="31:31" ht="15.75" x14ac:dyDescent="0.3">
      <c r="AE64759" s="70"/>
    </row>
    <row r="64760" spans="31:31" ht="15.75" x14ac:dyDescent="0.3">
      <c r="AE64760" s="70"/>
    </row>
    <row r="64761" spans="31:31" ht="15.75" x14ac:dyDescent="0.3">
      <c r="AE64761" s="70"/>
    </row>
    <row r="64762" spans="31:31" ht="15.75" x14ac:dyDescent="0.3">
      <c r="AE64762" s="70"/>
    </row>
    <row r="64763" spans="31:31" ht="15.75" x14ac:dyDescent="0.3">
      <c r="AE64763" s="70"/>
    </row>
    <row r="64764" spans="31:31" ht="15.75" x14ac:dyDescent="0.3">
      <c r="AE64764" s="70"/>
    </row>
    <row r="64765" spans="31:31" ht="15.75" x14ac:dyDescent="0.3">
      <c r="AE64765" s="70"/>
    </row>
    <row r="64766" spans="31:31" ht="15.75" x14ac:dyDescent="0.3">
      <c r="AE64766" s="70"/>
    </row>
    <row r="64767" spans="31:31" ht="15.75" x14ac:dyDescent="0.3">
      <c r="AE64767" s="70"/>
    </row>
    <row r="64768" spans="31:31" ht="15.75" x14ac:dyDescent="0.3">
      <c r="AE64768" s="70"/>
    </row>
    <row r="64769" spans="31:31" ht="15.75" x14ac:dyDescent="0.3">
      <c r="AE64769" s="70"/>
    </row>
    <row r="64770" spans="31:31" ht="15.75" x14ac:dyDescent="0.3">
      <c r="AE64770" s="70"/>
    </row>
    <row r="64771" spans="31:31" ht="15.75" x14ac:dyDescent="0.3">
      <c r="AE64771" s="70"/>
    </row>
    <row r="64772" spans="31:31" ht="15.75" x14ac:dyDescent="0.3">
      <c r="AE64772" s="70"/>
    </row>
    <row r="64773" spans="31:31" ht="15.75" x14ac:dyDescent="0.3">
      <c r="AE64773" s="70"/>
    </row>
    <row r="64774" spans="31:31" ht="15.75" x14ac:dyDescent="0.3">
      <c r="AE64774" s="70"/>
    </row>
    <row r="64775" spans="31:31" ht="15.75" x14ac:dyDescent="0.3">
      <c r="AE64775" s="70"/>
    </row>
    <row r="64776" spans="31:31" ht="15.75" x14ac:dyDescent="0.3">
      <c r="AE64776" s="70"/>
    </row>
    <row r="64777" spans="31:31" ht="15.75" x14ac:dyDescent="0.3">
      <c r="AE64777" s="70"/>
    </row>
    <row r="64778" spans="31:31" ht="15.75" x14ac:dyDescent="0.3">
      <c r="AE64778" s="70"/>
    </row>
    <row r="64779" spans="31:31" ht="15.75" x14ac:dyDescent="0.3">
      <c r="AE64779" s="70"/>
    </row>
    <row r="64780" spans="31:31" ht="15.75" x14ac:dyDescent="0.3">
      <c r="AE64780" s="70"/>
    </row>
    <row r="64781" spans="31:31" ht="15.75" x14ac:dyDescent="0.3">
      <c r="AE64781" s="70"/>
    </row>
    <row r="64782" spans="31:31" ht="15.75" x14ac:dyDescent="0.3">
      <c r="AE64782" s="70"/>
    </row>
    <row r="64783" spans="31:31" ht="15.75" x14ac:dyDescent="0.3">
      <c r="AE64783" s="70"/>
    </row>
    <row r="64784" spans="31:31" ht="15.75" x14ac:dyDescent="0.3">
      <c r="AE64784" s="70"/>
    </row>
    <row r="64785" spans="31:31" ht="15.75" x14ac:dyDescent="0.3">
      <c r="AE64785" s="70"/>
    </row>
    <row r="64786" spans="31:31" ht="15.75" x14ac:dyDescent="0.3">
      <c r="AE64786" s="70"/>
    </row>
    <row r="64787" spans="31:31" ht="15.75" x14ac:dyDescent="0.3">
      <c r="AE64787" s="70"/>
    </row>
    <row r="64788" spans="31:31" ht="15.75" x14ac:dyDescent="0.3">
      <c r="AE64788" s="70"/>
    </row>
    <row r="64789" spans="31:31" ht="15.75" x14ac:dyDescent="0.3">
      <c r="AE64789" s="70"/>
    </row>
    <row r="64790" spans="31:31" ht="15.75" x14ac:dyDescent="0.3">
      <c r="AE64790" s="70"/>
    </row>
    <row r="64791" spans="31:31" ht="15.75" x14ac:dyDescent="0.3">
      <c r="AE64791" s="70"/>
    </row>
    <row r="64792" spans="31:31" ht="15.75" x14ac:dyDescent="0.3">
      <c r="AE64792" s="70"/>
    </row>
    <row r="64793" spans="31:31" ht="15.75" x14ac:dyDescent="0.3">
      <c r="AE64793" s="70"/>
    </row>
    <row r="64794" spans="31:31" ht="15.75" x14ac:dyDescent="0.3">
      <c r="AE64794" s="70"/>
    </row>
    <row r="64795" spans="31:31" ht="15.75" x14ac:dyDescent="0.3">
      <c r="AE64795" s="70"/>
    </row>
    <row r="64796" spans="31:31" ht="15.75" x14ac:dyDescent="0.3">
      <c r="AE64796" s="70"/>
    </row>
    <row r="64797" spans="31:31" ht="15.75" x14ac:dyDescent="0.3">
      <c r="AE64797" s="70"/>
    </row>
    <row r="64798" spans="31:31" ht="15.75" x14ac:dyDescent="0.3">
      <c r="AE64798" s="70"/>
    </row>
    <row r="64799" spans="31:31" ht="15.75" x14ac:dyDescent="0.3">
      <c r="AE64799" s="70"/>
    </row>
    <row r="64800" spans="31:31" ht="15.75" x14ac:dyDescent="0.3">
      <c r="AE64800" s="70"/>
    </row>
    <row r="64801" spans="31:31" ht="15.75" x14ac:dyDescent="0.3">
      <c r="AE64801" s="70"/>
    </row>
    <row r="64802" spans="31:31" ht="15.75" x14ac:dyDescent="0.3">
      <c r="AE64802" s="70"/>
    </row>
    <row r="64803" spans="31:31" ht="15.75" x14ac:dyDescent="0.3">
      <c r="AE64803" s="70"/>
    </row>
    <row r="64804" spans="31:31" ht="15.75" x14ac:dyDescent="0.3">
      <c r="AE64804" s="70"/>
    </row>
    <row r="64805" spans="31:31" ht="15.75" x14ac:dyDescent="0.3">
      <c r="AE64805" s="70"/>
    </row>
    <row r="64806" spans="31:31" ht="15.75" x14ac:dyDescent="0.3">
      <c r="AE64806" s="70"/>
    </row>
    <row r="64807" spans="31:31" ht="15.75" x14ac:dyDescent="0.3">
      <c r="AE64807" s="70"/>
    </row>
    <row r="64808" spans="31:31" ht="15.75" x14ac:dyDescent="0.3">
      <c r="AE64808" s="70"/>
    </row>
    <row r="64809" spans="31:31" ht="15.75" x14ac:dyDescent="0.3">
      <c r="AE64809" s="70"/>
    </row>
    <row r="64810" spans="31:31" ht="15.75" x14ac:dyDescent="0.3">
      <c r="AE64810" s="70"/>
    </row>
    <row r="64811" spans="31:31" ht="15.75" x14ac:dyDescent="0.3">
      <c r="AE64811" s="70"/>
    </row>
    <row r="64812" spans="31:31" ht="15.75" x14ac:dyDescent="0.3">
      <c r="AE64812" s="70"/>
    </row>
    <row r="64813" spans="31:31" ht="15.75" x14ac:dyDescent="0.3">
      <c r="AE64813" s="70"/>
    </row>
    <row r="64814" spans="31:31" ht="15.75" x14ac:dyDescent="0.3">
      <c r="AE64814" s="70"/>
    </row>
    <row r="64815" spans="31:31" ht="15.75" x14ac:dyDescent="0.3">
      <c r="AE64815" s="70"/>
    </row>
    <row r="64816" spans="31:31" ht="15.75" x14ac:dyDescent="0.3">
      <c r="AE64816" s="70"/>
    </row>
    <row r="64817" spans="31:31" ht="15.75" x14ac:dyDescent="0.3">
      <c r="AE64817" s="70"/>
    </row>
    <row r="64818" spans="31:31" ht="15.75" x14ac:dyDescent="0.3">
      <c r="AE64818" s="70"/>
    </row>
    <row r="64819" spans="31:31" ht="15.75" x14ac:dyDescent="0.3">
      <c r="AE64819" s="70"/>
    </row>
    <row r="64820" spans="31:31" ht="15.75" x14ac:dyDescent="0.3">
      <c r="AE64820" s="70"/>
    </row>
    <row r="64821" spans="31:31" ht="15.75" x14ac:dyDescent="0.3">
      <c r="AE64821" s="70"/>
    </row>
    <row r="64822" spans="31:31" ht="15.75" x14ac:dyDescent="0.3">
      <c r="AE64822" s="70"/>
    </row>
    <row r="64823" spans="31:31" ht="15.75" x14ac:dyDescent="0.3">
      <c r="AE64823" s="70"/>
    </row>
    <row r="64824" spans="31:31" ht="15.75" x14ac:dyDescent="0.3">
      <c r="AE64824" s="70"/>
    </row>
    <row r="64825" spans="31:31" ht="15.75" x14ac:dyDescent="0.3">
      <c r="AE64825" s="70"/>
    </row>
    <row r="64826" spans="31:31" ht="15.75" x14ac:dyDescent="0.3">
      <c r="AE64826" s="70"/>
    </row>
    <row r="64827" spans="31:31" ht="15.75" x14ac:dyDescent="0.3">
      <c r="AE64827" s="70"/>
    </row>
    <row r="64828" spans="31:31" ht="15.75" x14ac:dyDescent="0.3">
      <c r="AE64828" s="70"/>
    </row>
    <row r="64829" spans="31:31" ht="15.75" x14ac:dyDescent="0.3">
      <c r="AE64829" s="70"/>
    </row>
    <row r="64830" spans="31:31" ht="15.75" x14ac:dyDescent="0.3">
      <c r="AE64830" s="70"/>
    </row>
    <row r="64831" spans="31:31" ht="15.75" x14ac:dyDescent="0.3">
      <c r="AE64831" s="70"/>
    </row>
    <row r="64832" spans="31:31" ht="15.75" x14ac:dyDescent="0.3">
      <c r="AE64832" s="70"/>
    </row>
    <row r="64833" spans="31:31" ht="15.75" x14ac:dyDescent="0.3">
      <c r="AE64833" s="70"/>
    </row>
    <row r="64834" spans="31:31" ht="15.75" x14ac:dyDescent="0.3">
      <c r="AE64834" s="70"/>
    </row>
    <row r="64835" spans="31:31" ht="15.75" x14ac:dyDescent="0.3">
      <c r="AE64835" s="70"/>
    </row>
    <row r="64836" spans="31:31" ht="15.75" x14ac:dyDescent="0.3">
      <c r="AE64836" s="70"/>
    </row>
    <row r="64837" spans="31:31" ht="15.75" x14ac:dyDescent="0.3">
      <c r="AE64837" s="70"/>
    </row>
    <row r="64838" spans="31:31" ht="15.75" x14ac:dyDescent="0.3">
      <c r="AE64838" s="70"/>
    </row>
    <row r="64839" spans="31:31" ht="15.75" x14ac:dyDescent="0.3">
      <c r="AE64839" s="70"/>
    </row>
    <row r="64840" spans="31:31" ht="15.75" x14ac:dyDescent="0.3">
      <c r="AE64840" s="70"/>
    </row>
    <row r="64841" spans="31:31" ht="15.75" x14ac:dyDescent="0.3">
      <c r="AE64841" s="70"/>
    </row>
    <row r="64842" spans="31:31" ht="15.75" x14ac:dyDescent="0.3">
      <c r="AE64842" s="70"/>
    </row>
    <row r="64843" spans="31:31" ht="15.75" x14ac:dyDescent="0.3">
      <c r="AE64843" s="70"/>
    </row>
    <row r="64844" spans="31:31" ht="15.75" x14ac:dyDescent="0.3">
      <c r="AE64844" s="70"/>
    </row>
    <row r="64845" spans="31:31" ht="15.75" x14ac:dyDescent="0.3">
      <c r="AE64845" s="70"/>
    </row>
    <row r="64846" spans="31:31" ht="15.75" x14ac:dyDescent="0.3">
      <c r="AE64846" s="70"/>
    </row>
    <row r="64847" spans="31:31" ht="15.75" x14ac:dyDescent="0.3">
      <c r="AE64847" s="70"/>
    </row>
    <row r="64848" spans="31:31" ht="15.75" x14ac:dyDescent="0.3">
      <c r="AE64848" s="70"/>
    </row>
    <row r="64849" spans="31:31" ht="15.75" x14ac:dyDescent="0.3">
      <c r="AE64849" s="70"/>
    </row>
    <row r="64850" spans="31:31" ht="15.75" x14ac:dyDescent="0.3">
      <c r="AE64850" s="70"/>
    </row>
    <row r="64851" spans="31:31" ht="15.75" x14ac:dyDescent="0.3">
      <c r="AE64851" s="70"/>
    </row>
    <row r="64852" spans="31:31" ht="15.75" x14ac:dyDescent="0.3">
      <c r="AE64852" s="70"/>
    </row>
    <row r="64853" spans="31:31" ht="15.75" x14ac:dyDescent="0.3">
      <c r="AE64853" s="70"/>
    </row>
    <row r="64854" spans="31:31" ht="15.75" x14ac:dyDescent="0.3">
      <c r="AE64854" s="70"/>
    </row>
    <row r="64855" spans="31:31" ht="15.75" x14ac:dyDescent="0.3">
      <c r="AE64855" s="70"/>
    </row>
    <row r="64856" spans="31:31" ht="15.75" x14ac:dyDescent="0.3">
      <c r="AE64856" s="70"/>
    </row>
    <row r="64857" spans="31:31" ht="15.75" x14ac:dyDescent="0.3">
      <c r="AE64857" s="70"/>
    </row>
    <row r="64858" spans="31:31" ht="15.75" x14ac:dyDescent="0.3">
      <c r="AE64858" s="70"/>
    </row>
    <row r="64859" spans="31:31" ht="15.75" x14ac:dyDescent="0.3">
      <c r="AE64859" s="70"/>
    </row>
    <row r="64860" spans="31:31" ht="15.75" x14ac:dyDescent="0.3">
      <c r="AE64860" s="70"/>
    </row>
    <row r="64861" spans="31:31" ht="15.75" x14ac:dyDescent="0.3">
      <c r="AE64861" s="70"/>
    </row>
    <row r="64862" spans="31:31" ht="15.75" x14ac:dyDescent="0.3">
      <c r="AE64862" s="70"/>
    </row>
    <row r="64863" spans="31:31" ht="15.75" x14ac:dyDescent="0.3">
      <c r="AE64863" s="70"/>
    </row>
    <row r="64864" spans="31:31" ht="15.75" x14ac:dyDescent="0.3">
      <c r="AE64864" s="70"/>
    </row>
    <row r="64865" spans="31:31" ht="15.75" x14ac:dyDescent="0.3">
      <c r="AE64865" s="70"/>
    </row>
    <row r="64866" spans="31:31" ht="15.75" x14ac:dyDescent="0.3">
      <c r="AE64866" s="70"/>
    </row>
    <row r="64867" spans="31:31" ht="15.75" x14ac:dyDescent="0.3">
      <c r="AE64867" s="70"/>
    </row>
    <row r="64868" spans="31:31" ht="15.75" x14ac:dyDescent="0.3">
      <c r="AE64868" s="70"/>
    </row>
    <row r="64869" spans="31:31" ht="15.75" x14ac:dyDescent="0.3">
      <c r="AE64869" s="70"/>
    </row>
    <row r="64870" spans="31:31" ht="15.75" x14ac:dyDescent="0.3">
      <c r="AE64870" s="70"/>
    </row>
    <row r="64871" spans="31:31" ht="15.75" x14ac:dyDescent="0.3">
      <c r="AE64871" s="70"/>
    </row>
    <row r="64872" spans="31:31" ht="15.75" x14ac:dyDescent="0.3">
      <c r="AE64872" s="70"/>
    </row>
    <row r="64873" spans="31:31" ht="15.75" x14ac:dyDescent="0.3">
      <c r="AE64873" s="70"/>
    </row>
    <row r="64874" spans="31:31" ht="15.75" x14ac:dyDescent="0.3">
      <c r="AE64874" s="70"/>
    </row>
    <row r="64875" spans="31:31" ht="15.75" x14ac:dyDescent="0.3">
      <c r="AE64875" s="70"/>
    </row>
    <row r="64876" spans="31:31" ht="15.75" x14ac:dyDescent="0.3">
      <c r="AE64876" s="70"/>
    </row>
    <row r="64877" spans="31:31" ht="15.75" x14ac:dyDescent="0.3">
      <c r="AE64877" s="70"/>
    </row>
    <row r="64878" spans="31:31" ht="15.75" x14ac:dyDescent="0.3">
      <c r="AE64878" s="70"/>
    </row>
    <row r="64879" spans="31:31" ht="15.75" x14ac:dyDescent="0.3">
      <c r="AE64879" s="70"/>
    </row>
    <row r="64880" spans="31:31" ht="15.75" x14ac:dyDescent="0.3">
      <c r="AE64880" s="70"/>
    </row>
    <row r="64881" spans="31:31" ht="15.75" x14ac:dyDescent="0.3">
      <c r="AE64881" s="70"/>
    </row>
    <row r="64882" spans="31:31" ht="15.75" x14ac:dyDescent="0.3">
      <c r="AE64882" s="70"/>
    </row>
    <row r="64883" spans="31:31" ht="15.75" x14ac:dyDescent="0.3">
      <c r="AE64883" s="70"/>
    </row>
    <row r="64884" spans="31:31" ht="15.75" x14ac:dyDescent="0.3">
      <c r="AE64884" s="70"/>
    </row>
    <row r="64885" spans="31:31" ht="15.75" x14ac:dyDescent="0.3">
      <c r="AE64885" s="70"/>
    </row>
    <row r="64886" spans="31:31" ht="15.75" x14ac:dyDescent="0.3">
      <c r="AE64886" s="70"/>
    </row>
    <row r="64887" spans="31:31" ht="15.75" x14ac:dyDescent="0.3">
      <c r="AE64887" s="70"/>
    </row>
    <row r="64888" spans="31:31" ht="15.75" x14ac:dyDescent="0.3">
      <c r="AE64888" s="70"/>
    </row>
    <row r="64889" spans="31:31" ht="15.75" x14ac:dyDescent="0.3">
      <c r="AE64889" s="70"/>
    </row>
    <row r="64890" spans="31:31" ht="15.75" x14ac:dyDescent="0.3">
      <c r="AE64890" s="70"/>
    </row>
    <row r="64891" spans="31:31" ht="15.75" x14ac:dyDescent="0.3">
      <c r="AE64891" s="70"/>
    </row>
    <row r="64892" spans="31:31" ht="15.75" x14ac:dyDescent="0.3">
      <c r="AE64892" s="70"/>
    </row>
    <row r="64893" spans="31:31" ht="15.75" x14ac:dyDescent="0.3">
      <c r="AE64893" s="70"/>
    </row>
    <row r="64894" spans="31:31" ht="15.75" x14ac:dyDescent="0.3">
      <c r="AE64894" s="70"/>
    </row>
    <row r="64895" spans="31:31" ht="15.75" x14ac:dyDescent="0.3">
      <c r="AE64895" s="70"/>
    </row>
    <row r="64896" spans="31:31" ht="15.75" x14ac:dyDescent="0.3">
      <c r="AE64896" s="70"/>
    </row>
    <row r="64897" spans="31:31" ht="15.75" x14ac:dyDescent="0.3">
      <c r="AE64897" s="70"/>
    </row>
    <row r="64898" spans="31:31" ht="15.75" x14ac:dyDescent="0.3">
      <c r="AE64898" s="70"/>
    </row>
    <row r="64899" spans="31:31" ht="15.75" x14ac:dyDescent="0.3">
      <c r="AE64899" s="70"/>
    </row>
    <row r="64900" spans="31:31" ht="15.75" x14ac:dyDescent="0.3">
      <c r="AE64900" s="70"/>
    </row>
    <row r="64901" spans="31:31" ht="15.75" x14ac:dyDescent="0.3">
      <c r="AE64901" s="70"/>
    </row>
    <row r="64902" spans="31:31" ht="15.75" x14ac:dyDescent="0.3">
      <c r="AE64902" s="70"/>
    </row>
    <row r="64903" spans="31:31" ht="15.75" x14ac:dyDescent="0.3">
      <c r="AE64903" s="70"/>
    </row>
    <row r="64904" spans="31:31" ht="15.75" x14ac:dyDescent="0.3">
      <c r="AE64904" s="70"/>
    </row>
    <row r="64905" spans="31:31" ht="15.75" x14ac:dyDescent="0.3">
      <c r="AE64905" s="70"/>
    </row>
    <row r="64906" spans="31:31" ht="15.75" x14ac:dyDescent="0.3">
      <c r="AE64906" s="70"/>
    </row>
    <row r="64907" spans="31:31" ht="15.75" x14ac:dyDescent="0.3">
      <c r="AE64907" s="70"/>
    </row>
    <row r="64908" spans="31:31" ht="15.75" x14ac:dyDescent="0.3">
      <c r="AE64908" s="70"/>
    </row>
    <row r="64909" spans="31:31" ht="15.75" x14ac:dyDescent="0.3">
      <c r="AE64909" s="70"/>
    </row>
    <row r="64910" spans="31:31" ht="15.75" x14ac:dyDescent="0.3">
      <c r="AE64910" s="70"/>
    </row>
    <row r="64911" spans="31:31" ht="15.75" x14ac:dyDescent="0.3">
      <c r="AE64911" s="70"/>
    </row>
    <row r="64912" spans="31:31" ht="15.75" x14ac:dyDescent="0.3">
      <c r="AE64912" s="70"/>
    </row>
    <row r="64913" spans="31:31" ht="15.75" x14ac:dyDescent="0.3">
      <c r="AE64913" s="70"/>
    </row>
    <row r="64914" spans="31:31" ht="15.75" x14ac:dyDescent="0.3">
      <c r="AE64914" s="70"/>
    </row>
    <row r="64915" spans="31:31" ht="15.75" x14ac:dyDescent="0.3">
      <c r="AE64915" s="70"/>
    </row>
    <row r="64916" spans="31:31" ht="15.75" x14ac:dyDescent="0.3">
      <c r="AE64916" s="70"/>
    </row>
    <row r="64917" spans="31:31" ht="15.75" x14ac:dyDescent="0.3">
      <c r="AE64917" s="70"/>
    </row>
    <row r="64918" spans="31:31" ht="15.75" x14ac:dyDescent="0.3">
      <c r="AE64918" s="70"/>
    </row>
    <row r="64919" spans="31:31" ht="15.75" x14ac:dyDescent="0.3">
      <c r="AE64919" s="70"/>
    </row>
    <row r="64920" spans="31:31" ht="15.75" x14ac:dyDescent="0.3">
      <c r="AE64920" s="70"/>
    </row>
    <row r="64921" spans="31:31" ht="15.75" x14ac:dyDescent="0.3">
      <c r="AE64921" s="70"/>
    </row>
    <row r="64922" spans="31:31" ht="15.75" x14ac:dyDescent="0.3">
      <c r="AE64922" s="70"/>
    </row>
    <row r="64923" spans="31:31" ht="15.75" x14ac:dyDescent="0.3">
      <c r="AE64923" s="70"/>
    </row>
    <row r="64924" spans="31:31" ht="15.75" x14ac:dyDescent="0.3">
      <c r="AE64924" s="70"/>
    </row>
    <row r="64925" spans="31:31" ht="15.75" x14ac:dyDescent="0.3">
      <c r="AE64925" s="70"/>
    </row>
    <row r="64926" spans="31:31" ht="15.75" x14ac:dyDescent="0.3">
      <c r="AE64926" s="70"/>
    </row>
    <row r="64927" spans="31:31" ht="15.75" x14ac:dyDescent="0.3">
      <c r="AE64927" s="70"/>
    </row>
    <row r="64928" spans="31:31" ht="15.75" x14ac:dyDescent="0.3">
      <c r="AE64928" s="70"/>
    </row>
    <row r="64929" spans="31:31" ht="15.75" x14ac:dyDescent="0.3">
      <c r="AE64929" s="70"/>
    </row>
    <row r="64930" spans="31:31" ht="15.75" x14ac:dyDescent="0.3">
      <c r="AE64930" s="70"/>
    </row>
    <row r="64931" spans="31:31" ht="15.75" x14ac:dyDescent="0.3">
      <c r="AE64931" s="70"/>
    </row>
    <row r="64932" spans="31:31" ht="15.75" x14ac:dyDescent="0.3">
      <c r="AE64932" s="70"/>
    </row>
    <row r="64933" spans="31:31" ht="15.75" x14ac:dyDescent="0.3">
      <c r="AE64933" s="70"/>
    </row>
    <row r="64934" spans="31:31" ht="15.75" x14ac:dyDescent="0.3">
      <c r="AE64934" s="70"/>
    </row>
    <row r="64935" spans="31:31" ht="15.75" x14ac:dyDescent="0.3">
      <c r="AE64935" s="70"/>
    </row>
    <row r="64936" spans="31:31" ht="15.75" x14ac:dyDescent="0.3">
      <c r="AE64936" s="70"/>
    </row>
    <row r="64937" spans="31:31" ht="15.75" x14ac:dyDescent="0.3">
      <c r="AE64937" s="70"/>
    </row>
    <row r="64938" spans="31:31" ht="15.75" x14ac:dyDescent="0.3">
      <c r="AE64938" s="70"/>
    </row>
    <row r="64939" spans="31:31" ht="15.75" x14ac:dyDescent="0.3">
      <c r="AE64939" s="70"/>
    </row>
    <row r="64940" spans="31:31" ht="15.75" x14ac:dyDescent="0.3">
      <c r="AE64940" s="70"/>
    </row>
    <row r="64941" spans="31:31" ht="15.75" x14ac:dyDescent="0.3">
      <c r="AE64941" s="70"/>
    </row>
    <row r="64942" spans="31:31" ht="15.75" x14ac:dyDescent="0.3">
      <c r="AE64942" s="70"/>
    </row>
    <row r="64943" spans="31:31" ht="15.75" x14ac:dyDescent="0.3">
      <c r="AE64943" s="70"/>
    </row>
    <row r="64944" spans="31:31" ht="15.75" x14ac:dyDescent="0.3">
      <c r="AE64944" s="70"/>
    </row>
    <row r="64945" spans="31:31" ht="15.75" x14ac:dyDescent="0.3">
      <c r="AE64945" s="70"/>
    </row>
    <row r="64946" spans="31:31" ht="15.75" x14ac:dyDescent="0.3">
      <c r="AE64946" s="70"/>
    </row>
    <row r="64947" spans="31:31" ht="15.75" x14ac:dyDescent="0.3">
      <c r="AE64947" s="70"/>
    </row>
    <row r="64948" spans="31:31" ht="15.75" x14ac:dyDescent="0.3">
      <c r="AE64948" s="70"/>
    </row>
    <row r="64949" spans="31:31" ht="15.75" x14ac:dyDescent="0.3">
      <c r="AE64949" s="70"/>
    </row>
    <row r="64950" spans="31:31" ht="15.75" x14ac:dyDescent="0.3">
      <c r="AE64950" s="70"/>
    </row>
    <row r="64951" spans="31:31" ht="15.75" x14ac:dyDescent="0.3">
      <c r="AE64951" s="70"/>
    </row>
    <row r="64952" spans="31:31" ht="15.75" x14ac:dyDescent="0.3">
      <c r="AE64952" s="70"/>
    </row>
    <row r="64953" spans="31:31" ht="15.75" x14ac:dyDescent="0.3">
      <c r="AE64953" s="70"/>
    </row>
    <row r="64954" spans="31:31" ht="15.75" x14ac:dyDescent="0.3">
      <c r="AE64954" s="70"/>
    </row>
    <row r="64955" spans="31:31" ht="15.75" x14ac:dyDescent="0.3">
      <c r="AE64955" s="70"/>
    </row>
    <row r="64956" spans="31:31" ht="15.75" x14ac:dyDescent="0.3">
      <c r="AE64956" s="70"/>
    </row>
    <row r="64957" spans="31:31" ht="15.75" x14ac:dyDescent="0.3">
      <c r="AE64957" s="70"/>
    </row>
    <row r="64958" spans="31:31" ht="15.75" x14ac:dyDescent="0.3">
      <c r="AE64958" s="70"/>
    </row>
    <row r="64959" spans="31:31" ht="15.75" x14ac:dyDescent="0.3">
      <c r="AE64959" s="70"/>
    </row>
    <row r="64960" spans="31:31" ht="15.75" x14ac:dyDescent="0.3">
      <c r="AE64960" s="70"/>
    </row>
    <row r="64961" spans="31:31" ht="15.75" x14ac:dyDescent="0.3">
      <c r="AE64961" s="70"/>
    </row>
    <row r="64962" spans="31:31" ht="15.75" x14ac:dyDescent="0.3">
      <c r="AE64962" s="70"/>
    </row>
    <row r="64963" spans="31:31" ht="15.75" x14ac:dyDescent="0.3">
      <c r="AE64963" s="70"/>
    </row>
    <row r="64964" spans="31:31" ht="15.75" x14ac:dyDescent="0.3">
      <c r="AE64964" s="70"/>
    </row>
    <row r="64965" spans="31:31" ht="15.75" x14ac:dyDescent="0.3">
      <c r="AE64965" s="70"/>
    </row>
    <row r="64966" spans="31:31" ht="15.75" x14ac:dyDescent="0.3">
      <c r="AE64966" s="70"/>
    </row>
    <row r="64967" spans="31:31" ht="15.75" x14ac:dyDescent="0.3">
      <c r="AE64967" s="70"/>
    </row>
    <row r="64968" spans="31:31" ht="15.75" x14ac:dyDescent="0.3">
      <c r="AE64968" s="70"/>
    </row>
    <row r="64969" spans="31:31" ht="15.75" x14ac:dyDescent="0.3">
      <c r="AE64969" s="70"/>
    </row>
    <row r="64970" spans="31:31" ht="15.75" x14ac:dyDescent="0.3">
      <c r="AE64970" s="70"/>
    </row>
    <row r="64971" spans="31:31" ht="15.75" x14ac:dyDescent="0.3">
      <c r="AE64971" s="70"/>
    </row>
    <row r="64972" spans="31:31" ht="15.75" x14ac:dyDescent="0.3">
      <c r="AE64972" s="70"/>
    </row>
    <row r="64973" spans="31:31" ht="15.75" x14ac:dyDescent="0.3">
      <c r="AE64973" s="70"/>
    </row>
    <row r="64974" spans="31:31" ht="15.75" x14ac:dyDescent="0.3">
      <c r="AE64974" s="70"/>
    </row>
    <row r="64975" spans="31:31" ht="15.75" x14ac:dyDescent="0.3">
      <c r="AE64975" s="70"/>
    </row>
    <row r="64976" spans="31:31" ht="15.75" x14ac:dyDescent="0.3">
      <c r="AE64976" s="70"/>
    </row>
    <row r="64977" spans="31:31" ht="15.75" x14ac:dyDescent="0.3">
      <c r="AE64977" s="70"/>
    </row>
    <row r="64978" spans="31:31" ht="15.75" x14ac:dyDescent="0.3">
      <c r="AE64978" s="70"/>
    </row>
    <row r="64979" spans="31:31" ht="15.75" x14ac:dyDescent="0.3">
      <c r="AE64979" s="70"/>
    </row>
    <row r="64980" spans="31:31" ht="15.75" x14ac:dyDescent="0.3">
      <c r="AE64980" s="70"/>
    </row>
    <row r="64981" spans="31:31" ht="15.75" x14ac:dyDescent="0.3">
      <c r="AE64981" s="70"/>
    </row>
    <row r="64982" spans="31:31" ht="15.75" x14ac:dyDescent="0.3">
      <c r="AE64982" s="70"/>
    </row>
    <row r="64983" spans="31:31" ht="15.75" x14ac:dyDescent="0.3">
      <c r="AE64983" s="70"/>
    </row>
    <row r="64984" spans="31:31" ht="15.75" x14ac:dyDescent="0.3">
      <c r="AE64984" s="70"/>
    </row>
    <row r="64985" spans="31:31" ht="15.75" x14ac:dyDescent="0.3">
      <c r="AE64985" s="70"/>
    </row>
    <row r="64986" spans="31:31" ht="15.75" x14ac:dyDescent="0.3">
      <c r="AE64986" s="70"/>
    </row>
    <row r="64987" spans="31:31" ht="15.75" x14ac:dyDescent="0.3">
      <c r="AE64987" s="70"/>
    </row>
    <row r="64988" spans="31:31" ht="15.75" x14ac:dyDescent="0.3">
      <c r="AE64988" s="70"/>
    </row>
    <row r="64989" spans="31:31" ht="15.75" x14ac:dyDescent="0.3">
      <c r="AE64989" s="70"/>
    </row>
    <row r="64990" spans="31:31" ht="15.75" x14ac:dyDescent="0.3">
      <c r="AE64990" s="70"/>
    </row>
    <row r="64991" spans="31:31" ht="15.75" x14ac:dyDescent="0.3">
      <c r="AE64991" s="70"/>
    </row>
    <row r="64992" spans="31:31" ht="15.75" x14ac:dyDescent="0.3">
      <c r="AE64992" s="70"/>
    </row>
    <row r="64993" spans="31:31" ht="15.75" x14ac:dyDescent="0.3">
      <c r="AE64993" s="70"/>
    </row>
    <row r="64994" spans="31:31" ht="15.75" x14ac:dyDescent="0.3">
      <c r="AE64994" s="70"/>
    </row>
    <row r="64995" spans="31:31" ht="15.75" x14ac:dyDescent="0.3">
      <c r="AE64995" s="70"/>
    </row>
    <row r="64996" spans="31:31" ht="15.75" x14ac:dyDescent="0.3">
      <c r="AE64996" s="70"/>
    </row>
    <row r="64997" spans="31:31" ht="15.75" x14ac:dyDescent="0.3">
      <c r="AE64997" s="70"/>
    </row>
    <row r="64998" spans="31:31" ht="15.75" x14ac:dyDescent="0.3">
      <c r="AE64998" s="70"/>
    </row>
    <row r="64999" spans="31:31" ht="15.75" x14ac:dyDescent="0.3">
      <c r="AE64999" s="70"/>
    </row>
    <row r="65000" spans="31:31" ht="15.75" x14ac:dyDescent="0.3">
      <c r="AE65000" s="70"/>
    </row>
    <row r="65001" spans="31:31" ht="15.75" x14ac:dyDescent="0.3">
      <c r="AE65001" s="70"/>
    </row>
    <row r="65002" spans="31:31" ht="15.75" x14ac:dyDescent="0.3">
      <c r="AE65002" s="70"/>
    </row>
    <row r="65003" spans="31:31" ht="15.75" x14ac:dyDescent="0.3">
      <c r="AE65003" s="70"/>
    </row>
    <row r="65004" spans="31:31" ht="15.75" x14ac:dyDescent="0.3">
      <c r="AE65004" s="70"/>
    </row>
    <row r="65005" spans="31:31" ht="15.75" x14ac:dyDescent="0.3">
      <c r="AE65005" s="70"/>
    </row>
    <row r="65006" spans="31:31" ht="15.75" x14ac:dyDescent="0.3">
      <c r="AE65006" s="70"/>
    </row>
    <row r="65007" spans="31:31" ht="15.75" x14ac:dyDescent="0.3">
      <c r="AE65007" s="70"/>
    </row>
    <row r="65008" spans="31:31" ht="15.75" x14ac:dyDescent="0.3">
      <c r="AE65008" s="70"/>
    </row>
    <row r="65009" spans="31:31" ht="15.75" x14ac:dyDescent="0.3">
      <c r="AE65009" s="70"/>
    </row>
    <row r="65010" spans="31:31" ht="15.75" x14ac:dyDescent="0.3">
      <c r="AE65010" s="70"/>
    </row>
    <row r="65011" spans="31:31" ht="15.75" x14ac:dyDescent="0.3">
      <c r="AE65011" s="70"/>
    </row>
    <row r="65012" spans="31:31" ht="15.75" x14ac:dyDescent="0.3">
      <c r="AE65012" s="70"/>
    </row>
    <row r="65013" spans="31:31" ht="15.75" x14ac:dyDescent="0.3">
      <c r="AE65013" s="70"/>
    </row>
    <row r="65014" spans="31:31" ht="15.75" x14ac:dyDescent="0.3">
      <c r="AE65014" s="70"/>
    </row>
    <row r="65015" spans="31:31" ht="15.75" x14ac:dyDescent="0.3">
      <c r="AE65015" s="70"/>
    </row>
    <row r="65016" spans="31:31" ht="15.75" x14ac:dyDescent="0.3">
      <c r="AE65016" s="70"/>
    </row>
    <row r="65017" spans="31:31" ht="15.75" x14ac:dyDescent="0.3">
      <c r="AE65017" s="70"/>
    </row>
    <row r="65018" spans="31:31" ht="15.75" x14ac:dyDescent="0.3">
      <c r="AE65018" s="70"/>
    </row>
    <row r="65019" spans="31:31" ht="15.75" x14ac:dyDescent="0.3">
      <c r="AE65019" s="70"/>
    </row>
    <row r="65020" spans="31:31" ht="15.75" x14ac:dyDescent="0.3">
      <c r="AE65020" s="70"/>
    </row>
    <row r="65021" spans="31:31" ht="15.75" x14ac:dyDescent="0.3">
      <c r="AE65021" s="70"/>
    </row>
    <row r="65022" spans="31:31" ht="15.75" x14ac:dyDescent="0.3">
      <c r="AE65022" s="70"/>
    </row>
    <row r="65023" spans="31:31" ht="15.75" x14ac:dyDescent="0.3">
      <c r="AE65023" s="70"/>
    </row>
    <row r="65024" spans="31:31" ht="15.75" x14ac:dyDescent="0.3">
      <c r="AE65024" s="70"/>
    </row>
    <row r="65025" spans="31:31" ht="15.75" x14ac:dyDescent="0.3">
      <c r="AE65025" s="70"/>
    </row>
    <row r="65026" spans="31:31" ht="15.75" x14ac:dyDescent="0.3">
      <c r="AE65026" s="70"/>
    </row>
    <row r="65027" spans="31:31" ht="15.75" x14ac:dyDescent="0.3">
      <c r="AE65027" s="70"/>
    </row>
    <row r="65028" spans="31:31" ht="15.75" x14ac:dyDescent="0.3">
      <c r="AE65028" s="70"/>
    </row>
    <row r="65029" spans="31:31" ht="15.75" x14ac:dyDescent="0.3">
      <c r="AE65029" s="70"/>
    </row>
    <row r="65030" spans="31:31" ht="15.75" x14ac:dyDescent="0.3">
      <c r="AE65030" s="70"/>
    </row>
    <row r="65031" spans="31:31" ht="15.75" x14ac:dyDescent="0.3">
      <c r="AE65031" s="70"/>
    </row>
    <row r="65032" spans="31:31" ht="15.75" x14ac:dyDescent="0.3">
      <c r="AE65032" s="70"/>
    </row>
    <row r="65033" spans="31:31" ht="15.75" x14ac:dyDescent="0.3">
      <c r="AE65033" s="70"/>
    </row>
    <row r="65034" spans="31:31" ht="15.75" x14ac:dyDescent="0.3">
      <c r="AE65034" s="70"/>
    </row>
    <row r="65035" spans="31:31" ht="15.75" x14ac:dyDescent="0.3">
      <c r="AE65035" s="70"/>
    </row>
    <row r="65036" spans="31:31" ht="15.75" x14ac:dyDescent="0.3">
      <c r="AE65036" s="70"/>
    </row>
    <row r="65037" spans="31:31" ht="15.75" x14ac:dyDescent="0.3">
      <c r="AE65037" s="70"/>
    </row>
    <row r="65038" spans="31:31" ht="15.75" x14ac:dyDescent="0.3">
      <c r="AE65038" s="70"/>
    </row>
    <row r="65039" spans="31:31" ht="15.75" x14ac:dyDescent="0.3">
      <c r="AE65039" s="70"/>
    </row>
    <row r="65040" spans="31:31" ht="15.75" x14ac:dyDescent="0.3">
      <c r="AE65040" s="70"/>
    </row>
    <row r="65041" spans="31:31" ht="15.75" x14ac:dyDescent="0.3">
      <c r="AE65041" s="70"/>
    </row>
    <row r="65042" spans="31:31" ht="15.75" x14ac:dyDescent="0.3">
      <c r="AE65042" s="70"/>
    </row>
    <row r="65043" spans="31:31" ht="15.75" x14ac:dyDescent="0.3">
      <c r="AE65043" s="70"/>
    </row>
    <row r="65044" spans="31:31" ht="15.75" x14ac:dyDescent="0.3">
      <c r="AE65044" s="70"/>
    </row>
    <row r="65045" spans="31:31" ht="15.75" x14ac:dyDescent="0.3">
      <c r="AE65045" s="70"/>
    </row>
    <row r="65046" spans="31:31" ht="15.75" x14ac:dyDescent="0.3">
      <c r="AE65046" s="70"/>
    </row>
    <row r="65047" spans="31:31" ht="15.75" x14ac:dyDescent="0.3">
      <c r="AE65047" s="70"/>
    </row>
    <row r="65048" spans="31:31" ht="15.75" x14ac:dyDescent="0.3">
      <c r="AE65048" s="70"/>
    </row>
    <row r="65049" spans="31:31" ht="15.75" x14ac:dyDescent="0.3">
      <c r="AE65049" s="70"/>
    </row>
    <row r="65050" spans="31:31" ht="15.75" x14ac:dyDescent="0.3">
      <c r="AE65050" s="70"/>
    </row>
    <row r="65051" spans="31:31" ht="15.75" x14ac:dyDescent="0.3">
      <c r="AE65051" s="70"/>
    </row>
    <row r="65052" spans="31:31" ht="15.75" x14ac:dyDescent="0.3">
      <c r="AE65052" s="70"/>
    </row>
    <row r="65053" spans="31:31" ht="15.75" x14ac:dyDescent="0.3">
      <c r="AE65053" s="70"/>
    </row>
    <row r="65054" spans="31:31" ht="15.75" x14ac:dyDescent="0.3">
      <c r="AE65054" s="70"/>
    </row>
    <row r="65055" spans="31:31" ht="15.75" x14ac:dyDescent="0.3">
      <c r="AE65055" s="70"/>
    </row>
    <row r="65056" spans="31:31" ht="15.75" x14ac:dyDescent="0.3">
      <c r="AE65056" s="70"/>
    </row>
    <row r="65057" spans="31:31" ht="15.75" x14ac:dyDescent="0.3">
      <c r="AE65057" s="70"/>
    </row>
    <row r="65058" spans="31:31" ht="15.75" x14ac:dyDescent="0.3">
      <c r="AE65058" s="70"/>
    </row>
    <row r="65059" spans="31:31" ht="15.75" x14ac:dyDescent="0.3">
      <c r="AE65059" s="70"/>
    </row>
    <row r="65060" spans="31:31" ht="15.75" x14ac:dyDescent="0.3">
      <c r="AE65060" s="70"/>
    </row>
    <row r="65061" spans="31:31" ht="15.75" x14ac:dyDescent="0.3">
      <c r="AE65061" s="70"/>
    </row>
    <row r="65062" spans="31:31" ht="15.75" x14ac:dyDescent="0.3">
      <c r="AE65062" s="70"/>
    </row>
    <row r="65063" spans="31:31" ht="15.75" x14ac:dyDescent="0.3">
      <c r="AE65063" s="70"/>
    </row>
    <row r="65064" spans="31:31" ht="15.75" x14ac:dyDescent="0.3">
      <c r="AE65064" s="70"/>
    </row>
    <row r="65065" spans="31:31" ht="15.75" x14ac:dyDescent="0.3">
      <c r="AE65065" s="70"/>
    </row>
    <row r="65066" spans="31:31" ht="15.75" x14ac:dyDescent="0.3">
      <c r="AE65066" s="70"/>
    </row>
    <row r="65067" spans="31:31" ht="15.75" x14ac:dyDescent="0.3">
      <c r="AE65067" s="70"/>
    </row>
    <row r="65068" spans="31:31" ht="15.75" x14ac:dyDescent="0.3">
      <c r="AE65068" s="70"/>
    </row>
    <row r="65069" spans="31:31" ht="15.75" x14ac:dyDescent="0.3">
      <c r="AE65069" s="70"/>
    </row>
    <row r="65070" spans="31:31" ht="15.75" x14ac:dyDescent="0.3">
      <c r="AE65070" s="70"/>
    </row>
    <row r="65071" spans="31:31" ht="15.75" x14ac:dyDescent="0.3">
      <c r="AE65071" s="70"/>
    </row>
    <row r="65072" spans="31:31" ht="15.75" x14ac:dyDescent="0.3">
      <c r="AE65072" s="70"/>
    </row>
    <row r="65073" spans="31:31" ht="15.75" x14ac:dyDescent="0.3">
      <c r="AE65073" s="70"/>
    </row>
    <row r="65074" spans="31:31" ht="15.75" x14ac:dyDescent="0.3">
      <c r="AE65074" s="70"/>
    </row>
    <row r="65075" spans="31:31" ht="15.75" x14ac:dyDescent="0.3">
      <c r="AE65075" s="70"/>
    </row>
    <row r="65076" spans="31:31" ht="15.75" x14ac:dyDescent="0.3">
      <c r="AE65076" s="70"/>
    </row>
    <row r="65077" spans="31:31" ht="15.75" x14ac:dyDescent="0.3">
      <c r="AE65077" s="70"/>
    </row>
    <row r="65078" spans="31:31" ht="15.75" x14ac:dyDescent="0.3">
      <c r="AE65078" s="70"/>
    </row>
    <row r="65079" spans="31:31" ht="15.75" x14ac:dyDescent="0.3">
      <c r="AE65079" s="70"/>
    </row>
    <row r="65080" spans="31:31" ht="15.75" x14ac:dyDescent="0.3">
      <c r="AE65080" s="70"/>
    </row>
    <row r="65081" spans="31:31" ht="15.75" x14ac:dyDescent="0.3">
      <c r="AE65081" s="70"/>
    </row>
    <row r="65082" spans="31:31" ht="15.75" x14ac:dyDescent="0.3">
      <c r="AE65082" s="70"/>
    </row>
    <row r="65083" spans="31:31" ht="15.75" x14ac:dyDescent="0.3">
      <c r="AE65083" s="70"/>
    </row>
    <row r="65084" spans="31:31" ht="15.75" x14ac:dyDescent="0.3">
      <c r="AE65084" s="70"/>
    </row>
    <row r="65085" spans="31:31" ht="15.75" x14ac:dyDescent="0.3">
      <c r="AE65085" s="70"/>
    </row>
    <row r="65086" spans="31:31" ht="15.75" x14ac:dyDescent="0.3">
      <c r="AE65086" s="70"/>
    </row>
    <row r="65087" spans="31:31" ht="15.75" x14ac:dyDescent="0.3">
      <c r="AE65087" s="70"/>
    </row>
    <row r="65088" spans="31:31" ht="15.75" x14ac:dyDescent="0.3">
      <c r="AE65088" s="70"/>
    </row>
    <row r="65089" spans="31:31" ht="15.75" x14ac:dyDescent="0.3">
      <c r="AE65089" s="70"/>
    </row>
    <row r="65090" spans="31:31" ht="15.75" x14ac:dyDescent="0.3">
      <c r="AE65090" s="70"/>
    </row>
    <row r="65091" spans="31:31" ht="15.75" x14ac:dyDescent="0.3">
      <c r="AE65091" s="70"/>
    </row>
    <row r="65092" spans="31:31" ht="15.75" x14ac:dyDescent="0.3">
      <c r="AE65092" s="70"/>
    </row>
    <row r="65093" spans="31:31" ht="15.75" x14ac:dyDescent="0.3">
      <c r="AE65093" s="70"/>
    </row>
    <row r="65094" spans="31:31" ht="15.75" x14ac:dyDescent="0.3">
      <c r="AE65094" s="70"/>
    </row>
    <row r="65095" spans="31:31" ht="15.75" x14ac:dyDescent="0.3">
      <c r="AE65095" s="70"/>
    </row>
    <row r="65096" spans="31:31" ht="15.75" x14ac:dyDescent="0.3">
      <c r="AE65096" s="70"/>
    </row>
    <row r="65097" spans="31:31" ht="15.75" x14ac:dyDescent="0.3">
      <c r="AE65097" s="70"/>
    </row>
    <row r="65098" spans="31:31" ht="15.75" x14ac:dyDescent="0.3">
      <c r="AE65098" s="70"/>
    </row>
    <row r="65099" spans="31:31" ht="15.75" x14ac:dyDescent="0.3">
      <c r="AE65099" s="70"/>
    </row>
    <row r="65100" spans="31:31" ht="15.75" x14ac:dyDescent="0.3">
      <c r="AE65100" s="70"/>
    </row>
    <row r="65101" spans="31:31" ht="15.75" x14ac:dyDescent="0.3">
      <c r="AE65101" s="70"/>
    </row>
    <row r="65102" spans="31:31" ht="15.75" x14ac:dyDescent="0.3">
      <c r="AE65102" s="70"/>
    </row>
    <row r="65103" spans="31:31" ht="15.75" x14ac:dyDescent="0.3">
      <c r="AE65103" s="70"/>
    </row>
    <row r="65104" spans="31:31" ht="15.75" x14ac:dyDescent="0.3">
      <c r="AE65104" s="70"/>
    </row>
    <row r="65105" spans="31:31" ht="15.75" x14ac:dyDescent="0.3">
      <c r="AE65105" s="70"/>
    </row>
    <row r="65106" spans="31:31" ht="15.75" x14ac:dyDescent="0.3">
      <c r="AE65106" s="70"/>
    </row>
    <row r="65107" spans="31:31" ht="15.75" x14ac:dyDescent="0.3">
      <c r="AE65107" s="70"/>
    </row>
    <row r="65108" spans="31:31" ht="15.75" x14ac:dyDescent="0.3">
      <c r="AE65108" s="70"/>
    </row>
    <row r="65109" spans="31:31" ht="15.75" x14ac:dyDescent="0.3">
      <c r="AE65109" s="70"/>
    </row>
    <row r="65110" spans="31:31" ht="15.75" x14ac:dyDescent="0.3">
      <c r="AE65110" s="70"/>
    </row>
    <row r="65111" spans="31:31" ht="15.75" x14ac:dyDescent="0.3">
      <c r="AE65111" s="70"/>
    </row>
    <row r="65112" spans="31:31" ht="15.75" x14ac:dyDescent="0.3">
      <c r="AE65112" s="70"/>
    </row>
    <row r="65113" spans="31:31" ht="15.75" x14ac:dyDescent="0.3">
      <c r="AE65113" s="70"/>
    </row>
    <row r="65114" spans="31:31" ht="15.75" x14ac:dyDescent="0.3">
      <c r="AE65114" s="70"/>
    </row>
    <row r="65115" spans="31:31" ht="15.75" x14ac:dyDescent="0.3">
      <c r="AE65115" s="70"/>
    </row>
    <row r="65116" spans="31:31" ht="15.75" x14ac:dyDescent="0.3">
      <c r="AE65116" s="70"/>
    </row>
    <row r="65117" spans="31:31" ht="15.75" x14ac:dyDescent="0.3">
      <c r="AE65117" s="70"/>
    </row>
    <row r="65118" spans="31:31" ht="15.75" x14ac:dyDescent="0.3">
      <c r="AE65118" s="70"/>
    </row>
    <row r="65119" spans="31:31" ht="15.75" x14ac:dyDescent="0.3">
      <c r="AE65119" s="70"/>
    </row>
    <row r="65120" spans="31:31" ht="15.75" x14ac:dyDescent="0.3">
      <c r="AE65120" s="70"/>
    </row>
    <row r="65121" spans="31:31" ht="15.75" x14ac:dyDescent="0.3">
      <c r="AE65121" s="70"/>
    </row>
    <row r="65122" spans="31:31" ht="15.75" x14ac:dyDescent="0.3">
      <c r="AE65122" s="70"/>
    </row>
    <row r="65123" spans="31:31" ht="15.75" x14ac:dyDescent="0.3">
      <c r="AE65123" s="70"/>
    </row>
    <row r="65124" spans="31:31" ht="15.75" x14ac:dyDescent="0.3">
      <c r="AE65124" s="70"/>
    </row>
    <row r="65125" spans="31:31" ht="15.75" x14ac:dyDescent="0.3">
      <c r="AE65125" s="70"/>
    </row>
    <row r="65126" spans="31:31" ht="15.75" x14ac:dyDescent="0.3">
      <c r="AE65126" s="70"/>
    </row>
    <row r="65127" spans="31:31" ht="15.75" x14ac:dyDescent="0.3">
      <c r="AE65127" s="70"/>
    </row>
    <row r="65128" spans="31:31" ht="15.75" x14ac:dyDescent="0.3">
      <c r="AE65128" s="70"/>
    </row>
    <row r="65129" spans="31:31" ht="15.75" x14ac:dyDescent="0.3">
      <c r="AE65129" s="70"/>
    </row>
    <row r="65130" spans="31:31" ht="15.75" x14ac:dyDescent="0.3">
      <c r="AE65130" s="70"/>
    </row>
    <row r="65131" spans="31:31" ht="15.75" x14ac:dyDescent="0.3">
      <c r="AE65131" s="70"/>
    </row>
    <row r="65132" spans="31:31" ht="15.75" x14ac:dyDescent="0.3">
      <c r="AE65132" s="70"/>
    </row>
    <row r="65133" spans="31:31" ht="15.75" x14ac:dyDescent="0.3">
      <c r="AE65133" s="70"/>
    </row>
    <row r="65134" spans="31:31" ht="15.75" x14ac:dyDescent="0.3">
      <c r="AE65134" s="70"/>
    </row>
    <row r="65135" spans="31:31" ht="15.75" x14ac:dyDescent="0.3">
      <c r="AE65135" s="70"/>
    </row>
    <row r="65136" spans="31:31" ht="15.75" x14ac:dyDescent="0.3">
      <c r="AE65136" s="70"/>
    </row>
    <row r="65137" spans="31:31" ht="15.75" x14ac:dyDescent="0.3">
      <c r="AE65137" s="70"/>
    </row>
    <row r="65138" spans="31:31" ht="15.75" x14ac:dyDescent="0.3">
      <c r="AE65138" s="70"/>
    </row>
    <row r="65139" spans="31:31" ht="15.75" x14ac:dyDescent="0.3">
      <c r="AE65139" s="70"/>
    </row>
    <row r="65140" spans="31:31" ht="15.75" x14ac:dyDescent="0.3">
      <c r="AE65140" s="70"/>
    </row>
    <row r="65141" spans="31:31" ht="15.75" x14ac:dyDescent="0.3">
      <c r="AE65141" s="70"/>
    </row>
    <row r="65142" spans="31:31" ht="15.75" x14ac:dyDescent="0.3">
      <c r="AE65142" s="70"/>
    </row>
    <row r="65143" spans="31:31" ht="15.75" x14ac:dyDescent="0.3">
      <c r="AE65143" s="70"/>
    </row>
    <row r="65144" spans="31:31" ht="15.75" x14ac:dyDescent="0.3">
      <c r="AE65144" s="70"/>
    </row>
    <row r="65145" spans="31:31" ht="15.75" x14ac:dyDescent="0.3">
      <c r="AE65145" s="70"/>
    </row>
    <row r="65146" spans="31:31" ht="15.75" x14ac:dyDescent="0.3">
      <c r="AE65146" s="70"/>
    </row>
    <row r="65147" spans="31:31" ht="15.75" x14ac:dyDescent="0.3">
      <c r="AE65147" s="70"/>
    </row>
    <row r="65148" spans="31:31" ht="15.75" x14ac:dyDescent="0.3">
      <c r="AE65148" s="70"/>
    </row>
    <row r="65149" spans="31:31" ht="15.75" x14ac:dyDescent="0.3">
      <c r="AE65149" s="70"/>
    </row>
    <row r="65150" spans="31:31" ht="15.75" x14ac:dyDescent="0.3">
      <c r="AE65150" s="70"/>
    </row>
    <row r="65151" spans="31:31" ht="15.75" x14ac:dyDescent="0.3">
      <c r="AE65151" s="70"/>
    </row>
    <row r="65152" spans="31:31" ht="15.75" x14ac:dyDescent="0.3">
      <c r="AE65152" s="70"/>
    </row>
    <row r="65153" spans="31:31" ht="15.75" x14ac:dyDescent="0.3">
      <c r="AE65153" s="70"/>
    </row>
    <row r="65154" spans="31:31" ht="15.75" x14ac:dyDescent="0.3">
      <c r="AE65154" s="70"/>
    </row>
    <row r="65155" spans="31:31" ht="15.75" x14ac:dyDescent="0.3">
      <c r="AE65155" s="70"/>
    </row>
    <row r="65156" spans="31:31" ht="15.75" x14ac:dyDescent="0.3">
      <c r="AE65156" s="70"/>
    </row>
    <row r="65157" spans="31:31" ht="15.75" x14ac:dyDescent="0.3">
      <c r="AE65157" s="70"/>
    </row>
    <row r="65158" spans="31:31" ht="15.75" x14ac:dyDescent="0.3">
      <c r="AE65158" s="70"/>
    </row>
    <row r="65159" spans="31:31" ht="15.75" x14ac:dyDescent="0.3">
      <c r="AE65159" s="70"/>
    </row>
    <row r="65160" spans="31:31" ht="15.75" x14ac:dyDescent="0.3">
      <c r="AE65160" s="70"/>
    </row>
    <row r="65161" spans="31:31" ht="15.75" x14ac:dyDescent="0.3">
      <c r="AE65161" s="70"/>
    </row>
    <row r="65162" spans="31:31" ht="15.75" x14ac:dyDescent="0.3">
      <c r="AE65162" s="70"/>
    </row>
    <row r="65163" spans="31:31" ht="15.75" x14ac:dyDescent="0.3">
      <c r="AE65163" s="70"/>
    </row>
    <row r="65164" spans="31:31" ht="15.75" x14ac:dyDescent="0.3">
      <c r="AE65164" s="70"/>
    </row>
    <row r="65165" spans="31:31" ht="15.75" x14ac:dyDescent="0.3">
      <c r="AE65165" s="70"/>
    </row>
    <row r="65166" spans="31:31" ht="15.75" x14ac:dyDescent="0.3">
      <c r="AE65166" s="70"/>
    </row>
    <row r="65167" spans="31:31" ht="15.75" x14ac:dyDescent="0.3">
      <c r="AE65167" s="70"/>
    </row>
    <row r="65168" spans="31:31" ht="15.75" x14ac:dyDescent="0.3">
      <c r="AE65168" s="70"/>
    </row>
    <row r="65169" spans="31:31" ht="15.75" x14ac:dyDescent="0.3">
      <c r="AE65169" s="70"/>
    </row>
    <row r="65170" spans="31:31" ht="15.75" x14ac:dyDescent="0.3">
      <c r="AE65170" s="70"/>
    </row>
    <row r="65171" spans="31:31" ht="15.75" x14ac:dyDescent="0.3">
      <c r="AE65171" s="70"/>
    </row>
    <row r="65172" spans="31:31" ht="15.75" x14ac:dyDescent="0.3">
      <c r="AE65172" s="70"/>
    </row>
    <row r="65173" spans="31:31" ht="15.75" x14ac:dyDescent="0.3">
      <c r="AE65173" s="70"/>
    </row>
    <row r="65174" spans="31:31" ht="15.75" x14ac:dyDescent="0.3">
      <c r="AE65174" s="70"/>
    </row>
    <row r="65175" spans="31:31" ht="15.75" x14ac:dyDescent="0.3">
      <c r="AE65175" s="70"/>
    </row>
    <row r="65176" spans="31:31" ht="15.75" x14ac:dyDescent="0.3">
      <c r="AE65176" s="70"/>
    </row>
    <row r="65177" spans="31:31" ht="15.75" x14ac:dyDescent="0.3">
      <c r="AE65177" s="70"/>
    </row>
    <row r="65178" spans="31:31" ht="15.75" x14ac:dyDescent="0.3">
      <c r="AE65178" s="70"/>
    </row>
    <row r="65179" spans="31:31" ht="15.75" x14ac:dyDescent="0.3">
      <c r="AE65179" s="70"/>
    </row>
    <row r="65180" spans="31:31" ht="15.75" x14ac:dyDescent="0.3">
      <c r="AE65180" s="70"/>
    </row>
    <row r="65181" spans="31:31" ht="15.75" x14ac:dyDescent="0.3">
      <c r="AE65181" s="70"/>
    </row>
    <row r="65182" spans="31:31" ht="15.75" x14ac:dyDescent="0.3">
      <c r="AE65182" s="70"/>
    </row>
    <row r="65183" spans="31:31" ht="15.75" x14ac:dyDescent="0.3">
      <c r="AE65183" s="70"/>
    </row>
    <row r="65184" spans="31:31" ht="15.75" x14ac:dyDescent="0.3">
      <c r="AE65184" s="70"/>
    </row>
    <row r="65185" spans="31:31" ht="15.75" x14ac:dyDescent="0.3">
      <c r="AE65185" s="70"/>
    </row>
    <row r="65186" spans="31:31" ht="15.75" x14ac:dyDescent="0.3">
      <c r="AE65186" s="70"/>
    </row>
    <row r="65187" spans="31:31" ht="15.75" x14ac:dyDescent="0.3">
      <c r="AE65187" s="70"/>
    </row>
    <row r="65188" spans="31:31" ht="15.75" x14ac:dyDescent="0.3">
      <c r="AE65188" s="70"/>
    </row>
    <row r="65189" spans="31:31" ht="15.75" x14ac:dyDescent="0.3">
      <c r="AE65189" s="70"/>
    </row>
    <row r="65190" spans="31:31" ht="15.75" x14ac:dyDescent="0.3">
      <c r="AE65190" s="70"/>
    </row>
    <row r="65191" spans="31:31" ht="15.75" x14ac:dyDescent="0.3">
      <c r="AE65191" s="70"/>
    </row>
    <row r="65192" spans="31:31" ht="15.75" x14ac:dyDescent="0.3">
      <c r="AE65192" s="70"/>
    </row>
    <row r="65193" spans="31:31" ht="15.75" x14ac:dyDescent="0.3">
      <c r="AE65193" s="70"/>
    </row>
    <row r="65194" spans="31:31" ht="15.75" x14ac:dyDescent="0.3">
      <c r="AE65194" s="70"/>
    </row>
    <row r="65195" spans="31:31" ht="15.75" x14ac:dyDescent="0.3">
      <c r="AE65195" s="70"/>
    </row>
    <row r="65196" spans="31:31" ht="15.75" x14ac:dyDescent="0.3">
      <c r="AE65196" s="70"/>
    </row>
    <row r="65197" spans="31:31" ht="15.75" x14ac:dyDescent="0.3">
      <c r="AE65197" s="70"/>
    </row>
    <row r="65198" spans="31:31" ht="15.75" x14ac:dyDescent="0.3">
      <c r="AE65198" s="70"/>
    </row>
    <row r="65199" spans="31:31" ht="15.75" x14ac:dyDescent="0.3">
      <c r="AE65199" s="70"/>
    </row>
    <row r="65200" spans="31:31" ht="15.75" x14ac:dyDescent="0.3">
      <c r="AE65200" s="70"/>
    </row>
    <row r="65201" spans="31:31" ht="15.75" x14ac:dyDescent="0.3">
      <c r="AE65201" s="70"/>
    </row>
    <row r="65202" spans="31:31" ht="15.75" x14ac:dyDescent="0.3">
      <c r="AE65202" s="70"/>
    </row>
    <row r="65203" spans="31:31" ht="15.75" x14ac:dyDescent="0.3">
      <c r="AE65203" s="70"/>
    </row>
    <row r="65204" spans="31:31" ht="15.75" x14ac:dyDescent="0.3">
      <c r="AE65204" s="70"/>
    </row>
    <row r="65205" spans="31:31" ht="15.75" x14ac:dyDescent="0.3">
      <c r="AE65205" s="70"/>
    </row>
    <row r="65206" spans="31:31" ht="15.75" x14ac:dyDescent="0.3">
      <c r="AE65206" s="70"/>
    </row>
    <row r="65207" spans="31:31" ht="15.75" x14ac:dyDescent="0.3">
      <c r="AE65207" s="70"/>
    </row>
    <row r="65208" spans="31:31" ht="15.75" x14ac:dyDescent="0.3">
      <c r="AE65208" s="70"/>
    </row>
    <row r="65209" spans="31:31" ht="15.75" x14ac:dyDescent="0.3">
      <c r="AE65209" s="70"/>
    </row>
    <row r="65210" spans="31:31" ht="15.75" x14ac:dyDescent="0.3">
      <c r="AE65210" s="70"/>
    </row>
    <row r="65211" spans="31:31" ht="15.75" x14ac:dyDescent="0.3">
      <c r="AE65211" s="70"/>
    </row>
    <row r="65212" spans="31:31" ht="15.75" x14ac:dyDescent="0.3">
      <c r="AE65212" s="70"/>
    </row>
    <row r="65213" spans="31:31" ht="15.75" x14ac:dyDescent="0.3">
      <c r="AE65213" s="70"/>
    </row>
    <row r="65214" spans="31:31" ht="15.75" x14ac:dyDescent="0.3">
      <c r="AE65214" s="70"/>
    </row>
    <row r="65215" spans="31:31" ht="15.75" x14ac:dyDescent="0.3">
      <c r="AE65215" s="70"/>
    </row>
    <row r="65216" spans="31:31" ht="15.75" x14ac:dyDescent="0.3">
      <c r="AE65216" s="70"/>
    </row>
    <row r="65217" spans="31:31" ht="15.75" x14ac:dyDescent="0.3">
      <c r="AE65217" s="70"/>
    </row>
    <row r="65218" spans="31:31" ht="15.75" x14ac:dyDescent="0.3">
      <c r="AE65218" s="70"/>
    </row>
    <row r="65219" spans="31:31" ht="15.75" x14ac:dyDescent="0.3">
      <c r="AE65219" s="70"/>
    </row>
    <row r="65220" spans="31:31" ht="15.75" x14ac:dyDescent="0.3">
      <c r="AE65220" s="70"/>
    </row>
    <row r="65221" spans="31:31" ht="15.75" x14ac:dyDescent="0.3">
      <c r="AE65221" s="70"/>
    </row>
    <row r="65222" spans="31:31" ht="15.75" x14ac:dyDescent="0.3">
      <c r="AE65222" s="70"/>
    </row>
    <row r="65223" spans="31:31" ht="15.75" x14ac:dyDescent="0.3">
      <c r="AE65223" s="70"/>
    </row>
    <row r="65224" spans="31:31" ht="15.75" x14ac:dyDescent="0.3">
      <c r="AE65224" s="70"/>
    </row>
    <row r="65225" spans="31:31" ht="15.75" x14ac:dyDescent="0.3">
      <c r="AE65225" s="70"/>
    </row>
    <row r="65226" spans="31:31" ht="15.75" x14ac:dyDescent="0.3">
      <c r="AE65226" s="70"/>
    </row>
    <row r="65227" spans="31:31" ht="15.75" x14ac:dyDescent="0.3">
      <c r="AE65227" s="70"/>
    </row>
    <row r="65228" spans="31:31" ht="15.75" x14ac:dyDescent="0.3">
      <c r="AE65228" s="70"/>
    </row>
    <row r="65229" spans="31:31" ht="15.75" x14ac:dyDescent="0.3">
      <c r="AE65229" s="70"/>
    </row>
    <row r="65230" spans="31:31" ht="15.75" x14ac:dyDescent="0.3">
      <c r="AE65230" s="70"/>
    </row>
    <row r="65231" spans="31:31" ht="15.75" x14ac:dyDescent="0.3">
      <c r="AE65231" s="70"/>
    </row>
    <row r="65232" spans="31:31" ht="15.75" x14ac:dyDescent="0.3">
      <c r="AE65232" s="70"/>
    </row>
    <row r="65233" spans="31:31" ht="15.75" x14ac:dyDescent="0.3">
      <c r="AE65233" s="70"/>
    </row>
    <row r="65234" spans="31:31" ht="15.75" x14ac:dyDescent="0.3">
      <c r="AE65234" s="70"/>
    </row>
    <row r="65235" spans="31:31" ht="15.75" x14ac:dyDescent="0.3">
      <c r="AE65235" s="70"/>
    </row>
    <row r="65236" spans="31:31" ht="15.75" x14ac:dyDescent="0.3">
      <c r="AE65236" s="70"/>
    </row>
    <row r="65237" spans="31:31" ht="15.75" x14ac:dyDescent="0.3">
      <c r="AE65237" s="70"/>
    </row>
    <row r="65238" spans="31:31" ht="15.75" x14ac:dyDescent="0.3">
      <c r="AE65238" s="70"/>
    </row>
    <row r="65239" spans="31:31" ht="15.75" x14ac:dyDescent="0.3">
      <c r="AE65239" s="70"/>
    </row>
    <row r="65240" spans="31:31" ht="15.75" x14ac:dyDescent="0.3">
      <c r="AE65240" s="70"/>
    </row>
    <row r="65241" spans="31:31" ht="15.75" x14ac:dyDescent="0.3">
      <c r="AE65241" s="70"/>
    </row>
    <row r="65242" spans="31:31" ht="15.75" x14ac:dyDescent="0.3">
      <c r="AE65242" s="70"/>
    </row>
    <row r="65243" spans="31:31" ht="15.75" x14ac:dyDescent="0.3">
      <c r="AE65243" s="70"/>
    </row>
    <row r="65244" spans="31:31" ht="15.75" x14ac:dyDescent="0.3">
      <c r="AE65244" s="70"/>
    </row>
    <row r="65245" spans="31:31" ht="15.75" x14ac:dyDescent="0.3">
      <c r="AE65245" s="70"/>
    </row>
    <row r="65246" spans="31:31" ht="15.75" x14ac:dyDescent="0.3">
      <c r="AE65246" s="70"/>
    </row>
    <row r="65247" spans="31:31" ht="15.75" x14ac:dyDescent="0.3">
      <c r="AE65247" s="70"/>
    </row>
    <row r="65248" spans="31:31" ht="15.75" x14ac:dyDescent="0.3">
      <c r="AE65248" s="70"/>
    </row>
    <row r="65249" spans="31:31" ht="15.75" x14ac:dyDescent="0.3">
      <c r="AE65249" s="70"/>
    </row>
    <row r="65250" spans="31:31" ht="15.75" x14ac:dyDescent="0.3">
      <c r="AE65250" s="70"/>
    </row>
    <row r="65251" spans="31:31" ht="15.75" x14ac:dyDescent="0.3">
      <c r="AE65251" s="70"/>
    </row>
    <row r="65252" spans="31:31" ht="15.75" x14ac:dyDescent="0.3">
      <c r="AE65252" s="70"/>
    </row>
    <row r="65253" spans="31:31" ht="15.75" x14ac:dyDescent="0.3">
      <c r="AE65253" s="70"/>
    </row>
    <row r="65254" spans="31:31" ht="15.75" x14ac:dyDescent="0.3">
      <c r="AE65254" s="70"/>
    </row>
    <row r="65255" spans="31:31" ht="15.75" x14ac:dyDescent="0.3">
      <c r="AE65255" s="70"/>
    </row>
    <row r="65256" spans="31:31" ht="15.75" x14ac:dyDescent="0.3">
      <c r="AE65256" s="70"/>
    </row>
    <row r="65257" spans="31:31" ht="15.75" x14ac:dyDescent="0.3">
      <c r="AE65257" s="70"/>
    </row>
    <row r="65258" spans="31:31" ht="15.75" x14ac:dyDescent="0.3">
      <c r="AE65258" s="70"/>
    </row>
    <row r="65259" spans="31:31" ht="15.75" x14ac:dyDescent="0.3">
      <c r="AE65259" s="70"/>
    </row>
    <row r="65260" spans="31:31" ht="15.75" x14ac:dyDescent="0.3">
      <c r="AE65260" s="70"/>
    </row>
    <row r="65261" spans="31:31" ht="15.75" x14ac:dyDescent="0.3">
      <c r="AE65261" s="70"/>
    </row>
    <row r="65262" spans="31:31" ht="15.75" x14ac:dyDescent="0.3">
      <c r="AE65262" s="70"/>
    </row>
    <row r="65263" spans="31:31" ht="15.75" x14ac:dyDescent="0.3">
      <c r="AE65263" s="70"/>
    </row>
    <row r="65264" spans="31:31" ht="15.75" x14ac:dyDescent="0.3">
      <c r="AE65264" s="70"/>
    </row>
    <row r="65265" spans="31:31" ht="15.75" x14ac:dyDescent="0.3">
      <c r="AE65265" s="70"/>
    </row>
    <row r="65266" spans="31:31" ht="15.75" x14ac:dyDescent="0.3">
      <c r="AE65266" s="70"/>
    </row>
    <row r="65267" spans="31:31" ht="15.75" x14ac:dyDescent="0.3">
      <c r="AE65267" s="70"/>
    </row>
    <row r="65268" spans="31:31" ht="15.75" x14ac:dyDescent="0.3">
      <c r="AE65268" s="70"/>
    </row>
    <row r="65269" spans="31:31" ht="15.75" x14ac:dyDescent="0.3">
      <c r="AE65269" s="70"/>
    </row>
    <row r="65270" spans="31:31" ht="15.75" x14ac:dyDescent="0.3">
      <c r="AE65270" s="70"/>
    </row>
    <row r="65271" spans="31:31" ht="15.75" x14ac:dyDescent="0.3">
      <c r="AE65271" s="70"/>
    </row>
    <row r="65272" spans="31:31" ht="15.75" x14ac:dyDescent="0.3">
      <c r="AE65272" s="70"/>
    </row>
    <row r="65273" spans="31:31" ht="15.75" x14ac:dyDescent="0.3">
      <c r="AE65273" s="70"/>
    </row>
    <row r="65274" spans="31:31" ht="15.75" x14ac:dyDescent="0.3">
      <c r="AE65274" s="70"/>
    </row>
    <row r="65275" spans="31:31" ht="15.75" x14ac:dyDescent="0.3">
      <c r="AE65275" s="70"/>
    </row>
    <row r="65276" spans="31:31" ht="15.75" x14ac:dyDescent="0.3">
      <c r="AE65276" s="70"/>
    </row>
    <row r="65277" spans="31:31" ht="15.75" x14ac:dyDescent="0.3">
      <c r="AE65277" s="70"/>
    </row>
    <row r="65278" spans="31:31" ht="15.75" x14ac:dyDescent="0.3">
      <c r="AE65278" s="70"/>
    </row>
    <row r="65279" spans="31:31" ht="15.75" x14ac:dyDescent="0.3">
      <c r="AE65279" s="70"/>
    </row>
    <row r="65280" spans="31:31" ht="15.75" x14ac:dyDescent="0.3">
      <c r="AE65280" s="70"/>
    </row>
    <row r="65281" spans="31:31" ht="15.75" x14ac:dyDescent="0.3">
      <c r="AE65281" s="70"/>
    </row>
    <row r="65282" spans="31:31" ht="15.75" x14ac:dyDescent="0.3">
      <c r="AE65282" s="70"/>
    </row>
    <row r="65283" spans="31:31" ht="15.75" x14ac:dyDescent="0.3">
      <c r="AE65283" s="70"/>
    </row>
    <row r="65284" spans="31:31" ht="15.75" x14ac:dyDescent="0.3">
      <c r="AE65284" s="70"/>
    </row>
    <row r="65285" spans="31:31" ht="15.75" x14ac:dyDescent="0.3">
      <c r="AE65285" s="70"/>
    </row>
    <row r="65286" spans="31:31" ht="15.75" x14ac:dyDescent="0.3">
      <c r="AE65286" s="70"/>
    </row>
    <row r="65287" spans="31:31" ht="15.75" x14ac:dyDescent="0.3">
      <c r="AE65287" s="70"/>
    </row>
    <row r="65288" spans="31:31" ht="15.75" x14ac:dyDescent="0.3">
      <c r="AE65288" s="70"/>
    </row>
    <row r="65289" spans="31:31" ht="15.75" x14ac:dyDescent="0.3">
      <c r="AE65289" s="70"/>
    </row>
    <row r="65290" spans="31:31" ht="15.75" x14ac:dyDescent="0.3">
      <c r="AE65290" s="70"/>
    </row>
    <row r="65291" spans="31:31" ht="15.75" x14ac:dyDescent="0.3">
      <c r="AE65291" s="70"/>
    </row>
    <row r="65292" spans="31:31" ht="15.75" x14ac:dyDescent="0.3">
      <c r="AE65292" s="70"/>
    </row>
    <row r="65293" spans="31:31" ht="15.75" x14ac:dyDescent="0.3">
      <c r="AE65293" s="70"/>
    </row>
    <row r="65294" spans="31:31" ht="15.75" x14ac:dyDescent="0.3">
      <c r="AE65294" s="70"/>
    </row>
    <row r="65295" spans="31:31" ht="15.75" x14ac:dyDescent="0.3">
      <c r="AE65295" s="70"/>
    </row>
    <row r="65296" spans="31:31" ht="15.75" x14ac:dyDescent="0.3">
      <c r="AE65296" s="70"/>
    </row>
    <row r="65297" spans="31:31" ht="15.75" x14ac:dyDescent="0.3">
      <c r="AE65297" s="70"/>
    </row>
    <row r="65298" spans="31:31" ht="15.75" x14ac:dyDescent="0.3">
      <c r="AE65298" s="70"/>
    </row>
    <row r="65299" spans="31:31" ht="15.75" x14ac:dyDescent="0.3">
      <c r="AE65299" s="70"/>
    </row>
    <row r="65300" spans="31:31" ht="15.75" x14ac:dyDescent="0.3">
      <c r="AE65300" s="70"/>
    </row>
    <row r="65301" spans="31:31" ht="15.75" x14ac:dyDescent="0.3">
      <c r="AE65301" s="70"/>
    </row>
    <row r="65302" spans="31:31" ht="15.75" x14ac:dyDescent="0.3">
      <c r="AE65302" s="70"/>
    </row>
    <row r="65303" spans="31:31" ht="15.75" x14ac:dyDescent="0.3">
      <c r="AE65303" s="70"/>
    </row>
    <row r="65304" spans="31:31" ht="15.75" x14ac:dyDescent="0.3">
      <c r="AE65304" s="70"/>
    </row>
    <row r="65305" spans="31:31" ht="15.75" x14ac:dyDescent="0.3">
      <c r="AE65305" s="70"/>
    </row>
    <row r="65306" spans="31:31" ht="15.75" x14ac:dyDescent="0.3">
      <c r="AE65306" s="70"/>
    </row>
    <row r="65307" spans="31:31" ht="15.75" x14ac:dyDescent="0.3">
      <c r="AE65307" s="70"/>
    </row>
    <row r="65308" spans="31:31" ht="15.75" x14ac:dyDescent="0.3">
      <c r="AE65308" s="70"/>
    </row>
    <row r="65309" spans="31:31" ht="15.75" x14ac:dyDescent="0.3">
      <c r="AE65309" s="70"/>
    </row>
    <row r="65310" spans="31:31" ht="15.75" x14ac:dyDescent="0.3">
      <c r="AE65310" s="70"/>
    </row>
    <row r="65311" spans="31:31" ht="15.75" x14ac:dyDescent="0.3">
      <c r="AE65311" s="70"/>
    </row>
    <row r="65312" spans="31:31" ht="15.75" x14ac:dyDescent="0.3">
      <c r="AE65312" s="70"/>
    </row>
    <row r="65313" spans="31:31" ht="15.75" x14ac:dyDescent="0.3">
      <c r="AE65313" s="70"/>
    </row>
    <row r="65314" spans="31:31" ht="15.75" x14ac:dyDescent="0.3">
      <c r="AE65314" s="70"/>
    </row>
    <row r="65315" spans="31:31" ht="15.75" x14ac:dyDescent="0.3">
      <c r="AE65315" s="70"/>
    </row>
    <row r="65316" spans="31:31" ht="15.75" x14ac:dyDescent="0.3">
      <c r="AE65316" s="70"/>
    </row>
    <row r="65317" spans="31:31" ht="15.75" x14ac:dyDescent="0.3">
      <c r="AE65317" s="70"/>
    </row>
    <row r="65318" spans="31:31" ht="15.75" x14ac:dyDescent="0.3">
      <c r="AE65318" s="70"/>
    </row>
    <row r="65319" spans="31:31" ht="15.75" x14ac:dyDescent="0.3">
      <c r="AE65319" s="70"/>
    </row>
    <row r="65320" spans="31:31" ht="15.75" x14ac:dyDescent="0.3">
      <c r="AE65320" s="70"/>
    </row>
    <row r="65321" spans="31:31" ht="15.75" x14ac:dyDescent="0.3">
      <c r="AE65321" s="70"/>
    </row>
    <row r="65322" spans="31:31" ht="15.75" x14ac:dyDescent="0.3">
      <c r="AE65322" s="70"/>
    </row>
    <row r="65323" spans="31:31" ht="15.75" x14ac:dyDescent="0.3">
      <c r="AE65323" s="70"/>
    </row>
    <row r="65324" spans="31:31" ht="15.75" x14ac:dyDescent="0.3">
      <c r="AE65324" s="70"/>
    </row>
    <row r="65325" spans="31:31" ht="15.75" x14ac:dyDescent="0.3">
      <c r="AE65325" s="70"/>
    </row>
    <row r="65326" spans="31:31" ht="15.75" x14ac:dyDescent="0.3">
      <c r="AE65326" s="70"/>
    </row>
    <row r="65327" spans="31:31" ht="15.75" x14ac:dyDescent="0.3">
      <c r="AE65327" s="70"/>
    </row>
    <row r="65328" spans="31:31" ht="15.75" x14ac:dyDescent="0.3">
      <c r="AE65328" s="70"/>
    </row>
    <row r="65329" spans="31:31" ht="15.75" x14ac:dyDescent="0.3">
      <c r="AE65329" s="70"/>
    </row>
    <row r="65330" spans="31:31" ht="15.75" x14ac:dyDescent="0.3">
      <c r="AE65330" s="70"/>
    </row>
    <row r="65331" spans="31:31" ht="15.75" x14ac:dyDescent="0.3">
      <c r="AE65331" s="70"/>
    </row>
    <row r="65332" spans="31:31" ht="15.75" x14ac:dyDescent="0.3">
      <c r="AE65332" s="70"/>
    </row>
    <row r="65333" spans="31:31" ht="15.75" x14ac:dyDescent="0.3">
      <c r="AE65333" s="70"/>
    </row>
    <row r="65334" spans="31:31" ht="15.75" x14ac:dyDescent="0.3">
      <c r="AE65334" s="70"/>
    </row>
    <row r="65335" spans="31:31" ht="15.75" x14ac:dyDescent="0.3">
      <c r="AE65335" s="70"/>
    </row>
    <row r="65336" spans="31:31" ht="15.75" x14ac:dyDescent="0.3">
      <c r="AE65336" s="70"/>
    </row>
    <row r="65337" spans="31:31" ht="15.75" x14ac:dyDescent="0.3">
      <c r="AE65337" s="70"/>
    </row>
    <row r="65338" spans="31:31" ht="15.75" x14ac:dyDescent="0.3">
      <c r="AE65338" s="70"/>
    </row>
    <row r="65339" spans="31:31" ht="15.75" x14ac:dyDescent="0.3">
      <c r="AE65339" s="70"/>
    </row>
    <row r="65340" spans="31:31" ht="15.75" x14ac:dyDescent="0.3">
      <c r="AE65340" s="70"/>
    </row>
    <row r="65341" spans="31:31" ht="15.75" x14ac:dyDescent="0.3">
      <c r="AE65341" s="70"/>
    </row>
    <row r="65342" spans="31:31" ht="15.75" x14ac:dyDescent="0.3">
      <c r="AE65342" s="70"/>
    </row>
    <row r="65343" spans="31:31" ht="15.75" x14ac:dyDescent="0.3">
      <c r="AE65343" s="70"/>
    </row>
    <row r="65344" spans="31:31" ht="15.75" x14ac:dyDescent="0.3">
      <c r="AE65344" s="70"/>
    </row>
    <row r="65345" spans="31:31" ht="15.75" x14ac:dyDescent="0.3">
      <c r="AE65345" s="70"/>
    </row>
    <row r="65346" spans="31:31" ht="15.75" x14ac:dyDescent="0.3">
      <c r="AE65346" s="70"/>
    </row>
    <row r="65347" spans="31:31" ht="15.75" x14ac:dyDescent="0.3">
      <c r="AE65347" s="70"/>
    </row>
    <row r="65348" spans="31:31" ht="15.75" x14ac:dyDescent="0.3">
      <c r="AE65348" s="70"/>
    </row>
    <row r="65349" spans="31:31" ht="15.75" x14ac:dyDescent="0.3">
      <c r="AE65349" s="70"/>
    </row>
    <row r="65350" spans="31:31" ht="15.75" x14ac:dyDescent="0.3">
      <c r="AE65350" s="70"/>
    </row>
    <row r="65351" spans="31:31" ht="15.75" x14ac:dyDescent="0.3">
      <c r="AE65351" s="70"/>
    </row>
    <row r="65352" spans="31:31" ht="15.75" x14ac:dyDescent="0.3">
      <c r="AE65352" s="70"/>
    </row>
    <row r="65353" spans="31:31" ht="15.75" x14ac:dyDescent="0.3">
      <c r="AE65353" s="70"/>
    </row>
    <row r="65354" spans="31:31" ht="15.75" x14ac:dyDescent="0.3">
      <c r="AE65354" s="70"/>
    </row>
    <row r="65355" spans="31:31" ht="15.75" x14ac:dyDescent="0.3">
      <c r="AE65355" s="70"/>
    </row>
    <row r="65356" spans="31:31" ht="15.75" x14ac:dyDescent="0.3">
      <c r="AE65356" s="70"/>
    </row>
    <row r="65357" spans="31:31" ht="15.75" x14ac:dyDescent="0.3">
      <c r="AE65357" s="70"/>
    </row>
    <row r="65358" spans="31:31" ht="15.75" x14ac:dyDescent="0.3">
      <c r="AE65358" s="70"/>
    </row>
    <row r="65359" spans="31:31" ht="15.75" x14ac:dyDescent="0.3">
      <c r="AE65359" s="70"/>
    </row>
    <row r="65360" spans="31:31" ht="15.75" x14ac:dyDescent="0.3">
      <c r="AE65360" s="70"/>
    </row>
    <row r="65361" spans="31:31" ht="15.75" x14ac:dyDescent="0.3">
      <c r="AE65361" s="70"/>
    </row>
    <row r="65362" spans="31:31" ht="15.75" x14ac:dyDescent="0.3">
      <c r="AE65362" s="70"/>
    </row>
    <row r="65363" spans="31:31" ht="15.75" x14ac:dyDescent="0.3">
      <c r="AE65363" s="70"/>
    </row>
    <row r="65364" spans="31:31" ht="15.75" x14ac:dyDescent="0.3">
      <c r="AE65364" s="70"/>
    </row>
    <row r="65365" spans="31:31" ht="15.75" x14ac:dyDescent="0.3">
      <c r="AE65365" s="70"/>
    </row>
    <row r="65366" spans="31:31" ht="15.75" x14ac:dyDescent="0.3">
      <c r="AE65366" s="70"/>
    </row>
    <row r="65367" spans="31:31" ht="15.75" x14ac:dyDescent="0.3">
      <c r="AE65367" s="70"/>
    </row>
    <row r="65368" spans="31:31" ht="15.75" x14ac:dyDescent="0.3">
      <c r="AE65368" s="70"/>
    </row>
    <row r="65369" spans="31:31" ht="15.75" x14ac:dyDescent="0.3">
      <c r="AE65369" s="70"/>
    </row>
    <row r="65370" spans="31:31" ht="15.75" x14ac:dyDescent="0.3">
      <c r="AE65370" s="70"/>
    </row>
    <row r="65371" spans="31:31" ht="15.75" x14ac:dyDescent="0.3">
      <c r="AE65371" s="70"/>
    </row>
    <row r="65372" spans="31:31" ht="15.75" x14ac:dyDescent="0.3">
      <c r="AE65372" s="70"/>
    </row>
    <row r="65373" spans="31:31" ht="15.75" x14ac:dyDescent="0.3">
      <c r="AE65373" s="70"/>
    </row>
    <row r="65374" spans="31:31" ht="15.75" x14ac:dyDescent="0.3">
      <c r="AE65374" s="70"/>
    </row>
    <row r="65375" spans="31:31" ht="15.75" x14ac:dyDescent="0.3">
      <c r="AE65375" s="70"/>
    </row>
    <row r="65376" spans="31:31" ht="15.75" x14ac:dyDescent="0.3">
      <c r="AE65376" s="70"/>
    </row>
    <row r="65377" spans="31:31" ht="15.75" x14ac:dyDescent="0.3">
      <c r="AE65377" s="70"/>
    </row>
    <row r="65378" spans="31:31" ht="15.75" x14ac:dyDescent="0.3">
      <c r="AE65378" s="70"/>
    </row>
    <row r="65379" spans="31:31" ht="15.75" x14ac:dyDescent="0.3">
      <c r="AE65379" s="70"/>
    </row>
    <row r="65380" spans="31:31" ht="15.75" x14ac:dyDescent="0.3">
      <c r="AE65380" s="70"/>
    </row>
    <row r="65381" spans="31:31" ht="15.75" x14ac:dyDescent="0.3">
      <c r="AE65381" s="70"/>
    </row>
    <row r="65382" spans="31:31" ht="15.75" x14ac:dyDescent="0.3">
      <c r="AE65382" s="70"/>
    </row>
    <row r="65383" spans="31:31" ht="15.75" x14ac:dyDescent="0.3">
      <c r="AE65383" s="70"/>
    </row>
    <row r="65384" spans="31:31" ht="15.75" x14ac:dyDescent="0.3">
      <c r="AE65384" s="70"/>
    </row>
    <row r="65385" spans="31:31" ht="15.75" x14ac:dyDescent="0.3">
      <c r="AE65385" s="70"/>
    </row>
    <row r="65386" spans="31:31" ht="15.75" x14ac:dyDescent="0.3">
      <c r="AE65386" s="70"/>
    </row>
    <row r="65387" spans="31:31" ht="15.75" x14ac:dyDescent="0.3">
      <c r="AE65387" s="70"/>
    </row>
    <row r="65388" spans="31:31" ht="15.75" x14ac:dyDescent="0.3">
      <c r="AE65388" s="70"/>
    </row>
    <row r="65389" spans="31:31" ht="15.75" x14ac:dyDescent="0.3">
      <c r="AE65389" s="70"/>
    </row>
    <row r="65390" spans="31:31" ht="15.75" x14ac:dyDescent="0.3">
      <c r="AE65390" s="70"/>
    </row>
    <row r="65391" spans="31:31" ht="15.75" x14ac:dyDescent="0.3">
      <c r="AE65391" s="70"/>
    </row>
    <row r="65392" spans="31:31" ht="15.75" x14ac:dyDescent="0.3">
      <c r="AE65392" s="70"/>
    </row>
    <row r="65393" spans="31:31" ht="15.75" x14ac:dyDescent="0.3">
      <c r="AE65393" s="70"/>
    </row>
    <row r="65394" spans="31:31" ht="15.75" x14ac:dyDescent="0.3">
      <c r="AE65394" s="70"/>
    </row>
    <row r="65395" spans="31:31" ht="15.75" x14ac:dyDescent="0.3">
      <c r="AE65395" s="70"/>
    </row>
    <row r="65396" spans="31:31" ht="15.75" x14ac:dyDescent="0.3">
      <c r="AE65396" s="70"/>
    </row>
    <row r="65397" spans="31:31" ht="15.75" x14ac:dyDescent="0.3">
      <c r="AE65397" s="70"/>
    </row>
    <row r="65398" spans="31:31" ht="15.75" x14ac:dyDescent="0.3">
      <c r="AE65398" s="70"/>
    </row>
    <row r="65399" spans="31:31" ht="15.75" x14ac:dyDescent="0.3">
      <c r="AE65399" s="70"/>
    </row>
    <row r="65400" spans="31:31" ht="15.75" x14ac:dyDescent="0.3">
      <c r="AE65400" s="70"/>
    </row>
    <row r="65401" spans="31:31" ht="15.75" x14ac:dyDescent="0.3">
      <c r="AE65401" s="70"/>
    </row>
    <row r="65402" spans="31:31" ht="15.75" x14ac:dyDescent="0.3">
      <c r="AE65402" s="70"/>
    </row>
    <row r="65403" spans="31:31" ht="15.75" x14ac:dyDescent="0.3">
      <c r="AE65403" s="70"/>
    </row>
    <row r="65404" spans="31:31" ht="15.75" x14ac:dyDescent="0.3">
      <c r="AE65404" s="70"/>
    </row>
    <row r="65405" spans="31:31" ht="15.75" x14ac:dyDescent="0.3">
      <c r="AE65405" s="70"/>
    </row>
    <row r="65406" spans="31:31" ht="15.75" x14ac:dyDescent="0.3">
      <c r="AE65406" s="70"/>
    </row>
    <row r="65407" spans="31:31" ht="15.75" x14ac:dyDescent="0.3">
      <c r="AE65407" s="70"/>
    </row>
    <row r="65408" spans="31:31" ht="15.75" x14ac:dyDescent="0.3">
      <c r="AE65408" s="70"/>
    </row>
    <row r="65409" spans="31:31" ht="15.75" x14ac:dyDescent="0.3">
      <c r="AE65409" s="70"/>
    </row>
    <row r="65410" spans="31:31" ht="15.75" x14ac:dyDescent="0.3">
      <c r="AE65410" s="70"/>
    </row>
    <row r="65411" spans="31:31" ht="15.75" x14ac:dyDescent="0.3">
      <c r="AE65411" s="70"/>
    </row>
    <row r="65412" spans="31:31" ht="15.75" x14ac:dyDescent="0.3">
      <c r="AE65412" s="70"/>
    </row>
    <row r="65413" spans="31:31" ht="15.75" x14ac:dyDescent="0.3">
      <c r="AE65413" s="70"/>
    </row>
    <row r="65414" spans="31:31" ht="15.75" x14ac:dyDescent="0.3">
      <c r="AE65414" s="70"/>
    </row>
    <row r="65415" spans="31:31" ht="15.75" x14ac:dyDescent="0.3">
      <c r="AE65415" s="70"/>
    </row>
    <row r="65416" spans="31:31" ht="15.75" x14ac:dyDescent="0.3">
      <c r="AE65416" s="70"/>
    </row>
    <row r="65417" spans="31:31" ht="15.75" x14ac:dyDescent="0.3">
      <c r="AE65417" s="70"/>
    </row>
    <row r="65418" spans="31:31" ht="15.75" x14ac:dyDescent="0.3">
      <c r="AE65418" s="70"/>
    </row>
    <row r="65419" spans="31:31" ht="15.75" x14ac:dyDescent="0.3">
      <c r="AE65419" s="70"/>
    </row>
    <row r="65420" spans="31:31" ht="15.75" x14ac:dyDescent="0.3">
      <c r="AE65420" s="70"/>
    </row>
    <row r="65421" spans="31:31" ht="15.75" x14ac:dyDescent="0.3">
      <c r="AE65421" s="70"/>
    </row>
    <row r="65422" spans="31:31" ht="15.75" x14ac:dyDescent="0.3">
      <c r="AE65422" s="70"/>
    </row>
    <row r="65423" spans="31:31" ht="15.75" x14ac:dyDescent="0.3">
      <c r="AE65423" s="70"/>
    </row>
    <row r="65424" spans="31:31" ht="15.75" x14ac:dyDescent="0.3">
      <c r="AE65424" s="70"/>
    </row>
    <row r="65425" spans="31:31" ht="15.75" x14ac:dyDescent="0.3">
      <c r="AE65425" s="70"/>
    </row>
    <row r="65426" spans="31:31" ht="15.75" x14ac:dyDescent="0.3">
      <c r="AE65426" s="70"/>
    </row>
    <row r="65427" spans="31:31" ht="15.75" x14ac:dyDescent="0.3">
      <c r="AE65427" s="70"/>
    </row>
    <row r="65428" spans="31:31" ht="15.75" x14ac:dyDescent="0.3">
      <c r="AE65428" s="70"/>
    </row>
    <row r="65429" spans="31:31" ht="15.75" x14ac:dyDescent="0.3">
      <c r="AE65429" s="70"/>
    </row>
    <row r="65430" spans="31:31" ht="15.75" x14ac:dyDescent="0.3">
      <c r="AE65430" s="70"/>
    </row>
    <row r="65431" spans="31:31" ht="15.75" x14ac:dyDescent="0.3">
      <c r="AE65431" s="70"/>
    </row>
    <row r="65432" spans="31:31" ht="15.75" x14ac:dyDescent="0.3">
      <c r="AE65432" s="70"/>
    </row>
    <row r="65433" spans="31:31" ht="15.75" x14ac:dyDescent="0.3">
      <c r="AE65433" s="70"/>
    </row>
    <row r="65434" spans="31:31" ht="15.75" x14ac:dyDescent="0.3">
      <c r="AE65434" s="70"/>
    </row>
    <row r="65435" spans="31:31" ht="15.75" x14ac:dyDescent="0.3">
      <c r="AE65435" s="70"/>
    </row>
    <row r="65436" spans="31:31" ht="15.75" x14ac:dyDescent="0.3">
      <c r="AE65436" s="70"/>
    </row>
    <row r="65437" spans="31:31" ht="15.75" x14ac:dyDescent="0.3">
      <c r="AE65437" s="70"/>
    </row>
    <row r="65438" spans="31:31" ht="15.75" x14ac:dyDescent="0.3">
      <c r="AE65438" s="70"/>
    </row>
    <row r="65439" spans="31:31" ht="15.75" x14ac:dyDescent="0.3">
      <c r="AE65439" s="70"/>
    </row>
    <row r="65440" spans="31:31" ht="15.75" x14ac:dyDescent="0.3">
      <c r="AE65440" s="70"/>
    </row>
    <row r="65441" spans="31:31" ht="15.75" x14ac:dyDescent="0.3">
      <c r="AE65441" s="70"/>
    </row>
    <row r="65442" spans="31:31" ht="15.75" x14ac:dyDescent="0.3">
      <c r="AE65442" s="70"/>
    </row>
    <row r="65443" spans="31:31" ht="15.75" x14ac:dyDescent="0.3">
      <c r="AE65443" s="70"/>
    </row>
    <row r="65444" spans="31:31" ht="15.75" x14ac:dyDescent="0.3">
      <c r="AE65444" s="70"/>
    </row>
    <row r="65445" spans="31:31" ht="15.75" x14ac:dyDescent="0.3">
      <c r="AE65445" s="70"/>
    </row>
    <row r="65446" spans="31:31" ht="15.75" x14ac:dyDescent="0.3">
      <c r="AE65446" s="70"/>
    </row>
    <row r="65447" spans="31:31" ht="15.75" x14ac:dyDescent="0.3">
      <c r="AE65447" s="70"/>
    </row>
    <row r="65448" spans="31:31" ht="15.75" x14ac:dyDescent="0.3">
      <c r="AE65448" s="70"/>
    </row>
    <row r="65449" spans="31:31" ht="15.75" x14ac:dyDescent="0.3">
      <c r="AE65449" s="70"/>
    </row>
    <row r="65450" spans="31:31" ht="15.75" x14ac:dyDescent="0.3">
      <c r="AE65450" s="70"/>
    </row>
    <row r="65451" spans="31:31" ht="15.75" x14ac:dyDescent="0.3">
      <c r="AE65451" s="70"/>
    </row>
    <row r="65452" spans="31:31" ht="15.75" x14ac:dyDescent="0.3">
      <c r="AE65452" s="70"/>
    </row>
    <row r="65453" spans="31:31" ht="15.75" x14ac:dyDescent="0.3">
      <c r="AE65453" s="70"/>
    </row>
    <row r="65454" spans="31:31" ht="15.75" x14ac:dyDescent="0.3">
      <c r="AE65454" s="70"/>
    </row>
    <row r="65455" spans="31:31" ht="15.75" x14ac:dyDescent="0.3">
      <c r="AE65455" s="70"/>
    </row>
    <row r="65456" spans="31:31" ht="15.75" x14ac:dyDescent="0.3">
      <c r="AE65456" s="70"/>
    </row>
    <row r="65457" spans="31:31" ht="15.75" x14ac:dyDescent="0.3">
      <c r="AE65457" s="70"/>
    </row>
    <row r="65458" spans="31:31" ht="15.75" x14ac:dyDescent="0.3">
      <c r="AE65458" s="70"/>
    </row>
    <row r="65459" spans="31:31" ht="15.75" x14ac:dyDescent="0.3">
      <c r="AE65459" s="70"/>
    </row>
    <row r="65460" spans="31:31" ht="15.75" x14ac:dyDescent="0.3">
      <c r="AE65460" s="70"/>
    </row>
    <row r="65461" spans="31:31" ht="15.75" x14ac:dyDescent="0.3">
      <c r="AE65461" s="70"/>
    </row>
    <row r="65462" spans="31:31" ht="15.75" x14ac:dyDescent="0.3">
      <c r="AE65462" s="70"/>
    </row>
    <row r="65463" spans="31:31" ht="15.75" x14ac:dyDescent="0.3">
      <c r="AE65463" s="70"/>
    </row>
    <row r="65464" spans="31:31" ht="15.75" x14ac:dyDescent="0.3">
      <c r="AE65464" s="70"/>
    </row>
    <row r="65465" spans="31:31" ht="15.75" x14ac:dyDescent="0.3">
      <c r="AE65465" s="70"/>
    </row>
    <row r="65466" spans="31:31" ht="15.75" x14ac:dyDescent="0.3">
      <c r="AE65466" s="70"/>
    </row>
    <row r="65467" spans="31:31" ht="15.75" x14ac:dyDescent="0.3">
      <c r="AE65467" s="70"/>
    </row>
    <row r="65468" spans="31:31" ht="15.75" x14ac:dyDescent="0.3">
      <c r="AE65468" s="70"/>
    </row>
    <row r="65469" spans="31:31" ht="15.75" x14ac:dyDescent="0.3">
      <c r="AE65469" s="70"/>
    </row>
    <row r="65470" spans="31:31" ht="15.75" x14ac:dyDescent="0.3">
      <c r="AE65470" s="70"/>
    </row>
    <row r="65471" spans="31:31" ht="15.75" x14ac:dyDescent="0.3">
      <c r="AE65471" s="70"/>
    </row>
    <row r="65472" spans="31:31" ht="15.75" x14ac:dyDescent="0.3">
      <c r="AE65472" s="70"/>
    </row>
    <row r="65473" spans="31:31" ht="15.75" x14ac:dyDescent="0.3">
      <c r="AE65473" s="70"/>
    </row>
    <row r="65474" spans="31:31" ht="15.75" x14ac:dyDescent="0.3">
      <c r="AE65474" s="70"/>
    </row>
    <row r="65475" spans="31:31" ht="15.75" x14ac:dyDescent="0.3">
      <c r="AE65475" s="70"/>
    </row>
    <row r="65476" spans="31:31" ht="15.75" x14ac:dyDescent="0.3">
      <c r="AE65476" s="70"/>
    </row>
    <row r="65477" spans="31:31" ht="15.75" x14ac:dyDescent="0.3">
      <c r="AE65477" s="70"/>
    </row>
    <row r="65478" spans="31:31" ht="15.75" x14ac:dyDescent="0.3">
      <c r="AE65478" s="70"/>
    </row>
    <row r="65479" spans="31:31" ht="15.75" x14ac:dyDescent="0.3">
      <c r="AE65479" s="70"/>
    </row>
    <row r="65480" spans="31:31" ht="15.75" x14ac:dyDescent="0.3">
      <c r="AE65480" s="70"/>
    </row>
    <row r="65481" spans="31:31" ht="15.75" x14ac:dyDescent="0.3">
      <c r="AE65481" s="70"/>
    </row>
    <row r="65482" spans="31:31" ht="15.75" x14ac:dyDescent="0.3">
      <c r="AE65482" s="70"/>
    </row>
    <row r="65483" spans="31:31" ht="15.75" x14ac:dyDescent="0.3">
      <c r="AE65483" s="70"/>
    </row>
    <row r="65484" spans="31:31" ht="15.75" x14ac:dyDescent="0.3">
      <c r="AE65484" s="70"/>
    </row>
    <row r="65485" spans="31:31" ht="15.75" x14ac:dyDescent="0.3">
      <c r="AE65485" s="70"/>
    </row>
    <row r="65486" spans="31:31" ht="15.75" x14ac:dyDescent="0.3">
      <c r="AE65486" s="70"/>
    </row>
    <row r="65487" spans="31:31" ht="15.75" x14ac:dyDescent="0.3">
      <c r="AE65487" s="70"/>
    </row>
    <row r="65488" spans="31:31" ht="15.75" x14ac:dyDescent="0.3">
      <c r="AE65488" s="70"/>
    </row>
    <row r="65489" spans="31:31" ht="15.75" x14ac:dyDescent="0.3">
      <c r="AE65489" s="70"/>
    </row>
    <row r="65490" spans="31:31" ht="15.75" x14ac:dyDescent="0.3">
      <c r="AE65490" s="70"/>
    </row>
    <row r="65491" spans="31:31" ht="15.75" x14ac:dyDescent="0.3">
      <c r="AE65491" s="70"/>
    </row>
    <row r="65492" spans="31:31" ht="15.75" x14ac:dyDescent="0.3">
      <c r="AE65492" s="70"/>
    </row>
    <row r="65493" spans="31:31" ht="15.75" x14ac:dyDescent="0.3">
      <c r="AE65493" s="70"/>
    </row>
    <row r="65494" spans="31:31" ht="15.75" x14ac:dyDescent="0.3">
      <c r="AE65494" s="70"/>
    </row>
    <row r="65495" spans="31:31" ht="15.75" x14ac:dyDescent="0.3">
      <c r="AE65495" s="70"/>
    </row>
    <row r="65496" spans="31:31" ht="15.75" x14ac:dyDescent="0.3">
      <c r="AE65496" s="70"/>
    </row>
    <row r="65497" spans="31:31" ht="15.75" x14ac:dyDescent="0.3">
      <c r="AE65497" s="70"/>
    </row>
    <row r="65498" spans="31:31" ht="15.75" x14ac:dyDescent="0.3">
      <c r="AE65498" s="70"/>
    </row>
    <row r="65499" spans="31:31" ht="15.75" x14ac:dyDescent="0.3">
      <c r="AE65499" s="70"/>
    </row>
    <row r="65500" spans="31:31" ht="15.75" x14ac:dyDescent="0.3">
      <c r="AE65500" s="70"/>
    </row>
    <row r="65501" spans="31:31" ht="15.75" x14ac:dyDescent="0.3">
      <c r="AE65501" s="70"/>
    </row>
    <row r="65502" spans="31:31" ht="15.75" x14ac:dyDescent="0.3">
      <c r="AE65502" s="70"/>
    </row>
    <row r="65503" spans="31:31" ht="15.75" x14ac:dyDescent="0.3">
      <c r="AE65503" s="70"/>
    </row>
    <row r="65504" spans="31:31" ht="15.75" x14ac:dyDescent="0.3">
      <c r="AE65504" s="70"/>
    </row>
    <row r="65505" spans="31:31" ht="15.75" x14ac:dyDescent="0.3">
      <c r="AE65505" s="70"/>
    </row>
    <row r="65506" spans="31:31" ht="15.75" x14ac:dyDescent="0.3">
      <c r="AE65506" s="70"/>
    </row>
    <row r="65507" spans="31:31" ht="15.75" x14ac:dyDescent="0.3">
      <c r="AE65507" s="70"/>
    </row>
    <row r="65508" spans="31:31" ht="15.75" x14ac:dyDescent="0.3">
      <c r="AE65508" s="70"/>
    </row>
    <row r="65509" spans="31:31" ht="15.75" x14ac:dyDescent="0.3">
      <c r="AE65509" s="70"/>
    </row>
    <row r="65510" spans="31:31" ht="15.75" x14ac:dyDescent="0.3">
      <c r="AE65510" s="70"/>
    </row>
    <row r="65511" spans="31:31" ht="15.75" x14ac:dyDescent="0.3">
      <c r="AE65511" s="70"/>
    </row>
    <row r="65512" spans="31:31" ht="15.75" x14ac:dyDescent="0.3">
      <c r="AE65512" s="70"/>
    </row>
    <row r="65513" spans="31:31" ht="15.75" x14ac:dyDescent="0.3">
      <c r="AE65513" s="70"/>
    </row>
    <row r="65514" spans="31:31" ht="15.75" x14ac:dyDescent="0.3">
      <c r="AE65514" s="70"/>
    </row>
    <row r="65515" spans="31:31" ht="15.75" x14ac:dyDescent="0.3">
      <c r="AE65515" s="70"/>
    </row>
    <row r="65516" spans="31:31" ht="15.75" x14ac:dyDescent="0.3">
      <c r="AE65516" s="70"/>
    </row>
    <row r="65517" spans="31:31" ht="15.75" x14ac:dyDescent="0.3">
      <c r="AE65517" s="70"/>
    </row>
    <row r="65518" spans="31:31" ht="15.75" x14ac:dyDescent="0.3">
      <c r="AE65518" s="70"/>
    </row>
    <row r="65519" spans="31:31" ht="15.75" x14ac:dyDescent="0.3">
      <c r="AE65519" s="70"/>
    </row>
    <row r="65520" spans="31:31" ht="15.75" x14ac:dyDescent="0.3">
      <c r="AE65520" s="70"/>
    </row>
    <row r="65521" spans="31:31" ht="15.75" x14ac:dyDescent="0.3">
      <c r="AE65521" s="70"/>
    </row>
    <row r="65522" spans="31:31" ht="15.75" x14ac:dyDescent="0.3">
      <c r="AE65522" s="70"/>
    </row>
    <row r="65523" spans="31:31" ht="15.75" x14ac:dyDescent="0.3">
      <c r="AE65523" s="70"/>
    </row>
    <row r="65524" spans="31:31" ht="15.75" x14ac:dyDescent="0.3">
      <c r="AE65524" s="70"/>
    </row>
    <row r="65525" spans="31:31" ht="15.75" x14ac:dyDescent="0.3">
      <c r="AE65525" s="70"/>
    </row>
    <row r="65526" spans="31:31" ht="15.75" x14ac:dyDescent="0.3">
      <c r="AE65526" s="70"/>
    </row>
    <row r="65527" spans="31:31" ht="15.75" x14ac:dyDescent="0.3">
      <c r="AE65527" s="70"/>
    </row>
    <row r="65528" spans="31:31" ht="15.75" x14ac:dyDescent="0.3">
      <c r="AE65528" s="70"/>
    </row>
    <row r="65529" spans="31:31" ht="15.75" x14ac:dyDescent="0.3">
      <c r="AE65529" s="70"/>
    </row>
    <row r="65530" spans="31:31" ht="15.75" x14ac:dyDescent="0.3">
      <c r="AE65530" s="70"/>
    </row>
    <row r="65531" spans="31:31" ht="15.75" x14ac:dyDescent="0.3">
      <c r="AE65531" s="70"/>
    </row>
    <row r="65532" spans="31:31" ht="15.75" x14ac:dyDescent="0.3">
      <c r="AE65532" s="70"/>
    </row>
    <row r="65533" spans="31:31" ht="15.75" x14ac:dyDescent="0.3">
      <c r="AE65533" s="70"/>
    </row>
    <row r="65534" spans="31:31" ht="15.75" x14ac:dyDescent="0.3">
      <c r="AE65534" s="70"/>
    </row>
    <row r="65535" spans="31:31" ht="15.75" x14ac:dyDescent="0.3">
      <c r="AE65535" s="70"/>
    </row>
    <row r="65536" spans="31:31" ht="15.75" x14ac:dyDescent="0.3">
      <c r="AE65536" s="70"/>
    </row>
    <row r="65537" spans="31:31" ht="15.75" x14ac:dyDescent="0.3">
      <c r="AE65537" s="70"/>
    </row>
    <row r="65538" spans="31:31" ht="15.75" x14ac:dyDescent="0.3">
      <c r="AE65538" s="70"/>
    </row>
    <row r="65539" spans="31:31" ht="15.75" x14ac:dyDescent="0.3">
      <c r="AE65539" s="70"/>
    </row>
    <row r="65540" spans="31:31" ht="15.75" x14ac:dyDescent="0.3">
      <c r="AE65540" s="70"/>
    </row>
  </sheetData>
  <sheetProtection algorithmName="SHA-512" hashValue="grxFn+EEZLMex/9cYuzo8skvHqyRSMywbxuB+AMTSEOpVmQqGx1Qw4ljKR62hq7XJBDmK2EN+sxxucAOFkBCpw==" saltValue="iNPYiS7g83xDBA4OBkUzCg==" spinCount="100000" sheet="1" formatCells="0" formatColumns="0" formatRows="0" autoFilter="0" pivotTables="0"/>
  <autoFilter ref="C9:AZ251" xr:uid="{00000000-0009-0000-0000-00000F000000}"/>
  <dataConsolidate link="1"/>
  <mergeCells count="12">
    <mergeCell ref="F1:F2"/>
    <mergeCell ref="G1:AX2"/>
    <mergeCell ref="G3:AX3"/>
    <mergeCell ref="G4:AX4"/>
    <mergeCell ref="C7:E8"/>
    <mergeCell ref="F7:AZ7"/>
    <mergeCell ref="F8:X8"/>
    <mergeCell ref="Y8:AE8"/>
    <mergeCell ref="AF8:AR8"/>
    <mergeCell ref="AS8:AV8"/>
    <mergeCell ref="AW8:AZ8"/>
    <mergeCell ref="G5:S5"/>
  </mergeCells>
  <phoneticPr fontId="31" type="noConversion"/>
  <conditionalFormatting sqref="I10:V251">
    <cfRule type="cellIs" dxfId="161" priority="19" stopIfTrue="1" operator="equal">
      <formula>"TOLERABLE"</formula>
    </cfRule>
  </conditionalFormatting>
  <conditionalFormatting sqref="X10:X251">
    <cfRule type="containsText" dxfId="160" priority="10" operator="containsText" text="Débil">
      <formula>NOT(ISERROR(SEARCH("Débil",X10)))</formula>
    </cfRule>
    <cfRule type="containsText" dxfId="159" priority="11" operator="containsText" text="Moderado">
      <formula>NOT(ISERROR(SEARCH("Moderado",X10)))</formula>
    </cfRule>
    <cfRule type="containsText" dxfId="158" priority="12" operator="containsText" text="Fuerte">
      <formula>NOT(ISERROR(SEARCH("Fuerte",X10)))</formula>
    </cfRule>
  </conditionalFormatting>
  <conditionalFormatting sqref="AA10:AB251">
    <cfRule type="containsText" dxfId="157" priority="7" operator="containsText" text="Débil">
      <formula>NOT(ISERROR(SEARCH("Débil",AA10)))</formula>
    </cfRule>
    <cfRule type="containsText" dxfId="156" priority="8" operator="containsText" text="Moderado">
      <formula>NOT(ISERROR(SEARCH("Moderado",AA10)))</formula>
    </cfRule>
    <cfRule type="containsText" dxfId="155" priority="9" operator="containsText" text="Fuerte">
      <formula>NOT(ISERROR(SEARCH("Fuerte",AA10)))</formula>
    </cfRule>
  </conditionalFormatting>
  <conditionalFormatting sqref="AC10:AC251">
    <cfRule type="cellIs" dxfId="154" priority="17" stopIfTrue="1" operator="equal">
      <formula>"Sí"</formula>
    </cfRule>
    <cfRule type="cellIs" dxfId="153" priority="18" stopIfTrue="1" operator="equal">
      <formula>"No"</formula>
    </cfRule>
  </conditionalFormatting>
  <conditionalFormatting sqref="AE251">
    <cfRule type="containsText" dxfId="152" priority="39" operator="containsText" text="Débil">
      <formula>NOT(ISERROR(SEARCH("Débil",AE251)))</formula>
    </cfRule>
    <cfRule type="containsText" dxfId="151" priority="40" operator="containsText" text="Moderado">
      <formula>NOT(ISERROR(SEARCH("Moderado",AE251)))</formula>
    </cfRule>
    <cfRule type="containsText" dxfId="150" priority="41" operator="containsText" text="Fuerte">
      <formula>NOT(ISERROR(SEARCH("Fuerte",AE251)))</formula>
    </cfRule>
  </conditionalFormatting>
  <conditionalFormatting sqref="AF10:AH251">
    <cfRule type="containsText" dxfId="149" priority="4" operator="containsText" text="Débil">
      <formula>NOT(ISERROR(SEARCH("Débil",AF10)))</formula>
    </cfRule>
    <cfRule type="containsText" dxfId="148" priority="5" operator="containsText" text="Moderado">
      <formula>NOT(ISERROR(SEARCH("Moderado",AF10)))</formula>
    </cfRule>
    <cfRule type="containsText" dxfId="147" priority="6" operator="containsText" text="Fuerte">
      <formula>NOT(ISERROR(SEARCH("Fuerte",AF10)))</formula>
    </cfRule>
  </conditionalFormatting>
  <conditionalFormatting sqref="AJ10:AK251">
    <cfRule type="cellIs" dxfId="146" priority="1" stopIfTrue="1" operator="equal">
      <formula>"Fuerte"</formula>
    </cfRule>
    <cfRule type="cellIs" dxfId="145" priority="2" stopIfTrue="1" operator="equal">
      <formula>"Moderado"</formula>
    </cfRule>
    <cfRule type="cellIs" dxfId="144" priority="3" stopIfTrue="1" operator="equal">
      <formula>"Débil"</formula>
    </cfRule>
  </conditionalFormatting>
  <conditionalFormatting sqref="AM10:AM251">
    <cfRule type="cellIs" dxfId="143" priority="13" stopIfTrue="1" operator="equal">
      <formula>"Zona Extrema"</formula>
    </cfRule>
    <cfRule type="cellIs" dxfId="142" priority="14" stopIfTrue="1" operator="equal">
      <formula>"Zona Alta"</formula>
    </cfRule>
    <cfRule type="cellIs" dxfId="141" priority="15" stopIfTrue="1" operator="equal">
      <formula>"Zona Moderada"</formula>
    </cfRule>
    <cfRule type="cellIs" dxfId="140" priority="16" stopIfTrue="1" operator="equal">
      <formula>"Zona Baja"</formula>
    </cfRule>
  </conditionalFormatting>
  <dataValidations count="11">
    <dataValidation type="list" allowBlank="1" showInputMessage="1" showErrorMessage="1" sqref="G10:G17" xr:uid="{00000000-0002-0000-0F00-000000000000}">
      <formula1>"Directamente,No disminuye,"</formula1>
    </dataValidation>
    <dataValidation type="list" allowBlank="1" showInputMessage="1" showErrorMessage="1" sqref="Z10:Z251" xr:uid="{00000000-0002-0000-0F00-000001000000}">
      <formula1>"Siempre se ejecuta, Algunas veces se ejecuta, No se ejecuta"</formula1>
    </dataValidation>
    <dataValidation type="list" allowBlank="1" showInputMessage="1" showErrorMessage="1" sqref="U10:U251" xr:uid="{00000000-0002-0000-0F00-000002000000}">
      <formula1>"Completa,Incompleta,No existe"</formula1>
    </dataValidation>
    <dataValidation type="list" allowBlank="1" showInputMessage="1" showErrorMessage="1" sqref="S10:S251" xr:uid="{00000000-0002-0000-0F00-000003000000}">
      <formula1>"Se investigan y resuelven oportunamente,No se investigan y resuelven oportunamente"</formula1>
    </dataValidation>
    <dataValidation type="list" allowBlank="1" showInputMessage="1" showErrorMessage="1" sqref="Q10:Q251" xr:uid="{00000000-0002-0000-0F00-000004000000}">
      <formula1>"Confiable,No confiable"</formula1>
    </dataValidation>
    <dataValidation type="list" allowBlank="1" showInputMessage="1" showErrorMessage="1" sqref="O10:O251" xr:uid="{00000000-0002-0000-0F00-000005000000}">
      <formula1>"Prevenir,Detectar,No es un control"</formula1>
    </dataValidation>
    <dataValidation type="list" allowBlank="1" showInputMessage="1" showErrorMessage="1" sqref="M10:M251" xr:uid="{00000000-0002-0000-0F00-000006000000}">
      <formula1>"Oportuna,Inoportuna"</formula1>
    </dataValidation>
    <dataValidation type="list" allowBlank="1" showInputMessage="1" showErrorMessage="1" sqref="K10:K251" xr:uid="{00000000-0002-0000-0F00-000007000000}">
      <formula1>"Adecuado,Inadecuado"</formula1>
    </dataValidation>
    <dataValidation type="list" allowBlank="1" showInputMessage="1" showErrorMessage="1" sqref="I10:I251" xr:uid="{00000000-0002-0000-0F00-000008000000}">
      <formula1>"Asignado,No asignado"</formula1>
    </dataValidation>
    <dataValidation type="list" allowBlank="1" showInputMessage="1" showErrorMessage="1" sqref="G18:G251" xr:uid="{00000000-0002-0000-0F00-000009000000}">
      <formula1>"Directamente,No disminuye"</formula1>
    </dataValidation>
    <dataValidation type="list" allowBlank="1" showInputMessage="1" showErrorMessage="1" sqref="H10:H251"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'VALIDACIÓN DE DATOS'!$G$2:$G$31</xm:f>
          </x14:formula1>
          <xm:sqref>E10:E251</xm:sqref>
        </x14:dataValidation>
        <x14:dataValidation type="list" allowBlank="1" showInputMessage="1" showErrorMessage="1" xr:uid="{00000000-0002-0000-0F00-00000C000000}">
          <x14:formula1>
            <xm:f>'VALIDACIÓN DE DATOS'!$E$2:$E$201</xm:f>
          </x14:formula1>
          <xm:sqref>C10:C251</xm:sqref>
        </x14:dataValidation>
        <x14:dataValidation type="list" allowBlank="1" showInputMessage="1" showErrorMessage="1" xr:uid="{00000000-0002-0000-0F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85" zoomScaleNormal="85" workbookViewId="0">
      <selection activeCell="Z1" sqref="Z1:AB3"/>
    </sheetView>
  </sheetViews>
  <sheetFormatPr baseColWidth="10" defaultColWidth="11.42578125" defaultRowHeight="15" x14ac:dyDescent="0.25"/>
  <cols>
    <col min="1" max="1" width="2.28515625" style="39" customWidth="1"/>
    <col min="2" max="9" width="11.42578125" style="39" hidden="1" customWidth="1"/>
    <col min="10" max="10" width="0" style="39" hidden="1" customWidth="1"/>
    <col min="11" max="11" width="19.7109375" style="39" customWidth="1"/>
    <col min="12" max="12" width="21.140625" style="39" customWidth="1"/>
    <col min="13" max="13" width="23.85546875" style="39" customWidth="1"/>
    <col min="14" max="14" width="28.7109375" style="39" customWidth="1"/>
    <col min="15" max="15" width="21.28515625" style="39" customWidth="1"/>
    <col min="16" max="16" width="30.85546875" style="39" customWidth="1"/>
    <col min="17" max="17" width="34" style="39" customWidth="1"/>
    <col min="18" max="18" width="11.42578125" style="39" customWidth="1"/>
    <col min="19" max="19" width="4.7109375" style="39" customWidth="1"/>
    <col min="20" max="20" width="5.5703125" style="39" customWidth="1"/>
    <col min="21" max="21" width="10.28515625" style="39" customWidth="1"/>
    <col min="22" max="22" width="21.28515625" style="39" customWidth="1"/>
    <col min="23" max="23" width="24" style="39" customWidth="1"/>
    <col min="24" max="24" width="24.42578125" style="39" customWidth="1"/>
    <col min="25" max="25" width="21.28515625" style="39" customWidth="1"/>
    <col min="26" max="26" width="16" style="39" customWidth="1"/>
    <col min="27" max="27" width="11.42578125" style="39"/>
    <col min="28" max="28" width="4.28515625" style="39" customWidth="1"/>
    <col min="29" max="16384" width="11.42578125" style="39"/>
  </cols>
  <sheetData>
    <row r="1" spans="2:28" ht="30.2" customHeight="1" x14ac:dyDescent="0.25">
      <c r="K1" s="132"/>
      <c r="L1" s="133"/>
      <c r="M1" s="959" t="s">
        <v>591</v>
      </c>
      <c r="N1" s="961" t="s">
        <v>592</v>
      </c>
      <c r="O1" s="900"/>
      <c r="P1" s="900"/>
      <c r="Q1" s="900"/>
      <c r="R1" s="900"/>
      <c r="S1" s="900"/>
      <c r="T1" s="900"/>
      <c r="U1" s="900"/>
      <c r="V1" s="900"/>
      <c r="W1" s="900"/>
      <c r="X1" s="894"/>
      <c r="Y1" s="152" t="s">
        <v>593</v>
      </c>
      <c r="Z1" s="963" t="s">
        <v>1327</v>
      </c>
      <c r="AA1" s="964"/>
      <c r="AB1" s="965"/>
    </row>
    <row r="2" spans="2:28" ht="29.25" customHeight="1" x14ac:dyDescent="0.25">
      <c r="K2" s="122"/>
      <c r="L2" s="123"/>
      <c r="M2" s="960"/>
      <c r="N2" s="962"/>
      <c r="O2" s="899"/>
      <c r="P2" s="899"/>
      <c r="Q2" s="899"/>
      <c r="R2" s="899"/>
      <c r="S2" s="899"/>
      <c r="T2" s="899"/>
      <c r="U2" s="899"/>
      <c r="V2" s="899"/>
      <c r="W2" s="899"/>
      <c r="X2" s="810"/>
      <c r="Y2" s="152" t="s">
        <v>595</v>
      </c>
      <c r="Z2" s="966" t="s">
        <v>1328</v>
      </c>
      <c r="AA2" s="916"/>
      <c r="AB2" s="811"/>
    </row>
    <row r="3" spans="2:28" ht="32.25" customHeight="1" x14ac:dyDescent="0.25">
      <c r="K3" s="122"/>
      <c r="L3" s="123"/>
      <c r="M3" s="154" t="s">
        <v>598</v>
      </c>
      <c r="N3" s="966" t="s">
        <v>1189</v>
      </c>
      <c r="O3" s="916"/>
      <c r="P3" s="916"/>
      <c r="Q3" s="916"/>
      <c r="R3" s="916"/>
      <c r="S3" s="916"/>
      <c r="T3" s="916"/>
      <c r="U3" s="916"/>
      <c r="V3" s="916"/>
      <c r="W3" s="916"/>
      <c r="X3" s="811"/>
      <c r="Y3" s="152" t="s">
        <v>600</v>
      </c>
      <c r="Z3" s="967">
        <v>45817</v>
      </c>
      <c r="AA3" s="968"/>
      <c r="AB3" s="969"/>
    </row>
    <row r="4" spans="2:28" ht="23.25" customHeight="1" x14ac:dyDescent="0.25">
      <c r="K4" s="134"/>
      <c r="L4" s="135"/>
      <c r="M4" s="146"/>
      <c r="N4" s="958" t="s">
        <v>602</v>
      </c>
      <c r="O4" s="958"/>
      <c r="P4" s="958"/>
      <c r="Q4" s="958"/>
      <c r="R4" s="958"/>
      <c r="S4" s="958"/>
      <c r="T4" s="958"/>
      <c r="U4" s="958"/>
      <c r="V4" s="958"/>
      <c r="W4" s="958"/>
      <c r="X4" s="958"/>
      <c r="Y4" s="135"/>
      <c r="Z4" s="135"/>
      <c r="AA4" s="135"/>
      <c r="AB4" s="136"/>
    </row>
    <row r="5" spans="2:28" ht="15" customHeight="1" thickBot="1" x14ac:dyDescent="0.3"/>
    <row r="6" spans="2:28" ht="30.75" customHeight="1" thickBot="1" x14ac:dyDescent="0.3">
      <c r="K6" s="942" t="s">
        <v>477</v>
      </c>
      <c r="L6" s="943"/>
      <c r="M6" s="943"/>
      <c r="N6" s="943"/>
      <c r="O6" s="943"/>
      <c r="P6" s="943"/>
      <c r="Q6" s="944"/>
      <c r="S6" s="945" t="str">
        <f>K8</f>
        <v>Gestión de Bienes y Servicios</v>
      </c>
      <c r="T6" s="946"/>
      <c r="U6" s="946"/>
      <c r="V6" s="946"/>
      <c r="W6" s="946"/>
      <c r="X6" s="946"/>
      <c r="Y6" s="946"/>
      <c r="Z6" s="946"/>
      <c r="AA6" s="946"/>
      <c r="AB6" s="947"/>
    </row>
    <row r="7" spans="2:28" ht="36" customHeight="1" thickBot="1" x14ac:dyDescent="0.3">
      <c r="B7" s="953" t="s">
        <v>1329</v>
      </c>
      <c r="C7" s="955" t="s">
        <v>71</v>
      </c>
      <c r="D7" s="956"/>
      <c r="E7" s="956"/>
      <c r="F7" s="956"/>
      <c r="G7" s="957"/>
      <c r="K7" s="362" t="s">
        <v>455</v>
      </c>
      <c r="L7" s="363" t="s">
        <v>107</v>
      </c>
      <c r="M7" s="363" t="s">
        <v>576</v>
      </c>
      <c r="N7" s="363" t="s">
        <v>1330</v>
      </c>
      <c r="O7" s="363" t="s">
        <v>463</v>
      </c>
      <c r="P7" s="363" t="s">
        <v>1331</v>
      </c>
      <c r="Q7" s="363" t="s">
        <v>477</v>
      </c>
      <c r="S7" s="73"/>
      <c r="T7" s="74"/>
      <c r="U7" s="74"/>
      <c r="V7" s="74"/>
      <c r="W7" s="74"/>
      <c r="X7" s="74"/>
      <c r="Y7" s="74"/>
      <c r="Z7" s="74"/>
      <c r="AA7" s="74"/>
      <c r="AB7" s="75"/>
    </row>
    <row r="8" spans="2:28" ht="45.75" customHeight="1" thickBot="1" x14ac:dyDescent="0.3">
      <c r="B8" s="954"/>
      <c r="C8" s="76" t="s">
        <v>77</v>
      </c>
      <c r="D8" s="76" t="s">
        <v>83</v>
      </c>
      <c r="E8" s="76" t="s">
        <v>90</v>
      </c>
      <c r="F8" s="76" t="s">
        <v>97</v>
      </c>
      <c r="G8" s="76" t="s">
        <v>104</v>
      </c>
      <c r="K8" s="948" t="str">
        <f>'Riesgos de Corrupción'!C6</f>
        <v>Gestión de Bienes y Servicios</v>
      </c>
      <c r="L8" s="77" t="s">
        <v>73</v>
      </c>
      <c r="M8" s="29" t="str">
        <f>IFERROR(INDEX('Riesgos de Corrupción'!$B$11:$W$100,MATCH('Mapa de calor Corrupción'!L8,'Riesgos de Corrupción'!$B$11:$B$100,0),18)," ")</f>
        <v>Rara vez</v>
      </c>
      <c r="N8" s="29">
        <f>IF(M8="Rara vez",1,IF(M8="Improbable",2,IF(M8="Posible",3,IF(M8="Probable",4,IF(M8="Casi seguro",5," ")))))</f>
        <v>1</v>
      </c>
      <c r="O8" s="29" t="str">
        <f>IFERROR(INDEX('Riesgos de Corrupción'!$B$11:$BN$100,MATCH('Mapa de calor Corrupción'!L8,'Riesgos de Corrupción'!$B$11:$B$100,0),63)," ")</f>
        <v>Catastrófico</v>
      </c>
      <c r="P8" s="29">
        <f>IF(O8="Insignificante",1,IF(O8="Menor",2,IF(O8="Moderado",3,IF(O8="Mayor",4,IF(O8="Catastrófico",5,IF(O8=" "," "))))))</f>
        <v>5</v>
      </c>
      <c r="Q8" s="30" t="str">
        <f>IFERROR(INDEX('Riesgos de Corrupción'!$B$11:$BN$100,MATCH('Mapa de calor Corrupción'!L8,'Riesgos de Corrupción'!$B$11:$B$100,0),64)," ")</f>
        <v>Zona Extrema</v>
      </c>
      <c r="S8" s="951" t="s">
        <v>1329</v>
      </c>
      <c r="T8" s="78"/>
      <c r="AB8" s="79"/>
    </row>
    <row r="9" spans="2:28" ht="45.75" customHeight="1" thickBot="1" x14ac:dyDescent="0.3">
      <c r="B9" s="80" t="s">
        <v>1332</v>
      </c>
      <c r="C9" s="81" t="s">
        <v>1333</v>
      </c>
      <c r="D9" s="81" t="s">
        <v>1334</v>
      </c>
      <c r="E9" s="82" t="s">
        <v>1335</v>
      </c>
      <c r="F9" s="82" t="s">
        <v>1336</v>
      </c>
      <c r="G9" s="82" t="s">
        <v>1337</v>
      </c>
      <c r="K9" s="949"/>
      <c r="L9" s="77" t="s">
        <v>79</v>
      </c>
      <c r="M9" s="29" t="str">
        <f>IFERROR(INDEX('Riesgos de Corrupción'!$B$11:$W$100,MATCH('Mapa de calor Corrupción'!L9,'Riesgos de Corrupción'!$B$11:$B$100,0),18)," ")</f>
        <v>Rara vez</v>
      </c>
      <c r="N9" s="29">
        <f t="shared" ref="N9:N34" si="0">IF(M9="Rara vez",1,IF(M9="Improbable",2,IF(M9="Posible",3,IF(M9="Probable",4,IF(M9="Casi seguro",5," ")))))</f>
        <v>1</v>
      </c>
      <c r="O9" s="29" t="str">
        <f>IFERROR(INDEX('Riesgos de Corrupción'!$B$11:$BN$100,MATCH('Mapa de calor Corrupción'!L9,'Riesgos de Corrupción'!$B$11:$B$100,0),63)," ")</f>
        <v>Catastrófico</v>
      </c>
      <c r="P9" s="29">
        <f t="shared" ref="P9:P34" si="1">IF(O9="Insignificante",1,IF(O9="Menor",2,IF(O9="Moderado",3,IF(O9="Mayor",4,IF(O9="Catastrófico",5,IF(O9=" "," "))))))</f>
        <v>5</v>
      </c>
      <c r="Q9" s="30" t="str">
        <f>IFERROR(INDEX('Riesgos de Corrupción'!$B$11:$BN$100,MATCH('Mapa de calor Corrupción'!L9,'Riesgos de Corrupción'!$B$11:$B$100,0),64)," ")</f>
        <v>Zona Extrema</v>
      </c>
      <c r="S9" s="951"/>
      <c r="T9" s="83" t="s">
        <v>1338</v>
      </c>
      <c r="U9" s="71"/>
      <c r="AB9" s="79"/>
    </row>
    <row r="10" spans="2:28" ht="45.75" customHeight="1" thickBot="1" x14ac:dyDescent="0.3">
      <c r="B10" s="80" t="s">
        <v>98</v>
      </c>
      <c r="C10" s="84" t="s">
        <v>1339</v>
      </c>
      <c r="D10" s="81" t="s">
        <v>1340</v>
      </c>
      <c r="E10" s="81" t="s">
        <v>1341</v>
      </c>
      <c r="F10" s="82" t="s">
        <v>1342</v>
      </c>
      <c r="G10" s="82" t="s">
        <v>1336</v>
      </c>
      <c r="K10" s="949"/>
      <c r="L10" s="77"/>
      <c r="M10" s="29" t="str">
        <f>IFERROR(INDEX('Riesgos de Corrupción'!$B$11:$W$100,MATCH('Mapa de calor Corrupción'!L10,'Riesgos de Corrupción'!$B$11:$B$100,0),18)," ")</f>
        <v xml:space="preserve"> </v>
      </c>
      <c r="N10" s="29" t="str">
        <f t="shared" si="0"/>
        <v xml:space="preserve"> </v>
      </c>
      <c r="O10" s="29" t="str">
        <f>IFERROR(INDEX('Riesgos de Corrupción'!$B$11:$BN$100,MATCH('Mapa de calor Corrupción'!L10,'Riesgos de Corrupción'!$B$11:$B$100,0),63)," ")</f>
        <v xml:space="preserve"> </v>
      </c>
      <c r="P10" s="29" t="str">
        <f t="shared" si="1"/>
        <v xml:space="preserve"> </v>
      </c>
      <c r="Q10" s="30" t="str">
        <f>IFERROR(INDEX('Riesgos de Corrupción'!$B$11:$BN$100,MATCH('Mapa de calor Corrupción'!L10,'Riesgos de Corrupción'!$B$11:$B$100,0),64)," ")</f>
        <v xml:space="preserve"> </v>
      </c>
      <c r="S10" s="951"/>
      <c r="T10" s="83" t="s">
        <v>1343</v>
      </c>
      <c r="U10" s="71"/>
      <c r="AB10" s="79"/>
    </row>
    <row r="11" spans="2:28" ht="45" customHeight="1" thickBot="1" x14ac:dyDescent="0.3">
      <c r="B11" s="80" t="s">
        <v>91</v>
      </c>
      <c r="C11" s="85" t="s">
        <v>1344</v>
      </c>
      <c r="D11" s="84" t="s">
        <v>1345</v>
      </c>
      <c r="E11" s="81" t="s">
        <v>1346</v>
      </c>
      <c r="F11" s="82" t="s">
        <v>1347</v>
      </c>
      <c r="G11" s="82" t="s">
        <v>1335</v>
      </c>
      <c r="K11" s="949"/>
      <c r="L11" s="77"/>
      <c r="M11" s="29" t="str">
        <f>IFERROR(INDEX('Riesgos de Corrupción'!$B$11:$W$100,MATCH('Mapa de calor Corrupción'!L11,'Riesgos de Corrupción'!$B$11:$B$100,0),18)," ")</f>
        <v xml:space="preserve"> </v>
      </c>
      <c r="N11" s="29" t="str">
        <f t="shared" si="0"/>
        <v xml:space="preserve"> </v>
      </c>
      <c r="O11" s="29" t="str">
        <f>IFERROR(INDEX('Riesgos de Corrupción'!$B$11:$BN$100,MATCH('Mapa de calor Corrupción'!L11,'Riesgos de Corrupción'!$B$11:$B$100,0),63)," ")</f>
        <v xml:space="preserve"> </v>
      </c>
      <c r="P11" s="29" t="str">
        <f t="shared" si="1"/>
        <v xml:space="preserve"> </v>
      </c>
      <c r="Q11" s="30" t="str">
        <f>IFERROR(INDEX('Riesgos de Corrupción'!$B$11:$BN$100,MATCH('Mapa de calor Corrupción'!L11,'Riesgos de Corrupción'!$B$11:$B$100,0),64)," ")</f>
        <v xml:space="preserve"> </v>
      </c>
      <c r="S11" s="951"/>
      <c r="T11" s="83" t="s">
        <v>1348</v>
      </c>
      <c r="U11" s="71"/>
      <c r="AB11" s="79"/>
    </row>
    <row r="12" spans="2:28" ht="45.75" customHeight="1" thickBot="1" x14ac:dyDescent="0.3">
      <c r="B12" s="80" t="s">
        <v>84</v>
      </c>
      <c r="C12" s="85" t="s">
        <v>1349</v>
      </c>
      <c r="D12" s="85" t="s">
        <v>1350</v>
      </c>
      <c r="E12" s="84" t="s">
        <v>1345</v>
      </c>
      <c r="F12" s="81" t="s">
        <v>1340</v>
      </c>
      <c r="G12" s="82" t="s">
        <v>1351</v>
      </c>
      <c r="K12" s="949"/>
      <c r="L12" s="77"/>
      <c r="M12" s="29" t="str">
        <f>IFERROR(INDEX('Riesgos de Corrupción'!$B$11:$W$100,MATCH('Mapa de calor Corrupción'!L12,'Riesgos de Corrupción'!$B$11:$B$100,0),18)," ")</f>
        <v xml:space="preserve"> </v>
      </c>
      <c r="N12" s="29" t="str">
        <f t="shared" si="0"/>
        <v xml:space="preserve"> </v>
      </c>
      <c r="O12" s="29" t="str">
        <f>IFERROR(INDEX('Riesgos de Corrupción'!$B$11:$BN$100,MATCH('Mapa de calor Corrupción'!L12,'Riesgos de Corrupción'!$B$11:$B$100,0),63)," ")</f>
        <v xml:space="preserve"> </v>
      </c>
      <c r="P12" s="29" t="str">
        <f t="shared" si="1"/>
        <v xml:space="preserve"> </v>
      </c>
      <c r="Q12" s="30" t="str">
        <f>IFERROR(INDEX('Riesgos de Corrupción'!$B$11:$BN$100,MATCH('Mapa de calor Corrupción'!L12,'Riesgos de Corrupción'!$B$11:$B$100,0),64)," ")</f>
        <v xml:space="preserve"> </v>
      </c>
      <c r="S12" s="951"/>
      <c r="T12" s="83" t="s">
        <v>1352</v>
      </c>
      <c r="U12" s="71"/>
      <c r="AB12" s="79"/>
    </row>
    <row r="13" spans="2:28" ht="46.5" customHeight="1" thickBot="1" x14ac:dyDescent="0.3">
      <c r="B13" s="80" t="s">
        <v>78</v>
      </c>
      <c r="C13" s="85" t="s">
        <v>1353</v>
      </c>
      <c r="D13" s="85" t="s">
        <v>1349</v>
      </c>
      <c r="E13" s="84" t="s">
        <v>1354</v>
      </c>
      <c r="F13" s="81" t="s">
        <v>1355</v>
      </c>
      <c r="G13" s="82" t="s">
        <v>1356</v>
      </c>
      <c r="K13" s="949"/>
      <c r="L13" s="77"/>
      <c r="M13" s="29" t="str">
        <f>IFERROR(INDEX('Riesgos de Corrupción'!$B$11:$W$100,MATCH('Mapa de calor Corrupción'!L13,'Riesgos de Corrupción'!$B$11:$B$100,0),18)," ")</f>
        <v xml:space="preserve"> </v>
      </c>
      <c r="N13" s="29" t="str">
        <f t="shared" si="0"/>
        <v xml:space="preserve"> </v>
      </c>
      <c r="O13" s="29" t="str">
        <f>IFERROR(INDEX('Riesgos de Corrupción'!$B$11:$BN$100,MATCH('Mapa de calor Corrupción'!L13,'Riesgos de Corrupción'!$B$11:$B$100,0),63)," ")</f>
        <v xml:space="preserve"> </v>
      </c>
      <c r="P13" s="29" t="str">
        <f t="shared" si="1"/>
        <v xml:space="preserve"> </v>
      </c>
      <c r="Q13" s="30" t="str">
        <f>IFERROR(INDEX('Riesgos de Corrupción'!$B$11:$BN$100,MATCH('Mapa de calor Corrupción'!L13,'Riesgos de Corrupción'!$B$11:$B$100,0),64)," ")</f>
        <v xml:space="preserve"> </v>
      </c>
      <c r="S13" s="951"/>
      <c r="T13" s="83" t="s">
        <v>1357</v>
      </c>
      <c r="U13" s="71"/>
      <c r="AB13" s="79"/>
    </row>
    <row r="14" spans="2:28" ht="45.75" customHeight="1" x14ac:dyDescent="0.25">
      <c r="K14" s="949"/>
      <c r="L14" s="77"/>
      <c r="M14" s="29" t="str">
        <f>IFERROR(INDEX('Riesgos de Corrupción'!$B$11:$W$100,MATCH('Mapa de calor Corrupción'!L14,'Riesgos de Corrupción'!$B$11:$B$100,0),18)," ")</f>
        <v xml:space="preserve"> </v>
      </c>
      <c r="N14" s="29" t="str">
        <f t="shared" si="0"/>
        <v xml:space="preserve"> </v>
      </c>
      <c r="O14" s="29" t="str">
        <f>IFERROR(INDEX('Riesgos de Corrupción'!$B$11:$BN$100,MATCH('Mapa de calor Corrupción'!L14,'Riesgos de Corrupción'!$B$11:$B$100,0),63)," ")</f>
        <v xml:space="preserve"> </v>
      </c>
      <c r="P14" s="29" t="str">
        <f t="shared" si="1"/>
        <v xml:space="preserve"> </v>
      </c>
      <c r="Q14" s="30" t="str">
        <f>IFERROR(INDEX('Riesgos de Corrupción'!$B$11:$BN$100,MATCH('Mapa de calor Corrupción'!L14,'Riesgos de Corrupción'!$B$11:$B$100,0),64)," ")</f>
        <v xml:space="preserve"> </v>
      </c>
      <c r="S14" s="951"/>
      <c r="T14" s="86"/>
      <c r="AB14" s="79"/>
    </row>
    <row r="15" spans="2:28" ht="37.5" customHeight="1" x14ac:dyDescent="0.25">
      <c r="K15" s="949"/>
      <c r="L15" s="77"/>
      <c r="M15" s="29" t="str">
        <f>IFERROR(INDEX('Riesgos de Corrupción'!$B$11:$W$100,MATCH('Mapa de calor Corrupción'!L15,'Riesgos de Corrupción'!$B$11:$B$100,0),18)," ")</f>
        <v xml:space="preserve"> </v>
      </c>
      <c r="N15" s="29" t="str">
        <f t="shared" si="0"/>
        <v xml:space="preserve"> </v>
      </c>
      <c r="O15" s="29" t="str">
        <f>IFERROR(INDEX('Riesgos de Corrupción'!$B$11:$BN$100,MATCH('Mapa de calor Corrupción'!L15,'Riesgos de Corrupción'!$B$11:$B$100,0),63)," ")</f>
        <v xml:space="preserve"> </v>
      </c>
      <c r="P15" s="29" t="str">
        <f t="shared" si="1"/>
        <v xml:space="preserve"> </v>
      </c>
      <c r="Q15" s="30" t="str">
        <f>IFERROR(INDEX('Riesgos de Corrupción'!$B$11:$BN$100,MATCH('Mapa de calor Corrupción'!L15,'Riesgos de Corrupción'!$B$11:$B$100,0),64)," ")</f>
        <v xml:space="preserve"> </v>
      </c>
      <c r="S15" s="73"/>
      <c r="T15" s="86"/>
      <c r="V15" s="87" t="s">
        <v>1358</v>
      </c>
      <c r="W15" s="88" t="s">
        <v>1359</v>
      </c>
      <c r="X15" s="89" t="s">
        <v>1360</v>
      </c>
      <c r="Y15" s="90" t="s">
        <v>1361</v>
      </c>
      <c r="Z15" s="90" t="s">
        <v>1362</v>
      </c>
      <c r="AB15" s="79"/>
    </row>
    <row r="16" spans="2:28" ht="30.2" customHeight="1" thickBot="1" x14ac:dyDescent="0.3">
      <c r="K16" s="949"/>
      <c r="L16" s="77"/>
      <c r="M16" s="29" t="str">
        <f>IFERROR(INDEX('Riesgos de Corrupción'!$B$11:$W$100,MATCH('Mapa de calor Corrupción'!L16,'Riesgos de Corrupción'!$B$11:$B$100,0),18)," ")</f>
        <v xml:space="preserve"> </v>
      </c>
      <c r="N16" s="29" t="str">
        <f t="shared" si="0"/>
        <v xml:space="preserve"> </v>
      </c>
      <c r="O16" s="29" t="str">
        <f>IFERROR(INDEX('Riesgos de Corrupción'!$B$11:$BN$100,MATCH('Mapa de calor Corrupción'!L16,'Riesgos de Corrupción'!$B$11:$B$100,0),63)," ")</f>
        <v xml:space="preserve"> </v>
      </c>
      <c r="P16" s="29" t="str">
        <f t="shared" si="1"/>
        <v xml:space="preserve"> </v>
      </c>
      <c r="Q16" s="30" t="str">
        <f>IFERROR(INDEX('Riesgos de Corrupción'!$B$11:$BN$100,MATCH('Mapa de calor Corrupción'!L16,'Riesgos de Corrupción'!$B$11:$B$100,0),64)," ")</f>
        <v xml:space="preserve"> </v>
      </c>
      <c r="S16" s="91"/>
      <c r="T16" s="92"/>
      <c r="U16" s="952" t="s">
        <v>71</v>
      </c>
      <c r="V16" s="952"/>
      <c r="W16" s="952"/>
      <c r="X16" s="952"/>
      <c r="Y16" s="952"/>
      <c r="Z16" s="952"/>
      <c r="AA16" s="952"/>
      <c r="AB16" s="93"/>
    </row>
    <row r="17" spans="11:27" ht="30.2" customHeight="1" x14ac:dyDescent="0.25">
      <c r="K17" s="949"/>
      <c r="L17" s="77"/>
      <c r="M17" s="29" t="str">
        <f>IFERROR(INDEX('Riesgos de Corrupción'!$B$11:$W$100,MATCH('Mapa de calor Corrupción'!L17,'Riesgos de Corrupción'!$B$11:$B$100,0),18)," ")</f>
        <v xml:space="preserve"> </v>
      </c>
      <c r="N17" s="29" t="str">
        <f t="shared" si="0"/>
        <v xml:space="preserve"> </v>
      </c>
      <c r="O17" s="29" t="str">
        <f>IFERROR(INDEX('Riesgos de Corrupción'!$B$11:$BN$100,MATCH('Mapa de calor Corrupción'!L17,'Riesgos de Corrupción'!$B$11:$B$100,0),63)," ")</f>
        <v xml:space="preserve"> </v>
      </c>
      <c r="P17" s="29" t="str">
        <f t="shared" si="1"/>
        <v xml:space="preserve"> </v>
      </c>
      <c r="Q17" s="30" t="str">
        <f>IFERROR(INDEX('Riesgos de Corrupción'!$B$11:$BN$100,MATCH('Mapa de calor Corrupción'!L17,'Riesgos de Corrupción'!$B$11:$B$100,0),64)," ")</f>
        <v xml:space="preserve"> </v>
      </c>
      <c r="T17" s="86"/>
      <c r="U17" s="94"/>
      <c r="V17" s="94"/>
      <c r="W17" s="94"/>
      <c r="X17" s="94"/>
      <c r="Y17" s="94"/>
      <c r="Z17" s="94"/>
      <c r="AA17" s="94"/>
    </row>
    <row r="18" spans="11:27" ht="30.2" customHeight="1" x14ac:dyDescent="0.25">
      <c r="K18" s="949"/>
      <c r="L18" s="77"/>
      <c r="M18" s="29" t="str">
        <f>IFERROR(INDEX('Riesgos de Corrupción'!$B$11:$W$100,MATCH('Mapa de calor Corrupción'!L18,'Riesgos de Corrupción'!$B$11:$B$100,0),18)," ")</f>
        <v xml:space="preserve"> </v>
      </c>
      <c r="N18" s="29" t="str">
        <f t="shared" si="0"/>
        <v xml:space="preserve"> </v>
      </c>
      <c r="O18" s="29" t="str">
        <f>IFERROR(INDEX('Riesgos de Corrupción'!$B$11:$BN$100,MATCH('Mapa de calor Corrupción'!L18,'Riesgos de Corrupción'!$B$11:$B$100,0),63)," ")</f>
        <v xml:space="preserve"> </v>
      </c>
      <c r="P18" s="29" t="str">
        <f t="shared" si="1"/>
        <v xml:space="preserve"> </v>
      </c>
      <c r="Q18" s="30" t="str">
        <f>IFERROR(INDEX('Riesgos de Corrupción'!$B$11:$BN$100,MATCH('Mapa de calor Corrupción'!L18,'Riesgos de Corrupción'!$B$11:$B$100,0),64)," ")</f>
        <v xml:space="preserve"> </v>
      </c>
      <c r="T18" s="86"/>
      <c r="U18" s="94"/>
      <c r="V18" s="94"/>
      <c r="W18" s="94"/>
      <c r="X18" s="94"/>
      <c r="Y18" s="94"/>
      <c r="Z18" s="94"/>
      <c r="AA18" s="94"/>
    </row>
    <row r="19" spans="11:27" ht="30.2" customHeight="1" x14ac:dyDescent="0.25">
      <c r="K19" s="949"/>
      <c r="L19" s="77"/>
      <c r="M19" s="29" t="str">
        <f>IFERROR(INDEX('Riesgos de Corrupción'!$B$11:$W$100,MATCH('Mapa de calor Corrupción'!L19,'Riesgos de Corrupción'!$B$11:$B$100,0),18)," ")</f>
        <v xml:space="preserve"> </v>
      </c>
      <c r="N19" s="29" t="str">
        <f t="shared" si="0"/>
        <v xml:space="preserve"> </v>
      </c>
      <c r="O19" s="29" t="str">
        <f>IFERROR(INDEX('Riesgos de Corrupción'!$B$11:$BN$100,MATCH('Mapa de calor Corrupción'!L19,'Riesgos de Corrupción'!$B$11:$B$100,0),63)," ")</f>
        <v xml:space="preserve"> </v>
      </c>
      <c r="P19" s="29" t="str">
        <f t="shared" si="1"/>
        <v xml:space="preserve"> </v>
      </c>
      <c r="Q19" s="30" t="str">
        <f>IFERROR(INDEX('Riesgos de Corrupción'!$B$11:$BN$100,MATCH('Mapa de calor Corrupción'!L19,'Riesgos de Corrupción'!$B$11:$B$100,0),64)," ")</f>
        <v xml:space="preserve"> </v>
      </c>
      <c r="T19" s="86"/>
      <c r="U19" s="94"/>
      <c r="V19" s="94"/>
      <c r="W19" s="94"/>
      <c r="X19" s="94"/>
      <c r="Y19" s="94"/>
      <c r="Z19" s="94"/>
      <c r="AA19" s="94"/>
    </row>
    <row r="20" spans="11:27" ht="30.2" customHeight="1" x14ac:dyDescent="0.25">
      <c r="K20" s="949"/>
      <c r="L20" s="77"/>
      <c r="M20" s="29" t="str">
        <f>IFERROR(INDEX('Riesgos de Corrupción'!$B$11:$W$100,MATCH('Mapa de calor Corrupción'!L20,'Riesgos de Corrupción'!$B$11:$B$100,0),18)," ")</f>
        <v xml:space="preserve"> </v>
      </c>
      <c r="N20" s="29" t="str">
        <f t="shared" si="0"/>
        <v xml:space="preserve"> </v>
      </c>
      <c r="O20" s="29" t="str">
        <f>IFERROR(INDEX('Riesgos de Corrupción'!$B$11:$BN$100,MATCH('Mapa de calor Corrupción'!L20,'Riesgos de Corrupción'!$B$11:$B$100,0),63)," ")</f>
        <v xml:space="preserve"> </v>
      </c>
      <c r="P20" s="29" t="str">
        <f t="shared" si="1"/>
        <v xml:space="preserve"> </v>
      </c>
      <c r="Q20" s="30" t="str">
        <f>IFERROR(INDEX('Riesgos de Corrupción'!$B$11:$BN$100,MATCH('Mapa de calor Corrupción'!L20,'Riesgos de Corrupción'!$B$11:$B$100,0),64)," ")</f>
        <v xml:space="preserve"> </v>
      </c>
      <c r="T20" s="86"/>
      <c r="U20" s="94"/>
      <c r="V20" s="94"/>
      <c r="W20" s="94"/>
      <c r="X20" s="94"/>
      <c r="Y20" s="94"/>
      <c r="Z20" s="94"/>
      <c r="AA20" s="94"/>
    </row>
    <row r="21" spans="11:27" ht="30.2" customHeight="1" x14ac:dyDescent="0.25">
      <c r="K21" s="949"/>
      <c r="L21" s="77"/>
      <c r="M21" s="29" t="str">
        <f>IFERROR(INDEX('Riesgos de Corrupción'!$B$11:$W$100,MATCH('Mapa de calor Corrupción'!L21,'Riesgos de Corrupción'!$B$11:$B$100,0),18)," ")</f>
        <v xml:space="preserve"> </v>
      </c>
      <c r="N21" s="29" t="str">
        <f t="shared" si="0"/>
        <v xml:space="preserve"> </v>
      </c>
      <c r="O21" s="29" t="str">
        <f>IFERROR(INDEX('Riesgos de Corrupción'!$B$11:$BN$100,MATCH('Mapa de calor Corrupción'!L21,'Riesgos de Corrupción'!$B$11:$B$100,0),63)," ")</f>
        <v xml:space="preserve"> </v>
      </c>
      <c r="P21" s="29" t="str">
        <f t="shared" si="1"/>
        <v xml:space="preserve"> </v>
      </c>
      <c r="Q21" s="30" t="str">
        <f>IFERROR(INDEX('Riesgos de Corrupción'!$B$11:$BN$100,MATCH('Mapa de calor Corrupción'!L21,'Riesgos de Corrupción'!$B$11:$B$100,0),64)," ")</f>
        <v xml:space="preserve"> </v>
      </c>
      <c r="T21" s="86"/>
      <c r="U21" s="94"/>
      <c r="V21" s="94"/>
      <c r="W21" s="94"/>
      <c r="X21" s="94"/>
      <c r="Y21" s="94"/>
      <c r="Z21" s="94"/>
      <c r="AA21" s="94"/>
    </row>
    <row r="22" spans="11:27" ht="30.2" customHeight="1" x14ac:dyDescent="0.25">
      <c r="K22" s="949"/>
      <c r="L22" s="77"/>
      <c r="M22" s="29" t="str">
        <f>IFERROR(INDEX('Riesgos de Corrupción'!$B$11:$W$100,MATCH('Mapa de calor Corrupción'!L22,'Riesgos de Corrupción'!$B$11:$B$100,0),18)," ")</f>
        <v xml:space="preserve"> </v>
      </c>
      <c r="N22" s="29" t="str">
        <f t="shared" si="0"/>
        <v xml:space="preserve"> </v>
      </c>
      <c r="O22" s="29" t="str">
        <f>IFERROR(INDEX('Riesgos de Corrupción'!$B$11:$BN$100,MATCH('Mapa de calor Corrupción'!L22,'Riesgos de Corrupción'!$B$11:$B$100,0),63)," ")</f>
        <v xml:space="preserve"> </v>
      </c>
      <c r="P22" s="29" t="str">
        <f t="shared" si="1"/>
        <v xml:space="preserve"> </v>
      </c>
      <c r="Q22" s="30" t="str">
        <f>IFERROR(INDEX('Riesgos de Corrupción'!$B$11:$BN$100,MATCH('Mapa de calor Corrupción'!L22,'Riesgos de Corrupción'!$B$11:$B$100,0),64)," ")</f>
        <v xml:space="preserve"> </v>
      </c>
      <c r="T22" s="86"/>
      <c r="U22" s="94"/>
      <c r="V22" s="94"/>
      <c r="W22" s="94"/>
      <c r="X22" s="94"/>
      <c r="Y22" s="94"/>
      <c r="Z22" s="94"/>
      <c r="AA22" s="94"/>
    </row>
    <row r="23" spans="11:27" ht="30.2" customHeight="1" x14ac:dyDescent="0.25">
      <c r="K23" s="949"/>
      <c r="L23" s="77"/>
      <c r="M23" s="29" t="str">
        <f>IFERROR(INDEX('Riesgos de Corrupción'!$B$11:$W$100,MATCH('Mapa de calor Corrupción'!L23,'Riesgos de Corrupción'!$B$11:$B$100,0),18)," ")</f>
        <v xml:space="preserve"> </v>
      </c>
      <c r="N23" s="29" t="str">
        <f t="shared" si="0"/>
        <v xml:space="preserve"> </v>
      </c>
      <c r="O23" s="29" t="str">
        <f>IFERROR(INDEX('Riesgos de Corrupción'!$B$11:$BN$100,MATCH('Mapa de calor Corrupción'!L23,'Riesgos de Corrupción'!$B$11:$B$100,0),63)," ")</f>
        <v xml:space="preserve"> </v>
      </c>
      <c r="P23" s="29" t="str">
        <f t="shared" si="1"/>
        <v xml:space="preserve"> </v>
      </c>
      <c r="Q23" s="30" t="str">
        <f>IFERROR(INDEX('Riesgos de Corrupción'!$B$11:$BN$100,MATCH('Mapa de calor Corrupción'!L23,'Riesgos de Corrupción'!$B$11:$B$100,0),64)," ")</f>
        <v xml:space="preserve"> </v>
      </c>
      <c r="T23" s="86"/>
      <c r="U23" s="94"/>
      <c r="V23" s="94"/>
      <c r="W23" s="94"/>
      <c r="X23" s="94"/>
      <c r="Y23" s="94"/>
      <c r="Z23" s="94"/>
      <c r="AA23" s="94"/>
    </row>
    <row r="24" spans="11:27" ht="30.2" customHeight="1" x14ac:dyDescent="0.25">
      <c r="K24" s="949"/>
      <c r="L24" s="77"/>
      <c r="M24" s="29" t="str">
        <f>IFERROR(INDEX('Riesgos de Corrupción'!$B$11:$W$100,MATCH('Mapa de calor Corrupción'!L24,'Riesgos de Corrupción'!$B$11:$B$100,0),18)," ")</f>
        <v xml:space="preserve"> </v>
      </c>
      <c r="N24" s="29" t="str">
        <f t="shared" si="0"/>
        <v xml:space="preserve"> </v>
      </c>
      <c r="O24" s="29" t="str">
        <f>IFERROR(INDEX('Riesgos de Corrupción'!$B$11:$BN$100,MATCH('Mapa de calor Corrupción'!L24,'Riesgos de Corrupción'!$B$11:$B$100,0),63)," ")</f>
        <v xml:space="preserve"> </v>
      </c>
      <c r="P24" s="29" t="str">
        <f t="shared" si="1"/>
        <v xml:space="preserve"> </v>
      </c>
      <c r="Q24" s="30" t="str">
        <f>IFERROR(INDEX('Riesgos de Corrupción'!$B$11:$BN$100,MATCH('Mapa de calor Corrupción'!L24,'Riesgos de Corrupción'!$B$11:$B$100,0),64)," ")</f>
        <v xml:space="preserve"> </v>
      </c>
      <c r="T24" s="86"/>
      <c r="U24" s="94"/>
      <c r="V24" s="94"/>
      <c r="W24" s="94"/>
      <c r="X24" s="94"/>
      <c r="Y24" s="94"/>
      <c r="Z24" s="94"/>
      <c r="AA24" s="94"/>
    </row>
    <row r="25" spans="11:27" ht="30.2" customHeight="1" x14ac:dyDescent="0.25">
      <c r="K25" s="949"/>
      <c r="L25" s="77"/>
      <c r="M25" s="29" t="str">
        <f>IFERROR(INDEX('Riesgos de Corrupción'!$B$11:$W$100,MATCH('Mapa de calor Corrupción'!L25,'Riesgos de Corrupción'!$B$11:$B$100,0),18)," ")</f>
        <v xml:space="preserve"> </v>
      </c>
      <c r="N25" s="29" t="str">
        <f t="shared" si="0"/>
        <v xml:space="preserve"> </v>
      </c>
      <c r="O25" s="29" t="str">
        <f>IFERROR(INDEX('Riesgos de Corrupción'!$B$11:$BN$100,MATCH('Mapa de calor Corrupción'!L25,'Riesgos de Corrupción'!$B$11:$B$100,0),63)," ")</f>
        <v xml:space="preserve"> </v>
      </c>
      <c r="P25" s="29" t="str">
        <f t="shared" si="1"/>
        <v xml:space="preserve"> </v>
      </c>
      <c r="Q25" s="30" t="str">
        <f>IFERROR(INDEX('Riesgos de Corrupción'!$B$11:$BN$100,MATCH('Mapa de calor Corrupción'!L25,'Riesgos de Corrupción'!$B$11:$B$100,0),64)," ")</f>
        <v xml:space="preserve"> </v>
      </c>
      <c r="T25" s="86"/>
      <c r="U25" s="94"/>
      <c r="V25" s="94"/>
      <c r="W25" s="94"/>
      <c r="X25" s="94"/>
      <c r="Y25" s="94"/>
      <c r="Z25" s="94"/>
      <c r="AA25" s="94"/>
    </row>
    <row r="26" spans="11:27" ht="30.2" customHeight="1" x14ac:dyDescent="0.25">
      <c r="K26" s="949"/>
      <c r="L26" s="77"/>
      <c r="M26" s="29" t="str">
        <f>IFERROR(INDEX('Riesgos de Corrupción'!$B$11:$W$100,MATCH('Mapa de calor Corrupción'!L26,'Riesgos de Corrupción'!$B$11:$B$100,0),18)," ")</f>
        <v xml:space="preserve"> </v>
      </c>
      <c r="N26" s="29" t="str">
        <f t="shared" si="0"/>
        <v xml:space="preserve"> </v>
      </c>
      <c r="O26" s="29" t="str">
        <f>IFERROR(INDEX('Riesgos de Corrupción'!$B$11:$BN$100,MATCH('Mapa de calor Corrupción'!L26,'Riesgos de Corrupción'!$B$11:$B$100,0),63)," ")</f>
        <v xml:space="preserve"> </v>
      </c>
      <c r="P26" s="29" t="str">
        <f t="shared" si="1"/>
        <v xml:space="preserve"> </v>
      </c>
      <c r="Q26" s="30" t="str">
        <f>IFERROR(INDEX('Riesgos de Corrupción'!$B$11:$BN$100,MATCH('Mapa de calor Corrupción'!L26,'Riesgos de Corrupción'!$B$11:$B$100,0),64)," ")</f>
        <v xml:space="preserve"> </v>
      </c>
      <c r="T26" s="86"/>
      <c r="U26" s="94"/>
      <c r="V26" s="94"/>
      <c r="W26" s="94"/>
      <c r="X26" s="94"/>
      <c r="Y26" s="94"/>
      <c r="Z26" s="94"/>
      <c r="AA26" s="94"/>
    </row>
    <row r="27" spans="11:27" ht="30.2" customHeight="1" x14ac:dyDescent="0.25">
      <c r="K27" s="949"/>
      <c r="L27" s="77"/>
      <c r="M27" s="29" t="str">
        <f>IFERROR(INDEX('Riesgos de Corrupción'!$B$11:$W$100,MATCH('Mapa de calor Corrupción'!L27,'Riesgos de Corrupción'!$B$11:$B$100,0),18)," ")</f>
        <v xml:space="preserve"> </v>
      </c>
      <c r="N27" s="29" t="str">
        <f t="shared" si="0"/>
        <v xml:space="preserve"> </v>
      </c>
      <c r="O27" s="29" t="str">
        <f>IFERROR(INDEX('Riesgos de Corrupción'!$B$11:$BN$100,MATCH('Mapa de calor Corrupción'!L27,'Riesgos de Corrupción'!$B$11:$B$100,0),63)," ")</f>
        <v xml:space="preserve"> </v>
      </c>
      <c r="P27" s="29" t="str">
        <f t="shared" si="1"/>
        <v xml:space="preserve"> </v>
      </c>
      <c r="Q27" s="30" t="str">
        <f>IFERROR(INDEX('Riesgos de Corrupción'!$B$11:$BN$100,MATCH('Mapa de calor Corrupción'!L27,'Riesgos de Corrupción'!$B$11:$B$100,0),64)," ")</f>
        <v xml:space="preserve"> </v>
      </c>
      <c r="T27" s="86"/>
      <c r="U27" s="94"/>
      <c r="V27" s="94"/>
      <c r="W27" s="94"/>
      <c r="X27" s="94"/>
      <c r="Y27" s="94"/>
      <c r="Z27" s="94"/>
      <c r="AA27" s="94"/>
    </row>
    <row r="28" spans="11:27" ht="30.2" customHeight="1" x14ac:dyDescent="0.25">
      <c r="K28" s="949"/>
      <c r="L28" s="77"/>
      <c r="M28" s="29" t="str">
        <f>IFERROR(INDEX('Riesgos de Corrupción'!$B$11:$W$100,MATCH('Mapa de calor Corrupción'!L28,'Riesgos de Corrupción'!$B$11:$B$100,0),18)," ")</f>
        <v xml:space="preserve"> </v>
      </c>
      <c r="N28" s="29" t="str">
        <f t="shared" si="0"/>
        <v xml:space="preserve"> </v>
      </c>
      <c r="O28" s="29" t="str">
        <f>IFERROR(INDEX('Riesgos de Corrupción'!$B$11:$BN$100,MATCH('Mapa de calor Corrupción'!L28,'Riesgos de Corrupción'!$B$11:$B$100,0),63)," ")</f>
        <v xml:space="preserve"> </v>
      </c>
      <c r="P28" s="29" t="str">
        <f t="shared" si="1"/>
        <v xml:space="preserve"> </v>
      </c>
      <c r="Q28" s="30" t="str">
        <f>IFERROR(INDEX('Riesgos de Corrupción'!$B$11:$BN$100,MATCH('Mapa de calor Corrupción'!L28,'Riesgos de Corrupción'!$B$11:$B$100,0),64)," ")</f>
        <v xml:space="preserve"> </v>
      </c>
      <c r="T28" s="86"/>
      <c r="U28" s="94"/>
      <c r="V28" s="94"/>
      <c r="W28" s="94"/>
      <c r="X28" s="94"/>
      <c r="Y28" s="94"/>
      <c r="Z28" s="94"/>
      <c r="AA28" s="94"/>
    </row>
    <row r="29" spans="11:27" ht="30.2" customHeight="1" x14ac:dyDescent="0.25">
      <c r="K29" s="949"/>
      <c r="L29" s="77"/>
      <c r="M29" s="29" t="str">
        <f>IFERROR(INDEX('Riesgos de Corrupción'!$B$11:$W$100,MATCH('Mapa de calor Corrupción'!L29,'Riesgos de Corrupción'!$B$11:$B$100,0),18)," ")</f>
        <v xml:space="preserve"> </v>
      </c>
      <c r="N29" s="29" t="str">
        <f t="shared" si="0"/>
        <v xml:space="preserve"> </v>
      </c>
      <c r="O29" s="29" t="str">
        <f>IFERROR(INDEX('Riesgos de Corrupción'!$B$11:$BN$100,MATCH('Mapa de calor Corrupción'!L29,'Riesgos de Corrupción'!$B$11:$B$100,0),63)," ")</f>
        <v xml:space="preserve"> </v>
      </c>
      <c r="P29" s="29" t="str">
        <f t="shared" si="1"/>
        <v xml:space="preserve"> </v>
      </c>
      <c r="Q29" s="30" t="str">
        <f>IFERROR(INDEX('Riesgos de Corrupción'!$B$11:$BN$100,MATCH('Mapa de calor Corrupción'!L29,'Riesgos de Corrupción'!$B$11:$B$100,0),64)," ")</f>
        <v xml:space="preserve"> </v>
      </c>
      <c r="T29" s="86"/>
      <c r="U29" s="94"/>
      <c r="V29" s="94"/>
      <c r="W29" s="94"/>
      <c r="X29" s="94"/>
      <c r="Y29" s="94"/>
      <c r="Z29" s="94"/>
      <c r="AA29" s="94"/>
    </row>
    <row r="30" spans="11:27" ht="30.2" customHeight="1" x14ac:dyDescent="0.25">
      <c r="K30" s="949"/>
      <c r="L30" s="77"/>
      <c r="M30" s="29" t="str">
        <f>IFERROR(INDEX('Riesgos de Corrupción'!$B$11:$W$100,MATCH('Mapa de calor Corrupción'!L30,'Riesgos de Corrupción'!$B$11:$B$100,0),18)," ")</f>
        <v xml:space="preserve"> </v>
      </c>
      <c r="N30" s="29" t="str">
        <f t="shared" si="0"/>
        <v xml:space="preserve"> </v>
      </c>
      <c r="O30" s="29" t="str">
        <f>IFERROR(INDEX('Riesgos de Corrupción'!$B$11:$BN$100,MATCH('Mapa de calor Corrupción'!L30,'Riesgos de Corrupción'!$B$11:$B$100,0),63)," ")</f>
        <v xml:space="preserve"> </v>
      </c>
      <c r="P30" s="29" t="str">
        <f t="shared" si="1"/>
        <v xml:space="preserve"> </v>
      </c>
      <c r="Q30" s="30" t="str">
        <f>IFERROR(INDEX('Riesgos de Corrupción'!$B$11:$BN$100,MATCH('Mapa de calor Corrupción'!L30,'Riesgos de Corrupción'!$B$11:$B$100,0),64)," ")</f>
        <v xml:space="preserve"> </v>
      </c>
      <c r="T30" s="86"/>
      <c r="U30" s="94"/>
      <c r="V30" s="94"/>
      <c r="W30" s="94"/>
      <c r="X30" s="94"/>
      <c r="Y30" s="94"/>
      <c r="Z30" s="94"/>
      <c r="AA30" s="94"/>
    </row>
    <row r="31" spans="11:27" ht="30.2" customHeight="1" x14ac:dyDescent="0.25">
      <c r="K31" s="949"/>
      <c r="L31" s="77"/>
      <c r="M31" s="29" t="str">
        <f>IFERROR(INDEX('Riesgos de Corrupción'!$B$11:$W$100,MATCH('Mapa de calor Corrupción'!L31,'Riesgos de Corrupción'!$B$11:$B$100,0),18)," ")</f>
        <v xml:space="preserve"> </v>
      </c>
      <c r="N31" s="29" t="str">
        <f t="shared" si="0"/>
        <v xml:space="preserve"> </v>
      </c>
      <c r="O31" s="29" t="str">
        <f>IFERROR(INDEX('Riesgos de Corrupción'!$B$11:$BN$100,MATCH('Mapa de calor Corrupción'!L31,'Riesgos de Corrupción'!$B$11:$B$100,0),63)," ")</f>
        <v xml:space="preserve"> </v>
      </c>
      <c r="P31" s="29" t="str">
        <f t="shared" si="1"/>
        <v xml:space="preserve"> </v>
      </c>
      <c r="Q31" s="30" t="str">
        <f>IFERROR(INDEX('Riesgos de Corrupción'!$B$11:$BN$100,MATCH('Mapa de calor Corrupción'!L31,'Riesgos de Corrupción'!$B$11:$B$100,0),64)," ")</f>
        <v xml:space="preserve"> </v>
      </c>
      <c r="T31" s="86"/>
      <c r="U31" s="94"/>
      <c r="V31" s="94"/>
      <c r="W31" s="94"/>
      <c r="X31" s="94"/>
      <c r="Y31" s="94"/>
      <c r="Z31" s="94"/>
      <c r="AA31" s="94"/>
    </row>
    <row r="32" spans="11:27" ht="30.2" customHeight="1" x14ac:dyDescent="0.25">
      <c r="K32" s="949"/>
      <c r="L32" s="77"/>
      <c r="M32" s="29" t="str">
        <f>IFERROR(INDEX('Riesgos de Corrupción'!$B$11:$W$100,MATCH('Mapa de calor Corrupción'!L32,'Riesgos de Corrupción'!$B$11:$B$100,0),18)," ")</f>
        <v xml:space="preserve"> </v>
      </c>
      <c r="N32" s="29" t="str">
        <f t="shared" si="0"/>
        <v xml:space="preserve"> </v>
      </c>
      <c r="O32" s="29" t="str">
        <f>IFERROR(INDEX('Riesgos de Corrupción'!$B$11:$BN$100,MATCH('Mapa de calor Corrupción'!L32,'Riesgos de Corrupción'!$B$11:$B$100,0),63)," ")</f>
        <v xml:space="preserve"> </v>
      </c>
      <c r="P32" s="29" t="str">
        <f t="shared" si="1"/>
        <v xml:space="preserve"> </v>
      </c>
      <c r="Q32" s="30" t="str">
        <f>IFERROR(INDEX('Riesgos de Corrupción'!$B$11:$BN$100,MATCH('Mapa de calor Corrupción'!L32,'Riesgos de Corrupción'!$B$11:$B$100,0),64)," ")</f>
        <v xml:space="preserve"> </v>
      </c>
      <c r="T32" s="86"/>
      <c r="U32" s="94"/>
      <c r="V32" s="94"/>
      <c r="W32" s="94"/>
      <c r="X32" s="94"/>
      <c r="Y32" s="94"/>
      <c r="Z32" s="94"/>
      <c r="AA32" s="94"/>
    </row>
    <row r="33" spans="11:28" ht="45.75" customHeight="1" x14ac:dyDescent="0.25">
      <c r="K33" s="949"/>
      <c r="L33" s="77"/>
      <c r="M33" s="29" t="str">
        <f>IFERROR(INDEX('Riesgos de Corrupción'!$B$11:$W$100,MATCH('Mapa de calor Corrupción'!L33,'Riesgos de Corrupción'!$B$11:$B$100,0),18)," ")</f>
        <v xml:space="preserve"> </v>
      </c>
      <c r="N33" s="29" t="str">
        <f t="shared" si="0"/>
        <v xml:space="preserve"> </v>
      </c>
      <c r="O33" s="29" t="str">
        <f>IFERROR(INDEX('Riesgos de Corrupción'!$B$11:$BN$100,MATCH('Mapa de calor Corrupción'!L33,'Riesgos de Corrupción'!$B$11:$B$100,0),63)," ")</f>
        <v xml:space="preserve"> </v>
      </c>
      <c r="P33" s="29" t="str">
        <f t="shared" si="1"/>
        <v xml:space="preserve"> </v>
      </c>
      <c r="Q33" s="30" t="str">
        <f>IFERROR(INDEX('Riesgos de Corrupción'!$B$11:$BN$100,MATCH('Mapa de calor Corrupción'!L33,'Riesgos de Corrupción'!$B$11:$B$100,0),64)," ")</f>
        <v xml:space="preserve"> </v>
      </c>
    </row>
    <row r="34" spans="11:28" ht="45.75" customHeight="1" thickBot="1" x14ac:dyDescent="0.3">
      <c r="K34" s="950"/>
      <c r="L34" s="95"/>
      <c r="M34" s="31" t="str">
        <f>IFERROR(INDEX('Riesgos de Corrupción'!$B$11:$W$100,MATCH('Mapa de calor Corrupción'!L34,'Riesgos de Corrupción'!$B$11:$B$100,0),18)," ")</f>
        <v xml:space="preserve"> </v>
      </c>
      <c r="N34" s="31" t="str">
        <f t="shared" si="0"/>
        <v xml:space="preserve"> </v>
      </c>
      <c r="O34" s="31" t="str">
        <f>IFERROR(INDEX('Riesgos de Corrupción'!$B$11:$BN$100,MATCH('Mapa de calor Corrupción'!L34,'Riesgos de Corrupción'!$B$11:$B$100,0),63)," ")</f>
        <v xml:space="preserve"> </v>
      </c>
      <c r="P34" s="31" t="str">
        <f t="shared" si="1"/>
        <v xml:space="preserve"> </v>
      </c>
      <c r="Q34" s="32" t="str">
        <f>IFERROR(INDEX('Riesgos de Corrupción'!$B$11:$BN$100,MATCH('Mapa de calor Corrupción'!L34,'Riesgos de Corrupción'!$B$11:$B$100,0),64)," ")</f>
        <v xml:space="preserve"> </v>
      </c>
    </row>
    <row r="35" spans="11:28" ht="45.75" customHeight="1" thickBot="1" x14ac:dyDescent="0.3">
      <c r="T35" s="86"/>
    </row>
    <row r="36" spans="11:28" ht="30.2" customHeight="1" thickBot="1" x14ac:dyDescent="0.3">
      <c r="K36" s="942" t="s">
        <v>1278</v>
      </c>
      <c r="L36" s="943"/>
      <c r="M36" s="943"/>
      <c r="N36" s="943"/>
      <c r="O36" s="943"/>
      <c r="P36" s="943"/>
      <c r="Q36" s="944"/>
      <c r="S36" s="945" t="str">
        <f>K38</f>
        <v>Gestión de Bienes y Servicios</v>
      </c>
      <c r="T36" s="946"/>
      <c r="U36" s="946"/>
      <c r="V36" s="946"/>
      <c r="W36" s="946"/>
      <c r="X36" s="946"/>
      <c r="Y36" s="946"/>
      <c r="Z36" s="946"/>
      <c r="AA36" s="946"/>
      <c r="AB36" s="947"/>
    </row>
    <row r="37" spans="11:28" ht="30.2" customHeight="1" thickBot="1" x14ac:dyDescent="0.3">
      <c r="K37" s="362" t="s">
        <v>455</v>
      </c>
      <c r="L37" s="363" t="s">
        <v>107</v>
      </c>
      <c r="M37" s="363" t="s">
        <v>576</v>
      </c>
      <c r="N37" s="363" t="s">
        <v>1330</v>
      </c>
      <c r="O37" s="363" t="s">
        <v>463</v>
      </c>
      <c r="P37" s="363" t="s">
        <v>1331</v>
      </c>
      <c r="Q37" s="363" t="s">
        <v>1278</v>
      </c>
      <c r="S37" s="73"/>
      <c r="T37" s="74"/>
      <c r="U37" s="74"/>
      <c r="V37" s="74"/>
      <c r="W37" s="74"/>
      <c r="X37" s="74"/>
      <c r="Y37" s="74"/>
      <c r="Z37" s="74"/>
      <c r="AA37" s="74"/>
      <c r="AB37" s="75"/>
    </row>
    <row r="38" spans="11:28" ht="45.75" customHeight="1" x14ac:dyDescent="0.25">
      <c r="K38" s="948" t="str">
        <f>K8</f>
        <v>Gestión de Bienes y Servicios</v>
      </c>
      <c r="L38" s="97" t="s">
        <v>73</v>
      </c>
      <c r="M38" s="29" t="str">
        <f>IFERROR(INDEX('Controles de Corrupción'!$C$10:$AN$251,MATCH('Mapa de calor Corrupción'!L38,'Controles de Corrupción'!$C$10:$C$251,0),33), " ")</f>
        <v>Rara vez</v>
      </c>
      <c r="N38" s="29">
        <f>IF(M38="Rara vez",1,IF(M38="Improbable",2,IF(M38="Posible",3,IF(M38="Probable",4,IF(M38="Casi seguro",5," ")))))</f>
        <v>1</v>
      </c>
      <c r="O38" s="29" t="str">
        <f>IFERROR(INDEX('Controles de Corrupción'!$C$10:$AN$251,MATCH('Mapa de calor Corrupción'!L38,'Controles de Corrupción'!$C$10:$C$251,0),36)," ")</f>
        <v>Moderado</v>
      </c>
      <c r="P38" s="29">
        <f>IFERROR(IF(O38="Insignificante",1,IF(O38="Menor",2,IF(O38="Moderado",3,IF(O38="Mayor",4,IF(O38="Catastrófico",5,IF(O38=" "," ")))))),"")</f>
        <v>3</v>
      </c>
      <c r="Q38" s="30" t="str">
        <f>IFERROR(INDEX('Controles de Corrupción'!$C$10:$AN$251,MATCH('Mapa de calor Corrupción'!L38,'Controles de Corrupción'!$C$10:$C$251,0),37)," ")</f>
        <v>Zona Moderada</v>
      </c>
      <c r="S38" s="951" t="s">
        <v>1329</v>
      </c>
      <c r="T38" s="78"/>
      <c r="AB38" s="79"/>
    </row>
    <row r="39" spans="11:28" ht="45.75" customHeight="1" x14ac:dyDescent="0.25">
      <c r="K39" s="949"/>
      <c r="L39" s="98" t="s">
        <v>79</v>
      </c>
      <c r="M39" s="29" t="str">
        <f>IFERROR(INDEX('Controles de Corrupción'!$C$10:$AN$251,MATCH('Mapa de calor Corrupción'!L39,'Controles de Corrupción'!$C$10:$C$251,0),33), " ")</f>
        <v>Rara vez</v>
      </c>
      <c r="N39" s="29">
        <f t="shared" ref="N39:N62" si="2">IF(M39="Rara vez",1,IF(M39="Improbable",2,IF(M39="Posible",3,IF(M39="Probable",4,IF(M39="Casi seguro",5," ")))))</f>
        <v>1</v>
      </c>
      <c r="O39" s="29" t="str">
        <f>IFERROR(INDEX('Controles de Corrupción'!$C$10:$AN$251,MATCH('Mapa de calor Corrupción'!L39,'Controles de Corrupción'!$C$10:$C$251,0),36)," ")</f>
        <v>Moderado</v>
      </c>
      <c r="P39" s="29">
        <f t="shared" ref="P39:P62" si="3">IFERROR(IF(O39="Insignificante",1,IF(O39="Menor",2,IF(O39="Moderado",3,IF(O39="Mayor",4,IF(O39="Catastrófico",5,IF(O39=" "," ")))))),"")</f>
        <v>3</v>
      </c>
      <c r="Q39" s="30" t="str">
        <f>IFERROR(INDEX('Controles de Corrupción'!$C$10:$AN$251,MATCH('Mapa de calor Corrupción'!L39,'Controles de Corrupción'!$C$10:$C$251,0),37)," ")</f>
        <v>Zona Moderada</v>
      </c>
      <c r="S39" s="951"/>
      <c r="T39" s="83" t="s">
        <v>1338</v>
      </c>
      <c r="U39" s="71"/>
      <c r="AB39" s="79"/>
    </row>
    <row r="40" spans="11:28" ht="45.75" customHeight="1" x14ac:dyDescent="0.25">
      <c r="K40" s="949"/>
      <c r="L40" s="98"/>
      <c r="M40" s="29" t="str">
        <f>IFERROR(INDEX('Controles de Corrupción'!$C$10:$AN$251,MATCH('Mapa de calor Corrupción'!L40,'Controles de Corrupción'!$C$10:$C$251,0),33), " ")</f>
        <v xml:space="preserve"> </v>
      </c>
      <c r="N40" s="29" t="str">
        <f t="shared" si="2"/>
        <v xml:space="preserve"> </v>
      </c>
      <c r="O40" s="29" t="str">
        <f>IFERROR(INDEX('Controles de Corrupción'!$C$10:$AN$251,MATCH('Mapa de calor Corrupción'!L40,'Controles de Corrupción'!$C$10:$C$251,0),36)," ")</f>
        <v xml:space="preserve"> </v>
      </c>
      <c r="P40" s="29" t="str">
        <f t="shared" si="3"/>
        <v xml:space="preserve"> </v>
      </c>
      <c r="Q40" s="30" t="str">
        <f>IFERROR(INDEX('Controles de Corrupción'!$C$10:$AN$251,MATCH('Mapa de calor Corrupción'!L40,'Controles de Corrupción'!$C$10:$C$251,0),37)," ")</f>
        <v xml:space="preserve"> </v>
      </c>
      <c r="S40" s="951"/>
      <c r="T40" s="83" t="s">
        <v>1343</v>
      </c>
      <c r="U40" s="71"/>
      <c r="AB40" s="79"/>
    </row>
    <row r="41" spans="11:28" ht="45.75" customHeight="1" x14ac:dyDescent="0.25">
      <c r="K41" s="949"/>
      <c r="L41" s="98"/>
      <c r="M41" s="29" t="str">
        <f>IFERROR(INDEX('Controles de Corrupción'!$C$10:$AN$251,MATCH('Mapa de calor Corrupción'!L41,'Controles de Corrupción'!$C$10:$C$251,0),33), " ")</f>
        <v xml:space="preserve"> </v>
      </c>
      <c r="N41" s="29" t="str">
        <f t="shared" si="2"/>
        <v xml:space="preserve"> </v>
      </c>
      <c r="O41" s="29" t="str">
        <f>IFERROR(INDEX('Controles de Corrupción'!$C$10:$AN$251,MATCH('Mapa de calor Corrupción'!L41,'Controles de Corrupción'!$C$10:$C$251,0),36)," ")</f>
        <v xml:space="preserve"> </v>
      </c>
      <c r="P41" s="29" t="str">
        <f t="shared" si="3"/>
        <v xml:space="preserve"> </v>
      </c>
      <c r="Q41" s="30" t="str">
        <f>IFERROR(INDEX('Controles de Corrupción'!$C$10:$AN$251,MATCH('Mapa de calor Corrupción'!L41,'Controles de Corrupción'!$C$10:$C$251,0),37)," ")</f>
        <v xml:space="preserve"> </v>
      </c>
      <c r="S41" s="951"/>
      <c r="T41" s="83" t="s">
        <v>1348</v>
      </c>
      <c r="U41" s="71"/>
      <c r="AB41" s="79"/>
    </row>
    <row r="42" spans="11:28" ht="45.75" customHeight="1" x14ac:dyDescent="0.25">
      <c r="K42" s="949"/>
      <c r="L42" s="98"/>
      <c r="M42" s="29" t="str">
        <f>IFERROR(INDEX('Controles de Corrupción'!$C$10:$AN$251,MATCH('Mapa de calor Corrupción'!L42,'Controles de Corrupción'!$C$10:$C$251,0),33), " ")</f>
        <v xml:space="preserve"> </v>
      </c>
      <c r="N42" s="29" t="str">
        <f t="shared" si="2"/>
        <v xml:space="preserve"> </v>
      </c>
      <c r="O42" s="29" t="str">
        <f>IFERROR(INDEX('Controles de Corrupción'!$C$10:$AN$251,MATCH('Mapa de calor Corrupción'!L42,'Controles de Corrupción'!$C$10:$C$251,0),36)," ")</f>
        <v xml:space="preserve"> </v>
      </c>
      <c r="P42" s="29" t="str">
        <f t="shared" si="3"/>
        <v xml:space="preserve"> </v>
      </c>
      <c r="Q42" s="30" t="str">
        <f>IFERROR(INDEX('Controles de Corrupción'!$C$10:$AN$251,MATCH('Mapa de calor Corrupción'!L42,'Controles de Corrupción'!$C$10:$C$251,0),37)," ")</f>
        <v xml:space="preserve"> </v>
      </c>
      <c r="S42" s="951"/>
      <c r="T42" s="83" t="s">
        <v>1352</v>
      </c>
      <c r="U42" s="71"/>
      <c r="AB42" s="79"/>
    </row>
    <row r="43" spans="11:28" ht="45.75" customHeight="1" x14ac:dyDescent="0.25">
      <c r="K43" s="949"/>
      <c r="L43" s="98"/>
      <c r="M43" s="29" t="str">
        <f>IFERROR(INDEX('Controles de Corrupción'!$C$10:$AN$251,MATCH('Mapa de calor Corrupción'!L43,'Controles de Corrupción'!$C$10:$C$251,0),33), " ")</f>
        <v xml:space="preserve"> </v>
      </c>
      <c r="N43" s="29" t="str">
        <f t="shared" si="2"/>
        <v xml:space="preserve"> </v>
      </c>
      <c r="O43" s="29" t="str">
        <f>IFERROR(INDEX('Controles de Corrupción'!$C$10:$AN$251,MATCH('Mapa de calor Corrupción'!L43,'Controles de Corrupción'!$C$10:$C$251,0),36)," ")</f>
        <v xml:space="preserve"> </v>
      </c>
      <c r="P43" s="29" t="str">
        <f t="shared" si="3"/>
        <v xml:space="preserve"> </v>
      </c>
      <c r="Q43" s="30" t="str">
        <f>IFERROR(INDEX('Controles de Corrupción'!$C$10:$AN$251,MATCH('Mapa de calor Corrupción'!L43,'Controles de Corrupción'!$C$10:$C$251,0),37)," ")</f>
        <v xml:space="preserve"> </v>
      </c>
      <c r="S43" s="951"/>
      <c r="T43" s="83" t="s">
        <v>1357</v>
      </c>
      <c r="U43" s="71"/>
      <c r="AB43" s="79"/>
    </row>
    <row r="44" spans="11:28" ht="45.75" customHeight="1" x14ac:dyDescent="0.25">
      <c r="K44" s="949"/>
      <c r="L44" s="98"/>
      <c r="M44" s="29" t="str">
        <f>IFERROR(INDEX('Controles de Corrupción'!$C$10:$AN$251,MATCH('Mapa de calor Corrupción'!L44,'Controles de Corrupción'!$C$10:$C$251,0),33), " ")</f>
        <v xml:space="preserve"> </v>
      </c>
      <c r="N44" s="29" t="str">
        <f t="shared" si="2"/>
        <v xml:space="preserve"> </v>
      </c>
      <c r="O44" s="29" t="str">
        <f>IFERROR(INDEX('Controles de Corrupción'!$C$10:$AN$251,MATCH('Mapa de calor Corrupción'!L44,'Controles de Corrupción'!$C$10:$C$251,0),36)," ")</f>
        <v xml:space="preserve"> </v>
      </c>
      <c r="P44" s="29" t="str">
        <f t="shared" si="3"/>
        <v xml:space="preserve"> </v>
      </c>
      <c r="Q44" s="30" t="str">
        <f>IFERROR(INDEX('Controles de Corrupción'!$C$10:$AN$251,MATCH('Mapa de calor Corrupción'!L44,'Controles de Corrupción'!$C$10:$C$251,0),37)," ")</f>
        <v xml:space="preserve"> </v>
      </c>
      <c r="S44" s="951"/>
      <c r="T44" s="86"/>
      <c r="AB44" s="79"/>
    </row>
    <row r="45" spans="11:28" ht="45" customHeight="1" x14ac:dyDescent="0.25">
      <c r="K45" s="949"/>
      <c r="L45" s="98"/>
      <c r="M45" s="29" t="str">
        <f>IFERROR(INDEX('Controles de Corrupción'!$C$10:$AN$251,MATCH('Mapa de calor Corrupción'!L45,'Controles de Corrupción'!$C$10:$C$251,0),33), " ")</f>
        <v xml:space="preserve"> </v>
      </c>
      <c r="N45" s="29" t="str">
        <f t="shared" si="2"/>
        <v xml:space="preserve"> </v>
      </c>
      <c r="O45" s="29" t="str">
        <f>IFERROR(INDEX('Controles de Corrupción'!$C$10:$AN$251,MATCH('Mapa de calor Corrupción'!L45,'Controles de Corrupción'!$C$10:$C$251,0),36)," ")</f>
        <v xml:space="preserve"> </v>
      </c>
      <c r="P45" s="29" t="str">
        <f t="shared" si="3"/>
        <v xml:space="preserve"> </v>
      </c>
      <c r="Q45" s="30" t="str">
        <f>IFERROR(INDEX('Controles de Corrupción'!$C$10:$AN$251,MATCH('Mapa de calor Corrupción'!L45,'Controles de Corrupción'!$C$10:$C$251,0),37)," ")</f>
        <v xml:space="preserve"> </v>
      </c>
      <c r="S45" s="73"/>
      <c r="T45" s="86"/>
      <c r="V45" s="99" t="s">
        <v>1358</v>
      </c>
      <c r="W45" s="88" t="s">
        <v>1359</v>
      </c>
      <c r="X45" s="89" t="s">
        <v>1360</v>
      </c>
      <c r="Y45" s="90" t="s">
        <v>1361</v>
      </c>
      <c r="Z45" s="90" t="s">
        <v>1362</v>
      </c>
      <c r="AB45" s="79"/>
    </row>
    <row r="46" spans="11:28" ht="44.45" customHeight="1" thickBot="1" x14ac:dyDescent="0.3">
      <c r="K46" s="949"/>
      <c r="L46" s="98"/>
      <c r="M46" s="29" t="str">
        <f>IFERROR(INDEX('Controles de Corrupción'!$C$10:$AN$251,MATCH('Mapa de calor Corrupción'!L46,'Controles de Corrupción'!$C$10:$C$251,0),33), " ")</f>
        <v xml:space="preserve"> </v>
      </c>
      <c r="N46" s="29" t="str">
        <f t="shared" si="2"/>
        <v xml:space="preserve"> </v>
      </c>
      <c r="O46" s="29" t="str">
        <f>IFERROR(INDEX('Controles de Corrupción'!$C$10:$AN$251,MATCH('Mapa de calor Corrupción'!L46,'Controles de Corrupción'!$C$10:$C$251,0),36)," ")</f>
        <v xml:space="preserve"> </v>
      </c>
      <c r="P46" s="29" t="str">
        <f t="shared" si="3"/>
        <v xml:space="preserve"> </v>
      </c>
      <c r="Q46" s="30" t="str">
        <f>IFERROR(INDEX('Controles de Corrupción'!$C$10:$AN$251,MATCH('Mapa de calor Corrupción'!L46,'Controles de Corrupción'!$C$10:$C$251,0),37)," ")</f>
        <v xml:space="preserve"> </v>
      </c>
      <c r="S46" s="91"/>
      <c r="T46" s="92"/>
      <c r="U46" s="952" t="s">
        <v>71</v>
      </c>
      <c r="V46" s="952"/>
      <c r="W46" s="952"/>
      <c r="X46" s="952"/>
      <c r="Y46" s="952"/>
      <c r="Z46" s="952"/>
      <c r="AA46" s="952"/>
      <c r="AB46" s="93"/>
    </row>
    <row r="47" spans="11:28" ht="50.25" customHeight="1" x14ac:dyDescent="0.25">
      <c r="K47" s="949"/>
      <c r="L47" s="98"/>
      <c r="M47" s="29" t="str">
        <f>IFERROR(INDEX('Controles de Corrupción'!$C$10:$AN$251,MATCH('Mapa de calor Corrupción'!L47,'Controles de Corrupción'!$C$10:$C$251,0),33), " ")</f>
        <v xml:space="preserve"> </v>
      </c>
      <c r="N47" s="29" t="str">
        <f t="shared" si="2"/>
        <v xml:space="preserve"> </v>
      </c>
      <c r="O47" s="29" t="str">
        <f>IFERROR(INDEX('Controles de Corrupción'!$C$10:$AN$251,MATCH('Mapa de calor Corrupción'!L47,'Controles de Corrupción'!$C$10:$C$251,0),36)," ")</f>
        <v xml:space="preserve"> </v>
      </c>
      <c r="P47" s="29" t="str">
        <f t="shared" si="3"/>
        <v xml:space="preserve"> </v>
      </c>
      <c r="Q47" s="30" t="str">
        <f>IFERROR(INDEX('Controles de Corrupción'!$C$10:$AN$251,MATCH('Mapa de calor Corrupción'!L47,'Controles de Corrupción'!$C$10:$C$251,0),37)," ")</f>
        <v xml:space="preserve"> </v>
      </c>
      <c r="T47" s="86"/>
      <c r="U47" s="94"/>
      <c r="V47" s="94"/>
      <c r="W47" s="94"/>
      <c r="X47" s="94"/>
      <c r="Y47" s="94"/>
      <c r="Z47" s="94"/>
      <c r="AA47" s="94"/>
    </row>
    <row r="48" spans="11:28" ht="47.25" customHeight="1" x14ac:dyDescent="0.25">
      <c r="K48" s="949"/>
      <c r="L48" s="98"/>
      <c r="M48" s="29" t="str">
        <f>IFERROR(INDEX('Controles de Corrupción'!$C$10:$AN$251,MATCH('Mapa de calor Corrupción'!L48,'Controles de Corrupción'!$C$10:$C$251,0),33), " ")</f>
        <v xml:space="preserve"> </v>
      </c>
      <c r="N48" s="29" t="str">
        <f t="shared" si="2"/>
        <v xml:space="preserve"> </v>
      </c>
      <c r="O48" s="29" t="str">
        <f>IFERROR(INDEX('Controles de Corrupción'!$C$10:$AN$251,MATCH('Mapa de calor Corrupción'!L48,'Controles de Corrupción'!$C$10:$C$251,0),36)," ")</f>
        <v xml:space="preserve"> </v>
      </c>
      <c r="P48" s="29" t="str">
        <f t="shared" si="3"/>
        <v xml:space="preserve"> </v>
      </c>
      <c r="Q48" s="30" t="str">
        <f>IFERROR(INDEX('Controles de Corrupción'!$C$10:$AN$251,MATCH('Mapa de calor Corrupción'!L48,'Controles de Corrupción'!$C$10:$C$251,0),37)," ")</f>
        <v xml:space="preserve"> </v>
      </c>
      <c r="T48" s="86"/>
      <c r="U48" s="94"/>
      <c r="V48" s="94"/>
      <c r="W48" s="94"/>
      <c r="X48" s="94"/>
      <c r="Y48" s="94"/>
      <c r="Z48" s="94"/>
      <c r="AA48" s="94"/>
    </row>
    <row r="49" spans="11:27" ht="51.75" customHeight="1" x14ac:dyDescent="0.25">
      <c r="K49" s="949"/>
      <c r="L49" s="98"/>
      <c r="M49" s="29" t="str">
        <f>IFERROR(INDEX('Controles de Corrupción'!$C$10:$AN$251,MATCH('Mapa de calor Corrupción'!L49,'Controles de Corrupción'!$C$10:$C$251,0),33), " ")</f>
        <v xml:space="preserve"> </v>
      </c>
      <c r="N49" s="29" t="str">
        <f t="shared" si="2"/>
        <v xml:space="preserve"> </v>
      </c>
      <c r="O49" s="29" t="str">
        <f>IFERROR(INDEX('Controles de Corrupción'!$C$10:$AN$251,MATCH('Mapa de calor Corrupción'!L49,'Controles de Corrupción'!$C$10:$C$251,0),36)," ")</f>
        <v xml:space="preserve"> </v>
      </c>
      <c r="P49" s="29" t="str">
        <f t="shared" si="3"/>
        <v xml:space="preserve"> </v>
      </c>
      <c r="Q49" s="30" t="str">
        <f>IFERROR(INDEX('Controles de Corrupción'!$C$10:$AN$251,MATCH('Mapa de calor Corrupción'!L49,'Controles de Corrupción'!$C$10:$C$251,0),37)," ")</f>
        <v xml:space="preserve"> </v>
      </c>
      <c r="T49" s="86"/>
      <c r="U49" s="94"/>
      <c r="V49" s="94"/>
      <c r="W49" s="94"/>
      <c r="X49" s="94"/>
      <c r="Y49" s="94"/>
      <c r="Z49" s="94"/>
      <c r="AA49" s="94"/>
    </row>
    <row r="50" spans="11:27" ht="42" customHeight="1" x14ac:dyDescent="0.25">
      <c r="K50" s="949"/>
      <c r="L50" s="98"/>
      <c r="M50" s="29" t="str">
        <f>IFERROR(INDEX('Controles de Corrupción'!$C$10:$AN$251,MATCH('Mapa de calor Corrupción'!L50,'Controles de Corrupción'!$C$10:$C$251,0),33), " ")</f>
        <v xml:space="preserve"> </v>
      </c>
      <c r="N50" s="29" t="str">
        <f t="shared" si="2"/>
        <v xml:space="preserve"> </v>
      </c>
      <c r="O50" s="29" t="str">
        <f>IFERROR(INDEX('Controles de Corrupción'!$C$10:$AN$251,MATCH('Mapa de calor Corrupción'!L50,'Controles de Corrupción'!$C$10:$C$251,0),36)," ")</f>
        <v xml:space="preserve"> </v>
      </c>
      <c r="P50" s="29" t="str">
        <f t="shared" si="3"/>
        <v xml:space="preserve"> </v>
      </c>
      <c r="Q50" s="30" t="str">
        <f>IFERROR(INDEX('Controles de Corrupción'!$C$10:$AN$251,MATCH('Mapa de calor Corrupción'!L50,'Controles de Corrupción'!$C$10:$C$251,0),37)," ")</f>
        <v xml:space="preserve"> </v>
      </c>
      <c r="T50" s="86"/>
      <c r="U50" s="94"/>
      <c r="V50" s="94"/>
      <c r="W50" s="94"/>
      <c r="X50" s="94"/>
      <c r="Y50" s="94"/>
      <c r="Z50" s="94"/>
      <c r="AA50" s="94"/>
    </row>
    <row r="51" spans="11:27" ht="45.75" customHeight="1" x14ac:dyDescent="0.25">
      <c r="K51" s="949"/>
      <c r="L51" s="98"/>
      <c r="M51" s="29" t="str">
        <f>IFERROR(INDEX('Controles de Corrupción'!$C$10:$AN$251,MATCH('Mapa de calor Corrupción'!L51,'Controles de Corrupción'!$C$10:$C$251,0),33), " ")</f>
        <v xml:space="preserve"> </v>
      </c>
      <c r="N51" s="29" t="str">
        <f t="shared" si="2"/>
        <v xml:space="preserve"> </v>
      </c>
      <c r="O51" s="29" t="str">
        <f>IFERROR(INDEX('Controles de Corrupción'!$C$10:$AN$251,MATCH('Mapa de calor Corrupción'!L51,'Controles de Corrupción'!$C$10:$C$251,0),36)," ")</f>
        <v xml:space="preserve"> </v>
      </c>
      <c r="P51" s="29" t="str">
        <f t="shared" si="3"/>
        <v xml:space="preserve"> </v>
      </c>
      <c r="Q51" s="30" t="str">
        <f>IFERROR(INDEX('Controles de Corrupción'!$C$10:$AN$251,MATCH('Mapa de calor Corrupción'!L51,'Controles de Corrupción'!$C$10:$C$251,0),37)," ")</f>
        <v xml:space="preserve"> </v>
      </c>
      <c r="T51" s="86"/>
      <c r="U51" s="94"/>
      <c r="V51" s="94"/>
      <c r="W51" s="94"/>
      <c r="X51" s="94"/>
      <c r="Y51" s="94"/>
      <c r="Z51" s="94"/>
      <c r="AA51" s="94"/>
    </row>
    <row r="52" spans="11:27" ht="42.75" customHeight="1" x14ac:dyDescent="0.25">
      <c r="K52" s="949"/>
      <c r="L52" s="98"/>
      <c r="M52" s="29" t="str">
        <f>IFERROR(INDEX('Controles de Corrupción'!$C$10:$AN$251,MATCH('Mapa de calor Corrupción'!L52,'Controles de Corrupción'!$C$10:$C$251,0),33), " ")</f>
        <v xml:space="preserve"> </v>
      </c>
      <c r="N52" s="29" t="str">
        <f t="shared" si="2"/>
        <v xml:space="preserve"> </v>
      </c>
      <c r="O52" s="29" t="str">
        <f>IFERROR(INDEX('Controles de Corrupción'!$C$10:$AN$251,MATCH('Mapa de calor Corrupción'!L52,'Controles de Corrupción'!$C$10:$C$251,0),36)," ")</f>
        <v xml:space="preserve"> </v>
      </c>
      <c r="P52" s="29" t="str">
        <f t="shared" si="3"/>
        <v xml:space="preserve"> </v>
      </c>
      <c r="Q52" s="30" t="str">
        <f>IFERROR(INDEX('Controles de Corrupción'!$C$10:$AN$251,MATCH('Mapa de calor Corrupción'!L52,'Controles de Corrupción'!$C$10:$C$251,0),37)," ")</f>
        <v xml:space="preserve"> </v>
      </c>
      <c r="T52" s="86"/>
      <c r="U52" s="94"/>
      <c r="V52" s="94"/>
      <c r="W52" s="94"/>
      <c r="X52" s="94"/>
      <c r="Y52" s="94"/>
      <c r="Z52" s="94"/>
      <c r="AA52" s="94"/>
    </row>
    <row r="53" spans="11:27" ht="42.75" customHeight="1" x14ac:dyDescent="0.25">
      <c r="K53" s="949"/>
      <c r="L53" s="98"/>
      <c r="M53" s="29" t="str">
        <f>IFERROR(INDEX('Controles de Corrupción'!$C$10:$AN$251,MATCH('Mapa de calor Corrupción'!L53,'Controles de Corrupción'!$C$10:$C$251,0),33), " ")</f>
        <v xml:space="preserve"> </v>
      </c>
      <c r="N53" s="29" t="str">
        <f t="shared" si="2"/>
        <v xml:space="preserve"> </v>
      </c>
      <c r="O53" s="29" t="str">
        <f>IFERROR(INDEX('Controles de Corrupción'!$C$10:$AN$251,MATCH('Mapa de calor Corrupción'!L53,'Controles de Corrupción'!$C$10:$C$251,0),36)," ")</f>
        <v xml:space="preserve"> </v>
      </c>
      <c r="P53" s="29" t="str">
        <f t="shared" si="3"/>
        <v xml:space="preserve"> </v>
      </c>
      <c r="Q53" s="30" t="str">
        <f>IFERROR(INDEX('Controles de Corrupción'!$C$10:$AN$251,MATCH('Mapa de calor Corrupción'!L53,'Controles de Corrupción'!$C$10:$C$251,0),37)," ")</f>
        <v xml:space="preserve"> </v>
      </c>
      <c r="T53" s="86"/>
      <c r="U53" s="94"/>
      <c r="V53" s="94"/>
      <c r="W53" s="94"/>
      <c r="X53" s="94"/>
      <c r="Y53" s="94"/>
      <c r="Z53" s="94"/>
      <c r="AA53" s="94"/>
    </row>
    <row r="54" spans="11:27" ht="42.75" customHeight="1" x14ac:dyDescent="0.25">
      <c r="K54" s="949"/>
      <c r="L54" s="98"/>
      <c r="M54" s="29" t="str">
        <f>IFERROR(INDEX('Controles de Corrupción'!$C$10:$AN$251,MATCH('Mapa de calor Corrupción'!L54,'Controles de Corrupción'!$C$10:$C$251,0),33), " ")</f>
        <v xml:space="preserve"> </v>
      </c>
      <c r="N54" s="29" t="str">
        <f t="shared" si="2"/>
        <v xml:space="preserve"> </v>
      </c>
      <c r="O54" s="29" t="str">
        <f>IFERROR(INDEX('Controles de Corrupción'!$C$10:$AN$251,MATCH('Mapa de calor Corrupción'!L54,'Controles de Corrupción'!$C$10:$C$251,0),36)," ")</f>
        <v xml:space="preserve"> </v>
      </c>
      <c r="P54" s="29" t="str">
        <f t="shared" si="3"/>
        <v xml:space="preserve"> </v>
      </c>
      <c r="Q54" s="30" t="str">
        <f>IFERROR(INDEX('Controles de Corrupción'!$C$10:$AN$251,MATCH('Mapa de calor Corrupción'!L54,'Controles de Corrupción'!$C$10:$C$251,0),37)," ")</f>
        <v xml:space="preserve"> </v>
      </c>
      <c r="T54" s="86"/>
      <c r="U54" s="94"/>
      <c r="V54" s="94"/>
      <c r="W54" s="94"/>
      <c r="X54" s="94"/>
      <c r="Y54" s="94"/>
      <c r="Z54" s="94"/>
      <c r="AA54" s="94"/>
    </row>
    <row r="55" spans="11:27" ht="42.75" customHeight="1" x14ac:dyDescent="0.25">
      <c r="K55" s="949"/>
      <c r="L55" s="98"/>
      <c r="M55" s="29" t="str">
        <f>IFERROR(INDEX('Controles de Corrupción'!$C$10:$AN$251,MATCH('Mapa de calor Corrupción'!L55,'Controles de Corrupción'!$C$10:$C$251,0),33), " ")</f>
        <v xml:space="preserve"> </v>
      </c>
      <c r="N55" s="29" t="str">
        <f t="shared" si="2"/>
        <v xml:space="preserve"> </v>
      </c>
      <c r="O55" s="29" t="str">
        <f>IFERROR(INDEX('Controles de Corrupción'!$C$10:$AN$251,MATCH('Mapa de calor Corrupción'!L55,'Controles de Corrupción'!$C$10:$C$251,0),36)," ")</f>
        <v xml:space="preserve"> </v>
      </c>
      <c r="P55" s="29" t="str">
        <f t="shared" si="3"/>
        <v xml:space="preserve"> </v>
      </c>
      <c r="Q55" s="30" t="str">
        <f>IFERROR(INDEX('Controles de Corrupción'!$C$10:$AN$251,MATCH('Mapa de calor Corrupción'!L55,'Controles de Corrupción'!$C$10:$C$251,0),37)," ")</f>
        <v xml:space="preserve"> </v>
      </c>
      <c r="T55" s="86"/>
      <c r="U55" s="94"/>
      <c r="V55" s="94"/>
      <c r="W55" s="94"/>
      <c r="X55" s="94"/>
      <c r="Y55" s="94"/>
      <c r="Z55" s="94"/>
      <c r="AA55" s="94"/>
    </row>
    <row r="56" spans="11:27" ht="42.75" customHeight="1" x14ac:dyDescent="0.25">
      <c r="K56" s="949"/>
      <c r="L56" s="98"/>
      <c r="M56" s="29" t="str">
        <f>IFERROR(INDEX('Controles de Corrupción'!$C$10:$AN$251,MATCH('Mapa de calor Corrupción'!L56,'Controles de Corrupción'!$C$10:$C$251,0),33), " ")</f>
        <v xml:space="preserve"> </v>
      </c>
      <c r="N56" s="29" t="str">
        <f t="shared" si="2"/>
        <v xml:space="preserve"> </v>
      </c>
      <c r="O56" s="29" t="str">
        <f>IFERROR(INDEX('Controles de Corrupción'!$C$10:$AN$251,MATCH('Mapa de calor Corrupción'!L56,'Controles de Corrupción'!$C$10:$C$251,0),36)," ")</f>
        <v xml:space="preserve"> </v>
      </c>
      <c r="P56" s="29" t="str">
        <f t="shared" si="3"/>
        <v xml:space="preserve"> </v>
      </c>
      <c r="Q56" s="30" t="str">
        <f>IFERROR(INDEX('Controles de Corrupción'!$C$10:$AN$251,MATCH('Mapa de calor Corrupción'!L56,'Controles de Corrupción'!$C$10:$C$251,0),37)," ")</f>
        <v xml:space="preserve"> </v>
      </c>
      <c r="T56" s="86"/>
      <c r="U56" s="94"/>
      <c r="V56" s="94"/>
      <c r="W56" s="94"/>
      <c r="X56" s="94"/>
      <c r="Y56" s="94"/>
      <c r="Z56" s="94"/>
      <c r="AA56" s="94"/>
    </row>
    <row r="57" spans="11:27" ht="42.75" customHeight="1" x14ac:dyDescent="0.25">
      <c r="K57" s="949"/>
      <c r="L57" s="98"/>
      <c r="M57" s="29" t="str">
        <f>IFERROR(INDEX('Controles de Corrupción'!$C$10:$AN$251,MATCH('Mapa de calor Corrupción'!L57,'Controles de Corrupción'!$C$10:$C$251,0),33), " ")</f>
        <v xml:space="preserve"> </v>
      </c>
      <c r="N57" s="29" t="str">
        <f t="shared" si="2"/>
        <v xml:space="preserve"> </v>
      </c>
      <c r="O57" s="29" t="str">
        <f>IFERROR(INDEX('Controles de Corrupción'!$C$10:$AN$251,MATCH('Mapa de calor Corrupción'!L57,'Controles de Corrupción'!$C$10:$C$251,0),36)," ")</f>
        <v xml:space="preserve"> </v>
      </c>
      <c r="P57" s="29" t="str">
        <f t="shared" si="3"/>
        <v xml:space="preserve"> </v>
      </c>
      <c r="Q57" s="30" t="str">
        <f>IFERROR(INDEX('Controles de Corrupción'!$C$10:$AN$251,MATCH('Mapa de calor Corrupción'!L57,'Controles de Corrupción'!$C$10:$C$251,0),37)," ")</f>
        <v xml:space="preserve"> </v>
      </c>
      <c r="T57" s="86"/>
      <c r="U57" s="94"/>
      <c r="V57" s="94"/>
      <c r="W57" s="94"/>
      <c r="X57" s="94"/>
      <c r="Y57" s="94"/>
      <c r="Z57" s="94"/>
      <c r="AA57" s="94"/>
    </row>
    <row r="58" spans="11:27" ht="42.75" customHeight="1" x14ac:dyDescent="0.25">
      <c r="K58" s="949"/>
      <c r="L58" s="98"/>
      <c r="M58" s="29" t="str">
        <f>IFERROR(INDEX('Controles de Corrupción'!$C$10:$AN$251,MATCH('Mapa de calor Corrupción'!L58,'Controles de Corrupción'!$C$10:$C$251,0),33), " ")</f>
        <v xml:space="preserve"> </v>
      </c>
      <c r="N58" s="29" t="str">
        <f t="shared" si="2"/>
        <v xml:space="preserve"> </v>
      </c>
      <c r="O58" s="29" t="str">
        <f>IFERROR(INDEX('Controles de Corrupción'!$C$10:$AN$251,MATCH('Mapa de calor Corrupción'!L58,'Controles de Corrupción'!$C$10:$C$251,0),36)," ")</f>
        <v xml:space="preserve"> </v>
      </c>
      <c r="P58" s="29" t="str">
        <f t="shared" si="3"/>
        <v xml:space="preserve"> </v>
      </c>
      <c r="Q58" s="30" t="str">
        <f>IFERROR(INDEX('Controles de Corrupción'!$C$10:$AN$251,MATCH('Mapa de calor Corrupción'!L58,'Controles de Corrupción'!$C$10:$C$251,0),37)," ")</f>
        <v xml:space="preserve"> </v>
      </c>
      <c r="T58" s="86"/>
      <c r="U58" s="94"/>
      <c r="V58" s="94"/>
      <c r="W58" s="94"/>
      <c r="X58" s="94"/>
      <c r="Y58" s="94"/>
      <c r="Z58" s="94"/>
      <c r="AA58" s="94"/>
    </row>
    <row r="59" spans="11:27" ht="42.75" customHeight="1" x14ac:dyDescent="0.25">
      <c r="K59" s="949"/>
      <c r="L59" s="98"/>
      <c r="M59" s="29" t="str">
        <f>IFERROR(INDEX('Controles de Corrupción'!$C$10:$AN$251,MATCH('Mapa de calor Corrupción'!L59,'Controles de Corrupción'!$C$10:$C$251,0),33), " ")</f>
        <v xml:space="preserve"> </v>
      </c>
      <c r="N59" s="29" t="str">
        <f t="shared" si="2"/>
        <v xml:space="preserve"> </v>
      </c>
      <c r="O59" s="29" t="str">
        <f>IFERROR(INDEX('Controles de Corrupción'!$C$10:$AN$251,MATCH('Mapa de calor Corrupción'!L59,'Controles de Corrupción'!$C$10:$C$251,0),36)," ")</f>
        <v xml:space="preserve"> </v>
      </c>
      <c r="P59" s="29" t="str">
        <f t="shared" si="3"/>
        <v xml:space="preserve"> </v>
      </c>
      <c r="Q59" s="30" t="str">
        <f>IFERROR(INDEX('Controles de Corrupción'!$C$10:$AN$251,MATCH('Mapa de calor Corrupción'!L59,'Controles de Corrupción'!$C$10:$C$251,0),37)," ")</f>
        <v xml:space="preserve"> </v>
      </c>
    </row>
    <row r="60" spans="11:27" ht="42.75" customHeight="1" x14ac:dyDescent="0.25">
      <c r="K60" s="949"/>
      <c r="L60" s="98"/>
      <c r="M60" s="29" t="str">
        <f>IFERROR(INDEX('Controles de Corrupción'!$C$10:$AN$251,MATCH('Mapa de calor Corrupción'!L60,'Controles de Corrupción'!$C$10:$C$251,0),33), " ")</f>
        <v xml:space="preserve"> </v>
      </c>
      <c r="N60" s="29" t="str">
        <f t="shared" si="2"/>
        <v xml:space="preserve"> </v>
      </c>
      <c r="O60" s="29" t="str">
        <f>IFERROR(INDEX('Controles de Corrupción'!$C$10:$AN$251,MATCH('Mapa de calor Corrupción'!L60,'Controles de Corrupción'!$C$10:$C$251,0),36)," ")</f>
        <v xml:space="preserve"> </v>
      </c>
      <c r="P60" s="29" t="str">
        <f t="shared" si="3"/>
        <v xml:space="preserve"> </v>
      </c>
      <c r="Q60" s="30" t="str">
        <f>IFERROR(INDEX('Controles de Corrupción'!$C$10:$AN$251,MATCH('Mapa de calor Corrupción'!L60,'Controles de Corrupción'!$C$10:$C$251,0),37)," ")</f>
        <v xml:space="preserve"> </v>
      </c>
    </row>
    <row r="61" spans="11:27" ht="42.75" customHeight="1" x14ac:dyDescent="0.25">
      <c r="K61" s="949"/>
      <c r="L61" s="98"/>
      <c r="M61" s="29" t="str">
        <f>IFERROR(INDEX('Controles de Corrupción'!$C$10:$AN$251,MATCH('Mapa de calor Corrupción'!L61,'Controles de Corrupción'!$C$10:$C$251,0),33), " ")</f>
        <v xml:space="preserve"> </v>
      </c>
      <c r="N61" s="29" t="str">
        <f t="shared" si="2"/>
        <v xml:space="preserve"> </v>
      </c>
      <c r="O61" s="29" t="str">
        <f>IFERROR(INDEX('Controles de Corrupción'!$C$10:$AN$251,MATCH('Mapa de calor Corrupción'!L61,'Controles de Corrupción'!$C$10:$C$251,0),36)," ")</f>
        <v xml:space="preserve"> </v>
      </c>
      <c r="P61" s="29" t="str">
        <f t="shared" si="3"/>
        <v xml:space="preserve"> </v>
      </c>
      <c r="Q61" s="30" t="str">
        <f>IFERROR(INDEX('Controles de Corrupción'!$C$10:$AN$251,MATCH('Mapa de calor Corrupción'!L61,'Controles de Corrupción'!$C$10:$C$251,0),37)," ")</f>
        <v xml:space="preserve"> </v>
      </c>
    </row>
    <row r="62" spans="11:27" ht="42.75" customHeight="1" thickBot="1" x14ac:dyDescent="0.3">
      <c r="K62" s="950"/>
      <c r="L62" s="96"/>
      <c r="M62" s="31" t="str">
        <f>IFERROR(INDEX('Controles de Corrupción'!$C$10:$AN$251,MATCH('Mapa de calor Corrupción'!L62,'Controles de Corrupción'!$C$10:$C$251,0),33), " ")</f>
        <v xml:space="preserve"> </v>
      </c>
      <c r="N62" s="31" t="str">
        <f t="shared" si="2"/>
        <v xml:space="preserve"> </v>
      </c>
      <c r="O62" s="31" t="str">
        <f>IFERROR(INDEX('Controles de Corrupción'!$C$10:$AN$251,MATCH('Mapa de calor Corrupción'!L62,'Controles de Corrupción'!$C$10:$C$251,0),36)," ")</f>
        <v xml:space="preserve"> </v>
      </c>
      <c r="P62" s="31" t="str">
        <f t="shared" si="3"/>
        <v xml:space="preserve"> </v>
      </c>
      <c r="Q62" s="32" t="str">
        <f>IFERROR(INDEX('Controles de Corrupción'!$C$10:$AN$251,MATCH('Mapa de calor Corrupción'!L62,'Controles de Corrupción'!$C$10:$C$251,0),37)," ")</f>
        <v xml:space="preserve"> </v>
      </c>
    </row>
  </sheetData>
  <sheetProtection algorithmName="SHA-512" hashValue="F1vVeXdchhYAmCCC0jkKKPl5ZZVwSzMLNEKnoNAcLHh+Vsg6RZQBtGV8qMfu1ytwsLNthi6W9wydLnO/20qxeQ==" saltValue="dJmhGTwvCy/DhHIj5CgVSw=="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70" zoomScaleNormal="70" workbookViewId="0">
      <pane xSplit="4" ySplit="6" topLeftCell="E12" activePane="bottomRight" state="frozen"/>
      <selection pane="topRight" activeCell="E1" sqref="E1"/>
      <selection pane="bottomLeft" activeCell="A7" sqref="A7"/>
      <selection pane="bottomRight" activeCell="Q13" sqref="Q13"/>
    </sheetView>
  </sheetViews>
  <sheetFormatPr baseColWidth="10" defaultColWidth="11.42578125" defaultRowHeight="15" x14ac:dyDescent="0.25"/>
  <cols>
    <col min="1" max="1" width="4.140625" style="108" customWidth="1"/>
    <col min="2" max="2" width="11.7109375" style="39" customWidth="1"/>
    <col min="3" max="3" width="32.7109375" style="39" customWidth="1"/>
    <col min="4" max="4" width="10.42578125" style="39" customWidth="1"/>
    <col min="5" max="5" width="38.5703125" style="39" customWidth="1"/>
    <col min="6" max="6" width="11.7109375" style="78" customWidth="1"/>
    <col min="7" max="12" width="10.28515625" style="78" customWidth="1"/>
    <col min="13" max="13" width="71.140625" style="39" customWidth="1"/>
    <col min="14" max="14" width="33.140625" style="39" customWidth="1"/>
    <col min="15" max="15" width="29.140625" style="39" customWidth="1"/>
    <col min="16" max="16" width="24.42578125" style="39" customWidth="1"/>
    <col min="17" max="17" width="41.85546875" style="39" customWidth="1"/>
    <col min="18" max="16384" width="11.42578125" style="39"/>
  </cols>
  <sheetData>
    <row r="1" spans="1:90" ht="33.75" customHeight="1" thickBot="1" x14ac:dyDescent="0.3">
      <c r="A1" s="107"/>
      <c r="B1" s="138"/>
      <c r="C1" s="147"/>
      <c r="D1" s="818" t="s">
        <v>591</v>
      </c>
      <c r="E1" s="806" t="s">
        <v>592</v>
      </c>
      <c r="F1" s="820"/>
      <c r="G1" s="820"/>
      <c r="H1" s="820"/>
      <c r="I1" s="820"/>
      <c r="J1" s="820"/>
      <c r="K1" s="820"/>
      <c r="L1" s="820"/>
      <c r="M1" s="820"/>
      <c r="N1" s="820"/>
      <c r="O1" s="820"/>
      <c r="P1" s="152" t="s">
        <v>593</v>
      </c>
      <c r="Q1" s="151" t="s">
        <v>1327</v>
      </c>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1"/>
      <c r="CK1" s="803" t="s">
        <v>594</v>
      </c>
      <c r="CL1" s="804"/>
    </row>
    <row r="2" spans="1:90" ht="24" customHeight="1" thickBot="1" x14ac:dyDescent="0.3">
      <c r="A2" s="107"/>
      <c r="B2" s="137"/>
      <c r="C2" s="148"/>
      <c r="D2" s="819"/>
      <c r="E2" s="806"/>
      <c r="F2" s="820"/>
      <c r="G2" s="820"/>
      <c r="H2" s="820"/>
      <c r="I2" s="820"/>
      <c r="J2" s="820"/>
      <c r="K2" s="820"/>
      <c r="L2" s="820"/>
      <c r="M2" s="820"/>
      <c r="N2" s="820"/>
      <c r="O2" s="820"/>
      <c r="P2" s="152" t="s">
        <v>595</v>
      </c>
      <c r="Q2" s="152" t="s">
        <v>596</v>
      </c>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1"/>
      <c r="CK2" s="803" t="s">
        <v>597</v>
      </c>
      <c r="CL2" s="804"/>
    </row>
    <row r="3" spans="1:90" s="102" customFormat="1" ht="36.75" customHeight="1" thickBot="1" x14ac:dyDescent="0.3">
      <c r="A3" s="107"/>
      <c r="B3" s="137"/>
      <c r="C3" s="149"/>
      <c r="D3" s="155" t="s">
        <v>598</v>
      </c>
      <c r="E3" s="805" t="s">
        <v>1189</v>
      </c>
      <c r="F3" s="805"/>
      <c r="G3" s="805"/>
      <c r="H3" s="805"/>
      <c r="I3" s="805"/>
      <c r="J3" s="805"/>
      <c r="K3" s="805"/>
      <c r="L3" s="805"/>
      <c r="M3" s="805"/>
      <c r="N3" s="805"/>
      <c r="O3" s="806"/>
      <c r="P3" s="152" t="s">
        <v>600</v>
      </c>
      <c r="Q3" s="153">
        <v>45817</v>
      </c>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1"/>
      <c r="CK3" s="807" t="s">
        <v>601</v>
      </c>
      <c r="CL3" s="808"/>
    </row>
    <row r="4" spans="1:90" ht="27" customHeight="1" x14ac:dyDescent="0.25">
      <c r="A4" s="107"/>
      <c r="B4" s="139"/>
      <c r="C4" s="140"/>
      <c r="D4" s="141"/>
      <c r="E4" s="809" t="s">
        <v>602</v>
      </c>
      <c r="F4" s="809"/>
      <c r="G4" s="809"/>
      <c r="H4" s="809"/>
      <c r="I4" s="809"/>
      <c r="J4" s="809"/>
      <c r="K4" s="809"/>
      <c r="L4" s="809"/>
      <c r="M4" s="809"/>
      <c r="N4" s="809"/>
      <c r="O4" s="809"/>
      <c r="P4" s="142"/>
      <c r="Q4" s="124"/>
    </row>
    <row r="5" spans="1:90" customFormat="1" ht="41.25" customHeight="1" thickBot="1" x14ac:dyDescent="0.3">
      <c r="A5" s="108"/>
      <c r="B5" s="364" t="s">
        <v>603</v>
      </c>
      <c r="C5" s="180" t="str">
        <f>'Riesgos de Corrupción'!C6</f>
        <v>Gestión de Bienes y Servicios</v>
      </c>
      <c r="D5" s="365"/>
      <c r="Q5" s="366"/>
    </row>
    <row r="6" spans="1:90" s="1" customFormat="1" ht="96.75" customHeight="1" thickBot="1" x14ac:dyDescent="0.3">
      <c r="A6" s="109" t="s">
        <v>604</v>
      </c>
      <c r="B6" s="367" t="s">
        <v>254</v>
      </c>
      <c r="C6" s="355" t="s">
        <v>255</v>
      </c>
      <c r="D6" s="368" t="s">
        <v>535</v>
      </c>
      <c r="E6" s="369" t="s">
        <v>605</v>
      </c>
      <c r="F6" s="370" t="s">
        <v>576</v>
      </c>
      <c r="G6" s="370" t="s">
        <v>463</v>
      </c>
      <c r="H6" s="370" t="s">
        <v>606</v>
      </c>
      <c r="I6" s="370" t="s">
        <v>576</v>
      </c>
      <c r="J6" s="370" t="s">
        <v>463</v>
      </c>
      <c r="K6" s="370" t="s">
        <v>607</v>
      </c>
      <c r="L6" s="370" t="s">
        <v>608</v>
      </c>
      <c r="M6" s="355" t="s">
        <v>609</v>
      </c>
      <c r="N6" s="355" t="s">
        <v>610</v>
      </c>
      <c r="O6" s="355" t="s">
        <v>530</v>
      </c>
      <c r="P6" s="355" t="s">
        <v>611</v>
      </c>
      <c r="Q6" s="355" t="s">
        <v>612</v>
      </c>
      <c r="R6" s="371"/>
      <c r="S6" s="371"/>
      <c r="T6" s="371"/>
      <c r="U6" s="371"/>
      <c r="V6" s="371"/>
      <c r="W6" s="371"/>
      <c r="X6" s="371"/>
      <c r="Y6" s="371"/>
      <c r="Z6" s="371"/>
      <c r="AA6" s="371"/>
      <c r="AB6" s="371"/>
      <c r="AC6" s="371"/>
      <c r="AD6" s="371"/>
      <c r="AE6" s="371"/>
      <c r="AF6" s="371"/>
      <c r="AG6" s="371"/>
      <c r="AH6" s="371"/>
      <c r="AI6" s="371"/>
      <c r="AJ6" s="371"/>
      <c r="AK6" s="371"/>
      <c r="AL6" s="371"/>
      <c r="AM6" s="371"/>
      <c r="AN6" s="371"/>
      <c r="AO6" s="371"/>
      <c r="AP6" s="371"/>
      <c r="AQ6" s="371"/>
      <c r="AR6" s="371"/>
      <c r="AS6" s="371"/>
      <c r="AT6" s="371"/>
      <c r="AU6" s="371"/>
      <c r="AV6" s="371"/>
      <c r="AW6" s="371"/>
      <c r="AX6" s="371"/>
      <c r="AY6" s="371"/>
      <c r="AZ6" s="371"/>
      <c r="BA6" s="371"/>
      <c r="BB6" s="371"/>
      <c r="BC6" s="371"/>
      <c r="BD6" s="371"/>
      <c r="BE6" s="371"/>
      <c r="BF6" s="371"/>
      <c r="BG6" s="371"/>
      <c r="BH6" s="371"/>
      <c r="BI6" s="371"/>
      <c r="BJ6" s="371"/>
      <c r="BK6" s="371"/>
      <c r="BL6" s="371"/>
      <c r="BM6" s="371"/>
      <c r="BN6" s="371"/>
      <c r="BO6" s="371"/>
      <c r="BP6" s="371"/>
      <c r="BQ6" s="371"/>
      <c r="BR6" s="371"/>
      <c r="BS6" s="371"/>
      <c r="BT6" s="371"/>
      <c r="BU6" s="371"/>
      <c r="BV6" s="371"/>
      <c r="BW6" s="371"/>
      <c r="BX6" s="371"/>
      <c r="BY6" s="371"/>
      <c r="BZ6" s="371"/>
      <c r="CA6" s="371"/>
      <c r="CB6" s="371"/>
      <c r="CC6" s="371"/>
      <c r="CD6" s="371"/>
      <c r="CE6" s="371"/>
      <c r="CF6" s="371"/>
      <c r="CG6" s="371"/>
      <c r="CH6" s="371"/>
      <c r="CI6" s="371"/>
      <c r="CJ6" s="371"/>
      <c r="CK6" s="371"/>
      <c r="CL6" s="371"/>
    </row>
    <row r="7" spans="1:90" ht="102" x14ac:dyDescent="0.25">
      <c r="A7" s="110" t="s">
        <v>613</v>
      </c>
      <c r="B7" s="810" t="s">
        <v>73</v>
      </c>
      <c r="C7" s="812" t="str">
        <f>IFERROR(INDEX('Riesgos de Corrupción'!$B$11:$BN$100,MATCH('Mapa Riesgo Corrupción'!B7,'Riesgos de Corrupción'!$B$11:$B$100,0),2),"")</f>
        <v xml:space="preserve">Direccionamiento de procesos para favorecer a terceros. </v>
      </c>
      <c r="D7" s="886" t="str">
        <f>IFERROR(INDEX('Riesgos de Corrupción'!$B$11:$BN$100,MATCH('Mapa Riesgo Corrupción'!B7,'Riesgos de Corrupción'!$B$11:$B$100,0),4),"")</f>
        <v xml:space="preserve">Corrupción </v>
      </c>
      <c r="E7" s="812" t="str">
        <f>IFERROR(INDEX('Riesgos de Corrupción'!$B$11:$BN$100,MATCH('Mapa Riesgo Corrupción'!B7,'Riesgos de Corrupción'!$B$11:$B$100,0),5),"")</f>
        <v>CA1. Debilidad en la etapa de planeación  reflejada en los estudios previos o pliegos de condiciones.
CA2. Falta de publicidad de los procesos de contratación.</v>
      </c>
      <c r="F7" s="816" t="str">
        <f>IFERROR(INDEX('Riesgos de Corrupción'!$B$11:$BN$100,MATCH('Mapa Riesgo Corrupción'!B7,'Riesgos de Corrupción'!$B$11:$B$100,0),18),"")</f>
        <v>Rara vez</v>
      </c>
      <c r="G7" s="816" t="str">
        <f>IFERROR(INDEX('Riesgos de Corrupción'!$B$11:$BN$100,MATCH('Mapa Riesgo Corrupción'!B7,'Riesgos de Corrupción'!$B$11:$B$100,0),63),"")</f>
        <v>Catastrófico</v>
      </c>
      <c r="H7" s="980" t="str">
        <f>IFERROR(INDEX('Riesgos de Corrupción'!$B$11:$BN$100,MATCH('Mapa Riesgo Corrupción'!B7,'Riesgos de Corrupción'!$B$11:$B$100,0),64),"")</f>
        <v>Zona Extrema</v>
      </c>
      <c r="I7" s="816" t="str">
        <f>IFERROR(INDEX('Controles de Corrupción'!$C$10:$AZ$251,MATCH('Mapa Riesgo Corrupción'!B7,'Controles de Corrupción'!$C$10:$C$251,0),33),"")</f>
        <v>Rara vez</v>
      </c>
      <c r="J7" s="816" t="str">
        <f>IFERROR(INDEX('Controles de Corrupción'!$C$10:$AZ$251,MATCH('Mapa Riesgo Corrupción'!B7,'Controles de Corrupción'!$C$10:$C$251,0),36),"")</f>
        <v>Moderado</v>
      </c>
      <c r="K7" s="816" t="str">
        <f>IFERROR(INDEX('Controles de Corrupción'!$C$10:$AZ$251,MATCH('Mapa Riesgo Corrupción'!B7,'Controles de Corrupción'!$C$10:$C$251,0),37),"")</f>
        <v>Zona Moderada</v>
      </c>
      <c r="L7" s="816" t="str">
        <f>IFERROR(INDEX('Controles de Corrupción'!$C$10:$AZ$251,MATCH('Mapa Riesgo Corrupción'!B7,'Controles de Corrupción'!$C$10:$C$251,0),38),"")</f>
        <v>Reducir riesgo</v>
      </c>
      <c r="M7" s="170" t="str">
        <f>IFERROR(INDEX('Controles de Corrupción'!$C$10:$AZ$251,MATCH(A7,'Controles de Corrupción'!$B$10:$B$251,0),4),"")</f>
        <v xml:space="preserve">Verificar por parte del profesional  (funcionario o contratista) encargado del trámite en la Subdirección de Gestión Contractual cada vez que le sea asignado el reparto, que los documentos soportes que acompañan las solicitudes de contratación se encuentren  conforme las normas legales vigentes sobre la materia  y los procedimientos de la entidad. En caso de encontrar inconsistencias, realizar comités de contratación  y  capacitar  a los funcionarios de la Subdirección de Gestión Contractual. Como evidencia se deja listas de chequeo o asistencia y correos electrónicos. </v>
      </c>
      <c r="N7" s="65" t="str">
        <f>IFERROR(INDEX('Controles de Corrupción'!$C$10:$AZ$251,MATCH(A7,'Controles de Corrupción'!$B$10:$B$251,0),40),"")</f>
        <v xml:space="preserve">listas de chequeo o asistencia y muestra de correos electrónicos. </v>
      </c>
      <c r="O7" s="65" t="str">
        <f>IFERROR(INDEX('Controles de Corrupción'!$C$10:$AZ$251,MATCH(A7,'Controles de Corrupción'!$B$10:$B$251,0),41),"")</f>
        <v>Subdirección de Gestión Contractual
Designado por Subdirector gestión contractual.</v>
      </c>
      <c r="P7" s="65" t="str">
        <f>IFERROR(INDEX('Controles de Corrupción'!$C$10:$AZ$251,MATCH(A7,'Controles de Corrupción'!$B$10:$B$251,0),42),"")</f>
        <v>Permanente</v>
      </c>
      <c r="Q7" s="171" t="str">
        <f>IFERROR(INDEX('Controles de Corrupción'!$C$10:$AZ$251,MATCH(A7,'Controles de Corrupción'!$B$10:$B$251,0),47),"")</f>
        <v>Eficacia: número de verificaciones realizadas / número de solicitudes de Contratación
Efectividad: (# de procesos direccionados a terceros en el cuatrimestre - # de procesos direccionados a terceros en el periodo anterior) / # de procesos direccionados a terceros en el periodo anterior.</v>
      </c>
    </row>
    <row r="8" spans="1:90" ht="89.25" x14ac:dyDescent="0.25">
      <c r="A8" s="110" t="s">
        <v>618</v>
      </c>
      <c r="B8" s="811"/>
      <c r="C8" s="813"/>
      <c r="D8" s="815"/>
      <c r="E8" s="813"/>
      <c r="F8" s="817"/>
      <c r="G8" s="817"/>
      <c r="H8" s="884"/>
      <c r="I8" s="817"/>
      <c r="J8" s="817"/>
      <c r="K8" s="817"/>
      <c r="L8" s="817"/>
      <c r="M8" s="170" t="str">
        <f>IFERROR(INDEX('Controles de Corrupción'!$C$10:$AZ$251,MATCH(A8,'Controles de Corrupción'!$B$10:$B$251,0),4),"")</f>
        <v>Realizar por parte del profesional (funcionario o contratista) encargado del trámite de publicación en la Subdirección de Gestión Contractual cada vez que le sea asignado el reparto, los Reportes que se hacen a la dependencia sobre la publicidad de los procesos de contratación. En caso de que no se publique, se podría generar hallazgo por parte de los entes de control.Como evidencia se encuentra los reportes de la Plataforma Colombia Compra Eficiente y correos electrónicos</v>
      </c>
      <c r="N8" s="65" t="str">
        <f>IFERROR(INDEX('Controles de Corrupción'!$C$10:$AZ$251,MATCH(A8,'Controles de Corrupción'!$B$10:$B$251,0),40),"")</f>
        <v>Muestra de reportes de la Plataforma Colombia Compra Eficiente y correos electrónicos</v>
      </c>
      <c r="O8" s="65" t="str">
        <f>IFERROR(INDEX('Controles de Corrupción'!$C$10:$AZ$251,MATCH(A8,'Controles de Corrupción'!$B$10:$B$251,0),41),"")</f>
        <v>Subdirección de Gestión Contractual
Designado por Subdirector gestión contractual.</v>
      </c>
      <c r="P8" s="65" t="str">
        <f>IFERROR(INDEX('Controles de Corrupción'!$C$10:$AZ$251,MATCH(A8,'Controles de Corrupción'!$B$10:$B$251,0),42),"")</f>
        <v>Permanente</v>
      </c>
      <c r="Q8" s="171" t="str">
        <f>IFERROR(INDEX('Controles de Corrupción'!$C$10:$AZ$251,MATCH(A8,'Controles de Corrupción'!$B$10:$B$251,0),47),"")</f>
        <v>Número de publicaciones realizadas / Número de contratos realizados</v>
      </c>
    </row>
    <row r="9" spans="1:90" ht="26.25" customHeight="1" x14ac:dyDescent="0.25">
      <c r="A9" s="110" t="s">
        <v>622</v>
      </c>
      <c r="B9" s="811"/>
      <c r="C9" s="813"/>
      <c r="D9" s="815"/>
      <c r="E9" s="813"/>
      <c r="F9" s="817"/>
      <c r="G9" s="817"/>
      <c r="H9" s="884"/>
      <c r="I9" s="817"/>
      <c r="J9" s="817"/>
      <c r="K9" s="817"/>
      <c r="L9" s="817"/>
      <c r="M9" s="170" t="str">
        <f>IFERROR(INDEX('Controles de Corrupción'!$C$10:$AZ$251,MATCH(A9,'Controles de Corrupción'!$B$10:$B$251,0),4),"")</f>
        <v/>
      </c>
      <c r="N9" s="65" t="str">
        <f>IFERROR(INDEX('Controles de Corrupción'!$C$10:$AZ$251,MATCH(A9,'Controles de Corrupción'!$B$10:$B$251,0),40),"")</f>
        <v/>
      </c>
      <c r="O9" s="65" t="str">
        <f>IFERROR(INDEX('Controles de Corrupción'!$C$10:$AZ$251,MATCH(A9,'Controles de Corrupción'!$B$10:$B$251,0),41),"")</f>
        <v/>
      </c>
      <c r="P9" s="65" t="str">
        <f>IFERROR(INDEX('Controles de Corrupción'!$C$10:$AZ$251,MATCH(A9,'Controles de Corrupción'!$B$10:$B$251,0),42),"")</f>
        <v/>
      </c>
      <c r="Q9" s="171" t="str">
        <f>IFERROR(INDEX('Controles de Corrupción'!$C$10:$AZ$251,MATCH(A9,'Controles de Corrupción'!$B$10:$B$251,0),47),"")</f>
        <v/>
      </c>
    </row>
    <row r="10" spans="1:90" ht="24.75" customHeight="1" x14ac:dyDescent="0.25">
      <c r="A10" s="110" t="s">
        <v>626</v>
      </c>
      <c r="B10" s="811"/>
      <c r="C10" s="813"/>
      <c r="D10" s="815"/>
      <c r="E10" s="813"/>
      <c r="F10" s="817"/>
      <c r="G10" s="817"/>
      <c r="H10" s="884"/>
      <c r="I10" s="817"/>
      <c r="J10" s="817"/>
      <c r="K10" s="817"/>
      <c r="L10" s="817"/>
      <c r="M10" s="170" t="str">
        <f>IFERROR(INDEX('Controles de Corrupción'!$C$10:$AZ$251,MATCH(A10,'Controles de Corrupción'!$B$10:$B$251,0),4),"")</f>
        <v/>
      </c>
      <c r="N10" s="65" t="str">
        <f>IFERROR(INDEX('Controles de Corrupción'!$C$10:$AZ$251,MATCH(A10,'Controles de Corrupción'!$B$10:$B$251,0),40),"")</f>
        <v/>
      </c>
      <c r="O10" s="65" t="str">
        <f>IFERROR(INDEX('Controles de Corrupción'!$C$10:$AZ$251,MATCH(A10,'Controles de Corrupción'!$B$10:$B$251,0),41),"")</f>
        <v/>
      </c>
      <c r="P10" s="65" t="str">
        <f>IFERROR(INDEX('Controles de Corrupción'!$C$10:$AZ$251,MATCH(A10,'Controles de Corrupción'!$B$10:$B$251,0),42),"")</f>
        <v/>
      </c>
      <c r="Q10" s="171" t="str">
        <f>IFERROR(INDEX('Controles de Corrupción'!$C$10:$AZ$251,MATCH(A10,'Controles de Corrupción'!$B$10:$B$251,0),47),"")</f>
        <v/>
      </c>
    </row>
    <row r="11" spans="1:90" ht="27" customHeight="1" x14ac:dyDescent="0.25">
      <c r="A11" s="110" t="s">
        <v>627</v>
      </c>
      <c r="B11" s="811"/>
      <c r="C11" s="813"/>
      <c r="D11" s="815"/>
      <c r="E11" s="813"/>
      <c r="F11" s="817"/>
      <c r="G11" s="817"/>
      <c r="H11" s="884"/>
      <c r="I11" s="817"/>
      <c r="J11" s="817"/>
      <c r="K11" s="817"/>
      <c r="L11" s="817"/>
      <c r="M11" s="170" t="str">
        <f>IFERROR(INDEX('Controles de Corrupción'!$C$10:$AZ$251,MATCH(A11,'Controles de Corrupción'!$B$10:$B$251,0),4),"")</f>
        <v/>
      </c>
      <c r="N11" s="65" t="str">
        <f>IFERROR(INDEX('Controles de Corrupción'!$C$10:$AZ$251,MATCH(A11,'Controles de Corrupción'!$B$10:$B$251,0),40),"")</f>
        <v/>
      </c>
      <c r="O11" s="65" t="str">
        <f>IFERROR(INDEX('Controles de Corrupción'!$C$10:$AZ$251,MATCH(A11,'Controles de Corrupción'!$B$10:$B$251,0),41),"")</f>
        <v/>
      </c>
      <c r="P11" s="65" t="str">
        <f>IFERROR(INDEX('Controles de Corrupción'!$C$10:$AZ$251,MATCH(A11,'Controles de Corrupción'!$B$10:$B$251,0),42),"")</f>
        <v/>
      </c>
      <c r="Q11" s="171" t="str">
        <f>IFERROR(INDEX('Controles de Corrupción'!$C$10:$AZ$251,MATCH(A11,'Controles de Corrupción'!$B$10:$B$251,0),47),"")</f>
        <v/>
      </c>
    </row>
    <row r="12" spans="1:90" ht="25.5" customHeight="1" x14ac:dyDescent="0.25">
      <c r="A12" s="110" t="s">
        <v>628</v>
      </c>
      <c r="B12" s="811"/>
      <c r="C12" s="813"/>
      <c r="D12" s="815"/>
      <c r="E12" s="813"/>
      <c r="F12" s="817"/>
      <c r="G12" s="817"/>
      <c r="H12" s="885"/>
      <c r="I12" s="817"/>
      <c r="J12" s="817"/>
      <c r="K12" s="817"/>
      <c r="L12" s="817"/>
      <c r="M12" s="170" t="str">
        <f>IFERROR(INDEX('Controles de Corrupción'!$C$10:$AZ$251,MATCH(A12,'Controles de Corrupción'!$B$10:$B$251,0),4),"")</f>
        <v/>
      </c>
      <c r="N12" s="65" t="str">
        <f>IFERROR(INDEX('Controles de Corrupción'!$C$10:$AZ$251,MATCH(A12,'Controles de Corrupción'!$B$10:$B$251,0),40),"")</f>
        <v/>
      </c>
      <c r="O12" s="65" t="str">
        <f>IFERROR(INDEX('Controles de Corrupción'!$C$10:$AZ$251,MATCH(A12,'Controles de Corrupción'!$B$10:$B$251,0),41),"")</f>
        <v/>
      </c>
      <c r="P12" s="65" t="str">
        <f>IFERROR(INDEX('Controles de Corrupción'!$C$10:$AZ$251,MATCH(A12,'Controles de Corrupción'!$B$10:$B$251,0),42),"")</f>
        <v/>
      </c>
      <c r="Q12" s="171" t="str">
        <f>IFERROR(INDEX('Controles de Corrupción'!$C$10:$AZ$251,MATCH(A12,'Controles de Corrupción'!$B$10:$B$251,0),47),"")</f>
        <v/>
      </c>
    </row>
    <row r="13" spans="1:90" ht="178.5" x14ac:dyDescent="0.25">
      <c r="A13" s="110" t="s">
        <v>629</v>
      </c>
      <c r="B13" s="894" t="s">
        <v>79</v>
      </c>
      <c r="C13" s="979" t="str">
        <f>IFERROR(INDEX('Riesgos de Corrupción'!$B$11:$BN$100,MATCH('Mapa Riesgo Corrupción'!B13,'Riesgos de Corrupción'!$B$11:$B$100,0),2),"")</f>
        <v xml:space="preserve">Conflicto de intereses personales del funcionario y/o contratista que adelanta el proceso contractual con los intereses generales del Ministerio del Interior. </v>
      </c>
      <c r="D13" s="1019" t="str">
        <f>IFERROR(INDEX('Riesgos de Corrupción'!$B$11:$BN$100,MATCH('Mapa Riesgo Corrupción'!B13,'Riesgos de Corrupción'!$B$11:$B$100,0),4),"")</f>
        <v>Conflicto de Intereses</v>
      </c>
      <c r="E13" s="813" t="str">
        <f>IFERROR(INDEX('Riesgos de Corrupción'!$B$11:$BN$100,MATCH('Mapa Riesgo Corrupción'!B13,'Riesgos de Corrupción'!$B$11:$B$100,0),5),"")</f>
        <v xml:space="preserve">CA1. Falta de mecanismos para la detención, prevención, administración y corrección de situaciones o hechos que pueden generar un conflicto de interés.
CA2. Debilidad en la implementación del código de ética en el Ministerio del Interior.
CA3. Falta de ética profesional.
CA4. Desconocimiento de la normatividad y procedimientos que rigen la declaratoria del conflicto de intereses en el sector público colombiano. </v>
      </c>
      <c r="F13" s="817" t="str">
        <f>IFERROR(INDEX('Riesgos de Corrupción'!$B$11:$BN$100,MATCH('Mapa Riesgo Corrupción'!B13,'Riesgos de Corrupción'!$B$11:$B$100,0),18),"")</f>
        <v>Rara vez</v>
      </c>
      <c r="G13" s="817" t="str">
        <f>IFERROR(INDEX('Riesgos de Corrupción'!$B$11:$BN$100,MATCH('Mapa Riesgo Corrupción'!B13,'Riesgos de Corrupción'!$B$11:$B$100,0),63),"")</f>
        <v>Catastrófico</v>
      </c>
      <c r="H13" s="883" t="str">
        <f>IFERROR(INDEX('Riesgos de Corrupción'!$B$11:$BN$100,MATCH('Mapa Riesgo Corrupción'!B13,'Riesgos de Corrupción'!$B$11:$B$100,0),64),"")</f>
        <v>Zona Extrema</v>
      </c>
      <c r="I13" s="817" t="str">
        <f>IFERROR(INDEX('Controles de Corrupción'!$C$10:$AZ$251,MATCH('Mapa Riesgo Corrupción'!B13,'Controles de Corrupción'!$C$10:$C$251,0),33),"")</f>
        <v>Rara vez</v>
      </c>
      <c r="J13" s="817" t="str">
        <f>IFERROR(INDEX('Controles de Corrupción'!$C$10:$AZ$251,MATCH('Mapa Riesgo Corrupción'!B13,'Controles de Corrupción'!$C$10:$C$251,0),36),"")</f>
        <v>Moderado</v>
      </c>
      <c r="K13" s="817" t="str">
        <f>IFERROR(INDEX('Controles de Corrupción'!$C$10:$AZ$251,MATCH('Mapa Riesgo Corrupción'!B13,'Controles de Corrupción'!$C$10:$C$251,0),37),"")</f>
        <v>Zona Moderada</v>
      </c>
      <c r="L13" s="817" t="str">
        <f>IFERROR(INDEX('Controles de Corrupción'!$C$10:$AZ$251,MATCH('Mapa Riesgo Corrupción'!B13,'Controles de Corrupción'!$C$10:$C$251,0),38),"")</f>
        <v>Reducir riesgo</v>
      </c>
      <c r="M13" s="170" t="str">
        <f>IFERROR(INDEX('Controles de Corrupción'!$C$10:$AZ$251,MATCH(A13,'Controles de Corrupción'!$B$10:$B$251,0),4),"")</f>
        <v>Los funcionarios y contratistas de la Subdirección de Gestión Contractual,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Adicionalmente la Subdirección de Gestión Contractual solicita en la lista de chequeo la certificación del curso de integridad transparencia y lucha contra la corrupción. Como evidencia se deja oficio con soportes de manifestación de conflicto de interés puestos en conocimiento por parte de los funcionarios o contratistas al jefe inmediato y lista de chequeo.</v>
      </c>
      <c r="N13" s="65" t="str">
        <f>IFERROR(INDEX('Controles de Corrupción'!$C$10:$AZ$251,MATCH(A13,'Controles de Corrupción'!$B$10:$B$251,0),40),"")</f>
        <v>Oficio con soportes de manifestación de conflicto de interés (en los casos que aplique) y lista de chequeo.</v>
      </c>
      <c r="O13" s="65" t="str">
        <f>IFERROR(INDEX('Controles de Corrupción'!$C$10:$AZ$251,MATCH(A13,'Controles de Corrupción'!$B$10:$B$251,0),41),"")</f>
        <v xml:space="preserve">Subdirección de Gestión Contractual
Subdirector 
Funcionarios y contratistas de la Subdirección de Gestión Contractual  </v>
      </c>
      <c r="P13" s="65" t="str">
        <f>IFERROR(INDEX('Controles de Corrupción'!$C$10:$AZ$251,MATCH(A13,'Controles de Corrupción'!$B$10:$B$251,0),42),"")</f>
        <v>En todo momento</v>
      </c>
      <c r="Q13" s="171" t="str">
        <f>IFERROR(INDEX('Controles de Corrupción'!$C$10:$AZ$251,MATCH(A13,'Controles de Corrupción'!$B$10:$B$251,0),47),"")</f>
        <v>EFICTIVIDAD: Efectividad del plan de manejo de riesgos = (# de situaciones de conflicto de intereses configurados como hechos de corrupción durante el cuatrimestre)</v>
      </c>
    </row>
    <row r="14" spans="1:90" ht="231" customHeight="1" x14ac:dyDescent="0.25">
      <c r="A14" s="110" t="s">
        <v>634</v>
      </c>
      <c r="B14" s="898"/>
      <c r="C14" s="979"/>
      <c r="D14" s="1019"/>
      <c r="E14" s="813"/>
      <c r="F14" s="817"/>
      <c r="G14" s="817"/>
      <c r="H14" s="884"/>
      <c r="I14" s="817"/>
      <c r="J14" s="817"/>
      <c r="K14" s="817"/>
      <c r="L14" s="817"/>
      <c r="M14" s="170" t="str">
        <f>IFERROR(INDEX('Controles de Corrupción'!$C$10:$AZ$251,MATCH(A14,'Controles de Corrupción'!$B$10:$B$251,0),4),"")</f>
        <v>La Subdirección de Gestión Contractual solicitara a la Subdirección de Gestión Humana y la Oficina de Control Disciplinario Interno, realizar cada tres meses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de acuerdo a las necesidades que presente la Subdirección de Gestión Contractual, con el propósito de brindarle a los funcionarios o contratistas de esta subdirección,  las herramientas básicas para identificar situaciones de conflicto de intereses en las cuales puedan estar inmersos dentro de su actuar administrativo. En caso de detectar que un funcionario o contratista de la Subdirección de Gestión Contractual no cuente con las herramientas o habilidades para identificar situaciones de conflicto de intereses en las cuales pueda estar inmerso, deberá solicitarse a la Subdirección de Gestión Humana y la Oficina de Control Disciplinario Interno la capacitación respectiva. Como evidencia se deja los oficios de solicitud de capacitación y las actas de asistencia a capacitación.</v>
      </c>
      <c r="N14" s="65" t="str">
        <f>IFERROR(INDEX('Controles de Corrupción'!$C$10:$AZ$251,MATCH(A14,'Controles de Corrupción'!$B$10:$B$251,0),40),"")</f>
        <v>Oficio de solicitud capacitación y
actas de asistencia a capacitación.</v>
      </c>
      <c r="O14" s="65" t="str">
        <f>IFERROR(INDEX('Controles de Corrupción'!$C$10:$AZ$251,MATCH(A14,'Controles de Corrupción'!$B$10:$B$251,0),41),"")</f>
        <v xml:space="preserve">Subdirección de Gestión Contractual
Subdirector 
Funcionarios y contratistas de la Subdirección de Gestión Contractual </v>
      </c>
      <c r="P14" s="65" t="str">
        <f>IFERROR(INDEX('Controles de Corrupción'!$C$10:$AZ$251,MATCH(A14,'Controles de Corrupción'!$B$10:$B$251,0),42),"")</f>
        <v>Trimestral</v>
      </c>
      <c r="Q14" s="171" t="str">
        <f>IFERROR(INDEX('Controles de Corrupción'!$C$10:$AZ$251,MATCH(A14,'Controles de Corrupción'!$B$10:$B$251,0),47),"")</f>
        <v>EFICACIA: Plan de capacitaciones = (# de capacitaciones realizadas / # de capacitaciones solicitadas)</v>
      </c>
    </row>
    <row r="15" spans="1:90" ht="16.5" customHeight="1" x14ac:dyDescent="0.25">
      <c r="A15" s="110" t="s">
        <v>637</v>
      </c>
      <c r="B15" s="898"/>
      <c r="C15" s="979"/>
      <c r="D15" s="1019"/>
      <c r="E15" s="813"/>
      <c r="F15" s="817"/>
      <c r="G15" s="817"/>
      <c r="H15" s="884"/>
      <c r="I15" s="817"/>
      <c r="J15" s="817"/>
      <c r="K15" s="817"/>
      <c r="L15" s="817"/>
      <c r="M15" s="170" t="str">
        <f>IFERROR(INDEX('Controles de Corrupción'!$C$10:$AZ$251,MATCH(A15,'Controles de Corrupción'!$B$10:$B$251,0),4),"")</f>
        <v/>
      </c>
      <c r="N15" s="65" t="str">
        <f>IFERROR(INDEX('Controles de Corrupción'!$C$10:$AZ$251,MATCH(A15,'Controles de Corrupción'!$B$10:$B$251,0),40),"")</f>
        <v/>
      </c>
      <c r="O15" s="65" t="str">
        <f>IFERROR(INDEX('Controles de Corrupción'!$C$10:$AZ$251,MATCH(A15,'Controles de Corrupción'!$B$10:$B$251,0),41),"")</f>
        <v/>
      </c>
      <c r="P15" s="65" t="str">
        <f>IFERROR(INDEX('Controles de Corrupción'!$C$10:$AZ$251,MATCH(A15,'Controles de Corrupción'!$B$10:$B$251,0),42),"")</f>
        <v/>
      </c>
      <c r="Q15" s="171" t="str">
        <f>IFERROR(INDEX('Controles de Corrupción'!$C$10:$AZ$251,MATCH(A15,'Controles de Corrupción'!$B$10:$B$251,0),47),"")</f>
        <v/>
      </c>
    </row>
    <row r="16" spans="1:90" ht="20.25" customHeight="1" x14ac:dyDescent="0.25">
      <c r="A16" s="110" t="s">
        <v>638</v>
      </c>
      <c r="B16" s="898"/>
      <c r="C16" s="979"/>
      <c r="D16" s="1019"/>
      <c r="E16" s="813"/>
      <c r="F16" s="817"/>
      <c r="G16" s="817"/>
      <c r="H16" s="884"/>
      <c r="I16" s="817"/>
      <c r="J16" s="817"/>
      <c r="K16" s="817"/>
      <c r="L16" s="817"/>
      <c r="M16" s="170" t="str">
        <f>IFERROR(INDEX('Controles de Corrupción'!$C$10:$AZ$251,MATCH(A16,'Controles de Corrupción'!$B$10:$B$251,0),4),"")</f>
        <v/>
      </c>
      <c r="N16" s="65" t="str">
        <f>IFERROR(INDEX('Controles de Corrupción'!$C$10:$AZ$251,MATCH(A16,'Controles de Corrupción'!$B$10:$B$251,0),40),"")</f>
        <v/>
      </c>
      <c r="O16" s="65" t="str">
        <f>IFERROR(INDEX('Controles de Corrupción'!$C$10:$AZ$251,MATCH(A16,'Controles de Corrupción'!$B$10:$B$251,0),41),"")</f>
        <v/>
      </c>
      <c r="P16" s="65" t="str">
        <f>IFERROR(INDEX('Controles de Corrupción'!$C$10:$AZ$251,MATCH(A16,'Controles de Corrupción'!$B$10:$B$251,0),42),"")</f>
        <v/>
      </c>
      <c r="Q16" s="171" t="str">
        <f>IFERROR(INDEX('Controles de Corrupción'!$C$10:$AZ$251,MATCH(A16,'Controles de Corrupción'!$B$10:$B$251,0),47),"")</f>
        <v/>
      </c>
    </row>
    <row r="17" spans="1:17" ht="21.75" customHeight="1" x14ac:dyDescent="0.25">
      <c r="A17" s="110" t="s">
        <v>639</v>
      </c>
      <c r="B17" s="898"/>
      <c r="C17" s="979"/>
      <c r="D17" s="1019"/>
      <c r="E17" s="813"/>
      <c r="F17" s="817"/>
      <c r="G17" s="817"/>
      <c r="H17" s="884"/>
      <c r="I17" s="817"/>
      <c r="J17" s="817"/>
      <c r="K17" s="817"/>
      <c r="L17" s="817"/>
      <c r="M17" s="170" t="str">
        <f>IFERROR(INDEX('Controles de Corrupción'!$C$10:$AZ$251,MATCH(A17,'Controles de Corrupción'!$B$10:$B$251,0),4),"")</f>
        <v/>
      </c>
      <c r="N17" s="65" t="str">
        <f>IFERROR(INDEX('Controles de Corrupción'!$C$10:$AZ$251,MATCH(A17,'Controles de Corrupción'!$B$10:$B$251,0),40),"")</f>
        <v/>
      </c>
      <c r="O17" s="65" t="str">
        <f>IFERROR(INDEX('Controles de Corrupción'!$C$10:$AZ$251,MATCH(A17,'Controles de Corrupción'!$B$10:$B$251,0),41),"")</f>
        <v/>
      </c>
      <c r="P17" s="65" t="str">
        <f>IFERROR(INDEX('Controles de Corrupción'!$C$10:$AZ$251,MATCH(A17,'Controles de Corrupción'!$B$10:$B$251,0),42),"")</f>
        <v/>
      </c>
      <c r="Q17" s="171" t="str">
        <f>IFERROR(INDEX('Controles de Corrupción'!$C$10:$AZ$251,MATCH(A17,'Controles de Corrupción'!$B$10:$B$251,0),47),"")</f>
        <v/>
      </c>
    </row>
    <row r="18" spans="1:17" ht="18.75" customHeight="1" x14ac:dyDescent="0.25">
      <c r="A18" s="110" t="s">
        <v>640</v>
      </c>
      <c r="B18" s="810"/>
      <c r="C18" s="979"/>
      <c r="D18" s="1019"/>
      <c r="E18" s="813"/>
      <c r="F18" s="817"/>
      <c r="G18" s="817"/>
      <c r="H18" s="885"/>
      <c r="I18" s="817"/>
      <c r="J18" s="817"/>
      <c r="K18" s="817"/>
      <c r="L18" s="817"/>
      <c r="M18" s="170" t="str">
        <f>IFERROR(INDEX('Controles de Corrupción'!$C$10:$AZ$251,MATCH(A18,'Controles de Corrupción'!$B$10:$B$251,0),4),"")</f>
        <v/>
      </c>
      <c r="N18" s="65" t="str">
        <f>IFERROR(INDEX('Controles de Corrupción'!$C$10:$AZ$251,MATCH(A18,'Controles de Corrupción'!$B$10:$B$251,0),40),"")</f>
        <v/>
      </c>
      <c r="O18" s="65" t="str">
        <f>IFERROR(INDEX('Controles de Corrupción'!$C$10:$AZ$251,MATCH(A18,'Controles de Corrupción'!$B$10:$B$251,0),41),"")</f>
        <v/>
      </c>
      <c r="P18" s="65" t="str">
        <f>IFERROR(INDEX('Controles de Corrupción'!$C$10:$AZ$251,MATCH(A18,'Controles de Corrupción'!$B$10:$B$251,0),42),"")</f>
        <v/>
      </c>
      <c r="Q18" s="171" t="str">
        <f>IFERROR(INDEX('Controles de Corrupción'!$C$10:$AZ$251,MATCH(A18,'Controles de Corrupción'!$B$10:$B$251,0),47),"")</f>
        <v/>
      </c>
    </row>
    <row r="19" spans="1:17" ht="174.2" customHeight="1" x14ac:dyDescent="0.25">
      <c r="A19" s="110" t="s">
        <v>641</v>
      </c>
      <c r="B19" s="894"/>
      <c r="C19" s="979" t="str">
        <f>IFERROR(INDEX('Riesgos de Corrupción'!$B$11:$BN$100,MATCH('Mapa Riesgo Corrupción'!B19,'Riesgos de Corrupción'!$B$11:$B$100,0),2),"")</f>
        <v/>
      </c>
      <c r="D19" s="815" t="str">
        <f>IFERROR(INDEX('Riesgos de Corrupción'!$B$11:$BN$100,MATCH('Mapa Riesgo Corrupción'!B19,'Riesgos de Corrupción'!$B$11:$B$100,0),4),"")</f>
        <v/>
      </c>
      <c r="E19" s="813" t="str">
        <f>IFERROR(INDEX('Riesgos de Corrupción'!$B$11:$BN$100,MATCH('Mapa Riesgo Corrupción'!B19,'Riesgos de Corrupción'!$B$11:$B$100,0),5),"")</f>
        <v/>
      </c>
      <c r="F19" s="817" t="str">
        <f>IFERROR(INDEX('Riesgos de Corrupción'!$B$11:$BN$100,MATCH('Mapa Riesgo Corrupción'!B19,'Riesgos de Corrupción'!$B$11:$B$100,0),18),"")</f>
        <v/>
      </c>
      <c r="G19" s="817" t="str">
        <f>IFERROR(INDEX('Riesgos de Corrupción'!$B$11:$BN$100,MATCH('Mapa Riesgo Corrupción'!B19,'Riesgos de Corrupción'!$B$11:$B$100,0),63),"")</f>
        <v/>
      </c>
      <c r="H19" s="883" t="str">
        <f>IFERROR(INDEX('Riesgos de Corrupción'!$B$11:$BN$100,MATCH('Mapa Riesgo Corrupción'!B19,'Riesgos de Corrupción'!$B$11:$B$100,0),64),"")</f>
        <v/>
      </c>
      <c r="I19" s="817" t="str">
        <f>IFERROR(INDEX('Controles de Corrupción'!$C$10:$AZ$251,MATCH('Mapa Riesgo Corrupción'!B19,'Controles de Corrupción'!$C$10:$C$251,0),33),"")</f>
        <v/>
      </c>
      <c r="J19" s="817" t="str">
        <f>IFERROR(INDEX('Controles de Corrupción'!$C$10:$AZ$251,MATCH('Mapa Riesgo Corrupción'!B19,'Controles de Corrupción'!$C$10:$C$251,0),36),"")</f>
        <v/>
      </c>
      <c r="K19" s="817" t="str">
        <f>IFERROR(INDEX('Controles de Corrupción'!$C$10:$AZ$251,MATCH('Mapa Riesgo Corrupción'!B19,'Controles de Corrupción'!$C$10:$C$251,0),37),"")</f>
        <v/>
      </c>
      <c r="L19" s="817" t="str">
        <f>IFERROR(INDEX('Controles de Corrupción'!$C$10:$AZ$251,MATCH('Mapa Riesgo Corrupción'!B19,'Controles de Corrupción'!$C$10:$C$251,0),38),"")</f>
        <v/>
      </c>
      <c r="M19" s="170" t="str">
        <f>IFERROR(INDEX('Controles de Corrupción'!$C$10:$AZ$251,MATCH(A19,'Controles de Corrupción'!$B$10:$B$251,0),4),"")</f>
        <v/>
      </c>
      <c r="N19" s="65" t="str">
        <f>IFERROR(INDEX('Controles de Corrupción'!$C$10:$AZ$251,MATCH(A19,'Controles de Corrupción'!$B$10:$B$251,0),40),"")</f>
        <v/>
      </c>
      <c r="O19" s="65" t="str">
        <f>IFERROR(INDEX('Controles de Corrupción'!$C$10:$AZ$251,MATCH(A19,'Controles de Corrupción'!$B$10:$B$251,0),41),"")</f>
        <v/>
      </c>
      <c r="P19" s="65" t="str">
        <f>IFERROR(INDEX('Controles de Corrupción'!$C$10:$AZ$251,MATCH(A19,'Controles de Corrupción'!$B$10:$B$251,0),42),"")</f>
        <v/>
      </c>
      <c r="Q19" s="171" t="str">
        <f>IFERROR(INDEX('Controles de Corrupción'!$C$10:$AZ$251,MATCH(A19,'Controles de Corrupción'!$B$10:$B$251,0),47),"")</f>
        <v/>
      </c>
    </row>
    <row r="20" spans="1:17" ht="132" customHeight="1" x14ac:dyDescent="0.25">
      <c r="A20" s="110" t="s">
        <v>642</v>
      </c>
      <c r="B20" s="898"/>
      <c r="C20" s="979"/>
      <c r="D20" s="815"/>
      <c r="E20" s="813"/>
      <c r="F20" s="817"/>
      <c r="G20" s="817"/>
      <c r="H20" s="884"/>
      <c r="I20" s="817"/>
      <c r="J20" s="817"/>
      <c r="K20" s="817"/>
      <c r="L20" s="817"/>
      <c r="M20" s="170" t="str">
        <f>IFERROR(INDEX('Controles de Corrupción'!$C$10:$AZ$251,MATCH(A20,'Controles de Corrupción'!$B$10:$B$251,0),4),"")</f>
        <v/>
      </c>
      <c r="N20" s="65" t="str">
        <f>IFERROR(INDEX('Controles de Corrupción'!$C$10:$AZ$251,MATCH(A20,'Controles de Corrupción'!$B$10:$B$251,0),40),"")</f>
        <v/>
      </c>
      <c r="O20" s="65" t="str">
        <f>IFERROR(INDEX('Controles de Corrupción'!$C$10:$AZ$251,MATCH(A20,'Controles de Corrupción'!$B$10:$B$251,0),41),"")</f>
        <v/>
      </c>
      <c r="P20" s="65" t="str">
        <f>IFERROR(INDEX('Controles de Corrupción'!$C$10:$AZ$251,MATCH(A20,'Controles de Corrupción'!$B$10:$B$251,0),42),"")</f>
        <v/>
      </c>
      <c r="Q20" s="171" t="str">
        <f>IFERROR(INDEX('Controles de Corrupción'!$C$10:$AZ$251,MATCH(A20,'Controles de Corrupción'!$B$10:$B$251,0),47),"")</f>
        <v/>
      </c>
    </row>
    <row r="21" spans="1:17" ht="104.25" customHeight="1" x14ac:dyDescent="0.25">
      <c r="A21" s="110" t="s">
        <v>643</v>
      </c>
      <c r="B21" s="898"/>
      <c r="C21" s="979"/>
      <c r="D21" s="815"/>
      <c r="E21" s="813"/>
      <c r="F21" s="817"/>
      <c r="G21" s="817"/>
      <c r="H21" s="884"/>
      <c r="I21" s="817"/>
      <c r="J21" s="817"/>
      <c r="K21" s="817"/>
      <c r="L21" s="817"/>
      <c r="M21" s="170" t="str">
        <f>IFERROR(INDEX('Controles de Corrupción'!$C$10:$AZ$251,MATCH(A21,'Controles de Corrupción'!$B$10:$B$251,0),4),"")</f>
        <v/>
      </c>
      <c r="N21" s="65" t="str">
        <f>IFERROR(INDEX('Controles de Corrupción'!$C$10:$AZ$251,MATCH(A21,'Controles de Corrupción'!$B$10:$B$251,0),40),"")</f>
        <v/>
      </c>
      <c r="O21" s="65" t="str">
        <f>IFERROR(INDEX('Controles de Corrupción'!$C$10:$AZ$251,MATCH(A21,'Controles de Corrupción'!$B$10:$B$251,0),41),"")</f>
        <v/>
      </c>
      <c r="P21" s="65" t="str">
        <f>IFERROR(INDEX('Controles de Corrupción'!$C$10:$AZ$251,MATCH(A21,'Controles de Corrupción'!$B$10:$B$251,0),42),"")</f>
        <v/>
      </c>
      <c r="Q21" s="171" t="str">
        <f>IFERROR(INDEX('Controles de Corrupción'!$C$10:$AZ$251,MATCH(A21,'Controles de Corrupción'!$B$10:$B$251,0),47),"")</f>
        <v/>
      </c>
    </row>
    <row r="22" spans="1:17" ht="43.5" hidden="1" customHeight="1" x14ac:dyDescent="0.25">
      <c r="A22" s="110" t="s">
        <v>644</v>
      </c>
      <c r="B22" s="898"/>
      <c r="C22" s="979"/>
      <c r="D22" s="815"/>
      <c r="E22" s="813"/>
      <c r="F22" s="817"/>
      <c r="G22" s="817"/>
      <c r="H22" s="884"/>
      <c r="I22" s="817"/>
      <c r="J22" s="817"/>
      <c r="K22" s="817"/>
      <c r="L22" s="817"/>
      <c r="M22" s="170" t="str">
        <f>IFERROR(INDEX('Controles de Corrupción'!$C$10:$AZ$251,MATCH(A22,'Controles de Corrupción'!$B$10:$B$251,0),4),"")</f>
        <v/>
      </c>
      <c r="N22" s="65" t="str">
        <f>IFERROR(INDEX('Controles de Corrupción'!$C$10:$AZ$251,MATCH(A22,'Controles de Corrupción'!$B$10:$B$251,0),40),"")</f>
        <v/>
      </c>
      <c r="O22" s="65" t="str">
        <f>IFERROR(INDEX('Controles de Corrupción'!$C$10:$AZ$251,MATCH(A22,'Controles de Corrupción'!$B$10:$B$251,0),41),"")</f>
        <v/>
      </c>
      <c r="P22" s="65" t="str">
        <f>IFERROR(INDEX('Controles de Corrupción'!$C$10:$AZ$251,MATCH(A22,'Controles de Corrupción'!$B$10:$B$251,0),42),"")</f>
        <v/>
      </c>
      <c r="Q22" s="171" t="str">
        <f>IFERROR(INDEX('Controles de Corrupción'!$C$10:$AZ$251,MATCH(A22,'Controles de Corrupción'!$B$10:$B$251,0),47),"")</f>
        <v/>
      </c>
    </row>
    <row r="23" spans="1:17" ht="43.5" hidden="1" customHeight="1" x14ac:dyDescent="0.25">
      <c r="A23" s="110" t="s">
        <v>645</v>
      </c>
      <c r="B23" s="898"/>
      <c r="C23" s="979"/>
      <c r="D23" s="815"/>
      <c r="E23" s="813"/>
      <c r="F23" s="817"/>
      <c r="G23" s="817"/>
      <c r="H23" s="884"/>
      <c r="I23" s="817"/>
      <c r="J23" s="817"/>
      <c r="K23" s="817"/>
      <c r="L23" s="817"/>
      <c r="M23" s="170" t="str">
        <f>IFERROR(INDEX('Controles de Corrupción'!$C$10:$AZ$251,MATCH(A23,'Controles de Corrupción'!$B$10:$B$251,0),4),"")</f>
        <v/>
      </c>
      <c r="N23" s="65" t="str">
        <f>IFERROR(INDEX('Controles de Corrupción'!$C$10:$AZ$251,MATCH(A23,'Controles de Corrupción'!$B$10:$B$251,0),40),"")</f>
        <v/>
      </c>
      <c r="O23" s="65" t="str">
        <f>IFERROR(INDEX('Controles de Corrupción'!$C$10:$AZ$251,MATCH(A23,'Controles de Corrupción'!$B$10:$B$251,0),41),"")</f>
        <v/>
      </c>
      <c r="P23" s="65" t="str">
        <f>IFERROR(INDEX('Controles de Corrupción'!$C$10:$AZ$251,MATCH(A23,'Controles de Corrupción'!$B$10:$B$251,0),42),"")</f>
        <v/>
      </c>
      <c r="Q23" s="171" t="str">
        <f>IFERROR(INDEX('Controles de Corrupción'!$C$10:$AZ$251,MATCH(A23,'Controles de Corrupción'!$B$10:$B$251,0),47),"")</f>
        <v/>
      </c>
    </row>
    <row r="24" spans="1:17" ht="43.5" hidden="1" customHeight="1" x14ac:dyDescent="0.25">
      <c r="A24" s="110" t="s">
        <v>646</v>
      </c>
      <c r="B24" s="810"/>
      <c r="C24" s="979"/>
      <c r="D24" s="815"/>
      <c r="E24" s="813"/>
      <c r="F24" s="817"/>
      <c r="G24" s="817"/>
      <c r="H24" s="885"/>
      <c r="I24" s="817"/>
      <c r="J24" s="817"/>
      <c r="K24" s="817"/>
      <c r="L24" s="817"/>
      <c r="M24" s="170" t="str">
        <f>IFERROR(INDEX('Controles de Corrupción'!$C$10:$AZ$251,MATCH(A24,'Controles de Corrupción'!$B$10:$B$251,0),4),"")</f>
        <v/>
      </c>
      <c r="N24" s="65" t="str">
        <f>IFERROR(INDEX('Controles de Corrupción'!$C$10:$AZ$251,MATCH(A24,'Controles de Corrupción'!$B$10:$B$251,0),40),"")</f>
        <v/>
      </c>
      <c r="O24" s="65" t="str">
        <f>IFERROR(INDEX('Controles de Corrupción'!$C$10:$AZ$251,MATCH(A24,'Controles de Corrupción'!$B$10:$B$251,0),41),"")</f>
        <v/>
      </c>
      <c r="P24" s="65" t="str">
        <f>IFERROR(INDEX('Controles de Corrupción'!$C$10:$AZ$251,MATCH(A24,'Controles de Corrupción'!$B$10:$B$251,0),42),"")</f>
        <v/>
      </c>
      <c r="Q24" s="171" t="str">
        <f>IFERROR(INDEX('Controles de Corrupción'!$C$10:$AZ$251,MATCH(A24,'Controles de Corrupción'!$B$10:$B$251,0),47),"")</f>
        <v/>
      </c>
    </row>
    <row r="25" spans="1:17" ht="135.75" customHeight="1" x14ac:dyDescent="0.25">
      <c r="A25" s="110" t="s">
        <v>647</v>
      </c>
      <c r="B25" s="894"/>
      <c r="C25" s="979" t="str">
        <f>IFERROR(INDEX('Riesgos de Corrupción'!$B$11:$BN$100,MATCH('Mapa Riesgo Corrupción'!B25,'Riesgos de Corrupción'!$B$11:$B$100,0),2),"")</f>
        <v/>
      </c>
      <c r="D25" s="815" t="str">
        <f>IFERROR(INDEX('Riesgos de Corrupción'!$B$11:$BN$100,MATCH('Mapa Riesgo Corrupción'!B25,'Riesgos de Corrupción'!$B$11:$B$100,0),4),"")</f>
        <v/>
      </c>
      <c r="E25" s="813" t="str">
        <f>IFERROR(INDEX('Riesgos de Corrupción'!$B$11:$BN$100,MATCH('Mapa Riesgo Corrupción'!B25,'Riesgos de Corrupción'!$B$11:$B$100,0),5),"")</f>
        <v/>
      </c>
      <c r="F25" s="817" t="str">
        <f>IFERROR(INDEX('Riesgos de Corrupción'!$B$11:$BN$100,MATCH('Mapa Riesgo Corrupción'!B25,'Riesgos de Corrupción'!$B$11:$B$100,0),18),"")</f>
        <v/>
      </c>
      <c r="G25" s="817" t="str">
        <f>IFERROR(INDEX('Riesgos de Corrupción'!$B$11:$BN$100,MATCH('Mapa Riesgo Corrupción'!B25,'Riesgos de Corrupción'!$B$11:$B$100,0),63),"")</f>
        <v/>
      </c>
      <c r="H25" s="883" t="str">
        <f>IFERROR(INDEX('Riesgos de Corrupción'!$B$11:$BN$100,MATCH('Mapa Riesgo Corrupción'!B25,'Riesgos de Corrupción'!$B$11:$B$100,0),64),"")</f>
        <v/>
      </c>
      <c r="I25" s="817" t="str">
        <f>IFERROR(INDEX('Controles de Corrupción'!$C$10:$AZ$251,MATCH('Mapa Riesgo Corrupción'!B25,'Controles de Corrupción'!$C$10:$C$251,0),33),"")</f>
        <v/>
      </c>
      <c r="J25" s="817" t="str">
        <f>IFERROR(INDEX('Controles de Corrupción'!$C$10:$AZ$251,MATCH('Mapa Riesgo Corrupción'!B25,'Controles de Corrupción'!$C$10:$C$251,0),36),"")</f>
        <v/>
      </c>
      <c r="K25" s="817" t="str">
        <f>IFERROR(INDEX('Controles de Corrupción'!$C$10:$AZ$251,MATCH('Mapa Riesgo Corrupción'!B25,'Controles de Corrupción'!$C$10:$C$251,0),37),"")</f>
        <v/>
      </c>
      <c r="L25" s="817" t="str">
        <f>IFERROR(INDEX('Controles de Corrupción'!$C$10:$AZ$251,MATCH('Mapa Riesgo Corrupción'!B25,'Controles de Corrupción'!$C$10:$C$251,0),38),"")</f>
        <v/>
      </c>
      <c r="M25" s="170" t="str">
        <f>IFERROR(INDEX('Controles de Corrupción'!$C$10:$AZ$251,MATCH(A25,'Controles de Corrupción'!$B$10:$B$251,0),4),"")</f>
        <v/>
      </c>
      <c r="N25" s="65" t="str">
        <f>IFERROR(INDEX('Controles de Corrupción'!$C$10:$AZ$251,MATCH(A25,'Controles de Corrupción'!$B$10:$B$251,0),40),"")</f>
        <v/>
      </c>
      <c r="O25" s="65" t="str">
        <f>IFERROR(INDEX('Controles de Corrupción'!$C$10:$AZ$251,MATCH(A25,'Controles de Corrupción'!$B$10:$B$251,0),41),"")</f>
        <v/>
      </c>
      <c r="P25" s="65" t="str">
        <f>IFERROR(INDEX('Controles de Corrupción'!$C$10:$AZ$251,MATCH(A25,'Controles de Corrupción'!$B$10:$B$251,0),42),"")</f>
        <v/>
      </c>
      <c r="Q25" s="171" t="str">
        <f>IFERROR(INDEX('Controles de Corrupción'!$C$10:$AZ$251,MATCH(A25,'Controles de Corrupción'!$B$10:$B$251,0),47),"")</f>
        <v/>
      </c>
    </row>
    <row r="26" spans="1:17" ht="135.75" customHeight="1" x14ac:dyDescent="0.25">
      <c r="A26" s="110" t="s">
        <v>648</v>
      </c>
      <c r="B26" s="898"/>
      <c r="C26" s="979"/>
      <c r="D26" s="815"/>
      <c r="E26" s="813"/>
      <c r="F26" s="817"/>
      <c r="G26" s="817"/>
      <c r="H26" s="884"/>
      <c r="I26" s="817"/>
      <c r="J26" s="817"/>
      <c r="K26" s="817"/>
      <c r="L26" s="817"/>
      <c r="M26" s="170" t="str">
        <f>IFERROR(INDEX('Controles de Corrupción'!$C$10:$AZ$251,MATCH(A26,'Controles de Corrupción'!$B$10:$B$251,0),4),"")</f>
        <v/>
      </c>
      <c r="N26" s="65" t="str">
        <f>IFERROR(INDEX('Controles de Corrupción'!$C$10:$AZ$251,MATCH(A26,'Controles de Corrupción'!$B$10:$B$251,0),40),"")</f>
        <v/>
      </c>
      <c r="O26" s="65" t="str">
        <f>IFERROR(INDEX('Controles de Corrupción'!$C$10:$AZ$251,MATCH(A26,'Controles de Corrupción'!$B$10:$B$251,0),41),"")</f>
        <v/>
      </c>
      <c r="P26" s="65" t="str">
        <f>IFERROR(INDEX('Controles de Corrupción'!$C$10:$AZ$251,MATCH(A26,'Controles de Corrupción'!$B$10:$B$251,0),42),"")</f>
        <v/>
      </c>
      <c r="Q26" s="171" t="str">
        <f>IFERROR(INDEX('Controles de Corrupción'!$C$10:$AZ$251,MATCH(A26,'Controles de Corrupción'!$B$10:$B$251,0),47),"")</f>
        <v/>
      </c>
    </row>
    <row r="27" spans="1:17" ht="43.5" hidden="1" customHeight="1" x14ac:dyDescent="0.25">
      <c r="A27" s="110" t="s">
        <v>649</v>
      </c>
      <c r="B27" s="898"/>
      <c r="C27" s="979"/>
      <c r="D27" s="815"/>
      <c r="E27" s="813"/>
      <c r="F27" s="817"/>
      <c r="G27" s="817"/>
      <c r="H27" s="884"/>
      <c r="I27" s="817"/>
      <c r="J27" s="817"/>
      <c r="K27" s="817"/>
      <c r="L27" s="817"/>
      <c r="M27" s="170" t="str">
        <f>IFERROR(INDEX('Controles de Corrupción'!$C$10:$AZ$251,MATCH(A27,'Controles de Corrupción'!$B$10:$B$251,0),4),"")</f>
        <v/>
      </c>
      <c r="N27" s="65" t="str">
        <f>IFERROR(INDEX('Controles de Corrupción'!$C$10:$AZ$251,MATCH(A27,'Controles de Corrupción'!$B$10:$B$251,0),40),"")</f>
        <v/>
      </c>
      <c r="O27" s="65" t="str">
        <f>IFERROR(INDEX('Controles de Corrupción'!$C$10:$AZ$251,MATCH(A27,'Controles de Corrupción'!$B$10:$B$251,0),41),"")</f>
        <v/>
      </c>
      <c r="P27" s="65" t="str">
        <f>IFERROR(INDEX('Controles de Corrupción'!$C$10:$AZ$251,MATCH(A27,'Controles de Corrupción'!$B$10:$B$251,0),42),"")</f>
        <v/>
      </c>
      <c r="Q27" s="171" t="str">
        <f>IFERROR(INDEX('Controles de Corrupción'!$C$10:$AZ$251,MATCH(A27,'Controles de Corrupción'!$B$10:$B$251,0),47),"")</f>
        <v/>
      </c>
    </row>
    <row r="28" spans="1:17" ht="43.5" hidden="1" customHeight="1" x14ac:dyDescent="0.25">
      <c r="A28" s="110" t="s">
        <v>650</v>
      </c>
      <c r="B28" s="898"/>
      <c r="C28" s="979"/>
      <c r="D28" s="815"/>
      <c r="E28" s="813"/>
      <c r="F28" s="817"/>
      <c r="G28" s="817"/>
      <c r="H28" s="884"/>
      <c r="I28" s="817"/>
      <c r="J28" s="817"/>
      <c r="K28" s="817"/>
      <c r="L28" s="817"/>
      <c r="M28" s="170" t="str">
        <f>IFERROR(INDEX('Controles de Corrupción'!$C$10:$AZ$251,MATCH(A28,'Controles de Corrupción'!$B$10:$B$251,0),4),"")</f>
        <v/>
      </c>
      <c r="N28" s="65" t="str">
        <f>IFERROR(INDEX('Controles de Corrupción'!$C$10:$AZ$251,MATCH(A28,'Controles de Corrupción'!$B$10:$B$251,0),40),"")</f>
        <v/>
      </c>
      <c r="O28" s="65" t="str">
        <f>IFERROR(INDEX('Controles de Corrupción'!$C$10:$AZ$251,MATCH(A28,'Controles de Corrupción'!$B$10:$B$251,0),41),"")</f>
        <v/>
      </c>
      <c r="P28" s="65" t="str">
        <f>IFERROR(INDEX('Controles de Corrupción'!$C$10:$AZ$251,MATCH(A28,'Controles de Corrupción'!$B$10:$B$251,0),42),"")</f>
        <v/>
      </c>
      <c r="Q28" s="171" t="str">
        <f>IFERROR(INDEX('Controles de Corrupción'!$C$10:$AZ$251,MATCH(A28,'Controles de Corrupción'!$B$10:$B$251,0),47),"")</f>
        <v/>
      </c>
    </row>
    <row r="29" spans="1:17" ht="43.5" hidden="1" customHeight="1" x14ac:dyDescent="0.25">
      <c r="A29" s="110" t="s">
        <v>651</v>
      </c>
      <c r="B29" s="898"/>
      <c r="C29" s="979"/>
      <c r="D29" s="815"/>
      <c r="E29" s="813"/>
      <c r="F29" s="817"/>
      <c r="G29" s="817"/>
      <c r="H29" s="884"/>
      <c r="I29" s="817"/>
      <c r="J29" s="817"/>
      <c r="K29" s="817"/>
      <c r="L29" s="817"/>
      <c r="M29" s="170" t="str">
        <f>IFERROR(INDEX('Controles de Corrupción'!$C$10:$AZ$251,MATCH(A29,'Controles de Corrupción'!$B$10:$B$251,0),4),"")</f>
        <v/>
      </c>
      <c r="N29" s="65" t="str">
        <f>IFERROR(INDEX('Controles de Corrupción'!$C$10:$AZ$251,MATCH(A29,'Controles de Corrupción'!$B$10:$B$251,0),40),"")</f>
        <v/>
      </c>
      <c r="O29" s="65" t="str">
        <f>IFERROR(INDEX('Controles de Corrupción'!$C$10:$AZ$251,MATCH(A29,'Controles de Corrupción'!$B$10:$B$251,0),41),"")</f>
        <v/>
      </c>
      <c r="P29" s="65" t="str">
        <f>IFERROR(INDEX('Controles de Corrupción'!$C$10:$AZ$251,MATCH(A29,'Controles de Corrupción'!$B$10:$B$251,0),42),"")</f>
        <v/>
      </c>
      <c r="Q29" s="171" t="str">
        <f>IFERROR(INDEX('Controles de Corrupción'!$C$10:$AZ$251,MATCH(A29,'Controles de Corrupción'!$B$10:$B$251,0),47),"")</f>
        <v/>
      </c>
    </row>
    <row r="30" spans="1:17" ht="43.5" hidden="1" customHeight="1" x14ac:dyDescent="0.25">
      <c r="A30" s="110" t="s">
        <v>652</v>
      </c>
      <c r="B30" s="810"/>
      <c r="C30" s="979"/>
      <c r="D30" s="815"/>
      <c r="E30" s="813"/>
      <c r="F30" s="817"/>
      <c r="G30" s="817"/>
      <c r="H30" s="885"/>
      <c r="I30" s="817"/>
      <c r="J30" s="817"/>
      <c r="K30" s="817"/>
      <c r="L30" s="817"/>
      <c r="M30" s="170" t="str">
        <f>IFERROR(INDEX('Controles de Corrupción'!$C$10:$AZ$251,MATCH(A30,'Controles de Corrupción'!$B$10:$B$251,0),4),"")</f>
        <v/>
      </c>
      <c r="N30" s="65" t="str">
        <f>IFERROR(INDEX('Controles de Corrupción'!$C$10:$AZ$251,MATCH(A30,'Controles de Corrupción'!$B$10:$B$251,0),40),"")</f>
        <v/>
      </c>
      <c r="O30" s="65" t="str">
        <f>IFERROR(INDEX('Controles de Corrupción'!$C$10:$AZ$251,MATCH(A30,'Controles de Corrupción'!$B$10:$B$251,0),41),"")</f>
        <v/>
      </c>
      <c r="P30" s="65" t="str">
        <f>IFERROR(INDEX('Controles de Corrupción'!$C$10:$AZ$251,MATCH(A30,'Controles de Corrupción'!$B$10:$B$251,0),42),"")</f>
        <v/>
      </c>
      <c r="Q30" s="171" t="str">
        <f>IFERROR(INDEX('Controles de Corrupción'!$C$10:$AZ$251,MATCH(A30,'Controles de Corrupción'!$B$10:$B$251,0),47),"")</f>
        <v/>
      </c>
    </row>
    <row r="31" spans="1:17" ht="125.45" customHeight="1" x14ac:dyDescent="0.25">
      <c r="A31" s="110" t="s">
        <v>653</v>
      </c>
      <c r="B31" s="894"/>
      <c r="C31" s="979" t="str">
        <f>IFERROR(INDEX('Riesgos de Corrupción'!$B$11:$BN$100,MATCH('Mapa Riesgo Corrupción'!B31,'Riesgos de Corrupción'!$B$11:$B$100,0),2),"")</f>
        <v/>
      </c>
      <c r="D31" s="815" t="str">
        <f>IFERROR(INDEX('Riesgos de Corrupción'!$B$11:$BN$100,MATCH('Mapa Riesgo Corrupción'!B31,'Riesgos de Corrupción'!$B$11:$B$100,0),4),"")</f>
        <v/>
      </c>
      <c r="E31" s="813" t="str">
        <f>IFERROR(INDEX('Riesgos de Corrupción'!$B$11:$BN$100,MATCH('Mapa Riesgo Corrupción'!B31,'Riesgos de Corrupción'!$B$11:$B$100,0),5),"")</f>
        <v/>
      </c>
      <c r="F31" s="817" t="str">
        <f>IFERROR(INDEX('Riesgos de Corrupción'!$B$11:$BN$100,MATCH('Mapa Riesgo Corrupción'!B31,'Riesgos de Corrupción'!$B$11:$B$100,0),18),"")</f>
        <v/>
      </c>
      <c r="G31" s="817" t="str">
        <f>IFERROR(INDEX('Riesgos de Corrupción'!$B$11:$BN$100,MATCH('Mapa Riesgo Corrupción'!B31,'Riesgos de Corrupción'!$B$11:$B$100,0),63),"")</f>
        <v/>
      </c>
      <c r="H31" s="883" t="str">
        <f>IFERROR(INDEX('Riesgos de Corrupción'!$B$11:$BN$100,MATCH('Mapa Riesgo Corrupción'!B31,'Riesgos de Corrupción'!$B$11:$B$100,0),64),"")</f>
        <v/>
      </c>
      <c r="I31" s="817" t="str">
        <f>IFERROR(INDEX('Controles de Corrupción'!$C$10:$AZ$251,MATCH('Mapa Riesgo Corrupción'!B31,'Controles de Corrupción'!$C$10:$C$251,0),33),"")</f>
        <v/>
      </c>
      <c r="J31" s="817" t="str">
        <f>IFERROR(INDEX('Controles de Corrupción'!$C$10:$AZ$251,MATCH('Mapa Riesgo Corrupción'!B31,'Controles de Corrupción'!$C$10:$C$251,0),36),"")</f>
        <v/>
      </c>
      <c r="K31" s="817" t="str">
        <f>IFERROR(INDEX('Controles de Corrupción'!$C$10:$AZ$251,MATCH('Mapa Riesgo Corrupción'!B31,'Controles de Corrupción'!$C$10:$C$251,0),37),"")</f>
        <v/>
      </c>
      <c r="L31" s="817" t="str">
        <f>IFERROR(INDEX('Controles de Corrupción'!$C$10:$AZ$251,MATCH('Mapa Riesgo Corrupción'!B31,'Controles de Corrupción'!$C$10:$C$251,0),38),"")</f>
        <v/>
      </c>
      <c r="M31" s="170" t="str">
        <f>IFERROR(INDEX('Controles de Corrupción'!$C$10:$AZ$251,MATCH(A31,'Controles de Corrupción'!$B$10:$B$251,0),4),"")</f>
        <v/>
      </c>
      <c r="N31" s="65" t="str">
        <f>IFERROR(INDEX('Controles de Corrupción'!$C$10:$AZ$251,MATCH(A31,'Controles de Corrupción'!$B$10:$B$251,0),40),"")</f>
        <v/>
      </c>
      <c r="O31" s="65" t="str">
        <f>IFERROR(INDEX('Controles de Corrupción'!$C$10:$AZ$251,MATCH(A31,'Controles de Corrupción'!$B$10:$B$251,0),41),"")</f>
        <v/>
      </c>
      <c r="P31" s="65" t="str">
        <f>IFERROR(INDEX('Controles de Corrupción'!$C$10:$AZ$251,MATCH(A31,'Controles de Corrupción'!$B$10:$B$251,0),42),"")</f>
        <v/>
      </c>
      <c r="Q31" s="171" t="str">
        <f>IFERROR(INDEX('Controles de Corrupción'!$C$10:$AZ$251,MATCH(A31,'Controles de Corrupción'!$B$10:$B$251,0),47),"")</f>
        <v/>
      </c>
    </row>
    <row r="32" spans="1:17" ht="159.75" customHeight="1" x14ac:dyDescent="0.25">
      <c r="A32" s="110" t="s">
        <v>654</v>
      </c>
      <c r="B32" s="898"/>
      <c r="C32" s="979"/>
      <c r="D32" s="815"/>
      <c r="E32" s="813"/>
      <c r="F32" s="817"/>
      <c r="G32" s="817"/>
      <c r="H32" s="884"/>
      <c r="I32" s="817"/>
      <c r="J32" s="817"/>
      <c r="K32" s="817"/>
      <c r="L32" s="817"/>
      <c r="M32" s="170" t="str">
        <f>IFERROR(INDEX('Controles de Corrupción'!$C$10:$AZ$251,MATCH(A32,'Controles de Corrupción'!$B$10:$B$251,0),4),"")</f>
        <v/>
      </c>
      <c r="N32" s="170" t="str">
        <f>IFERROR(INDEX('Controles de Corrupción'!$C$10:$AZ$251,MATCH(A32,'Controles de Corrupción'!$B$10:$B$251,0),40),"")</f>
        <v/>
      </c>
      <c r="O32" s="65" t="str">
        <f>IFERROR(INDEX('Controles de Corrupción'!$C$10:$AZ$251,MATCH(A32,'Controles de Corrupción'!$B$10:$B$251,0),41),"")</f>
        <v/>
      </c>
      <c r="P32" s="65" t="str">
        <f>IFERROR(INDEX('Controles de Corrupción'!$C$10:$AZ$251,MATCH(A32,'Controles de Corrupción'!$B$10:$B$251,0),42),"")</f>
        <v/>
      </c>
      <c r="Q32" s="171" t="str">
        <f>IFERROR(INDEX('Controles de Corrupción'!$C$10:$AZ$251,MATCH(A32,'Controles de Corrupción'!$B$10:$B$251,0),47),"")</f>
        <v/>
      </c>
    </row>
    <row r="33" spans="1:17" ht="43.5" hidden="1" customHeight="1" x14ac:dyDescent="0.25">
      <c r="A33" s="110" t="s">
        <v>655</v>
      </c>
      <c r="B33" s="898"/>
      <c r="C33" s="979"/>
      <c r="D33" s="815"/>
      <c r="E33" s="813"/>
      <c r="F33" s="817"/>
      <c r="G33" s="817"/>
      <c r="H33" s="884"/>
      <c r="I33" s="817"/>
      <c r="J33" s="817"/>
      <c r="K33" s="817"/>
      <c r="L33" s="817"/>
      <c r="M33" s="170" t="str">
        <f>IFERROR(INDEX('Controles de Corrupción'!$C$10:$AZ$251,MATCH(A33,'Controles de Corrupción'!$B$10:$B$251,0),4),"")</f>
        <v/>
      </c>
      <c r="N33" s="65" t="str">
        <f>IFERROR(INDEX('Controles de Corrupción'!$C$10:$AZ$251,MATCH(A33,'Controles de Corrupción'!$B$10:$B$251,0),40),"")</f>
        <v/>
      </c>
      <c r="O33" s="65" t="str">
        <f>IFERROR(INDEX('Controles de Corrupción'!$C$10:$AZ$251,MATCH(A33,'Controles de Corrupción'!$B$10:$B$251,0),41),"")</f>
        <v/>
      </c>
      <c r="P33" s="65" t="str">
        <f>IFERROR(INDEX('Controles de Corrupción'!$C$10:$AZ$251,MATCH(A33,'Controles de Corrupción'!$B$10:$B$251,0),42),"")</f>
        <v/>
      </c>
      <c r="Q33" s="171" t="str">
        <f>IFERROR(INDEX('Controles de Corrupción'!$C$10:$AZ$251,MATCH(A33,'Controles de Corrupción'!$B$10:$B$251,0),47),"")</f>
        <v/>
      </c>
    </row>
    <row r="34" spans="1:17" ht="43.5" hidden="1" customHeight="1" x14ac:dyDescent="0.25">
      <c r="A34" s="110" t="s">
        <v>656</v>
      </c>
      <c r="B34" s="898"/>
      <c r="C34" s="979"/>
      <c r="D34" s="815"/>
      <c r="E34" s="813"/>
      <c r="F34" s="817"/>
      <c r="G34" s="817"/>
      <c r="H34" s="884"/>
      <c r="I34" s="817"/>
      <c r="J34" s="817"/>
      <c r="K34" s="817"/>
      <c r="L34" s="817"/>
      <c r="M34" s="170" t="str">
        <f>IFERROR(INDEX('Controles de Corrupción'!$C$10:$AZ$251,MATCH(A34,'Controles de Corrupción'!$B$10:$B$251,0),4),"")</f>
        <v/>
      </c>
      <c r="N34" s="65" t="str">
        <f>IFERROR(INDEX('Controles de Corrupción'!$C$10:$AZ$251,MATCH(A34,'Controles de Corrupción'!$B$10:$B$251,0),40),"")</f>
        <v/>
      </c>
      <c r="O34" s="65" t="str">
        <f>IFERROR(INDEX('Controles de Corrupción'!$C$10:$AZ$251,MATCH(A34,'Controles de Corrupción'!$B$10:$B$251,0),41),"")</f>
        <v/>
      </c>
      <c r="P34" s="65" t="str">
        <f>IFERROR(INDEX('Controles de Corrupción'!$C$10:$AZ$251,MATCH(A34,'Controles de Corrupción'!$B$10:$B$251,0),42),"")</f>
        <v/>
      </c>
      <c r="Q34" s="171" t="str">
        <f>IFERROR(INDEX('Controles de Corrupción'!$C$10:$AZ$251,MATCH(A34,'Controles de Corrupción'!$B$10:$B$251,0),47),"")</f>
        <v/>
      </c>
    </row>
    <row r="35" spans="1:17" ht="43.5" hidden="1" customHeight="1" x14ac:dyDescent="0.25">
      <c r="A35" s="110" t="s">
        <v>657</v>
      </c>
      <c r="B35" s="898"/>
      <c r="C35" s="979"/>
      <c r="D35" s="815"/>
      <c r="E35" s="813"/>
      <c r="F35" s="817"/>
      <c r="G35" s="817"/>
      <c r="H35" s="884"/>
      <c r="I35" s="817"/>
      <c r="J35" s="817"/>
      <c r="K35" s="817"/>
      <c r="L35" s="817"/>
      <c r="M35" s="170" t="str">
        <f>IFERROR(INDEX('Controles de Corrupción'!$C$10:$AZ$251,MATCH(A35,'Controles de Corrupción'!$B$10:$B$251,0),4),"")</f>
        <v/>
      </c>
      <c r="N35" s="65" t="str">
        <f>IFERROR(INDEX('Controles de Corrupción'!$C$10:$AZ$251,MATCH(A35,'Controles de Corrupción'!$B$10:$B$251,0),40),"")</f>
        <v/>
      </c>
      <c r="O35" s="65" t="str">
        <f>IFERROR(INDEX('Controles de Corrupción'!$C$10:$AZ$251,MATCH(A35,'Controles de Corrupción'!$B$10:$B$251,0),41),"")</f>
        <v/>
      </c>
      <c r="P35" s="65" t="str">
        <f>IFERROR(INDEX('Controles de Corrupción'!$C$10:$AZ$251,MATCH(A35,'Controles de Corrupción'!$B$10:$B$251,0),42),"")</f>
        <v/>
      </c>
      <c r="Q35" s="171" t="str">
        <f>IFERROR(INDEX('Controles de Corrupción'!$C$10:$AZ$251,MATCH(A35,'Controles de Corrupción'!$B$10:$B$251,0),47),"")</f>
        <v/>
      </c>
    </row>
    <row r="36" spans="1:17" ht="43.5" hidden="1" customHeight="1" x14ac:dyDescent="0.25">
      <c r="A36" s="110" t="s">
        <v>658</v>
      </c>
      <c r="B36" s="810"/>
      <c r="C36" s="979"/>
      <c r="D36" s="815"/>
      <c r="E36" s="813"/>
      <c r="F36" s="817"/>
      <c r="G36" s="817"/>
      <c r="H36" s="885"/>
      <c r="I36" s="817"/>
      <c r="J36" s="817"/>
      <c r="K36" s="817"/>
      <c r="L36" s="817"/>
      <c r="M36" s="170" t="str">
        <f>IFERROR(INDEX('Controles de Corrupción'!$C$10:$AZ$251,MATCH(A36,'Controles de Corrupción'!$B$10:$B$251,0),4),"")</f>
        <v/>
      </c>
      <c r="N36" s="65" t="str">
        <f>IFERROR(INDEX('Controles de Corrupción'!$C$10:$AZ$251,MATCH(A36,'Controles de Corrupción'!$B$10:$B$251,0),40),"")</f>
        <v/>
      </c>
      <c r="O36" s="65" t="str">
        <f>IFERROR(INDEX('Controles de Corrupción'!$C$10:$AZ$251,MATCH(A36,'Controles de Corrupción'!$B$10:$B$251,0),41),"")</f>
        <v/>
      </c>
      <c r="P36" s="65" t="str">
        <f>IFERROR(INDEX('Controles de Corrupción'!$C$10:$AZ$251,MATCH(A36,'Controles de Corrupción'!$B$10:$B$251,0),42),"")</f>
        <v/>
      </c>
      <c r="Q36" s="57" t="str">
        <f>IFERROR(INDEX('Controles de Corrupción'!$C$10:$AZ$251,MATCH(A36,'Controles de Corrupción'!$B$10:$B$251,0),47),"")</f>
        <v/>
      </c>
    </row>
    <row r="37" spans="1:17" ht="207" customHeight="1" x14ac:dyDescent="0.25">
      <c r="A37" s="110" t="s">
        <v>659</v>
      </c>
      <c r="B37" s="894"/>
      <c r="C37" s="979" t="str">
        <f>IFERROR(INDEX('Riesgos de Corrupción'!$B$11:$BN$100,MATCH('Mapa Riesgo Corrupción'!B37,'Riesgos de Corrupción'!$B$11:$B$100,0),2),"")</f>
        <v/>
      </c>
      <c r="D37" s="815" t="str">
        <f>IFERROR(INDEX('Riesgos de Corrupción'!$B$11:$BN$100,MATCH('Mapa Riesgo Corrupción'!B37,'Riesgos de Corrupción'!$B$11:$B$100,0),4),"")</f>
        <v/>
      </c>
      <c r="E37" s="813" t="str">
        <f>IFERROR(INDEX('Riesgos de Corrupción'!$B$11:$BN$100,MATCH('Mapa Riesgo Corrupción'!B37,'Riesgos de Corrupción'!$B$11:$B$100,0),5),"")</f>
        <v/>
      </c>
      <c r="F37" s="817" t="str">
        <f>IFERROR(INDEX('Riesgos de Corrupción'!$B$11:$BN$100,MATCH('Mapa Riesgo Corrupción'!B37,'Riesgos de Corrupción'!$B$11:$B$100,0),18),"")</f>
        <v/>
      </c>
      <c r="G37" s="817" t="str">
        <f>IFERROR(INDEX('Riesgos de Corrupción'!$B$11:$BN$100,MATCH('Mapa Riesgo Corrupción'!B37,'Riesgos de Corrupción'!$B$11:$B$100,0),63),"")</f>
        <v/>
      </c>
      <c r="H37" s="883" t="str">
        <f>IFERROR(INDEX('Riesgos de Corrupción'!$B$11:$BN$100,MATCH('Mapa Riesgo Corrupción'!B37,'Riesgos de Corrupción'!$B$11:$B$100,0),64),"")</f>
        <v/>
      </c>
      <c r="I37" s="817" t="str">
        <f>IFERROR(INDEX('Controles de Corrupción'!$C$10:$AZ$251,MATCH('Mapa Riesgo Corrupción'!B37,'Controles de Corrupción'!$C$10:$C$251,0),33),"")</f>
        <v/>
      </c>
      <c r="J37" s="817" t="str">
        <f>IFERROR(INDEX('Controles de Corrupción'!$C$10:$AZ$251,MATCH('Mapa Riesgo Corrupción'!B37,'Controles de Corrupción'!$C$10:$C$251,0),36),"")</f>
        <v/>
      </c>
      <c r="K37" s="817" t="str">
        <f>IFERROR(INDEX('Controles de Corrupción'!$C$10:$AZ$251,MATCH('Mapa Riesgo Corrupción'!B37,'Controles de Corrupción'!$C$10:$C$251,0),37),"")</f>
        <v/>
      </c>
      <c r="L37" s="817" t="str">
        <f>IFERROR(INDEX('Controles de Corrupción'!$C$10:$AZ$251,MATCH('Mapa Riesgo Corrupción'!B37,'Controles de Corrupción'!$C$10:$C$251,0),38),"")</f>
        <v/>
      </c>
      <c r="M37" s="170" t="str">
        <f>IFERROR(INDEX('Controles de Corrupción'!$C$10:$AZ$251,MATCH(A37,'Controles de Corrupción'!$B$10:$B$251,0),4),"")</f>
        <v/>
      </c>
      <c r="N37" s="65" t="str">
        <f>IFERROR(INDEX('Controles de Corrupción'!$C$10:$AZ$251,MATCH(A37,'Controles de Corrupción'!$B$10:$B$251,0),40),"")</f>
        <v/>
      </c>
      <c r="O37" s="65" t="str">
        <f>IFERROR(INDEX('Controles de Corrupción'!$C$10:$AZ$251,MATCH(A37,'Controles de Corrupción'!$B$10:$B$251,0),41),"")</f>
        <v/>
      </c>
      <c r="P37" s="65" t="str">
        <f>IFERROR(INDEX('Controles de Corrupción'!$C$10:$AZ$251,MATCH(A37,'Controles de Corrupción'!$B$10:$B$251,0),42),"")</f>
        <v/>
      </c>
      <c r="Q37" s="171" t="str">
        <f>IFERROR(INDEX('Controles de Corrupción'!$C$10:$AZ$251,MATCH(A37,'Controles de Corrupción'!$B$10:$B$251,0),47),"")</f>
        <v/>
      </c>
    </row>
    <row r="38" spans="1:17" ht="43.5" hidden="1" customHeight="1" x14ac:dyDescent="0.25">
      <c r="A38" s="110" t="s">
        <v>660</v>
      </c>
      <c r="B38" s="898"/>
      <c r="C38" s="979"/>
      <c r="D38" s="815"/>
      <c r="E38" s="813"/>
      <c r="F38" s="817"/>
      <c r="G38" s="817"/>
      <c r="H38" s="884"/>
      <c r="I38" s="817"/>
      <c r="J38" s="817"/>
      <c r="K38" s="817"/>
      <c r="L38" s="817"/>
      <c r="M38" s="170" t="str">
        <f>IFERROR(INDEX('Controles de Corrupción'!$C$10:$AZ$251,MATCH(A38,'Controles de Corrupción'!$B$10:$B$251,0),4),"")</f>
        <v/>
      </c>
      <c r="N38" s="65" t="str">
        <f>IFERROR(INDEX('Controles de Corrupción'!$C$10:$AZ$251,MATCH(A38,'Controles de Corrupción'!$B$10:$B$251,0),40),"")</f>
        <v/>
      </c>
      <c r="O38" s="65" t="str">
        <f>IFERROR(INDEX('Controles de Corrupción'!$C$10:$AZ$251,MATCH(A38,'Controles de Corrupción'!$B$10:$B$251,0),41),"")</f>
        <v/>
      </c>
      <c r="P38" s="65" t="str">
        <f>IFERROR(INDEX('Controles de Corrupción'!$C$10:$AZ$251,MATCH(A38,'Controles de Corrupción'!$B$10:$B$251,0),42),"")</f>
        <v/>
      </c>
      <c r="Q38" s="57" t="str">
        <f>IFERROR(INDEX('Controles de Corrupción'!$C$10:$AZ$251,MATCH(A38,'Controles de Corrupción'!$B$10:$B$251,0),47),"")</f>
        <v/>
      </c>
    </row>
    <row r="39" spans="1:17" ht="43.5" hidden="1" customHeight="1" x14ac:dyDescent="0.25">
      <c r="A39" s="110" t="s">
        <v>661</v>
      </c>
      <c r="B39" s="898"/>
      <c r="C39" s="979"/>
      <c r="D39" s="815"/>
      <c r="E39" s="813"/>
      <c r="F39" s="817"/>
      <c r="G39" s="817"/>
      <c r="H39" s="884"/>
      <c r="I39" s="817"/>
      <c r="J39" s="817"/>
      <c r="K39" s="817"/>
      <c r="L39" s="817"/>
      <c r="M39" s="170" t="str">
        <f>IFERROR(INDEX('Controles de Corrupción'!$C$10:$AZ$251,MATCH(A39,'Controles de Corrupción'!$B$10:$B$251,0),4),"")</f>
        <v/>
      </c>
      <c r="N39" s="65" t="str">
        <f>IFERROR(INDEX('Controles de Corrupción'!$C$10:$AZ$251,MATCH(A39,'Controles de Corrupción'!$B$10:$B$251,0),40),"")</f>
        <v/>
      </c>
      <c r="O39" s="65" t="str">
        <f>IFERROR(INDEX('Controles de Corrupción'!$C$10:$AZ$251,MATCH(A39,'Controles de Corrupción'!$B$10:$B$251,0),41),"")</f>
        <v/>
      </c>
      <c r="P39" s="65" t="str">
        <f>IFERROR(INDEX('Controles de Corrupción'!$C$10:$AZ$251,MATCH(A39,'Controles de Corrupción'!$B$10:$B$251,0),42),"")</f>
        <v/>
      </c>
      <c r="Q39" s="57" t="str">
        <f>IFERROR(INDEX('Controles de Corrupción'!$C$10:$AZ$251,MATCH(A39,'Controles de Corrupción'!$B$10:$B$251,0),47),"")</f>
        <v/>
      </c>
    </row>
    <row r="40" spans="1:17" ht="43.5" hidden="1" customHeight="1" x14ac:dyDescent="0.25">
      <c r="A40" s="110" t="s">
        <v>662</v>
      </c>
      <c r="B40" s="898"/>
      <c r="C40" s="979"/>
      <c r="D40" s="815"/>
      <c r="E40" s="813"/>
      <c r="F40" s="817"/>
      <c r="G40" s="817"/>
      <c r="H40" s="884"/>
      <c r="I40" s="817"/>
      <c r="J40" s="817"/>
      <c r="K40" s="817"/>
      <c r="L40" s="817"/>
      <c r="M40" s="170" t="str">
        <f>IFERROR(INDEX('Controles de Corrupción'!$C$10:$AZ$251,MATCH(A40,'Controles de Corrupción'!$B$10:$B$251,0),4),"")</f>
        <v/>
      </c>
      <c r="N40" s="65" t="str">
        <f>IFERROR(INDEX('Controles de Corrupción'!$C$10:$AZ$251,MATCH(A40,'Controles de Corrupción'!$B$10:$B$251,0),40),"")</f>
        <v/>
      </c>
      <c r="O40" s="65" t="str">
        <f>IFERROR(INDEX('Controles de Corrupción'!$C$10:$AZ$251,MATCH(A40,'Controles de Corrupción'!$B$10:$B$251,0),41),"")</f>
        <v/>
      </c>
      <c r="P40" s="65" t="str">
        <f>IFERROR(INDEX('Controles de Corrupción'!$C$10:$AZ$251,MATCH(A40,'Controles de Corrupción'!$B$10:$B$251,0),42),"")</f>
        <v/>
      </c>
      <c r="Q40" s="57" t="str">
        <f>IFERROR(INDEX('Controles de Corrupción'!$C$10:$AZ$251,MATCH(A40,'Controles de Corrupción'!$B$10:$B$251,0),47),"")</f>
        <v/>
      </c>
    </row>
    <row r="41" spans="1:17" ht="43.5" hidden="1" customHeight="1" x14ac:dyDescent="0.25">
      <c r="A41" s="110" t="s">
        <v>663</v>
      </c>
      <c r="B41" s="898"/>
      <c r="C41" s="979"/>
      <c r="D41" s="815"/>
      <c r="E41" s="813"/>
      <c r="F41" s="817"/>
      <c r="G41" s="817"/>
      <c r="H41" s="884"/>
      <c r="I41" s="817"/>
      <c r="J41" s="817"/>
      <c r="K41" s="817"/>
      <c r="L41" s="817"/>
      <c r="M41" s="170" t="str">
        <f>IFERROR(INDEX('Controles de Corrupción'!$C$10:$AZ$251,MATCH(A41,'Controles de Corrupción'!$B$10:$B$251,0),4),"")</f>
        <v/>
      </c>
      <c r="N41" s="65" t="str">
        <f>IFERROR(INDEX('Controles de Corrupción'!$C$10:$AZ$251,MATCH(A41,'Controles de Corrupción'!$B$10:$B$251,0),40),"")</f>
        <v/>
      </c>
      <c r="O41" s="65" t="str">
        <f>IFERROR(INDEX('Controles de Corrupción'!$C$10:$AZ$251,MATCH(A41,'Controles de Corrupción'!$B$10:$B$251,0),41),"")</f>
        <v/>
      </c>
      <c r="P41" s="65" t="str">
        <f>IFERROR(INDEX('Controles de Corrupción'!$C$10:$AZ$251,MATCH(A41,'Controles de Corrupción'!$B$10:$B$251,0),42),"")</f>
        <v/>
      </c>
      <c r="Q41" s="57" t="str">
        <f>IFERROR(INDEX('Controles de Corrupción'!$C$10:$AZ$251,MATCH(A41,'Controles de Corrupción'!$B$10:$B$251,0),47),"")</f>
        <v/>
      </c>
    </row>
    <row r="42" spans="1:17" ht="43.5" hidden="1" customHeight="1" x14ac:dyDescent="0.25">
      <c r="A42" s="110" t="s">
        <v>664</v>
      </c>
      <c r="B42" s="810"/>
      <c r="C42" s="979"/>
      <c r="D42" s="815"/>
      <c r="E42" s="813"/>
      <c r="F42" s="817"/>
      <c r="G42" s="817"/>
      <c r="H42" s="885"/>
      <c r="I42" s="817"/>
      <c r="J42" s="817"/>
      <c r="K42" s="817"/>
      <c r="L42" s="817"/>
      <c r="M42" s="170" t="str">
        <f>IFERROR(INDEX('Controles de Corrupción'!$C$10:$AZ$251,MATCH(A42,'Controles de Corrupción'!$B$10:$B$251,0),4),"")</f>
        <v/>
      </c>
      <c r="N42" s="65" t="str">
        <f>IFERROR(INDEX('Controles de Corrupción'!$C$10:$AZ$251,MATCH(A42,'Controles de Corrupción'!$B$10:$B$251,0),40),"")</f>
        <v/>
      </c>
      <c r="O42" s="65" t="str">
        <f>IFERROR(INDEX('Controles de Corrupción'!$C$10:$AZ$251,MATCH(A42,'Controles de Corrupción'!$B$10:$B$251,0),41),"")</f>
        <v/>
      </c>
      <c r="P42" s="65" t="str">
        <f>IFERROR(INDEX('Controles de Corrupción'!$C$10:$AZ$251,MATCH(A42,'Controles de Corrupción'!$B$10:$B$251,0),42),"")</f>
        <v/>
      </c>
      <c r="Q42" s="57" t="str">
        <f>IFERROR(INDEX('Controles de Corrupción'!$C$10:$AZ$251,MATCH(A42,'Controles de Corrupción'!$B$10:$B$251,0),47),"")</f>
        <v/>
      </c>
    </row>
    <row r="43" spans="1:17" ht="210.75" customHeight="1" x14ac:dyDescent="0.25">
      <c r="A43" s="110" t="s">
        <v>665</v>
      </c>
      <c r="B43" s="894"/>
      <c r="C43" s="979" t="str">
        <f>IFERROR(INDEX('Riesgos de Corrupción'!$B$11:$BN$100,MATCH('Mapa Riesgo Corrupción'!B43,'Riesgos de Corrupción'!$B$11:$B$100,0),2),"")</f>
        <v/>
      </c>
      <c r="D43" s="815" t="str">
        <f>IFERROR(INDEX('Riesgos de Corrupción'!$B$11:$BN$100,MATCH('Mapa Riesgo Corrupción'!B43,'Riesgos de Corrupción'!$B$11:$B$100,0),4),"")</f>
        <v/>
      </c>
      <c r="E43" s="813" t="str">
        <f>IFERROR(INDEX('Riesgos de Corrupción'!$B$11:$BN$100,MATCH('Mapa Riesgo Corrupción'!B43,'Riesgos de Corrupción'!$B$11:$B$100,0),5),"")</f>
        <v/>
      </c>
      <c r="F43" s="817" t="str">
        <f>IFERROR(INDEX('Riesgos de Corrupción'!$B$11:$BN$100,MATCH('Mapa Riesgo Corrupción'!B43,'Riesgos de Corrupción'!$B$11:$B$100,0),18),"")</f>
        <v/>
      </c>
      <c r="G43" s="817" t="str">
        <f>IFERROR(INDEX('Riesgos de Corrupción'!$B$11:$BN$100,MATCH('Mapa Riesgo Corrupción'!B43,'Riesgos de Corrupción'!$B$11:$B$100,0),63),"")</f>
        <v/>
      </c>
      <c r="H43" s="883" t="str">
        <f>IFERROR(INDEX('Riesgos de Corrupción'!$B$11:$BN$100,MATCH('Mapa Riesgo Corrupción'!B43,'Riesgos de Corrupción'!$B$11:$B$100,0),64),"")</f>
        <v/>
      </c>
      <c r="I43" s="817" t="str">
        <f>IFERROR(INDEX('Controles de Corrupción'!$C$10:$AZ$251,MATCH('Mapa Riesgo Corrupción'!B43,'Controles de Corrupción'!$C$10:$C$251,0),33),"")</f>
        <v/>
      </c>
      <c r="J43" s="817" t="str">
        <f>IFERROR(INDEX('Controles de Corrupción'!$C$10:$AZ$251,MATCH('Mapa Riesgo Corrupción'!B43,'Controles de Corrupción'!$C$10:$C$251,0),36),"")</f>
        <v/>
      </c>
      <c r="K43" s="817" t="str">
        <f>IFERROR(INDEX('Controles de Corrupción'!$C$10:$AZ$251,MATCH('Mapa Riesgo Corrupción'!B43,'Controles de Corrupción'!$C$10:$C$251,0),37),"")</f>
        <v/>
      </c>
      <c r="L43" s="817" t="str">
        <f>IFERROR(INDEX('Controles de Corrupción'!$C$10:$AZ$251,MATCH('Mapa Riesgo Corrupción'!B43,'Controles de Corrupción'!$C$10:$C$251,0),38),"")</f>
        <v/>
      </c>
      <c r="M43" s="170" t="str">
        <f>IFERROR(INDEX('Controles de Corrupción'!$C$10:$AZ$251,MATCH(A43,'Controles de Corrupción'!$B$10:$B$251,0),4),"")</f>
        <v/>
      </c>
      <c r="N43" s="65" t="str">
        <f>IFERROR(INDEX('Controles de Corrupción'!$C$10:$AZ$251,MATCH(A43,'Controles de Corrupción'!$B$10:$B$251,0),40),"")</f>
        <v/>
      </c>
      <c r="O43" s="65" t="str">
        <f>IFERROR(INDEX('Controles de Corrupción'!$C$10:$AZ$251,MATCH(A43,'Controles de Corrupción'!$B$10:$B$251,0),41),"")</f>
        <v/>
      </c>
      <c r="P43" s="65" t="str">
        <f>IFERROR(INDEX('Controles de Corrupción'!$C$10:$AZ$251,MATCH(A43,'Controles de Corrupción'!$B$10:$B$251,0),42),"")</f>
        <v/>
      </c>
      <c r="Q43" s="171" t="str">
        <f>IFERROR(INDEX('Controles de Corrupción'!$C$10:$AZ$251,MATCH(A43,'Controles de Corrupción'!$B$10:$B$251,0),47),"")</f>
        <v/>
      </c>
    </row>
    <row r="44" spans="1:17" ht="43.5" hidden="1" customHeight="1" x14ac:dyDescent="0.25">
      <c r="A44" s="110" t="s">
        <v>666</v>
      </c>
      <c r="B44" s="898"/>
      <c r="C44" s="979"/>
      <c r="D44" s="815"/>
      <c r="E44" s="813"/>
      <c r="F44" s="817"/>
      <c r="G44" s="817"/>
      <c r="H44" s="884"/>
      <c r="I44" s="817"/>
      <c r="J44" s="817"/>
      <c r="K44" s="817"/>
      <c r="L44" s="817"/>
      <c r="M44" s="170" t="str">
        <f>IFERROR(INDEX('Controles de Corrupción'!$C$10:$AZ$251,MATCH(A44,'Controles de Corrupción'!$B$10:$B$251,0),4),"")</f>
        <v/>
      </c>
      <c r="N44" s="65" t="str">
        <f>IFERROR(INDEX('Controles de Corrupción'!$C$10:$AZ$251,MATCH(A44,'Controles de Corrupción'!$B$10:$B$251,0),40),"")</f>
        <v/>
      </c>
      <c r="O44" s="65" t="str">
        <f>IFERROR(INDEX('Controles de Corrupción'!$C$10:$AZ$251,MATCH(A44,'Controles de Corrupción'!$B$10:$B$251,0),41),"")</f>
        <v/>
      </c>
      <c r="P44" s="65" t="str">
        <f>IFERROR(INDEX('Controles de Corrupción'!$C$10:$AZ$251,MATCH(A44,'Controles de Corrupción'!$B$10:$B$251,0),42),"")</f>
        <v/>
      </c>
      <c r="Q44" s="57" t="str">
        <f>IFERROR(INDEX('Controles de Corrupción'!$C$10:$AZ$251,MATCH(A44,'Controles de Corrupción'!$B$10:$B$251,0),47),"")</f>
        <v/>
      </c>
    </row>
    <row r="45" spans="1:17" ht="43.5" hidden="1" customHeight="1" x14ac:dyDescent="0.25">
      <c r="A45" s="110" t="s">
        <v>667</v>
      </c>
      <c r="B45" s="898"/>
      <c r="C45" s="979"/>
      <c r="D45" s="815"/>
      <c r="E45" s="813"/>
      <c r="F45" s="817"/>
      <c r="G45" s="817"/>
      <c r="H45" s="884"/>
      <c r="I45" s="817"/>
      <c r="J45" s="817"/>
      <c r="K45" s="817"/>
      <c r="L45" s="817"/>
      <c r="M45" s="170" t="str">
        <f>IFERROR(INDEX('Controles de Corrupción'!$C$10:$AZ$251,MATCH(A45,'Controles de Corrupción'!$B$10:$B$251,0),4),"")</f>
        <v/>
      </c>
      <c r="N45" s="65" t="str">
        <f>IFERROR(INDEX('Controles de Corrupción'!$C$10:$AZ$251,MATCH(A45,'Controles de Corrupción'!$B$10:$B$251,0),40),"")</f>
        <v/>
      </c>
      <c r="O45" s="65" t="str">
        <f>IFERROR(INDEX('Controles de Corrupción'!$C$10:$AZ$251,MATCH(A45,'Controles de Corrupción'!$B$10:$B$251,0),41),"")</f>
        <v/>
      </c>
      <c r="P45" s="65" t="str">
        <f>IFERROR(INDEX('Controles de Corrupción'!$C$10:$AZ$251,MATCH(A45,'Controles de Corrupción'!$B$10:$B$251,0),42),"")</f>
        <v/>
      </c>
      <c r="Q45" s="57" t="str">
        <f>IFERROR(INDEX('Controles de Corrupción'!$C$10:$AZ$251,MATCH(A45,'Controles de Corrupción'!$B$10:$B$251,0),47),"")</f>
        <v/>
      </c>
    </row>
    <row r="46" spans="1:17" ht="43.5" hidden="1" customHeight="1" x14ac:dyDescent="0.25">
      <c r="A46" s="110" t="s">
        <v>668</v>
      </c>
      <c r="B46" s="898"/>
      <c r="C46" s="979"/>
      <c r="D46" s="815"/>
      <c r="E46" s="813"/>
      <c r="F46" s="817"/>
      <c r="G46" s="817"/>
      <c r="H46" s="884"/>
      <c r="I46" s="817"/>
      <c r="J46" s="817"/>
      <c r="K46" s="817"/>
      <c r="L46" s="817"/>
      <c r="M46" s="170" t="str">
        <f>IFERROR(INDEX('Controles de Corrupción'!$C$10:$AZ$251,MATCH(A46,'Controles de Corrupción'!$B$10:$B$251,0),4),"")</f>
        <v/>
      </c>
      <c r="N46" s="65" t="str">
        <f>IFERROR(INDEX('Controles de Corrupción'!$C$10:$AZ$251,MATCH(A46,'Controles de Corrupción'!$B$10:$B$251,0),40),"")</f>
        <v/>
      </c>
      <c r="O46" s="65" t="str">
        <f>IFERROR(INDEX('Controles de Corrupción'!$C$10:$AZ$251,MATCH(A46,'Controles de Corrupción'!$B$10:$B$251,0),41),"")</f>
        <v/>
      </c>
      <c r="P46" s="65" t="str">
        <f>IFERROR(INDEX('Controles de Corrupción'!$C$10:$AZ$251,MATCH(A46,'Controles de Corrupción'!$B$10:$B$251,0),42),"")</f>
        <v/>
      </c>
      <c r="Q46" s="57" t="str">
        <f>IFERROR(INDEX('Controles de Corrupción'!$C$10:$AZ$251,MATCH(A46,'Controles de Corrupción'!$B$10:$B$251,0),47),"")</f>
        <v/>
      </c>
    </row>
    <row r="47" spans="1:17" ht="43.5" hidden="1" customHeight="1" x14ac:dyDescent="0.25">
      <c r="A47" s="110" t="s">
        <v>669</v>
      </c>
      <c r="B47" s="898"/>
      <c r="C47" s="979"/>
      <c r="D47" s="815"/>
      <c r="E47" s="813"/>
      <c r="F47" s="817"/>
      <c r="G47" s="817"/>
      <c r="H47" s="884"/>
      <c r="I47" s="817"/>
      <c r="J47" s="817"/>
      <c r="K47" s="817"/>
      <c r="L47" s="817"/>
      <c r="M47" s="170" t="str">
        <f>IFERROR(INDEX('Controles de Corrupción'!$C$10:$AZ$251,MATCH(A47,'Controles de Corrupción'!$B$10:$B$251,0),4),"")</f>
        <v/>
      </c>
      <c r="N47" s="65" t="str">
        <f>IFERROR(INDEX('Controles de Corrupción'!$C$10:$AZ$251,MATCH(A47,'Controles de Corrupción'!$B$10:$B$251,0),40),"")</f>
        <v/>
      </c>
      <c r="O47" s="65" t="str">
        <f>IFERROR(INDEX('Controles de Corrupción'!$C$10:$AZ$251,MATCH(A47,'Controles de Corrupción'!$B$10:$B$251,0),41),"")</f>
        <v/>
      </c>
      <c r="P47" s="65" t="str">
        <f>IFERROR(INDEX('Controles de Corrupción'!$C$10:$AZ$251,MATCH(A47,'Controles de Corrupción'!$B$10:$B$251,0),42),"")</f>
        <v/>
      </c>
      <c r="Q47" s="57" t="str">
        <f>IFERROR(INDEX('Controles de Corrupción'!$C$10:$AZ$251,MATCH(A47,'Controles de Corrupción'!$B$10:$B$251,0),47),"")</f>
        <v/>
      </c>
    </row>
    <row r="48" spans="1:17" ht="43.5" hidden="1" customHeight="1" x14ac:dyDescent="0.25">
      <c r="A48" s="110" t="s">
        <v>670</v>
      </c>
      <c r="B48" s="810"/>
      <c r="C48" s="979"/>
      <c r="D48" s="815"/>
      <c r="E48" s="813"/>
      <c r="F48" s="817"/>
      <c r="G48" s="817"/>
      <c r="H48" s="885"/>
      <c r="I48" s="817"/>
      <c r="J48" s="817"/>
      <c r="K48" s="817"/>
      <c r="L48" s="817"/>
      <c r="M48" s="170" t="str">
        <f>IFERROR(INDEX('Controles de Corrupción'!$C$10:$AZ$251,MATCH(A48,'Controles de Corrupción'!$B$10:$B$251,0),4),"")</f>
        <v/>
      </c>
      <c r="N48" s="65" t="str">
        <f>IFERROR(INDEX('Controles de Corrupción'!$C$10:$AZ$251,MATCH(A48,'Controles de Corrupción'!$B$10:$B$251,0),40),"")</f>
        <v/>
      </c>
      <c r="O48" s="65" t="str">
        <f>IFERROR(INDEX('Controles de Corrupción'!$C$10:$AZ$251,MATCH(A48,'Controles de Corrupción'!$B$10:$B$251,0),41),"")</f>
        <v/>
      </c>
      <c r="P48" s="65" t="str">
        <f>IFERROR(INDEX('Controles de Corrupción'!$C$10:$AZ$251,MATCH(A48,'Controles de Corrupción'!$B$10:$B$251,0),42),"")</f>
        <v/>
      </c>
      <c r="Q48" s="57" t="str">
        <f>IFERROR(INDEX('Controles de Corrupción'!$C$10:$AZ$251,MATCH(A48,'Controles de Corrupción'!$B$10:$B$251,0),47),"")</f>
        <v/>
      </c>
    </row>
    <row r="49" spans="1:17" ht="43.5" customHeight="1" x14ac:dyDescent="0.25">
      <c r="A49" s="110" t="s">
        <v>671</v>
      </c>
      <c r="B49" s="894"/>
      <c r="C49" s="979" t="str">
        <f>IFERROR(INDEX('Riesgos de Corrupción'!$B$11:$BN$100,MATCH('Mapa Riesgo Corrupción'!B49,'Riesgos de Corrupción'!$B$11:$B$100,0),2),"")</f>
        <v/>
      </c>
      <c r="D49" s="815" t="str">
        <f>IFERROR(INDEX('Riesgos de Corrupción'!$B$11:$BN$100,MATCH('Mapa Riesgo Corrupción'!B49,'Riesgos de Corrupción'!$B$11:$B$100,0),4),"")</f>
        <v/>
      </c>
      <c r="E49" s="813" t="str">
        <f>IFERROR(INDEX('Riesgos de Corrupción'!$B$11:$BN$100,MATCH('Mapa Riesgo Corrupción'!B49,'Riesgos de Corrupción'!$B$11:$B$100,0),5),"")</f>
        <v/>
      </c>
      <c r="F49" s="817" t="str">
        <f>IFERROR(INDEX('Riesgos de Corrupción'!$B$11:$BN$100,MATCH('Mapa Riesgo Corrupción'!B49,'Riesgos de Corrupción'!$B$11:$B$100,0),18),"")</f>
        <v/>
      </c>
      <c r="G49" s="817" t="str">
        <f>IFERROR(INDEX('Riesgos de Corrupción'!$B$11:$BN$100,MATCH('Mapa Riesgo Corrupción'!B49,'Riesgos de Corrupción'!$B$11:$B$100,0),63),"")</f>
        <v/>
      </c>
      <c r="H49" s="883" t="str">
        <f>IFERROR(INDEX('Riesgos de Corrupción'!$B$11:$BN$100,MATCH('Mapa Riesgo Corrupción'!B49,'Riesgos de Corrupción'!$B$11:$B$100,0),64),"")</f>
        <v/>
      </c>
      <c r="I49" s="817" t="str">
        <f>IFERROR(INDEX('Controles de Corrupción'!$C$10:$AZ$251,MATCH('Mapa Riesgo Corrupción'!B49,'Controles de Corrupción'!$C$10:$C$251,0),33),"")</f>
        <v/>
      </c>
      <c r="J49" s="817" t="str">
        <f>IFERROR(INDEX('Controles de Corrupción'!$C$10:$AZ$251,MATCH('Mapa Riesgo Corrupción'!B49,'Controles de Corrupción'!$C$10:$C$251,0),36),"")</f>
        <v/>
      </c>
      <c r="K49" s="817" t="str">
        <f>IFERROR(INDEX('Controles de Corrupción'!$C$10:$AZ$251,MATCH('Mapa Riesgo Corrupción'!B49,'Controles de Corrupción'!$C$10:$C$251,0),37),"")</f>
        <v/>
      </c>
      <c r="L49" s="817" t="str">
        <f>IFERROR(INDEX('Controles de Corrupción'!$C$10:$AZ$251,MATCH('Mapa Riesgo Corrupción'!B49,'Controles de Corrupción'!$C$10:$C$251,0),38),"")</f>
        <v/>
      </c>
      <c r="M49" s="170" t="str">
        <f>IFERROR(INDEX('Controles de Corrupción'!$C$10:$AZ$251,MATCH(A49,'Controles de Corrupción'!$B$10:$B$251,0),4),"")</f>
        <v/>
      </c>
      <c r="N49" s="65" t="str">
        <f>IFERROR(INDEX('Controles de Corrupción'!$C$10:$AZ$251,MATCH(A49,'Controles de Corrupción'!$B$10:$B$251,0),40),"")</f>
        <v/>
      </c>
      <c r="O49" s="65" t="str">
        <f>IFERROR(INDEX('Controles de Corrupción'!$C$10:$AZ$251,MATCH(A49,'Controles de Corrupción'!$B$10:$B$251,0),41),"")</f>
        <v/>
      </c>
      <c r="P49" s="65" t="str">
        <f>IFERROR(INDEX('Controles de Corrupción'!$C$10:$AZ$251,MATCH(A49,'Controles de Corrupción'!$B$10:$B$251,0),42),"")</f>
        <v/>
      </c>
      <c r="Q49" s="57" t="str">
        <f>IFERROR(INDEX('Controles de Corrupción'!$C$10:$AZ$251,MATCH(A49,'Controles de Corrupción'!$B$10:$B$251,0),47),"")</f>
        <v/>
      </c>
    </row>
    <row r="50" spans="1:17" ht="43.5" customHeight="1" x14ac:dyDescent="0.25">
      <c r="A50" s="110" t="s">
        <v>672</v>
      </c>
      <c r="B50" s="898"/>
      <c r="C50" s="979"/>
      <c r="D50" s="815"/>
      <c r="E50" s="813"/>
      <c r="F50" s="817"/>
      <c r="G50" s="817"/>
      <c r="H50" s="884"/>
      <c r="I50" s="817"/>
      <c r="J50" s="817"/>
      <c r="K50" s="817"/>
      <c r="L50" s="817"/>
      <c r="M50" s="170" t="str">
        <f>IFERROR(INDEX('Controles de Corrupción'!$C$10:$AZ$251,MATCH(A50,'Controles de Corrupción'!$B$10:$B$251,0),4),"")</f>
        <v/>
      </c>
      <c r="N50" s="65" t="str">
        <f>IFERROR(INDEX('Controles de Corrupción'!$C$10:$AZ$251,MATCH(A50,'Controles de Corrupción'!$B$10:$B$251,0),40),"")</f>
        <v/>
      </c>
      <c r="O50" s="65" t="str">
        <f>IFERROR(INDEX('Controles de Corrupción'!$C$10:$AZ$251,MATCH(A50,'Controles de Corrupción'!$B$10:$B$251,0),41),"")</f>
        <v/>
      </c>
      <c r="P50" s="65" t="str">
        <f>IFERROR(INDEX('Controles de Corrupción'!$C$10:$AZ$251,MATCH(A50,'Controles de Corrupción'!$B$10:$B$251,0),42),"")</f>
        <v/>
      </c>
      <c r="Q50" s="57" t="str">
        <f>IFERROR(INDEX('Controles de Corrupción'!$C$10:$AZ$251,MATCH(A50,'Controles de Corrupción'!$B$10:$B$251,0),47),"")</f>
        <v/>
      </c>
    </row>
    <row r="51" spans="1:17" ht="43.5" customHeight="1" x14ac:dyDescent="0.25">
      <c r="A51" s="110" t="s">
        <v>673</v>
      </c>
      <c r="B51" s="898"/>
      <c r="C51" s="979"/>
      <c r="D51" s="815"/>
      <c r="E51" s="813"/>
      <c r="F51" s="817"/>
      <c r="G51" s="817"/>
      <c r="H51" s="884"/>
      <c r="I51" s="817"/>
      <c r="J51" s="817"/>
      <c r="K51" s="817"/>
      <c r="L51" s="817"/>
      <c r="M51" s="170" t="str">
        <f>IFERROR(INDEX('Controles de Corrupción'!$C$10:$AZ$251,MATCH(A51,'Controles de Corrupción'!$B$10:$B$251,0),4),"")</f>
        <v/>
      </c>
      <c r="N51" s="65" t="str">
        <f>IFERROR(INDEX('Controles de Corrupción'!$C$10:$AZ$251,MATCH(A51,'Controles de Corrupción'!$B$10:$B$251,0),40),"")</f>
        <v/>
      </c>
      <c r="O51" s="65" t="str">
        <f>IFERROR(INDEX('Controles de Corrupción'!$C$10:$AZ$251,MATCH(A51,'Controles de Corrupción'!$B$10:$B$251,0),41),"")</f>
        <v/>
      </c>
      <c r="P51" s="65" t="str">
        <f>IFERROR(INDEX('Controles de Corrupción'!$C$10:$AZ$251,MATCH(A51,'Controles de Corrupción'!$B$10:$B$251,0),42),"")</f>
        <v/>
      </c>
      <c r="Q51" s="57" t="str">
        <f>IFERROR(INDEX('Controles de Corrupción'!$C$10:$AZ$251,MATCH(A51,'Controles de Corrupción'!$B$10:$B$251,0),47),"")</f>
        <v/>
      </c>
    </row>
    <row r="52" spans="1:17" ht="43.5" customHeight="1" x14ac:dyDescent="0.25">
      <c r="A52" s="110" t="s">
        <v>674</v>
      </c>
      <c r="B52" s="898"/>
      <c r="C52" s="979"/>
      <c r="D52" s="815"/>
      <c r="E52" s="813"/>
      <c r="F52" s="817"/>
      <c r="G52" s="817"/>
      <c r="H52" s="884"/>
      <c r="I52" s="817"/>
      <c r="J52" s="817"/>
      <c r="K52" s="817"/>
      <c r="L52" s="817"/>
      <c r="M52" s="170" t="str">
        <f>IFERROR(INDEX('Controles de Corrupción'!$C$10:$AZ$251,MATCH(A52,'Controles de Corrupción'!$B$10:$B$251,0),4),"")</f>
        <v/>
      </c>
      <c r="N52" s="65" t="str">
        <f>IFERROR(INDEX('Controles de Corrupción'!$C$10:$AZ$251,MATCH(A52,'Controles de Corrupción'!$B$10:$B$251,0),40),"")</f>
        <v/>
      </c>
      <c r="O52" s="65" t="str">
        <f>IFERROR(INDEX('Controles de Corrupción'!$C$10:$AZ$251,MATCH(A52,'Controles de Corrupción'!$B$10:$B$251,0),41),"")</f>
        <v/>
      </c>
      <c r="P52" s="65" t="str">
        <f>IFERROR(INDEX('Controles de Corrupción'!$C$10:$AZ$251,MATCH(A52,'Controles de Corrupción'!$B$10:$B$251,0),42),"")</f>
        <v/>
      </c>
      <c r="Q52" s="57" t="str">
        <f>IFERROR(INDEX('Controles de Corrupción'!$C$10:$AZ$251,MATCH(A52,'Controles de Corrupción'!$B$10:$B$251,0),47),"")</f>
        <v/>
      </c>
    </row>
    <row r="53" spans="1:17" ht="43.5" customHeight="1" x14ac:dyDescent="0.25">
      <c r="A53" s="110" t="s">
        <v>675</v>
      </c>
      <c r="B53" s="898"/>
      <c r="C53" s="979"/>
      <c r="D53" s="815"/>
      <c r="E53" s="813"/>
      <c r="F53" s="817"/>
      <c r="G53" s="817"/>
      <c r="H53" s="884"/>
      <c r="I53" s="817"/>
      <c r="J53" s="817"/>
      <c r="K53" s="817"/>
      <c r="L53" s="817"/>
      <c r="M53" s="170" t="str">
        <f>IFERROR(INDEX('Controles de Corrupción'!$C$10:$AZ$251,MATCH(A53,'Controles de Corrupción'!$B$10:$B$251,0),4),"")</f>
        <v/>
      </c>
      <c r="N53" s="65" t="str">
        <f>IFERROR(INDEX('Controles de Corrupción'!$C$10:$AZ$251,MATCH(A53,'Controles de Corrupción'!$B$10:$B$251,0),40),"")</f>
        <v/>
      </c>
      <c r="O53" s="65" t="str">
        <f>IFERROR(INDEX('Controles de Corrupción'!$C$10:$AZ$251,MATCH(A53,'Controles de Corrupción'!$B$10:$B$251,0),41),"")</f>
        <v/>
      </c>
      <c r="P53" s="65" t="str">
        <f>IFERROR(INDEX('Controles de Corrupción'!$C$10:$AZ$251,MATCH(A53,'Controles de Corrupción'!$B$10:$B$251,0),42),"")</f>
        <v/>
      </c>
      <c r="Q53" s="57" t="str">
        <f>IFERROR(INDEX('Controles de Corrupción'!$C$10:$AZ$251,MATCH(A53,'Controles de Corrupción'!$B$10:$B$251,0),47),"")</f>
        <v/>
      </c>
    </row>
    <row r="54" spans="1:17" ht="43.5" customHeight="1" x14ac:dyDescent="0.25">
      <c r="A54" s="110" t="s">
        <v>676</v>
      </c>
      <c r="B54" s="810"/>
      <c r="C54" s="979"/>
      <c r="D54" s="815"/>
      <c r="E54" s="813"/>
      <c r="F54" s="817"/>
      <c r="G54" s="817"/>
      <c r="H54" s="885"/>
      <c r="I54" s="817"/>
      <c r="J54" s="817"/>
      <c r="K54" s="817"/>
      <c r="L54" s="817"/>
      <c r="M54" s="170" t="str">
        <f>IFERROR(INDEX('Controles de Corrupción'!$C$10:$AZ$251,MATCH(A54,'Controles de Corrupción'!$B$10:$B$251,0),4),"")</f>
        <v/>
      </c>
      <c r="N54" s="65" t="str">
        <f>IFERROR(INDEX('Controles de Corrupción'!$C$10:$AZ$251,MATCH(A54,'Controles de Corrupción'!$B$10:$B$251,0),40),"")</f>
        <v/>
      </c>
      <c r="O54" s="65" t="str">
        <f>IFERROR(INDEX('Controles de Corrupción'!$C$10:$AZ$251,MATCH(A54,'Controles de Corrupción'!$B$10:$B$251,0),41),"")</f>
        <v/>
      </c>
      <c r="P54" s="65" t="str">
        <f>IFERROR(INDEX('Controles de Corrupción'!$C$10:$AZ$251,MATCH(A54,'Controles de Corrupción'!$B$10:$B$251,0),42),"")</f>
        <v/>
      </c>
      <c r="Q54" s="57" t="str">
        <f>IFERROR(INDEX('Controles de Corrupción'!$C$10:$AZ$251,MATCH(A54,'Controles de Corrupción'!$B$10:$B$251,0),47),"")</f>
        <v/>
      </c>
    </row>
    <row r="55" spans="1:17" ht="43.5" customHeight="1" x14ac:dyDescent="0.25">
      <c r="A55" s="110" t="s">
        <v>677</v>
      </c>
      <c r="B55" s="894"/>
      <c r="C55" s="977" t="str">
        <f>IFERROR(INDEX('Riesgos de Corrupción'!$B$11:$BN$100,MATCH('Mapa Riesgo Corrupción'!B55,'Riesgos de Corrupción'!$B$11:$B$100,0),2),"")</f>
        <v/>
      </c>
      <c r="D55" s="814" t="str">
        <f>IFERROR(INDEX('Riesgos de Corrupción'!$B$11:$BN$100,MATCH('Mapa Riesgo Corrupción'!B55,'Riesgos de Corrupción'!$B$11:$B$100,0),4),"")</f>
        <v/>
      </c>
      <c r="E55" s="812" t="str">
        <f>IFERROR(INDEX('Riesgos de Corrupción'!$B$11:$BN$100,MATCH('Mapa Riesgo Corrupción'!B55,'Riesgos de Corrupción'!$B$11:$B$100,0),5),"")</f>
        <v/>
      </c>
      <c r="F55" s="816" t="str">
        <f>IFERROR(INDEX('Riesgos de Corrupción'!$B$11:$BN$100,MATCH('Mapa Riesgo Corrupción'!B55,'Riesgos de Corrupción'!$B$11:$B$100,0),18),"")</f>
        <v/>
      </c>
      <c r="G55" s="816" t="str">
        <f>IFERROR(INDEX('Riesgos de Corrupción'!$B$11:$BN$100,MATCH('Mapa Riesgo Corrupción'!B55,'Riesgos de Corrupción'!$B$11:$B$100,0),63),"")</f>
        <v/>
      </c>
      <c r="H55" s="883" t="str">
        <f>IFERROR(INDEX('Riesgos de Corrupción'!$B$11:$BN$100,MATCH('Mapa Riesgo Corrupción'!B55,'Riesgos de Corrupción'!$B$11:$B$100,0),64),"")</f>
        <v/>
      </c>
      <c r="I55" s="816" t="str">
        <f>IFERROR(INDEX('Controles de Corrupción'!$C$10:$AZ$251,MATCH('Mapa Riesgo Corrupción'!B55,'Controles de Corrupción'!$C$10:$C$251,0),33),"")</f>
        <v/>
      </c>
      <c r="J55" s="816" t="str">
        <f>IFERROR(INDEX('Controles de Corrupción'!$C$10:$AZ$251,MATCH('Mapa Riesgo Corrupción'!B55,'Controles de Corrupción'!$C$10:$C$251,0),36),"")</f>
        <v/>
      </c>
      <c r="K55" s="816" t="str">
        <f>IFERROR(INDEX('Controles de Corrupción'!$C$10:$AZ$251,MATCH('Mapa Riesgo Corrupción'!B55,'Controles de Corrupción'!$C$10:$C$251,0),37),"")</f>
        <v/>
      </c>
      <c r="L55" s="816" t="str">
        <f>IFERROR(INDEX('Controles de Corrupción'!$C$10:$AZ$251,MATCH('Mapa Riesgo Corrupción'!B55,'Controles de Corrupción'!$C$10:$C$251,0),38),"")</f>
        <v/>
      </c>
      <c r="M55" s="170" t="str">
        <f>IFERROR(INDEX('Controles de Corrupción'!$C$10:$AZ$251,MATCH(A55,'Controles de Corrupción'!$B$10:$B$251,0),4),"")</f>
        <v/>
      </c>
      <c r="N55" s="65" t="str">
        <f>IFERROR(INDEX('Controles de Corrupción'!$C$10:$AZ$251,MATCH(A55,'Controles de Corrupción'!$B$10:$B$251,0),40),"")</f>
        <v/>
      </c>
      <c r="O55" s="65" t="str">
        <f>IFERROR(INDEX('Controles de Corrupción'!$C$10:$AZ$251,MATCH(A55,'Controles de Corrupción'!$B$10:$B$251,0),41),"")</f>
        <v/>
      </c>
      <c r="P55" s="65" t="str">
        <f>IFERROR(INDEX('Controles de Corrupción'!$C$10:$AZ$251,MATCH(A55,'Controles de Corrupción'!$B$10:$B$251,0),42),"")</f>
        <v/>
      </c>
      <c r="Q55" s="57" t="str">
        <f>IFERROR(INDEX('Controles de Corrupción'!$C$10:$AZ$251,MATCH(A55,'Controles de Corrupción'!$B$10:$B$251,0),47),"")</f>
        <v/>
      </c>
    </row>
    <row r="56" spans="1:17" ht="43.5" customHeight="1" x14ac:dyDescent="0.25">
      <c r="A56" s="110" t="s">
        <v>678</v>
      </c>
      <c r="B56" s="898"/>
      <c r="C56" s="978"/>
      <c r="D56" s="815"/>
      <c r="E56" s="813"/>
      <c r="F56" s="817"/>
      <c r="G56" s="817"/>
      <c r="H56" s="884"/>
      <c r="I56" s="817"/>
      <c r="J56" s="817"/>
      <c r="K56" s="817"/>
      <c r="L56" s="817"/>
      <c r="M56" s="170" t="str">
        <f>IFERROR(INDEX('Controles de Corrupción'!$C$10:$AZ$251,MATCH(A56,'Controles de Corrupción'!$B$10:$B$251,0),4),"")</f>
        <v/>
      </c>
      <c r="N56" s="65" t="str">
        <f>IFERROR(INDEX('Controles de Corrupción'!$C$10:$AZ$251,MATCH(A56,'Controles de Corrupción'!$B$10:$B$251,0),40),"")</f>
        <v/>
      </c>
      <c r="O56" s="65" t="str">
        <f>IFERROR(INDEX('Controles de Corrupción'!$C$10:$AZ$251,MATCH(A56,'Controles de Corrupción'!$B$10:$B$251,0),41),"")</f>
        <v/>
      </c>
      <c r="P56" s="65" t="str">
        <f>IFERROR(INDEX('Controles de Corrupción'!$C$10:$AZ$251,MATCH(A56,'Controles de Corrupción'!$B$10:$B$251,0),42),"")</f>
        <v/>
      </c>
      <c r="Q56" s="57" t="str">
        <f>IFERROR(INDEX('Controles de Corrupción'!$C$10:$AZ$251,MATCH(A56,'Controles de Corrupción'!$B$10:$B$251,0),47),"")</f>
        <v/>
      </c>
    </row>
    <row r="57" spans="1:17" ht="43.5" customHeight="1" x14ac:dyDescent="0.25">
      <c r="A57" s="110" t="s">
        <v>679</v>
      </c>
      <c r="B57" s="898"/>
      <c r="C57" s="978"/>
      <c r="D57" s="815"/>
      <c r="E57" s="813"/>
      <c r="F57" s="817"/>
      <c r="G57" s="817"/>
      <c r="H57" s="884"/>
      <c r="I57" s="817"/>
      <c r="J57" s="817"/>
      <c r="K57" s="817"/>
      <c r="L57" s="817"/>
      <c r="M57" s="170" t="str">
        <f>IFERROR(INDEX('Controles de Corrupción'!$C$10:$AZ$251,MATCH(A57,'Controles de Corrupción'!$B$10:$B$251,0),4),"")</f>
        <v/>
      </c>
      <c r="N57" s="65" t="str">
        <f>IFERROR(INDEX('Controles de Corrupción'!$C$10:$AZ$251,MATCH(A57,'Controles de Corrupción'!$B$10:$B$251,0),40),"")</f>
        <v/>
      </c>
      <c r="O57" s="65" t="str">
        <f>IFERROR(INDEX('Controles de Corrupción'!$C$10:$AZ$251,MATCH(A57,'Controles de Corrupción'!$B$10:$B$251,0),41),"")</f>
        <v/>
      </c>
      <c r="P57" s="65" t="str">
        <f>IFERROR(INDEX('Controles de Corrupción'!$C$10:$AZ$251,MATCH(A57,'Controles de Corrupción'!$B$10:$B$251,0),42),"")</f>
        <v/>
      </c>
      <c r="Q57" s="57" t="str">
        <f>IFERROR(INDEX('Controles de Corrupción'!$C$10:$AZ$251,MATCH(A57,'Controles de Corrupción'!$B$10:$B$251,0),47),"")</f>
        <v/>
      </c>
    </row>
    <row r="58" spans="1:17" ht="43.5" customHeight="1" x14ac:dyDescent="0.25">
      <c r="A58" s="110" t="s">
        <v>680</v>
      </c>
      <c r="B58" s="898"/>
      <c r="C58" s="978"/>
      <c r="D58" s="815"/>
      <c r="E58" s="813"/>
      <c r="F58" s="817"/>
      <c r="G58" s="817"/>
      <c r="H58" s="884"/>
      <c r="I58" s="817"/>
      <c r="J58" s="817"/>
      <c r="K58" s="817"/>
      <c r="L58" s="817"/>
      <c r="M58" s="170" t="str">
        <f>IFERROR(INDEX('Controles de Corrupción'!$C$10:$AZ$251,MATCH(A58,'Controles de Corrupción'!$B$10:$B$251,0),4),"")</f>
        <v/>
      </c>
      <c r="N58" s="65" t="str">
        <f>IFERROR(INDEX('Controles de Corrupción'!$C$10:$AZ$251,MATCH(A58,'Controles de Corrupción'!$B$10:$B$251,0),40),"")</f>
        <v/>
      </c>
      <c r="O58" s="65" t="str">
        <f>IFERROR(INDEX('Controles de Corrupción'!$C$10:$AZ$251,MATCH(A58,'Controles de Corrupción'!$B$10:$B$251,0),41),"")</f>
        <v/>
      </c>
      <c r="P58" s="65" t="str">
        <f>IFERROR(INDEX('Controles de Corrupción'!$C$10:$AZ$251,MATCH(A58,'Controles de Corrupción'!$B$10:$B$251,0),42),"")</f>
        <v/>
      </c>
      <c r="Q58" s="57" t="str">
        <f>IFERROR(INDEX('Controles de Corrupción'!$C$10:$AZ$251,MATCH(A58,'Controles de Corrupción'!$B$10:$B$251,0),47),"")</f>
        <v/>
      </c>
    </row>
    <row r="59" spans="1:17" ht="43.5" customHeight="1" x14ac:dyDescent="0.25">
      <c r="A59" s="110" t="s">
        <v>681</v>
      </c>
      <c r="B59" s="898"/>
      <c r="C59" s="978"/>
      <c r="D59" s="815"/>
      <c r="E59" s="813"/>
      <c r="F59" s="817"/>
      <c r="G59" s="817"/>
      <c r="H59" s="884"/>
      <c r="I59" s="817"/>
      <c r="J59" s="817"/>
      <c r="K59" s="817"/>
      <c r="L59" s="817"/>
      <c r="M59" s="170" t="str">
        <f>IFERROR(INDEX('Controles de Corrupción'!$C$10:$AZ$251,MATCH(A59,'Controles de Corrupción'!$B$10:$B$251,0),4),"")</f>
        <v/>
      </c>
      <c r="N59" s="65" t="str">
        <f>IFERROR(INDEX('Controles de Corrupción'!$C$10:$AZ$251,MATCH(A59,'Controles de Corrupción'!$B$10:$B$251,0),40),"")</f>
        <v/>
      </c>
      <c r="O59" s="65" t="str">
        <f>IFERROR(INDEX('Controles de Corrupción'!$C$10:$AZ$251,MATCH(A59,'Controles de Corrupción'!$B$10:$B$251,0),41),"")</f>
        <v/>
      </c>
      <c r="P59" s="65" t="str">
        <f>IFERROR(INDEX('Controles de Corrupción'!$C$10:$AZ$251,MATCH(A59,'Controles de Corrupción'!$B$10:$B$251,0),42),"")</f>
        <v/>
      </c>
      <c r="Q59" s="57" t="str">
        <f>IFERROR(INDEX('Controles de Corrupción'!$C$10:$AZ$251,MATCH(A59,'Controles de Corrupción'!$B$10:$B$251,0),47),"")</f>
        <v/>
      </c>
    </row>
    <row r="60" spans="1:17" ht="43.5" customHeight="1" x14ac:dyDescent="0.25">
      <c r="A60" s="110" t="s">
        <v>682</v>
      </c>
      <c r="B60" s="810"/>
      <c r="C60" s="978"/>
      <c r="D60" s="815"/>
      <c r="E60" s="813"/>
      <c r="F60" s="817"/>
      <c r="G60" s="817"/>
      <c r="H60" s="885"/>
      <c r="I60" s="817"/>
      <c r="J60" s="817"/>
      <c r="K60" s="817"/>
      <c r="L60" s="817"/>
      <c r="M60" s="170" t="str">
        <f>IFERROR(INDEX('Controles de Corrupción'!$C$10:$AZ$251,MATCH(A60,'Controles de Corrupción'!$B$10:$B$251,0),4),"")</f>
        <v/>
      </c>
      <c r="N60" s="65" t="str">
        <f>IFERROR(INDEX('Controles de Corrupción'!$C$10:$AZ$251,MATCH(A60,'Controles de Corrupción'!$B$10:$B$251,0),40),"")</f>
        <v/>
      </c>
      <c r="O60" s="65" t="str">
        <f>IFERROR(INDEX('Controles de Corrupción'!$C$10:$AZ$251,MATCH(A60,'Controles de Corrupción'!$B$10:$B$251,0),41),"")</f>
        <v/>
      </c>
      <c r="P60" s="65" t="str">
        <f>IFERROR(INDEX('Controles de Corrupción'!$C$10:$AZ$251,MATCH(A60,'Controles de Corrupción'!$B$10:$B$251,0),42),"")</f>
        <v/>
      </c>
      <c r="Q60" s="57" t="str">
        <f>IFERROR(INDEX('Controles de Corrupción'!$C$10:$AZ$251,MATCH(A60,'Controles de Corrupción'!$B$10:$B$251,0),47),"")</f>
        <v/>
      </c>
    </row>
    <row r="61" spans="1:17" ht="43.5" customHeight="1" x14ac:dyDescent="0.25">
      <c r="A61" s="110" t="s">
        <v>683</v>
      </c>
      <c r="B61" s="894"/>
      <c r="C61" s="977" t="str">
        <f>IFERROR(INDEX('Riesgos de Corrupción'!$B$11:$BN$100,MATCH('Mapa Riesgo Corrupción'!B61,'Riesgos de Corrupción'!$B$11:$B$100,0),2),"")</f>
        <v/>
      </c>
      <c r="D61" s="814" t="str">
        <f>IFERROR(INDEX('Riesgos de Corrupción'!$B$11:$BN$100,MATCH('Mapa Riesgo Corrupción'!B61,'Riesgos de Corrupción'!$B$11:$B$100,0),4),"")</f>
        <v/>
      </c>
      <c r="E61" s="812" t="str">
        <f>IFERROR(INDEX('Riesgos de Corrupción'!$B$11:$BN$100,MATCH('Mapa Riesgo Corrupción'!B61,'Riesgos de Corrupción'!$B$11:$B$100,0),5),"")</f>
        <v/>
      </c>
      <c r="F61" s="816" t="str">
        <f>IFERROR(INDEX('Riesgos de Corrupción'!$B$11:$BN$100,MATCH('Mapa Riesgo Corrupción'!B61,'Riesgos de Corrupción'!$B$11:$B$100,0),18),"")</f>
        <v/>
      </c>
      <c r="G61" s="816" t="str">
        <f>IFERROR(INDEX('Riesgos de Corrupción'!$B$11:$BN$100,MATCH('Mapa Riesgo Corrupción'!B61,'Riesgos de Corrupción'!$B$11:$B$100,0),63),"")</f>
        <v/>
      </c>
      <c r="H61" s="883" t="str">
        <f>IFERROR(INDEX('Riesgos de Corrupción'!$B$11:$BN$100,MATCH('Mapa Riesgo Corrupción'!B61,'Riesgos de Corrupción'!$B$11:$B$100,0),64),"")</f>
        <v/>
      </c>
      <c r="I61" s="816" t="str">
        <f>IFERROR(INDEX('Controles de Corrupción'!$C$10:$AZ$251,MATCH('Mapa Riesgo Corrupción'!B61,'Controles de Corrupción'!$C$10:$C$251,0),33),"")</f>
        <v/>
      </c>
      <c r="J61" s="816" t="str">
        <f>IFERROR(INDEX('Controles de Corrupción'!$C$10:$AZ$251,MATCH('Mapa Riesgo Corrupción'!B61,'Controles de Corrupción'!$C$10:$C$251,0),36),"")</f>
        <v/>
      </c>
      <c r="K61" s="816" t="str">
        <f>IFERROR(INDEX('Controles de Corrupción'!$C$10:$AZ$251,MATCH('Mapa Riesgo Corrupción'!B61,'Controles de Corrupción'!$C$10:$C$251,0),37),"")</f>
        <v/>
      </c>
      <c r="L61" s="816" t="str">
        <f>IFERROR(INDEX('Controles de Corrupción'!$C$10:$AZ$251,MATCH('Mapa Riesgo Corrupción'!B61,'Controles de Corrupción'!$C$10:$C$251,0),38),"")</f>
        <v/>
      </c>
      <c r="M61" s="170" t="str">
        <f>IFERROR(INDEX('Controles de Corrupción'!$C$10:$AZ$251,MATCH(A61,'Controles de Corrupción'!$B$10:$B$251,0),4),"")</f>
        <v/>
      </c>
      <c r="N61" s="65" t="str">
        <f>IFERROR(INDEX('Controles de Corrupción'!$C$10:$AZ$251,MATCH(A61,'Controles de Corrupción'!$B$10:$B$251,0),40),"")</f>
        <v/>
      </c>
      <c r="O61" s="65" t="str">
        <f>IFERROR(INDEX('Controles de Corrupción'!$C$10:$AZ$251,MATCH(A61,'Controles de Corrupción'!$B$10:$B$251,0),41),"")</f>
        <v/>
      </c>
      <c r="P61" s="65" t="str">
        <f>IFERROR(INDEX('Controles de Corrupción'!$C$10:$AZ$251,MATCH(A61,'Controles de Corrupción'!$B$10:$B$251,0),42),"")</f>
        <v/>
      </c>
      <c r="Q61" s="57" t="str">
        <f>IFERROR(INDEX('Controles de Corrupción'!$C$10:$AZ$251,MATCH(A61,'Controles de Corrupción'!$B$10:$B$251,0),47),"")</f>
        <v/>
      </c>
    </row>
    <row r="62" spans="1:17" ht="43.5" customHeight="1" x14ac:dyDescent="0.25">
      <c r="A62" s="110" t="s">
        <v>684</v>
      </c>
      <c r="B62" s="898"/>
      <c r="C62" s="978"/>
      <c r="D62" s="815"/>
      <c r="E62" s="813"/>
      <c r="F62" s="817"/>
      <c r="G62" s="817"/>
      <c r="H62" s="884"/>
      <c r="I62" s="817"/>
      <c r="J62" s="817"/>
      <c r="K62" s="817"/>
      <c r="L62" s="817"/>
      <c r="M62" s="170" t="str">
        <f>IFERROR(INDEX('Controles de Corrupción'!$C$10:$AZ$251,MATCH(A62,'Controles de Corrupción'!$B$10:$B$251,0),4),"")</f>
        <v/>
      </c>
      <c r="N62" s="65" t="str">
        <f>IFERROR(INDEX('Controles de Corrupción'!$C$10:$AZ$251,MATCH(A62,'Controles de Corrupción'!$B$10:$B$251,0),40),"")</f>
        <v/>
      </c>
      <c r="O62" s="65" t="str">
        <f>IFERROR(INDEX('Controles de Corrupción'!$C$10:$AZ$251,MATCH(A62,'Controles de Corrupción'!$B$10:$B$251,0),41),"")</f>
        <v/>
      </c>
      <c r="P62" s="65" t="str">
        <f>IFERROR(INDEX('Controles de Corrupción'!$C$10:$AZ$251,MATCH(A62,'Controles de Corrupción'!$B$10:$B$251,0),42),"")</f>
        <v/>
      </c>
      <c r="Q62" s="57" t="str">
        <f>IFERROR(INDEX('Controles de Corrupción'!$C$10:$AZ$251,MATCH(A62,'Controles de Corrupción'!$B$10:$B$251,0),47),"")</f>
        <v/>
      </c>
    </row>
    <row r="63" spans="1:17" ht="43.5" customHeight="1" x14ac:dyDescent="0.25">
      <c r="A63" s="110" t="s">
        <v>685</v>
      </c>
      <c r="B63" s="898"/>
      <c r="C63" s="978"/>
      <c r="D63" s="815"/>
      <c r="E63" s="813"/>
      <c r="F63" s="817"/>
      <c r="G63" s="817"/>
      <c r="H63" s="884"/>
      <c r="I63" s="817"/>
      <c r="J63" s="817"/>
      <c r="K63" s="817"/>
      <c r="L63" s="817"/>
      <c r="M63" s="170" t="str">
        <f>IFERROR(INDEX('Controles de Corrupción'!$C$10:$AZ$251,MATCH(A63,'Controles de Corrupción'!$B$10:$B$251,0),4),"")</f>
        <v/>
      </c>
      <c r="N63" s="65" t="str">
        <f>IFERROR(INDEX('Controles de Corrupción'!$C$10:$AZ$251,MATCH(A63,'Controles de Corrupción'!$B$10:$B$251,0),40),"")</f>
        <v/>
      </c>
      <c r="O63" s="65" t="str">
        <f>IFERROR(INDEX('Controles de Corrupción'!$C$10:$AZ$251,MATCH(A63,'Controles de Corrupción'!$B$10:$B$251,0),41),"")</f>
        <v/>
      </c>
      <c r="P63" s="65" t="str">
        <f>IFERROR(INDEX('Controles de Corrupción'!$C$10:$AZ$251,MATCH(A63,'Controles de Corrupción'!$B$10:$B$251,0),42),"")</f>
        <v/>
      </c>
      <c r="Q63" s="57" t="str">
        <f>IFERROR(INDEX('Controles de Corrupción'!$C$10:$AZ$251,MATCH(A63,'Controles de Corrupción'!$B$10:$B$251,0),47),"")</f>
        <v/>
      </c>
    </row>
    <row r="64" spans="1:17" ht="43.5" customHeight="1" x14ac:dyDescent="0.25">
      <c r="A64" s="110" t="s">
        <v>686</v>
      </c>
      <c r="B64" s="898"/>
      <c r="C64" s="978"/>
      <c r="D64" s="815"/>
      <c r="E64" s="813"/>
      <c r="F64" s="817"/>
      <c r="G64" s="817"/>
      <c r="H64" s="884"/>
      <c r="I64" s="817"/>
      <c r="J64" s="817"/>
      <c r="K64" s="817"/>
      <c r="L64" s="817"/>
      <c r="M64" s="170" t="str">
        <f>IFERROR(INDEX('Controles de Corrupción'!$C$10:$AZ$251,MATCH(A64,'Controles de Corrupción'!$B$10:$B$251,0),4),"")</f>
        <v/>
      </c>
      <c r="N64" s="65" t="str">
        <f>IFERROR(INDEX('Controles de Corrupción'!$C$10:$AZ$251,MATCH(A64,'Controles de Corrupción'!$B$10:$B$251,0),40),"")</f>
        <v/>
      </c>
      <c r="O64" s="65" t="str">
        <f>IFERROR(INDEX('Controles de Corrupción'!$C$10:$AZ$251,MATCH(A64,'Controles de Corrupción'!$B$10:$B$251,0),41),"")</f>
        <v/>
      </c>
      <c r="P64" s="65" t="str">
        <f>IFERROR(INDEX('Controles de Corrupción'!$C$10:$AZ$251,MATCH(A64,'Controles de Corrupción'!$B$10:$B$251,0),42),"")</f>
        <v/>
      </c>
      <c r="Q64" s="57" t="str">
        <f>IFERROR(INDEX('Controles de Corrupción'!$C$10:$AZ$251,MATCH(A64,'Controles de Corrupción'!$B$10:$B$251,0),47),"")</f>
        <v/>
      </c>
    </row>
    <row r="65" spans="1:17" ht="43.5" customHeight="1" x14ac:dyDescent="0.25">
      <c r="A65" s="110" t="s">
        <v>687</v>
      </c>
      <c r="B65" s="898"/>
      <c r="C65" s="978"/>
      <c r="D65" s="815"/>
      <c r="E65" s="813"/>
      <c r="F65" s="817"/>
      <c r="G65" s="817"/>
      <c r="H65" s="884"/>
      <c r="I65" s="817"/>
      <c r="J65" s="817"/>
      <c r="K65" s="817"/>
      <c r="L65" s="817"/>
      <c r="M65" s="170" t="str">
        <f>IFERROR(INDEX('Controles de Corrupción'!$C$10:$AZ$251,MATCH(A65,'Controles de Corrupción'!$B$10:$B$251,0),4),"")</f>
        <v/>
      </c>
      <c r="N65" s="65" t="str">
        <f>IFERROR(INDEX('Controles de Corrupción'!$C$10:$AZ$251,MATCH(A65,'Controles de Corrupción'!$B$10:$B$251,0),40),"")</f>
        <v/>
      </c>
      <c r="O65" s="65" t="str">
        <f>IFERROR(INDEX('Controles de Corrupción'!$C$10:$AZ$251,MATCH(A65,'Controles de Corrupción'!$B$10:$B$251,0),41),"")</f>
        <v/>
      </c>
      <c r="P65" s="65" t="str">
        <f>IFERROR(INDEX('Controles de Corrupción'!$C$10:$AZ$251,MATCH(A65,'Controles de Corrupción'!$B$10:$B$251,0),42),"")</f>
        <v/>
      </c>
      <c r="Q65" s="57" t="str">
        <f>IFERROR(INDEX('Controles de Corrupción'!$C$10:$AZ$251,MATCH(A65,'Controles de Corrupción'!$B$10:$B$251,0),47),"")</f>
        <v/>
      </c>
    </row>
    <row r="66" spans="1:17" ht="43.5" customHeight="1" x14ac:dyDescent="0.25">
      <c r="A66" s="110" t="s">
        <v>688</v>
      </c>
      <c r="B66" s="810"/>
      <c r="C66" s="978"/>
      <c r="D66" s="815"/>
      <c r="E66" s="813"/>
      <c r="F66" s="817"/>
      <c r="G66" s="817"/>
      <c r="H66" s="885"/>
      <c r="I66" s="817"/>
      <c r="J66" s="817"/>
      <c r="K66" s="817"/>
      <c r="L66" s="817"/>
      <c r="M66" s="170" t="str">
        <f>IFERROR(INDEX('Controles de Corrupción'!$C$10:$AZ$251,MATCH(A66,'Controles de Corrupción'!$B$10:$B$251,0),4),"")</f>
        <v/>
      </c>
      <c r="N66" s="65" t="str">
        <f>IFERROR(INDEX('Controles de Corrupción'!$C$10:$AZ$251,MATCH(A66,'Controles de Corrupción'!$B$10:$B$251,0),40),"")</f>
        <v/>
      </c>
      <c r="O66" s="65" t="str">
        <f>IFERROR(INDEX('Controles de Corrupción'!$C$10:$AZ$251,MATCH(A66,'Controles de Corrupción'!$B$10:$B$251,0),41),"")</f>
        <v/>
      </c>
      <c r="P66" s="65" t="str">
        <f>IFERROR(INDEX('Controles de Corrupción'!$C$10:$AZ$251,MATCH(A66,'Controles de Corrupción'!$B$10:$B$251,0),42),"")</f>
        <v/>
      </c>
      <c r="Q66" s="57" t="str">
        <f>IFERROR(INDEX('Controles de Corrupción'!$C$10:$AZ$251,MATCH(A66,'Controles de Corrupción'!$B$10:$B$251,0),47),"")</f>
        <v/>
      </c>
    </row>
    <row r="67" spans="1:17" ht="43.5" customHeight="1" x14ac:dyDescent="0.25">
      <c r="A67" s="110" t="s">
        <v>689</v>
      </c>
      <c r="B67" s="894"/>
      <c r="C67" s="977" t="str">
        <f>IFERROR(INDEX('Riesgos de Corrupción'!$B$11:$BN$100,MATCH('Mapa Riesgo Corrupción'!B67,'Riesgos de Corrupción'!$B$11:$B$100,0),2),"")</f>
        <v/>
      </c>
      <c r="D67" s="814" t="str">
        <f>IFERROR(INDEX('Riesgos de Corrupción'!$B$11:$BN$100,MATCH('Mapa Riesgo Corrupción'!B67,'Riesgos de Corrupción'!$B$11:$B$100,0),4),"")</f>
        <v/>
      </c>
      <c r="E67" s="812" t="str">
        <f>IFERROR(INDEX('Riesgos de Corrupción'!$B$11:$BN$100,MATCH('Mapa Riesgo Corrupción'!B67,'Riesgos de Corrupción'!$B$11:$B$100,0),5),"")</f>
        <v/>
      </c>
      <c r="F67" s="816" t="str">
        <f>IFERROR(INDEX('Riesgos de Corrupción'!$B$11:$BN$100,MATCH('Mapa Riesgo Corrupción'!B67,'Riesgos de Corrupción'!$B$11:$B$100,0),18),"")</f>
        <v/>
      </c>
      <c r="G67" s="816" t="str">
        <f>IFERROR(INDEX('Riesgos de Corrupción'!$B$11:$BN$100,MATCH('Mapa Riesgo Corrupción'!B67,'Riesgos de Corrupción'!$B$11:$B$100,0),63),"")</f>
        <v/>
      </c>
      <c r="H67" s="883" t="str">
        <f>IFERROR(INDEX('Riesgos de Corrupción'!$B$11:$BN$100,MATCH('Mapa Riesgo Corrupción'!B67,'Riesgos de Corrupción'!$B$11:$B$100,0),64),"")</f>
        <v/>
      </c>
      <c r="I67" s="816" t="str">
        <f>IFERROR(INDEX('Controles de Corrupción'!$C$10:$AZ$251,MATCH('Mapa Riesgo Corrupción'!B67,'Controles de Corrupción'!$C$10:$C$251,0),33),"")</f>
        <v/>
      </c>
      <c r="J67" s="816" t="str">
        <f>IFERROR(INDEX('Controles de Corrupción'!$C$10:$AZ$251,MATCH('Mapa Riesgo Corrupción'!B67,'Controles de Corrupción'!$C$10:$C$251,0),36),"")</f>
        <v/>
      </c>
      <c r="K67" s="816" t="str">
        <f>IFERROR(INDEX('Controles de Corrupción'!$C$10:$AZ$251,MATCH('Mapa Riesgo Corrupción'!B67,'Controles de Corrupción'!$C$10:$C$251,0),37),"")</f>
        <v/>
      </c>
      <c r="L67" s="816" t="str">
        <f>IFERROR(INDEX('Controles de Corrupción'!$C$10:$AZ$251,MATCH('Mapa Riesgo Corrupción'!B67,'Controles de Corrupción'!$C$10:$C$251,0),38),"")</f>
        <v/>
      </c>
      <c r="M67" s="170" t="str">
        <f>IFERROR(INDEX('Controles de Corrupción'!$C$10:$AZ$251,MATCH(A67,'Controles de Corrupción'!$B$10:$B$251,0),4),"")</f>
        <v/>
      </c>
      <c r="N67" s="65" t="str">
        <f>IFERROR(INDEX('Controles de Corrupción'!$C$10:$AZ$251,MATCH(A67,'Controles de Corrupción'!$B$10:$B$251,0),40),"")</f>
        <v/>
      </c>
      <c r="O67" s="65" t="str">
        <f>IFERROR(INDEX('Controles de Corrupción'!$C$10:$AZ$251,MATCH(A67,'Controles de Corrupción'!$B$10:$B$251,0),41),"")</f>
        <v/>
      </c>
      <c r="P67" s="65" t="str">
        <f>IFERROR(INDEX('Controles de Corrupción'!$C$10:$AZ$251,MATCH(A67,'Controles de Corrupción'!$B$10:$B$251,0),42),"")</f>
        <v/>
      </c>
      <c r="Q67" s="57" t="str">
        <f>IFERROR(INDEX('Controles de Corrupción'!$C$10:$AZ$251,MATCH(A67,'Controles de Corrupción'!$B$10:$B$251,0),47),"")</f>
        <v/>
      </c>
    </row>
    <row r="68" spans="1:17" ht="43.5" customHeight="1" x14ac:dyDescent="0.25">
      <c r="A68" s="110" t="s">
        <v>690</v>
      </c>
      <c r="B68" s="898"/>
      <c r="C68" s="978"/>
      <c r="D68" s="815"/>
      <c r="E68" s="813"/>
      <c r="F68" s="817"/>
      <c r="G68" s="817"/>
      <c r="H68" s="884"/>
      <c r="I68" s="817"/>
      <c r="J68" s="817"/>
      <c r="K68" s="817"/>
      <c r="L68" s="817"/>
      <c r="M68" s="170" t="str">
        <f>IFERROR(INDEX('Controles de Corrupción'!$C$10:$AZ$251,MATCH(A68,'Controles de Corrupción'!$B$10:$B$251,0),4),"")</f>
        <v/>
      </c>
      <c r="N68" s="65" t="str">
        <f>IFERROR(INDEX('Controles de Corrupción'!$C$10:$AZ$251,MATCH(A68,'Controles de Corrupción'!$B$10:$B$251,0),40),"")</f>
        <v/>
      </c>
      <c r="O68" s="65" t="str">
        <f>IFERROR(INDEX('Controles de Corrupción'!$C$10:$AZ$251,MATCH(A68,'Controles de Corrupción'!$B$10:$B$251,0),41),"")</f>
        <v/>
      </c>
      <c r="P68" s="65" t="str">
        <f>IFERROR(INDEX('Controles de Corrupción'!$C$10:$AZ$251,MATCH(A68,'Controles de Corrupción'!$B$10:$B$251,0),42),"")</f>
        <v/>
      </c>
      <c r="Q68" s="57" t="str">
        <f>IFERROR(INDEX('Controles de Corrupción'!$C$10:$AZ$251,MATCH(A68,'Controles de Corrupción'!$B$10:$B$251,0),47),"")</f>
        <v/>
      </c>
    </row>
    <row r="69" spans="1:17" ht="43.5" customHeight="1" x14ac:dyDescent="0.25">
      <c r="A69" s="110" t="s">
        <v>691</v>
      </c>
      <c r="B69" s="898"/>
      <c r="C69" s="978"/>
      <c r="D69" s="815"/>
      <c r="E69" s="813"/>
      <c r="F69" s="817"/>
      <c r="G69" s="817"/>
      <c r="H69" s="884"/>
      <c r="I69" s="817"/>
      <c r="J69" s="817"/>
      <c r="K69" s="817"/>
      <c r="L69" s="817"/>
      <c r="M69" s="170" t="str">
        <f>IFERROR(INDEX('Controles de Corrupción'!$C$10:$AZ$251,MATCH(A69,'Controles de Corrupción'!$B$10:$B$251,0),4),"")</f>
        <v/>
      </c>
      <c r="N69" s="65" t="str">
        <f>IFERROR(INDEX('Controles de Corrupción'!$C$10:$AZ$251,MATCH(A69,'Controles de Corrupción'!$B$10:$B$251,0),40),"")</f>
        <v/>
      </c>
      <c r="O69" s="65" t="str">
        <f>IFERROR(INDEX('Controles de Corrupción'!$C$10:$AZ$251,MATCH(A69,'Controles de Corrupción'!$B$10:$B$251,0),41),"")</f>
        <v/>
      </c>
      <c r="P69" s="65" t="str">
        <f>IFERROR(INDEX('Controles de Corrupción'!$C$10:$AZ$251,MATCH(A69,'Controles de Corrupción'!$B$10:$B$251,0),42),"")</f>
        <v/>
      </c>
      <c r="Q69" s="57" t="str">
        <f>IFERROR(INDEX('Controles de Corrupción'!$C$10:$AZ$251,MATCH(A69,'Controles de Corrupción'!$B$10:$B$251,0),47),"")</f>
        <v/>
      </c>
    </row>
    <row r="70" spans="1:17" ht="43.5" customHeight="1" x14ac:dyDescent="0.25">
      <c r="A70" s="110" t="s">
        <v>692</v>
      </c>
      <c r="B70" s="898"/>
      <c r="C70" s="978"/>
      <c r="D70" s="815"/>
      <c r="E70" s="813"/>
      <c r="F70" s="817"/>
      <c r="G70" s="817"/>
      <c r="H70" s="884"/>
      <c r="I70" s="817"/>
      <c r="J70" s="817"/>
      <c r="K70" s="817"/>
      <c r="L70" s="817"/>
      <c r="M70" s="170" t="str">
        <f>IFERROR(INDEX('Controles de Corrupción'!$C$10:$AZ$251,MATCH(A70,'Controles de Corrupción'!$B$10:$B$251,0),4),"")</f>
        <v/>
      </c>
      <c r="N70" s="65" t="str">
        <f>IFERROR(INDEX('Controles de Corrupción'!$C$10:$AZ$251,MATCH(A70,'Controles de Corrupción'!$B$10:$B$251,0),40),"")</f>
        <v/>
      </c>
      <c r="O70" s="65" t="str">
        <f>IFERROR(INDEX('Controles de Corrupción'!$C$10:$AZ$251,MATCH(A70,'Controles de Corrupción'!$B$10:$B$251,0),41),"")</f>
        <v/>
      </c>
      <c r="P70" s="65" t="str">
        <f>IFERROR(INDEX('Controles de Corrupción'!$C$10:$AZ$251,MATCH(A70,'Controles de Corrupción'!$B$10:$B$251,0),42),"")</f>
        <v/>
      </c>
      <c r="Q70" s="57" t="str">
        <f>IFERROR(INDEX('Controles de Corrupción'!$C$10:$AZ$251,MATCH(A70,'Controles de Corrupción'!$B$10:$B$251,0),47),"")</f>
        <v/>
      </c>
    </row>
    <row r="71" spans="1:17" ht="43.5" customHeight="1" x14ac:dyDescent="0.25">
      <c r="A71" s="110" t="s">
        <v>693</v>
      </c>
      <c r="B71" s="898"/>
      <c r="C71" s="978"/>
      <c r="D71" s="815"/>
      <c r="E71" s="813"/>
      <c r="F71" s="817"/>
      <c r="G71" s="817"/>
      <c r="H71" s="884"/>
      <c r="I71" s="817"/>
      <c r="J71" s="817"/>
      <c r="K71" s="817"/>
      <c r="L71" s="817"/>
      <c r="M71" s="170" t="str">
        <f>IFERROR(INDEX('Controles de Corrupción'!$C$10:$AZ$251,MATCH(A71,'Controles de Corrupción'!$B$10:$B$251,0),4),"")</f>
        <v/>
      </c>
      <c r="N71" s="65" t="str">
        <f>IFERROR(INDEX('Controles de Corrupción'!$C$10:$AZ$251,MATCH(A71,'Controles de Corrupción'!$B$10:$B$251,0),40),"")</f>
        <v/>
      </c>
      <c r="O71" s="65" t="str">
        <f>IFERROR(INDEX('Controles de Corrupción'!$C$10:$AZ$251,MATCH(A71,'Controles de Corrupción'!$B$10:$B$251,0),41),"")</f>
        <v/>
      </c>
      <c r="P71" s="65" t="str">
        <f>IFERROR(INDEX('Controles de Corrupción'!$C$10:$AZ$251,MATCH(A71,'Controles de Corrupción'!$B$10:$B$251,0),42),"")</f>
        <v/>
      </c>
      <c r="Q71" s="57" t="str">
        <f>IFERROR(INDEX('Controles de Corrupción'!$C$10:$AZ$251,MATCH(A71,'Controles de Corrupción'!$B$10:$B$251,0),47),"")</f>
        <v/>
      </c>
    </row>
    <row r="72" spans="1:17" ht="43.5" customHeight="1" x14ac:dyDescent="0.25">
      <c r="A72" s="110" t="s">
        <v>694</v>
      </c>
      <c r="B72" s="810"/>
      <c r="C72" s="978"/>
      <c r="D72" s="815"/>
      <c r="E72" s="813"/>
      <c r="F72" s="817"/>
      <c r="G72" s="817"/>
      <c r="H72" s="885"/>
      <c r="I72" s="817"/>
      <c r="J72" s="817"/>
      <c r="K72" s="817"/>
      <c r="L72" s="817"/>
      <c r="M72" s="170" t="str">
        <f>IFERROR(INDEX('Controles de Corrupción'!$C$10:$AZ$251,MATCH(A72,'Controles de Corrupción'!$B$10:$B$251,0),4),"")</f>
        <v/>
      </c>
      <c r="N72" s="65" t="str">
        <f>IFERROR(INDEX('Controles de Corrupción'!$C$10:$AZ$251,MATCH(A72,'Controles de Corrupción'!$B$10:$B$251,0),40),"")</f>
        <v/>
      </c>
      <c r="O72" s="65" t="str">
        <f>IFERROR(INDEX('Controles de Corrupción'!$C$10:$AZ$251,MATCH(A72,'Controles de Corrupción'!$B$10:$B$251,0),41),"")</f>
        <v/>
      </c>
      <c r="P72" s="65" t="str">
        <f>IFERROR(INDEX('Controles de Corrupción'!$C$10:$AZ$251,MATCH(A72,'Controles de Corrupción'!$B$10:$B$251,0),42),"")</f>
        <v/>
      </c>
      <c r="Q72" s="57" t="str">
        <f>IFERROR(INDEX('Controles de Corrupción'!$C$10:$AZ$251,MATCH(A72,'Controles de Corrupción'!$B$10:$B$251,0),47),"")</f>
        <v/>
      </c>
    </row>
    <row r="73" spans="1:17" ht="43.5" customHeight="1" x14ac:dyDescent="0.25">
      <c r="A73" s="110" t="s">
        <v>695</v>
      </c>
      <c r="B73" s="894"/>
      <c r="C73" s="977" t="str">
        <f>IFERROR(INDEX('Riesgos de Corrupción'!$B$11:$BN$100,MATCH('Mapa Riesgo Corrupción'!B73,'Riesgos de Corrupción'!$B$11:$B$100,0),2),"")</f>
        <v/>
      </c>
      <c r="D73" s="814" t="str">
        <f>IFERROR(INDEX('Riesgos de Corrupción'!$B$11:$BN$100,MATCH('Mapa Riesgo Corrupción'!B73,'Riesgos de Corrupción'!$B$11:$B$100,0),4),"")</f>
        <v/>
      </c>
      <c r="E73" s="812" t="str">
        <f>IFERROR(INDEX('Riesgos de Corrupción'!$B$11:$BN$100,MATCH('Mapa Riesgo Corrupción'!B73,'Riesgos de Corrupción'!$B$11:$B$100,0),5),"")</f>
        <v/>
      </c>
      <c r="F73" s="816" t="str">
        <f>IFERROR(INDEX('Riesgos de Corrupción'!$B$11:$BN$100,MATCH('Mapa Riesgo Corrupción'!B73,'Riesgos de Corrupción'!$B$11:$B$100,0),18),"")</f>
        <v/>
      </c>
      <c r="G73" s="816" t="str">
        <f>IFERROR(INDEX('Riesgos de Corrupción'!$B$11:$BN$100,MATCH('Mapa Riesgo Corrupción'!B73,'Riesgos de Corrupción'!$B$11:$B$100,0),63),"")</f>
        <v/>
      </c>
      <c r="H73" s="883" t="str">
        <f>IFERROR(INDEX('Riesgos de Corrupción'!$B$11:$BN$100,MATCH('Mapa Riesgo Corrupción'!B73,'Riesgos de Corrupción'!$B$11:$B$100,0),64),"")</f>
        <v/>
      </c>
      <c r="I73" s="816" t="str">
        <f>IFERROR(INDEX('Controles de Corrupción'!$C$10:$AZ$251,MATCH('Mapa Riesgo Corrupción'!B73,'Controles de Corrupción'!$C$10:$C$251,0),33),"")</f>
        <v/>
      </c>
      <c r="J73" s="816" t="str">
        <f>IFERROR(INDEX('Controles de Corrupción'!$C$10:$AZ$251,MATCH('Mapa Riesgo Corrupción'!B73,'Controles de Corrupción'!$C$10:$C$251,0),36),"")</f>
        <v/>
      </c>
      <c r="K73" s="816" t="str">
        <f>IFERROR(INDEX('Controles de Corrupción'!$C$10:$AZ$251,MATCH('Mapa Riesgo Corrupción'!B73,'Controles de Corrupción'!$C$10:$C$251,0),37),"")</f>
        <v/>
      </c>
      <c r="L73" s="816" t="str">
        <f>IFERROR(INDEX('Controles de Corrupción'!$C$10:$AZ$251,MATCH('Mapa Riesgo Corrupción'!B73,'Controles de Corrupción'!$C$10:$C$251,0),38),"")</f>
        <v/>
      </c>
      <c r="M73" s="170" t="str">
        <f>IFERROR(INDEX('Controles de Corrupción'!$C$10:$AZ$251,MATCH(A73,'Controles de Corrupción'!$B$10:$B$251,0),4),"")</f>
        <v/>
      </c>
      <c r="N73" s="65" t="str">
        <f>IFERROR(INDEX('Controles de Corrupción'!$C$10:$AZ$251,MATCH(A73,'Controles de Corrupción'!$B$10:$B$251,0),40),"")</f>
        <v/>
      </c>
      <c r="O73" s="65" t="str">
        <f>IFERROR(INDEX('Controles de Corrupción'!$C$10:$AZ$251,MATCH(A73,'Controles de Corrupción'!$B$10:$B$251,0),41),"")</f>
        <v/>
      </c>
      <c r="P73" s="65" t="str">
        <f>IFERROR(INDEX('Controles de Corrupción'!$C$10:$AZ$251,MATCH(A73,'Controles de Corrupción'!$B$10:$B$251,0),42),"")</f>
        <v/>
      </c>
      <c r="Q73" s="57" t="str">
        <f>IFERROR(INDEX('Controles de Corrupción'!$C$10:$AZ$251,MATCH(A73,'Controles de Corrupción'!$B$10:$B$251,0),47),"")</f>
        <v/>
      </c>
    </row>
    <row r="74" spans="1:17" ht="43.5" customHeight="1" x14ac:dyDescent="0.25">
      <c r="A74" s="110" t="s">
        <v>696</v>
      </c>
      <c r="B74" s="898"/>
      <c r="C74" s="978"/>
      <c r="D74" s="815"/>
      <c r="E74" s="813"/>
      <c r="F74" s="817"/>
      <c r="G74" s="817"/>
      <c r="H74" s="884"/>
      <c r="I74" s="817"/>
      <c r="J74" s="817"/>
      <c r="K74" s="817"/>
      <c r="L74" s="817"/>
      <c r="M74" s="170" t="str">
        <f>IFERROR(INDEX('Controles de Corrupción'!$C$10:$AZ$251,MATCH(A74,'Controles de Corrupción'!$B$10:$B$251,0),4),"")</f>
        <v/>
      </c>
      <c r="N74" s="65" t="str">
        <f>IFERROR(INDEX('Controles de Corrupción'!$C$10:$AZ$251,MATCH(A74,'Controles de Corrupción'!$B$10:$B$251,0),40),"")</f>
        <v/>
      </c>
      <c r="O74" s="65" t="str">
        <f>IFERROR(INDEX('Controles de Corrupción'!$C$10:$AZ$251,MATCH(A74,'Controles de Corrupción'!$B$10:$B$251,0),41),"")</f>
        <v/>
      </c>
      <c r="P74" s="65" t="str">
        <f>IFERROR(INDEX('Controles de Corrupción'!$C$10:$AZ$251,MATCH(A74,'Controles de Corrupción'!$B$10:$B$251,0),42),"")</f>
        <v/>
      </c>
      <c r="Q74" s="57" t="str">
        <f>IFERROR(INDEX('Controles de Corrupción'!$C$10:$AZ$251,MATCH(A74,'Controles de Corrupción'!$B$10:$B$251,0),47),"")</f>
        <v/>
      </c>
    </row>
    <row r="75" spans="1:17" ht="43.5" customHeight="1" x14ac:dyDescent="0.25">
      <c r="A75" s="110" t="s">
        <v>697</v>
      </c>
      <c r="B75" s="898"/>
      <c r="C75" s="978"/>
      <c r="D75" s="815"/>
      <c r="E75" s="813"/>
      <c r="F75" s="817"/>
      <c r="G75" s="817"/>
      <c r="H75" s="884"/>
      <c r="I75" s="817"/>
      <c r="J75" s="817"/>
      <c r="K75" s="817"/>
      <c r="L75" s="817"/>
      <c r="M75" s="170" t="str">
        <f>IFERROR(INDEX('Controles de Corrupción'!$C$10:$AZ$251,MATCH(A75,'Controles de Corrupción'!$B$10:$B$251,0),4),"")</f>
        <v/>
      </c>
      <c r="N75" s="65" t="str">
        <f>IFERROR(INDEX('Controles de Corrupción'!$C$10:$AZ$251,MATCH(A75,'Controles de Corrupción'!$B$10:$B$251,0),40),"")</f>
        <v/>
      </c>
      <c r="O75" s="65" t="str">
        <f>IFERROR(INDEX('Controles de Corrupción'!$C$10:$AZ$251,MATCH(A75,'Controles de Corrupción'!$B$10:$B$251,0),41),"")</f>
        <v/>
      </c>
      <c r="P75" s="65" t="str">
        <f>IFERROR(INDEX('Controles de Corrupción'!$C$10:$AZ$251,MATCH(A75,'Controles de Corrupción'!$B$10:$B$251,0),42),"")</f>
        <v/>
      </c>
      <c r="Q75" s="57" t="str">
        <f>IFERROR(INDEX('Controles de Corrupción'!$C$10:$AZ$251,MATCH(A75,'Controles de Corrupción'!$B$10:$B$251,0),47),"")</f>
        <v/>
      </c>
    </row>
    <row r="76" spans="1:17" ht="43.5" customHeight="1" x14ac:dyDescent="0.25">
      <c r="A76" s="110" t="s">
        <v>698</v>
      </c>
      <c r="B76" s="898"/>
      <c r="C76" s="978"/>
      <c r="D76" s="815"/>
      <c r="E76" s="813"/>
      <c r="F76" s="817"/>
      <c r="G76" s="817"/>
      <c r="H76" s="884"/>
      <c r="I76" s="817"/>
      <c r="J76" s="817"/>
      <c r="K76" s="817"/>
      <c r="L76" s="817"/>
      <c r="M76" s="170" t="str">
        <f>IFERROR(INDEX('Controles de Corrupción'!$C$10:$AZ$251,MATCH(A76,'Controles de Corrupción'!$B$10:$B$251,0),4),"")</f>
        <v/>
      </c>
      <c r="N76" s="65" t="str">
        <f>IFERROR(INDEX('Controles de Corrupción'!$C$10:$AZ$251,MATCH(A76,'Controles de Corrupción'!$B$10:$B$251,0),40),"")</f>
        <v/>
      </c>
      <c r="O76" s="65" t="str">
        <f>IFERROR(INDEX('Controles de Corrupción'!$C$10:$AZ$251,MATCH(A76,'Controles de Corrupción'!$B$10:$B$251,0),41),"")</f>
        <v/>
      </c>
      <c r="P76" s="65" t="str">
        <f>IFERROR(INDEX('Controles de Corrupción'!$C$10:$AZ$251,MATCH(A76,'Controles de Corrupción'!$B$10:$B$251,0),42),"")</f>
        <v/>
      </c>
      <c r="Q76" s="57" t="str">
        <f>IFERROR(INDEX('Controles de Corrupción'!$C$10:$AZ$251,MATCH(A76,'Controles de Corrupción'!$B$10:$B$251,0),47),"")</f>
        <v/>
      </c>
    </row>
    <row r="77" spans="1:17" ht="43.5" customHeight="1" x14ac:dyDescent="0.25">
      <c r="A77" s="110" t="s">
        <v>699</v>
      </c>
      <c r="B77" s="898"/>
      <c r="C77" s="978"/>
      <c r="D77" s="815"/>
      <c r="E77" s="813"/>
      <c r="F77" s="817"/>
      <c r="G77" s="817"/>
      <c r="H77" s="884"/>
      <c r="I77" s="817"/>
      <c r="J77" s="817"/>
      <c r="K77" s="817"/>
      <c r="L77" s="817"/>
      <c r="M77" s="170" t="str">
        <f>IFERROR(INDEX('Controles de Corrupción'!$C$10:$AZ$251,MATCH(A77,'Controles de Corrupción'!$B$10:$B$251,0),4),"")</f>
        <v/>
      </c>
      <c r="N77" s="65" t="str">
        <f>IFERROR(INDEX('Controles de Corrupción'!$C$10:$AZ$251,MATCH(A77,'Controles de Corrupción'!$B$10:$B$251,0),40),"")</f>
        <v/>
      </c>
      <c r="O77" s="65" t="str">
        <f>IFERROR(INDEX('Controles de Corrupción'!$C$10:$AZ$251,MATCH(A77,'Controles de Corrupción'!$B$10:$B$251,0),41),"")</f>
        <v/>
      </c>
      <c r="P77" s="65" t="str">
        <f>IFERROR(INDEX('Controles de Corrupción'!$C$10:$AZ$251,MATCH(A77,'Controles de Corrupción'!$B$10:$B$251,0),42),"")</f>
        <v/>
      </c>
      <c r="Q77" s="57" t="str">
        <f>IFERROR(INDEX('Controles de Corrupción'!$C$10:$AZ$251,MATCH(A77,'Controles de Corrupción'!$B$10:$B$251,0),47),"")</f>
        <v/>
      </c>
    </row>
    <row r="78" spans="1:17" ht="43.5" customHeight="1" x14ac:dyDescent="0.25">
      <c r="A78" s="110" t="s">
        <v>700</v>
      </c>
      <c r="B78" s="810"/>
      <c r="C78" s="978"/>
      <c r="D78" s="815"/>
      <c r="E78" s="813"/>
      <c r="F78" s="817"/>
      <c r="G78" s="817"/>
      <c r="H78" s="885"/>
      <c r="I78" s="817"/>
      <c r="J78" s="817"/>
      <c r="K78" s="817"/>
      <c r="L78" s="817"/>
      <c r="M78" s="170" t="str">
        <f>IFERROR(INDEX('Controles de Corrupción'!$C$10:$AZ$251,MATCH(A78,'Controles de Corrupción'!$B$10:$B$251,0),4),"")</f>
        <v/>
      </c>
      <c r="N78" s="65" t="str">
        <f>IFERROR(INDEX('Controles de Corrupción'!$C$10:$AZ$251,MATCH(A78,'Controles de Corrupción'!$B$10:$B$251,0),40),"")</f>
        <v/>
      </c>
      <c r="O78" s="65" t="str">
        <f>IFERROR(INDEX('Controles de Corrupción'!$C$10:$AZ$251,MATCH(A78,'Controles de Corrupción'!$B$10:$B$251,0),41),"")</f>
        <v/>
      </c>
      <c r="P78" s="65" t="str">
        <f>IFERROR(INDEX('Controles de Corrupción'!$C$10:$AZ$251,MATCH(A78,'Controles de Corrupción'!$B$10:$B$251,0),42),"")</f>
        <v/>
      </c>
      <c r="Q78" s="57" t="str">
        <f>IFERROR(INDEX('Controles de Corrupción'!$C$10:$AZ$251,MATCH(A78,'Controles de Corrupción'!$B$10:$B$251,0),47),"")</f>
        <v/>
      </c>
    </row>
    <row r="79" spans="1:17" ht="43.5" customHeight="1" x14ac:dyDescent="0.25">
      <c r="A79" s="110" t="s">
        <v>701</v>
      </c>
      <c r="B79" s="894"/>
      <c r="C79" s="977" t="str">
        <f>IFERROR(INDEX('Riesgos de Corrupción'!$B$11:$BN$100,MATCH('Mapa Riesgo Corrupción'!B79,'Riesgos de Corrupción'!$B$11:$B$100,0),2),"")</f>
        <v/>
      </c>
      <c r="D79" s="814" t="str">
        <f>IFERROR(INDEX('Riesgos de Corrupción'!$B$11:$BN$100,MATCH('Mapa Riesgo Corrupción'!B79,'Riesgos de Corrupción'!$B$11:$B$100,0),4),"")</f>
        <v/>
      </c>
      <c r="E79" s="812" t="str">
        <f>IFERROR(INDEX('Riesgos de Corrupción'!$B$11:$BN$100,MATCH('Mapa Riesgo Corrupción'!B79,'Riesgos de Corrupción'!$B$11:$B$100,0),5),"")</f>
        <v/>
      </c>
      <c r="F79" s="816" t="str">
        <f>IFERROR(INDEX('Riesgos de Corrupción'!$B$11:$BN$100,MATCH('Mapa Riesgo Corrupción'!B79,'Riesgos de Corrupción'!$B$11:$B$100,0),18),"")</f>
        <v/>
      </c>
      <c r="G79" s="816" t="str">
        <f>IFERROR(INDEX('Riesgos de Corrupción'!$B$11:$BN$100,MATCH('Mapa Riesgo Corrupción'!B79,'Riesgos de Corrupción'!$B$11:$B$100,0),63),"")</f>
        <v/>
      </c>
      <c r="H79" s="883" t="str">
        <f>IFERROR(INDEX('Riesgos de Corrupción'!$B$11:$BN$100,MATCH('Mapa Riesgo Corrupción'!B79,'Riesgos de Corrupción'!$B$11:$B$100,0),64),"")</f>
        <v/>
      </c>
      <c r="I79" s="816" t="str">
        <f>IFERROR(INDEX('Controles de Corrupción'!$C$10:$AZ$251,MATCH('Mapa Riesgo Corrupción'!B79,'Controles de Corrupción'!$C$10:$C$251,0),33),"")</f>
        <v/>
      </c>
      <c r="J79" s="816" t="str">
        <f>IFERROR(INDEX('Controles de Corrupción'!$C$10:$AZ$251,MATCH('Mapa Riesgo Corrupción'!B79,'Controles de Corrupción'!$C$10:$C$251,0),36),"")</f>
        <v/>
      </c>
      <c r="K79" s="816" t="str">
        <f>IFERROR(INDEX('Controles de Corrupción'!$C$10:$AZ$251,MATCH('Mapa Riesgo Corrupción'!B79,'Controles de Corrupción'!$C$10:$C$251,0),37),"")</f>
        <v/>
      </c>
      <c r="L79" s="816" t="str">
        <f>IFERROR(INDEX('Controles de Corrupción'!$C$10:$AZ$251,MATCH('Mapa Riesgo Corrupción'!B79,'Controles de Corrupción'!$C$10:$C$251,0),38),"")</f>
        <v/>
      </c>
      <c r="M79" s="170" t="str">
        <f>IFERROR(INDEX('Controles de Corrupción'!$C$10:$AZ$251,MATCH(A79,'Controles de Corrupción'!$B$10:$B$251,0),4),"")</f>
        <v/>
      </c>
      <c r="N79" s="65" t="str">
        <f>IFERROR(INDEX('Controles de Corrupción'!$C$10:$AZ$251,MATCH(A79,'Controles de Corrupción'!$B$10:$B$251,0),40),"")</f>
        <v/>
      </c>
      <c r="O79" s="65" t="str">
        <f>IFERROR(INDEX('Controles de Corrupción'!$C$10:$AZ$251,MATCH(A79,'Controles de Corrupción'!$B$10:$B$251,0),41),"")</f>
        <v/>
      </c>
      <c r="P79" s="65" t="str">
        <f>IFERROR(INDEX('Controles de Corrupción'!$C$10:$AZ$251,MATCH(A79,'Controles de Corrupción'!$B$10:$B$251,0),42),"")</f>
        <v/>
      </c>
      <c r="Q79" s="57" t="str">
        <f>IFERROR(INDEX('Controles de Corrupción'!$C$10:$AZ$251,MATCH(A79,'Controles de Corrupción'!$B$10:$B$251,0),47),"")</f>
        <v/>
      </c>
    </row>
    <row r="80" spans="1:17" ht="43.5" customHeight="1" x14ac:dyDescent="0.25">
      <c r="A80" s="110" t="s">
        <v>702</v>
      </c>
      <c r="B80" s="898"/>
      <c r="C80" s="978"/>
      <c r="D80" s="815"/>
      <c r="E80" s="813"/>
      <c r="F80" s="817"/>
      <c r="G80" s="817"/>
      <c r="H80" s="884"/>
      <c r="I80" s="817"/>
      <c r="J80" s="817"/>
      <c r="K80" s="817"/>
      <c r="L80" s="817"/>
      <c r="M80" s="170" t="str">
        <f>IFERROR(INDEX('Controles de Corrupción'!$C$10:$AZ$251,MATCH(A80,'Controles de Corrupción'!$B$10:$B$251,0),4),"")</f>
        <v/>
      </c>
      <c r="N80" s="65" t="str">
        <f>IFERROR(INDEX('Controles de Corrupción'!$C$10:$AZ$251,MATCH(A80,'Controles de Corrupción'!$B$10:$B$251,0),40),"")</f>
        <v/>
      </c>
      <c r="O80" s="65" t="str">
        <f>IFERROR(INDEX('Controles de Corrupción'!$C$10:$AZ$251,MATCH(A80,'Controles de Corrupción'!$B$10:$B$251,0),41),"")</f>
        <v/>
      </c>
      <c r="P80" s="65" t="str">
        <f>IFERROR(INDEX('Controles de Corrupción'!$C$10:$AZ$251,MATCH(A80,'Controles de Corrupción'!$B$10:$B$251,0),42),"")</f>
        <v/>
      </c>
      <c r="Q80" s="57" t="str">
        <f>IFERROR(INDEX('Controles de Corrupción'!$C$10:$AZ$251,MATCH(A80,'Controles de Corrupción'!$B$10:$B$251,0),47),"")</f>
        <v/>
      </c>
    </row>
    <row r="81" spans="1:17" ht="43.5" customHeight="1" x14ac:dyDescent="0.25">
      <c r="A81" s="110" t="s">
        <v>703</v>
      </c>
      <c r="B81" s="898"/>
      <c r="C81" s="978"/>
      <c r="D81" s="815"/>
      <c r="E81" s="813"/>
      <c r="F81" s="817"/>
      <c r="G81" s="817"/>
      <c r="H81" s="884"/>
      <c r="I81" s="817"/>
      <c r="J81" s="817"/>
      <c r="K81" s="817"/>
      <c r="L81" s="817"/>
      <c r="M81" s="170" t="str">
        <f>IFERROR(INDEX('Controles de Corrupción'!$C$10:$AZ$251,MATCH(A81,'Controles de Corrupción'!$B$10:$B$251,0),4),"")</f>
        <v/>
      </c>
      <c r="N81" s="65" t="str">
        <f>IFERROR(INDEX('Controles de Corrupción'!$C$10:$AZ$251,MATCH(A81,'Controles de Corrupción'!$B$10:$B$251,0),40),"")</f>
        <v/>
      </c>
      <c r="O81" s="65" t="str">
        <f>IFERROR(INDEX('Controles de Corrupción'!$C$10:$AZ$251,MATCH(A81,'Controles de Corrupción'!$B$10:$B$251,0),41),"")</f>
        <v/>
      </c>
      <c r="P81" s="65" t="str">
        <f>IFERROR(INDEX('Controles de Corrupción'!$C$10:$AZ$251,MATCH(A81,'Controles de Corrupción'!$B$10:$B$251,0),42),"")</f>
        <v/>
      </c>
      <c r="Q81" s="57" t="str">
        <f>IFERROR(INDEX('Controles de Corrupción'!$C$10:$AZ$251,MATCH(A81,'Controles de Corrupción'!$B$10:$B$251,0),47),"")</f>
        <v/>
      </c>
    </row>
    <row r="82" spans="1:17" ht="43.5" customHeight="1" x14ac:dyDescent="0.25">
      <c r="A82" s="110" t="s">
        <v>704</v>
      </c>
      <c r="B82" s="898"/>
      <c r="C82" s="978"/>
      <c r="D82" s="815"/>
      <c r="E82" s="813"/>
      <c r="F82" s="817"/>
      <c r="G82" s="817"/>
      <c r="H82" s="884"/>
      <c r="I82" s="817"/>
      <c r="J82" s="817"/>
      <c r="K82" s="817"/>
      <c r="L82" s="817"/>
      <c r="M82" s="170" t="str">
        <f>IFERROR(INDEX('Controles de Corrupción'!$C$10:$AZ$251,MATCH(A82,'Controles de Corrupción'!$B$10:$B$251,0),4),"")</f>
        <v/>
      </c>
      <c r="N82" s="65" t="str">
        <f>IFERROR(INDEX('Controles de Corrupción'!$C$10:$AZ$251,MATCH(A82,'Controles de Corrupción'!$B$10:$B$251,0),40),"")</f>
        <v/>
      </c>
      <c r="O82" s="65" t="str">
        <f>IFERROR(INDEX('Controles de Corrupción'!$C$10:$AZ$251,MATCH(A82,'Controles de Corrupción'!$B$10:$B$251,0),41),"")</f>
        <v/>
      </c>
      <c r="P82" s="65" t="str">
        <f>IFERROR(INDEX('Controles de Corrupción'!$C$10:$AZ$251,MATCH(A82,'Controles de Corrupción'!$B$10:$B$251,0),42),"")</f>
        <v/>
      </c>
      <c r="Q82" s="57" t="str">
        <f>IFERROR(INDEX('Controles de Corrupción'!$C$10:$AZ$251,MATCH(A82,'Controles de Corrupción'!$B$10:$B$251,0),47),"")</f>
        <v/>
      </c>
    </row>
    <row r="83" spans="1:17" ht="43.5" customHeight="1" x14ac:dyDescent="0.25">
      <c r="A83" s="110" t="s">
        <v>705</v>
      </c>
      <c r="B83" s="898"/>
      <c r="C83" s="978"/>
      <c r="D83" s="815"/>
      <c r="E83" s="813"/>
      <c r="F83" s="817"/>
      <c r="G83" s="817"/>
      <c r="H83" s="884"/>
      <c r="I83" s="817"/>
      <c r="J83" s="817"/>
      <c r="K83" s="817"/>
      <c r="L83" s="817"/>
      <c r="M83" s="170" t="str">
        <f>IFERROR(INDEX('Controles de Corrupción'!$C$10:$AZ$251,MATCH(A83,'Controles de Corrupción'!$B$10:$B$251,0),4),"")</f>
        <v/>
      </c>
      <c r="N83" s="65" t="str">
        <f>IFERROR(INDEX('Controles de Corrupción'!$C$10:$AZ$251,MATCH(A83,'Controles de Corrupción'!$B$10:$B$251,0),40),"")</f>
        <v/>
      </c>
      <c r="O83" s="65" t="str">
        <f>IFERROR(INDEX('Controles de Corrupción'!$C$10:$AZ$251,MATCH(A83,'Controles de Corrupción'!$B$10:$B$251,0),41),"")</f>
        <v/>
      </c>
      <c r="P83" s="65" t="str">
        <f>IFERROR(INDEX('Controles de Corrupción'!$C$10:$AZ$251,MATCH(A83,'Controles de Corrupción'!$B$10:$B$251,0),42),"")</f>
        <v/>
      </c>
      <c r="Q83" s="57" t="str">
        <f>IFERROR(INDEX('Controles de Corrupción'!$C$10:$AZ$251,MATCH(A83,'Controles de Corrupción'!$B$10:$B$251,0),47),"")</f>
        <v/>
      </c>
    </row>
    <row r="84" spans="1:17" ht="43.5" customHeight="1" x14ac:dyDescent="0.25">
      <c r="A84" s="110" t="s">
        <v>706</v>
      </c>
      <c r="B84" s="810"/>
      <c r="C84" s="978"/>
      <c r="D84" s="815"/>
      <c r="E84" s="813"/>
      <c r="F84" s="817"/>
      <c r="G84" s="817"/>
      <c r="H84" s="885"/>
      <c r="I84" s="817"/>
      <c r="J84" s="817"/>
      <c r="K84" s="817"/>
      <c r="L84" s="817"/>
      <c r="M84" s="170" t="str">
        <f>IFERROR(INDEX('Controles de Corrupción'!$C$10:$AZ$251,MATCH(A84,'Controles de Corrupción'!$B$10:$B$251,0),4),"")</f>
        <v/>
      </c>
      <c r="N84" s="65" t="str">
        <f>IFERROR(INDEX('Controles de Corrupción'!$C$10:$AZ$251,MATCH(A84,'Controles de Corrupción'!$B$10:$B$251,0),40),"")</f>
        <v/>
      </c>
      <c r="O84" s="65" t="str">
        <f>IFERROR(INDEX('Controles de Corrupción'!$C$10:$AZ$251,MATCH(A84,'Controles de Corrupción'!$B$10:$B$251,0),41),"")</f>
        <v/>
      </c>
      <c r="P84" s="65" t="str">
        <f>IFERROR(INDEX('Controles de Corrupción'!$C$10:$AZ$251,MATCH(A84,'Controles de Corrupción'!$B$10:$B$251,0),42),"")</f>
        <v/>
      </c>
      <c r="Q84" s="57" t="str">
        <f>IFERROR(INDEX('Controles de Corrupción'!$C$10:$AZ$251,MATCH(A84,'Controles de Corrupción'!$B$10:$B$251,0),47),"")</f>
        <v/>
      </c>
    </row>
    <row r="85" spans="1:17" ht="43.5" customHeight="1" x14ac:dyDescent="0.25">
      <c r="A85" s="110" t="s">
        <v>707</v>
      </c>
      <c r="B85" s="894"/>
      <c r="C85" s="977" t="str">
        <f>IFERROR(INDEX('Riesgos de Corrupción'!$B$11:$BN$100,MATCH('Mapa Riesgo Corrupción'!B85,'Riesgos de Corrupción'!$B$11:$B$100,0),2),"")</f>
        <v/>
      </c>
      <c r="D85" s="814" t="str">
        <f>IFERROR(INDEX('Riesgos de Corrupción'!$B$11:$BN$100,MATCH('Mapa Riesgo Corrupción'!B85,'Riesgos de Corrupción'!$B$11:$B$100,0),4),"")</f>
        <v/>
      </c>
      <c r="E85" s="812" t="str">
        <f>IFERROR(INDEX('Riesgos de Corrupción'!$B$11:$BN$100,MATCH('Mapa Riesgo Corrupción'!B85,'Riesgos de Corrupción'!$B$11:$B$100,0),5),"")</f>
        <v/>
      </c>
      <c r="F85" s="816" t="str">
        <f>IFERROR(INDEX('Riesgos de Corrupción'!$B$11:$BN$100,MATCH('Mapa Riesgo Corrupción'!B85,'Riesgos de Corrupción'!$B$11:$B$100,0),18),"")</f>
        <v/>
      </c>
      <c r="G85" s="816" t="str">
        <f>IFERROR(INDEX('Riesgos de Corrupción'!$B$11:$BN$100,MATCH('Mapa Riesgo Corrupción'!B85,'Riesgos de Corrupción'!$B$11:$B$100,0),63),"")</f>
        <v/>
      </c>
      <c r="H85" s="883" t="str">
        <f>IFERROR(INDEX('Riesgos de Corrupción'!$B$11:$BN$100,MATCH('Mapa Riesgo Corrupción'!B85,'Riesgos de Corrupción'!$B$11:$B$100,0),64),"")</f>
        <v/>
      </c>
      <c r="I85" s="816" t="str">
        <f>IFERROR(INDEX('Controles de Corrupción'!$C$10:$AZ$251,MATCH('Mapa Riesgo Corrupción'!B85,'Controles de Corrupción'!$C$10:$C$251,0),33),"")</f>
        <v/>
      </c>
      <c r="J85" s="816" t="str">
        <f>IFERROR(INDEX('Controles de Corrupción'!$C$10:$AZ$251,MATCH('Mapa Riesgo Corrupción'!B85,'Controles de Corrupción'!$C$10:$C$251,0),36),"")</f>
        <v/>
      </c>
      <c r="K85" s="816" t="str">
        <f>IFERROR(INDEX('Controles de Corrupción'!$C$10:$AZ$251,MATCH('Mapa Riesgo Corrupción'!B85,'Controles de Corrupción'!$C$10:$C$251,0),37),"")</f>
        <v/>
      </c>
      <c r="L85" s="816" t="str">
        <f>IFERROR(INDEX('Controles de Corrupción'!$C$10:$AZ$251,MATCH('Mapa Riesgo Corrupción'!B85,'Controles de Corrupción'!$C$10:$C$251,0),38),"")</f>
        <v/>
      </c>
      <c r="M85" s="170" t="str">
        <f>IFERROR(INDEX('Controles de Corrupción'!$C$10:$AZ$251,MATCH(A85,'Controles de Corrupción'!$B$10:$B$251,0),4),"")</f>
        <v/>
      </c>
      <c r="N85" s="65" t="str">
        <f>IFERROR(INDEX('Controles de Corrupción'!$C$10:$AZ$251,MATCH(A85,'Controles de Corrupción'!$B$10:$B$251,0),40),"")</f>
        <v/>
      </c>
      <c r="O85" s="65" t="str">
        <f>IFERROR(INDEX('Controles de Corrupción'!$C$10:$AZ$251,MATCH(A85,'Controles de Corrupción'!$B$10:$B$251,0),41),"")</f>
        <v/>
      </c>
      <c r="P85" s="65" t="str">
        <f>IFERROR(INDEX('Controles de Corrupción'!$C$10:$AZ$251,MATCH(A85,'Controles de Corrupción'!$B$10:$B$251,0),42),"")</f>
        <v/>
      </c>
      <c r="Q85" s="57" t="str">
        <f>IFERROR(INDEX('Controles de Corrupción'!$C$10:$AZ$251,MATCH(A85,'Controles de Corrupción'!$B$10:$B$251,0),47),"")</f>
        <v/>
      </c>
    </row>
    <row r="86" spans="1:17" ht="43.5" customHeight="1" x14ac:dyDescent="0.25">
      <c r="A86" s="110" t="s">
        <v>708</v>
      </c>
      <c r="B86" s="898"/>
      <c r="C86" s="978"/>
      <c r="D86" s="815"/>
      <c r="E86" s="813"/>
      <c r="F86" s="817"/>
      <c r="G86" s="817"/>
      <c r="H86" s="884"/>
      <c r="I86" s="817"/>
      <c r="J86" s="817"/>
      <c r="K86" s="817"/>
      <c r="L86" s="817"/>
      <c r="M86" s="170" t="str">
        <f>IFERROR(INDEX('Controles de Corrupción'!$C$10:$AZ$251,MATCH(A86,'Controles de Corrupción'!$B$10:$B$251,0),4),"")</f>
        <v/>
      </c>
      <c r="N86" s="65" t="str">
        <f>IFERROR(INDEX('Controles de Corrupción'!$C$10:$AZ$251,MATCH(A86,'Controles de Corrupción'!$B$10:$B$251,0),40),"")</f>
        <v/>
      </c>
      <c r="O86" s="65" t="str">
        <f>IFERROR(INDEX('Controles de Corrupción'!$C$10:$AZ$251,MATCH(A86,'Controles de Corrupción'!$B$10:$B$251,0),41),"")</f>
        <v/>
      </c>
      <c r="P86" s="65" t="str">
        <f>IFERROR(INDEX('Controles de Corrupción'!$C$10:$AZ$251,MATCH(A86,'Controles de Corrupción'!$B$10:$B$251,0),42),"")</f>
        <v/>
      </c>
      <c r="Q86" s="57" t="str">
        <f>IFERROR(INDEX('Controles de Corrupción'!$C$10:$AZ$251,MATCH(A86,'Controles de Corrupción'!$B$10:$B$251,0),47),"")</f>
        <v/>
      </c>
    </row>
    <row r="87" spans="1:17" ht="43.5" customHeight="1" x14ac:dyDescent="0.25">
      <c r="A87" s="110" t="s">
        <v>709</v>
      </c>
      <c r="B87" s="898"/>
      <c r="C87" s="978"/>
      <c r="D87" s="815"/>
      <c r="E87" s="813"/>
      <c r="F87" s="817"/>
      <c r="G87" s="817"/>
      <c r="H87" s="884"/>
      <c r="I87" s="817"/>
      <c r="J87" s="817"/>
      <c r="K87" s="817"/>
      <c r="L87" s="817"/>
      <c r="M87" s="170" t="str">
        <f>IFERROR(INDEX('Controles de Corrupción'!$C$10:$AZ$251,MATCH(A87,'Controles de Corrupción'!$B$10:$B$251,0),4),"")</f>
        <v/>
      </c>
      <c r="N87" s="65" t="str">
        <f>IFERROR(INDEX('Controles de Corrupción'!$C$10:$AZ$251,MATCH(A87,'Controles de Corrupción'!$B$10:$B$251,0),40),"")</f>
        <v/>
      </c>
      <c r="O87" s="65" t="str">
        <f>IFERROR(INDEX('Controles de Corrupción'!$C$10:$AZ$251,MATCH(A87,'Controles de Corrupción'!$B$10:$B$251,0),41),"")</f>
        <v/>
      </c>
      <c r="P87" s="65" t="str">
        <f>IFERROR(INDEX('Controles de Corrupción'!$C$10:$AZ$251,MATCH(A87,'Controles de Corrupción'!$B$10:$B$251,0),42),"")</f>
        <v/>
      </c>
      <c r="Q87" s="57" t="str">
        <f>IFERROR(INDEX('Controles de Corrupción'!$C$10:$AZ$251,MATCH(A87,'Controles de Corrupción'!$B$10:$B$251,0),47),"")</f>
        <v/>
      </c>
    </row>
    <row r="88" spans="1:17" ht="43.5" customHeight="1" x14ac:dyDescent="0.25">
      <c r="A88" s="110" t="s">
        <v>710</v>
      </c>
      <c r="B88" s="898"/>
      <c r="C88" s="978"/>
      <c r="D88" s="815"/>
      <c r="E88" s="813"/>
      <c r="F88" s="817"/>
      <c r="G88" s="817"/>
      <c r="H88" s="884"/>
      <c r="I88" s="817"/>
      <c r="J88" s="817"/>
      <c r="K88" s="817"/>
      <c r="L88" s="817"/>
      <c r="M88" s="170" t="str">
        <f>IFERROR(INDEX('Controles de Corrupción'!$C$10:$AZ$251,MATCH(A88,'Controles de Corrupción'!$B$10:$B$251,0),4),"")</f>
        <v/>
      </c>
      <c r="N88" s="65" t="str">
        <f>IFERROR(INDEX('Controles de Corrupción'!$C$10:$AZ$251,MATCH(A88,'Controles de Corrupción'!$B$10:$B$251,0),40),"")</f>
        <v/>
      </c>
      <c r="O88" s="65" t="str">
        <f>IFERROR(INDEX('Controles de Corrupción'!$C$10:$AZ$251,MATCH(A88,'Controles de Corrupción'!$B$10:$B$251,0),41),"")</f>
        <v/>
      </c>
      <c r="P88" s="65" t="str">
        <f>IFERROR(INDEX('Controles de Corrupción'!$C$10:$AZ$251,MATCH(A88,'Controles de Corrupción'!$B$10:$B$251,0),42),"")</f>
        <v/>
      </c>
      <c r="Q88" s="57" t="str">
        <f>IFERROR(INDEX('Controles de Corrupción'!$C$10:$AZ$251,MATCH(A88,'Controles de Corrupción'!$B$10:$B$251,0),47),"")</f>
        <v/>
      </c>
    </row>
    <row r="89" spans="1:17" ht="43.5" customHeight="1" x14ac:dyDescent="0.25">
      <c r="A89" s="110" t="s">
        <v>711</v>
      </c>
      <c r="B89" s="898"/>
      <c r="C89" s="978"/>
      <c r="D89" s="815"/>
      <c r="E89" s="813"/>
      <c r="F89" s="817"/>
      <c r="G89" s="817"/>
      <c r="H89" s="884"/>
      <c r="I89" s="817"/>
      <c r="J89" s="817"/>
      <c r="K89" s="817"/>
      <c r="L89" s="817"/>
      <c r="M89" s="170" t="str">
        <f>IFERROR(INDEX('Controles de Corrupción'!$C$10:$AZ$251,MATCH(A89,'Controles de Corrupción'!$B$10:$B$251,0),4),"")</f>
        <v/>
      </c>
      <c r="N89" s="65" t="str">
        <f>IFERROR(INDEX('Controles de Corrupción'!$C$10:$AZ$251,MATCH(A89,'Controles de Corrupción'!$B$10:$B$251,0),40),"")</f>
        <v/>
      </c>
      <c r="O89" s="65" t="str">
        <f>IFERROR(INDEX('Controles de Corrupción'!$C$10:$AZ$251,MATCH(A89,'Controles de Corrupción'!$B$10:$B$251,0),41),"")</f>
        <v/>
      </c>
      <c r="P89" s="65" t="str">
        <f>IFERROR(INDEX('Controles de Corrupción'!$C$10:$AZ$251,MATCH(A89,'Controles de Corrupción'!$B$10:$B$251,0),42),"")</f>
        <v/>
      </c>
      <c r="Q89" s="57" t="str">
        <f>IFERROR(INDEX('Controles de Corrupción'!$C$10:$AZ$251,MATCH(A89,'Controles de Corrupción'!$B$10:$B$251,0),47),"")</f>
        <v/>
      </c>
    </row>
    <row r="90" spans="1:17" ht="43.5" customHeight="1" x14ac:dyDescent="0.25">
      <c r="A90" s="110" t="s">
        <v>712</v>
      </c>
      <c r="B90" s="810"/>
      <c r="C90" s="978"/>
      <c r="D90" s="815"/>
      <c r="E90" s="813"/>
      <c r="F90" s="817"/>
      <c r="G90" s="817"/>
      <c r="H90" s="885"/>
      <c r="I90" s="817"/>
      <c r="J90" s="817"/>
      <c r="K90" s="817"/>
      <c r="L90" s="817"/>
      <c r="M90" s="170" t="str">
        <f>IFERROR(INDEX('Controles de Corrupción'!$C$10:$AZ$251,MATCH(A90,'Controles de Corrupción'!$B$10:$B$251,0),4),"")</f>
        <v/>
      </c>
      <c r="N90" s="65" t="str">
        <f>IFERROR(INDEX('Controles de Corrupción'!$C$10:$AZ$251,MATCH(A90,'Controles de Corrupción'!$B$10:$B$251,0),40),"")</f>
        <v/>
      </c>
      <c r="O90" s="65" t="str">
        <f>IFERROR(INDEX('Controles de Corrupción'!$C$10:$AZ$251,MATCH(A90,'Controles de Corrupción'!$B$10:$B$251,0),41),"")</f>
        <v/>
      </c>
      <c r="P90" s="65" t="str">
        <f>IFERROR(INDEX('Controles de Corrupción'!$C$10:$AZ$251,MATCH(A90,'Controles de Corrupción'!$B$10:$B$251,0),42),"")</f>
        <v/>
      </c>
      <c r="Q90" s="57" t="str">
        <f>IFERROR(INDEX('Controles de Corrupción'!$C$10:$AZ$251,MATCH(A90,'Controles de Corrupción'!$B$10:$B$251,0),47),"")</f>
        <v/>
      </c>
    </row>
    <row r="91" spans="1:17" ht="43.5" customHeight="1" x14ac:dyDescent="0.25">
      <c r="A91" s="110" t="s">
        <v>713</v>
      </c>
      <c r="B91" s="894"/>
      <c r="C91" s="977" t="str">
        <f>IFERROR(INDEX('Riesgos de Corrupción'!$B$11:$BN$100,MATCH('Mapa Riesgo Corrupción'!B91,'Riesgos de Corrupción'!$B$11:$B$100,0),2),"")</f>
        <v/>
      </c>
      <c r="D91" s="814" t="str">
        <f>IFERROR(INDEX('Riesgos de Corrupción'!$B$11:$BN$100,MATCH('Mapa Riesgo Corrupción'!B91,'Riesgos de Corrupción'!$B$11:$B$100,0),4),"")</f>
        <v/>
      </c>
      <c r="E91" s="975" t="str">
        <f>IFERROR(INDEX('Riesgos de Corrupción'!$B$11:$BN$100,MATCH('Mapa Riesgo Corrupción'!B91,'Riesgos de Corrupción'!$B$11:$B$100,0),5),"")</f>
        <v/>
      </c>
      <c r="F91" s="816" t="str">
        <f>IFERROR(INDEX('Riesgos de Corrupción'!$B$11:$BN$100,MATCH('Mapa Riesgo Corrupción'!B91,'Riesgos de Corrupción'!$B$11:$B$100,0),18),"")</f>
        <v/>
      </c>
      <c r="G91" s="816" t="str">
        <f>IFERROR(INDEX('Riesgos de Corrupción'!$B$11:$BN$100,MATCH('Mapa Riesgo Corrupción'!B91,'Riesgos de Corrupción'!$B$11:$B$100,0),63),"")</f>
        <v/>
      </c>
      <c r="H91" s="883" t="str">
        <f>IFERROR(INDEX('Riesgos de Corrupción'!$B$11:$BN$100,MATCH('Mapa Riesgo Corrupción'!B91,'Riesgos de Corrupción'!$B$11:$B$100,0),64),"")</f>
        <v/>
      </c>
      <c r="I91" s="816" t="str">
        <f>IFERROR(INDEX('Controles de Corrupción'!$C$10:$AZ$251,MATCH('Mapa Riesgo Corrupción'!B91,'Controles de Corrupción'!$C$10:$C$251,0),33),"")</f>
        <v/>
      </c>
      <c r="J91" s="816" t="str">
        <f>IFERROR(INDEX('Controles de Corrupción'!$C$10:$AZ$251,MATCH('Mapa Riesgo Corrupción'!B91,'Controles de Corrupción'!$C$10:$C$251,0),36),"")</f>
        <v/>
      </c>
      <c r="K91" s="816" t="str">
        <f>IFERROR(INDEX('Controles de Corrupción'!$C$10:$AZ$251,MATCH('Mapa Riesgo Corrupción'!B91,'Controles de Corrupción'!$C$10:$C$251,0),37),"")</f>
        <v/>
      </c>
      <c r="L91" s="816" t="str">
        <f>IFERROR(INDEX('Controles de Corrupción'!$C$10:$AZ$251,MATCH('Mapa Riesgo Corrupción'!B91,'Controles de Corrupción'!$C$10:$C$251,0),38),"")</f>
        <v/>
      </c>
      <c r="M91" s="170" t="str">
        <f>IFERROR(INDEX('Controles de Corrupción'!$C$10:$AZ$251,MATCH(A91,'Controles de Corrupción'!$B$10:$B$251,0),4),"")</f>
        <v/>
      </c>
      <c r="N91" s="65" t="str">
        <f>IFERROR(INDEX('Controles de Corrupción'!$C$10:$AZ$251,MATCH(A91,'Controles de Corrupción'!$B$10:$B$251,0),40),"")</f>
        <v/>
      </c>
      <c r="O91" s="65" t="str">
        <f>IFERROR(INDEX('Controles de Corrupción'!$C$10:$AZ$251,MATCH(A91,'Controles de Corrupción'!$B$10:$B$251,0),41),"")</f>
        <v/>
      </c>
      <c r="P91" s="65" t="str">
        <f>IFERROR(INDEX('Controles de Corrupción'!$C$10:$AZ$251,MATCH(A91,'Controles de Corrupción'!$B$10:$B$251,0),42),"")</f>
        <v/>
      </c>
      <c r="Q91" s="57" t="str">
        <f>IFERROR(INDEX('Controles de Corrupción'!$C$10:$AZ$251,MATCH(A91,'Controles de Corrupción'!$B$10:$B$251,0),47),"")</f>
        <v/>
      </c>
    </row>
    <row r="92" spans="1:17" ht="43.5" customHeight="1" x14ac:dyDescent="0.25">
      <c r="A92" s="110" t="s">
        <v>714</v>
      </c>
      <c r="B92" s="898"/>
      <c r="C92" s="978"/>
      <c r="D92" s="815"/>
      <c r="E92" s="976"/>
      <c r="F92" s="817"/>
      <c r="G92" s="817"/>
      <c r="H92" s="884"/>
      <c r="I92" s="817"/>
      <c r="J92" s="817"/>
      <c r="K92" s="817"/>
      <c r="L92" s="817"/>
      <c r="M92" s="170" t="str">
        <f>IFERROR(INDEX('Controles de Corrupción'!$C$10:$AZ$251,MATCH(A92,'Controles de Corrupción'!$B$10:$B$251,0),4),"")</f>
        <v/>
      </c>
      <c r="N92" s="65" t="str">
        <f>IFERROR(INDEX('Controles de Corrupción'!$C$10:$AZ$251,MATCH(A92,'Controles de Corrupción'!$B$10:$B$251,0),40),"")</f>
        <v/>
      </c>
      <c r="O92" s="65" t="str">
        <f>IFERROR(INDEX('Controles de Corrupción'!$C$10:$AZ$251,MATCH(A92,'Controles de Corrupción'!$B$10:$B$251,0),41),"")</f>
        <v/>
      </c>
      <c r="P92" s="65" t="str">
        <f>IFERROR(INDEX('Controles de Corrupción'!$C$10:$AZ$251,MATCH(A92,'Controles de Corrupción'!$B$10:$B$251,0),42),"")</f>
        <v/>
      </c>
      <c r="Q92" s="57" t="str">
        <f>IFERROR(INDEX('Controles de Corrupción'!$C$10:$AZ$251,MATCH(A92,'Controles de Corrupción'!$B$10:$B$251,0),47),"")</f>
        <v/>
      </c>
    </row>
    <row r="93" spans="1:17" ht="43.5" customHeight="1" x14ac:dyDescent="0.25">
      <c r="A93" s="110" t="s">
        <v>715</v>
      </c>
      <c r="B93" s="898"/>
      <c r="C93" s="978"/>
      <c r="D93" s="815"/>
      <c r="E93" s="976"/>
      <c r="F93" s="817"/>
      <c r="G93" s="817"/>
      <c r="H93" s="884"/>
      <c r="I93" s="817"/>
      <c r="J93" s="817"/>
      <c r="K93" s="817"/>
      <c r="L93" s="817"/>
      <c r="M93" s="170" t="str">
        <f>IFERROR(INDEX('Controles de Corrupción'!$C$10:$AZ$251,MATCH(A93,'Controles de Corrupción'!$B$10:$B$251,0),4),"")</f>
        <v/>
      </c>
      <c r="N93" s="65" t="str">
        <f>IFERROR(INDEX('Controles de Corrupción'!$C$10:$AZ$251,MATCH(A93,'Controles de Corrupción'!$B$10:$B$251,0),40),"")</f>
        <v/>
      </c>
      <c r="O93" s="65" t="str">
        <f>IFERROR(INDEX('Controles de Corrupción'!$C$10:$AZ$251,MATCH(A93,'Controles de Corrupción'!$B$10:$B$251,0),41),"")</f>
        <v/>
      </c>
      <c r="P93" s="65" t="str">
        <f>IFERROR(INDEX('Controles de Corrupción'!$C$10:$AZ$251,MATCH(A93,'Controles de Corrupción'!$B$10:$B$251,0),42),"")</f>
        <v/>
      </c>
      <c r="Q93" s="57" t="str">
        <f>IFERROR(INDEX('Controles de Corrupción'!$C$10:$AZ$251,MATCH(A93,'Controles de Corrupción'!$B$10:$B$251,0),47),"")</f>
        <v/>
      </c>
    </row>
    <row r="94" spans="1:17" ht="43.5" customHeight="1" x14ac:dyDescent="0.25">
      <c r="A94" s="110" t="s">
        <v>716</v>
      </c>
      <c r="B94" s="898"/>
      <c r="C94" s="978"/>
      <c r="D94" s="815"/>
      <c r="E94" s="976"/>
      <c r="F94" s="817"/>
      <c r="G94" s="817"/>
      <c r="H94" s="884"/>
      <c r="I94" s="817"/>
      <c r="J94" s="817"/>
      <c r="K94" s="817"/>
      <c r="L94" s="817"/>
      <c r="M94" s="170" t="str">
        <f>IFERROR(INDEX('Controles de Corrupción'!$C$10:$AZ$251,MATCH(A94,'Controles de Corrupción'!$B$10:$B$251,0),4),"")</f>
        <v/>
      </c>
      <c r="N94" s="65" t="str">
        <f>IFERROR(INDEX('Controles de Corrupción'!$C$10:$AZ$251,MATCH(A94,'Controles de Corrupción'!$B$10:$B$251,0),40),"")</f>
        <v/>
      </c>
      <c r="O94" s="65" t="str">
        <f>IFERROR(INDEX('Controles de Corrupción'!$C$10:$AZ$251,MATCH(A94,'Controles de Corrupción'!$B$10:$B$251,0),41),"")</f>
        <v/>
      </c>
      <c r="P94" s="65" t="str">
        <f>IFERROR(INDEX('Controles de Corrupción'!$C$10:$AZ$251,MATCH(A94,'Controles de Corrupción'!$B$10:$B$251,0),42),"")</f>
        <v/>
      </c>
      <c r="Q94" s="57" t="str">
        <f>IFERROR(INDEX('Controles de Corrupción'!$C$10:$AZ$251,MATCH(A94,'Controles de Corrupción'!$B$10:$B$251,0),47),"")</f>
        <v/>
      </c>
    </row>
    <row r="95" spans="1:17" ht="43.5" customHeight="1" x14ac:dyDescent="0.25">
      <c r="A95" s="110" t="s">
        <v>717</v>
      </c>
      <c r="B95" s="898"/>
      <c r="C95" s="978"/>
      <c r="D95" s="815"/>
      <c r="E95" s="976"/>
      <c r="F95" s="817"/>
      <c r="G95" s="817"/>
      <c r="H95" s="884"/>
      <c r="I95" s="817"/>
      <c r="J95" s="817"/>
      <c r="K95" s="817"/>
      <c r="L95" s="817"/>
      <c r="M95" s="170" t="str">
        <f>IFERROR(INDEX('Controles de Corrupción'!$C$10:$AZ$251,MATCH(A95,'Controles de Corrupción'!$B$10:$B$251,0),4),"")</f>
        <v/>
      </c>
      <c r="N95" s="65" t="str">
        <f>IFERROR(INDEX('Controles de Corrupción'!$C$10:$AZ$251,MATCH(A95,'Controles de Corrupción'!$B$10:$B$251,0),40),"")</f>
        <v/>
      </c>
      <c r="O95" s="65" t="str">
        <f>IFERROR(INDEX('Controles de Corrupción'!$C$10:$AZ$251,MATCH(A95,'Controles de Corrupción'!$B$10:$B$251,0),41),"")</f>
        <v/>
      </c>
      <c r="P95" s="65" t="str">
        <f>IFERROR(INDEX('Controles de Corrupción'!$C$10:$AZ$251,MATCH(A95,'Controles de Corrupción'!$B$10:$B$251,0),42),"")</f>
        <v/>
      </c>
      <c r="Q95" s="57" t="str">
        <f>IFERROR(INDEX('Controles de Corrupción'!$C$10:$AZ$251,MATCH(A95,'Controles de Corrupción'!$B$10:$B$251,0),47),"")</f>
        <v/>
      </c>
    </row>
    <row r="96" spans="1:17" ht="43.5" customHeight="1" x14ac:dyDescent="0.25">
      <c r="A96" s="110" t="s">
        <v>718</v>
      </c>
      <c r="B96" s="810"/>
      <c r="C96" s="978"/>
      <c r="D96" s="815"/>
      <c r="E96" s="976"/>
      <c r="F96" s="817"/>
      <c r="G96" s="817"/>
      <c r="H96" s="885"/>
      <c r="I96" s="817"/>
      <c r="J96" s="817"/>
      <c r="K96" s="817"/>
      <c r="L96" s="817"/>
      <c r="M96" s="170" t="str">
        <f>IFERROR(INDEX('Controles de Corrupción'!$C$10:$AZ$251,MATCH(A96,'Controles de Corrupción'!$B$10:$B$251,0),4),"")</f>
        <v/>
      </c>
      <c r="N96" s="65" t="str">
        <f>IFERROR(INDEX('Controles de Corrupción'!$C$10:$AZ$251,MATCH(A96,'Controles de Corrupción'!$B$10:$B$251,0),40),"")</f>
        <v/>
      </c>
      <c r="O96" s="65" t="str">
        <f>IFERROR(INDEX('Controles de Corrupción'!$C$10:$AZ$251,MATCH(A96,'Controles de Corrupción'!$B$10:$B$251,0),41),"")</f>
        <v/>
      </c>
      <c r="P96" s="65" t="str">
        <f>IFERROR(INDEX('Controles de Corrupción'!$C$10:$AZ$251,MATCH(A96,'Controles de Corrupción'!$B$10:$B$251,0),42),"")</f>
        <v/>
      </c>
      <c r="Q96" s="57" t="str">
        <f>IFERROR(INDEX('Controles de Corrupción'!$C$10:$AZ$251,MATCH(A96,'Controles de Corrupción'!$B$10:$B$251,0),47),"")</f>
        <v/>
      </c>
    </row>
    <row r="97" spans="1:17" ht="50.25" customHeight="1" x14ac:dyDescent="0.25">
      <c r="A97" s="110" t="s">
        <v>719</v>
      </c>
      <c r="B97" s="970"/>
      <c r="C97" s="973" t="str">
        <f>IFERROR(INDEX('Riesgos de Corrupción'!$B$11:$BN$100,MATCH('Mapa Riesgo Corrupción'!B97,'Riesgos de Corrupción'!$B$11:$B$100,0),2),"")</f>
        <v/>
      </c>
      <c r="D97" s="814" t="str">
        <f>IFERROR(INDEX('Riesgos de Corrupción'!$B$11:$BN$100,MATCH('Mapa Riesgo Corrupción'!B97,'Riesgos de Corrupción'!$B$11:$B$100,0),4),"")</f>
        <v/>
      </c>
      <c r="E97" s="975" t="str">
        <f>IFERROR(INDEX('Riesgos de Corrupción'!$B$11:$BN$100,MATCH('Mapa Riesgo Corrupción'!B97,'Riesgos de Corrupción'!$B$11:$B$100,0),5),"")</f>
        <v/>
      </c>
      <c r="F97" s="816" t="str">
        <f>IFERROR(INDEX('Riesgos de Corrupción'!$B$11:$BN$100,MATCH('Mapa Riesgo Corrupción'!B97,'Riesgos de Corrupción'!$B$11:$B$100,0),18),"")</f>
        <v/>
      </c>
      <c r="G97" s="816" t="str">
        <f>IFERROR(INDEX('Riesgos de Corrupción'!$B$11:$BN$100,MATCH('Mapa Riesgo Corrupción'!B97,'Riesgos de Corrupción'!$B$11:$B$100,0),63),"")</f>
        <v/>
      </c>
      <c r="H97" s="883" t="str">
        <f>IFERROR(INDEX('Riesgos de Corrupción'!$B$11:$BN$100,MATCH('Mapa Riesgo Corrupción'!B97,'Riesgos de Corrupción'!$B$11:$B$100,0),64),"")</f>
        <v/>
      </c>
      <c r="I97" s="816" t="str">
        <f>IFERROR(INDEX('Controles de Corrupción'!$C$10:$AZ$251,MATCH('Mapa Riesgo Corrupción'!B97,'Controles de Corrupción'!$C$10:$C$251,0),33),"")</f>
        <v/>
      </c>
      <c r="J97" s="816" t="str">
        <f>IFERROR(INDEX('Controles de Corrupción'!$C$10:$AZ$251,MATCH('Mapa Riesgo Corrupción'!B97,'Controles de Corrupción'!$C$10:$C$251,0),36),"")</f>
        <v/>
      </c>
      <c r="K97" s="816" t="str">
        <f>IFERROR(INDEX('Controles de Corrupción'!$C$10:$AZ$251,MATCH('Mapa Riesgo Corrupción'!B97,'Controles de Corrupción'!$C$10:$C$251,0),37),"")</f>
        <v/>
      </c>
      <c r="L97" s="816" t="str">
        <f>IFERROR(INDEX('Controles de Corrupción'!$C$10:$AZ$251,MATCH('Mapa Riesgo Corrupción'!B97,'Controles de Corrupción'!$C$10:$C$251,0),38),"")</f>
        <v/>
      </c>
      <c r="M97" s="170" t="str">
        <f>IFERROR(INDEX('Controles de Corrupción'!$C$10:$AZ$251,MATCH(A97,'Controles de Corrupción'!$B$10:$B$251,0),4),"")</f>
        <v/>
      </c>
      <c r="N97" s="65" t="str">
        <f>IFERROR(INDEX('Controles de Corrupción'!$C$10:$AZ$251,MATCH(A97,'Controles de Corrupción'!$B$10:$B$251,0),40),"")</f>
        <v/>
      </c>
      <c r="O97" s="65" t="str">
        <f>IFERROR(INDEX('Controles de Corrupción'!$C$10:$AZ$251,MATCH(A97,'Controles de Corrupción'!$B$10:$B$251,0),41),"")</f>
        <v/>
      </c>
      <c r="P97" s="65" t="str">
        <f>IFERROR(INDEX('Controles de Corrupción'!$C$10:$AZ$251,MATCH(A97,'Controles de Corrupción'!$B$10:$B$251,0),42),"")</f>
        <v/>
      </c>
      <c r="Q97" s="57" t="str">
        <f>IFERROR(INDEX('Controles de Corrupción'!$C$10:$AZ$251,MATCH(A97,'Controles de Corrupción'!$B$10:$B$251,0),47),"")</f>
        <v/>
      </c>
    </row>
    <row r="98" spans="1:17" ht="50.25" customHeight="1" x14ac:dyDescent="0.25">
      <c r="A98" s="110" t="s">
        <v>720</v>
      </c>
      <c r="B98" s="971"/>
      <c r="C98" s="974"/>
      <c r="D98" s="815"/>
      <c r="E98" s="976"/>
      <c r="F98" s="817"/>
      <c r="G98" s="817"/>
      <c r="H98" s="884"/>
      <c r="I98" s="817"/>
      <c r="J98" s="817"/>
      <c r="K98" s="817"/>
      <c r="L98" s="817"/>
      <c r="M98" s="170" t="str">
        <f>IFERROR(INDEX('Controles de Corrupción'!$C$10:$AZ$251,MATCH(A98,'Controles de Corrupción'!$B$10:$B$251,0),4),"")</f>
        <v/>
      </c>
      <c r="N98" s="65" t="str">
        <f>IFERROR(INDEX('Controles de Corrupción'!$C$10:$AZ$251,MATCH(A98,'Controles de Corrupción'!$B$10:$B$251,0),40),"")</f>
        <v/>
      </c>
      <c r="O98" s="65" t="str">
        <f>IFERROR(INDEX('Controles de Corrupción'!$C$10:$AZ$251,MATCH(A98,'Controles de Corrupción'!$B$10:$B$251,0),41),"")</f>
        <v/>
      </c>
      <c r="P98" s="65" t="str">
        <f>IFERROR(INDEX('Controles de Corrupción'!$C$10:$AZ$251,MATCH(A98,'Controles de Corrupción'!$B$10:$B$251,0),42),"")</f>
        <v/>
      </c>
      <c r="Q98" s="57" t="str">
        <f>IFERROR(INDEX('Controles de Corrupción'!$C$10:$AZ$251,MATCH(A98,'Controles de Corrupción'!$B$10:$B$251,0),47),"")</f>
        <v/>
      </c>
    </row>
    <row r="99" spans="1:17" ht="50.25" customHeight="1" x14ac:dyDescent="0.25">
      <c r="A99" s="110" t="s">
        <v>721</v>
      </c>
      <c r="B99" s="971"/>
      <c r="C99" s="974"/>
      <c r="D99" s="815"/>
      <c r="E99" s="976"/>
      <c r="F99" s="817"/>
      <c r="G99" s="817"/>
      <c r="H99" s="884"/>
      <c r="I99" s="817"/>
      <c r="J99" s="817"/>
      <c r="K99" s="817"/>
      <c r="L99" s="817"/>
      <c r="M99" s="170" t="str">
        <f>IFERROR(INDEX('Controles de Corrupción'!$C$10:$AZ$251,MATCH(A99,'Controles de Corrupción'!$B$10:$B$251,0),4),"")</f>
        <v/>
      </c>
      <c r="N99" s="65" t="str">
        <f>IFERROR(INDEX('Controles de Corrupción'!$C$10:$AZ$251,MATCH(A99,'Controles de Corrupción'!$B$10:$B$251,0),40),"")</f>
        <v/>
      </c>
      <c r="O99" s="65" t="str">
        <f>IFERROR(INDEX('Controles de Corrupción'!$C$10:$AZ$251,MATCH(A99,'Controles de Corrupción'!$B$10:$B$251,0),41),"")</f>
        <v/>
      </c>
      <c r="P99" s="65" t="str">
        <f>IFERROR(INDEX('Controles de Corrupción'!$C$10:$AZ$251,MATCH(A99,'Controles de Corrupción'!$B$10:$B$251,0),42),"")</f>
        <v/>
      </c>
      <c r="Q99" s="57" t="str">
        <f>IFERROR(INDEX('Controles de Corrupción'!$C$10:$AZ$251,MATCH(A99,'Controles de Corrupción'!$B$10:$B$251,0),47),"")</f>
        <v/>
      </c>
    </row>
    <row r="100" spans="1:17" ht="50.25" customHeight="1" x14ac:dyDescent="0.25">
      <c r="A100" s="110" t="s">
        <v>722</v>
      </c>
      <c r="B100" s="971"/>
      <c r="C100" s="974"/>
      <c r="D100" s="815"/>
      <c r="E100" s="976"/>
      <c r="F100" s="817"/>
      <c r="G100" s="817"/>
      <c r="H100" s="884"/>
      <c r="I100" s="817"/>
      <c r="J100" s="817"/>
      <c r="K100" s="817"/>
      <c r="L100" s="817"/>
      <c r="M100" s="170" t="str">
        <f>IFERROR(INDEX('Controles de Corrupción'!$C$10:$AZ$251,MATCH(A100,'Controles de Corrupción'!$B$10:$B$251,0),4),"")</f>
        <v/>
      </c>
      <c r="N100" s="65" t="str">
        <f>IFERROR(INDEX('Controles de Corrupción'!$C$10:$AZ$251,MATCH(A100,'Controles de Corrupción'!$B$10:$B$251,0),40),"")</f>
        <v/>
      </c>
      <c r="O100" s="65" t="str">
        <f>IFERROR(INDEX('Controles de Corrupción'!$C$10:$AZ$251,MATCH(A100,'Controles de Corrupción'!$B$10:$B$251,0),41),"")</f>
        <v/>
      </c>
      <c r="P100" s="65" t="str">
        <f>IFERROR(INDEX('Controles de Corrupción'!$C$10:$AZ$251,MATCH(A100,'Controles de Corrupción'!$B$10:$B$251,0),42),"")</f>
        <v/>
      </c>
      <c r="Q100" s="57" t="str">
        <f>IFERROR(INDEX('Controles de Corrupción'!$C$10:$AZ$251,MATCH(A100,'Controles de Corrupción'!$B$10:$B$251,0),47),"")</f>
        <v/>
      </c>
    </row>
    <row r="101" spans="1:17" ht="50.25" customHeight="1" x14ac:dyDescent="0.25">
      <c r="A101" s="110" t="s">
        <v>723</v>
      </c>
      <c r="B101" s="971"/>
      <c r="C101" s="974"/>
      <c r="D101" s="815"/>
      <c r="E101" s="976"/>
      <c r="F101" s="817"/>
      <c r="G101" s="817"/>
      <c r="H101" s="884"/>
      <c r="I101" s="817"/>
      <c r="J101" s="817"/>
      <c r="K101" s="817"/>
      <c r="L101" s="817"/>
      <c r="M101" s="170" t="str">
        <f>IFERROR(INDEX('Controles de Corrupción'!$C$10:$AZ$251,MATCH(A101,'Controles de Corrupción'!$B$10:$B$251,0),4),"")</f>
        <v/>
      </c>
      <c r="N101" s="65" t="str">
        <f>IFERROR(INDEX('Controles de Corrupción'!$C$10:$AZ$251,MATCH(A101,'Controles de Corrupción'!$B$10:$B$251,0),40),"")</f>
        <v/>
      </c>
      <c r="O101" s="65" t="str">
        <f>IFERROR(INDEX('Controles de Corrupción'!$C$10:$AZ$251,MATCH(A101,'Controles de Corrupción'!$B$10:$B$251,0),41),"")</f>
        <v/>
      </c>
      <c r="P101" s="65" t="str">
        <f>IFERROR(INDEX('Controles de Corrupción'!$C$10:$AZ$251,MATCH(A101,'Controles de Corrupción'!$B$10:$B$251,0),42),"")</f>
        <v/>
      </c>
      <c r="Q101" s="57" t="str">
        <f>IFERROR(INDEX('Controles de Corrupción'!$C$10:$AZ$251,MATCH(A101,'Controles de Corrupción'!$B$10:$B$251,0),47),"")</f>
        <v/>
      </c>
    </row>
    <row r="102" spans="1:17" ht="50.25" customHeight="1" x14ac:dyDescent="0.25">
      <c r="A102" s="110" t="s">
        <v>724</v>
      </c>
      <c r="B102" s="972"/>
      <c r="C102" s="974"/>
      <c r="D102" s="815"/>
      <c r="E102" s="976"/>
      <c r="F102" s="817"/>
      <c r="G102" s="817"/>
      <c r="H102" s="885"/>
      <c r="I102" s="817"/>
      <c r="J102" s="817"/>
      <c r="K102" s="817"/>
      <c r="L102" s="817"/>
      <c r="M102" s="170" t="str">
        <f>IFERROR(INDEX('Controles de Corrupción'!$C$10:$AZ$251,MATCH(A102,'Controles de Corrupción'!$B$10:$B$251,0),4),"")</f>
        <v/>
      </c>
      <c r="N102" s="65" t="str">
        <f>IFERROR(INDEX('Controles de Corrupción'!$C$10:$AZ$251,MATCH(A102,'Controles de Corrupción'!$B$10:$B$251,0),40),"")</f>
        <v/>
      </c>
      <c r="O102" s="65" t="str">
        <f>IFERROR(INDEX('Controles de Corrupción'!$C$10:$AZ$251,MATCH(A102,'Controles de Corrupción'!$B$10:$B$251,0),41),"")</f>
        <v/>
      </c>
      <c r="P102" s="65" t="str">
        <f>IFERROR(INDEX('Controles de Corrupción'!$C$10:$AZ$251,MATCH(A102,'Controles de Corrupción'!$B$10:$B$251,0),42),"")</f>
        <v/>
      </c>
      <c r="Q102" s="57" t="str">
        <f>IFERROR(INDEX('Controles de Corrupción'!$C$10:$AZ$251,MATCH(A102,'Controles de Corrupción'!$B$10:$B$251,0),47),"")</f>
        <v/>
      </c>
    </row>
    <row r="103" spans="1:17" ht="50.25" customHeight="1" x14ac:dyDescent="0.25">
      <c r="A103" s="110" t="s">
        <v>725</v>
      </c>
      <c r="B103" s="970"/>
      <c r="C103" s="973" t="str">
        <f>IFERROR(INDEX('Riesgos de Corrupción'!$B$11:$BN$100,MATCH('Mapa Riesgo Corrupción'!B103,'Riesgos de Corrupción'!$B$11:$B$100,0),2),"")</f>
        <v/>
      </c>
      <c r="D103" s="814" t="str">
        <f>IFERROR(INDEX('Riesgos de Corrupción'!$B$11:$BN$100,MATCH('Mapa Riesgo Corrupción'!B103,'Riesgos de Corrupción'!$B$11:$B$100,0),4),"")</f>
        <v/>
      </c>
      <c r="E103" s="975" t="str">
        <f>IFERROR(INDEX('Riesgos de Corrupción'!$B$11:$BN$100,MATCH('Mapa Riesgo Corrupción'!B103,'Riesgos de Corrupción'!$B$11:$B$100,0),5),"")</f>
        <v/>
      </c>
      <c r="F103" s="816" t="str">
        <f>IFERROR(INDEX('Riesgos de Corrupción'!$B$11:$BN$100,MATCH('Mapa Riesgo Corrupción'!B103,'Riesgos de Corrupción'!$B$11:$B$100,0),18),"")</f>
        <v/>
      </c>
      <c r="G103" s="816" t="str">
        <f>IFERROR(INDEX('Riesgos de Corrupción'!$B$11:$BN$100,MATCH('Mapa Riesgo Corrupción'!B103,'Riesgos de Corrupción'!$B$11:$B$100,0),63),"")</f>
        <v/>
      </c>
      <c r="H103" s="883" t="str">
        <f>IFERROR(INDEX('Riesgos de Corrupción'!$B$11:$BN$100,MATCH('Mapa Riesgo Corrupción'!B103,'Riesgos de Corrupción'!$B$11:$B$100,0),64),"")</f>
        <v/>
      </c>
      <c r="I103" s="816" t="str">
        <f>IFERROR(INDEX('Controles de Corrupción'!$C$10:$AZ$251,MATCH('Mapa Riesgo Corrupción'!B103,'Controles de Corrupción'!$C$10:$C$251,0),33),"")</f>
        <v/>
      </c>
      <c r="J103" s="816" t="str">
        <f>IFERROR(INDEX('Controles de Corrupción'!$C$10:$AZ$251,MATCH('Mapa Riesgo Corrupción'!B103,'Controles de Corrupción'!$C$10:$C$251,0),36),"")</f>
        <v/>
      </c>
      <c r="K103" s="816" t="str">
        <f>IFERROR(INDEX('Controles de Corrupción'!$C$10:$AZ$251,MATCH('Mapa Riesgo Corrupción'!B103,'Controles de Corrupción'!$C$10:$C$251,0),37),"")</f>
        <v/>
      </c>
      <c r="L103" s="816" t="str">
        <f>IFERROR(INDEX('Controles de Corrupción'!$C$10:$AZ$251,MATCH('Mapa Riesgo Corrupción'!B103,'Controles de Corrupción'!$C$10:$C$251,0),38),"")</f>
        <v/>
      </c>
      <c r="M103" s="170" t="str">
        <f>IFERROR(INDEX('Controles de Corrupción'!$C$10:$AZ$251,MATCH(A103,'Controles de Corrupción'!$B$10:$B$251,0),4),"")</f>
        <v/>
      </c>
      <c r="N103" s="65" t="str">
        <f>IFERROR(INDEX('Controles de Corrupción'!$C$10:$AZ$251,MATCH(A103,'Controles de Corrupción'!$B$10:$B$251,0),40),"")</f>
        <v/>
      </c>
      <c r="O103" s="65" t="str">
        <f>IFERROR(INDEX('Controles de Corrupción'!$C$10:$AZ$251,MATCH(A103,'Controles de Corrupción'!$B$10:$B$251,0),41),"")</f>
        <v/>
      </c>
      <c r="P103" s="65" t="str">
        <f>IFERROR(INDEX('Controles de Corrupción'!$C$10:$AZ$251,MATCH(A103,'Controles de Corrupción'!$B$10:$B$251,0),42),"")</f>
        <v/>
      </c>
      <c r="Q103" s="57" t="str">
        <f>IFERROR(INDEX('Controles de Corrupción'!$C$10:$AZ$251,MATCH(A103,'Controles de Corrupción'!$B$10:$B$251,0),47),"")</f>
        <v/>
      </c>
    </row>
    <row r="104" spans="1:17" ht="50.25" customHeight="1" x14ac:dyDescent="0.25">
      <c r="A104" s="110" t="s">
        <v>726</v>
      </c>
      <c r="B104" s="971"/>
      <c r="C104" s="974"/>
      <c r="D104" s="815"/>
      <c r="E104" s="976"/>
      <c r="F104" s="817"/>
      <c r="G104" s="817"/>
      <c r="H104" s="884"/>
      <c r="I104" s="817"/>
      <c r="J104" s="817"/>
      <c r="K104" s="817"/>
      <c r="L104" s="817"/>
      <c r="M104" s="170" t="str">
        <f>IFERROR(INDEX('Controles de Corrupción'!$C$10:$AZ$251,MATCH(A104,'Controles de Corrupción'!$B$10:$B$251,0),4),"")</f>
        <v/>
      </c>
      <c r="N104" s="65" t="str">
        <f>IFERROR(INDEX('Controles de Corrupción'!$C$10:$AZ$251,MATCH(A104,'Controles de Corrupción'!$B$10:$B$251,0),40),"")</f>
        <v/>
      </c>
      <c r="O104" s="65" t="str">
        <f>IFERROR(INDEX('Controles de Corrupción'!$C$10:$AZ$251,MATCH(A104,'Controles de Corrupción'!$B$10:$B$251,0),41),"")</f>
        <v/>
      </c>
      <c r="P104" s="65" t="str">
        <f>IFERROR(INDEX('Controles de Corrupción'!$C$10:$AZ$251,MATCH(A104,'Controles de Corrupción'!$B$10:$B$251,0),42),"")</f>
        <v/>
      </c>
      <c r="Q104" s="57" t="str">
        <f>IFERROR(INDEX('Controles de Corrupción'!$C$10:$AZ$251,MATCH(A104,'Controles de Corrupción'!$B$10:$B$251,0),47),"")</f>
        <v/>
      </c>
    </row>
    <row r="105" spans="1:17" ht="50.25" customHeight="1" x14ac:dyDescent="0.25">
      <c r="A105" s="110" t="s">
        <v>727</v>
      </c>
      <c r="B105" s="971"/>
      <c r="C105" s="974"/>
      <c r="D105" s="815"/>
      <c r="E105" s="976"/>
      <c r="F105" s="817"/>
      <c r="G105" s="817"/>
      <c r="H105" s="884"/>
      <c r="I105" s="817"/>
      <c r="J105" s="817"/>
      <c r="K105" s="817"/>
      <c r="L105" s="817"/>
      <c r="M105" s="170" t="str">
        <f>IFERROR(INDEX('Controles de Corrupción'!$C$10:$AZ$251,MATCH(A105,'Controles de Corrupción'!$B$10:$B$251,0),4),"")</f>
        <v/>
      </c>
      <c r="N105" s="65" t="str">
        <f>IFERROR(INDEX('Controles de Corrupción'!$C$10:$AZ$251,MATCH(A105,'Controles de Corrupción'!$B$10:$B$251,0),40),"")</f>
        <v/>
      </c>
      <c r="O105" s="65" t="str">
        <f>IFERROR(INDEX('Controles de Corrupción'!$C$10:$AZ$251,MATCH(A105,'Controles de Corrupción'!$B$10:$B$251,0),41),"")</f>
        <v/>
      </c>
      <c r="P105" s="65" t="str">
        <f>IFERROR(INDEX('Controles de Corrupción'!$C$10:$AZ$251,MATCH(A105,'Controles de Corrupción'!$B$10:$B$251,0),42),"")</f>
        <v/>
      </c>
      <c r="Q105" s="57" t="str">
        <f>IFERROR(INDEX('Controles de Corrupción'!$C$10:$AZ$251,MATCH(A105,'Controles de Corrupción'!$B$10:$B$251,0),47),"")</f>
        <v/>
      </c>
    </row>
    <row r="106" spans="1:17" ht="50.25" customHeight="1" x14ac:dyDescent="0.25">
      <c r="A106" s="110" t="s">
        <v>728</v>
      </c>
      <c r="B106" s="971"/>
      <c r="C106" s="974"/>
      <c r="D106" s="815"/>
      <c r="E106" s="976"/>
      <c r="F106" s="817"/>
      <c r="G106" s="817"/>
      <c r="H106" s="884"/>
      <c r="I106" s="817"/>
      <c r="J106" s="817"/>
      <c r="K106" s="817"/>
      <c r="L106" s="817"/>
      <c r="M106" s="65" t="str">
        <f>IFERROR(INDEX('Controles de Corrupción'!$C$10:$AZ$251,MATCH(A106,'Controles de Corrupción'!$B$10:$B$251,0),4),"")</f>
        <v/>
      </c>
      <c r="N106" s="65" t="str">
        <f>IFERROR(INDEX('Controles de Corrupción'!$C$10:$AZ$251,MATCH(A106,'Controles de Corrupción'!$B$10:$B$251,0),40),"")</f>
        <v/>
      </c>
      <c r="O106" s="65" t="str">
        <f>IFERROR(INDEX('Controles de Corrupción'!$C$10:$AZ$251,MATCH(A106,'Controles de Corrupción'!$B$10:$B$251,0),41),"")</f>
        <v/>
      </c>
      <c r="P106" s="65" t="str">
        <f>IFERROR(INDEX('Controles de Corrupción'!$C$10:$AZ$251,MATCH(A106,'Controles de Corrupción'!$B$10:$B$251,0),42),"")</f>
        <v/>
      </c>
      <c r="Q106" s="57" t="str">
        <f>IFERROR(INDEX('Controles de Corrupción'!$C$10:$AZ$251,MATCH(A106,'Controles de Corrupción'!$B$10:$B$251,0),47),"")</f>
        <v/>
      </c>
    </row>
    <row r="107" spans="1:17" ht="50.25" customHeight="1" x14ac:dyDescent="0.25">
      <c r="A107" s="110" t="s">
        <v>729</v>
      </c>
      <c r="B107" s="971"/>
      <c r="C107" s="974"/>
      <c r="D107" s="815"/>
      <c r="E107" s="976"/>
      <c r="F107" s="817"/>
      <c r="G107" s="817"/>
      <c r="H107" s="884"/>
      <c r="I107" s="817"/>
      <c r="J107" s="817"/>
      <c r="K107" s="817"/>
      <c r="L107" s="817"/>
      <c r="M107" s="65" t="str">
        <f>IFERROR(INDEX('Controles de Corrupción'!$C$10:$AZ$251,MATCH(A107,'Controles de Corrupción'!$B$10:$B$251,0),4),"")</f>
        <v/>
      </c>
      <c r="N107" s="65" t="str">
        <f>IFERROR(INDEX('Controles de Corrupción'!$C$10:$AZ$251,MATCH(A107,'Controles de Corrupción'!$B$10:$B$251,0),40),"")</f>
        <v/>
      </c>
      <c r="O107" s="65" t="str">
        <f>IFERROR(INDEX('Controles de Corrupción'!$C$10:$AZ$251,MATCH(A107,'Controles de Corrupción'!$B$10:$B$251,0),41),"")</f>
        <v/>
      </c>
      <c r="P107" s="65" t="str">
        <f>IFERROR(INDEX('Controles de Corrupción'!$C$10:$AZ$251,MATCH(A107,'Controles de Corrupción'!$B$10:$B$251,0),42),"")</f>
        <v/>
      </c>
      <c r="Q107" s="57" t="str">
        <f>IFERROR(INDEX('Controles de Corrupción'!$C$10:$AZ$251,MATCH(A107,'Controles de Corrupción'!$B$10:$B$251,0),47),"")</f>
        <v/>
      </c>
    </row>
    <row r="108" spans="1:17" ht="50.25" customHeight="1" x14ac:dyDescent="0.25">
      <c r="A108" s="110" t="s">
        <v>730</v>
      </c>
      <c r="B108" s="972"/>
      <c r="C108" s="974"/>
      <c r="D108" s="815"/>
      <c r="E108" s="976"/>
      <c r="F108" s="817"/>
      <c r="G108" s="817"/>
      <c r="H108" s="885"/>
      <c r="I108" s="817"/>
      <c r="J108" s="817"/>
      <c r="K108" s="817"/>
      <c r="L108" s="817"/>
      <c r="M108" s="65" t="str">
        <f>IFERROR(INDEX('Controles de Corrupción'!$C$10:$AZ$251,MATCH(A108,'Controles de Corrupción'!$B$10:$B$251,0),4),"")</f>
        <v/>
      </c>
      <c r="N108" s="65" t="str">
        <f>IFERROR(INDEX('Controles de Corrupción'!$C$10:$AZ$251,MATCH(A108,'Controles de Corrupción'!$B$10:$B$251,0),40),"")</f>
        <v/>
      </c>
      <c r="O108" s="65" t="str">
        <f>IFERROR(INDEX('Controles de Corrupción'!$C$10:$AZ$251,MATCH(A108,'Controles de Corrupción'!$B$10:$B$251,0),41),"")</f>
        <v/>
      </c>
      <c r="P108" s="65" t="str">
        <f>IFERROR(INDEX('Controles de Corrupción'!$C$10:$AZ$251,MATCH(A108,'Controles de Corrupción'!$B$10:$B$251,0),42),"")</f>
        <v/>
      </c>
      <c r="Q108" s="57" t="str">
        <f>IFERROR(INDEX('Controles de Corrupción'!$C$10:$AZ$251,MATCH(A108,'Controles de Corrupción'!$B$10:$B$251,0),47),"")</f>
        <v/>
      </c>
    </row>
    <row r="109" spans="1:17" ht="50.25" customHeight="1" x14ac:dyDescent="0.25">
      <c r="A109" s="110" t="s">
        <v>731</v>
      </c>
      <c r="B109" s="970"/>
      <c r="C109" s="973" t="str">
        <f>IFERROR(INDEX('Riesgos de Corrupción'!$B$11:$BN$100,MATCH('Mapa Riesgo Corrupción'!B109,'Riesgos de Corrupción'!$B$11:$B$100,0),2),"")</f>
        <v/>
      </c>
      <c r="D109" s="814" t="str">
        <f>IFERROR(INDEX('Riesgos de Corrupción'!$B$11:$BN$100,MATCH('Mapa Riesgo Corrupción'!B109,'Riesgos de Corrupción'!$B$11:$B$100,0),4),"")</f>
        <v/>
      </c>
      <c r="E109" s="975" t="str">
        <f>IFERROR(INDEX('Riesgos de Corrupción'!$B$11:$BN$100,MATCH('Mapa Riesgo Corrupción'!B109,'Riesgos de Corrupción'!$B$11:$B$100,0),5),"")</f>
        <v/>
      </c>
      <c r="F109" s="816" t="str">
        <f>IFERROR(INDEX('Riesgos de Corrupción'!$B$11:$BN$100,MATCH('Mapa Riesgo Corrupción'!B109,'Riesgos de Corrupción'!$B$11:$B$100,0),18),"")</f>
        <v/>
      </c>
      <c r="G109" s="816" t="str">
        <f>IFERROR(INDEX('Riesgos de Corrupción'!$B$11:$BN$100,MATCH('Mapa Riesgo Corrupción'!B109,'Riesgos de Corrupción'!$B$11:$B$100,0),63),"")</f>
        <v/>
      </c>
      <c r="H109" s="883" t="str">
        <f>IFERROR(INDEX('Riesgos de Corrupción'!$B$11:$BN$100,MATCH('Mapa Riesgo Corrupción'!B109,'Riesgos de Corrupción'!$B$11:$B$100,0),64),"")</f>
        <v/>
      </c>
      <c r="I109" s="816" t="str">
        <f>IFERROR(INDEX('Controles de Corrupción'!$C$10:$AZ$251,MATCH('Mapa Riesgo Corrupción'!B109,'Controles de Corrupción'!$C$10:$C$251,0),33),"")</f>
        <v/>
      </c>
      <c r="J109" s="816" t="str">
        <f>IFERROR(INDEX('Controles de Corrupción'!$C$10:$AZ$251,MATCH('Mapa Riesgo Corrupción'!B109,'Controles de Corrupción'!$C$10:$C$251,0),36),"")</f>
        <v/>
      </c>
      <c r="K109" s="816" t="str">
        <f>IFERROR(INDEX('Controles de Corrupción'!$C$10:$AZ$251,MATCH('Mapa Riesgo Corrupción'!B109,'Controles de Corrupción'!$C$10:$C$251,0),37),"")</f>
        <v/>
      </c>
      <c r="L109" s="816" t="str">
        <f>IFERROR(INDEX('Controles de Corrupción'!$C$10:$AZ$251,MATCH('Mapa Riesgo Corrupción'!B109,'Controles de Corrupción'!$C$10:$C$251,0),38),"")</f>
        <v/>
      </c>
      <c r="M109" s="65" t="str">
        <f>IFERROR(INDEX('Controles de Corrupción'!$C$10:$AZ$251,MATCH(A109,'Controles de Corrupción'!$B$10:$B$251,0),4),"")</f>
        <v/>
      </c>
      <c r="N109" s="65" t="str">
        <f>IFERROR(INDEX('Controles de Corrupción'!$C$10:$AZ$251,MATCH(A109,'Controles de Corrupción'!$B$10:$B$251,0),40),"")</f>
        <v/>
      </c>
      <c r="O109" s="65" t="str">
        <f>IFERROR(INDEX('Controles de Corrupción'!$C$10:$AZ$251,MATCH(A109,'Controles de Corrupción'!$B$10:$B$251,0),41),"")</f>
        <v/>
      </c>
      <c r="P109" s="65" t="str">
        <f>IFERROR(INDEX('Controles de Corrupción'!$C$10:$AZ$251,MATCH(A109,'Controles de Corrupción'!$B$10:$B$251,0),42),"")</f>
        <v/>
      </c>
      <c r="Q109" s="57" t="str">
        <f>IFERROR(INDEX('Controles de Corrupción'!$C$10:$AZ$251,MATCH(A109,'Controles de Corrupción'!$B$10:$B$251,0),47),"")</f>
        <v/>
      </c>
    </row>
    <row r="110" spans="1:17" ht="50.25" customHeight="1" x14ac:dyDescent="0.25">
      <c r="A110" s="110" t="s">
        <v>732</v>
      </c>
      <c r="B110" s="971"/>
      <c r="C110" s="974"/>
      <c r="D110" s="815"/>
      <c r="E110" s="976"/>
      <c r="F110" s="817"/>
      <c r="G110" s="817"/>
      <c r="H110" s="884"/>
      <c r="I110" s="817"/>
      <c r="J110" s="817"/>
      <c r="K110" s="817"/>
      <c r="L110" s="817"/>
      <c r="M110" s="65" t="str">
        <f>IFERROR(INDEX('Controles de Corrupción'!$C$10:$AZ$251,MATCH(A110,'Controles de Corrupción'!$B$10:$B$251,0),4),"")</f>
        <v/>
      </c>
      <c r="N110" s="65" t="str">
        <f>IFERROR(INDEX('Controles de Corrupción'!$C$10:$AZ$251,MATCH(A110,'Controles de Corrupción'!$B$10:$B$251,0),40),"")</f>
        <v/>
      </c>
      <c r="O110" s="65" t="str">
        <f>IFERROR(INDEX('Controles de Corrupción'!$C$10:$AZ$251,MATCH(A110,'Controles de Corrupción'!$B$10:$B$251,0),41),"")</f>
        <v/>
      </c>
      <c r="P110" s="65" t="str">
        <f>IFERROR(INDEX('Controles de Corrupción'!$C$10:$AZ$251,MATCH(A110,'Controles de Corrupción'!$B$10:$B$251,0),42),"")</f>
        <v/>
      </c>
      <c r="Q110" s="57" t="str">
        <f>IFERROR(INDEX('Controles de Corrupción'!$C$10:$AZ$251,MATCH(A110,'Controles de Corrupción'!$B$10:$B$251,0),47),"")</f>
        <v/>
      </c>
    </row>
    <row r="111" spans="1:17" ht="50.25" customHeight="1" x14ac:dyDescent="0.25">
      <c r="A111" s="110" t="s">
        <v>733</v>
      </c>
      <c r="B111" s="971"/>
      <c r="C111" s="974"/>
      <c r="D111" s="815"/>
      <c r="E111" s="976"/>
      <c r="F111" s="817"/>
      <c r="G111" s="817"/>
      <c r="H111" s="884"/>
      <c r="I111" s="817"/>
      <c r="J111" s="817"/>
      <c r="K111" s="817"/>
      <c r="L111" s="817"/>
      <c r="M111" s="65" t="str">
        <f>IFERROR(INDEX('Controles de Corrupción'!$C$10:$AZ$251,MATCH(A111,'Controles de Corrupción'!$B$10:$B$251,0),4),"")</f>
        <v/>
      </c>
      <c r="N111" s="65" t="str">
        <f>IFERROR(INDEX('Controles de Corrupción'!$C$10:$AZ$251,MATCH(A111,'Controles de Corrupción'!$B$10:$B$251,0),40),"")</f>
        <v/>
      </c>
      <c r="O111" s="65" t="str">
        <f>IFERROR(INDEX('Controles de Corrupción'!$C$10:$AZ$251,MATCH(A111,'Controles de Corrupción'!$B$10:$B$251,0),41),"")</f>
        <v/>
      </c>
      <c r="P111" s="65" t="str">
        <f>IFERROR(INDEX('Controles de Corrupción'!$C$10:$AZ$251,MATCH(A111,'Controles de Corrupción'!$B$10:$B$251,0),42),"")</f>
        <v/>
      </c>
      <c r="Q111" s="57" t="str">
        <f>IFERROR(INDEX('Controles de Corrupción'!$C$10:$AZ$251,MATCH(A111,'Controles de Corrupción'!$B$10:$B$251,0),47),"")</f>
        <v/>
      </c>
    </row>
    <row r="112" spans="1:17" ht="50.25" customHeight="1" x14ac:dyDescent="0.25">
      <c r="A112" s="110" t="s">
        <v>734</v>
      </c>
      <c r="B112" s="971"/>
      <c r="C112" s="974"/>
      <c r="D112" s="815"/>
      <c r="E112" s="976"/>
      <c r="F112" s="817"/>
      <c r="G112" s="817"/>
      <c r="H112" s="884"/>
      <c r="I112" s="817"/>
      <c r="J112" s="817"/>
      <c r="K112" s="817"/>
      <c r="L112" s="817"/>
      <c r="M112" s="65" t="str">
        <f>IFERROR(INDEX('Controles de Corrupción'!$C$10:$AZ$251,MATCH(A112,'Controles de Corrupción'!$B$10:$B$251,0),4),"")</f>
        <v/>
      </c>
      <c r="N112" s="65" t="str">
        <f>IFERROR(INDEX('Controles de Corrupción'!$C$10:$AZ$251,MATCH(A112,'Controles de Corrupción'!$B$10:$B$251,0),40),"")</f>
        <v/>
      </c>
      <c r="O112" s="65" t="str">
        <f>IFERROR(INDEX('Controles de Corrupción'!$C$10:$AZ$251,MATCH(A112,'Controles de Corrupción'!$B$10:$B$251,0),41),"")</f>
        <v/>
      </c>
      <c r="P112" s="65" t="str">
        <f>IFERROR(INDEX('Controles de Corrupción'!$C$10:$AZ$251,MATCH(A112,'Controles de Corrupción'!$B$10:$B$251,0),42),"")</f>
        <v/>
      </c>
      <c r="Q112" s="57" t="str">
        <f>IFERROR(INDEX('Controles de Corrupción'!$C$10:$AZ$251,MATCH(A112,'Controles de Corrupción'!$B$10:$B$251,0),47),"")</f>
        <v/>
      </c>
    </row>
    <row r="113" spans="1:17" ht="50.25" customHeight="1" x14ac:dyDescent="0.25">
      <c r="A113" s="110" t="s">
        <v>735</v>
      </c>
      <c r="B113" s="971"/>
      <c r="C113" s="974"/>
      <c r="D113" s="815"/>
      <c r="E113" s="976"/>
      <c r="F113" s="817"/>
      <c r="G113" s="817"/>
      <c r="H113" s="884"/>
      <c r="I113" s="817"/>
      <c r="J113" s="817"/>
      <c r="K113" s="817"/>
      <c r="L113" s="817"/>
      <c r="M113" s="65" t="str">
        <f>IFERROR(INDEX('Controles de Corrupción'!$C$10:$AZ$251,MATCH(A113,'Controles de Corrupción'!$B$10:$B$251,0),4),"")</f>
        <v/>
      </c>
      <c r="N113" s="65" t="str">
        <f>IFERROR(INDEX('Controles de Corrupción'!$C$10:$AZ$251,MATCH(A113,'Controles de Corrupción'!$B$10:$B$251,0),40),"")</f>
        <v/>
      </c>
      <c r="O113" s="65" t="str">
        <f>IFERROR(INDEX('Controles de Corrupción'!$C$10:$AZ$251,MATCH(A113,'Controles de Corrupción'!$B$10:$B$251,0),41),"")</f>
        <v/>
      </c>
      <c r="P113" s="65" t="str">
        <f>IFERROR(INDEX('Controles de Corrupción'!$C$10:$AZ$251,MATCH(A113,'Controles de Corrupción'!$B$10:$B$251,0),42),"")</f>
        <v/>
      </c>
      <c r="Q113" s="57" t="str">
        <f>IFERROR(INDEX('Controles de Corrupción'!$C$10:$AZ$251,MATCH(A113,'Controles de Corrupción'!$B$10:$B$251,0),47),"")</f>
        <v/>
      </c>
    </row>
    <row r="114" spans="1:17" ht="50.25" customHeight="1" x14ac:dyDescent="0.25">
      <c r="A114" s="110" t="s">
        <v>736</v>
      </c>
      <c r="B114" s="972"/>
      <c r="C114" s="974"/>
      <c r="D114" s="815"/>
      <c r="E114" s="976"/>
      <c r="F114" s="817"/>
      <c r="G114" s="817"/>
      <c r="H114" s="885"/>
      <c r="I114" s="817"/>
      <c r="J114" s="817"/>
      <c r="K114" s="817"/>
      <c r="L114" s="817"/>
      <c r="M114" s="65" t="str">
        <f>IFERROR(INDEX('Controles de Corrupción'!$C$10:$AZ$251,MATCH(A114,'Controles de Corrupción'!$B$10:$B$251,0),4),"")</f>
        <v/>
      </c>
      <c r="N114" s="65" t="str">
        <f>IFERROR(INDEX('Controles de Corrupción'!$C$10:$AZ$251,MATCH(A114,'Controles de Corrupción'!$B$10:$B$251,0),40),"")</f>
        <v/>
      </c>
      <c r="O114" s="65" t="str">
        <f>IFERROR(INDEX('Controles de Corrupción'!$C$10:$AZ$251,MATCH(A114,'Controles de Corrupción'!$B$10:$B$251,0),41),"")</f>
        <v/>
      </c>
      <c r="P114" s="65" t="str">
        <f>IFERROR(INDEX('Controles de Corrupción'!$C$10:$AZ$251,MATCH(A114,'Controles de Corrupción'!$B$10:$B$251,0),42),"")</f>
        <v/>
      </c>
      <c r="Q114" s="57" t="str">
        <f>IFERROR(INDEX('Controles de Corrupción'!$C$10:$AZ$251,MATCH(A114,'Controles de Corrupción'!$B$10:$B$251,0),47),"")</f>
        <v/>
      </c>
    </row>
    <row r="115" spans="1:17" ht="50.25" customHeight="1" x14ac:dyDescent="0.25">
      <c r="A115" s="110" t="s">
        <v>737</v>
      </c>
      <c r="B115" s="970"/>
      <c r="C115" s="973" t="str">
        <f>IFERROR(INDEX('Riesgos de Corrupción'!$B$11:$BN$100,MATCH('Mapa Riesgo Corrupción'!B115,'Riesgos de Corrupción'!$B$11:$B$100,0),2),"")</f>
        <v/>
      </c>
      <c r="D115" s="814" t="str">
        <f>IFERROR(INDEX('Riesgos de Corrupción'!$B$11:$BN$100,MATCH('Mapa Riesgo Corrupción'!B115,'Riesgos de Corrupción'!$B$11:$B$100,0),4),"")</f>
        <v/>
      </c>
      <c r="E115" s="975" t="str">
        <f>IFERROR(INDEX('Riesgos de Corrupción'!$B$11:$BN$100,MATCH('Mapa Riesgo Corrupción'!B115,'Riesgos de Corrupción'!$B$11:$B$100,0),5),"")</f>
        <v/>
      </c>
      <c r="F115" s="816" t="str">
        <f>IFERROR(INDEX('Riesgos de Corrupción'!$B$11:$BN$100,MATCH('Mapa Riesgo Corrupción'!B115,'Riesgos de Corrupción'!$B$11:$B$100,0),18),"")</f>
        <v/>
      </c>
      <c r="G115" s="816" t="str">
        <f>IFERROR(INDEX('Riesgos de Corrupción'!$B$11:$BN$100,MATCH('Mapa Riesgo Corrupción'!B115,'Riesgos de Corrupción'!$B$11:$B$100,0),63),"")</f>
        <v/>
      </c>
      <c r="H115" s="883" t="str">
        <f>IFERROR(INDEX('Riesgos de Corrupción'!$B$11:$BN$100,MATCH('Mapa Riesgo Corrupción'!B115,'Riesgos de Corrupción'!$B$11:$B$100,0),64),"")</f>
        <v/>
      </c>
      <c r="I115" s="816" t="str">
        <f>IFERROR(INDEX('Controles de Corrupción'!$C$10:$AZ$251,MATCH('Mapa Riesgo Corrupción'!B115,'Controles de Corrupción'!$C$10:$C$251,0),33),"")</f>
        <v/>
      </c>
      <c r="J115" s="816" t="str">
        <f>IFERROR(INDEX('Controles de Corrupción'!$C$10:$AZ$251,MATCH('Mapa Riesgo Corrupción'!B115,'Controles de Corrupción'!$C$10:$C$251,0),36),"")</f>
        <v/>
      </c>
      <c r="K115" s="816" t="str">
        <f>IFERROR(INDEX('Controles de Corrupción'!$C$10:$AZ$251,MATCH('Mapa Riesgo Corrupción'!B115,'Controles de Corrupción'!$C$10:$C$251,0),37),"")</f>
        <v/>
      </c>
      <c r="L115" s="816" t="str">
        <f>IFERROR(INDEX('Controles de Corrupción'!$C$10:$AZ$251,MATCH('Mapa Riesgo Corrupción'!B115,'Controles de Corrupción'!$C$10:$C$251,0),38),"")</f>
        <v/>
      </c>
      <c r="M115" s="65" t="str">
        <f>IFERROR(INDEX('Controles de Corrupción'!$C$10:$AZ$251,MATCH(A115,'Controles de Corrupción'!$B$10:$B$251,0),4),"")</f>
        <v/>
      </c>
      <c r="N115" s="65" t="str">
        <f>IFERROR(INDEX('Controles de Corrupción'!$C$10:$AZ$251,MATCH(A115,'Controles de Corrupción'!$B$10:$B$251,0),40),"")</f>
        <v/>
      </c>
      <c r="O115" s="65" t="str">
        <f>IFERROR(INDEX('Controles de Corrupción'!$C$10:$AZ$251,MATCH(A115,'Controles de Corrupción'!$B$10:$B$251,0),41),"")</f>
        <v/>
      </c>
      <c r="P115" s="65" t="str">
        <f>IFERROR(INDEX('Controles de Corrupción'!$C$10:$AZ$251,MATCH(A115,'Controles de Corrupción'!$B$10:$B$251,0),42),"")</f>
        <v/>
      </c>
      <c r="Q115" s="57" t="str">
        <f>IFERROR(INDEX('Controles de Corrupción'!$C$10:$AZ$251,MATCH(A115,'Controles de Corrupción'!$B$10:$B$251,0),47),"")</f>
        <v/>
      </c>
    </row>
    <row r="116" spans="1:17" ht="50.25" customHeight="1" x14ac:dyDescent="0.25">
      <c r="A116" s="110" t="s">
        <v>738</v>
      </c>
      <c r="B116" s="971"/>
      <c r="C116" s="974"/>
      <c r="D116" s="815"/>
      <c r="E116" s="976"/>
      <c r="F116" s="817"/>
      <c r="G116" s="817"/>
      <c r="H116" s="884"/>
      <c r="I116" s="817"/>
      <c r="J116" s="817"/>
      <c r="K116" s="817"/>
      <c r="L116" s="817"/>
      <c r="M116" s="65" t="str">
        <f>IFERROR(INDEX('Controles de Corrupción'!$C$10:$AZ$251,MATCH(A116,'Controles de Corrupción'!$B$10:$B$251,0),4),"")</f>
        <v/>
      </c>
      <c r="N116" s="65" t="str">
        <f>IFERROR(INDEX('Controles de Corrupción'!$C$10:$AZ$251,MATCH(A116,'Controles de Corrupción'!$B$10:$B$251,0),40),"")</f>
        <v/>
      </c>
      <c r="O116" s="65" t="str">
        <f>IFERROR(INDEX('Controles de Corrupción'!$C$10:$AZ$251,MATCH(A116,'Controles de Corrupción'!$B$10:$B$251,0),41),"")</f>
        <v/>
      </c>
      <c r="P116" s="65" t="str">
        <f>IFERROR(INDEX('Controles de Corrupción'!$C$10:$AZ$251,MATCH(A116,'Controles de Corrupción'!$B$10:$B$251,0),42),"")</f>
        <v/>
      </c>
      <c r="Q116" s="57" t="str">
        <f>IFERROR(INDEX('Controles de Corrupción'!$C$10:$AZ$251,MATCH(A116,'Controles de Corrupción'!$B$10:$B$251,0),47),"")</f>
        <v/>
      </c>
    </row>
    <row r="117" spans="1:17" ht="50.25" customHeight="1" x14ac:dyDescent="0.25">
      <c r="A117" s="110" t="s">
        <v>739</v>
      </c>
      <c r="B117" s="971"/>
      <c r="C117" s="974"/>
      <c r="D117" s="815"/>
      <c r="E117" s="976"/>
      <c r="F117" s="817"/>
      <c r="G117" s="817"/>
      <c r="H117" s="884"/>
      <c r="I117" s="817"/>
      <c r="J117" s="817"/>
      <c r="K117" s="817"/>
      <c r="L117" s="817"/>
      <c r="M117" s="65" t="str">
        <f>IFERROR(INDEX('Controles de Corrupción'!$C$10:$AZ$251,MATCH(A117,'Controles de Corrupción'!$B$10:$B$251,0),4),"")</f>
        <v/>
      </c>
      <c r="N117" s="65" t="str">
        <f>IFERROR(INDEX('Controles de Corrupción'!$C$10:$AZ$251,MATCH(A117,'Controles de Corrupción'!$B$10:$B$251,0),40),"")</f>
        <v/>
      </c>
      <c r="O117" s="65" t="str">
        <f>IFERROR(INDEX('Controles de Corrupción'!$C$10:$AZ$251,MATCH(A117,'Controles de Corrupción'!$B$10:$B$251,0),41),"")</f>
        <v/>
      </c>
      <c r="P117" s="65" t="str">
        <f>IFERROR(INDEX('Controles de Corrupción'!$C$10:$AZ$251,MATCH(A117,'Controles de Corrupción'!$B$10:$B$251,0),42),"")</f>
        <v/>
      </c>
      <c r="Q117" s="57" t="str">
        <f>IFERROR(INDEX('Controles de Corrupción'!$C$10:$AZ$251,MATCH(A117,'Controles de Corrupción'!$B$10:$B$251,0),47),"")</f>
        <v/>
      </c>
    </row>
    <row r="118" spans="1:17" ht="50.25" customHeight="1" x14ac:dyDescent="0.25">
      <c r="A118" s="110" t="s">
        <v>740</v>
      </c>
      <c r="B118" s="971"/>
      <c r="C118" s="974"/>
      <c r="D118" s="815"/>
      <c r="E118" s="976"/>
      <c r="F118" s="817"/>
      <c r="G118" s="817"/>
      <c r="H118" s="884"/>
      <c r="I118" s="817"/>
      <c r="J118" s="817"/>
      <c r="K118" s="817"/>
      <c r="L118" s="817"/>
      <c r="M118" s="65" t="str">
        <f>IFERROR(INDEX('Controles de Corrupción'!$C$10:$AZ$251,MATCH(A118,'Controles de Corrupción'!$B$10:$B$251,0),4),"")</f>
        <v/>
      </c>
      <c r="N118" s="65" t="str">
        <f>IFERROR(INDEX('Controles de Corrupción'!$C$10:$AZ$251,MATCH(A118,'Controles de Corrupción'!$B$10:$B$251,0),40),"")</f>
        <v/>
      </c>
      <c r="O118" s="65" t="str">
        <f>IFERROR(INDEX('Controles de Corrupción'!$C$10:$AZ$251,MATCH(A118,'Controles de Corrupción'!$B$10:$B$251,0),41),"")</f>
        <v/>
      </c>
      <c r="P118" s="65" t="str">
        <f>IFERROR(INDEX('Controles de Corrupción'!$C$10:$AZ$251,MATCH(A118,'Controles de Corrupción'!$B$10:$B$251,0),42),"")</f>
        <v/>
      </c>
      <c r="Q118" s="57" t="str">
        <f>IFERROR(INDEX('Controles de Corrupción'!$C$10:$AZ$251,MATCH(A118,'Controles de Corrupción'!$B$10:$B$251,0),47),"")</f>
        <v/>
      </c>
    </row>
    <row r="119" spans="1:17" ht="50.25" customHeight="1" x14ac:dyDescent="0.25">
      <c r="A119" s="110" t="s">
        <v>741</v>
      </c>
      <c r="B119" s="971"/>
      <c r="C119" s="974"/>
      <c r="D119" s="815"/>
      <c r="E119" s="976"/>
      <c r="F119" s="817"/>
      <c r="G119" s="817"/>
      <c r="H119" s="884"/>
      <c r="I119" s="817"/>
      <c r="J119" s="817"/>
      <c r="K119" s="817"/>
      <c r="L119" s="817"/>
      <c r="M119" s="65" t="str">
        <f>IFERROR(INDEX('Controles de Corrupción'!$C$10:$AZ$251,MATCH(A119,'Controles de Corrupción'!$B$10:$B$251,0),4),"")</f>
        <v/>
      </c>
      <c r="N119" s="65" t="str">
        <f>IFERROR(INDEX('Controles de Corrupción'!$C$10:$AZ$251,MATCH(A119,'Controles de Corrupción'!$B$10:$B$251,0),40),"")</f>
        <v/>
      </c>
      <c r="O119" s="65" t="str">
        <f>IFERROR(INDEX('Controles de Corrupción'!$C$10:$AZ$251,MATCH(A119,'Controles de Corrupción'!$B$10:$B$251,0),41),"")</f>
        <v/>
      </c>
      <c r="P119" s="65" t="str">
        <f>IFERROR(INDEX('Controles de Corrupción'!$C$10:$AZ$251,MATCH(A119,'Controles de Corrupción'!$B$10:$B$251,0),42),"")</f>
        <v/>
      </c>
      <c r="Q119" s="57" t="str">
        <f>IFERROR(INDEX('Controles de Corrupción'!$C$10:$AZ$251,MATCH(A119,'Controles de Corrupción'!$B$10:$B$251,0),47),"")</f>
        <v/>
      </c>
    </row>
    <row r="120" spans="1:17" ht="50.25" customHeight="1" x14ac:dyDescent="0.25">
      <c r="A120" s="110" t="s">
        <v>742</v>
      </c>
      <c r="B120" s="972"/>
      <c r="C120" s="974"/>
      <c r="D120" s="815"/>
      <c r="E120" s="976"/>
      <c r="F120" s="817"/>
      <c r="G120" s="817"/>
      <c r="H120" s="885"/>
      <c r="I120" s="817"/>
      <c r="J120" s="817"/>
      <c r="K120" s="817"/>
      <c r="L120" s="817"/>
      <c r="M120" s="65" t="str">
        <f>IFERROR(INDEX('Controles de Corrupción'!$C$10:$AZ$251,MATCH(A120,'Controles de Corrupción'!$B$10:$B$251,0),4),"")</f>
        <v/>
      </c>
      <c r="N120" s="65" t="str">
        <f>IFERROR(INDEX('Controles de Corrupción'!$C$10:$AZ$251,MATCH(A120,'Controles de Corrupción'!$B$10:$B$251,0),40),"")</f>
        <v/>
      </c>
      <c r="O120" s="65" t="str">
        <f>IFERROR(INDEX('Controles de Corrupción'!$C$10:$AZ$251,MATCH(A120,'Controles de Corrupción'!$B$10:$B$251,0),41),"")</f>
        <v/>
      </c>
      <c r="P120" s="65" t="str">
        <f>IFERROR(INDEX('Controles de Corrupción'!$C$10:$AZ$251,MATCH(A120,'Controles de Corrupción'!$B$10:$B$251,0),42),"")</f>
        <v/>
      </c>
      <c r="Q120" s="57" t="str">
        <f>IFERROR(INDEX('Controles de Corrupción'!$C$10:$AZ$251,MATCH(A120,'Controles de Corrupción'!$B$10:$B$251,0),47),"")</f>
        <v/>
      </c>
    </row>
    <row r="121" spans="1:17" ht="50.25" customHeight="1" x14ac:dyDescent="0.25">
      <c r="A121" s="110" t="s">
        <v>743</v>
      </c>
      <c r="B121" s="970"/>
      <c r="C121" s="973" t="str">
        <f>IFERROR(INDEX('Riesgos de Corrupción'!$B$11:$BN$100,MATCH('Mapa Riesgo Corrupción'!B121,'Riesgos de Corrupción'!$B$11:$B$100,0),2),"")</f>
        <v/>
      </c>
      <c r="D121" s="814" t="str">
        <f>IFERROR(INDEX('Riesgos de Corrupción'!$B$11:$BN$100,MATCH('Mapa Riesgo Corrupción'!B121,'Riesgos de Corrupción'!$B$11:$B$100,0),4),"")</f>
        <v/>
      </c>
      <c r="E121" s="975" t="str">
        <f>IFERROR(INDEX('Riesgos de Corrupción'!$B$11:$BN$100,MATCH('Mapa Riesgo Corrupción'!B121,'Riesgos de Corrupción'!$B$11:$B$100,0),5),"")</f>
        <v/>
      </c>
      <c r="F121" s="816" t="str">
        <f>IFERROR(INDEX('Riesgos de Corrupción'!$B$11:$BN$100,MATCH('Mapa Riesgo Corrupción'!B121,'Riesgos de Corrupción'!$B$11:$B$100,0),18),"")</f>
        <v/>
      </c>
      <c r="G121" s="816" t="str">
        <f>IFERROR(INDEX('Riesgos de Corrupción'!$B$11:$BN$100,MATCH('Mapa Riesgo Corrupción'!B121,'Riesgos de Corrupción'!$B$11:$B$100,0),63),"")</f>
        <v/>
      </c>
      <c r="H121" s="883" t="str">
        <f>IFERROR(INDEX('Riesgos de Corrupción'!$B$11:$BN$100,MATCH('Mapa Riesgo Corrupción'!B121,'Riesgos de Corrupción'!$B$11:$B$100,0),64),"")</f>
        <v/>
      </c>
      <c r="I121" s="816" t="str">
        <f>IFERROR(INDEX('Controles de Corrupción'!$C$10:$AZ$251,MATCH('Mapa Riesgo Corrupción'!B121,'Controles de Corrupción'!$C$10:$C$251,0),33),"")</f>
        <v/>
      </c>
      <c r="J121" s="816" t="str">
        <f>IFERROR(INDEX('Controles de Corrupción'!$C$10:$AZ$251,MATCH('Mapa Riesgo Corrupción'!B121,'Controles de Corrupción'!$C$10:$C$251,0),36),"")</f>
        <v/>
      </c>
      <c r="K121" s="816" t="str">
        <f>IFERROR(INDEX('Controles de Corrupción'!$C$10:$AZ$251,MATCH('Mapa Riesgo Corrupción'!B121,'Controles de Corrupción'!$C$10:$C$251,0),37),"")</f>
        <v/>
      </c>
      <c r="L121" s="816" t="str">
        <f>IFERROR(INDEX('Controles de Corrupción'!$C$10:$AZ$251,MATCH('Mapa Riesgo Corrupción'!B121,'Controles de Corrupción'!$C$10:$C$251,0),38),"")</f>
        <v/>
      </c>
      <c r="M121" s="65" t="str">
        <f>IFERROR(INDEX('Controles de Corrupción'!$C$10:$AZ$251,MATCH(A121,'Controles de Corrupción'!$B$10:$B$251,0),4),"")</f>
        <v/>
      </c>
      <c r="N121" s="65" t="str">
        <f>IFERROR(INDEX('Controles de Corrupción'!$C$10:$AZ$251,MATCH(A121,'Controles de Corrupción'!$B$10:$B$251,0),40),"")</f>
        <v/>
      </c>
      <c r="O121" s="65" t="str">
        <f>IFERROR(INDEX('Controles de Corrupción'!$C$10:$AZ$251,MATCH(A121,'Controles de Corrupción'!$B$10:$B$251,0),41),"")</f>
        <v/>
      </c>
      <c r="P121" s="65" t="str">
        <f>IFERROR(INDEX('Controles de Corrupción'!$C$10:$AZ$251,MATCH(A121,'Controles de Corrupción'!$B$10:$B$251,0),42),"")</f>
        <v/>
      </c>
      <c r="Q121" s="57" t="str">
        <f>IFERROR(INDEX('Controles de Corrupción'!$C$10:$AZ$251,MATCH(A121,'Controles de Corrupción'!$B$10:$B$251,0),47),"")</f>
        <v/>
      </c>
    </row>
    <row r="122" spans="1:17" ht="50.25" customHeight="1" x14ac:dyDescent="0.25">
      <c r="A122" s="110" t="s">
        <v>744</v>
      </c>
      <c r="B122" s="971"/>
      <c r="C122" s="974"/>
      <c r="D122" s="815"/>
      <c r="E122" s="976"/>
      <c r="F122" s="817"/>
      <c r="G122" s="817"/>
      <c r="H122" s="884"/>
      <c r="I122" s="817"/>
      <c r="J122" s="817"/>
      <c r="K122" s="817"/>
      <c r="L122" s="817"/>
      <c r="M122" s="65" t="str">
        <f>IFERROR(INDEX('Controles de Corrupción'!$C$10:$AZ$251,MATCH(A122,'Controles de Corrupción'!$B$10:$B$251,0),4),"")</f>
        <v/>
      </c>
      <c r="N122" s="65" t="str">
        <f>IFERROR(INDEX('Controles de Corrupción'!$C$10:$AZ$251,MATCH(A122,'Controles de Corrupción'!$B$10:$B$251,0),40),"")</f>
        <v/>
      </c>
      <c r="O122" s="65" t="str">
        <f>IFERROR(INDEX('Controles de Corrupción'!$C$10:$AZ$251,MATCH(A122,'Controles de Corrupción'!$B$10:$B$251,0),41),"")</f>
        <v/>
      </c>
      <c r="P122" s="65" t="str">
        <f>IFERROR(INDEX('Controles de Corrupción'!$C$10:$AZ$251,MATCH(A122,'Controles de Corrupción'!$B$10:$B$251,0),42),"")</f>
        <v/>
      </c>
      <c r="Q122" s="57" t="str">
        <f>IFERROR(INDEX('Controles de Corrupción'!$C$10:$AZ$251,MATCH(A122,'Controles de Corrupción'!$B$10:$B$251,0),47),"")</f>
        <v/>
      </c>
    </row>
    <row r="123" spans="1:17" ht="50.25" customHeight="1" x14ac:dyDescent="0.25">
      <c r="A123" s="110" t="s">
        <v>745</v>
      </c>
      <c r="B123" s="971"/>
      <c r="C123" s="974"/>
      <c r="D123" s="815"/>
      <c r="E123" s="976"/>
      <c r="F123" s="817"/>
      <c r="G123" s="817"/>
      <c r="H123" s="884"/>
      <c r="I123" s="817"/>
      <c r="J123" s="817"/>
      <c r="K123" s="817"/>
      <c r="L123" s="817"/>
      <c r="M123" s="65" t="str">
        <f>IFERROR(INDEX('Controles de Corrupción'!$C$10:$AZ$251,MATCH(A123,'Controles de Corrupción'!$B$10:$B$251,0),4),"")</f>
        <v/>
      </c>
      <c r="N123" s="65" t="str">
        <f>IFERROR(INDEX('Controles de Corrupción'!$C$10:$AZ$251,MATCH(A123,'Controles de Corrupción'!$B$10:$B$251,0),40),"")</f>
        <v/>
      </c>
      <c r="O123" s="65" t="str">
        <f>IFERROR(INDEX('Controles de Corrupción'!$C$10:$AZ$251,MATCH(A123,'Controles de Corrupción'!$B$10:$B$251,0),41),"")</f>
        <v/>
      </c>
      <c r="P123" s="65" t="str">
        <f>IFERROR(INDEX('Controles de Corrupción'!$C$10:$AZ$251,MATCH(A123,'Controles de Corrupción'!$B$10:$B$251,0),42),"")</f>
        <v/>
      </c>
      <c r="Q123" s="57" t="str">
        <f>IFERROR(INDEX('Controles de Corrupción'!$C$10:$AZ$251,MATCH(A123,'Controles de Corrupción'!$B$10:$B$251,0),47),"")</f>
        <v/>
      </c>
    </row>
    <row r="124" spans="1:17" ht="50.25" customHeight="1" x14ac:dyDescent="0.25">
      <c r="A124" s="110" t="s">
        <v>746</v>
      </c>
      <c r="B124" s="971"/>
      <c r="C124" s="974"/>
      <c r="D124" s="815"/>
      <c r="E124" s="976"/>
      <c r="F124" s="817"/>
      <c r="G124" s="817"/>
      <c r="H124" s="884"/>
      <c r="I124" s="817"/>
      <c r="J124" s="817"/>
      <c r="K124" s="817"/>
      <c r="L124" s="817"/>
      <c r="M124" s="65" t="str">
        <f>IFERROR(INDEX('Controles de Corrupción'!$C$10:$AZ$251,MATCH(A124,'Controles de Corrupción'!$B$10:$B$251,0),4),"")</f>
        <v/>
      </c>
      <c r="N124" s="65" t="str">
        <f>IFERROR(INDEX('Controles de Corrupción'!$C$10:$AZ$251,MATCH(A124,'Controles de Corrupción'!$B$10:$B$251,0),40),"")</f>
        <v/>
      </c>
      <c r="O124" s="65" t="str">
        <f>IFERROR(INDEX('Controles de Corrupción'!$C$10:$AZ$251,MATCH(A124,'Controles de Corrupción'!$B$10:$B$251,0),41),"")</f>
        <v/>
      </c>
      <c r="P124" s="65" t="str">
        <f>IFERROR(INDEX('Controles de Corrupción'!$C$10:$AZ$251,MATCH(A124,'Controles de Corrupción'!$B$10:$B$251,0),42),"")</f>
        <v/>
      </c>
      <c r="Q124" s="57" t="str">
        <f>IFERROR(INDEX('Controles de Corrupción'!$C$10:$AZ$251,MATCH(A124,'Controles de Corrupción'!$B$10:$B$251,0),47),"")</f>
        <v/>
      </c>
    </row>
    <row r="125" spans="1:17" ht="50.25" customHeight="1" x14ac:dyDescent="0.25">
      <c r="A125" s="110" t="s">
        <v>747</v>
      </c>
      <c r="B125" s="971"/>
      <c r="C125" s="974"/>
      <c r="D125" s="815"/>
      <c r="E125" s="976"/>
      <c r="F125" s="817"/>
      <c r="G125" s="817"/>
      <c r="H125" s="884"/>
      <c r="I125" s="817"/>
      <c r="J125" s="817"/>
      <c r="K125" s="817"/>
      <c r="L125" s="817"/>
      <c r="M125" s="65" t="str">
        <f>IFERROR(INDEX('Controles de Corrupción'!$C$10:$AZ$251,MATCH(A125,'Controles de Corrupción'!$B$10:$B$251,0),4),"")</f>
        <v/>
      </c>
      <c r="N125" s="65" t="str">
        <f>IFERROR(INDEX('Controles de Corrupción'!$C$10:$AZ$251,MATCH(A125,'Controles de Corrupción'!$B$10:$B$251,0),40),"")</f>
        <v/>
      </c>
      <c r="O125" s="65" t="str">
        <f>IFERROR(INDEX('Controles de Corrupción'!$C$10:$AZ$251,MATCH(A125,'Controles de Corrupción'!$B$10:$B$251,0),41),"")</f>
        <v/>
      </c>
      <c r="P125" s="65" t="str">
        <f>IFERROR(INDEX('Controles de Corrupción'!$C$10:$AZ$251,MATCH(A125,'Controles de Corrupción'!$B$10:$B$251,0),42),"")</f>
        <v/>
      </c>
      <c r="Q125" s="57" t="str">
        <f>IFERROR(INDEX('Controles de Corrupción'!$C$10:$AZ$251,MATCH(A125,'Controles de Corrupción'!$B$10:$B$251,0),47),"")</f>
        <v/>
      </c>
    </row>
    <row r="126" spans="1:17" ht="50.25" customHeight="1" x14ac:dyDescent="0.25">
      <c r="A126" s="110" t="s">
        <v>748</v>
      </c>
      <c r="B126" s="972"/>
      <c r="C126" s="974"/>
      <c r="D126" s="815"/>
      <c r="E126" s="976"/>
      <c r="F126" s="817"/>
      <c r="G126" s="817"/>
      <c r="H126" s="885"/>
      <c r="I126" s="817"/>
      <c r="J126" s="817"/>
      <c r="K126" s="817"/>
      <c r="L126" s="817"/>
      <c r="M126" s="65" t="str">
        <f>IFERROR(INDEX('Controles de Corrupción'!$C$10:$AZ$251,MATCH(A126,'Controles de Corrupción'!$B$10:$B$251,0),4),"")</f>
        <v/>
      </c>
      <c r="N126" s="65" t="str">
        <f>IFERROR(INDEX('Controles de Corrupción'!$C$10:$AZ$251,MATCH(A126,'Controles de Corrupción'!$B$10:$B$251,0),40),"")</f>
        <v/>
      </c>
      <c r="O126" s="65" t="str">
        <f>IFERROR(INDEX('Controles de Corrupción'!$C$10:$AZ$251,MATCH(A126,'Controles de Corrupción'!$B$10:$B$251,0),41),"")</f>
        <v/>
      </c>
      <c r="P126" s="65" t="str">
        <f>IFERROR(INDEX('Controles de Corrupción'!$C$10:$AZ$251,MATCH(A126,'Controles de Corrupción'!$B$10:$B$251,0),42),"")</f>
        <v/>
      </c>
      <c r="Q126" s="57" t="str">
        <f>IFERROR(INDEX('Controles de Corrupción'!$C$10:$AZ$251,MATCH(A126,'Controles de Corrupción'!$B$10:$B$251,0),47),"")</f>
        <v/>
      </c>
    </row>
    <row r="127" spans="1:17" ht="50.25" customHeight="1" x14ac:dyDescent="0.25">
      <c r="A127" s="110" t="s">
        <v>749</v>
      </c>
      <c r="B127" s="970"/>
      <c r="C127" s="973" t="str">
        <f>IFERROR(INDEX('Riesgos de Corrupción'!$B$11:$BN$100,MATCH('Mapa Riesgo Corrupción'!B127,'Riesgos de Corrupción'!$B$11:$B$100,0),2),"")</f>
        <v/>
      </c>
      <c r="D127" s="814" t="str">
        <f>IFERROR(INDEX('Riesgos de Corrupción'!$B$11:$BN$100,MATCH('Mapa Riesgo Corrupción'!B127,'Riesgos de Corrupción'!$B$11:$B$100,0),4),"")</f>
        <v/>
      </c>
      <c r="E127" s="975" t="str">
        <f>IFERROR(INDEX('Riesgos de Corrupción'!$B$11:$BN$100,MATCH('Mapa Riesgo Corrupción'!B127,'Riesgos de Corrupción'!$B$11:$B$100,0),5),"")</f>
        <v/>
      </c>
      <c r="F127" s="816" t="str">
        <f>IFERROR(INDEX('Riesgos de Corrupción'!$B$11:$BN$100,MATCH('Mapa Riesgo Corrupción'!B127,'Riesgos de Corrupción'!$B$11:$B$100,0),18),"")</f>
        <v/>
      </c>
      <c r="G127" s="816" t="str">
        <f>IFERROR(INDEX('Riesgos de Corrupción'!$B$11:$BN$100,MATCH('Mapa Riesgo Corrupción'!B127,'Riesgos de Corrupción'!$B$11:$B$100,0),63),"")</f>
        <v/>
      </c>
      <c r="H127" s="883" t="str">
        <f>IFERROR(INDEX('Riesgos de Corrupción'!$B$11:$BN$100,MATCH('Mapa Riesgo Corrupción'!B127,'Riesgos de Corrupción'!$B$11:$B$100,0),64),"")</f>
        <v/>
      </c>
      <c r="I127" s="816" t="str">
        <f>IFERROR(INDEX('Controles de Corrupción'!$C$10:$AZ$251,MATCH('Mapa Riesgo Corrupción'!B127,'Controles de Corrupción'!$C$10:$C$251,0),33),"")</f>
        <v/>
      </c>
      <c r="J127" s="816" t="str">
        <f>IFERROR(INDEX('Controles de Corrupción'!$C$10:$AZ$251,MATCH('Mapa Riesgo Corrupción'!B127,'Controles de Corrupción'!$C$10:$C$251,0),36),"")</f>
        <v/>
      </c>
      <c r="K127" s="816" t="str">
        <f>IFERROR(INDEX('Controles de Corrupción'!$C$10:$AZ$251,MATCH('Mapa Riesgo Corrupción'!B127,'Controles de Corrupción'!$C$10:$C$251,0),37),"")</f>
        <v/>
      </c>
      <c r="L127" s="816" t="str">
        <f>IFERROR(INDEX('Controles de Corrupción'!$C$10:$AZ$251,MATCH('Mapa Riesgo Corrupción'!B127,'Controles de Corrupción'!$C$10:$C$251,0),38),"")</f>
        <v/>
      </c>
      <c r="M127" s="65" t="str">
        <f>IFERROR(INDEX('Controles de Corrupción'!$C$10:$AZ$251,MATCH(A127,'Controles de Corrupción'!$B$10:$B$251,0),4),"")</f>
        <v/>
      </c>
      <c r="N127" s="65" t="str">
        <f>IFERROR(INDEX('Controles de Corrupción'!$C$10:$AZ$251,MATCH(A127,'Controles de Corrupción'!$B$10:$B$251,0),40),"")</f>
        <v/>
      </c>
      <c r="O127" s="65" t="str">
        <f>IFERROR(INDEX('Controles de Corrupción'!$C$10:$AZ$251,MATCH(A127,'Controles de Corrupción'!$B$10:$B$251,0),41),"")</f>
        <v/>
      </c>
      <c r="P127" s="65" t="str">
        <f>IFERROR(INDEX('Controles de Corrupción'!$C$10:$AZ$251,MATCH(A127,'Controles de Corrupción'!$B$10:$B$251,0),42),"")</f>
        <v/>
      </c>
      <c r="Q127" s="57" t="str">
        <f>IFERROR(INDEX('Controles de Corrupción'!$C$10:$AZ$251,MATCH(A127,'Controles de Corrupción'!$B$10:$B$251,0),47),"")</f>
        <v/>
      </c>
    </row>
    <row r="128" spans="1:17" ht="50.25" customHeight="1" x14ac:dyDescent="0.25">
      <c r="A128" s="110" t="s">
        <v>750</v>
      </c>
      <c r="B128" s="971"/>
      <c r="C128" s="974"/>
      <c r="D128" s="815"/>
      <c r="E128" s="976"/>
      <c r="F128" s="817"/>
      <c r="G128" s="817"/>
      <c r="H128" s="884"/>
      <c r="I128" s="817"/>
      <c r="J128" s="817"/>
      <c r="K128" s="817"/>
      <c r="L128" s="817"/>
      <c r="M128" s="65" t="str">
        <f>IFERROR(INDEX('Controles de Corrupción'!$C$10:$AZ$251,MATCH(A128,'Controles de Corrupción'!$B$10:$B$251,0),4),"")</f>
        <v/>
      </c>
      <c r="N128" s="65" t="str">
        <f>IFERROR(INDEX('Controles de Corrupción'!$C$10:$AZ$251,MATCH(A128,'Controles de Corrupción'!$B$10:$B$251,0),40),"")</f>
        <v/>
      </c>
      <c r="O128" s="65" t="str">
        <f>IFERROR(INDEX('Controles de Corrupción'!$C$10:$AZ$251,MATCH(A128,'Controles de Corrupción'!$B$10:$B$251,0),41),"")</f>
        <v/>
      </c>
      <c r="P128" s="65" t="str">
        <f>IFERROR(INDEX('Controles de Corrupción'!$C$10:$AZ$251,MATCH(A128,'Controles de Corrupción'!$B$10:$B$251,0),42),"")</f>
        <v/>
      </c>
      <c r="Q128" s="57" t="str">
        <f>IFERROR(INDEX('Controles de Corrupción'!$C$10:$AZ$251,MATCH(A128,'Controles de Corrupción'!$B$10:$B$251,0),47),"")</f>
        <v/>
      </c>
    </row>
    <row r="129" spans="1:17" ht="50.25" customHeight="1" x14ac:dyDescent="0.25">
      <c r="A129" s="110" t="s">
        <v>751</v>
      </c>
      <c r="B129" s="971"/>
      <c r="C129" s="974"/>
      <c r="D129" s="815"/>
      <c r="E129" s="976"/>
      <c r="F129" s="817"/>
      <c r="G129" s="817"/>
      <c r="H129" s="884"/>
      <c r="I129" s="817"/>
      <c r="J129" s="817"/>
      <c r="K129" s="817"/>
      <c r="L129" s="817"/>
      <c r="M129" s="65" t="str">
        <f>IFERROR(INDEX('Controles de Corrupción'!$C$10:$AZ$251,MATCH(A129,'Controles de Corrupción'!$B$10:$B$251,0),4),"")</f>
        <v/>
      </c>
      <c r="N129" s="65" t="str">
        <f>IFERROR(INDEX('Controles de Corrupción'!$C$10:$AZ$251,MATCH(A129,'Controles de Corrupción'!$B$10:$B$251,0),40),"")</f>
        <v/>
      </c>
      <c r="O129" s="65" t="str">
        <f>IFERROR(INDEX('Controles de Corrupción'!$C$10:$AZ$251,MATCH(A129,'Controles de Corrupción'!$B$10:$B$251,0),41),"")</f>
        <v/>
      </c>
      <c r="P129" s="65" t="str">
        <f>IFERROR(INDEX('Controles de Corrupción'!$C$10:$AZ$251,MATCH(A129,'Controles de Corrupción'!$B$10:$B$251,0),42),"")</f>
        <v/>
      </c>
      <c r="Q129" s="57" t="str">
        <f>IFERROR(INDEX('Controles de Corrupción'!$C$10:$AZ$251,MATCH(A129,'Controles de Corrupción'!$B$10:$B$251,0),47),"")</f>
        <v/>
      </c>
    </row>
    <row r="130" spans="1:17" ht="50.25" customHeight="1" x14ac:dyDescent="0.25">
      <c r="A130" s="110" t="s">
        <v>752</v>
      </c>
      <c r="B130" s="971"/>
      <c r="C130" s="974"/>
      <c r="D130" s="815"/>
      <c r="E130" s="976"/>
      <c r="F130" s="817"/>
      <c r="G130" s="817"/>
      <c r="H130" s="884"/>
      <c r="I130" s="817"/>
      <c r="J130" s="817"/>
      <c r="K130" s="817"/>
      <c r="L130" s="817"/>
      <c r="M130" s="65" t="str">
        <f>IFERROR(INDEX('Controles de Corrupción'!$C$10:$AZ$251,MATCH(A130,'Controles de Corrupción'!$B$10:$B$251,0),4),"")</f>
        <v/>
      </c>
      <c r="N130" s="65" t="str">
        <f>IFERROR(INDEX('Controles de Corrupción'!$C$10:$AZ$251,MATCH(A130,'Controles de Corrupción'!$B$10:$B$251,0),40),"")</f>
        <v/>
      </c>
      <c r="O130" s="65" t="str">
        <f>IFERROR(INDEX('Controles de Corrupción'!$C$10:$AZ$251,MATCH(A130,'Controles de Corrupción'!$B$10:$B$251,0),41),"")</f>
        <v/>
      </c>
      <c r="P130" s="65" t="str">
        <f>IFERROR(INDEX('Controles de Corrupción'!$C$10:$AZ$251,MATCH(A130,'Controles de Corrupción'!$B$10:$B$251,0),42),"")</f>
        <v/>
      </c>
      <c r="Q130" s="57" t="str">
        <f>IFERROR(INDEX('Controles de Corrupción'!$C$10:$AZ$251,MATCH(A130,'Controles de Corrupción'!$B$10:$B$251,0),47),"")</f>
        <v/>
      </c>
    </row>
    <row r="131" spans="1:17" ht="50.25" customHeight="1" x14ac:dyDescent="0.25">
      <c r="A131" s="110" t="s">
        <v>753</v>
      </c>
      <c r="B131" s="971"/>
      <c r="C131" s="974"/>
      <c r="D131" s="815"/>
      <c r="E131" s="976"/>
      <c r="F131" s="817"/>
      <c r="G131" s="817"/>
      <c r="H131" s="884"/>
      <c r="I131" s="817"/>
      <c r="J131" s="817"/>
      <c r="K131" s="817"/>
      <c r="L131" s="817"/>
      <c r="M131" s="65" t="str">
        <f>IFERROR(INDEX('Controles de Corrupción'!$C$10:$AZ$251,MATCH(A131,'Controles de Corrupción'!$B$10:$B$251,0),4),"")</f>
        <v/>
      </c>
      <c r="N131" s="65" t="str">
        <f>IFERROR(INDEX('Controles de Corrupción'!$C$10:$AZ$251,MATCH(A131,'Controles de Corrupción'!$B$10:$B$251,0),40),"")</f>
        <v/>
      </c>
      <c r="O131" s="65" t="str">
        <f>IFERROR(INDEX('Controles de Corrupción'!$C$10:$AZ$251,MATCH(A131,'Controles de Corrupción'!$B$10:$B$251,0),41),"")</f>
        <v/>
      </c>
      <c r="P131" s="65" t="str">
        <f>IFERROR(INDEX('Controles de Corrupción'!$C$10:$AZ$251,MATCH(A131,'Controles de Corrupción'!$B$10:$B$251,0),42),"")</f>
        <v/>
      </c>
      <c r="Q131" s="57" t="str">
        <f>IFERROR(INDEX('Controles de Corrupción'!$C$10:$AZ$251,MATCH(A131,'Controles de Corrupción'!$B$10:$B$251,0),47),"")</f>
        <v/>
      </c>
    </row>
    <row r="132" spans="1:17" ht="50.25" customHeight="1" x14ac:dyDescent="0.25">
      <c r="A132" s="110" t="s">
        <v>754</v>
      </c>
      <c r="B132" s="972"/>
      <c r="C132" s="974"/>
      <c r="D132" s="815"/>
      <c r="E132" s="976"/>
      <c r="F132" s="817"/>
      <c r="G132" s="817"/>
      <c r="H132" s="885"/>
      <c r="I132" s="817"/>
      <c r="J132" s="817"/>
      <c r="K132" s="817"/>
      <c r="L132" s="817"/>
      <c r="M132" s="65" t="str">
        <f>IFERROR(INDEX('Controles de Corrupción'!$C$10:$AZ$251,MATCH(A132,'Controles de Corrupción'!$B$10:$B$251,0),4),"")</f>
        <v/>
      </c>
      <c r="N132" s="65" t="str">
        <f>IFERROR(INDEX('Controles de Corrupción'!$C$10:$AZ$251,MATCH(A132,'Controles de Corrupción'!$B$10:$B$251,0),40),"")</f>
        <v/>
      </c>
      <c r="O132" s="65" t="str">
        <f>IFERROR(INDEX('Controles de Corrupción'!$C$10:$AZ$251,MATCH(A132,'Controles de Corrupción'!$B$10:$B$251,0),41),"")</f>
        <v/>
      </c>
      <c r="P132" s="65" t="str">
        <f>IFERROR(INDEX('Controles de Corrupción'!$C$10:$AZ$251,MATCH(A132,'Controles de Corrupción'!$B$10:$B$251,0),42),"")</f>
        <v/>
      </c>
      <c r="Q132" s="57" t="str">
        <f>IFERROR(INDEX('Controles de Corrupción'!$C$10:$AZ$251,MATCH(A132,'Controles de Corrupción'!$B$10:$B$251,0),47),"")</f>
        <v/>
      </c>
    </row>
    <row r="133" spans="1:17" ht="50.25" customHeight="1" x14ac:dyDescent="0.25">
      <c r="A133" s="110" t="s">
        <v>755</v>
      </c>
      <c r="B133" s="970"/>
      <c r="C133" s="973" t="str">
        <f>IFERROR(INDEX('Riesgos de Corrupción'!$B$11:$BN$100,MATCH('Mapa Riesgo Corrupción'!B133,'Riesgos de Corrupción'!$B$11:$B$100,0),2),"")</f>
        <v/>
      </c>
      <c r="D133" s="814" t="str">
        <f>IFERROR(INDEX('Riesgos de Corrupción'!$B$11:$BN$100,MATCH('Mapa Riesgo Corrupción'!B133,'Riesgos de Corrupción'!$B$11:$B$100,0),4),"")</f>
        <v/>
      </c>
      <c r="E133" s="975" t="str">
        <f>IFERROR(INDEX('Riesgos de Corrupción'!$B$11:$BN$100,MATCH('Mapa Riesgo Corrupción'!B133,'Riesgos de Corrupción'!$B$11:$B$100,0),5),"")</f>
        <v/>
      </c>
      <c r="F133" s="816" t="str">
        <f>IFERROR(INDEX('Riesgos de Corrupción'!$B$11:$BN$100,MATCH('Mapa Riesgo Corrupción'!B133,'Riesgos de Corrupción'!$B$11:$B$100,0),18),"")</f>
        <v/>
      </c>
      <c r="G133" s="816" t="str">
        <f>IFERROR(INDEX('Riesgos de Corrupción'!$B$11:$BN$100,MATCH('Mapa Riesgo Corrupción'!B133,'Riesgos de Corrupción'!$B$11:$B$100,0),63),"")</f>
        <v/>
      </c>
      <c r="H133" s="883" t="str">
        <f>IFERROR(INDEX('Riesgos de Corrupción'!$B$11:$BN$100,MATCH('Mapa Riesgo Corrupción'!B133,'Riesgos de Corrupción'!$B$11:$B$100,0),64),"")</f>
        <v/>
      </c>
      <c r="I133" s="816" t="str">
        <f>IFERROR(INDEX('Controles de Corrupción'!$C$10:$AZ$251,MATCH('Mapa Riesgo Corrupción'!B133,'Controles de Corrupción'!$C$10:$C$251,0),33),"")</f>
        <v/>
      </c>
      <c r="J133" s="816" t="str">
        <f>IFERROR(INDEX('Controles de Corrupción'!$C$10:$AZ$251,MATCH('Mapa Riesgo Corrupción'!B133,'Controles de Corrupción'!$C$10:$C$251,0),36),"")</f>
        <v/>
      </c>
      <c r="K133" s="816" t="str">
        <f>IFERROR(INDEX('Controles de Corrupción'!$C$10:$AZ$251,MATCH('Mapa Riesgo Corrupción'!B133,'Controles de Corrupción'!$C$10:$C$251,0),37),"")</f>
        <v/>
      </c>
      <c r="L133" s="816" t="str">
        <f>IFERROR(INDEX('Controles de Corrupción'!$C$10:$AZ$251,MATCH('Mapa Riesgo Corrupción'!B133,'Controles de Corrupción'!$C$10:$C$251,0),38),"")</f>
        <v/>
      </c>
      <c r="M133" s="65" t="str">
        <f>IFERROR(INDEX('Controles de Corrupción'!$C$10:$AZ$251,MATCH(A133,'Controles de Corrupción'!$B$10:$B$251,0),4),"")</f>
        <v/>
      </c>
      <c r="N133" s="65" t="str">
        <f>IFERROR(INDEX('Controles de Corrupción'!$C$10:$AZ$251,MATCH(A133,'Controles de Corrupción'!$B$10:$B$251,0),40),"")</f>
        <v/>
      </c>
      <c r="O133" s="65" t="str">
        <f>IFERROR(INDEX('Controles de Corrupción'!$C$10:$AZ$251,MATCH(A133,'Controles de Corrupción'!$B$10:$B$251,0),41),"")</f>
        <v/>
      </c>
      <c r="P133" s="65" t="str">
        <f>IFERROR(INDEX('Controles de Corrupción'!$C$10:$AZ$251,MATCH(A133,'Controles de Corrupción'!$B$10:$B$251,0),42),"")</f>
        <v/>
      </c>
      <c r="Q133" s="57" t="str">
        <f>IFERROR(INDEX('Controles de Corrupción'!$C$10:$AZ$251,MATCH(A133,'Controles de Corrupción'!$B$10:$B$251,0),47),"")</f>
        <v/>
      </c>
    </row>
    <row r="134" spans="1:17" ht="50.25" customHeight="1" x14ac:dyDescent="0.25">
      <c r="A134" s="110" t="s">
        <v>756</v>
      </c>
      <c r="B134" s="971"/>
      <c r="C134" s="974"/>
      <c r="D134" s="815"/>
      <c r="E134" s="976"/>
      <c r="F134" s="817"/>
      <c r="G134" s="817"/>
      <c r="H134" s="884"/>
      <c r="I134" s="817"/>
      <c r="J134" s="817"/>
      <c r="K134" s="817"/>
      <c r="L134" s="817"/>
      <c r="M134" s="65" t="str">
        <f>IFERROR(INDEX('Controles de Corrupción'!$C$10:$AZ$251,MATCH(A134,'Controles de Corrupción'!$B$10:$B$251,0),4),"")</f>
        <v/>
      </c>
      <c r="N134" s="65" t="str">
        <f>IFERROR(INDEX('Controles de Corrupción'!$C$10:$AZ$251,MATCH(A134,'Controles de Corrupción'!$B$10:$B$251,0),40),"")</f>
        <v/>
      </c>
      <c r="O134" s="65" t="str">
        <f>IFERROR(INDEX('Controles de Corrupción'!$C$10:$AZ$251,MATCH(A134,'Controles de Corrupción'!$B$10:$B$251,0),41),"")</f>
        <v/>
      </c>
      <c r="P134" s="65" t="str">
        <f>IFERROR(INDEX('Controles de Corrupción'!$C$10:$AZ$251,MATCH(A134,'Controles de Corrupción'!$B$10:$B$251,0),42),"")</f>
        <v/>
      </c>
      <c r="Q134" s="57" t="str">
        <f>IFERROR(INDEX('Controles de Corrupción'!$C$10:$AZ$251,MATCH(A134,'Controles de Corrupción'!$B$10:$B$251,0),47),"")</f>
        <v/>
      </c>
    </row>
    <row r="135" spans="1:17" ht="50.25" customHeight="1" x14ac:dyDescent="0.25">
      <c r="A135" s="110" t="s">
        <v>757</v>
      </c>
      <c r="B135" s="971"/>
      <c r="C135" s="974"/>
      <c r="D135" s="815"/>
      <c r="E135" s="976"/>
      <c r="F135" s="817"/>
      <c r="G135" s="817"/>
      <c r="H135" s="884"/>
      <c r="I135" s="817"/>
      <c r="J135" s="817"/>
      <c r="K135" s="817"/>
      <c r="L135" s="817"/>
      <c r="M135" s="65" t="str">
        <f>IFERROR(INDEX('Controles de Corrupción'!$C$10:$AZ$251,MATCH(A135,'Controles de Corrupción'!$B$10:$B$251,0),4),"")</f>
        <v/>
      </c>
      <c r="N135" s="65" t="str">
        <f>IFERROR(INDEX('Controles de Corrupción'!$C$10:$AZ$251,MATCH(A135,'Controles de Corrupción'!$B$10:$B$251,0),40),"")</f>
        <v/>
      </c>
      <c r="O135" s="65" t="str">
        <f>IFERROR(INDEX('Controles de Corrupción'!$C$10:$AZ$251,MATCH(A135,'Controles de Corrupción'!$B$10:$B$251,0),41),"")</f>
        <v/>
      </c>
      <c r="P135" s="65" t="str">
        <f>IFERROR(INDEX('Controles de Corrupción'!$C$10:$AZ$251,MATCH(A135,'Controles de Corrupción'!$B$10:$B$251,0),42),"")</f>
        <v/>
      </c>
      <c r="Q135" s="57" t="str">
        <f>IFERROR(INDEX('Controles de Corrupción'!$C$10:$AZ$251,MATCH(A135,'Controles de Corrupción'!$B$10:$B$251,0),47),"")</f>
        <v/>
      </c>
    </row>
    <row r="136" spans="1:17" ht="50.25" customHeight="1" x14ac:dyDescent="0.25">
      <c r="A136" s="110" t="s">
        <v>758</v>
      </c>
      <c r="B136" s="971"/>
      <c r="C136" s="974"/>
      <c r="D136" s="815"/>
      <c r="E136" s="976"/>
      <c r="F136" s="817"/>
      <c r="G136" s="817"/>
      <c r="H136" s="884"/>
      <c r="I136" s="817"/>
      <c r="J136" s="817"/>
      <c r="K136" s="817"/>
      <c r="L136" s="817"/>
      <c r="M136" s="65" t="str">
        <f>IFERROR(INDEX('Controles de Corrupción'!$C$10:$AZ$251,MATCH(A136,'Controles de Corrupción'!$B$10:$B$251,0),4),"")</f>
        <v/>
      </c>
      <c r="N136" s="65" t="str">
        <f>IFERROR(INDEX('Controles de Corrupción'!$C$10:$AZ$251,MATCH(A136,'Controles de Corrupción'!$B$10:$B$251,0),40),"")</f>
        <v/>
      </c>
      <c r="O136" s="65" t="str">
        <f>IFERROR(INDEX('Controles de Corrupción'!$C$10:$AZ$251,MATCH(A136,'Controles de Corrupción'!$B$10:$B$251,0),41),"")</f>
        <v/>
      </c>
      <c r="P136" s="65" t="str">
        <f>IFERROR(INDEX('Controles de Corrupción'!$C$10:$AZ$251,MATCH(A136,'Controles de Corrupción'!$B$10:$B$251,0),42),"")</f>
        <v/>
      </c>
      <c r="Q136" s="57" t="str">
        <f>IFERROR(INDEX('Controles de Corrupción'!$C$10:$AZ$251,MATCH(A136,'Controles de Corrupción'!$B$10:$B$251,0),47),"")</f>
        <v/>
      </c>
    </row>
    <row r="137" spans="1:17" ht="50.25" customHeight="1" x14ac:dyDescent="0.25">
      <c r="A137" s="110" t="s">
        <v>759</v>
      </c>
      <c r="B137" s="971"/>
      <c r="C137" s="974"/>
      <c r="D137" s="815"/>
      <c r="E137" s="976"/>
      <c r="F137" s="817"/>
      <c r="G137" s="817"/>
      <c r="H137" s="884"/>
      <c r="I137" s="817"/>
      <c r="J137" s="817"/>
      <c r="K137" s="817"/>
      <c r="L137" s="817"/>
      <c r="M137" s="65" t="str">
        <f>IFERROR(INDEX('Controles de Corrupción'!$C$10:$AZ$251,MATCH(A137,'Controles de Corrupción'!$B$10:$B$251,0),4),"")</f>
        <v/>
      </c>
      <c r="N137" s="65" t="str">
        <f>IFERROR(INDEX('Controles de Corrupción'!$C$10:$AZ$251,MATCH(A137,'Controles de Corrupción'!$B$10:$B$251,0),40),"")</f>
        <v/>
      </c>
      <c r="O137" s="65" t="str">
        <f>IFERROR(INDEX('Controles de Corrupción'!$C$10:$AZ$251,MATCH(A137,'Controles de Corrupción'!$B$10:$B$251,0),41),"")</f>
        <v/>
      </c>
      <c r="P137" s="65" t="str">
        <f>IFERROR(INDEX('Controles de Corrupción'!$C$10:$AZ$251,MATCH(A137,'Controles de Corrupción'!$B$10:$B$251,0),42),"")</f>
        <v/>
      </c>
      <c r="Q137" s="57" t="str">
        <f>IFERROR(INDEX('Controles de Corrupción'!$C$10:$AZ$251,MATCH(A137,'Controles de Corrupción'!$B$10:$B$251,0),47),"")</f>
        <v/>
      </c>
    </row>
    <row r="138" spans="1:17" ht="50.25" customHeight="1" x14ac:dyDescent="0.25">
      <c r="A138" s="110" t="s">
        <v>760</v>
      </c>
      <c r="B138" s="972"/>
      <c r="C138" s="974"/>
      <c r="D138" s="815"/>
      <c r="E138" s="976"/>
      <c r="F138" s="817"/>
      <c r="G138" s="817"/>
      <c r="H138" s="885"/>
      <c r="I138" s="817"/>
      <c r="J138" s="817"/>
      <c r="K138" s="817"/>
      <c r="L138" s="817"/>
      <c r="M138" s="65" t="str">
        <f>IFERROR(INDEX('Controles de Corrupción'!$C$10:$AZ$251,MATCH(A138,'Controles de Corrupción'!$B$10:$B$251,0),4),"")</f>
        <v/>
      </c>
      <c r="N138" s="65" t="str">
        <f>IFERROR(INDEX('Controles de Corrupción'!$C$10:$AZ$251,MATCH(A138,'Controles de Corrupción'!$B$10:$B$251,0),40),"")</f>
        <v/>
      </c>
      <c r="O138" s="65" t="str">
        <f>IFERROR(INDEX('Controles de Corrupción'!$C$10:$AZ$251,MATCH(A138,'Controles de Corrupción'!$B$10:$B$251,0),41),"")</f>
        <v/>
      </c>
      <c r="P138" s="65" t="str">
        <f>IFERROR(INDEX('Controles de Corrupción'!$C$10:$AZ$251,MATCH(A138,'Controles de Corrupción'!$B$10:$B$251,0),42),"")</f>
        <v/>
      </c>
      <c r="Q138" s="57" t="str">
        <f>IFERROR(INDEX('Controles de Corrupción'!$C$10:$AZ$251,MATCH(A138,'Controles de Corrupción'!$B$10:$B$251,0),47),"")</f>
        <v/>
      </c>
    </row>
    <row r="139" spans="1:17" ht="50.25" customHeight="1" x14ac:dyDescent="0.25">
      <c r="A139" s="110" t="s">
        <v>761</v>
      </c>
      <c r="B139" s="970"/>
      <c r="C139" s="973" t="str">
        <f>IFERROR(INDEX('Riesgos de Corrupción'!$B$11:$BN$100,MATCH('Mapa Riesgo Corrupción'!B139,'Riesgos de Corrupción'!$B$11:$B$100,0),2),"")</f>
        <v/>
      </c>
      <c r="D139" s="814" t="str">
        <f>IFERROR(INDEX('Riesgos de Corrupción'!$B$11:$BN$100,MATCH('Mapa Riesgo Corrupción'!B139,'Riesgos de Corrupción'!$B$11:$B$100,0),4),"")</f>
        <v/>
      </c>
      <c r="E139" s="975" t="str">
        <f>IFERROR(INDEX('Riesgos de Corrupción'!$B$11:$BN$100,MATCH('Mapa Riesgo Corrupción'!B139,'Riesgos de Corrupción'!$B$11:$B$100,0),5),"")</f>
        <v/>
      </c>
      <c r="F139" s="816" t="str">
        <f>IFERROR(INDEX('Riesgos de Corrupción'!$B$11:$BN$100,MATCH('Mapa Riesgo Corrupción'!B139,'Riesgos de Corrupción'!$B$11:$B$100,0),18),"")</f>
        <v/>
      </c>
      <c r="G139" s="816" t="str">
        <f>IFERROR(INDEX('Riesgos de Corrupción'!$B$11:$BN$100,MATCH('Mapa Riesgo Corrupción'!B139,'Riesgos de Corrupción'!$B$11:$B$100,0),63),"")</f>
        <v/>
      </c>
      <c r="H139" s="883" t="str">
        <f>IFERROR(INDEX('Riesgos de Corrupción'!$B$11:$BN$100,MATCH('Mapa Riesgo Corrupción'!B139,'Riesgos de Corrupción'!$B$11:$B$100,0),64),"")</f>
        <v/>
      </c>
      <c r="I139" s="816" t="str">
        <f>IFERROR(INDEX('Controles de Corrupción'!$C$10:$AZ$251,MATCH('Mapa Riesgo Corrupción'!B139,'Controles de Corrupción'!$C$10:$C$251,0),33),"")</f>
        <v/>
      </c>
      <c r="J139" s="816" t="str">
        <f>IFERROR(INDEX('Controles de Corrupción'!$C$10:$AZ$251,MATCH('Mapa Riesgo Corrupción'!B139,'Controles de Corrupción'!$C$10:$C$251,0),36),"")</f>
        <v/>
      </c>
      <c r="K139" s="816" t="str">
        <f>IFERROR(INDEX('Controles de Corrupción'!$C$10:$AZ$251,MATCH('Mapa Riesgo Corrupción'!B139,'Controles de Corrupción'!$C$10:$C$251,0),37),"")</f>
        <v/>
      </c>
      <c r="L139" s="816" t="str">
        <f>IFERROR(INDEX('Controles de Corrupción'!$C$10:$AZ$251,MATCH('Mapa Riesgo Corrupción'!B139,'Controles de Corrupción'!$C$10:$C$251,0),38),"")</f>
        <v/>
      </c>
      <c r="M139" s="65" t="str">
        <f>IFERROR(INDEX('Controles de Corrupción'!$C$10:$AZ$251,MATCH(A139,'Controles de Corrupción'!$B$10:$B$251,0),4),"")</f>
        <v/>
      </c>
      <c r="N139" s="65" t="str">
        <f>IFERROR(INDEX('Controles de Corrupción'!$C$10:$AZ$251,MATCH(A139,'Controles de Corrupción'!$B$10:$B$251,0),40),"")</f>
        <v/>
      </c>
      <c r="O139" s="65" t="str">
        <f>IFERROR(INDEX('Controles de Corrupción'!$C$10:$AZ$251,MATCH(A139,'Controles de Corrupción'!$B$10:$B$251,0),41),"")</f>
        <v/>
      </c>
      <c r="P139" s="65" t="str">
        <f>IFERROR(INDEX('Controles de Corrupción'!$C$10:$AZ$251,MATCH(A139,'Controles de Corrupción'!$B$10:$B$251,0),42),"")</f>
        <v/>
      </c>
      <c r="Q139" s="57" t="str">
        <f>IFERROR(INDEX('Controles de Corrupción'!$C$10:$AZ$251,MATCH(A139,'Controles de Corrupción'!$B$10:$B$251,0),47),"")</f>
        <v/>
      </c>
    </row>
    <row r="140" spans="1:17" ht="50.25" customHeight="1" x14ac:dyDescent="0.25">
      <c r="A140" s="110" t="s">
        <v>762</v>
      </c>
      <c r="B140" s="971"/>
      <c r="C140" s="974"/>
      <c r="D140" s="815"/>
      <c r="E140" s="976"/>
      <c r="F140" s="817"/>
      <c r="G140" s="817"/>
      <c r="H140" s="884"/>
      <c r="I140" s="817"/>
      <c r="J140" s="817"/>
      <c r="K140" s="817"/>
      <c r="L140" s="817"/>
      <c r="M140" s="65" t="str">
        <f>IFERROR(INDEX('Controles de Corrupción'!$C$10:$AZ$251,MATCH(A140,'Controles de Corrupción'!$B$10:$B$251,0),4),"")</f>
        <v/>
      </c>
      <c r="N140" s="65" t="str">
        <f>IFERROR(INDEX('Controles de Corrupción'!$C$10:$AZ$251,MATCH(A140,'Controles de Corrupción'!$B$10:$B$251,0),40),"")</f>
        <v/>
      </c>
      <c r="O140" s="65" t="str">
        <f>IFERROR(INDEX('Controles de Corrupción'!$C$10:$AZ$251,MATCH(A140,'Controles de Corrupción'!$B$10:$B$251,0),41),"")</f>
        <v/>
      </c>
      <c r="P140" s="65" t="str">
        <f>IFERROR(INDEX('Controles de Corrupción'!$C$10:$AZ$251,MATCH(A140,'Controles de Corrupción'!$B$10:$B$251,0),42),"")</f>
        <v/>
      </c>
      <c r="Q140" s="57" t="str">
        <f>IFERROR(INDEX('Controles de Corrupción'!$C$10:$AZ$251,MATCH(A140,'Controles de Corrupción'!$B$10:$B$251,0),47),"")</f>
        <v/>
      </c>
    </row>
    <row r="141" spans="1:17" ht="50.25" customHeight="1" x14ac:dyDescent="0.25">
      <c r="A141" s="110" t="s">
        <v>763</v>
      </c>
      <c r="B141" s="971"/>
      <c r="C141" s="974"/>
      <c r="D141" s="815"/>
      <c r="E141" s="976"/>
      <c r="F141" s="817"/>
      <c r="G141" s="817"/>
      <c r="H141" s="884"/>
      <c r="I141" s="817"/>
      <c r="J141" s="817"/>
      <c r="K141" s="817"/>
      <c r="L141" s="817"/>
      <c r="M141" s="65" t="str">
        <f>IFERROR(INDEX('Controles de Corrupción'!$C$10:$AZ$251,MATCH(A141,'Controles de Corrupción'!$B$10:$B$251,0),4),"")</f>
        <v/>
      </c>
      <c r="N141" s="65" t="str">
        <f>IFERROR(INDEX('Controles de Corrupción'!$C$10:$AZ$251,MATCH(A141,'Controles de Corrupción'!$B$10:$B$251,0),40),"")</f>
        <v/>
      </c>
      <c r="O141" s="65" t="str">
        <f>IFERROR(INDEX('Controles de Corrupción'!$C$10:$AZ$251,MATCH(A141,'Controles de Corrupción'!$B$10:$B$251,0),41),"")</f>
        <v/>
      </c>
      <c r="P141" s="65" t="str">
        <f>IFERROR(INDEX('Controles de Corrupción'!$C$10:$AZ$251,MATCH(A141,'Controles de Corrupción'!$B$10:$B$251,0),42),"")</f>
        <v/>
      </c>
      <c r="Q141" s="57" t="str">
        <f>IFERROR(INDEX('Controles de Corrupción'!$C$10:$AZ$251,MATCH(A141,'Controles de Corrupción'!$B$10:$B$251,0),47),"")</f>
        <v/>
      </c>
    </row>
    <row r="142" spans="1:17" ht="50.25" customHeight="1" x14ac:dyDescent="0.25">
      <c r="A142" s="110" t="s">
        <v>764</v>
      </c>
      <c r="B142" s="971"/>
      <c r="C142" s="974"/>
      <c r="D142" s="815"/>
      <c r="E142" s="976"/>
      <c r="F142" s="817"/>
      <c r="G142" s="817"/>
      <c r="H142" s="884"/>
      <c r="I142" s="817"/>
      <c r="J142" s="817"/>
      <c r="K142" s="817"/>
      <c r="L142" s="817"/>
      <c r="M142" s="65" t="str">
        <f>IFERROR(INDEX('Controles de Corrupción'!$C$10:$AZ$251,MATCH(A142,'Controles de Corrupción'!$B$10:$B$251,0),4),"")</f>
        <v/>
      </c>
      <c r="N142" s="65" t="str">
        <f>IFERROR(INDEX('Controles de Corrupción'!$C$10:$AZ$251,MATCH(A142,'Controles de Corrupción'!$B$10:$B$251,0),40),"")</f>
        <v/>
      </c>
      <c r="O142" s="65" t="str">
        <f>IFERROR(INDEX('Controles de Corrupción'!$C$10:$AZ$251,MATCH(A142,'Controles de Corrupción'!$B$10:$B$251,0),41),"")</f>
        <v/>
      </c>
      <c r="P142" s="65" t="str">
        <f>IFERROR(INDEX('Controles de Corrupción'!$C$10:$AZ$251,MATCH(A142,'Controles de Corrupción'!$B$10:$B$251,0),42),"")</f>
        <v/>
      </c>
      <c r="Q142" s="57" t="str">
        <f>IFERROR(INDEX('Controles de Corrupción'!$C$10:$AZ$251,MATCH(A142,'Controles de Corrupción'!$B$10:$B$251,0),47),"")</f>
        <v/>
      </c>
    </row>
    <row r="143" spans="1:17" ht="50.25" customHeight="1" x14ac:dyDescent="0.25">
      <c r="A143" s="110" t="s">
        <v>765</v>
      </c>
      <c r="B143" s="971"/>
      <c r="C143" s="974"/>
      <c r="D143" s="815"/>
      <c r="E143" s="976"/>
      <c r="F143" s="817"/>
      <c r="G143" s="817"/>
      <c r="H143" s="884"/>
      <c r="I143" s="817"/>
      <c r="J143" s="817"/>
      <c r="K143" s="817"/>
      <c r="L143" s="817"/>
      <c r="M143" s="65" t="str">
        <f>IFERROR(INDEX('Controles de Corrupción'!$C$10:$AZ$251,MATCH(A143,'Controles de Corrupción'!$B$10:$B$251,0),4),"")</f>
        <v/>
      </c>
      <c r="N143" s="65" t="str">
        <f>IFERROR(INDEX('Controles de Corrupción'!$C$10:$AZ$251,MATCH(A143,'Controles de Corrupción'!$B$10:$B$251,0),40),"")</f>
        <v/>
      </c>
      <c r="O143" s="65" t="str">
        <f>IFERROR(INDEX('Controles de Corrupción'!$C$10:$AZ$251,MATCH(A143,'Controles de Corrupción'!$B$10:$B$251,0),41),"")</f>
        <v/>
      </c>
      <c r="P143" s="65" t="str">
        <f>IFERROR(INDEX('Controles de Corrupción'!$C$10:$AZ$251,MATCH(A143,'Controles de Corrupción'!$B$10:$B$251,0),42),"")</f>
        <v/>
      </c>
      <c r="Q143" s="57" t="str">
        <f>IFERROR(INDEX('Controles de Corrupción'!$C$10:$AZ$251,MATCH(A143,'Controles de Corrupción'!$B$10:$B$251,0),47),"")</f>
        <v/>
      </c>
    </row>
    <row r="144" spans="1:17" ht="50.25" customHeight="1" x14ac:dyDescent="0.25">
      <c r="A144" s="110" t="s">
        <v>766</v>
      </c>
      <c r="B144" s="972"/>
      <c r="C144" s="974"/>
      <c r="D144" s="815"/>
      <c r="E144" s="976"/>
      <c r="F144" s="817"/>
      <c r="G144" s="817"/>
      <c r="H144" s="885"/>
      <c r="I144" s="817"/>
      <c r="J144" s="817"/>
      <c r="K144" s="817"/>
      <c r="L144" s="817"/>
      <c r="M144" s="65" t="str">
        <f>IFERROR(INDEX('Controles de Corrupción'!$C$10:$AZ$251,MATCH(A144,'Controles de Corrupción'!$B$10:$B$251,0),4),"")</f>
        <v/>
      </c>
      <c r="N144" s="65" t="str">
        <f>IFERROR(INDEX('Controles de Corrupción'!$C$10:$AZ$251,MATCH(A144,'Controles de Corrupción'!$B$10:$B$251,0),40),"")</f>
        <v/>
      </c>
      <c r="O144" s="65" t="str">
        <f>IFERROR(INDEX('Controles de Corrupción'!$C$10:$AZ$251,MATCH(A144,'Controles de Corrupción'!$B$10:$B$251,0),41),"")</f>
        <v/>
      </c>
      <c r="P144" s="65" t="str">
        <f>IFERROR(INDEX('Controles de Corrupción'!$C$10:$AZ$251,MATCH(A144,'Controles de Corrupción'!$B$10:$B$251,0),42),"")</f>
        <v/>
      </c>
      <c r="Q144" s="57" t="str">
        <f>IFERROR(INDEX('Controles de Corrupción'!$C$10:$AZ$251,MATCH(A144,'Controles de Corrupción'!$B$10:$B$251,0),47),"")</f>
        <v/>
      </c>
    </row>
    <row r="145" spans="1:17" ht="50.25" customHeight="1" x14ac:dyDescent="0.25">
      <c r="A145" s="110" t="s">
        <v>767</v>
      </c>
      <c r="B145" s="970"/>
      <c r="C145" s="973" t="str">
        <f>IFERROR(INDEX('Riesgos de Corrupción'!$B$11:$BN$100,MATCH('Mapa Riesgo Corrupción'!B145,'Riesgos de Corrupción'!$B$11:$B$100,0),2),"")</f>
        <v/>
      </c>
      <c r="D145" s="814" t="str">
        <f>IFERROR(INDEX('Riesgos de Corrupción'!$B$11:$BN$100,MATCH('Mapa Riesgo Corrupción'!B145,'Riesgos de Corrupción'!$B$11:$B$100,0),4),"")</f>
        <v/>
      </c>
      <c r="E145" s="975" t="str">
        <f>IFERROR(INDEX('Riesgos de Corrupción'!$B$11:$BN$100,MATCH('Mapa Riesgo Corrupción'!B145,'Riesgos de Corrupción'!$B$11:$B$100,0),5),"")</f>
        <v/>
      </c>
      <c r="F145" s="816" t="str">
        <f>IFERROR(INDEX('Riesgos de Corrupción'!$B$11:$BN$100,MATCH('Mapa Riesgo Corrupción'!B145,'Riesgos de Corrupción'!$B$11:$B$100,0),18),"")</f>
        <v/>
      </c>
      <c r="G145" s="816" t="str">
        <f>IFERROR(INDEX('Riesgos de Corrupción'!$B$11:$BN$100,MATCH('Mapa Riesgo Corrupción'!B145,'Riesgos de Corrupción'!$B$11:$B$100,0),63),"")</f>
        <v/>
      </c>
      <c r="H145" s="883" t="str">
        <f>IFERROR(INDEX('Riesgos de Corrupción'!$B$11:$BN$100,MATCH('Mapa Riesgo Corrupción'!B145,'Riesgos de Corrupción'!$B$11:$B$100,0),64),"")</f>
        <v/>
      </c>
      <c r="I145" s="816" t="str">
        <f>IFERROR(INDEX('Controles de Corrupción'!$C$10:$AZ$251,MATCH('Mapa Riesgo Corrupción'!B145,'Controles de Corrupción'!$C$10:$C$251,0),33),"")</f>
        <v/>
      </c>
      <c r="J145" s="816" t="str">
        <f>IFERROR(INDEX('Controles de Corrupción'!$C$10:$AZ$251,MATCH('Mapa Riesgo Corrupción'!B145,'Controles de Corrupción'!$C$10:$C$251,0),36),"")</f>
        <v/>
      </c>
      <c r="K145" s="816" t="str">
        <f>IFERROR(INDEX('Controles de Corrupción'!$C$10:$AZ$251,MATCH('Mapa Riesgo Corrupción'!B145,'Controles de Corrupción'!$C$10:$C$251,0),37),"")</f>
        <v/>
      </c>
      <c r="L145" s="816" t="str">
        <f>IFERROR(INDEX('Controles de Corrupción'!$C$10:$AZ$251,MATCH('Mapa Riesgo Corrupción'!B145,'Controles de Corrupción'!$C$10:$C$251,0),38),"")</f>
        <v/>
      </c>
      <c r="M145" s="65" t="str">
        <f>IFERROR(INDEX('Controles de Corrupción'!$C$10:$AZ$251,MATCH(A145,'Controles de Corrupción'!$B$10:$B$251,0),4),"")</f>
        <v/>
      </c>
      <c r="N145" s="65" t="str">
        <f>IFERROR(INDEX('Controles de Corrupción'!$C$10:$AZ$251,MATCH(A145,'Controles de Corrupción'!$B$10:$B$251,0),40),"")</f>
        <v/>
      </c>
      <c r="O145" s="65" t="str">
        <f>IFERROR(INDEX('Controles de Corrupción'!$C$10:$AZ$251,MATCH(A145,'Controles de Corrupción'!$B$10:$B$251,0),41),"")</f>
        <v/>
      </c>
      <c r="P145" s="65" t="str">
        <f>IFERROR(INDEX('Controles de Corrupción'!$C$10:$AZ$251,MATCH(A145,'Controles de Corrupción'!$B$10:$B$251,0),42),"")</f>
        <v/>
      </c>
      <c r="Q145" s="57" t="str">
        <f>IFERROR(INDEX('Controles de Corrupción'!$C$10:$AZ$251,MATCH(A145,'Controles de Corrupción'!$B$10:$B$251,0),47),"")</f>
        <v/>
      </c>
    </row>
    <row r="146" spans="1:17" ht="50.25" customHeight="1" x14ac:dyDescent="0.25">
      <c r="A146" s="110" t="s">
        <v>768</v>
      </c>
      <c r="B146" s="971"/>
      <c r="C146" s="974"/>
      <c r="D146" s="815"/>
      <c r="E146" s="976"/>
      <c r="F146" s="817"/>
      <c r="G146" s="817"/>
      <c r="H146" s="884"/>
      <c r="I146" s="817"/>
      <c r="J146" s="817"/>
      <c r="K146" s="817"/>
      <c r="L146" s="817"/>
      <c r="M146" s="65" t="str">
        <f>IFERROR(INDEX('Controles de Corrupción'!$C$10:$AZ$251,MATCH(A146,'Controles de Corrupción'!$B$10:$B$251,0),4),"")</f>
        <v/>
      </c>
      <c r="N146" s="65" t="str">
        <f>IFERROR(INDEX('Controles de Corrupción'!$C$10:$AZ$251,MATCH(A146,'Controles de Corrupción'!$B$10:$B$251,0),40),"")</f>
        <v/>
      </c>
      <c r="O146" s="65" t="str">
        <f>IFERROR(INDEX('Controles de Corrupción'!$C$10:$AZ$251,MATCH(A146,'Controles de Corrupción'!$B$10:$B$251,0),41),"")</f>
        <v/>
      </c>
      <c r="P146" s="65" t="str">
        <f>IFERROR(INDEX('Controles de Corrupción'!$C$10:$AZ$251,MATCH(A146,'Controles de Corrupción'!$B$10:$B$251,0),42),"")</f>
        <v/>
      </c>
      <c r="Q146" s="57" t="str">
        <f>IFERROR(INDEX('Controles de Corrupción'!$C$10:$AZ$251,MATCH(A146,'Controles de Corrupción'!$B$10:$B$251,0),47),"")</f>
        <v/>
      </c>
    </row>
    <row r="147" spans="1:17" ht="50.25" customHeight="1" x14ac:dyDescent="0.25">
      <c r="A147" s="110" t="s">
        <v>769</v>
      </c>
      <c r="B147" s="971"/>
      <c r="C147" s="974"/>
      <c r="D147" s="815"/>
      <c r="E147" s="976"/>
      <c r="F147" s="817"/>
      <c r="G147" s="817"/>
      <c r="H147" s="884"/>
      <c r="I147" s="817"/>
      <c r="J147" s="817"/>
      <c r="K147" s="817"/>
      <c r="L147" s="817"/>
      <c r="M147" s="65" t="str">
        <f>IFERROR(INDEX('Controles de Corrupción'!$C$10:$AZ$251,MATCH(A147,'Controles de Corrupción'!$B$10:$B$251,0),4),"")</f>
        <v/>
      </c>
      <c r="N147" s="65" t="str">
        <f>IFERROR(INDEX('Controles de Corrupción'!$C$10:$AZ$251,MATCH(A147,'Controles de Corrupción'!$B$10:$B$251,0),40),"")</f>
        <v/>
      </c>
      <c r="O147" s="65" t="str">
        <f>IFERROR(INDEX('Controles de Corrupción'!$C$10:$AZ$251,MATCH(A147,'Controles de Corrupción'!$B$10:$B$251,0),41),"")</f>
        <v/>
      </c>
      <c r="P147" s="65" t="str">
        <f>IFERROR(INDEX('Controles de Corrupción'!$C$10:$AZ$251,MATCH(A147,'Controles de Corrupción'!$B$10:$B$251,0),42),"")</f>
        <v/>
      </c>
      <c r="Q147" s="57" t="str">
        <f>IFERROR(INDEX('Controles de Corrupción'!$C$10:$AZ$251,MATCH(A147,'Controles de Corrupción'!$B$10:$B$251,0),47),"")</f>
        <v/>
      </c>
    </row>
    <row r="148" spans="1:17" ht="50.25" customHeight="1" x14ac:dyDescent="0.25">
      <c r="A148" s="110" t="s">
        <v>770</v>
      </c>
      <c r="B148" s="971"/>
      <c r="C148" s="974"/>
      <c r="D148" s="815"/>
      <c r="E148" s="976"/>
      <c r="F148" s="817"/>
      <c r="G148" s="817"/>
      <c r="H148" s="884"/>
      <c r="I148" s="817"/>
      <c r="J148" s="817"/>
      <c r="K148" s="817"/>
      <c r="L148" s="817"/>
      <c r="M148" s="65" t="str">
        <f>IFERROR(INDEX('Controles de Corrupción'!$C$10:$AZ$251,MATCH(A148,'Controles de Corrupción'!$B$10:$B$251,0),4),"")</f>
        <v/>
      </c>
      <c r="N148" s="65" t="str">
        <f>IFERROR(INDEX('Controles de Corrupción'!$C$10:$AZ$251,MATCH(A148,'Controles de Corrupción'!$B$10:$B$251,0),40),"")</f>
        <v/>
      </c>
      <c r="O148" s="65" t="str">
        <f>IFERROR(INDEX('Controles de Corrupción'!$C$10:$AZ$251,MATCH(A148,'Controles de Corrupción'!$B$10:$B$251,0),41),"")</f>
        <v/>
      </c>
      <c r="P148" s="65" t="str">
        <f>IFERROR(INDEX('Controles de Corrupción'!$C$10:$AZ$251,MATCH(A148,'Controles de Corrupción'!$B$10:$B$251,0),42),"")</f>
        <v/>
      </c>
      <c r="Q148" s="57" t="str">
        <f>IFERROR(INDEX('Controles de Corrupción'!$C$10:$AZ$251,MATCH(A148,'Controles de Corrupción'!$B$10:$B$251,0),47),"")</f>
        <v/>
      </c>
    </row>
    <row r="149" spans="1:17" ht="50.25" customHeight="1" x14ac:dyDescent="0.25">
      <c r="A149" s="110" t="s">
        <v>771</v>
      </c>
      <c r="B149" s="971"/>
      <c r="C149" s="974"/>
      <c r="D149" s="815"/>
      <c r="E149" s="976"/>
      <c r="F149" s="817"/>
      <c r="G149" s="817"/>
      <c r="H149" s="884"/>
      <c r="I149" s="817"/>
      <c r="J149" s="817"/>
      <c r="K149" s="817"/>
      <c r="L149" s="817"/>
      <c r="M149" s="65" t="str">
        <f>IFERROR(INDEX('Controles de Corrupción'!$C$10:$AZ$251,MATCH(A149,'Controles de Corrupción'!$B$10:$B$251,0),4),"")</f>
        <v/>
      </c>
      <c r="N149" s="65" t="str">
        <f>IFERROR(INDEX('Controles de Corrupción'!$C$10:$AZ$251,MATCH(A149,'Controles de Corrupción'!$B$10:$B$251,0),40),"")</f>
        <v/>
      </c>
      <c r="O149" s="65" t="str">
        <f>IFERROR(INDEX('Controles de Corrupción'!$C$10:$AZ$251,MATCH(A149,'Controles de Corrupción'!$B$10:$B$251,0),41),"")</f>
        <v/>
      </c>
      <c r="P149" s="65" t="str">
        <f>IFERROR(INDEX('Controles de Corrupción'!$C$10:$AZ$251,MATCH(A149,'Controles de Corrupción'!$B$10:$B$251,0),42),"")</f>
        <v/>
      </c>
      <c r="Q149" s="57" t="str">
        <f>IFERROR(INDEX('Controles de Corrupción'!$C$10:$AZ$251,MATCH(A149,'Controles de Corrupción'!$B$10:$B$251,0),47),"")</f>
        <v/>
      </c>
    </row>
    <row r="150" spans="1:17" ht="50.25" customHeight="1" x14ac:dyDescent="0.25">
      <c r="A150" s="110" t="s">
        <v>772</v>
      </c>
      <c r="B150" s="972"/>
      <c r="C150" s="974"/>
      <c r="D150" s="815"/>
      <c r="E150" s="976"/>
      <c r="F150" s="817"/>
      <c r="G150" s="817"/>
      <c r="H150" s="885"/>
      <c r="I150" s="817"/>
      <c r="J150" s="817"/>
      <c r="K150" s="817"/>
      <c r="L150" s="817"/>
      <c r="M150" s="65" t="str">
        <f>IFERROR(INDEX('Controles de Corrupción'!$C$10:$AZ$251,MATCH(A150,'Controles de Corrupción'!$B$10:$B$251,0),4),"")</f>
        <v/>
      </c>
      <c r="N150" s="65" t="str">
        <f>IFERROR(INDEX('Controles de Corrupción'!$C$10:$AZ$251,MATCH(A150,'Controles de Corrupción'!$B$10:$B$251,0),40),"")</f>
        <v/>
      </c>
      <c r="O150" s="65" t="str">
        <f>IFERROR(INDEX('Controles de Corrupción'!$C$10:$AZ$251,MATCH(A150,'Controles de Corrupción'!$B$10:$B$251,0),41),"")</f>
        <v/>
      </c>
      <c r="P150" s="65" t="str">
        <f>IFERROR(INDEX('Controles de Corrupción'!$C$10:$AZ$251,MATCH(A150,'Controles de Corrupción'!$B$10:$B$251,0),42),"")</f>
        <v/>
      </c>
      <c r="Q150" s="57" t="str">
        <f>IFERROR(INDEX('Controles de Corrupción'!$C$10:$AZ$251,MATCH(A150,'Controles de Corrupción'!$B$10:$B$251,0),47),"")</f>
        <v/>
      </c>
    </row>
    <row r="151" spans="1:17" ht="50.25" customHeight="1" x14ac:dyDescent="0.25">
      <c r="A151" s="110" t="s">
        <v>773</v>
      </c>
      <c r="B151" s="970"/>
      <c r="C151" s="973" t="str">
        <f>IFERROR(INDEX('Riesgos de Corrupción'!$B$11:$BN$100,MATCH('Mapa Riesgo Corrupción'!B151,'Riesgos de Corrupción'!$B$11:$B$100,0),2),"")</f>
        <v/>
      </c>
      <c r="D151" s="814" t="str">
        <f>IFERROR(INDEX('Riesgos de Corrupción'!$B$11:$BN$100,MATCH('Mapa Riesgo Corrupción'!B151,'Riesgos de Corrupción'!$B$11:$B$100,0),4),"")</f>
        <v/>
      </c>
      <c r="E151" s="975" t="str">
        <f>IFERROR(INDEX('Riesgos de Corrupción'!$B$11:$BN$100,MATCH('Mapa Riesgo Corrupción'!B151,'Riesgos de Corrupción'!$B$11:$B$100,0),5),"")</f>
        <v/>
      </c>
      <c r="F151" s="816" t="str">
        <f>IFERROR(INDEX('Riesgos de Corrupción'!$B$11:$BN$100,MATCH('Mapa Riesgo Corrupción'!B151,'Riesgos de Corrupción'!$B$11:$B$100,0),18),"")</f>
        <v/>
      </c>
      <c r="G151" s="816" t="str">
        <f>IFERROR(INDEX('Riesgos de Corrupción'!$B$11:$BN$100,MATCH('Mapa Riesgo Corrupción'!B151,'Riesgos de Corrupción'!$B$11:$B$100,0),63),"")</f>
        <v/>
      </c>
      <c r="H151" s="883" t="str">
        <f>IFERROR(INDEX('Riesgos de Corrupción'!$B$11:$BN$100,MATCH('Mapa Riesgo Corrupción'!B151,'Riesgos de Corrupción'!$B$11:$B$100,0),64),"")</f>
        <v/>
      </c>
      <c r="I151" s="816" t="str">
        <f>IFERROR(INDEX('Controles de Corrupción'!$C$10:$AZ$251,MATCH('Mapa Riesgo Corrupción'!B151,'Controles de Corrupción'!$C$10:$C$251,0),33),"")</f>
        <v/>
      </c>
      <c r="J151" s="816" t="str">
        <f>IFERROR(INDEX('Controles de Corrupción'!$C$10:$AZ$251,MATCH('Mapa Riesgo Corrupción'!B151,'Controles de Corrupción'!$C$10:$C$251,0),36),"")</f>
        <v/>
      </c>
      <c r="K151" s="816" t="str">
        <f>IFERROR(INDEX('Controles de Corrupción'!$C$10:$AZ$251,MATCH('Mapa Riesgo Corrupción'!B151,'Controles de Corrupción'!$C$10:$C$251,0),37),"")</f>
        <v/>
      </c>
      <c r="L151" s="816" t="str">
        <f>IFERROR(INDEX('Controles de Corrupción'!$C$10:$AZ$251,MATCH('Mapa Riesgo Corrupción'!B151,'Controles de Corrupción'!$C$10:$C$251,0),38),"")</f>
        <v/>
      </c>
      <c r="M151" s="65" t="str">
        <f>IFERROR(INDEX('Controles de Corrupción'!$C$10:$AZ$251,MATCH(A151,'Controles de Corrupción'!$B$10:$B$251,0),4),"")</f>
        <v/>
      </c>
      <c r="N151" s="65" t="str">
        <f>IFERROR(INDEX('Controles de Corrupción'!$C$10:$AZ$251,MATCH(A151,'Controles de Corrupción'!$B$10:$B$251,0),40),"")</f>
        <v/>
      </c>
      <c r="O151" s="65" t="str">
        <f>IFERROR(INDEX('Controles de Corrupción'!$C$10:$AZ$251,MATCH(A151,'Controles de Corrupción'!$B$10:$B$251,0),41),"")</f>
        <v/>
      </c>
      <c r="P151" s="65" t="str">
        <f>IFERROR(INDEX('Controles de Corrupción'!$C$10:$AZ$251,MATCH(A151,'Controles de Corrupción'!$B$10:$B$251,0),42),"")</f>
        <v/>
      </c>
      <c r="Q151" s="57" t="str">
        <f>IFERROR(INDEX('Controles de Corrupción'!$C$10:$AZ$251,MATCH(A151,'Controles de Corrupción'!$B$10:$B$251,0),47),"")</f>
        <v/>
      </c>
    </row>
    <row r="152" spans="1:17" ht="50.25" customHeight="1" x14ac:dyDescent="0.25">
      <c r="A152" s="110" t="s">
        <v>774</v>
      </c>
      <c r="B152" s="971"/>
      <c r="C152" s="974"/>
      <c r="D152" s="815"/>
      <c r="E152" s="976"/>
      <c r="F152" s="817"/>
      <c r="G152" s="817"/>
      <c r="H152" s="884"/>
      <c r="I152" s="817"/>
      <c r="J152" s="817"/>
      <c r="K152" s="817"/>
      <c r="L152" s="817"/>
      <c r="M152" s="65" t="str">
        <f>IFERROR(INDEX('Controles de Corrupción'!$C$10:$AZ$251,MATCH(A152,'Controles de Corrupción'!$B$10:$B$251,0),4),"")</f>
        <v/>
      </c>
      <c r="N152" s="65" t="str">
        <f>IFERROR(INDEX('Controles de Corrupción'!$C$10:$AZ$251,MATCH(A152,'Controles de Corrupción'!$B$10:$B$251,0),40),"")</f>
        <v/>
      </c>
      <c r="O152" s="65" t="str">
        <f>IFERROR(INDEX('Controles de Corrupción'!$C$10:$AZ$251,MATCH(A152,'Controles de Corrupción'!$B$10:$B$251,0),41),"")</f>
        <v/>
      </c>
      <c r="P152" s="65" t="str">
        <f>IFERROR(INDEX('Controles de Corrupción'!$C$10:$AZ$251,MATCH(A152,'Controles de Corrupción'!$B$10:$B$251,0),42),"")</f>
        <v/>
      </c>
      <c r="Q152" s="57" t="str">
        <f>IFERROR(INDEX('Controles de Corrupción'!$C$10:$AZ$251,MATCH(A152,'Controles de Corrupción'!$B$10:$B$251,0),47),"")</f>
        <v/>
      </c>
    </row>
    <row r="153" spans="1:17" ht="50.25" customHeight="1" x14ac:dyDescent="0.25">
      <c r="A153" s="110" t="s">
        <v>775</v>
      </c>
      <c r="B153" s="971"/>
      <c r="C153" s="974"/>
      <c r="D153" s="815"/>
      <c r="E153" s="976"/>
      <c r="F153" s="817"/>
      <c r="G153" s="817"/>
      <c r="H153" s="884"/>
      <c r="I153" s="817"/>
      <c r="J153" s="817"/>
      <c r="K153" s="817"/>
      <c r="L153" s="817"/>
      <c r="M153" s="65" t="str">
        <f>IFERROR(INDEX('Controles de Corrupción'!$C$10:$AZ$251,MATCH(A153,'Controles de Corrupción'!$B$10:$B$251,0),4),"")</f>
        <v/>
      </c>
      <c r="N153" s="65" t="str">
        <f>IFERROR(INDEX('Controles de Corrupción'!$C$10:$AZ$251,MATCH(A153,'Controles de Corrupción'!$B$10:$B$251,0),40),"")</f>
        <v/>
      </c>
      <c r="O153" s="65" t="str">
        <f>IFERROR(INDEX('Controles de Corrupción'!$C$10:$AZ$251,MATCH(A153,'Controles de Corrupción'!$B$10:$B$251,0),41),"")</f>
        <v/>
      </c>
      <c r="P153" s="65" t="str">
        <f>IFERROR(INDEX('Controles de Corrupción'!$C$10:$AZ$251,MATCH(A153,'Controles de Corrupción'!$B$10:$B$251,0),42),"")</f>
        <v/>
      </c>
      <c r="Q153" s="57" t="str">
        <f>IFERROR(INDEX('Controles de Corrupción'!$C$10:$AZ$251,MATCH(A153,'Controles de Corrupción'!$B$10:$B$251,0),47),"")</f>
        <v/>
      </c>
    </row>
    <row r="154" spans="1:17" ht="50.25" customHeight="1" x14ac:dyDescent="0.25">
      <c r="A154" s="110" t="s">
        <v>776</v>
      </c>
      <c r="B154" s="971"/>
      <c r="C154" s="974"/>
      <c r="D154" s="815"/>
      <c r="E154" s="976"/>
      <c r="F154" s="817"/>
      <c r="G154" s="817"/>
      <c r="H154" s="884"/>
      <c r="I154" s="817"/>
      <c r="J154" s="817"/>
      <c r="K154" s="817"/>
      <c r="L154" s="817"/>
      <c r="M154" s="65" t="str">
        <f>IFERROR(INDEX('Controles de Corrupción'!$C$10:$AZ$251,MATCH(A154,'Controles de Corrupción'!$B$10:$B$251,0),4),"")</f>
        <v/>
      </c>
      <c r="N154" s="65" t="str">
        <f>IFERROR(INDEX('Controles de Corrupción'!$C$10:$AZ$251,MATCH(A154,'Controles de Corrupción'!$B$10:$B$251,0),40),"")</f>
        <v/>
      </c>
      <c r="O154" s="65" t="str">
        <f>IFERROR(INDEX('Controles de Corrupción'!$C$10:$AZ$251,MATCH(A154,'Controles de Corrupción'!$B$10:$B$251,0),41),"")</f>
        <v/>
      </c>
      <c r="P154" s="65" t="str">
        <f>IFERROR(INDEX('Controles de Corrupción'!$C$10:$AZ$251,MATCH(A154,'Controles de Corrupción'!$B$10:$B$251,0),42),"")</f>
        <v/>
      </c>
      <c r="Q154" s="57" t="str">
        <f>IFERROR(INDEX('Controles de Corrupción'!$C$10:$AZ$251,MATCH(A154,'Controles de Corrupción'!$B$10:$B$251,0),47),"")</f>
        <v/>
      </c>
    </row>
    <row r="155" spans="1:17" ht="50.25" customHeight="1" x14ac:dyDescent="0.25">
      <c r="A155" s="110" t="s">
        <v>777</v>
      </c>
      <c r="B155" s="971"/>
      <c r="C155" s="974"/>
      <c r="D155" s="815"/>
      <c r="E155" s="976"/>
      <c r="F155" s="817"/>
      <c r="G155" s="817"/>
      <c r="H155" s="884"/>
      <c r="I155" s="817"/>
      <c r="J155" s="817"/>
      <c r="K155" s="817"/>
      <c r="L155" s="817"/>
      <c r="M155" s="65" t="str">
        <f>IFERROR(INDEX('Controles de Corrupción'!$C$10:$AZ$251,MATCH(A155,'Controles de Corrupción'!$B$10:$B$251,0),4),"")</f>
        <v/>
      </c>
      <c r="N155" s="65" t="str">
        <f>IFERROR(INDEX('Controles de Corrupción'!$C$10:$AZ$251,MATCH(A155,'Controles de Corrupción'!$B$10:$B$251,0),40),"")</f>
        <v/>
      </c>
      <c r="O155" s="65" t="str">
        <f>IFERROR(INDEX('Controles de Corrupción'!$C$10:$AZ$251,MATCH(A155,'Controles de Corrupción'!$B$10:$B$251,0),41),"")</f>
        <v/>
      </c>
      <c r="P155" s="65" t="str">
        <f>IFERROR(INDEX('Controles de Corrupción'!$C$10:$AZ$251,MATCH(A155,'Controles de Corrupción'!$B$10:$B$251,0),42),"")</f>
        <v/>
      </c>
      <c r="Q155" s="57" t="str">
        <f>IFERROR(INDEX('Controles de Corrupción'!$C$10:$AZ$251,MATCH(A155,'Controles de Corrupción'!$B$10:$B$251,0),47),"")</f>
        <v/>
      </c>
    </row>
    <row r="156" spans="1:17" ht="50.25" customHeight="1" x14ac:dyDescent="0.25">
      <c r="A156" s="110" t="s">
        <v>778</v>
      </c>
      <c r="B156" s="972"/>
      <c r="C156" s="974"/>
      <c r="D156" s="815"/>
      <c r="E156" s="976"/>
      <c r="F156" s="817"/>
      <c r="G156" s="817"/>
      <c r="H156" s="885"/>
      <c r="I156" s="817"/>
      <c r="J156" s="817"/>
      <c r="K156" s="817"/>
      <c r="L156" s="817"/>
      <c r="M156" s="65" t="str">
        <f>IFERROR(INDEX('Controles de Corrupción'!$C$10:$AZ$251,MATCH(A156,'Controles de Corrupción'!$B$10:$B$251,0),4),"")</f>
        <v/>
      </c>
      <c r="N156" s="65" t="str">
        <f>IFERROR(INDEX('Controles de Corrupción'!$C$10:$AZ$251,MATCH(A156,'Controles de Corrupción'!$B$10:$B$251,0),40),"")</f>
        <v/>
      </c>
      <c r="O156" s="65" t="str">
        <f>IFERROR(INDEX('Controles de Corrupción'!$C$10:$AZ$251,MATCH(A156,'Controles de Corrupción'!$B$10:$B$251,0),41),"")</f>
        <v/>
      </c>
      <c r="P156" s="65" t="str">
        <f>IFERROR(INDEX('Controles de Corrupción'!$C$10:$AZ$251,MATCH(A156,'Controles de Corrupción'!$B$10:$B$251,0),42),"")</f>
        <v/>
      </c>
      <c r="Q156" s="57" t="str">
        <f>IFERROR(INDEX('Controles de Corrupción'!$C$10:$AZ$251,MATCH(A156,'Controles de Corrupción'!$B$10:$B$251,0),47),"")</f>
        <v/>
      </c>
    </row>
    <row r="157" spans="1:17" ht="50.25" customHeight="1" x14ac:dyDescent="0.25">
      <c r="A157" s="110" t="s">
        <v>779</v>
      </c>
      <c r="B157" s="970"/>
      <c r="C157" s="973" t="str">
        <f>IFERROR(INDEX('Riesgos de Corrupción'!$B$11:$BN$100,MATCH('Mapa Riesgo Corrupción'!B157,'Riesgos de Corrupción'!$B$11:$B$100,0),2),"")</f>
        <v/>
      </c>
      <c r="D157" s="814" t="str">
        <f>IFERROR(INDEX('Riesgos de Corrupción'!$B$11:$BN$100,MATCH('Mapa Riesgo Corrupción'!B157,'Riesgos de Corrupción'!$B$11:$B$100,0),4),"")</f>
        <v/>
      </c>
      <c r="E157" s="975" t="str">
        <f>IFERROR(INDEX('Riesgos de Corrupción'!$B$11:$BN$100,MATCH('Mapa Riesgo Corrupción'!B157,'Riesgos de Corrupción'!$B$11:$B$100,0),5),"")</f>
        <v/>
      </c>
      <c r="F157" s="816" t="str">
        <f>IFERROR(INDEX('Riesgos de Corrupción'!$B$11:$BN$100,MATCH('Mapa Riesgo Corrupción'!B157,'Riesgos de Corrupción'!$B$11:$B$100,0),18),"")</f>
        <v/>
      </c>
      <c r="G157" s="816" t="str">
        <f>IFERROR(INDEX('Riesgos de Corrupción'!$B$11:$BN$100,MATCH('Mapa Riesgo Corrupción'!B157,'Riesgos de Corrupción'!$B$11:$B$100,0),63),"")</f>
        <v/>
      </c>
      <c r="H157" s="883" t="str">
        <f>IFERROR(INDEX('Riesgos de Corrupción'!$B$11:$BN$100,MATCH('Mapa Riesgo Corrupción'!B157,'Riesgos de Corrupción'!$B$11:$B$100,0),64),"")</f>
        <v/>
      </c>
      <c r="I157" s="816" t="str">
        <f>IFERROR(INDEX('Controles de Corrupción'!$C$10:$AZ$251,MATCH('Mapa Riesgo Corrupción'!B157,'Controles de Corrupción'!$C$10:$C$251,0),33),"")</f>
        <v/>
      </c>
      <c r="J157" s="816" t="str">
        <f>IFERROR(INDEX('Controles de Corrupción'!$C$10:$AZ$251,MATCH('Mapa Riesgo Corrupción'!B157,'Controles de Corrupción'!$C$10:$C$251,0),36),"")</f>
        <v/>
      </c>
      <c r="K157" s="816" t="str">
        <f>IFERROR(INDEX('Controles de Corrupción'!$C$10:$AZ$251,MATCH('Mapa Riesgo Corrupción'!B157,'Controles de Corrupción'!$C$10:$C$251,0),37),"")</f>
        <v/>
      </c>
      <c r="L157" s="816" t="str">
        <f>IFERROR(INDEX('Controles de Corrupción'!$C$10:$AZ$251,MATCH('Mapa Riesgo Corrupción'!B157,'Controles de Corrupción'!$C$10:$C$251,0),38),"")</f>
        <v/>
      </c>
      <c r="M157" s="65" t="str">
        <f>IFERROR(INDEX('Controles de Corrupción'!$C$10:$AZ$251,MATCH(A157,'Controles de Corrupción'!$B$10:$B$251,0),4),"")</f>
        <v/>
      </c>
      <c r="N157" s="65" t="str">
        <f>IFERROR(INDEX('Controles de Corrupción'!$C$10:$AZ$251,MATCH(A157,'Controles de Corrupción'!$B$10:$B$251,0),40),"")</f>
        <v/>
      </c>
      <c r="O157" s="65" t="str">
        <f>IFERROR(INDEX('Controles de Corrupción'!$C$10:$AZ$251,MATCH(A157,'Controles de Corrupción'!$B$10:$B$251,0),41),"")</f>
        <v/>
      </c>
      <c r="P157" s="65" t="str">
        <f>IFERROR(INDEX('Controles de Corrupción'!$C$10:$AZ$251,MATCH(A157,'Controles de Corrupción'!$B$10:$B$251,0),42),"")</f>
        <v/>
      </c>
      <c r="Q157" s="57" t="str">
        <f>IFERROR(INDEX('Controles de Corrupción'!$C$10:$AZ$251,MATCH(A157,'Controles de Corrupción'!$B$10:$B$251,0),47),"")</f>
        <v/>
      </c>
    </row>
    <row r="158" spans="1:17" ht="50.25" customHeight="1" x14ac:dyDescent="0.25">
      <c r="A158" s="110" t="s">
        <v>780</v>
      </c>
      <c r="B158" s="971"/>
      <c r="C158" s="974"/>
      <c r="D158" s="815"/>
      <c r="E158" s="976"/>
      <c r="F158" s="817"/>
      <c r="G158" s="817"/>
      <c r="H158" s="884"/>
      <c r="I158" s="817"/>
      <c r="J158" s="817"/>
      <c r="K158" s="817"/>
      <c r="L158" s="817"/>
      <c r="M158" s="65" t="str">
        <f>IFERROR(INDEX('Controles de Corrupción'!$C$10:$AZ$251,MATCH(A158,'Controles de Corrupción'!$B$10:$B$251,0),4),"")</f>
        <v/>
      </c>
      <c r="N158" s="65" t="str">
        <f>IFERROR(INDEX('Controles de Corrupción'!$C$10:$AZ$251,MATCH(A158,'Controles de Corrupción'!$B$10:$B$251,0),40),"")</f>
        <v/>
      </c>
      <c r="O158" s="65" t="str">
        <f>IFERROR(INDEX('Controles de Corrupción'!$C$10:$AZ$251,MATCH(A158,'Controles de Corrupción'!$B$10:$B$251,0),41),"")</f>
        <v/>
      </c>
      <c r="P158" s="65" t="str">
        <f>IFERROR(INDEX('Controles de Corrupción'!$C$10:$AZ$251,MATCH(A158,'Controles de Corrupción'!$B$10:$B$251,0),42),"")</f>
        <v/>
      </c>
      <c r="Q158" s="57" t="str">
        <f>IFERROR(INDEX('Controles de Corrupción'!$C$10:$AZ$251,MATCH(A158,'Controles de Corrupción'!$B$10:$B$251,0),47),"")</f>
        <v/>
      </c>
    </row>
    <row r="159" spans="1:17" ht="50.25" customHeight="1" x14ac:dyDescent="0.25">
      <c r="A159" s="110" t="s">
        <v>781</v>
      </c>
      <c r="B159" s="971"/>
      <c r="C159" s="974"/>
      <c r="D159" s="815"/>
      <c r="E159" s="976"/>
      <c r="F159" s="817"/>
      <c r="G159" s="817"/>
      <c r="H159" s="884"/>
      <c r="I159" s="817"/>
      <c r="J159" s="817"/>
      <c r="K159" s="817"/>
      <c r="L159" s="817"/>
      <c r="M159" s="65" t="str">
        <f>IFERROR(INDEX('Controles de Corrupción'!$C$10:$AZ$251,MATCH(A159,'Controles de Corrupción'!$B$10:$B$251,0),4),"")</f>
        <v/>
      </c>
      <c r="N159" s="65" t="str">
        <f>IFERROR(INDEX('Controles de Corrupción'!$C$10:$AZ$251,MATCH(A159,'Controles de Corrupción'!$B$10:$B$251,0),40),"")</f>
        <v/>
      </c>
      <c r="O159" s="65" t="str">
        <f>IFERROR(INDEX('Controles de Corrupción'!$C$10:$AZ$251,MATCH(A159,'Controles de Corrupción'!$B$10:$B$251,0),41),"")</f>
        <v/>
      </c>
      <c r="P159" s="65" t="str">
        <f>IFERROR(INDEX('Controles de Corrupción'!$C$10:$AZ$251,MATCH(A159,'Controles de Corrupción'!$B$10:$B$251,0),42),"")</f>
        <v/>
      </c>
      <c r="Q159" s="57" t="str">
        <f>IFERROR(INDEX('Controles de Corrupción'!$C$10:$AZ$251,MATCH(A159,'Controles de Corrupción'!$B$10:$B$251,0),47),"")</f>
        <v/>
      </c>
    </row>
    <row r="160" spans="1:17" ht="50.25" customHeight="1" x14ac:dyDescent="0.25">
      <c r="A160" s="110" t="s">
        <v>782</v>
      </c>
      <c r="B160" s="971"/>
      <c r="C160" s="974"/>
      <c r="D160" s="815"/>
      <c r="E160" s="976"/>
      <c r="F160" s="817"/>
      <c r="G160" s="817"/>
      <c r="H160" s="884"/>
      <c r="I160" s="817"/>
      <c r="J160" s="817"/>
      <c r="K160" s="817"/>
      <c r="L160" s="817"/>
      <c r="M160" s="65" t="str">
        <f>IFERROR(INDEX('Controles de Corrupción'!$C$10:$AZ$251,MATCH(A160,'Controles de Corrupción'!$B$10:$B$251,0),4),"")</f>
        <v/>
      </c>
      <c r="N160" s="65" t="str">
        <f>IFERROR(INDEX('Controles de Corrupción'!$C$10:$AZ$251,MATCH(A160,'Controles de Corrupción'!$B$10:$B$251,0),40),"")</f>
        <v/>
      </c>
      <c r="O160" s="65" t="str">
        <f>IFERROR(INDEX('Controles de Corrupción'!$C$10:$AZ$251,MATCH(A160,'Controles de Corrupción'!$B$10:$B$251,0),41),"")</f>
        <v/>
      </c>
      <c r="P160" s="65" t="str">
        <f>IFERROR(INDEX('Controles de Corrupción'!$C$10:$AZ$251,MATCH(A160,'Controles de Corrupción'!$B$10:$B$251,0),42),"")</f>
        <v/>
      </c>
      <c r="Q160" s="57" t="str">
        <f>IFERROR(INDEX('Controles de Corrupción'!$C$10:$AZ$251,MATCH(A160,'Controles de Corrupción'!$B$10:$B$251,0),47),"")</f>
        <v/>
      </c>
    </row>
    <row r="161" spans="1:17" ht="50.25" customHeight="1" x14ac:dyDescent="0.25">
      <c r="A161" s="110" t="s">
        <v>783</v>
      </c>
      <c r="B161" s="971"/>
      <c r="C161" s="974"/>
      <c r="D161" s="815"/>
      <c r="E161" s="976"/>
      <c r="F161" s="817"/>
      <c r="G161" s="817"/>
      <c r="H161" s="884"/>
      <c r="I161" s="817"/>
      <c r="J161" s="817"/>
      <c r="K161" s="817"/>
      <c r="L161" s="817"/>
      <c r="M161" s="65" t="str">
        <f>IFERROR(INDEX('Controles de Corrupción'!$C$10:$AZ$251,MATCH(A161,'Controles de Corrupción'!$B$10:$B$251,0),4),"")</f>
        <v/>
      </c>
      <c r="N161" s="65" t="str">
        <f>IFERROR(INDEX('Controles de Corrupción'!$C$10:$AZ$251,MATCH(A161,'Controles de Corrupción'!$B$10:$B$251,0),40),"")</f>
        <v/>
      </c>
      <c r="O161" s="65" t="str">
        <f>IFERROR(INDEX('Controles de Corrupción'!$C$10:$AZ$251,MATCH(A161,'Controles de Corrupción'!$B$10:$B$251,0),41),"")</f>
        <v/>
      </c>
      <c r="P161" s="65" t="str">
        <f>IFERROR(INDEX('Controles de Corrupción'!$C$10:$AZ$251,MATCH(A161,'Controles de Corrupción'!$B$10:$B$251,0),42),"")</f>
        <v/>
      </c>
      <c r="Q161" s="57" t="str">
        <f>IFERROR(INDEX('Controles de Corrupción'!$C$10:$AZ$251,MATCH(A161,'Controles de Corrupción'!$B$10:$B$251,0),47),"")</f>
        <v/>
      </c>
    </row>
    <row r="162" spans="1:17" ht="50.25" customHeight="1" x14ac:dyDescent="0.25">
      <c r="A162" s="110" t="s">
        <v>784</v>
      </c>
      <c r="B162" s="972"/>
      <c r="C162" s="974"/>
      <c r="D162" s="815"/>
      <c r="E162" s="976"/>
      <c r="F162" s="817"/>
      <c r="G162" s="817"/>
      <c r="H162" s="885"/>
      <c r="I162" s="817"/>
      <c r="J162" s="817"/>
      <c r="K162" s="817"/>
      <c r="L162" s="817"/>
      <c r="M162" s="65" t="str">
        <f>IFERROR(INDEX('Controles de Corrupción'!$C$10:$AZ$251,MATCH(A162,'Controles de Corrupción'!$B$10:$B$251,0),4),"")</f>
        <v/>
      </c>
      <c r="N162" s="65" t="str">
        <f>IFERROR(INDEX('Controles de Corrupción'!$C$10:$AZ$251,MATCH(A162,'Controles de Corrupción'!$B$10:$B$251,0),40),"")</f>
        <v/>
      </c>
      <c r="O162" s="65" t="str">
        <f>IFERROR(INDEX('Controles de Corrupción'!$C$10:$AZ$251,MATCH(A162,'Controles de Corrupción'!$B$10:$B$251,0),41),"")</f>
        <v/>
      </c>
      <c r="P162" s="65" t="str">
        <f>IFERROR(INDEX('Controles de Corrupción'!$C$10:$AZ$251,MATCH(A162,'Controles de Corrupción'!$B$10:$B$251,0),42),"")</f>
        <v/>
      </c>
      <c r="Q162" s="57" t="str">
        <f>IFERROR(INDEX('Controles de Corrupción'!$C$10:$AZ$251,MATCH(A162,'Controles de Corrupción'!$B$10:$B$251,0),47),"")</f>
        <v/>
      </c>
    </row>
    <row r="163" spans="1:17" ht="50.25" customHeight="1" x14ac:dyDescent="0.25">
      <c r="A163" s="110" t="s">
        <v>785</v>
      </c>
      <c r="B163" s="970"/>
      <c r="C163" s="973" t="str">
        <f>IFERROR(INDEX('Riesgos de Corrupción'!$B$11:$BN$100,MATCH('Mapa Riesgo Corrupción'!B163,'Riesgos de Corrupción'!$B$11:$B$100,0),2),"")</f>
        <v/>
      </c>
      <c r="D163" s="814" t="str">
        <f>IFERROR(INDEX('Riesgos de Corrupción'!$B$11:$BN$100,MATCH('Mapa Riesgo Corrupción'!B163,'Riesgos de Corrupción'!$B$11:$B$100,0),4),"")</f>
        <v/>
      </c>
      <c r="E163" s="975" t="str">
        <f>IFERROR(INDEX('Riesgos de Corrupción'!$B$11:$BN$100,MATCH('Mapa Riesgo Corrupción'!B163,'Riesgos de Corrupción'!$B$11:$B$100,0),5),"")</f>
        <v/>
      </c>
      <c r="F163" s="816" t="str">
        <f>IFERROR(INDEX('Riesgos de Corrupción'!$B$11:$BN$100,MATCH('Mapa Riesgo Corrupción'!B163,'Riesgos de Corrupción'!$B$11:$B$100,0),18),"")</f>
        <v/>
      </c>
      <c r="G163" s="816" t="str">
        <f>IFERROR(INDEX('Riesgos de Corrupción'!$B$11:$BN$100,MATCH('Mapa Riesgo Corrupción'!B163,'Riesgos de Corrupción'!$B$11:$B$100,0),63),"")</f>
        <v/>
      </c>
      <c r="H163" s="883" t="str">
        <f>IFERROR(INDEX('Riesgos de Corrupción'!$B$11:$BN$100,MATCH('Mapa Riesgo Corrupción'!B163,'Riesgos de Corrupción'!$B$11:$B$100,0),64),"")</f>
        <v/>
      </c>
      <c r="I163" s="816" t="str">
        <f>IFERROR(INDEX('Controles de Corrupción'!$C$10:$AZ$251,MATCH('Mapa Riesgo Corrupción'!B163,'Controles de Corrupción'!$C$10:$C$251,0),33),"")</f>
        <v/>
      </c>
      <c r="J163" s="816" t="str">
        <f>IFERROR(INDEX('Controles de Corrupción'!$C$10:$AZ$251,MATCH('Mapa Riesgo Corrupción'!B163,'Controles de Corrupción'!$C$10:$C$251,0),36),"")</f>
        <v/>
      </c>
      <c r="K163" s="816" t="str">
        <f>IFERROR(INDEX('Controles de Corrupción'!$C$10:$AZ$251,MATCH('Mapa Riesgo Corrupción'!B163,'Controles de Corrupción'!$C$10:$C$251,0),37),"")</f>
        <v/>
      </c>
      <c r="L163" s="816" t="str">
        <f>IFERROR(INDEX('Controles de Corrupción'!$C$10:$AZ$251,MATCH('Mapa Riesgo Corrupción'!B163,'Controles de Corrupción'!$C$10:$C$251,0),38),"")</f>
        <v/>
      </c>
      <c r="M163" s="65" t="str">
        <f>IFERROR(INDEX('Controles de Corrupción'!$C$10:$AZ$251,MATCH(A163,'Controles de Corrupción'!$B$10:$B$251,0),4),"")</f>
        <v/>
      </c>
      <c r="N163" s="65" t="str">
        <f>IFERROR(INDEX('Controles de Corrupción'!$C$10:$AZ$251,MATCH(A163,'Controles de Corrupción'!$B$10:$B$251,0),40),"")</f>
        <v/>
      </c>
      <c r="O163" s="65" t="str">
        <f>IFERROR(INDEX('Controles de Corrupción'!$C$10:$AZ$251,MATCH(A163,'Controles de Corrupción'!$B$10:$B$251,0),41),"")</f>
        <v/>
      </c>
      <c r="P163" s="65" t="str">
        <f>IFERROR(INDEX('Controles de Corrupción'!$C$10:$AZ$251,MATCH(A163,'Controles de Corrupción'!$B$10:$B$251,0),42),"")</f>
        <v/>
      </c>
      <c r="Q163" s="57" t="str">
        <f>IFERROR(INDEX('Controles de Corrupción'!$C$10:$AZ$251,MATCH(A163,'Controles de Corrupción'!$B$10:$B$251,0),47),"")</f>
        <v/>
      </c>
    </row>
    <row r="164" spans="1:17" ht="50.25" customHeight="1" x14ac:dyDescent="0.25">
      <c r="A164" s="110" t="s">
        <v>786</v>
      </c>
      <c r="B164" s="971"/>
      <c r="C164" s="974"/>
      <c r="D164" s="815"/>
      <c r="E164" s="976"/>
      <c r="F164" s="817"/>
      <c r="G164" s="817"/>
      <c r="H164" s="884"/>
      <c r="I164" s="817"/>
      <c r="J164" s="817"/>
      <c r="K164" s="817"/>
      <c r="L164" s="817"/>
      <c r="M164" s="65" t="str">
        <f>IFERROR(INDEX('Controles de Corrupción'!$C$10:$AZ$251,MATCH(A164,'Controles de Corrupción'!$B$10:$B$251,0),4),"")</f>
        <v/>
      </c>
      <c r="N164" s="65" t="str">
        <f>IFERROR(INDEX('Controles de Corrupción'!$C$10:$AZ$251,MATCH(A164,'Controles de Corrupción'!$B$10:$B$251,0),40),"")</f>
        <v/>
      </c>
      <c r="O164" s="65" t="str">
        <f>IFERROR(INDEX('Controles de Corrupción'!$C$10:$AZ$251,MATCH(A164,'Controles de Corrupción'!$B$10:$B$251,0),41),"")</f>
        <v/>
      </c>
      <c r="P164" s="65" t="str">
        <f>IFERROR(INDEX('Controles de Corrupción'!$C$10:$AZ$251,MATCH(A164,'Controles de Corrupción'!$B$10:$B$251,0),42),"")</f>
        <v/>
      </c>
      <c r="Q164" s="57" t="str">
        <f>IFERROR(INDEX('Controles de Corrupción'!$C$10:$AZ$251,MATCH(A164,'Controles de Corrupción'!$B$10:$B$251,0),47),"")</f>
        <v/>
      </c>
    </row>
    <row r="165" spans="1:17" ht="50.25" customHeight="1" x14ac:dyDescent="0.25">
      <c r="A165" s="110" t="s">
        <v>787</v>
      </c>
      <c r="B165" s="971"/>
      <c r="C165" s="974"/>
      <c r="D165" s="815"/>
      <c r="E165" s="976"/>
      <c r="F165" s="817"/>
      <c r="G165" s="817"/>
      <c r="H165" s="884"/>
      <c r="I165" s="817"/>
      <c r="J165" s="817"/>
      <c r="K165" s="817"/>
      <c r="L165" s="817"/>
      <c r="M165" s="65" t="str">
        <f>IFERROR(INDEX('Controles de Corrupción'!$C$10:$AZ$251,MATCH(A165,'Controles de Corrupción'!$B$10:$B$251,0),4),"")</f>
        <v/>
      </c>
      <c r="N165" s="65" t="str">
        <f>IFERROR(INDEX('Controles de Corrupción'!$C$10:$AZ$251,MATCH(A165,'Controles de Corrupción'!$B$10:$B$251,0),40),"")</f>
        <v/>
      </c>
      <c r="O165" s="65" t="str">
        <f>IFERROR(INDEX('Controles de Corrupción'!$C$10:$AZ$251,MATCH(A165,'Controles de Corrupción'!$B$10:$B$251,0),41),"")</f>
        <v/>
      </c>
      <c r="P165" s="65" t="str">
        <f>IFERROR(INDEX('Controles de Corrupción'!$C$10:$AZ$251,MATCH(A165,'Controles de Corrupción'!$B$10:$B$251,0),42),"")</f>
        <v/>
      </c>
      <c r="Q165" s="57" t="str">
        <f>IFERROR(INDEX('Controles de Corrupción'!$C$10:$AZ$251,MATCH(A165,'Controles de Corrupción'!$B$10:$B$251,0),47),"")</f>
        <v/>
      </c>
    </row>
    <row r="166" spans="1:17" ht="50.25" customHeight="1" x14ac:dyDescent="0.25">
      <c r="A166" s="110" t="s">
        <v>788</v>
      </c>
      <c r="B166" s="971"/>
      <c r="C166" s="974"/>
      <c r="D166" s="815"/>
      <c r="E166" s="976"/>
      <c r="F166" s="817"/>
      <c r="G166" s="817"/>
      <c r="H166" s="884"/>
      <c r="I166" s="817"/>
      <c r="J166" s="817"/>
      <c r="K166" s="817"/>
      <c r="L166" s="817"/>
      <c r="M166" s="65" t="str">
        <f>IFERROR(INDEX('Controles de Corrupción'!$C$10:$AZ$251,MATCH(A166,'Controles de Corrupción'!$B$10:$B$251,0),4),"")</f>
        <v/>
      </c>
      <c r="N166" s="65" t="str">
        <f>IFERROR(INDEX('Controles de Corrupción'!$C$10:$AZ$251,MATCH(A166,'Controles de Corrupción'!$B$10:$B$251,0),40),"")</f>
        <v/>
      </c>
      <c r="O166" s="65" t="str">
        <f>IFERROR(INDEX('Controles de Corrupción'!$C$10:$AZ$251,MATCH(A166,'Controles de Corrupción'!$B$10:$B$251,0),41),"")</f>
        <v/>
      </c>
      <c r="P166" s="65" t="str">
        <f>IFERROR(INDEX('Controles de Corrupción'!$C$10:$AZ$251,MATCH(A166,'Controles de Corrupción'!$B$10:$B$251,0),42),"")</f>
        <v/>
      </c>
      <c r="Q166" s="57" t="str">
        <f>IFERROR(INDEX('Controles de Corrupción'!$C$10:$AZ$251,MATCH(A166,'Controles de Corrupción'!$B$10:$B$251,0),47),"")</f>
        <v/>
      </c>
    </row>
    <row r="167" spans="1:17" ht="50.25" customHeight="1" x14ac:dyDescent="0.25">
      <c r="A167" s="110" t="s">
        <v>789</v>
      </c>
      <c r="B167" s="971"/>
      <c r="C167" s="974"/>
      <c r="D167" s="815"/>
      <c r="E167" s="976"/>
      <c r="F167" s="817"/>
      <c r="G167" s="817"/>
      <c r="H167" s="884"/>
      <c r="I167" s="817"/>
      <c r="J167" s="817"/>
      <c r="K167" s="817"/>
      <c r="L167" s="817"/>
      <c r="M167" s="65" t="str">
        <f>IFERROR(INDEX('Controles de Corrupción'!$C$10:$AZ$251,MATCH(A167,'Controles de Corrupción'!$B$10:$B$251,0),4),"")</f>
        <v/>
      </c>
      <c r="N167" s="65" t="str">
        <f>IFERROR(INDEX('Controles de Corrupción'!$C$10:$AZ$251,MATCH(A167,'Controles de Corrupción'!$B$10:$B$251,0),40),"")</f>
        <v/>
      </c>
      <c r="O167" s="65" t="str">
        <f>IFERROR(INDEX('Controles de Corrupción'!$C$10:$AZ$251,MATCH(A167,'Controles de Corrupción'!$B$10:$B$251,0),41),"")</f>
        <v/>
      </c>
      <c r="P167" s="65" t="str">
        <f>IFERROR(INDEX('Controles de Corrupción'!$C$10:$AZ$251,MATCH(A167,'Controles de Corrupción'!$B$10:$B$251,0),42),"")</f>
        <v/>
      </c>
      <c r="Q167" s="57" t="str">
        <f>IFERROR(INDEX('Controles de Corrupción'!$C$10:$AZ$251,MATCH(A167,'Controles de Corrupción'!$B$10:$B$251,0),47),"")</f>
        <v/>
      </c>
    </row>
    <row r="168" spans="1:17" ht="50.25" customHeight="1" x14ac:dyDescent="0.25">
      <c r="A168" s="110" t="s">
        <v>790</v>
      </c>
      <c r="B168" s="972"/>
      <c r="C168" s="974"/>
      <c r="D168" s="815"/>
      <c r="E168" s="976"/>
      <c r="F168" s="817"/>
      <c r="G168" s="817"/>
      <c r="H168" s="885"/>
      <c r="I168" s="817"/>
      <c r="J168" s="817"/>
      <c r="K168" s="817"/>
      <c r="L168" s="817"/>
      <c r="M168" s="65" t="str">
        <f>IFERROR(INDEX('Controles de Corrupción'!$C$10:$AZ$251,MATCH(A168,'Controles de Corrupción'!$B$10:$B$251,0),4),"")</f>
        <v/>
      </c>
      <c r="N168" s="65" t="str">
        <f>IFERROR(INDEX('Controles de Corrupción'!$C$10:$AZ$251,MATCH(A168,'Controles de Corrupción'!$B$10:$B$251,0),40),"")</f>
        <v/>
      </c>
      <c r="O168" s="65" t="str">
        <f>IFERROR(INDEX('Controles de Corrupción'!$C$10:$AZ$251,MATCH(A168,'Controles de Corrupción'!$B$10:$B$251,0),41),"")</f>
        <v/>
      </c>
      <c r="P168" s="65" t="str">
        <f>IFERROR(INDEX('Controles de Corrupción'!$C$10:$AZ$251,MATCH(A168,'Controles de Corrupción'!$B$10:$B$251,0),42),"")</f>
        <v/>
      </c>
      <c r="Q168" s="57" t="str">
        <f>IFERROR(INDEX('Controles de Corrupción'!$C$10:$AZ$251,MATCH(A168,'Controles de Corrupción'!$B$10:$B$251,0),47),"")</f>
        <v/>
      </c>
    </row>
    <row r="169" spans="1:17" ht="50.25" customHeight="1" x14ac:dyDescent="0.25">
      <c r="A169" s="110" t="s">
        <v>791</v>
      </c>
      <c r="B169" s="970"/>
      <c r="C169" s="973" t="str">
        <f>IFERROR(INDEX('Riesgos de Corrupción'!$B$11:$BN$100,MATCH('Mapa Riesgo Corrupción'!B169,'Riesgos de Corrupción'!$B$11:$B$100,0),2),"")</f>
        <v/>
      </c>
      <c r="D169" s="814" t="str">
        <f>IFERROR(INDEX('Riesgos de Corrupción'!$B$11:$BN$100,MATCH('Mapa Riesgo Corrupción'!B169,'Riesgos de Corrupción'!$B$11:$B$100,0),4),"")</f>
        <v/>
      </c>
      <c r="E169" s="975" t="str">
        <f>IFERROR(INDEX('Riesgos de Corrupción'!$B$11:$BN$100,MATCH('Mapa Riesgo Corrupción'!B169,'Riesgos de Corrupción'!$B$11:$B$100,0),5),"")</f>
        <v/>
      </c>
      <c r="F169" s="816" t="str">
        <f>IFERROR(INDEX('Riesgos de Corrupción'!$B$11:$BN$100,MATCH('Mapa Riesgo Corrupción'!B169,'Riesgos de Corrupción'!$B$11:$B$100,0),18),"")</f>
        <v/>
      </c>
      <c r="G169" s="816" t="str">
        <f>IFERROR(INDEX('Riesgos de Corrupción'!$B$11:$BN$100,MATCH('Mapa Riesgo Corrupción'!B169,'Riesgos de Corrupción'!$B$11:$B$100,0),63),"")</f>
        <v/>
      </c>
      <c r="H169" s="883" t="str">
        <f>IFERROR(INDEX('Riesgos de Corrupción'!$B$11:$BN$100,MATCH('Mapa Riesgo Corrupción'!B169,'Riesgos de Corrupción'!$B$11:$B$100,0),64),"")</f>
        <v/>
      </c>
      <c r="I169" s="816" t="str">
        <f>IFERROR(INDEX('Controles de Corrupción'!$C$10:$AZ$251,MATCH('Mapa Riesgo Corrupción'!B169,'Controles de Corrupción'!$C$10:$C$251,0),33),"")</f>
        <v/>
      </c>
      <c r="J169" s="816" t="str">
        <f>IFERROR(INDEX('Controles de Corrupción'!$C$10:$AZ$251,MATCH('Mapa Riesgo Corrupción'!B169,'Controles de Corrupción'!$C$10:$C$251,0),36),"")</f>
        <v/>
      </c>
      <c r="K169" s="816" t="str">
        <f>IFERROR(INDEX('Controles de Corrupción'!$C$10:$AZ$251,MATCH('Mapa Riesgo Corrupción'!B169,'Controles de Corrupción'!$C$10:$C$251,0),37),"")</f>
        <v/>
      </c>
      <c r="L169" s="816" t="str">
        <f>IFERROR(INDEX('Controles de Corrupción'!$C$10:$AZ$251,MATCH('Mapa Riesgo Corrupción'!B169,'Controles de Corrupción'!$C$10:$C$251,0),38),"")</f>
        <v/>
      </c>
      <c r="M169" s="65" t="str">
        <f>IFERROR(INDEX('Controles de Corrupción'!$C$10:$AZ$251,MATCH(A169,'Controles de Corrupción'!$B$10:$B$251,0),4),"")</f>
        <v/>
      </c>
      <c r="N169" s="65" t="str">
        <f>IFERROR(INDEX('Controles de Corrupción'!$C$10:$AZ$251,MATCH(A169,'Controles de Corrupción'!$B$10:$B$251,0),40),"")</f>
        <v/>
      </c>
      <c r="O169" s="65" t="str">
        <f>IFERROR(INDEX('Controles de Corrupción'!$C$10:$AZ$251,MATCH(A169,'Controles de Corrupción'!$B$10:$B$251,0),41),"")</f>
        <v/>
      </c>
      <c r="P169" s="65" t="str">
        <f>IFERROR(INDEX('Controles de Corrupción'!$C$10:$AZ$251,MATCH(A169,'Controles de Corrupción'!$B$10:$B$251,0),42),"")</f>
        <v/>
      </c>
      <c r="Q169" s="57" t="str">
        <f>IFERROR(INDEX('Controles de Corrupción'!$C$10:$AZ$251,MATCH(A169,'Controles de Corrupción'!$B$10:$B$251,0),47),"")</f>
        <v/>
      </c>
    </row>
    <row r="170" spans="1:17" ht="50.25" customHeight="1" x14ac:dyDescent="0.25">
      <c r="A170" s="110" t="s">
        <v>792</v>
      </c>
      <c r="B170" s="971"/>
      <c r="C170" s="974"/>
      <c r="D170" s="815"/>
      <c r="E170" s="976"/>
      <c r="F170" s="817"/>
      <c r="G170" s="817"/>
      <c r="H170" s="884"/>
      <c r="I170" s="817"/>
      <c r="J170" s="817"/>
      <c r="K170" s="817"/>
      <c r="L170" s="817"/>
      <c r="M170" s="65" t="str">
        <f>IFERROR(INDEX('Controles de Corrupción'!$C$10:$AZ$251,MATCH(A170,'Controles de Corrupción'!$B$10:$B$251,0),4),"")</f>
        <v/>
      </c>
      <c r="N170" s="65" t="str">
        <f>IFERROR(INDEX('Controles de Corrupción'!$C$10:$AZ$251,MATCH(A170,'Controles de Corrupción'!$B$10:$B$251,0),40),"")</f>
        <v/>
      </c>
      <c r="O170" s="65" t="str">
        <f>IFERROR(INDEX('Controles de Corrupción'!$C$10:$AZ$251,MATCH(A170,'Controles de Corrupción'!$B$10:$B$251,0),41),"")</f>
        <v/>
      </c>
      <c r="P170" s="65" t="str">
        <f>IFERROR(INDEX('Controles de Corrupción'!$C$10:$AZ$251,MATCH(A170,'Controles de Corrupción'!$B$10:$B$251,0),42),"")</f>
        <v/>
      </c>
      <c r="Q170" s="57" t="str">
        <f>IFERROR(INDEX('Controles de Corrupción'!$C$10:$AZ$251,MATCH(A170,'Controles de Corrupción'!$B$10:$B$251,0),47),"")</f>
        <v/>
      </c>
    </row>
    <row r="171" spans="1:17" ht="50.25" customHeight="1" x14ac:dyDescent="0.25">
      <c r="A171" s="110" t="s">
        <v>793</v>
      </c>
      <c r="B171" s="971"/>
      <c r="C171" s="974"/>
      <c r="D171" s="815"/>
      <c r="E171" s="976"/>
      <c r="F171" s="817"/>
      <c r="G171" s="817"/>
      <c r="H171" s="884"/>
      <c r="I171" s="817"/>
      <c r="J171" s="817"/>
      <c r="K171" s="817"/>
      <c r="L171" s="817"/>
      <c r="M171" s="65" t="str">
        <f>IFERROR(INDEX('Controles de Corrupción'!$C$10:$AZ$251,MATCH(A171,'Controles de Corrupción'!$B$10:$B$251,0),4),"")</f>
        <v/>
      </c>
      <c r="N171" s="65" t="str">
        <f>IFERROR(INDEX('Controles de Corrupción'!$C$10:$AZ$251,MATCH(A171,'Controles de Corrupción'!$B$10:$B$251,0),40),"")</f>
        <v/>
      </c>
      <c r="O171" s="65" t="str">
        <f>IFERROR(INDEX('Controles de Corrupción'!$C$10:$AZ$251,MATCH(A171,'Controles de Corrupción'!$B$10:$B$251,0),41),"")</f>
        <v/>
      </c>
      <c r="P171" s="65" t="str">
        <f>IFERROR(INDEX('Controles de Corrupción'!$C$10:$AZ$251,MATCH(A171,'Controles de Corrupción'!$B$10:$B$251,0),42),"")</f>
        <v/>
      </c>
      <c r="Q171" s="57" t="str">
        <f>IFERROR(INDEX('Controles de Corrupción'!$C$10:$AZ$251,MATCH(A171,'Controles de Corrupción'!$B$10:$B$251,0),47),"")</f>
        <v/>
      </c>
    </row>
    <row r="172" spans="1:17" ht="50.25" customHeight="1" x14ac:dyDescent="0.25">
      <c r="A172" s="110" t="s">
        <v>794</v>
      </c>
      <c r="B172" s="971"/>
      <c r="C172" s="974"/>
      <c r="D172" s="815"/>
      <c r="E172" s="976"/>
      <c r="F172" s="817"/>
      <c r="G172" s="817"/>
      <c r="H172" s="884"/>
      <c r="I172" s="817"/>
      <c r="J172" s="817"/>
      <c r="K172" s="817"/>
      <c r="L172" s="817"/>
      <c r="M172" s="65" t="str">
        <f>IFERROR(INDEX('Controles de Corrupción'!$C$10:$AZ$251,MATCH(A172,'Controles de Corrupción'!$B$10:$B$251,0),4),"")</f>
        <v/>
      </c>
      <c r="N172" s="65" t="str">
        <f>IFERROR(INDEX('Controles de Corrupción'!$C$10:$AZ$251,MATCH(A172,'Controles de Corrupción'!$B$10:$B$251,0),40),"")</f>
        <v/>
      </c>
      <c r="O172" s="65" t="str">
        <f>IFERROR(INDEX('Controles de Corrupción'!$C$10:$AZ$251,MATCH(A172,'Controles de Corrupción'!$B$10:$B$251,0),41),"")</f>
        <v/>
      </c>
      <c r="P172" s="65" t="str">
        <f>IFERROR(INDEX('Controles de Corrupción'!$C$10:$AZ$251,MATCH(A172,'Controles de Corrupción'!$B$10:$B$251,0),42),"")</f>
        <v/>
      </c>
      <c r="Q172" s="57" t="str">
        <f>IFERROR(INDEX('Controles de Corrupción'!$C$10:$AZ$251,MATCH(A172,'Controles de Corrupción'!$B$10:$B$251,0),47),"")</f>
        <v/>
      </c>
    </row>
    <row r="173" spans="1:17" ht="50.25" customHeight="1" x14ac:dyDescent="0.25">
      <c r="A173" s="110" t="s">
        <v>795</v>
      </c>
      <c r="B173" s="971"/>
      <c r="C173" s="974"/>
      <c r="D173" s="815"/>
      <c r="E173" s="976"/>
      <c r="F173" s="817"/>
      <c r="G173" s="817"/>
      <c r="H173" s="884"/>
      <c r="I173" s="817"/>
      <c r="J173" s="817"/>
      <c r="K173" s="817"/>
      <c r="L173" s="817"/>
      <c r="M173" s="65" t="str">
        <f>IFERROR(INDEX('Controles de Corrupción'!$C$10:$AZ$251,MATCH(A173,'Controles de Corrupción'!$B$10:$B$251,0),4),"")</f>
        <v/>
      </c>
      <c r="N173" s="65" t="str">
        <f>IFERROR(INDEX('Controles de Corrupción'!$C$10:$AZ$251,MATCH(A173,'Controles de Corrupción'!$B$10:$B$251,0),40),"")</f>
        <v/>
      </c>
      <c r="O173" s="65" t="str">
        <f>IFERROR(INDEX('Controles de Corrupción'!$C$10:$AZ$251,MATCH(A173,'Controles de Corrupción'!$B$10:$B$251,0),41),"")</f>
        <v/>
      </c>
      <c r="P173" s="65" t="str">
        <f>IFERROR(INDEX('Controles de Corrupción'!$C$10:$AZ$251,MATCH(A173,'Controles de Corrupción'!$B$10:$B$251,0),42),"")</f>
        <v/>
      </c>
      <c r="Q173" s="57" t="str">
        <f>IFERROR(INDEX('Controles de Corrupción'!$C$10:$AZ$251,MATCH(A173,'Controles de Corrupción'!$B$10:$B$251,0),47),"")</f>
        <v/>
      </c>
    </row>
    <row r="174" spans="1:17" ht="51.75" customHeight="1" x14ac:dyDescent="0.25">
      <c r="A174" s="110" t="s">
        <v>796</v>
      </c>
      <c r="B174" s="972"/>
      <c r="C174" s="974"/>
      <c r="D174" s="815"/>
      <c r="E174" s="976"/>
      <c r="F174" s="817"/>
      <c r="G174" s="817"/>
      <c r="H174" s="885"/>
      <c r="I174" s="817"/>
      <c r="J174" s="817"/>
      <c r="K174" s="817"/>
      <c r="L174" s="817"/>
      <c r="M174" s="65" t="str">
        <f>IFERROR(INDEX('Controles de Corrupción'!$C$10:$AZ$251,MATCH(A174,'Controles de Corrupción'!$B$10:$B$251,0),4),"")</f>
        <v/>
      </c>
      <c r="N174" s="65" t="str">
        <f>IFERROR(INDEX('Controles de Corrupción'!$C$10:$AZ$251,MATCH(A174,'Controles de Corrupción'!$B$10:$B$251,0),40),"")</f>
        <v/>
      </c>
      <c r="O174" s="65" t="str">
        <f>IFERROR(INDEX('Controles de Corrupción'!$C$10:$AZ$251,MATCH(A174,'Controles de Corrupción'!$B$10:$B$251,0),41),"")</f>
        <v/>
      </c>
      <c r="P174" s="65" t="str">
        <f>IFERROR(INDEX('Controles de Corrupción'!$C$10:$AZ$251,MATCH(A174,'Controles de Corrupción'!$B$10:$B$251,0),42),"")</f>
        <v/>
      </c>
      <c r="Q174" s="57" t="str">
        <f>IFERROR(INDEX('Controles de Corrupción'!$C$10:$AZ$251,MATCH(A174,'Controles de Corrupción'!$B$10:$B$251,0),47),"")</f>
        <v/>
      </c>
    </row>
    <row r="175" spans="1:17" ht="51.75" customHeight="1" x14ac:dyDescent="0.25">
      <c r="A175" s="110" t="s">
        <v>797</v>
      </c>
      <c r="B175" s="970"/>
      <c r="C175" s="973" t="str">
        <f>IFERROR(INDEX('Riesgos de Corrupción'!$B$11:$BN$100,MATCH('Mapa Riesgo Corrupción'!B175,'Riesgos de Corrupción'!$B$11:$B$100,0),2),"")</f>
        <v/>
      </c>
      <c r="D175" s="814" t="str">
        <f>IFERROR(INDEX('Riesgos de Corrupción'!$B$11:$BN$100,MATCH('Mapa Riesgo Corrupción'!B175,'Riesgos de Corrupción'!$B$11:$B$100,0),4),"")</f>
        <v/>
      </c>
      <c r="E175" s="975" t="str">
        <f>IFERROR(INDEX('Riesgos de Corrupción'!$B$11:$BN$100,MATCH('Mapa Riesgo Corrupción'!B175,'Riesgos de Corrupción'!$B$11:$B$100,0),5),"")</f>
        <v/>
      </c>
      <c r="F175" s="816" t="str">
        <f>IFERROR(INDEX('Riesgos de Corrupción'!$B$11:$BN$100,MATCH('Mapa Riesgo Corrupción'!B175,'Riesgos de Corrupción'!$B$11:$B$100,0),18),"")</f>
        <v/>
      </c>
      <c r="G175" s="816" t="str">
        <f>IFERROR(INDEX('Riesgos de Corrupción'!$B$11:$BN$100,MATCH('Mapa Riesgo Corrupción'!B175,'Riesgos de Corrupción'!$B$11:$B$100,0),63),"")</f>
        <v/>
      </c>
      <c r="H175" s="883" t="str">
        <f>IFERROR(INDEX('Riesgos de Corrupción'!$B$11:$BN$100,MATCH('Mapa Riesgo Corrupción'!B175,'Riesgos de Corrupción'!$B$11:$B$100,0),64),"")</f>
        <v/>
      </c>
      <c r="I175" s="816" t="str">
        <f>IFERROR(INDEX('Controles de Corrupción'!$C$10:$AZ$251,MATCH('Mapa Riesgo Corrupción'!B175,'Controles de Corrupción'!$C$10:$C$251,0),33),"")</f>
        <v/>
      </c>
      <c r="J175" s="816" t="str">
        <f>IFERROR(INDEX('Controles de Corrupción'!$C$10:$AZ$251,MATCH('Mapa Riesgo Corrupción'!B175,'Controles de Corrupción'!$C$10:$C$251,0),36),"")</f>
        <v/>
      </c>
      <c r="K175" s="816" t="str">
        <f>IFERROR(INDEX('Controles de Corrupción'!$C$10:$AZ$251,MATCH('Mapa Riesgo Corrupción'!B175,'Controles de Corrupción'!$C$10:$C$251,0),37),"")</f>
        <v/>
      </c>
      <c r="L175" s="816" t="str">
        <f>IFERROR(INDEX('Controles de Corrupción'!$C$10:$AZ$251,MATCH('Mapa Riesgo Corrupción'!B175,'Controles de Corrupción'!$C$10:$C$251,0),38),"")</f>
        <v/>
      </c>
      <c r="M175" s="65" t="str">
        <f>IFERROR(INDEX('Controles de Corrupción'!$C$10:$AZ$251,MATCH(A175,'Controles de Corrupción'!$B$10:$B$251,0),4),"")</f>
        <v/>
      </c>
      <c r="N175" s="65" t="str">
        <f>IFERROR(INDEX('Controles de Corrupción'!$C$10:$AZ$251,MATCH(A175,'Controles de Corrupción'!$B$10:$B$251,0),40),"")</f>
        <v/>
      </c>
      <c r="O175" s="65" t="str">
        <f>IFERROR(INDEX('Controles de Corrupción'!$C$10:$AZ$251,MATCH(A175,'Controles de Corrupción'!$B$10:$B$251,0),41),"")</f>
        <v/>
      </c>
      <c r="P175" s="65" t="str">
        <f>IFERROR(INDEX('Controles de Corrupción'!$C$10:$AZ$251,MATCH(A175,'Controles de Corrupción'!$B$10:$B$251,0),42),"")</f>
        <v/>
      </c>
      <c r="Q175" s="57" t="str">
        <f>IFERROR(INDEX('Controles de Corrupción'!$C$10:$AZ$251,MATCH(A175,'Controles de Corrupción'!$B$10:$B$251,0),47),"")</f>
        <v/>
      </c>
    </row>
    <row r="176" spans="1:17" ht="51.75" customHeight="1" x14ac:dyDescent="0.25">
      <c r="A176" s="110" t="s">
        <v>798</v>
      </c>
      <c r="B176" s="971"/>
      <c r="C176" s="974"/>
      <c r="D176" s="815"/>
      <c r="E176" s="976"/>
      <c r="F176" s="817"/>
      <c r="G176" s="817"/>
      <c r="H176" s="884"/>
      <c r="I176" s="817"/>
      <c r="J176" s="817"/>
      <c r="K176" s="817"/>
      <c r="L176" s="817"/>
      <c r="M176" s="65" t="str">
        <f>IFERROR(INDEX('Controles de Corrupción'!$C$10:$AZ$251,MATCH(A176,'Controles de Corrupción'!$B$10:$B$251,0),4),"")</f>
        <v/>
      </c>
      <c r="N176" s="65" t="str">
        <f>IFERROR(INDEX('Controles de Corrupción'!$C$10:$AZ$251,MATCH(A176,'Controles de Corrupción'!$B$10:$B$251,0),40),"")</f>
        <v/>
      </c>
      <c r="O176" s="65" t="str">
        <f>IFERROR(INDEX('Controles de Corrupción'!$C$10:$AZ$251,MATCH(A176,'Controles de Corrupción'!$B$10:$B$251,0),41),"")</f>
        <v/>
      </c>
      <c r="P176" s="65" t="str">
        <f>IFERROR(INDEX('Controles de Corrupción'!$C$10:$AZ$251,MATCH(A176,'Controles de Corrupción'!$B$10:$B$251,0),42),"")</f>
        <v/>
      </c>
      <c r="Q176" s="57" t="str">
        <f>IFERROR(INDEX('Controles de Corrupción'!$C$10:$AZ$251,MATCH(A176,'Controles de Corrupción'!$B$10:$B$251,0),47),"")</f>
        <v/>
      </c>
    </row>
    <row r="177" spans="1:17" ht="51.75" customHeight="1" x14ac:dyDescent="0.25">
      <c r="A177" s="110" t="s">
        <v>799</v>
      </c>
      <c r="B177" s="971"/>
      <c r="C177" s="974"/>
      <c r="D177" s="815"/>
      <c r="E177" s="976"/>
      <c r="F177" s="817"/>
      <c r="G177" s="817"/>
      <c r="H177" s="884"/>
      <c r="I177" s="817"/>
      <c r="J177" s="817"/>
      <c r="K177" s="817"/>
      <c r="L177" s="817"/>
      <c r="M177" s="65" t="str">
        <f>IFERROR(INDEX('Controles de Corrupción'!$C$10:$AZ$251,MATCH(A177,'Controles de Corrupción'!$B$10:$B$251,0),4),"")</f>
        <v/>
      </c>
      <c r="N177" s="65" t="str">
        <f>IFERROR(INDEX('Controles de Corrupción'!$C$10:$AZ$251,MATCH(A177,'Controles de Corrupción'!$B$10:$B$251,0),40),"")</f>
        <v/>
      </c>
      <c r="O177" s="65" t="str">
        <f>IFERROR(INDEX('Controles de Corrupción'!$C$10:$AZ$251,MATCH(A177,'Controles de Corrupción'!$B$10:$B$251,0),41),"")</f>
        <v/>
      </c>
      <c r="P177" s="65" t="str">
        <f>IFERROR(INDEX('Controles de Corrupción'!$C$10:$AZ$251,MATCH(A177,'Controles de Corrupción'!$B$10:$B$251,0),42),"")</f>
        <v/>
      </c>
      <c r="Q177" s="57" t="str">
        <f>IFERROR(INDEX('Controles de Corrupción'!$C$10:$AZ$251,MATCH(A177,'Controles de Corrupción'!$B$10:$B$251,0),47),"")</f>
        <v/>
      </c>
    </row>
    <row r="178" spans="1:17" ht="51.75" customHeight="1" x14ac:dyDescent="0.25">
      <c r="A178" s="110" t="s">
        <v>800</v>
      </c>
      <c r="B178" s="971"/>
      <c r="C178" s="974"/>
      <c r="D178" s="815"/>
      <c r="E178" s="976"/>
      <c r="F178" s="817"/>
      <c r="G178" s="817"/>
      <c r="H178" s="884"/>
      <c r="I178" s="817"/>
      <c r="J178" s="817"/>
      <c r="K178" s="817"/>
      <c r="L178" s="817"/>
      <c r="M178" s="65" t="str">
        <f>IFERROR(INDEX('Controles de Corrupción'!$C$10:$AZ$251,MATCH(A178,'Controles de Corrupción'!$B$10:$B$251,0),4),"")</f>
        <v/>
      </c>
      <c r="N178" s="65" t="str">
        <f>IFERROR(INDEX('Controles de Corrupción'!$C$10:$AZ$251,MATCH(A178,'Controles de Corrupción'!$B$10:$B$251,0),40),"")</f>
        <v/>
      </c>
      <c r="O178" s="65" t="str">
        <f>IFERROR(INDEX('Controles de Corrupción'!$C$10:$AZ$251,MATCH(A178,'Controles de Corrupción'!$B$10:$B$251,0),41),"")</f>
        <v/>
      </c>
      <c r="P178" s="65" t="str">
        <f>IFERROR(INDEX('Controles de Corrupción'!$C$10:$AZ$251,MATCH(A178,'Controles de Corrupción'!$B$10:$B$251,0),42),"")</f>
        <v/>
      </c>
      <c r="Q178" s="57" t="str">
        <f>IFERROR(INDEX('Controles de Corrupción'!$C$10:$AZ$251,MATCH(A178,'Controles de Corrupción'!$B$10:$B$251,0),47),"")</f>
        <v/>
      </c>
    </row>
    <row r="179" spans="1:17" ht="51.75" customHeight="1" x14ac:dyDescent="0.25">
      <c r="A179" s="110" t="s">
        <v>801</v>
      </c>
      <c r="B179" s="971"/>
      <c r="C179" s="974"/>
      <c r="D179" s="815"/>
      <c r="E179" s="976"/>
      <c r="F179" s="817"/>
      <c r="G179" s="817"/>
      <c r="H179" s="884"/>
      <c r="I179" s="817"/>
      <c r="J179" s="817"/>
      <c r="K179" s="817"/>
      <c r="L179" s="817"/>
      <c r="M179" s="65" t="str">
        <f>IFERROR(INDEX('Controles de Corrupción'!$C$10:$AZ$251,MATCH(A179,'Controles de Corrupción'!$B$10:$B$251,0),4),"")</f>
        <v/>
      </c>
      <c r="N179" s="65" t="str">
        <f>IFERROR(INDEX('Controles de Corrupción'!$C$10:$AZ$251,MATCH(A179,'Controles de Corrupción'!$B$10:$B$251,0),40),"")</f>
        <v/>
      </c>
      <c r="O179" s="65" t="str">
        <f>IFERROR(INDEX('Controles de Corrupción'!$C$10:$AZ$251,MATCH(A179,'Controles de Corrupción'!$B$10:$B$251,0),41),"")</f>
        <v/>
      </c>
      <c r="P179" s="65" t="str">
        <f>IFERROR(INDEX('Controles de Corrupción'!$C$10:$AZ$251,MATCH(A179,'Controles de Corrupción'!$B$10:$B$251,0),42),"")</f>
        <v/>
      </c>
      <c r="Q179" s="57" t="str">
        <f>IFERROR(INDEX('Controles de Corrupción'!$C$10:$AZ$251,MATCH(A179,'Controles de Corrupción'!$B$10:$B$251,0),47),"")</f>
        <v/>
      </c>
    </row>
    <row r="180" spans="1:17" ht="51.75" customHeight="1" x14ac:dyDescent="0.25">
      <c r="A180" s="110" t="s">
        <v>802</v>
      </c>
      <c r="B180" s="972"/>
      <c r="C180" s="974"/>
      <c r="D180" s="815"/>
      <c r="E180" s="976"/>
      <c r="F180" s="817"/>
      <c r="G180" s="817"/>
      <c r="H180" s="885"/>
      <c r="I180" s="817"/>
      <c r="J180" s="817"/>
      <c r="K180" s="817"/>
      <c r="L180" s="817"/>
      <c r="M180" s="65" t="str">
        <f>IFERROR(INDEX('Controles de Corrupción'!$C$10:$AZ$251,MATCH(A180,'Controles de Corrupción'!$B$10:$B$251,0),4),"")</f>
        <v/>
      </c>
      <c r="N180" s="65" t="str">
        <f>IFERROR(INDEX('Controles de Corrupción'!$C$10:$AZ$251,MATCH(A180,'Controles de Corrupción'!$B$10:$B$251,0),40),"")</f>
        <v/>
      </c>
      <c r="O180" s="65" t="str">
        <f>IFERROR(INDEX('Controles de Corrupción'!$C$10:$AZ$251,MATCH(A180,'Controles de Corrupción'!$B$10:$B$251,0),41),"")</f>
        <v/>
      </c>
      <c r="P180" s="65" t="str">
        <f>IFERROR(INDEX('Controles de Corrupción'!$C$10:$AZ$251,MATCH(A180,'Controles de Corrupción'!$B$10:$B$251,0),42),"")</f>
        <v/>
      </c>
      <c r="Q180" s="57" t="str">
        <f>IFERROR(INDEX('Controles de Corrupción'!$C$10:$AZ$251,MATCH(A180,'Controles de Corrupción'!$B$10:$B$251,0),47),"")</f>
        <v/>
      </c>
    </row>
    <row r="181" spans="1:17" ht="51.75" customHeight="1" x14ac:dyDescent="0.25">
      <c r="A181" s="110" t="s">
        <v>803</v>
      </c>
      <c r="B181" s="970"/>
      <c r="C181" s="973" t="str">
        <f>IFERROR(INDEX('Riesgos de Corrupción'!$B$11:$BN$100,MATCH('Mapa Riesgo Corrupción'!B181,'Riesgos de Corrupción'!$B$11:$B$100,0),2),"")</f>
        <v/>
      </c>
      <c r="D181" s="814" t="str">
        <f>IFERROR(INDEX('Riesgos de Corrupción'!$B$11:$BN$100,MATCH('Mapa Riesgo Corrupción'!B181,'Riesgos de Corrupción'!$B$11:$B$100,0),4),"")</f>
        <v/>
      </c>
      <c r="E181" s="975" t="str">
        <f>IFERROR(INDEX('Riesgos de Corrupción'!$B$11:$BN$100,MATCH('Mapa Riesgo Corrupción'!B181,'Riesgos de Corrupción'!$B$11:$B$100,0),5),"")</f>
        <v/>
      </c>
      <c r="F181" s="816" t="str">
        <f>IFERROR(INDEX('Riesgos de Corrupción'!$B$11:$BN$100,MATCH('Mapa Riesgo Corrupción'!B181,'Riesgos de Corrupción'!$B$11:$B$100,0),18),"")</f>
        <v/>
      </c>
      <c r="G181" s="816" t="str">
        <f>IFERROR(INDEX('Riesgos de Corrupción'!$B$11:$BN$100,MATCH('Mapa Riesgo Corrupción'!B181,'Riesgos de Corrupción'!$B$11:$B$100,0),63),"")</f>
        <v/>
      </c>
      <c r="H181" s="883" t="str">
        <f>IFERROR(INDEX('Riesgos de Corrupción'!$B$11:$BN$100,MATCH('Mapa Riesgo Corrupción'!B181,'Riesgos de Corrupción'!$B$11:$B$100,0),64),"")</f>
        <v/>
      </c>
      <c r="I181" s="816" t="str">
        <f>IFERROR(INDEX('Controles de Corrupción'!$C$10:$AZ$251,MATCH('Mapa Riesgo Corrupción'!B181,'Controles de Corrupción'!$C$10:$C$251,0),33),"")</f>
        <v/>
      </c>
      <c r="J181" s="816" t="str">
        <f>IFERROR(INDEX('Controles de Corrupción'!$C$10:$AZ$251,MATCH('Mapa Riesgo Corrupción'!B181,'Controles de Corrupción'!$C$10:$C$251,0),36),"")</f>
        <v/>
      </c>
      <c r="K181" s="816" t="str">
        <f>IFERROR(INDEX('Controles de Corrupción'!$C$10:$AZ$251,MATCH('Mapa Riesgo Corrupción'!B181,'Controles de Corrupción'!$C$10:$C$251,0),37),"")</f>
        <v/>
      </c>
      <c r="L181" s="816" t="str">
        <f>IFERROR(INDEX('Controles de Corrupción'!$C$10:$AZ$251,MATCH('Mapa Riesgo Corrupción'!B181,'Controles de Corrupción'!$C$10:$C$251,0),38),"")</f>
        <v/>
      </c>
      <c r="M181" s="65" t="str">
        <f>IFERROR(INDEX('Controles de Corrupción'!$C$10:$AZ$251,MATCH(A181,'Controles de Corrupción'!$B$10:$B$251,0),4),"")</f>
        <v/>
      </c>
      <c r="N181" s="65" t="str">
        <f>IFERROR(INDEX('Controles de Corrupción'!$C$10:$AZ$251,MATCH(A181,'Controles de Corrupción'!$B$10:$B$251,0),40),"")</f>
        <v/>
      </c>
      <c r="O181" s="65" t="str">
        <f>IFERROR(INDEX('Controles de Corrupción'!$C$10:$AZ$251,MATCH(A181,'Controles de Corrupción'!$B$10:$B$251,0),41),"")</f>
        <v/>
      </c>
      <c r="P181" s="65" t="str">
        <f>IFERROR(INDEX('Controles de Corrupción'!$C$10:$AZ$251,MATCH(A181,'Controles de Corrupción'!$B$10:$B$251,0),42),"")</f>
        <v/>
      </c>
      <c r="Q181" s="57" t="str">
        <f>IFERROR(INDEX('Controles de Corrupción'!$C$10:$AZ$251,MATCH(A181,'Controles de Corrupción'!$B$10:$B$251,0),47),"")</f>
        <v/>
      </c>
    </row>
    <row r="182" spans="1:17" ht="51.75" customHeight="1" x14ac:dyDescent="0.25">
      <c r="A182" s="110" t="s">
        <v>804</v>
      </c>
      <c r="B182" s="971"/>
      <c r="C182" s="974"/>
      <c r="D182" s="815"/>
      <c r="E182" s="976"/>
      <c r="F182" s="817"/>
      <c r="G182" s="817"/>
      <c r="H182" s="884"/>
      <c r="I182" s="817"/>
      <c r="J182" s="817"/>
      <c r="K182" s="817"/>
      <c r="L182" s="817"/>
      <c r="M182" s="65" t="str">
        <f>IFERROR(INDEX('Controles de Corrupción'!$C$10:$AZ$251,MATCH(A182,'Controles de Corrupción'!$B$10:$B$251,0),4),"")</f>
        <v/>
      </c>
      <c r="N182" s="65" t="str">
        <f>IFERROR(INDEX('Controles de Corrupción'!$C$10:$AZ$251,MATCH(A182,'Controles de Corrupción'!$B$10:$B$251,0),40),"")</f>
        <v/>
      </c>
      <c r="O182" s="65" t="str">
        <f>IFERROR(INDEX('Controles de Corrupción'!$C$10:$AZ$251,MATCH(A182,'Controles de Corrupción'!$B$10:$B$251,0),41),"")</f>
        <v/>
      </c>
      <c r="P182" s="65" t="str">
        <f>IFERROR(INDEX('Controles de Corrupción'!$C$10:$AZ$251,MATCH(A182,'Controles de Corrupción'!$B$10:$B$251,0),42),"")</f>
        <v/>
      </c>
      <c r="Q182" s="57" t="str">
        <f>IFERROR(INDEX('Controles de Corrupción'!$C$10:$AZ$251,MATCH(A182,'Controles de Corrupción'!$B$10:$B$251,0),47),"")</f>
        <v/>
      </c>
    </row>
    <row r="183" spans="1:17" ht="51.75" customHeight="1" x14ac:dyDescent="0.25">
      <c r="A183" s="110" t="s">
        <v>805</v>
      </c>
      <c r="B183" s="971"/>
      <c r="C183" s="974"/>
      <c r="D183" s="815"/>
      <c r="E183" s="976"/>
      <c r="F183" s="817"/>
      <c r="G183" s="817"/>
      <c r="H183" s="884"/>
      <c r="I183" s="817"/>
      <c r="J183" s="817"/>
      <c r="K183" s="817"/>
      <c r="L183" s="817"/>
      <c r="M183" s="65" t="str">
        <f>IFERROR(INDEX('Controles de Corrupción'!$C$10:$AZ$251,MATCH(A183,'Controles de Corrupción'!$B$10:$B$251,0),4),"")</f>
        <v/>
      </c>
      <c r="N183" s="65" t="str">
        <f>IFERROR(INDEX('Controles de Corrupción'!$C$10:$AZ$251,MATCH(A183,'Controles de Corrupción'!$B$10:$B$251,0),40),"")</f>
        <v/>
      </c>
      <c r="O183" s="65" t="str">
        <f>IFERROR(INDEX('Controles de Corrupción'!$C$10:$AZ$251,MATCH(A183,'Controles de Corrupción'!$B$10:$B$251,0),41),"")</f>
        <v/>
      </c>
      <c r="P183" s="65" t="str">
        <f>IFERROR(INDEX('Controles de Corrupción'!$C$10:$AZ$251,MATCH(A183,'Controles de Corrupción'!$B$10:$B$251,0),42),"")</f>
        <v/>
      </c>
      <c r="Q183" s="57" t="str">
        <f>IFERROR(INDEX('Controles de Corrupción'!$C$10:$AZ$251,MATCH(A183,'Controles de Corrupción'!$B$10:$B$251,0),47),"")</f>
        <v/>
      </c>
    </row>
    <row r="184" spans="1:17" ht="51.75" customHeight="1" x14ac:dyDescent="0.25">
      <c r="A184" s="110" t="s">
        <v>806</v>
      </c>
      <c r="B184" s="971"/>
      <c r="C184" s="974"/>
      <c r="D184" s="815"/>
      <c r="E184" s="976"/>
      <c r="F184" s="817"/>
      <c r="G184" s="817"/>
      <c r="H184" s="884"/>
      <c r="I184" s="817"/>
      <c r="J184" s="817"/>
      <c r="K184" s="817"/>
      <c r="L184" s="817"/>
      <c r="M184" s="65" t="str">
        <f>IFERROR(INDEX('Controles de Corrupción'!$C$10:$AZ$251,MATCH(A184,'Controles de Corrupción'!$B$10:$B$251,0),4),"")</f>
        <v/>
      </c>
      <c r="N184" s="65" t="str">
        <f>IFERROR(INDEX('Controles de Corrupción'!$C$10:$AZ$251,MATCH(A184,'Controles de Corrupción'!$B$10:$B$251,0),40),"")</f>
        <v/>
      </c>
      <c r="O184" s="65" t="str">
        <f>IFERROR(INDEX('Controles de Corrupción'!$C$10:$AZ$251,MATCH(A184,'Controles de Corrupción'!$B$10:$B$251,0),41),"")</f>
        <v/>
      </c>
      <c r="P184" s="65" t="str">
        <f>IFERROR(INDEX('Controles de Corrupción'!$C$10:$AZ$251,MATCH(A184,'Controles de Corrupción'!$B$10:$B$251,0),42),"")</f>
        <v/>
      </c>
      <c r="Q184" s="57" t="str">
        <f>IFERROR(INDEX('Controles de Corrupción'!$C$10:$AZ$251,MATCH(A184,'Controles de Corrupción'!$B$10:$B$251,0),47),"")</f>
        <v/>
      </c>
    </row>
    <row r="185" spans="1:17" ht="51.75" customHeight="1" x14ac:dyDescent="0.25">
      <c r="A185" s="110" t="s">
        <v>807</v>
      </c>
      <c r="B185" s="971"/>
      <c r="C185" s="974"/>
      <c r="D185" s="815"/>
      <c r="E185" s="976"/>
      <c r="F185" s="817"/>
      <c r="G185" s="817"/>
      <c r="H185" s="884"/>
      <c r="I185" s="817"/>
      <c r="J185" s="817"/>
      <c r="K185" s="817"/>
      <c r="L185" s="817"/>
      <c r="M185" s="65" t="str">
        <f>IFERROR(INDEX('Controles de Corrupción'!$C$10:$AZ$251,MATCH(A185,'Controles de Corrupción'!$B$10:$B$251,0),4),"")</f>
        <v/>
      </c>
      <c r="N185" s="65" t="str">
        <f>IFERROR(INDEX('Controles de Corrupción'!$C$10:$AZ$251,MATCH(A185,'Controles de Corrupción'!$B$10:$B$251,0),40),"")</f>
        <v/>
      </c>
      <c r="O185" s="65" t="str">
        <f>IFERROR(INDEX('Controles de Corrupción'!$C$10:$AZ$251,MATCH(A185,'Controles de Corrupción'!$B$10:$B$251,0),41),"")</f>
        <v/>
      </c>
      <c r="P185" s="65" t="str">
        <f>IFERROR(INDEX('Controles de Corrupción'!$C$10:$AZ$251,MATCH(A185,'Controles de Corrupción'!$B$10:$B$251,0),42),"")</f>
        <v/>
      </c>
      <c r="Q185" s="57" t="str">
        <f>IFERROR(INDEX('Controles de Corrupción'!$C$10:$AZ$251,MATCH(A185,'Controles de Corrupción'!$B$10:$B$251,0),47),"")</f>
        <v/>
      </c>
    </row>
    <row r="186" spans="1:17" ht="51.75" customHeight="1" x14ac:dyDescent="0.25">
      <c r="A186" s="110" t="s">
        <v>808</v>
      </c>
      <c r="B186" s="972"/>
      <c r="C186" s="974"/>
      <c r="D186" s="815"/>
      <c r="E186" s="976"/>
      <c r="F186" s="817"/>
      <c r="G186" s="817"/>
      <c r="H186" s="885"/>
      <c r="I186" s="817"/>
      <c r="J186" s="817"/>
      <c r="K186" s="817"/>
      <c r="L186" s="817"/>
      <c r="M186" s="65" t="str">
        <f>IFERROR(INDEX('Controles de Corrupción'!$C$10:$AZ$251,MATCH(A186,'Controles de Corrupción'!$B$10:$B$251,0),4),"")</f>
        <v/>
      </c>
      <c r="N186" s="65" t="str">
        <f>IFERROR(INDEX('Controles de Corrupción'!$C$10:$AZ$251,MATCH(A186,'Controles de Corrupción'!$B$10:$B$251,0),40),"")</f>
        <v/>
      </c>
      <c r="O186" s="65" t="str">
        <f>IFERROR(INDEX('Controles de Corrupción'!$C$10:$AZ$251,MATCH(A186,'Controles de Corrupción'!$B$10:$B$251,0),41),"")</f>
        <v/>
      </c>
      <c r="P186" s="65" t="str">
        <f>IFERROR(INDEX('Controles de Corrupción'!$C$10:$AZ$251,MATCH(A186,'Controles de Corrupción'!$B$10:$B$251,0),42),"")</f>
        <v/>
      </c>
      <c r="Q186" s="57" t="str">
        <f>IFERROR(INDEX('Controles de Corrupción'!$C$10:$AZ$251,MATCH(A186,'Controles de Corrupción'!$B$10:$B$251,0),47),"")</f>
        <v/>
      </c>
    </row>
    <row r="187" spans="1:17" ht="51.75" customHeight="1" x14ac:dyDescent="0.25">
      <c r="A187" s="110" t="s">
        <v>809</v>
      </c>
      <c r="B187" s="970"/>
      <c r="C187" s="973" t="str">
        <f>IFERROR(INDEX('Riesgos de Corrupción'!$B$11:$BN$100,MATCH('Mapa Riesgo Corrupción'!B187,'Riesgos de Corrupción'!$B$11:$B$100,0),2),"")</f>
        <v/>
      </c>
      <c r="D187" s="814" t="str">
        <f>IFERROR(INDEX('Riesgos de Corrupción'!$B$11:$BN$100,MATCH('Mapa Riesgo Corrupción'!B187,'Riesgos de Corrupción'!$B$11:$B$100,0),4),"")</f>
        <v/>
      </c>
      <c r="E187" s="975" t="str">
        <f>IFERROR(INDEX('Riesgos de Corrupción'!$B$11:$BN$100,MATCH('Mapa Riesgo Corrupción'!B187,'Riesgos de Corrupción'!$B$11:$B$100,0),5),"")</f>
        <v/>
      </c>
      <c r="F187" s="816" t="str">
        <f>IFERROR(INDEX('Riesgos de Corrupción'!$B$11:$BN$100,MATCH('Mapa Riesgo Corrupción'!B187,'Riesgos de Corrupción'!$B$11:$B$100,0),18),"")</f>
        <v/>
      </c>
      <c r="G187" s="816" t="str">
        <f>IFERROR(INDEX('Riesgos de Corrupción'!$B$11:$BN$100,MATCH('Mapa Riesgo Corrupción'!B187,'Riesgos de Corrupción'!$B$11:$B$100,0),63),"")</f>
        <v/>
      </c>
      <c r="H187" s="883" t="str">
        <f>IFERROR(INDEX('Riesgos de Corrupción'!$B$11:$BN$100,MATCH('Mapa Riesgo Corrupción'!B187,'Riesgos de Corrupción'!$B$11:$B$100,0),64),"")</f>
        <v/>
      </c>
      <c r="I187" s="816" t="str">
        <f>IFERROR(INDEX('Controles de Corrupción'!$C$10:$AZ$251,MATCH('Mapa Riesgo Corrupción'!B187,'Controles de Corrupción'!$C$10:$C$251,0),33),"")</f>
        <v/>
      </c>
      <c r="J187" s="816" t="str">
        <f>IFERROR(INDEX('Controles de Corrupción'!$C$10:$AZ$251,MATCH('Mapa Riesgo Corrupción'!B187,'Controles de Corrupción'!$C$10:$C$251,0),36),"")</f>
        <v/>
      </c>
      <c r="K187" s="816" t="str">
        <f>IFERROR(INDEX('Controles de Corrupción'!$C$10:$AZ$251,MATCH('Mapa Riesgo Corrupción'!B187,'Controles de Corrupción'!$C$10:$C$251,0),37),"")</f>
        <v/>
      </c>
      <c r="L187" s="816" t="str">
        <f>IFERROR(INDEX('Controles de Corrupción'!$C$10:$AZ$251,MATCH('Mapa Riesgo Corrupción'!B187,'Controles de Corrupción'!$C$10:$C$251,0),38),"")</f>
        <v/>
      </c>
      <c r="M187" s="65" t="str">
        <f>IFERROR(INDEX('Controles de Corrupción'!$C$10:$AZ$251,MATCH(A187,'Controles de Corrupción'!$B$10:$B$251,0),4),"")</f>
        <v/>
      </c>
      <c r="N187" s="65" t="str">
        <f>IFERROR(INDEX('Controles de Corrupción'!$C$10:$AZ$251,MATCH(A187,'Controles de Corrupción'!$B$10:$B$251,0),40),"")</f>
        <v/>
      </c>
      <c r="O187" s="65" t="str">
        <f>IFERROR(INDEX('Controles de Corrupción'!$C$10:$AZ$251,MATCH(A187,'Controles de Corrupción'!$B$10:$B$251,0),41),"")</f>
        <v/>
      </c>
      <c r="P187" s="65" t="str">
        <f>IFERROR(INDEX('Controles de Corrupción'!$C$10:$AZ$251,MATCH(A187,'Controles de Corrupción'!$B$10:$B$251,0),42),"")</f>
        <v/>
      </c>
      <c r="Q187" s="57" t="str">
        <f>IFERROR(INDEX('Controles de Corrupción'!$C$10:$AZ$251,MATCH(A187,'Controles de Corrupción'!$B$10:$B$251,0),47),"")</f>
        <v/>
      </c>
    </row>
    <row r="188" spans="1:17" ht="51.75" customHeight="1" x14ac:dyDescent="0.25">
      <c r="A188" s="110" t="s">
        <v>810</v>
      </c>
      <c r="B188" s="971"/>
      <c r="C188" s="974"/>
      <c r="D188" s="815"/>
      <c r="E188" s="976"/>
      <c r="F188" s="817"/>
      <c r="G188" s="817"/>
      <c r="H188" s="884"/>
      <c r="I188" s="817"/>
      <c r="J188" s="817"/>
      <c r="K188" s="817"/>
      <c r="L188" s="817"/>
      <c r="M188" s="65" t="str">
        <f>IFERROR(INDEX('Controles de Corrupción'!$C$10:$AZ$251,MATCH(A188,'Controles de Corrupción'!$B$10:$B$251,0),4),"")</f>
        <v/>
      </c>
      <c r="N188" s="65" t="str">
        <f>IFERROR(INDEX('Controles de Corrupción'!$C$10:$AZ$251,MATCH(A188,'Controles de Corrupción'!$B$10:$B$251,0),40),"")</f>
        <v/>
      </c>
      <c r="O188" s="65" t="str">
        <f>IFERROR(INDEX('Controles de Corrupción'!$C$10:$AZ$251,MATCH(A188,'Controles de Corrupción'!$B$10:$B$251,0),41),"")</f>
        <v/>
      </c>
      <c r="P188" s="65" t="str">
        <f>IFERROR(INDEX('Controles de Corrupción'!$C$10:$AZ$251,MATCH(A188,'Controles de Corrupción'!$B$10:$B$251,0),42),"")</f>
        <v/>
      </c>
      <c r="Q188" s="57" t="str">
        <f>IFERROR(INDEX('Controles de Corrupción'!$C$10:$AZ$251,MATCH(A188,'Controles de Corrupción'!$B$10:$B$251,0),47),"")</f>
        <v/>
      </c>
    </row>
    <row r="189" spans="1:17" ht="51.75" customHeight="1" x14ac:dyDescent="0.25">
      <c r="A189" s="110" t="s">
        <v>811</v>
      </c>
      <c r="B189" s="971"/>
      <c r="C189" s="974"/>
      <c r="D189" s="815"/>
      <c r="E189" s="976"/>
      <c r="F189" s="817"/>
      <c r="G189" s="817"/>
      <c r="H189" s="884"/>
      <c r="I189" s="817"/>
      <c r="J189" s="817"/>
      <c r="K189" s="817"/>
      <c r="L189" s="817"/>
      <c r="M189" s="65" t="str">
        <f>IFERROR(INDEX('Controles de Corrupción'!$C$10:$AZ$251,MATCH(A189,'Controles de Corrupción'!$B$10:$B$251,0),4),"")</f>
        <v/>
      </c>
      <c r="N189" s="65" t="str">
        <f>IFERROR(INDEX('Controles de Corrupción'!$C$10:$AZ$251,MATCH(A189,'Controles de Corrupción'!$B$10:$B$251,0),40),"")</f>
        <v/>
      </c>
      <c r="O189" s="65" t="str">
        <f>IFERROR(INDEX('Controles de Corrupción'!$C$10:$AZ$251,MATCH(A189,'Controles de Corrupción'!$B$10:$B$251,0),41),"")</f>
        <v/>
      </c>
      <c r="P189" s="65" t="str">
        <f>IFERROR(INDEX('Controles de Corrupción'!$C$10:$AZ$251,MATCH(A189,'Controles de Corrupción'!$B$10:$B$251,0),42),"")</f>
        <v/>
      </c>
      <c r="Q189" s="57" t="str">
        <f>IFERROR(INDEX('Controles de Corrupción'!$C$10:$AZ$251,MATCH(A189,'Controles de Corrupción'!$B$10:$B$251,0),47),"")</f>
        <v/>
      </c>
    </row>
    <row r="190" spans="1:17" ht="51.75" customHeight="1" x14ac:dyDescent="0.25">
      <c r="A190" s="110" t="s">
        <v>812</v>
      </c>
      <c r="B190" s="971"/>
      <c r="C190" s="974"/>
      <c r="D190" s="815"/>
      <c r="E190" s="976"/>
      <c r="F190" s="817"/>
      <c r="G190" s="817"/>
      <c r="H190" s="884"/>
      <c r="I190" s="817"/>
      <c r="J190" s="817"/>
      <c r="K190" s="817"/>
      <c r="L190" s="817"/>
      <c r="M190" s="65" t="str">
        <f>IFERROR(INDEX('Controles de Corrupción'!$C$10:$AZ$251,MATCH(A190,'Controles de Corrupción'!$B$10:$B$251,0),4),"")</f>
        <v/>
      </c>
      <c r="N190" s="65" t="str">
        <f>IFERROR(INDEX('Controles de Corrupción'!$C$10:$AZ$251,MATCH(A190,'Controles de Corrupción'!$B$10:$B$251,0),40),"")</f>
        <v/>
      </c>
      <c r="O190" s="65" t="str">
        <f>IFERROR(INDEX('Controles de Corrupción'!$C$10:$AZ$251,MATCH(A190,'Controles de Corrupción'!$B$10:$B$251,0),41),"")</f>
        <v/>
      </c>
      <c r="P190" s="65" t="str">
        <f>IFERROR(INDEX('Controles de Corrupción'!$C$10:$AZ$251,MATCH(A190,'Controles de Corrupción'!$B$10:$B$251,0),42),"")</f>
        <v/>
      </c>
      <c r="Q190" s="57" t="str">
        <f>IFERROR(INDEX('Controles de Corrupción'!$C$10:$AZ$251,MATCH(A190,'Controles de Corrupción'!$B$10:$B$251,0),47),"")</f>
        <v/>
      </c>
    </row>
    <row r="191" spans="1:17" ht="51.75" customHeight="1" x14ac:dyDescent="0.25">
      <c r="A191" s="110" t="s">
        <v>813</v>
      </c>
      <c r="B191" s="971"/>
      <c r="C191" s="974"/>
      <c r="D191" s="815"/>
      <c r="E191" s="976"/>
      <c r="F191" s="817"/>
      <c r="G191" s="817"/>
      <c r="H191" s="884"/>
      <c r="I191" s="817"/>
      <c r="J191" s="817"/>
      <c r="K191" s="817"/>
      <c r="L191" s="817"/>
      <c r="M191" s="65" t="str">
        <f>IFERROR(INDEX('Controles de Corrupción'!$C$10:$AZ$251,MATCH(A191,'Controles de Corrupción'!$B$10:$B$251,0),4),"")</f>
        <v/>
      </c>
      <c r="N191" s="65" t="str">
        <f>IFERROR(INDEX('Controles de Corrupción'!$C$10:$AZ$251,MATCH(A191,'Controles de Corrupción'!$B$10:$B$251,0),40),"")</f>
        <v/>
      </c>
      <c r="O191" s="65" t="str">
        <f>IFERROR(INDEX('Controles de Corrupción'!$C$10:$AZ$251,MATCH(A191,'Controles de Corrupción'!$B$10:$B$251,0),41),"")</f>
        <v/>
      </c>
      <c r="P191" s="65" t="str">
        <f>IFERROR(INDEX('Controles de Corrupción'!$C$10:$AZ$251,MATCH(A191,'Controles de Corrupción'!$B$10:$B$251,0),42),"")</f>
        <v/>
      </c>
      <c r="Q191" s="57" t="str">
        <f>IFERROR(INDEX('Controles de Corrupción'!$C$10:$AZ$251,MATCH(A191,'Controles de Corrupción'!$B$10:$B$251,0),47),"")</f>
        <v/>
      </c>
    </row>
    <row r="192" spans="1:17" ht="51.75" customHeight="1" x14ac:dyDescent="0.25">
      <c r="A192" s="110" t="s">
        <v>814</v>
      </c>
      <c r="B192" s="972"/>
      <c r="C192" s="974"/>
      <c r="D192" s="815"/>
      <c r="E192" s="976"/>
      <c r="F192" s="817"/>
      <c r="G192" s="817"/>
      <c r="H192" s="885"/>
      <c r="I192" s="817"/>
      <c r="J192" s="817"/>
      <c r="K192" s="817"/>
      <c r="L192" s="817"/>
      <c r="M192" s="65" t="str">
        <f>IFERROR(INDEX('Controles de Corrupción'!$C$10:$AZ$251,MATCH(A192,'Controles de Corrupción'!$B$10:$B$251,0),4),"")</f>
        <v/>
      </c>
      <c r="N192" s="65" t="str">
        <f>IFERROR(INDEX('Controles de Corrupción'!$C$10:$AZ$251,MATCH(A192,'Controles de Corrupción'!$B$10:$B$251,0),40),"")</f>
        <v/>
      </c>
      <c r="O192" s="65" t="str">
        <f>IFERROR(INDEX('Controles de Corrupción'!$C$10:$AZ$251,MATCH(A192,'Controles de Corrupción'!$B$10:$B$251,0),41),"")</f>
        <v/>
      </c>
      <c r="P192" s="65" t="str">
        <f>IFERROR(INDEX('Controles de Corrupción'!$C$10:$AZ$251,MATCH(A192,'Controles de Corrupción'!$B$10:$B$251,0),42),"")</f>
        <v/>
      </c>
      <c r="Q192" s="57" t="str">
        <f>IFERROR(INDEX('Controles de Corrupción'!$C$10:$AZ$251,MATCH(A192,'Controles de Corrupción'!$B$10:$B$251,0),47),"")</f>
        <v/>
      </c>
    </row>
    <row r="193" spans="1:17" ht="51.75" customHeight="1" x14ac:dyDescent="0.25">
      <c r="A193" s="110" t="s">
        <v>815</v>
      </c>
      <c r="B193" s="970"/>
      <c r="C193" s="973" t="str">
        <f>IFERROR(INDEX('Riesgos de Corrupción'!$B$11:$BN$100,MATCH('Mapa Riesgo Corrupción'!B193,'Riesgos de Corrupción'!$B$11:$B$100,0),2),"")</f>
        <v/>
      </c>
      <c r="D193" s="814" t="str">
        <f>IFERROR(INDEX('Riesgos de Corrupción'!$B$11:$BN$100,MATCH('Mapa Riesgo Corrupción'!B193,'Riesgos de Corrupción'!$B$11:$B$100,0),4),"")</f>
        <v/>
      </c>
      <c r="E193" s="975" t="str">
        <f>IFERROR(INDEX('Riesgos de Corrupción'!$B$11:$BN$100,MATCH('Mapa Riesgo Corrupción'!B193,'Riesgos de Corrupción'!$B$11:$B$100,0),5),"")</f>
        <v/>
      </c>
      <c r="F193" s="816" t="str">
        <f>IFERROR(INDEX('Riesgos de Corrupción'!$B$11:$BN$100,MATCH('Mapa Riesgo Corrupción'!B193,'Riesgos de Corrupción'!$B$11:$B$100,0),18),"")</f>
        <v/>
      </c>
      <c r="G193" s="816" t="str">
        <f>IFERROR(INDEX('Riesgos de Corrupción'!$B$11:$BN$100,MATCH('Mapa Riesgo Corrupción'!B193,'Riesgos de Corrupción'!$B$11:$B$100,0),63),"")</f>
        <v/>
      </c>
      <c r="H193" s="883" t="str">
        <f>IFERROR(INDEX('Riesgos de Corrupción'!$B$11:$BN$100,MATCH('Mapa Riesgo Corrupción'!B193,'Riesgos de Corrupción'!$B$11:$B$100,0),64),"")</f>
        <v/>
      </c>
      <c r="I193" s="816" t="str">
        <f>IFERROR(INDEX('Controles de Corrupción'!$C$10:$AZ$251,MATCH('Mapa Riesgo Corrupción'!B193,'Controles de Corrupción'!$C$10:$C$251,0),33),"")</f>
        <v/>
      </c>
      <c r="J193" s="816" t="str">
        <f>IFERROR(INDEX('Controles de Corrupción'!$C$10:$AZ$251,MATCH('Mapa Riesgo Corrupción'!B193,'Controles de Corrupción'!$C$10:$C$251,0),36),"")</f>
        <v/>
      </c>
      <c r="K193" s="816" t="str">
        <f>IFERROR(INDEX('Controles de Corrupción'!$C$10:$AZ$251,MATCH('Mapa Riesgo Corrupción'!B193,'Controles de Corrupción'!$C$10:$C$251,0),37),"")</f>
        <v/>
      </c>
      <c r="L193" s="816" t="str">
        <f>IFERROR(INDEX('Controles de Corrupción'!$C$10:$AZ$251,MATCH('Mapa Riesgo Corrupción'!B193,'Controles de Corrupción'!$C$10:$C$251,0),38),"")</f>
        <v/>
      </c>
      <c r="M193" s="65" t="str">
        <f>IFERROR(INDEX('Controles de Corrupción'!$C$10:$AZ$251,MATCH(A193,'Controles de Corrupción'!$B$10:$B$251,0),4),"")</f>
        <v/>
      </c>
      <c r="N193" s="65" t="str">
        <f>IFERROR(INDEX('Controles de Corrupción'!$C$10:$AZ$251,MATCH(A193,'Controles de Corrupción'!$B$10:$B$251,0),40),"")</f>
        <v/>
      </c>
      <c r="O193" s="65" t="str">
        <f>IFERROR(INDEX('Controles de Corrupción'!$C$10:$AZ$251,MATCH(A193,'Controles de Corrupción'!$B$10:$B$251,0),41),"")</f>
        <v/>
      </c>
      <c r="P193" s="65" t="str">
        <f>IFERROR(INDEX('Controles de Corrupción'!$C$10:$AZ$251,MATCH(A193,'Controles de Corrupción'!$B$10:$B$251,0),42),"")</f>
        <v/>
      </c>
      <c r="Q193" s="57" t="str">
        <f>IFERROR(INDEX('Controles de Corrupción'!$C$10:$AZ$251,MATCH(A193,'Controles de Corrupción'!$B$10:$B$251,0),47),"")</f>
        <v/>
      </c>
    </row>
    <row r="194" spans="1:17" ht="51.75" customHeight="1" x14ac:dyDescent="0.25">
      <c r="A194" s="110" t="s">
        <v>816</v>
      </c>
      <c r="B194" s="971"/>
      <c r="C194" s="974"/>
      <c r="D194" s="815"/>
      <c r="E194" s="976"/>
      <c r="F194" s="817"/>
      <c r="G194" s="817"/>
      <c r="H194" s="884"/>
      <c r="I194" s="817"/>
      <c r="J194" s="817"/>
      <c r="K194" s="817"/>
      <c r="L194" s="817"/>
      <c r="M194" s="65" t="str">
        <f>IFERROR(INDEX('Controles de Corrupción'!$C$10:$AZ$251,MATCH(A194,'Controles de Corrupción'!$B$10:$B$251,0),4),"")</f>
        <v/>
      </c>
      <c r="N194" s="65" t="str">
        <f>IFERROR(INDEX('Controles de Corrupción'!$C$10:$AZ$251,MATCH(A194,'Controles de Corrupción'!$B$10:$B$251,0),40),"")</f>
        <v/>
      </c>
      <c r="O194" s="65" t="str">
        <f>IFERROR(INDEX('Controles de Corrupción'!$C$10:$AZ$251,MATCH(A194,'Controles de Corrupción'!$B$10:$B$251,0),41),"")</f>
        <v/>
      </c>
      <c r="P194" s="65" t="str">
        <f>IFERROR(INDEX('Controles de Corrupción'!$C$10:$AZ$251,MATCH(A194,'Controles de Corrupción'!$B$10:$B$251,0),42),"")</f>
        <v/>
      </c>
      <c r="Q194" s="57" t="str">
        <f>IFERROR(INDEX('Controles de Corrupción'!$C$10:$AZ$251,MATCH(A194,'Controles de Corrupción'!$B$10:$B$251,0),47),"")</f>
        <v/>
      </c>
    </row>
    <row r="195" spans="1:17" ht="51.75" customHeight="1" x14ac:dyDescent="0.25">
      <c r="A195" s="110" t="s">
        <v>817</v>
      </c>
      <c r="B195" s="971"/>
      <c r="C195" s="974"/>
      <c r="D195" s="815"/>
      <c r="E195" s="976"/>
      <c r="F195" s="817"/>
      <c r="G195" s="817"/>
      <c r="H195" s="884"/>
      <c r="I195" s="817"/>
      <c r="J195" s="817"/>
      <c r="K195" s="817"/>
      <c r="L195" s="817"/>
      <c r="M195" s="65" t="str">
        <f>IFERROR(INDEX('Controles de Corrupción'!$C$10:$AZ$251,MATCH(A195,'Controles de Corrupción'!$B$10:$B$251,0),4),"")</f>
        <v/>
      </c>
      <c r="N195" s="65" t="str">
        <f>IFERROR(INDEX('Controles de Corrupción'!$C$10:$AZ$251,MATCH(A195,'Controles de Corrupción'!$B$10:$B$251,0),40),"")</f>
        <v/>
      </c>
      <c r="O195" s="65" t="str">
        <f>IFERROR(INDEX('Controles de Corrupción'!$C$10:$AZ$251,MATCH(A195,'Controles de Corrupción'!$B$10:$B$251,0),41),"")</f>
        <v/>
      </c>
      <c r="P195" s="65" t="str">
        <f>IFERROR(INDEX('Controles de Corrupción'!$C$10:$AZ$251,MATCH(A195,'Controles de Corrupción'!$B$10:$B$251,0),42),"")</f>
        <v/>
      </c>
      <c r="Q195" s="57" t="str">
        <f>IFERROR(INDEX('Controles de Corrupción'!$C$10:$AZ$251,MATCH(A195,'Controles de Corrupción'!$B$10:$B$251,0),47),"")</f>
        <v/>
      </c>
    </row>
    <row r="196" spans="1:17" ht="51.75" customHeight="1" x14ac:dyDescent="0.25">
      <c r="A196" s="110" t="s">
        <v>818</v>
      </c>
      <c r="B196" s="971"/>
      <c r="C196" s="974"/>
      <c r="D196" s="815"/>
      <c r="E196" s="976"/>
      <c r="F196" s="817"/>
      <c r="G196" s="817"/>
      <c r="H196" s="884"/>
      <c r="I196" s="817"/>
      <c r="J196" s="817"/>
      <c r="K196" s="817"/>
      <c r="L196" s="817"/>
      <c r="M196" s="65" t="str">
        <f>IFERROR(INDEX('Controles de Corrupción'!$C$10:$AZ$251,MATCH(A196,'Controles de Corrupción'!$B$10:$B$251,0),4),"")</f>
        <v/>
      </c>
      <c r="N196" s="65" t="str">
        <f>IFERROR(INDEX('Controles de Corrupción'!$C$10:$AZ$251,MATCH(A196,'Controles de Corrupción'!$B$10:$B$251,0),40),"")</f>
        <v/>
      </c>
      <c r="O196" s="65" t="str">
        <f>IFERROR(INDEX('Controles de Corrupción'!$C$10:$AZ$251,MATCH(A196,'Controles de Corrupción'!$B$10:$B$251,0),41),"")</f>
        <v/>
      </c>
      <c r="P196" s="65" t="str">
        <f>IFERROR(INDEX('Controles de Corrupción'!$C$10:$AZ$251,MATCH(A196,'Controles de Corrupción'!$B$10:$B$251,0),42),"")</f>
        <v/>
      </c>
      <c r="Q196" s="57" t="str">
        <f>IFERROR(INDEX('Controles de Corrupción'!$C$10:$AZ$251,MATCH(A196,'Controles de Corrupción'!$B$10:$B$251,0),47),"")</f>
        <v/>
      </c>
    </row>
    <row r="197" spans="1:17" ht="51.75" customHeight="1" x14ac:dyDescent="0.25">
      <c r="A197" s="110" t="s">
        <v>819</v>
      </c>
      <c r="B197" s="971"/>
      <c r="C197" s="974"/>
      <c r="D197" s="815"/>
      <c r="E197" s="976"/>
      <c r="F197" s="817"/>
      <c r="G197" s="817"/>
      <c r="H197" s="884"/>
      <c r="I197" s="817"/>
      <c r="J197" s="817"/>
      <c r="K197" s="817"/>
      <c r="L197" s="817"/>
      <c r="M197" s="65" t="str">
        <f>IFERROR(INDEX('Controles de Corrupción'!$C$10:$AZ$251,MATCH(A197,'Controles de Corrupción'!$B$10:$B$251,0),4),"")</f>
        <v/>
      </c>
      <c r="N197" s="65" t="str">
        <f>IFERROR(INDEX('Controles de Corrupción'!$C$10:$AZ$251,MATCH(A197,'Controles de Corrupción'!$B$10:$B$251,0),40),"")</f>
        <v/>
      </c>
      <c r="O197" s="65" t="str">
        <f>IFERROR(INDEX('Controles de Corrupción'!$C$10:$AZ$251,MATCH(A197,'Controles de Corrupción'!$B$10:$B$251,0),41),"")</f>
        <v/>
      </c>
      <c r="P197" s="65" t="str">
        <f>IFERROR(INDEX('Controles de Corrupción'!$C$10:$AZ$251,MATCH(A197,'Controles de Corrupción'!$B$10:$B$251,0),42),"")</f>
        <v/>
      </c>
      <c r="Q197" s="57" t="str">
        <f>IFERROR(INDEX('Controles de Corrupción'!$C$10:$AZ$251,MATCH(A197,'Controles de Corrupción'!$B$10:$B$251,0),47),"")</f>
        <v/>
      </c>
    </row>
    <row r="198" spans="1:17" ht="51.75" customHeight="1" x14ac:dyDescent="0.25">
      <c r="A198" s="110" t="s">
        <v>820</v>
      </c>
      <c r="B198" s="972"/>
      <c r="C198" s="974"/>
      <c r="D198" s="815"/>
      <c r="E198" s="976"/>
      <c r="F198" s="817"/>
      <c r="G198" s="817"/>
      <c r="H198" s="885"/>
      <c r="I198" s="817"/>
      <c r="J198" s="817"/>
      <c r="K198" s="817"/>
      <c r="L198" s="817"/>
      <c r="M198" s="65" t="str">
        <f>IFERROR(INDEX('Controles de Corrupción'!$C$10:$AZ$251,MATCH(A198,'Controles de Corrupción'!$B$10:$B$251,0),4),"")</f>
        <v/>
      </c>
      <c r="N198" s="65" t="str">
        <f>IFERROR(INDEX('Controles de Corrupción'!$C$10:$AZ$251,MATCH(A198,'Controles de Corrupción'!$B$10:$B$251,0),40),"")</f>
        <v/>
      </c>
      <c r="O198" s="65" t="str">
        <f>IFERROR(INDEX('Controles de Corrupción'!$C$10:$AZ$251,MATCH(A198,'Controles de Corrupción'!$B$10:$B$251,0),41),"")</f>
        <v/>
      </c>
      <c r="P198" s="65" t="str">
        <f>IFERROR(INDEX('Controles de Corrupción'!$C$10:$AZ$251,MATCH(A198,'Controles de Corrupción'!$B$10:$B$251,0),42),"")</f>
        <v/>
      </c>
      <c r="Q198" s="57" t="str">
        <f>IFERROR(INDEX('Controles de Corrupción'!$C$10:$AZ$251,MATCH(A198,'Controles de Corrupción'!$B$10:$B$251,0),47),"")</f>
        <v/>
      </c>
    </row>
    <row r="199" spans="1:17" ht="51.75" customHeight="1" x14ac:dyDescent="0.25">
      <c r="A199" s="110" t="s">
        <v>821</v>
      </c>
      <c r="B199" s="970"/>
      <c r="C199" s="973" t="str">
        <f>IFERROR(INDEX('Riesgos de Corrupción'!$B$11:$BN$100,MATCH('Mapa Riesgo Corrupción'!B199,'Riesgos de Corrupción'!$B$11:$B$100,0),2),"")</f>
        <v/>
      </c>
      <c r="D199" s="814" t="str">
        <f>IFERROR(INDEX('Riesgos de Corrupción'!$B$11:$BN$100,MATCH('Mapa Riesgo Corrupción'!B199,'Riesgos de Corrupción'!$B$11:$B$100,0),4),"")</f>
        <v/>
      </c>
      <c r="E199" s="975" t="str">
        <f>IFERROR(INDEX('Riesgos de Corrupción'!$B$11:$BN$100,MATCH('Mapa Riesgo Corrupción'!B199,'Riesgos de Corrupción'!$B$11:$B$100,0),5),"")</f>
        <v/>
      </c>
      <c r="F199" s="816" t="str">
        <f>IFERROR(INDEX('Riesgos de Corrupción'!$B$11:$BN$100,MATCH('Mapa Riesgo Corrupción'!B199,'Riesgos de Corrupción'!$B$11:$B$100,0),18),"")</f>
        <v/>
      </c>
      <c r="G199" s="816" t="str">
        <f>IFERROR(INDEX('Riesgos de Corrupción'!$B$11:$BN$100,MATCH('Mapa Riesgo Corrupción'!B199,'Riesgos de Corrupción'!$B$11:$B$100,0),63),"")</f>
        <v/>
      </c>
      <c r="H199" s="883" t="str">
        <f>IFERROR(INDEX('Riesgos de Corrupción'!$B$11:$BN$100,MATCH('Mapa Riesgo Corrupción'!B199,'Riesgos de Corrupción'!$B$11:$B$100,0),64),"")</f>
        <v/>
      </c>
      <c r="I199" s="816" t="str">
        <f>IFERROR(INDEX('Controles de Corrupción'!$C$10:$AZ$251,MATCH('Mapa Riesgo Corrupción'!B199,'Controles de Corrupción'!$C$10:$C$251,0),33),"")</f>
        <v/>
      </c>
      <c r="J199" s="816" t="str">
        <f>IFERROR(INDEX('Controles de Corrupción'!$C$10:$AZ$251,MATCH('Mapa Riesgo Corrupción'!B199,'Controles de Corrupción'!$C$10:$C$251,0),36),"")</f>
        <v/>
      </c>
      <c r="K199" s="816" t="str">
        <f>IFERROR(INDEX('Controles de Corrupción'!$C$10:$AZ$251,MATCH('Mapa Riesgo Corrupción'!B199,'Controles de Corrupción'!$C$10:$C$251,0),37),"")</f>
        <v/>
      </c>
      <c r="L199" s="816" t="str">
        <f>IFERROR(INDEX('Controles de Corrupción'!$C$10:$AZ$251,MATCH('Mapa Riesgo Corrupción'!B199,'Controles de Corrupción'!$C$10:$C$251,0),38),"")</f>
        <v/>
      </c>
      <c r="M199" s="65" t="str">
        <f>IFERROR(INDEX('Controles de Corrupción'!$C$10:$AZ$251,MATCH(A199,'Controles de Corrupción'!$B$10:$B$251,0),4),"")</f>
        <v/>
      </c>
      <c r="N199" s="65" t="str">
        <f>IFERROR(INDEX('Controles de Corrupción'!$C$10:$AZ$251,MATCH(A199,'Controles de Corrupción'!$B$10:$B$251,0),40),"")</f>
        <v/>
      </c>
      <c r="O199" s="65" t="str">
        <f>IFERROR(INDEX('Controles de Corrupción'!$C$10:$AZ$251,MATCH(A199,'Controles de Corrupción'!$B$10:$B$251,0),41),"")</f>
        <v/>
      </c>
      <c r="P199" s="65" t="str">
        <f>IFERROR(INDEX('Controles de Corrupción'!$C$10:$AZ$251,MATCH(A199,'Controles de Corrupción'!$B$10:$B$251,0),42),"")</f>
        <v/>
      </c>
      <c r="Q199" s="57" t="str">
        <f>IFERROR(INDEX('Controles de Corrupción'!$C$10:$AZ$251,MATCH(A199,'Controles de Corrupción'!$B$10:$B$251,0),47),"")</f>
        <v/>
      </c>
    </row>
    <row r="200" spans="1:17" ht="51.75" customHeight="1" x14ac:dyDescent="0.25">
      <c r="A200" s="110" t="s">
        <v>822</v>
      </c>
      <c r="B200" s="971"/>
      <c r="C200" s="974"/>
      <c r="D200" s="815"/>
      <c r="E200" s="976"/>
      <c r="F200" s="817"/>
      <c r="G200" s="817"/>
      <c r="H200" s="884"/>
      <c r="I200" s="817"/>
      <c r="J200" s="817"/>
      <c r="K200" s="817"/>
      <c r="L200" s="817"/>
      <c r="M200" s="65" t="str">
        <f>IFERROR(INDEX('Controles de Corrupción'!$C$10:$AZ$251,MATCH(A200,'Controles de Corrupción'!$B$10:$B$251,0),4),"")</f>
        <v/>
      </c>
      <c r="N200" s="65" t="str">
        <f>IFERROR(INDEX('Controles de Corrupción'!$C$10:$AZ$251,MATCH(A200,'Controles de Corrupción'!$B$10:$B$251,0),40),"")</f>
        <v/>
      </c>
      <c r="O200" s="65" t="str">
        <f>IFERROR(INDEX('Controles de Corrupción'!$C$10:$AZ$251,MATCH(A200,'Controles de Corrupción'!$B$10:$B$251,0),41),"")</f>
        <v/>
      </c>
      <c r="P200" s="65" t="str">
        <f>IFERROR(INDEX('Controles de Corrupción'!$C$10:$AZ$251,MATCH(A200,'Controles de Corrupción'!$B$10:$B$251,0),42),"")</f>
        <v/>
      </c>
      <c r="Q200" s="57" t="str">
        <f>IFERROR(INDEX('Controles de Corrupción'!$C$10:$AZ$251,MATCH(A200,'Controles de Corrupción'!$B$10:$B$251,0),47),"")</f>
        <v/>
      </c>
    </row>
    <row r="201" spans="1:17" ht="51.75" customHeight="1" x14ac:dyDescent="0.25">
      <c r="A201" s="110" t="s">
        <v>823</v>
      </c>
      <c r="B201" s="971"/>
      <c r="C201" s="974"/>
      <c r="D201" s="815"/>
      <c r="E201" s="976"/>
      <c r="F201" s="817"/>
      <c r="G201" s="817"/>
      <c r="H201" s="884"/>
      <c r="I201" s="817"/>
      <c r="J201" s="817"/>
      <c r="K201" s="817"/>
      <c r="L201" s="817"/>
      <c r="M201" s="65" t="str">
        <f>IFERROR(INDEX('Controles de Corrupción'!$C$10:$AZ$251,MATCH(A201,'Controles de Corrupción'!$B$10:$B$251,0),4),"")</f>
        <v/>
      </c>
      <c r="N201" s="65" t="str">
        <f>IFERROR(INDEX('Controles de Corrupción'!$C$10:$AZ$251,MATCH(A201,'Controles de Corrupción'!$B$10:$B$251,0),40),"")</f>
        <v/>
      </c>
      <c r="O201" s="65" t="str">
        <f>IFERROR(INDEX('Controles de Corrupción'!$C$10:$AZ$251,MATCH(A201,'Controles de Corrupción'!$B$10:$B$251,0),41),"")</f>
        <v/>
      </c>
      <c r="P201" s="65" t="str">
        <f>IFERROR(INDEX('Controles de Corrupción'!$C$10:$AZ$251,MATCH(A201,'Controles de Corrupción'!$B$10:$B$251,0),42),"")</f>
        <v/>
      </c>
      <c r="Q201" s="57" t="str">
        <f>IFERROR(INDEX('Controles de Corrupción'!$C$10:$AZ$251,MATCH(A201,'Controles de Corrupción'!$B$10:$B$251,0),47),"")</f>
        <v/>
      </c>
    </row>
    <row r="202" spans="1:17" ht="51.75" customHeight="1" x14ac:dyDescent="0.25">
      <c r="A202" s="110" t="s">
        <v>824</v>
      </c>
      <c r="B202" s="971"/>
      <c r="C202" s="974"/>
      <c r="D202" s="815"/>
      <c r="E202" s="976"/>
      <c r="F202" s="817"/>
      <c r="G202" s="817"/>
      <c r="H202" s="884"/>
      <c r="I202" s="817"/>
      <c r="J202" s="817"/>
      <c r="K202" s="817"/>
      <c r="L202" s="817"/>
      <c r="M202" s="65" t="str">
        <f>IFERROR(INDEX('Controles de Corrupción'!$C$10:$AZ$251,MATCH(A202,'Controles de Corrupción'!$B$10:$B$251,0),4),"")</f>
        <v/>
      </c>
      <c r="N202" s="65" t="str">
        <f>IFERROR(INDEX('Controles de Corrupción'!$C$10:$AZ$251,MATCH(A202,'Controles de Corrupción'!$B$10:$B$251,0),40),"")</f>
        <v/>
      </c>
      <c r="O202" s="65" t="str">
        <f>IFERROR(INDEX('Controles de Corrupción'!$C$10:$AZ$251,MATCH(A202,'Controles de Corrupción'!$B$10:$B$251,0),41),"")</f>
        <v/>
      </c>
      <c r="P202" s="65" t="str">
        <f>IFERROR(INDEX('Controles de Corrupción'!$C$10:$AZ$251,MATCH(A202,'Controles de Corrupción'!$B$10:$B$251,0),42),"")</f>
        <v/>
      </c>
      <c r="Q202" s="57" t="str">
        <f>IFERROR(INDEX('Controles de Corrupción'!$C$10:$AZ$251,MATCH(A202,'Controles de Corrupción'!$B$10:$B$251,0),47),"")</f>
        <v/>
      </c>
    </row>
    <row r="203" spans="1:17" ht="51.75" customHeight="1" x14ac:dyDescent="0.25">
      <c r="A203" s="110" t="s">
        <v>825</v>
      </c>
      <c r="B203" s="971"/>
      <c r="C203" s="974"/>
      <c r="D203" s="815"/>
      <c r="E203" s="976"/>
      <c r="F203" s="817"/>
      <c r="G203" s="817"/>
      <c r="H203" s="884"/>
      <c r="I203" s="817"/>
      <c r="J203" s="817"/>
      <c r="K203" s="817"/>
      <c r="L203" s="817"/>
      <c r="M203" s="65" t="str">
        <f>IFERROR(INDEX('Controles de Corrupción'!$C$10:$AZ$251,MATCH(A203,'Controles de Corrupción'!$B$10:$B$251,0),4),"")</f>
        <v/>
      </c>
      <c r="N203" s="65" t="str">
        <f>IFERROR(INDEX('Controles de Corrupción'!$C$10:$AZ$251,MATCH(A203,'Controles de Corrupción'!$B$10:$B$251,0),40),"")</f>
        <v/>
      </c>
      <c r="O203" s="65" t="str">
        <f>IFERROR(INDEX('Controles de Corrupción'!$C$10:$AZ$251,MATCH(A203,'Controles de Corrupción'!$B$10:$B$251,0),41),"")</f>
        <v/>
      </c>
      <c r="P203" s="65" t="str">
        <f>IFERROR(INDEX('Controles de Corrupción'!$C$10:$AZ$251,MATCH(A203,'Controles de Corrupción'!$B$10:$B$251,0),42),"")</f>
        <v/>
      </c>
      <c r="Q203" s="57" t="str">
        <f>IFERROR(INDEX('Controles de Corrupción'!$C$10:$AZ$251,MATCH(A203,'Controles de Corrupción'!$B$10:$B$251,0),47),"")</f>
        <v/>
      </c>
    </row>
    <row r="204" spans="1:17" ht="51.75" customHeight="1" x14ac:dyDescent="0.25">
      <c r="A204" s="110" t="s">
        <v>826</v>
      </c>
      <c r="B204" s="972"/>
      <c r="C204" s="974"/>
      <c r="D204" s="815"/>
      <c r="E204" s="976"/>
      <c r="F204" s="817"/>
      <c r="G204" s="817"/>
      <c r="H204" s="885"/>
      <c r="I204" s="817"/>
      <c r="J204" s="817"/>
      <c r="K204" s="817"/>
      <c r="L204" s="817"/>
      <c r="M204" s="65" t="str">
        <f>IFERROR(INDEX('Controles de Corrupción'!$C$10:$AZ$251,MATCH(A204,'Controles de Corrupción'!$B$10:$B$251,0),4),"")</f>
        <v/>
      </c>
      <c r="N204" s="65" t="str">
        <f>IFERROR(INDEX('Controles de Corrupción'!$C$10:$AZ$251,MATCH(A204,'Controles de Corrupción'!$B$10:$B$251,0),40),"")</f>
        <v/>
      </c>
      <c r="O204" s="65" t="str">
        <f>IFERROR(INDEX('Controles de Corrupción'!$C$10:$AZ$251,MATCH(A204,'Controles de Corrupción'!$B$10:$B$251,0),41),"")</f>
        <v/>
      </c>
      <c r="P204" s="65" t="str">
        <f>IFERROR(INDEX('Controles de Corrupción'!$C$10:$AZ$251,MATCH(A204,'Controles de Corrupción'!$B$10:$B$251,0),42),"")</f>
        <v/>
      </c>
      <c r="Q204" s="57" t="str">
        <f>IFERROR(INDEX('Controles de Corrupción'!$C$10:$AZ$251,MATCH(A204,'Controles de Corrupción'!$B$10:$B$251,0),47),"")</f>
        <v/>
      </c>
    </row>
    <row r="205" spans="1:17" ht="51.75" customHeight="1" x14ac:dyDescent="0.25">
      <c r="A205" s="110" t="s">
        <v>827</v>
      </c>
      <c r="B205" s="970"/>
      <c r="C205" s="973" t="str">
        <f>IFERROR(INDEX('Riesgos de Corrupción'!$B$11:$BN$100,MATCH('Mapa Riesgo Corrupción'!B205,'Riesgos de Corrupción'!$B$11:$B$100,0),2),"")</f>
        <v/>
      </c>
      <c r="D205" s="814" t="str">
        <f>IFERROR(INDEX('Riesgos de Corrupción'!$B$11:$BN$100,MATCH('Mapa Riesgo Corrupción'!B205,'Riesgos de Corrupción'!$B$11:$B$100,0),4),"")</f>
        <v/>
      </c>
      <c r="E205" s="975" t="str">
        <f>IFERROR(INDEX('Riesgos de Corrupción'!$B$11:$BN$100,MATCH('Mapa Riesgo Corrupción'!B205,'Riesgos de Corrupción'!$B$11:$B$100,0),5),"")</f>
        <v/>
      </c>
      <c r="F205" s="816" t="str">
        <f>IFERROR(INDEX('Riesgos de Corrupción'!$B$11:$BN$100,MATCH('Mapa Riesgo Corrupción'!B205,'Riesgos de Corrupción'!$B$11:$B$100,0),18),"")</f>
        <v/>
      </c>
      <c r="G205" s="816" t="str">
        <f>IFERROR(INDEX('Riesgos de Corrupción'!$B$11:$BN$100,MATCH('Mapa Riesgo Corrupción'!B205,'Riesgos de Corrupción'!$B$11:$B$100,0),63),"")</f>
        <v/>
      </c>
      <c r="H205" s="883" t="str">
        <f>IFERROR(INDEX('Riesgos de Corrupción'!$B$11:$BN$100,MATCH('Mapa Riesgo Corrupción'!B205,'Riesgos de Corrupción'!$B$11:$B$100,0),64),"")</f>
        <v/>
      </c>
      <c r="I205" s="816" t="str">
        <f>IFERROR(INDEX('Controles de Corrupción'!$C$10:$AZ$251,MATCH('Mapa Riesgo Corrupción'!B205,'Controles de Corrupción'!$C$10:$C$251,0),33),"")</f>
        <v/>
      </c>
      <c r="J205" s="816" t="str">
        <f>IFERROR(INDEX('Controles de Corrupción'!$C$10:$AZ$251,MATCH('Mapa Riesgo Corrupción'!B205,'Controles de Corrupción'!$C$10:$C$251,0),36),"")</f>
        <v/>
      </c>
      <c r="K205" s="816" t="str">
        <f>IFERROR(INDEX('Controles de Corrupción'!$C$10:$AZ$251,MATCH('Mapa Riesgo Corrupción'!B205,'Controles de Corrupción'!$C$10:$C$251,0),37),"")</f>
        <v/>
      </c>
      <c r="L205" s="816" t="str">
        <f>IFERROR(INDEX('Controles de Corrupción'!$C$10:$AZ$251,MATCH('Mapa Riesgo Corrupción'!B205,'Controles de Corrupción'!$C$10:$C$251,0),38),"")</f>
        <v/>
      </c>
      <c r="M205" s="65" t="str">
        <f>IFERROR(INDEX('Controles de Corrupción'!$C$10:$AZ$251,MATCH(A205,'Controles de Corrupción'!$B$10:$B$251,0),4),"")</f>
        <v/>
      </c>
      <c r="N205" s="65" t="str">
        <f>IFERROR(INDEX('Controles de Corrupción'!$C$10:$AZ$251,MATCH(A205,'Controles de Corrupción'!$B$10:$B$251,0),40),"")</f>
        <v/>
      </c>
      <c r="O205" s="65" t="str">
        <f>IFERROR(INDEX('Controles de Corrupción'!$C$10:$AZ$251,MATCH(A205,'Controles de Corrupción'!$B$10:$B$251,0),41),"")</f>
        <v/>
      </c>
      <c r="P205" s="65" t="str">
        <f>IFERROR(INDEX('Controles de Corrupción'!$C$10:$AZ$251,MATCH(A205,'Controles de Corrupción'!$B$10:$B$251,0),42),"")</f>
        <v/>
      </c>
      <c r="Q205" s="57" t="str">
        <f>IFERROR(INDEX('Controles de Corrupción'!$C$10:$AZ$251,MATCH(A205,'Controles de Corrupción'!$B$10:$B$251,0),47),"")</f>
        <v/>
      </c>
    </row>
    <row r="206" spans="1:17" ht="51.75" customHeight="1" x14ac:dyDescent="0.25">
      <c r="A206" s="110" t="s">
        <v>828</v>
      </c>
      <c r="B206" s="971"/>
      <c r="C206" s="974"/>
      <c r="D206" s="815"/>
      <c r="E206" s="976"/>
      <c r="F206" s="817"/>
      <c r="G206" s="817"/>
      <c r="H206" s="884"/>
      <c r="I206" s="817"/>
      <c r="J206" s="817"/>
      <c r="K206" s="817"/>
      <c r="L206" s="817"/>
      <c r="M206" s="65" t="str">
        <f>IFERROR(INDEX('Controles de Corrupción'!$C$10:$AZ$251,MATCH(A206,'Controles de Corrupción'!$B$10:$B$251,0),4),"")</f>
        <v/>
      </c>
      <c r="N206" s="65" t="str">
        <f>IFERROR(INDEX('Controles de Corrupción'!$C$10:$AZ$251,MATCH(A206,'Controles de Corrupción'!$B$10:$B$251,0),40),"")</f>
        <v/>
      </c>
      <c r="O206" s="65" t="str">
        <f>IFERROR(INDEX('Controles de Corrupción'!$C$10:$AZ$251,MATCH(A206,'Controles de Corrupción'!$B$10:$B$251,0),41),"")</f>
        <v/>
      </c>
      <c r="P206" s="65" t="str">
        <f>IFERROR(INDEX('Controles de Corrupción'!$C$10:$AZ$251,MATCH(A206,'Controles de Corrupción'!$B$10:$B$251,0),42),"")</f>
        <v/>
      </c>
      <c r="Q206" s="57" t="str">
        <f>IFERROR(INDEX('Controles de Corrupción'!$C$10:$AZ$251,MATCH(A206,'Controles de Corrupción'!$B$10:$B$251,0),47),"")</f>
        <v/>
      </c>
    </row>
    <row r="207" spans="1:17" ht="51.75" customHeight="1" x14ac:dyDescent="0.25">
      <c r="A207" s="110" t="s">
        <v>829</v>
      </c>
      <c r="B207" s="971"/>
      <c r="C207" s="974"/>
      <c r="D207" s="815"/>
      <c r="E207" s="976"/>
      <c r="F207" s="817"/>
      <c r="G207" s="817"/>
      <c r="H207" s="884"/>
      <c r="I207" s="817"/>
      <c r="J207" s="817"/>
      <c r="K207" s="817"/>
      <c r="L207" s="817"/>
      <c r="M207" s="65" t="str">
        <f>IFERROR(INDEX('Controles de Corrupción'!$C$10:$AZ$251,MATCH(A207,'Controles de Corrupción'!$B$10:$B$251,0),4),"")</f>
        <v/>
      </c>
      <c r="N207" s="65" t="str">
        <f>IFERROR(INDEX('Controles de Corrupción'!$C$10:$AZ$251,MATCH(A207,'Controles de Corrupción'!$B$10:$B$251,0),40),"")</f>
        <v/>
      </c>
      <c r="O207" s="65" t="str">
        <f>IFERROR(INDEX('Controles de Corrupción'!$C$10:$AZ$251,MATCH(A207,'Controles de Corrupción'!$B$10:$B$251,0),41),"")</f>
        <v/>
      </c>
      <c r="P207" s="65" t="str">
        <f>IFERROR(INDEX('Controles de Corrupción'!$C$10:$AZ$251,MATCH(A207,'Controles de Corrupción'!$B$10:$B$251,0),42),"")</f>
        <v/>
      </c>
      <c r="Q207" s="57" t="str">
        <f>IFERROR(INDEX('Controles de Corrupción'!$C$10:$AZ$251,MATCH(A207,'Controles de Corrupción'!$B$10:$B$251,0),47),"")</f>
        <v/>
      </c>
    </row>
    <row r="208" spans="1:17" ht="51.75" customHeight="1" x14ac:dyDescent="0.25">
      <c r="A208" s="110" t="s">
        <v>830</v>
      </c>
      <c r="B208" s="971"/>
      <c r="C208" s="974"/>
      <c r="D208" s="815"/>
      <c r="E208" s="976"/>
      <c r="F208" s="817"/>
      <c r="G208" s="817"/>
      <c r="H208" s="884"/>
      <c r="I208" s="817"/>
      <c r="J208" s="817"/>
      <c r="K208" s="817"/>
      <c r="L208" s="817"/>
      <c r="M208" s="65" t="str">
        <f>IFERROR(INDEX('Controles de Corrupción'!$C$10:$AZ$251,MATCH(A208,'Controles de Corrupción'!$B$10:$B$251,0),4),"")</f>
        <v/>
      </c>
      <c r="N208" s="65" t="str">
        <f>IFERROR(INDEX('Controles de Corrupción'!$C$10:$AZ$251,MATCH(A208,'Controles de Corrupción'!$B$10:$B$251,0),40),"")</f>
        <v/>
      </c>
      <c r="O208" s="65" t="str">
        <f>IFERROR(INDEX('Controles de Corrupción'!$C$10:$AZ$251,MATCH(A208,'Controles de Corrupción'!$B$10:$B$251,0),41),"")</f>
        <v/>
      </c>
      <c r="P208" s="65" t="str">
        <f>IFERROR(INDEX('Controles de Corrupción'!$C$10:$AZ$251,MATCH(A208,'Controles de Corrupción'!$B$10:$B$251,0),42),"")</f>
        <v/>
      </c>
      <c r="Q208" s="57" t="str">
        <f>IFERROR(INDEX('Controles de Corrupción'!$C$10:$AZ$251,MATCH(A208,'Controles de Corrupción'!$B$10:$B$251,0),47),"")</f>
        <v/>
      </c>
    </row>
    <row r="209" spans="1:17" ht="51.75" customHeight="1" x14ac:dyDescent="0.25">
      <c r="A209" s="110" t="s">
        <v>831</v>
      </c>
      <c r="B209" s="971"/>
      <c r="C209" s="974"/>
      <c r="D209" s="815"/>
      <c r="E209" s="976"/>
      <c r="F209" s="817"/>
      <c r="G209" s="817"/>
      <c r="H209" s="884"/>
      <c r="I209" s="817"/>
      <c r="J209" s="817"/>
      <c r="K209" s="817"/>
      <c r="L209" s="817"/>
      <c r="M209" s="65" t="str">
        <f>IFERROR(INDEX('Controles de Corrupción'!$C$10:$AZ$251,MATCH(A209,'Controles de Corrupción'!$B$10:$B$251,0),4),"")</f>
        <v/>
      </c>
      <c r="N209" s="65" t="str">
        <f>IFERROR(INDEX('Controles de Corrupción'!$C$10:$AZ$251,MATCH(A209,'Controles de Corrupción'!$B$10:$B$251,0),40),"")</f>
        <v/>
      </c>
      <c r="O209" s="65" t="str">
        <f>IFERROR(INDEX('Controles de Corrupción'!$C$10:$AZ$251,MATCH(A209,'Controles de Corrupción'!$B$10:$B$251,0),41),"")</f>
        <v/>
      </c>
      <c r="P209" s="65" t="str">
        <f>IFERROR(INDEX('Controles de Corrupción'!$C$10:$AZ$251,MATCH(A209,'Controles de Corrupción'!$B$10:$B$251,0),42),"")</f>
        <v/>
      </c>
      <c r="Q209" s="57" t="str">
        <f>IFERROR(INDEX('Controles de Corrupción'!$C$10:$AZ$251,MATCH(A209,'Controles de Corrupción'!$B$10:$B$251,0),47),"")</f>
        <v/>
      </c>
    </row>
    <row r="210" spans="1:17" ht="51.75" customHeight="1" x14ac:dyDescent="0.25">
      <c r="A210" s="110" t="s">
        <v>832</v>
      </c>
      <c r="B210" s="972"/>
      <c r="C210" s="974"/>
      <c r="D210" s="815"/>
      <c r="E210" s="976"/>
      <c r="F210" s="817"/>
      <c r="G210" s="817"/>
      <c r="H210" s="885"/>
      <c r="I210" s="817"/>
      <c r="J210" s="817"/>
      <c r="K210" s="817"/>
      <c r="L210" s="817"/>
      <c r="M210" s="65" t="str">
        <f>IFERROR(INDEX('Controles de Corrupción'!$C$10:$AZ$251,MATCH(A210,'Controles de Corrupción'!$B$10:$B$251,0),4),"")</f>
        <v/>
      </c>
      <c r="N210" s="65" t="str">
        <f>IFERROR(INDEX('Controles de Corrupción'!$C$10:$AZ$251,MATCH(A210,'Controles de Corrupción'!$B$10:$B$251,0),40),"")</f>
        <v/>
      </c>
      <c r="O210" s="65" t="str">
        <f>IFERROR(INDEX('Controles de Corrupción'!$C$10:$AZ$251,MATCH(A210,'Controles de Corrupción'!$B$10:$B$251,0),41),"")</f>
        <v/>
      </c>
      <c r="P210" s="65" t="str">
        <f>IFERROR(INDEX('Controles de Corrupción'!$C$10:$AZ$251,MATCH(A210,'Controles de Corrupción'!$B$10:$B$251,0),42),"")</f>
        <v/>
      </c>
      <c r="Q210" s="57" t="str">
        <f>IFERROR(INDEX('Controles de Corrupción'!$C$10:$AZ$251,MATCH(A210,'Controles de Corrupción'!$B$10:$B$251,0),47),"")</f>
        <v/>
      </c>
    </row>
    <row r="211" spans="1:17" ht="51.75" customHeight="1" x14ac:dyDescent="0.25">
      <c r="A211" s="110" t="s">
        <v>833</v>
      </c>
      <c r="B211" s="970"/>
      <c r="C211" s="973" t="str">
        <f>IFERROR(INDEX('Riesgos de Corrupción'!$B$11:$BN$100,MATCH('Mapa Riesgo Corrupción'!B211,'Riesgos de Corrupción'!$B$11:$B$100,0),2),"")</f>
        <v/>
      </c>
      <c r="D211" s="814" t="str">
        <f>IFERROR(INDEX('Riesgos de Corrupción'!$B$11:$BN$100,MATCH('Mapa Riesgo Corrupción'!B211,'Riesgos de Corrupción'!$B$11:$B$100,0),4),"")</f>
        <v/>
      </c>
      <c r="E211" s="975" t="str">
        <f>IFERROR(INDEX('Riesgos de Corrupción'!$B$11:$BN$100,MATCH('Mapa Riesgo Corrupción'!B211,'Riesgos de Corrupción'!$B$11:$B$100,0),5),"")</f>
        <v/>
      </c>
      <c r="F211" s="816" t="str">
        <f>IFERROR(INDEX('Riesgos de Corrupción'!$B$11:$BN$100,MATCH('Mapa Riesgo Corrupción'!B211,'Riesgos de Corrupción'!$B$11:$B$100,0),18),"")</f>
        <v/>
      </c>
      <c r="G211" s="816" t="str">
        <f>IFERROR(INDEX('Riesgos de Corrupción'!$B$11:$BN$100,MATCH('Mapa Riesgo Corrupción'!B211,'Riesgos de Corrupción'!$B$11:$B$100,0),63),"")</f>
        <v/>
      </c>
      <c r="H211" s="883" t="str">
        <f>IFERROR(INDEX('Riesgos de Corrupción'!$B$11:$BN$100,MATCH('Mapa Riesgo Corrupción'!B211,'Riesgos de Corrupción'!$B$11:$B$100,0),64),"")</f>
        <v/>
      </c>
      <c r="I211" s="816" t="str">
        <f>IFERROR(INDEX('Controles de Corrupción'!$C$10:$AZ$251,MATCH('Mapa Riesgo Corrupción'!B211,'Controles de Corrupción'!$C$10:$C$251,0),33),"")</f>
        <v/>
      </c>
      <c r="J211" s="816" t="str">
        <f>IFERROR(INDEX('Controles de Corrupción'!$C$10:$AZ$251,MATCH('Mapa Riesgo Corrupción'!B211,'Controles de Corrupción'!$C$10:$C$251,0),36),"")</f>
        <v/>
      </c>
      <c r="K211" s="816" t="str">
        <f>IFERROR(INDEX('Controles de Corrupción'!$C$10:$AZ$251,MATCH('Mapa Riesgo Corrupción'!B211,'Controles de Corrupción'!$C$10:$C$251,0),37),"")</f>
        <v/>
      </c>
      <c r="L211" s="816" t="str">
        <f>IFERROR(INDEX('Controles de Corrupción'!$C$10:$AZ$251,MATCH('Mapa Riesgo Corrupción'!B211,'Controles de Corrupción'!$C$10:$C$251,0),38),"")</f>
        <v/>
      </c>
      <c r="M211" s="65" t="str">
        <f>IFERROR(INDEX('Controles de Corrupción'!$C$10:$AZ$251,MATCH(A211,'Controles de Corrupción'!$B$10:$B$251,0),4),"")</f>
        <v/>
      </c>
      <c r="N211" s="65" t="str">
        <f>IFERROR(INDEX('Controles de Corrupción'!$C$10:$AZ$251,MATCH(A211,'Controles de Corrupción'!$B$10:$B$251,0),40),"")</f>
        <v/>
      </c>
      <c r="O211" s="65" t="str">
        <f>IFERROR(INDEX('Controles de Corrupción'!$C$10:$AZ$251,MATCH(A211,'Controles de Corrupción'!$B$10:$B$251,0),41),"")</f>
        <v/>
      </c>
      <c r="P211" s="65" t="str">
        <f>IFERROR(INDEX('Controles de Corrupción'!$C$10:$AZ$251,MATCH(A211,'Controles de Corrupción'!$B$10:$B$251,0),42),"")</f>
        <v/>
      </c>
      <c r="Q211" s="57" t="str">
        <f>IFERROR(INDEX('Controles de Corrupción'!$C$10:$AZ$251,MATCH(A211,'Controles de Corrupción'!$B$10:$B$251,0),47),"")</f>
        <v/>
      </c>
    </row>
    <row r="212" spans="1:17" ht="51.75" customHeight="1" x14ac:dyDescent="0.25">
      <c r="A212" s="110" t="s">
        <v>834</v>
      </c>
      <c r="B212" s="971"/>
      <c r="C212" s="974"/>
      <c r="D212" s="815"/>
      <c r="E212" s="976"/>
      <c r="F212" s="817"/>
      <c r="G212" s="817"/>
      <c r="H212" s="884"/>
      <c r="I212" s="817"/>
      <c r="J212" s="817"/>
      <c r="K212" s="817"/>
      <c r="L212" s="817"/>
      <c r="M212" s="65" t="str">
        <f>IFERROR(INDEX('Controles de Corrupción'!$C$10:$AZ$251,MATCH(A212,'Controles de Corrupción'!$B$10:$B$251,0),4),"")</f>
        <v/>
      </c>
      <c r="N212" s="65" t="str">
        <f>IFERROR(INDEX('Controles de Corrupción'!$C$10:$AZ$251,MATCH(A212,'Controles de Corrupción'!$B$10:$B$251,0),40),"")</f>
        <v/>
      </c>
      <c r="O212" s="65" t="str">
        <f>IFERROR(INDEX('Controles de Corrupción'!$C$10:$AZ$251,MATCH(A212,'Controles de Corrupción'!$B$10:$B$251,0),41),"")</f>
        <v/>
      </c>
      <c r="P212" s="65" t="str">
        <f>IFERROR(INDEX('Controles de Corrupción'!$C$10:$AZ$251,MATCH(A212,'Controles de Corrupción'!$B$10:$B$251,0),42),"")</f>
        <v/>
      </c>
      <c r="Q212" s="57" t="str">
        <f>IFERROR(INDEX('Controles de Corrupción'!$C$10:$AZ$251,MATCH(A212,'Controles de Corrupción'!$B$10:$B$251,0),47),"")</f>
        <v/>
      </c>
    </row>
    <row r="213" spans="1:17" ht="51.75" customHeight="1" x14ac:dyDescent="0.25">
      <c r="A213" s="110" t="s">
        <v>835</v>
      </c>
      <c r="B213" s="971"/>
      <c r="C213" s="974"/>
      <c r="D213" s="815"/>
      <c r="E213" s="976"/>
      <c r="F213" s="817"/>
      <c r="G213" s="817"/>
      <c r="H213" s="884"/>
      <c r="I213" s="817"/>
      <c r="J213" s="817"/>
      <c r="K213" s="817"/>
      <c r="L213" s="817"/>
      <c r="M213" s="65" t="str">
        <f>IFERROR(INDEX('Controles de Corrupción'!$C$10:$AZ$251,MATCH(A213,'Controles de Corrupción'!$B$10:$B$251,0),4),"")</f>
        <v/>
      </c>
      <c r="N213" s="65" t="str">
        <f>IFERROR(INDEX('Controles de Corrupción'!$C$10:$AZ$251,MATCH(A213,'Controles de Corrupción'!$B$10:$B$251,0),40),"")</f>
        <v/>
      </c>
      <c r="O213" s="65" t="str">
        <f>IFERROR(INDEX('Controles de Corrupción'!$C$10:$AZ$251,MATCH(A213,'Controles de Corrupción'!$B$10:$B$251,0),41),"")</f>
        <v/>
      </c>
      <c r="P213" s="65" t="str">
        <f>IFERROR(INDEX('Controles de Corrupción'!$C$10:$AZ$251,MATCH(A213,'Controles de Corrupción'!$B$10:$B$251,0),42),"")</f>
        <v/>
      </c>
      <c r="Q213" s="57" t="str">
        <f>IFERROR(INDEX('Controles de Corrupción'!$C$10:$AZ$251,MATCH(A213,'Controles de Corrupción'!$B$10:$B$251,0),47),"")</f>
        <v/>
      </c>
    </row>
    <row r="214" spans="1:17" ht="51.75" customHeight="1" x14ac:dyDescent="0.25">
      <c r="A214" s="110" t="s">
        <v>836</v>
      </c>
      <c r="B214" s="971"/>
      <c r="C214" s="974"/>
      <c r="D214" s="815"/>
      <c r="E214" s="976"/>
      <c r="F214" s="817"/>
      <c r="G214" s="817"/>
      <c r="H214" s="884"/>
      <c r="I214" s="817"/>
      <c r="J214" s="817"/>
      <c r="K214" s="817"/>
      <c r="L214" s="817"/>
      <c r="M214" s="65" t="str">
        <f>IFERROR(INDEX('Controles de Corrupción'!$C$10:$AZ$251,MATCH(A214,'Controles de Corrupción'!$B$10:$B$251,0),4),"")</f>
        <v/>
      </c>
      <c r="N214" s="65" t="str">
        <f>IFERROR(INDEX('Controles de Corrupción'!$C$10:$AZ$251,MATCH(A214,'Controles de Corrupción'!$B$10:$B$251,0),40),"")</f>
        <v/>
      </c>
      <c r="O214" s="65" t="str">
        <f>IFERROR(INDEX('Controles de Corrupción'!$C$10:$AZ$251,MATCH(A214,'Controles de Corrupción'!$B$10:$B$251,0),41),"")</f>
        <v/>
      </c>
      <c r="P214" s="65" t="str">
        <f>IFERROR(INDEX('Controles de Corrupción'!$C$10:$AZ$251,MATCH(A214,'Controles de Corrupción'!$B$10:$B$251,0),42),"")</f>
        <v/>
      </c>
      <c r="Q214" s="57" t="str">
        <f>IFERROR(INDEX('Controles de Corrupción'!$C$10:$AZ$251,MATCH(A214,'Controles de Corrupción'!$B$10:$B$251,0),47),"")</f>
        <v/>
      </c>
    </row>
    <row r="215" spans="1:17" ht="51.75" customHeight="1" x14ac:dyDescent="0.25">
      <c r="A215" s="110" t="s">
        <v>837</v>
      </c>
      <c r="B215" s="971"/>
      <c r="C215" s="974"/>
      <c r="D215" s="815"/>
      <c r="E215" s="976"/>
      <c r="F215" s="817"/>
      <c r="G215" s="817"/>
      <c r="H215" s="884"/>
      <c r="I215" s="817"/>
      <c r="J215" s="817"/>
      <c r="K215" s="817"/>
      <c r="L215" s="817"/>
      <c r="M215" s="65" t="str">
        <f>IFERROR(INDEX('Controles de Corrupción'!$C$10:$AZ$251,MATCH(A215,'Controles de Corrupción'!$B$10:$B$251,0),4),"")</f>
        <v/>
      </c>
      <c r="N215" s="65" t="str">
        <f>IFERROR(INDEX('Controles de Corrupción'!$C$10:$AZ$251,MATCH(A215,'Controles de Corrupción'!$B$10:$B$251,0),40),"")</f>
        <v/>
      </c>
      <c r="O215" s="65" t="str">
        <f>IFERROR(INDEX('Controles de Corrupción'!$C$10:$AZ$251,MATCH(A215,'Controles de Corrupción'!$B$10:$B$251,0),41),"")</f>
        <v/>
      </c>
      <c r="P215" s="65" t="str">
        <f>IFERROR(INDEX('Controles de Corrupción'!$C$10:$AZ$251,MATCH(A215,'Controles de Corrupción'!$B$10:$B$251,0),42),"")</f>
        <v/>
      </c>
      <c r="Q215" s="57" t="str">
        <f>IFERROR(INDEX('Controles de Corrupción'!$C$10:$AZ$251,MATCH(A215,'Controles de Corrupción'!$B$10:$B$251,0),47),"")</f>
        <v/>
      </c>
    </row>
    <row r="216" spans="1:17" ht="51.75" customHeight="1" x14ac:dyDescent="0.25">
      <c r="A216" s="110" t="s">
        <v>838</v>
      </c>
      <c r="B216" s="972"/>
      <c r="C216" s="974"/>
      <c r="D216" s="815"/>
      <c r="E216" s="976"/>
      <c r="F216" s="817"/>
      <c r="G216" s="817"/>
      <c r="H216" s="885"/>
      <c r="I216" s="817"/>
      <c r="J216" s="817"/>
      <c r="K216" s="817"/>
      <c r="L216" s="817"/>
      <c r="M216" s="65" t="str">
        <f>IFERROR(INDEX('Controles de Corrupción'!$C$10:$AZ$251,MATCH(A216,'Controles de Corrupción'!$B$10:$B$251,0),4),"")</f>
        <v/>
      </c>
      <c r="N216" s="65" t="str">
        <f>IFERROR(INDEX('Controles de Corrupción'!$C$10:$AZ$251,MATCH(A216,'Controles de Corrupción'!$B$10:$B$251,0),40),"")</f>
        <v/>
      </c>
      <c r="O216" s="65" t="str">
        <f>IFERROR(INDEX('Controles de Corrupción'!$C$10:$AZ$251,MATCH(A216,'Controles de Corrupción'!$B$10:$B$251,0),41),"")</f>
        <v/>
      </c>
      <c r="P216" s="65" t="str">
        <f>IFERROR(INDEX('Controles de Corrupción'!$C$10:$AZ$251,MATCH(A216,'Controles de Corrupción'!$B$10:$B$251,0),42),"")</f>
        <v/>
      </c>
      <c r="Q216" s="57" t="str">
        <f>IFERROR(INDEX('Controles de Corrupción'!$C$10:$AZ$251,MATCH(A216,'Controles de Corrupción'!$B$10:$B$251,0),47),"")</f>
        <v/>
      </c>
    </row>
    <row r="217" spans="1:17" ht="51.75" customHeight="1" x14ac:dyDescent="0.25">
      <c r="A217" s="110" t="s">
        <v>839</v>
      </c>
      <c r="B217" s="970"/>
      <c r="C217" s="973" t="str">
        <f>IFERROR(INDEX('Riesgos de Corrupción'!$B$11:$BN$100,MATCH('Mapa Riesgo Corrupción'!B217,'Riesgos de Corrupción'!$B$11:$B$100,0),2),"")</f>
        <v/>
      </c>
      <c r="D217" s="814" t="str">
        <f>IFERROR(INDEX('Riesgos de Corrupción'!$B$11:$BN$100,MATCH('Mapa Riesgo Corrupción'!B217,'Riesgos de Corrupción'!$B$11:$B$100,0),4),"")</f>
        <v/>
      </c>
      <c r="E217" s="975" t="str">
        <f>IFERROR(INDEX('Riesgos de Corrupción'!$B$11:$BN$100,MATCH('Mapa Riesgo Corrupción'!B217,'Riesgos de Corrupción'!$B$11:$B$100,0),5),"")</f>
        <v/>
      </c>
      <c r="F217" s="816" t="str">
        <f>IFERROR(INDEX('Riesgos de Corrupción'!$B$11:$BN$100,MATCH('Mapa Riesgo Corrupción'!B217,'Riesgos de Corrupción'!$B$11:$B$100,0),18),"")</f>
        <v/>
      </c>
      <c r="G217" s="816" t="str">
        <f>IFERROR(INDEX('Riesgos de Corrupción'!$B$11:$BN$100,MATCH('Mapa Riesgo Corrupción'!B217,'Riesgos de Corrupción'!$B$11:$B$100,0),63),"")</f>
        <v/>
      </c>
      <c r="H217" s="883" t="str">
        <f>IFERROR(INDEX('Riesgos de Corrupción'!$B$11:$BN$100,MATCH('Mapa Riesgo Corrupción'!B217,'Riesgos de Corrupción'!$B$11:$B$100,0),64),"")</f>
        <v/>
      </c>
      <c r="I217" s="816" t="str">
        <f>IFERROR(INDEX('Controles de Corrupción'!$C$10:$AZ$251,MATCH('Mapa Riesgo Corrupción'!B217,'Controles de Corrupción'!$C$10:$C$251,0),33),"")</f>
        <v/>
      </c>
      <c r="J217" s="816" t="str">
        <f>IFERROR(INDEX('Controles de Corrupción'!$C$10:$AZ$251,MATCH('Mapa Riesgo Corrupción'!B217,'Controles de Corrupción'!$C$10:$C$251,0),36),"")</f>
        <v/>
      </c>
      <c r="K217" s="816" t="str">
        <f>IFERROR(INDEX('Controles de Corrupción'!$C$10:$AZ$251,MATCH('Mapa Riesgo Corrupción'!B217,'Controles de Corrupción'!$C$10:$C$251,0),37),"")</f>
        <v/>
      </c>
      <c r="L217" s="816" t="str">
        <f>IFERROR(INDEX('Controles de Corrupción'!$C$10:$AZ$251,MATCH('Mapa Riesgo Corrupción'!B217,'Controles de Corrupción'!$C$10:$C$251,0),38),"")</f>
        <v/>
      </c>
      <c r="M217" s="65" t="str">
        <f>IFERROR(INDEX('Controles de Corrupción'!$C$10:$AZ$251,MATCH(A217,'Controles de Corrupción'!$B$10:$B$251,0),4),"")</f>
        <v/>
      </c>
      <c r="N217" s="65" t="str">
        <f>IFERROR(INDEX('Controles de Corrupción'!$C$10:$AZ$251,MATCH(A217,'Controles de Corrupción'!$B$10:$B$251,0),40),"")</f>
        <v/>
      </c>
      <c r="O217" s="65" t="str">
        <f>IFERROR(INDEX('Controles de Corrupción'!$C$10:$AZ$251,MATCH(A217,'Controles de Corrupción'!$B$10:$B$251,0),41),"")</f>
        <v/>
      </c>
      <c r="P217" s="65" t="str">
        <f>IFERROR(INDEX('Controles de Corrupción'!$C$10:$AZ$251,MATCH(A217,'Controles de Corrupción'!$B$10:$B$251,0),42),"")</f>
        <v/>
      </c>
      <c r="Q217" s="57" t="str">
        <f>IFERROR(INDEX('Controles de Corrupción'!$C$10:$AZ$251,MATCH(A217,'Controles de Corrupción'!$B$10:$B$251,0),47),"")</f>
        <v/>
      </c>
    </row>
    <row r="218" spans="1:17" ht="51.75" customHeight="1" x14ac:dyDescent="0.25">
      <c r="A218" s="110" t="s">
        <v>840</v>
      </c>
      <c r="B218" s="971"/>
      <c r="C218" s="974"/>
      <c r="D218" s="815"/>
      <c r="E218" s="976"/>
      <c r="F218" s="817"/>
      <c r="G218" s="817"/>
      <c r="H218" s="884"/>
      <c r="I218" s="817"/>
      <c r="J218" s="817"/>
      <c r="K218" s="817"/>
      <c r="L218" s="817"/>
      <c r="M218" s="65" t="str">
        <f>IFERROR(INDEX('Controles de Corrupción'!$C$10:$AZ$251,MATCH(A218,'Controles de Corrupción'!$B$10:$B$251,0),4),"")</f>
        <v/>
      </c>
      <c r="N218" s="65" t="str">
        <f>IFERROR(INDEX('Controles de Corrupción'!$C$10:$AZ$251,MATCH(A218,'Controles de Corrupción'!$B$10:$B$251,0),40),"")</f>
        <v/>
      </c>
      <c r="O218" s="65" t="str">
        <f>IFERROR(INDEX('Controles de Corrupción'!$C$10:$AZ$251,MATCH(A218,'Controles de Corrupción'!$B$10:$B$251,0),41),"")</f>
        <v/>
      </c>
      <c r="P218" s="65" t="str">
        <f>IFERROR(INDEX('Controles de Corrupción'!$C$10:$AZ$251,MATCH(A218,'Controles de Corrupción'!$B$10:$B$251,0),42),"")</f>
        <v/>
      </c>
      <c r="Q218" s="57" t="str">
        <f>IFERROR(INDEX('Controles de Corrupción'!$C$10:$AZ$251,MATCH(A218,'Controles de Corrupción'!$B$10:$B$251,0),47),"")</f>
        <v/>
      </c>
    </row>
    <row r="219" spans="1:17" ht="51.75" customHeight="1" x14ac:dyDescent="0.25">
      <c r="A219" s="110" t="s">
        <v>841</v>
      </c>
      <c r="B219" s="971"/>
      <c r="C219" s="974"/>
      <c r="D219" s="815"/>
      <c r="E219" s="976"/>
      <c r="F219" s="817"/>
      <c r="G219" s="817"/>
      <c r="H219" s="884"/>
      <c r="I219" s="817"/>
      <c r="J219" s="817"/>
      <c r="K219" s="817"/>
      <c r="L219" s="817"/>
      <c r="M219" s="65" t="str">
        <f>IFERROR(INDEX('Controles de Corrupción'!$C$10:$AZ$251,MATCH(A219,'Controles de Corrupción'!$B$10:$B$251,0),4),"")</f>
        <v/>
      </c>
      <c r="N219" s="65" t="str">
        <f>IFERROR(INDEX('Controles de Corrupción'!$C$10:$AZ$251,MATCH(A219,'Controles de Corrupción'!$B$10:$B$251,0),40),"")</f>
        <v/>
      </c>
      <c r="O219" s="65" t="str">
        <f>IFERROR(INDEX('Controles de Corrupción'!$C$10:$AZ$251,MATCH(A219,'Controles de Corrupción'!$B$10:$B$251,0),41),"")</f>
        <v/>
      </c>
      <c r="P219" s="65" t="str">
        <f>IFERROR(INDEX('Controles de Corrupción'!$C$10:$AZ$251,MATCH(A219,'Controles de Corrupción'!$B$10:$B$251,0),42),"")</f>
        <v/>
      </c>
      <c r="Q219" s="57" t="str">
        <f>IFERROR(INDEX('Controles de Corrupción'!$C$10:$AZ$251,MATCH(A219,'Controles de Corrupción'!$B$10:$B$251,0),47),"")</f>
        <v/>
      </c>
    </row>
    <row r="220" spans="1:17" ht="51.75" customHeight="1" x14ac:dyDescent="0.25">
      <c r="A220" s="110" t="s">
        <v>842</v>
      </c>
      <c r="B220" s="971"/>
      <c r="C220" s="974"/>
      <c r="D220" s="815"/>
      <c r="E220" s="976"/>
      <c r="F220" s="817"/>
      <c r="G220" s="817"/>
      <c r="H220" s="884"/>
      <c r="I220" s="817"/>
      <c r="J220" s="817"/>
      <c r="K220" s="817"/>
      <c r="L220" s="817"/>
      <c r="M220" s="65" t="str">
        <f>IFERROR(INDEX('Controles de Corrupción'!$C$10:$AZ$251,MATCH(A220,'Controles de Corrupción'!$B$10:$B$251,0),4),"")</f>
        <v/>
      </c>
      <c r="N220" s="65" t="str">
        <f>IFERROR(INDEX('Controles de Corrupción'!$C$10:$AZ$251,MATCH(A220,'Controles de Corrupción'!$B$10:$B$251,0),40),"")</f>
        <v/>
      </c>
      <c r="O220" s="65" t="str">
        <f>IFERROR(INDEX('Controles de Corrupción'!$C$10:$AZ$251,MATCH(A220,'Controles de Corrupción'!$B$10:$B$251,0),41),"")</f>
        <v/>
      </c>
      <c r="P220" s="65" t="str">
        <f>IFERROR(INDEX('Controles de Corrupción'!$C$10:$AZ$251,MATCH(A220,'Controles de Corrupción'!$B$10:$B$251,0),42),"")</f>
        <v/>
      </c>
      <c r="Q220" s="57" t="str">
        <f>IFERROR(INDEX('Controles de Corrupción'!$C$10:$AZ$251,MATCH(A220,'Controles de Corrupción'!$B$10:$B$251,0),47),"")</f>
        <v/>
      </c>
    </row>
    <row r="221" spans="1:17" ht="51.75" customHeight="1" x14ac:dyDescent="0.25">
      <c r="A221" s="110" t="s">
        <v>843</v>
      </c>
      <c r="B221" s="971"/>
      <c r="C221" s="974"/>
      <c r="D221" s="815"/>
      <c r="E221" s="976"/>
      <c r="F221" s="817"/>
      <c r="G221" s="817"/>
      <c r="H221" s="884"/>
      <c r="I221" s="817"/>
      <c r="J221" s="817"/>
      <c r="K221" s="817"/>
      <c r="L221" s="817"/>
      <c r="M221" s="65" t="str">
        <f>IFERROR(INDEX('Controles de Corrupción'!$C$10:$AZ$251,MATCH(A221,'Controles de Corrupción'!$B$10:$B$251,0),4),"")</f>
        <v/>
      </c>
      <c r="N221" s="65" t="str">
        <f>IFERROR(INDEX('Controles de Corrupción'!$C$10:$AZ$251,MATCH(A221,'Controles de Corrupción'!$B$10:$B$251,0),40),"")</f>
        <v/>
      </c>
      <c r="O221" s="65" t="str">
        <f>IFERROR(INDEX('Controles de Corrupción'!$C$10:$AZ$251,MATCH(A221,'Controles de Corrupción'!$B$10:$B$251,0),41),"")</f>
        <v/>
      </c>
      <c r="P221" s="65" t="str">
        <f>IFERROR(INDEX('Controles de Corrupción'!$C$10:$AZ$251,MATCH(A221,'Controles de Corrupción'!$B$10:$B$251,0),42),"")</f>
        <v/>
      </c>
      <c r="Q221" s="57" t="str">
        <f>IFERROR(INDEX('Controles de Corrupción'!$C$10:$AZ$251,MATCH(A221,'Controles de Corrupción'!$B$10:$B$251,0),47),"")</f>
        <v/>
      </c>
    </row>
    <row r="222" spans="1:17" ht="51.75" customHeight="1" x14ac:dyDescent="0.25">
      <c r="A222" s="110" t="s">
        <v>844</v>
      </c>
      <c r="B222" s="972"/>
      <c r="C222" s="974"/>
      <c r="D222" s="815"/>
      <c r="E222" s="976"/>
      <c r="F222" s="817"/>
      <c r="G222" s="817"/>
      <c r="H222" s="885"/>
      <c r="I222" s="817"/>
      <c r="J222" s="817"/>
      <c r="K222" s="817"/>
      <c r="L222" s="817"/>
      <c r="M222" s="65" t="str">
        <f>IFERROR(INDEX('Controles de Corrupción'!$C$10:$AZ$251,MATCH(A222,'Controles de Corrupción'!$B$10:$B$251,0),4),"")</f>
        <v/>
      </c>
      <c r="N222" s="65" t="str">
        <f>IFERROR(INDEX('Controles de Corrupción'!$C$10:$AZ$251,MATCH(A222,'Controles de Corrupción'!$B$10:$B$251,0),40),"")</f>
        <v/>
      </c>
      <c r="O222" s="65" t="str">
        <f>IFERROR(INDEX('Controles de Corrupción'!$C$10:$AZ$251,MATCH(A222,'Controles de Corrupción'!$B$10:$B$251,0),41),"")</f>
        <v/>
      </c>
      <c r="P222" s="65" t="str">
        <f>IFERROR(INDEX('Controles de Corrupción'!$C$10:$AZ$251,MATCH(A222,'Controles de Corrupción'!$B$10:$B$251,0),42),"")</f>
        <v/>
      </c>
      <c r="Q222" s="57" t="str">
        <f>IFERROR(INDEX('Controles de Corrupción'!$C$10:$AZ$251,MATCH(A222,'Controles de Corrupción'!$B$10:$B$251,0),47),"")</f>
        <v/>
      </c>
    </row>
    <row r="223" spans="1:17" ht="51.75" customHeight="1" x14ac:dyDescent="0.25">
      <c r="A223" s="110" t="s">
        <v>845</v>
      </c>
      <c r="B223" s="970"/>
      <c r="C223" s="973" t="str">
        <f>IFERROR(INDEX('Riesgos de Corrupción'!$B$11:$BN$100,MATCH('Mapa Riesgo Corrupción'!B223,'Riesgos de Corrupción'!$B$11:$B$100,0),2),"")</f>
        <v/>
      </c>
      <c r="D223" s="814" t="str">
        <f>IFERROR(INDEX('Riesgos de Corrupción'!$B$11:$BN$100,MATCH('Mapa Riesgo Corrupción'!B223,'Riesgos de Corrupción'!$B$11:$B$100,0),4),"")</f>
        <v/>
      </c>
      <c r="E223" s="975" t="str">
        <f>IFERROR(INDEX('Riesgos de Corrupción'!$B$11:$BN$100,MATCH('Mapa Riesgo Corrupción'!B223,'Riesgos de Corrupción'!$B$11:$B$100,0),5),"")</f>
        <v/>
      </c>
      <c r="F223" s="816" t="str">
        <f>IFERROR(INDEX('Riesgos de Corrupción'!$B$11:$BN$100,MATCH('Mapa Riesgo Corrupción'!B223,'Riesgos de Corrupción'!$B$11:$B$100,0),18),"")</f>
        <v/>
      </c>
      <c r="G223" s="816" t="str">
        <f>IFERROR(INDEX('Riesgos de Corrupción'!$B$11:$BN$100,MATCH('Mapa Riesgo Corrupción'!B223,'Riesgos de Corrupción'!$B$11:$B$100,0),63),"")</f>
        <v/>
      </c>
      <c r="H223" s="883" t="str">
        <f>IFERROR(INDEX('Riesgos de Corrupción'!$B$11:$BN$100,MATCH('Mapa Riesgo Corrupción'!B223,'Riesgos de Corrupción'!$B$11:$B$100,0),64),"")</f>
        <v/>
      </c>
      <c r="I223" s="816" t="str">
        <f>IFERROR(INDEX('Controles de Corrupción'!$C$10:$AZ$251,MATCH('Mapa Riesgo Corrupción'!B223,'Controles de Corrupción'!$C$10:$C$251,0),33),"")</f>
        <v/>
      </c>
      <c r="J223" s="816" t="str">
        <f>IFERROR(INDEX('Controles de Corrupción'!$C$10:$AZ$251,MATCH('Mapa Riesgo Corrupción'!B223,'Controles de Corrupción'!$C$10:$C$251,0),36),"")</f>
        <v/>
      </c>
      <c r="K223" s="816" t="str">
        <f>IFERROR(INDEX('Controles de Corrupción'!$C$10:$AZ$251,MATCH('Mapa Riesgo Corrupción'!B223,'Controles de Corrupción'!$C$10:$C$251,0),37),"")</f>
        <v/>
      </c>
      <c r="L223" s="816" t="str">
        <f>IFERROR(INDEX('Controles de Corrupción'!$C$10:$AZ$251,MATCH('Mapa Riesgo Corrupción'!B223,'Controles de Corrupción'!$C$10:$C$251,0),38),"")</f>
        <v/>
      </c>
      <c r="M223" s="65" t="str">
        <f>IFERROR(INDEX('Controles de Corrupción'!$C$10:$AZ$251,MATCH(A223,'Controles de Corrupción'!$B$10:$B$251,0),4),"")</f>
        <v/>
      </c>
      <c r="N223" s="65" t="str">
        <f>IFERROR(INDEX('Controles de Corrupción'!$C$10:$AZ$251,MATCH(A223,'Controles de Corrupción'!$B$10:$B$251,0),40),"")</f>
        <v/>
      </c>
      <c r="O223" s="65" t="str">
        <f>IFERROR(INDEX('Controles de Corrupción'!$C$10:$AZ$251,MATCH(A223,'Controles de Corrupción'!$B$10:$B$251,0),41),"")</f>
        <v/>
      </c>
      <c r="P223" s="65" t="str">
        <f>IFERROR(INDEX('Controles de Corrupción'!$C$10:$AZ$251,MATCH(A223,'Controles de Corrupción'!$B$10:$B$251,0),42),"")</f>
        <v/>
      </c>
      <c r="Q223" s="57" t="str">
        <f>IFERROR(INDEX('Controles de Corrupción'!$C$10:$AZ$251,MATCH(A223,'Controles de Corrupción'!$B$10:$B$251,0),47),"")</f>
        <v/>
      </c>
    </row>
    <row r="224" spans="1:17" ht="51.75" customHeight="1" x14ac:dyDescent="0.25">
      <c r="A224" s="110" t="s">
        <v>846</v>
      </c>
      <c r="B224" s="971"/>
      <c r="C224" s="974"/>
      <c r="D224" s="815"/>
      <c r="E224" s="976"/>
      <c r="F224" s="817"/>
      <c r="G224" s="817"/>
      <c r="H224" s="884"/>
      <c r="I224" s="817"/>
      <c r="J224" s="817"/>
      <c r="K224" s="817"/>
      <c r="L224" s="817"/>
      <c r="M224" s="65" t="str">
        <f>IFERROR(INDEX('Controles de Corrupción'!$C$10:$AZ$251,MATCH(A224,'Controles de Corrupción'!$B$10:$B$251,0),4),"")</f>
        <v/>
      </c>
      <c r="N224" s="65" t="str">
        <f>IFERROR(INDEX('Controles de Corrupción'!$C$10:$AZ$251,MATCH(A224,'Controles de Corrupción'!$B$10:$B$251,0),40),"")</f>
        <v/>
      </c>
      <c r="O224" s="65" t="str">
        <f>IFERROR(INDEX('Controles de Corrupción'!$C$10:$AZ$251,MATCH(A224,'Controles de Corrupción'!$B$10:$B$251,0),41),"")</f>
        <v/>
      </c>
      <c r="P224" s="65" t="str">
        <f>IFERROR(INDEX('Controles de Corrupción'!$C$10:$AZ$251,MATCH(A224,'Controles de Corrupción'!$B$10:$B$251,0),42),"")</f>
        <v/>
      </c>
      <c r="Q224" s="57" t="str">
        <f>IFERROR(INDEX('Controles de Corrupción'!$C$10:$AZ$251,MATCH(A224,'Controles de Corrupción'!$B$10:$B$251,0),47),"")</f>
        <v/>
      </c>
    </row>
    <row r="225" spans="1:17" ht="51.75" customHeight="1" x14ac:dyDescent="0.25">
      <c r="A225" s="110" t="s">
        <v>847</v>
      </c>
      <c r="B225" s="971"/>
      <c r="C225" s="974"/>
      <c r="D225" s="815"/>
      <c r="E225" s="976"/>
      <c r="F225" s="817"/>
      <c r="G225" s="817"/>
      <c r="H225" s="884"/>
      <c r="I225" s="817"/>
      <c r="J225" s="817"/>
      <c r="K225" s="817"/>
      <c r="L225" s="817"/>
      <c r="M225" s="65" t="str">
        <f>IFERROR(INDEX('Controles de Corrupción'!$C$10:$AZ$251,MATCH(A225,'Controles de Corrupción'!$B$10:$B$251,0),4),"")</f>
        <v/>
      </c>
      <c r="N225" s="65" t="str">
        <f>IFERROR(INDEX('Controles de Corrupción'!$C$10:$AZ$251,MATCH(A225,'Controles de Corrupción'!$B$10:$B$251,0),40),"")</f>
        <v/>
      </c>
      <c r="O225" s="65" t="str">
        <f>IFERROR(INDEX('Controles de Corrupción'!$C$10:$AZ$251,MATCH(A225,'Controles de Corrupción'!$B$10:$B$251,0),41),"")</f>
        <v/>
      </c>
      <c r="P225" s="65" t="str">
        <f>IFERROR(INDEX('Controles de Corrupción'!$C$10:$AZ$251,MATCH(A225,'Controles de Corrupción'!$B$10:$B$251,0),42),"")</f>
        <v/>
      </c>
      <c r="Q225" s="57" t="str">
        <f>IFERROR(INDEX('Controles de Corrupción'!$C$10:$AZ$251,MATCH(A225,'Controles de Corrupción'!$B$10:$B$251,0),47),"")</f>
        <v/>
      </c>
    </row>
    <row r="226" spans="1:17" ht="51.75" customHeight="1" x14ac:dyDescent="0.25">
      <c r="A226" s="110" t="s">
        <v>848</v>
      </c>
      <c r="B226" s="971"/>
      <c r="C226" s="974"/>
      <c r="D226" s="815"/>
      <c r="E226" s="976"/>
      <c r="F226" s="817"/>
      <c r="G226" s="817"/>
      <c r="H226" s="884"/>
      <c r="I226" s="817"/>
      <c r="J226" s="817"/>
      <c r="K226" s="817"/>
      <c r="L226" s="817"/>
      <c r="M226" s="65" t="str">
        <f>IFERROR(INDEX('Controles de Corrupción'!$C$10:$AZ$251,MATCH(A226,'Controles de Corrupción'!$B$10:$B$251,0),4),"")</f>
        <v/>
      </c>
      <c r="N226" s="65" t="str">
        <f>IFERROR(INDEX('Controles de Corrupción'!$C$10:$AZ$251,MATCH(A226,'Controles de Corrupción'!$B$10:$B$251,0),40),"")</f>
        <v/>
      </c>
      <c r="O226" s="65" t="str">
        <f>IFERROR(INDEX('Controles de Corrupción'!$C$10:$AZ$251,MATCH(A226,'Controles de Corrupción'!$B$10:$B$251,0),41),"")</f>
        <v/>
      </c>
      <c r="P226" s="65" t="str">
        <f>IFERROR(INDEX('Controles de Corrupción'!$C$10:$AZ$251,MATCH(A226,'Controles de Corrupción'!$B$10:$B$251,0),42),"")</f>
        <v/>
      </c>
      <c r="Q226" s="57" t="str">
        <f>IFERROR(INDEX('Controles de Corrupción'!$C$10:$AZ$251,MATCH(A226,'Controles de Corrupción'!$B$10:$B$251,0),47),"")</f>
        <v/>
      </c>
    </row>
    <row r="227" spans="1:17" ht="51.75" customHeight="1" x14ac:dyDescent="0.25">
      <c r="A227" s="110" t="s">
        <v>849</v>
      </c>
      <c r="B227" s="971"/>
      <c r="C227" s="974"/>
      <c r="D227" s="815"/>
      <c r="E227" s="976"/>
      <c r="F227" s="817"/>
      <c r="G227" s="817"/>
      <c r="H227" s="884"/>
      <c r="I227" s="817"/>
      <c r="J227" s="817"/>
      <c r="K227" s="817"/>
      <c r="L227" s="817"/>
      <c r="M227" s="65" t="str">
        <f>IFERROR(INDEX('Controles de Corrupción'!$C$10:$AZ$251,MATCH(A227,'Controles de Corrupción'!$B$10:$B$251,0),4),"")</f>
        <v/>
      </c>
      <c r="N227" s="65" t="str">
        <f>IFERROR(INDEX('Controles de Corrupción'!$C$10:$AZ$251,MATCH(A227,'Controles de Corrupción'!$B$10:$B$251,0),40),"")</f>
        <v/>
      </c>
      <c r="O227" s="65" t="str">
        <f>IFERROR(INDEX('Controles de Corrupción'!$C$10:$AZ$251,MATCH(A227,'Controles de Corrupción'!$B$10:$B$251,0),41),"")</f>
        <v/>
      </c>
      <c r="P227" s="65" t="str">
        <f>IFERROR(INDEX('Controles de Corrupción'!$C$10:$AZ$251,MATCH(A227,'Controles de Corrupción'!$B$10:$B$251,0),42),"")</f>
        <v/>
      </c>
      <c r="Q227" s="57" t="str">
        <f>IFERROR(INDEX('Controles de Corrupción'!$C$10:$AZ$251,MATCH(A227,'Controles de Corrupción'!$B$10:$B$251,0),47),"")</f>
        <v/>
      </c>
    </row>
    <row r="228" spans="1:17" ht="51.75" customHeight="1" x14ac:dyDescent="0.25">
      <c r="A228" s="110" t="s">
        <v>850</v>
      </c>
      <c r="B228" s="972"/>
      <c r="C228" s="974"/>
      <c r="D228" s="815"/>
      <c r="E228" s="976"/>
      <c r="F228" s="817"/>
      <c r="G228" s="817"/>
      <c r="H228" s="885"/>
      <c r="I228" s="817"/>
      <c r="J228" s="817"/>
      <c r="K228" s="817"/>
      <c r="L228" s="817"/>
      <c r="M228" s="65" t="str">
        <f>IFERROR(INDEX('Controles de Corrupción'!$C$10:$AZ$251,MATCH(A228,'Controles de Corrupción'!$B$10:$B$251,0),4),"")</f>
        <v/>
      </c>
      <c r="N228" s="65" t="str">
        <f>IFERROR(INDEX('Controles de Corrupción'!$C$10:$AZ$251,MATCH(A228,'Controles de Corrupción'!$B$10:$B$251,0),40),"")</f>
        <v/>
      </c>
      <c r="O228" s="65" t="str">
        <f>IFERROR(INDEX('Controles de Corrupción'!$C$10:$AZ$251,MATCH(A228,'Controles de Corrupción'!$B$10:$B$251,0),41),"")</f>
        <v/>
      </c>
      <c r="P228" s="65" t="str">
        <f>IFERROR(INDEX('Controles de Corrupción'!$C$10:$AZ$251,MATCH(A228,'Controles de Corrupción'!$B$10:$B$251,0),42),"")</f>
        <v/>
      </c>
      <c r="Q228" s="57" t="str">
        <f>IFERROR(INDEX('Controles de Corrupción'!$C$10:$AZ$251,MATCH(A228,'Controles de Corrupción'!$B$10:$B$251,0),47),"")</f>
        <v/>
      </c>
    </row>
    <row r="229" spans="1:17" ht="51.75" customHeight="1" x14ac:dyDescent="0.25">
      <c r="A229" s="110" t="s">
        <v>851</v>
      </c>
      <c r="B229" s="970"/>
      <c r="C229" s="973" t="str">
        <f>IFERROR(INDEX('Riesgos de Corrupción'!$B$11:$BN$100,MATCH('Mapa Riesgo Corrupción'!B229,'Riesgos de Corrupción'!$B$11:$B$100,0),2),"")</f>
        <v/>
      </c>
      <c r="D229" s="814" t="str">
        <f>IFERROR(INDEX('Riesgos de Corrupción'!$B$11:$BN$100,MATCH('Mapa Riesgo Corrupción'!B229,'Riesgos de Corrupción'!$B$11:$B$100,0),4),"")</f>
        <v/>
      </c>
      <c r="E229" s="975" t="str">
        <f>IFERROR(INDEX('Riesgos de Corrupción'!$B$11:$BN$100,MATCH('Mapa Riesgo Corrupción'!B229,'Riesgos de Corrupción'!$B$11:$B$100,0),5),"")</f>
        <v/>
      </c>
      <c r="F229" s="816" t="str">
        <f>IFERROR(INDEX('Riesgos de Corrupción'!$B$11:$BN$100,MATCH('Mapa Riesgo Corrupción'!B229,'Riesgos de Corrupción'!$B$11:$B$100,0),18),"")</f>
        <v/>
      </c>
      <c r="G229" s="816" t="str">
        <f>IFERROR(INDEX('Riesgos de Corrupción'!$B$11:$BN$100,MATCH('Mapa Riesgo Corrupción'!B229,'Riesgos de Corrupción'!$B$11:$B$100,0),63),"")</f>
        <v/>
      </c>
      <c r="H229" s="883" t="str">
        <f>IFERROR(INDEX('Riesgos de Corrupción'!$B$11:$BN$100,MATCH('Mapa Riesgo Corrupción'!B229,'Riesgos de Corrupción'!$B$11:$B$100,0),64),"")</f>
        <v/>
      </c>
      <c r="I229" s="816" t="str">
        <f>IFERROR(INDEX('Controles de Corrupción'!$C$10:$AZ$251,MATCH('Mapa Riesgo Corrupción'!B229,'Controles de Corrupción'!$C$10:$C$251,0),33),"")</f>
        <v/>
      </c>
      <c r="J229" s="816" t="str">
        <f>IFERROR(INDEX('Controles de Corrupción'!$C$10:$AZ$251,MATCH('Mapa Riesgo Corrupción'!B229,'Controles de Corrupción'!$C$10:$C$251,0),36),"")</f>
        <v/>
      </c>
      <c r="K229" s="816" t="str">
        <f>IFERROR(INDEX('Controles de Corrupción'!$C$10:$AZ$251,MATCH('Mapa Riesgo Corrupción'!B229,'Controles de Corrupción'!$C$10:$C$251,0),37),"")</f>
        <v/>
      </c>
      <c r="L229" s="816" t="str">
        <f>IFERROR(INDEX('Controles de Corrupción'!$C$10:$AZ$251,MATCH('Mapa Riesgo Corrupción'!B229,'Controles de Corrupción'!$C$10:$C$251,0),38),"")</f>
        <v/>
      </c>
      <c r="M229" s="65" t="str">
        <f>IFERROR(INDEX('Controles de Corrupción'!$C$10:$AZ$251,MATCH(A229,'Controles de Corrupción'!$B$10:$B$251,0),4),"")</f>
        <v/>
      </c>
      <c r="N229" s="65" t="str">
        <f>IFERROR(INDEX('Controles de Corrupción'!$C$10:$AZ$251,MATCH(A229,'Controles de Corrupción'!$B$10:$B$251,0),40),"")</f>
        <v/>
      </c>
      <c r="O229" s="65" t="str">
        <f>IFERROR(INDEX('Controles de Corrupción'!$C$10:$AZ$251,MATCH(A229,'Controles de Corrupción'!$B$10:$B$251,0),41),"")</f>
        <v/>
      </c>
      <c r="P229" s="65" t="str">
        <f>IFERROR(INDEX('Controles de Corrupción'!$C$10:$AZ$251,MATCH(A229,'Controles de Corrupción'!$B$10:$B$251,0),42),"")</f>
        <v/>
      </c>
      <c r="Q229" s="57" t="str">
        <f>IFERROR(INDEX('Controles de Corrupción'!$C$10:$AZ$251,MATCH(A229,'Controles de Corrupción'!$B$10:$B$251,0),47),"")</f>
        <v/>
      </c>
    </row>
    <row r="230" spans="1:17" ht="51.75" customHeight="1" x14ac:dyDescent="0.25">
      <c r="A230" s="110" t="s">
        <v>852</v>
      </c>
      <c r="B230" s="971"/>
      <c r="C230" s="974"/>
      <c r="D230" s="815"/>
      <c r="E230" s="976"/>
      <c r="F230" s="817"/>
      <c r="G230" s="817"/>
      <c r="H230" s="884"/>
      <c r="I230" s="817"/>
      <c r="J230" s="817"/>
      <c r="K230" s="817"/>
      <c r="L230" s="817"/>
      <c r="M230" s="65" t="str">
        <f>IFERROR(INDEX('Controles de Corrupción'!$C$10:$AZ$251,MATCH(A230,'Controles de Corrupción'!$B$10:$B$251,0),4),"")</f>
        <v/>
      </c>
      <c r="N230" s="65" t="str">
        <f>IFERROR(INDEX('Controles de Corrupción'!$C$10:$AZ$251,MATCH(A230,'Controles de Corrupción'!$B$10:$B$251,0),40),"")</f>
        <v/>
      </c>
      <c r="O230" s="65" t="str">
        <f>IFERROR(INDEX('Controles de Corrupción'!$C$10:$AZ$251,MATCH(A230,'Controles de Corrupción'!$B$10:$B$251,0),41),"")</f>
        <v/>
      </c>
      <c r="P230" s="65" t="str">
        <f>IFERROR(INDEX('Controles de Corrupción'!$C$10:$AZ$251,MATCH(A230,'Controles de Corrupción'!$B$10:$B$251,0),42),"")</f>
        <v/>
      </c>
      <c r="Q230" s="57" t="str">
        <f>IFERROR(INDEX('Controles de Corrupción'!$C$10:$AZ$251,MATCH(A230,'Controles de Corrupción'!$B$10:$B$251,0),47),"")</f>
        <v/>
      </c>
    </row>
    <row r="231" spans="1:17" ht="51.75" customHeight="1" x14ac:dyDescent="0.25">
      <c r="A231" s="110" t="s">
        <v>853</v>
      </c>
      <c r="B231" s="971"/>
      <c r="C231" s="974"/>
      <c r="D231" s="815"/>
      <c r="E231" s="976"/>
      <c r="F231" s="817"/>
      <c r="G231" s="817"/>
      <c r="H231" s="884"/>
      <c r="I231" s="817"/>
      <c r="J231" s="817"/>
      <c r="K231" s="817"/>
      <c r="L231" s="817"/>
      <c r="M231" s="65" t="str">
        <f>IFERROR(INDEX('Controles de Corrupción'!$C$10:$AZ$251,MATCH(A231,'Controles de Corrupción'!$B$10:$B$251,0),4),"")</f>
        <v/>
      </c>
      <c r="N231" s="65" t="str">
        <f>IFERROR(INDEX('Controles de Corrupción'!$C$10:$AZ$251,MATCH(A231,'Controles de Corrupción'!$B$10:$B$251,0),40),"")</f>
        <v/>
      </c>
      <c r="O231" s="65" t="str">
        <f>IFERROR(INDEX('Controles de Corrupción'!$C$10:$AZ$251,MATCH(A231,'Controles de Corrupción'!$B$10:$B$251,0),41),"")</f>
        <v/>
      </c>
      <c r="P231" s="65" t="str">
        <f>IFERROR(INDEX('Controles de Corrupción'!$C$10:$AZ$251,MATCH(A231,'Controles de Corrupción'!$B$10:$B$251,0),42),"")</f>
        <v/>
      </c>
      <c r="Q231" s="57" t="str">
        <f>IFERROR(INDEX('Controles de Corrupción'!$C$10:$AZ$251,MATCH(A231,'Controles de Corrupción'!$B$10:$B$251,0),47),"")</f>
        <v/>
      </c>
    </row>
    <row r="232" spans="1:17" ht="51.75" customHeight="1" x14ac:dyDescent="0.25">
      <c r="A232" s="110" t="s">
        <v>854</v>
      </c>
      <c r="B232" s="971"/>
      <c r="C232" s="974"/>
      <c r="D232" s="815"/>
      <c r="E232" s="976"/>
      <c r="F232" s="817"/>
      <c r="G232" s="817"/>
      <c r="H232" s="884"/>
      <c r="I232" s="817"/>
      <c r="J232" s="817"/>
      <c r="K232" s="817"/>
      <c r="L232" s="817"/>
      <c r="M232" s="65" t="str">
        <f>IFERROR(INDEX('Controles de Corrupción'!$C$10:$AZ$251,MATCH(A232,'Controles de Corrupción'!$B$10:$B$251,0),4),"")</f>
        <v/>
      </c>
      <c r="N232" s="65" t="str">
        <f>IFERROR(INDEX('Controles de Corrupción'!$C$10:$AZ$251,MATCH(A232,'Controles de Corrupción'!$B$10:$B$251,0),40),"")</f>
        <v/>
      </c>
      <c r="O232" s="65" t="str">
        <f>IFERROR(INDEX('Controles de Corrupción'!$C$10:$AZ$251,MATCH(A232,'Controles de Corrupción'!$B$10:$B$251,0),41),"")</f>
        <v/>
      </c>
      <c r="P232" s="65" t="str">
        <f>IFERROR(INDEX('Controles de Corrupción'!$C$10:$AZ$251,MATCH(A232,'Controles de Corrupción'!$B$10:$B$251,0),42),"")</f>
        <v/>
      </c>
      <c r="Q232" s="57" t="str">
        <f>IFERROR(INDEX('Controles de Corrupción'!$C$10:$AZ$251,MATCH(A232,'Controles de Corrupción'!$B$10:$B$251,0),47),"")</f>
        <v/>
      </c>
    </row>
    <row r="233" spans="1:17" ht="51.75" customHeight="1" x14ac:dyDescent="0.25">
      <c r="A233" s="110" t="s">
        <v>855</v>
      </c>
      <c r="B233" s="971"/>
      <c r="C233" s="974"/>
      <c r="D233" s="815"/>
      <c r="E233" s="976"/>
      <c r="F233" s="817"/>
      <c r="G233" s="817"/>
      <c r="H233" s="884"/>
      <c r="I233" s="817"/>
      <c r="J233" s="817"/>
      <c r="K233" s="817"/>
      <c r="L233" s="817"/>
      <c r="M233" s="65" t="str">
        <f>IFERROR(INDEX('Controles de Corrupción'!$C$10:$AZ$251,MATCH(A233,'Controles de Corrupción'!$B$10:$B$251,0),4),"")</f>
        <v/>
      </c>
      <c r="N233" s="65" t="str">
        <f>IFERROR(INDEX('Controles de Corrupción'!$C$10:$AZ$251,MATCH(A233,'Controles de Corrupción'!$B$10:$B$251,0),40),"")</f>
        <v/>
      </c>
      <c r="O233" s="65" t="str">
        <f>IFERROR(INDEX('Controles de Corrupción'!$C$10:$AZ$251,MATCH(A233,'Controles de Corrupción'!$B$10:$B$251,0),41),"")</f>
        <v/>
      </c>
      <c r="P233" s="65" t="str">
        <f>IFERROR(INDEX('Controles de Corrupción'!$C$10:$AZ$251,MATCH(A233,'Controles de Corrupción'!$B$10:$B$251,0),42),"")</f>
        <v/>
      </c>
      <c r="Q233" s="57" t="str">
        <f>IFERROR(INDEX('Controles de Corrupción'!$C$10:$AZ$251,MATCH(A233,'Controles de Corrupción'!$B$10:$B$251,0),47),"")</f>
        <v/>
      </c>
    </row>
    <row r="234" spans="1:17" ht="51.75" customHeight="1" x14ac:dyDescent="0.25">
      <c r="A234" s="110" t="s">
        <v>856</v>
      </c>
      <c r="B234" s="972"/>
      <c r="C234" s="974"/>
      <c r="D234" s="815"/>
      <c r="E234" s="976"/>
      <c r="F234" s="817"/>
      <c r="G234" s="817"/>
      <c r="H234" s="885"/>
      <c r="I234" s="817"/>
      <c r="J234" s="817"/>
      <c r="K234" s="817"/>
      <c r="L234" s="817"/>
      <c r="M234" s="65" t="str">
        <f>IFERROR(INDEX('Controles de Corrupción'!$C$10:$AZ$251,MATCH(A234,'Controles de Corrupción'!$B$10:$B$251,0),4),"")</f>
        <v/>
      </c>
      <c r="N234" s="65" t="str">
        <f>IFERROR(INDEX('Controles de Corrupción'!$C$10:$AZ$251,MATCH(A234,'Controles de Corrupción'!$B$10:$B$251,0),40),"")</f>
        <v/>
      </c>
      <c r="O234" s="65" t="str">
        <f>IFERROR(INDEX('Controles de Corrupción'!$C$10:$AZ$251,MATCH(A234,'Controles de Corrupción'!$B$10:$B$251,0),41),"")</f>
        <v/>
      </c>
      <c r="P234" s="65" t="str">
        <f>IFERROR(INDEX('Controles de Corrupción'!$C$10:$AZ$251,MATCH(A234,'Controles de Corrupción'!$B$10:$B$251,0),42),"")</f>
        <v/>
      </c>
      <c r="Q234" s="57" t="str">
        <f>IFERROR(INDEX('Controles de Corrupción'!$C$10:$AZ$251,MATCH(A234,'Controles de Corrupción'!$B$10:$B$251,0),47),"")</f>
        <v/>
      </c>
    </row>
    <row r="235" spans="1:17" ht="51.75" customHeight="1" x14ac:dyDescent="0.25">
      <c r="A235" s="110" t="s">
        <v>857</v>
      </c>
      <c r="B235" s="970"/>
      <c r="C235" s="973" t="str">
        <f>IFERROR(INDEX('Riesgos de Corrupción'!$B$11:$BN$100,MATCH('Mapa Riesgo Corrupción'!B235,'Riesgos de Corrupción'!$B$11:$B$100,0),2),"")</f>
        <v/>
      </c>
      <c r="D235" s="814" t="str">
        <f>IFERROR(INDEX('Riesgos de Corrupción'!$B$11:$BN$100,MATCH('Mapa Riesgo Corrupción'!B235,'Riesgos de Corrupción'!$B$11:$B$100,0),4),"")</f>
        <v/>
      </c>
      <c r="E235" s="975" t="str">
        <f>IFERROR(INDEX('Riesgos de Corrupción'!$B$11:$BN$100,MATCH('Mapa Riesgo Corrupción'!B235,'Riesgos de Corrupción'!$B$11:$B$100,0),5),"")</f>
        <v/>
      </c>
      <c r="F235" s="816" t="str">
        <f>IFERROR(INDEX('Riesgos de Corrupción'!$B$11:$BN$100,MATCH('Mapa Riesgo Corrupción'!B235,'Riesgos de Corrupción'!$B$11:$B$100,0),18),"")</f>
        <v/>
      </c>
      <c r="G235" s="816" t="str">
        <f>IFERROR(INDEX('Riesgos de Corrupción'!$B$11:$BN$100,MATCH('Mapa Riesgo Corrupción'!B235,'Riesgos de Corrupción'!$B$11:$B$100,0),63),"")</f>
        <v/>
      </c>
      <c r="H235" s="883" t="str">
        <f>IFERROR(INDEX('Riesgos de Corrupción'!$B$11:$BN$100,MATCH('Mapa Riesgo Corrupción'!B235,'Riesgos de Corrupción'!$B$11:$B$100,0),64),"")</f>
        <v/>
      </c>
      <c r="I235" s="816" t="str">
        <f>IFERROR(INDEX('Controles de Corrupción'!$C$10:$AZ$251,MATCH('Mapa Riesgo Corrupción'!B235,'Controles de Corrupción'!$C$10:$C$251,0),33),"")</f>
        <v/>
      </c>
      <c r="J235" s="816" t="str">
        <f>IFERROR(INDEX('Controles de Corrupción'!$C$10:$AZ$251,MATCH('Mapa Riesgo Corrupción'!B235,'Controles de Corrupción'!$C$10:$C$251,0),36),"")</f>
        <v/>
      </c>
      <c r="K235" s="816" t="str">
        <f>IFERROR(INDEX('Controles de Corrupción'!$C$10:$AZ$251,MATCH('Mapa Riesgo Corrupción'!B235,'Controles de Corrupción'!$C$10:$C$251,0),37),"")</f>
        <v/>
      </c>
      <c r="L235" s="816" t="str">
        <f>IFERROR(INDEX('Controles de Corrupción'!$C$10:$AZ$251,MATCH('Mapa Riesgo Corrupción'!B235,'Controles de Corrupción'!$C$10:$C$251,0),38),"")</f>
        <v/>
      </c>
      <c r="M235" s="65" t="str">
        <f>IFERROR(INDEX('Controles de Corrupción'!$C$10:$AZ$251,MATCH(A235,'Controles de Corrupción'!$B$10:$B$251,0),4),"")</f>
        <v/>
      </c>
      <c r="N235" s="65" t="str">
        <f>IFERROR(INDEX('Controles de Corrupción'!$C$10:$AZ$251,MATCH(A235,'Controles de Corrupción'!$B$10:$B$251,0),40),"")</f>
        <v/>
      </c>
      <c r="O235" s="65" t="str">
        <f>IFERROR(INDEX('Controles de Corrupción'!$C$10:$AZ$251,MATCH(A235,'Controles de Corrupción'!$B$10:$B$251,0),41),"")</f>
        <v/>
      </c>
      <c r="P235" s="65" t="str">
        <f>IFERROR(INDEX('Controles de Corrupción'!$C$10:$AZ$251,MATCH(A235,'Controles de Corrupción'!$B$10:$B$251,0),42),"")</f>
        <v/>
      </c>
      <c r="Q235" s="57" t="str">
        <f>IFERROR(INDEX('Controles de Corrupción'!$C$10:$AZ$251,MATCH(A235,'Controles de Corrupción'!$B$10:$B$251,0),47),"")</f>
        <v/>
      </c>
    </row>
    <row r="236" spans="1:17" ht="51.75" customHeight="1" x14ac:dyDescent="0.25">
      <c r="A236" s="110" t="s">
        <v>858</v>
      </c>
      <c r="B236" s="971"/>
      <c r="C236" s="974"/>
      <c r="D236" s="815"/>
      <c r="E236" s="976"/>
      <c r="F236" s="817"/>
      <c r="G236" s="817"/>
      <c r="H236" s="884"/>
      <c r="I236" s="817"/>
      <c r="J236" s="817"/>
      <c r="K236" s="817"/>
      <c r="L236" s="817"/>
      <c r="M236" s="65" t="str">
        <f>IFERROR(INDEX('Controles de Corrupción'!$C$10:$AZ$251,MATCH(A236,'Controles de Corrupción'!$B$10:$B$251,0),4),"")</f>
        <v/>
      </c>
      <c r="N236" s="65" t="str">
        <f>IFERROR(INDEX('Controles de Corrupción'!$C$10:$AZ$251,MATCH(A236,'Controles de Corrupción'!$B$10:$B$251,0),40),"")</f>
        <v/>
      </c>
      <c r="O236" s="65" t="str">
        <f>IFERROR(INDEX('Controles de Corrupción'!$C$10:$AZ$251,MATCH(A236,'Controles de Corrupción'!$B$10:$B$251,0),41),"")</f>
        <v/>
      </c>
      <c r="P236" s="65" t="str">
        <f>IFERROR(INDEX('Controles de Corrupción'!$C$10:$AZ$251,MATCH(A236,'Controles de Corrupción'!$B$10:$B$251,0),42),"")</f>
        <v/>
      </c>
      <c r="Q236" s="57" t="str">
        <f>IFERROR(INDEX('Controles de Corrupción'!$C$10:$AZ$251,MATCH(A236,'Controles de Corrupción'!$B$10:$B$251,0),47),"")</f>
        <v/>
      </c>
    </row>
    <row r="237" spans="1:17" ht="51.75" customHeight="1" x14ac:dyDescent="0.25">
      <c r="A237" s="110" t="s">
        <v>859</v>
      </c>
      <c r="B237" s="971"/>
      <c r="C237" s="974"/>
      <c r="D237" s="815"/>
      <c r="E237" s="976"/>
      <c r="F237" s="817"/>
      <c r="G237" s="817"/>
      <c r="H237" s="884"/>
      <c r="I237" s="817"/>
      <c r="J237" s="817"/>
      <c r="K237" s="817"/>
      <c r="L237" s="817"/>
      <c r="M237" s="65" t="str">
        <f>IFERROR(INDEX('Controles de Corrupción'!$C$10:$AZ$251,MATCH(A237,'Controles de Corrupción'!$B$10:$B$251,0),4),"")</f>
        <v/>
      </c>
      <c r="N237" s="65" t="str">
        <f>IFERROR(INDEX('Controles de Corrupción'!$C$10:$AZ$251,MATCH(A237,'Controles de Corrupción'!$B$10:$B$251,0),40),"")</f>
        <v/>
      </c>
      <c r="O237" s="65" t="str">
        <f>IFERROR(INDEX('Controles de Corrupción'!$C$10:$AZ$251,MATCH(A237,'Controles de Corrupción'!$B$10:$B$251,0),41),"")</f>
        <v/>
      </c>
      <c r="P237" s="65" t="str">
        <f>IFERROR(INDEX('Controles de Corrupción'!$C$10:$AZ$251,MATCH(A237,'Controles de Corrupción'!$B$10:$B$251,0),42),"")</f>
        <v/>
      </c>
      <c r="Q237" s="57" t="str">
        <f>IFERROR(INDEX('Controles de Corrupción'!$C$10:$AZ$251,MATCH(A237,'Controles de Corrupción'!$B$10:$B$251,0),47),"")</f>
        <v/>
      </c>
    </row>
    <row r="238" spans="1:17" ht="51.75" customHeight="1" x14ac:dyDescent="0.25">
      <c r="A238" s="110" t="s">
        <v>860</v>
      </c>
      <c r="B238" s="971"/>
      <c r="C238" s="974"/>
      <c r="D238" s="815"/>
      <c r="E238" s="976"/>
      <c r="F238" s="817"/>
      <c r="G238" s="817"/>
      <c r="H238" s="884"/>
      <c r="I238" s="817"/>
      <c r="J238" s="817"/>
      <c r="K238" s="817"/>
      <c r="L238" s="817"/>
      <c r="M238" s="65" t="str">
        <f>IFERROR(INDEX('Controles de Corrupción'!$C$10:$AZ$251,MATCH(A238,'Controles de Corrupción'!$B$10:$B$251,0),4),"")</f>
        <v/>
      </c>
      <c r="N238" s="65" t="str">
        <f>IFERROR(INDEX('Controles de Corrupción'!$C$10:$AZ$251,MATCH(A238,'Controles de Corrupción'!$B$10:$B$251,0),40),"")</f>
        <v/>
      </c>
      <c r="O238" s="65" t="str">
        <f>IFERROR(INDEX('Controles de Corrupción'!$C$10:$AZ$251,MATCH(A238,'Controles de Corrupción'!$B$10:$B$251,0),41),"")</f>
        <v/>
      </c>
      <c r="P238" s="65" t="str">
        <f>IFERROR(INDEX('Controles de Corrupción'!$C$10:$AZ$251,MATCH(A238,'Controles de Corrupción'!$B$10:$B$251,0),42),"")</f>
        <v/>
      </c>
      <c r="Q238" s="57" t="str">
        <f>IFERROR(INDEX('Controles de Corrupción'!$C$10:$AZ$251,MATCH(A238,'Controles de Corrupción'!$B$10:$B$251,0),47),"")</f>
        <v/>
      </c>
    </row>
    <row r="239" spans="1:17" ht="51.75" customHeight="1" x14ac:dyDescent="0.25">
      <c r="A239" s="110" t="s">
        <v>861</v>
      </c>
      <c r="B239" s="971"/>
      <c r="C239" s="974"/>
      <c r="D239" s="815"/>
      <c r="E239" s="976"/>
      <c r="F239" s="817"/>
      <c r="G239" s="817"/>
      <c r="H239" s="884"/>
      <c r="I239" s="817"/>
      <c r="J239" s="817"/>
      <c r="K239" s="817"/>
      <c r="L239" s="817"/>
      <c r="M239" s="65" t="str">
        <f>IFERROR(INDEX('Controles de Corrupción'!$C$10:$AZ$251,MATCH(A239,'Controles de Corrupción'!$B$10:$B$251,0),4),"")</f>
        <v/>
      </c>
      <c r="N239" s="65" t="str">
        <f>IFERROR(INDEX('Controles de Corrupción'!$C$10:$AZ$251,MATCH(A239,'Controles de Corrupción'!$B$10:$B$251,0),40),"")</f>
        <v/>
      </c>
      <c r="O239" s="65" t="str">
        <f>IFERROR(INDEX('Controles de Corrupción'!$C$10:$AZ$251,MATCH(A239,'Controles de Corrupción'!$B$10:$B$251,0),41),"")</f>
        <v/>
      </c>
      <c r="P239" s="65" t="str">
        <f>IFERROR(INDEX('Controles de Corrupción'!$C$10:$AZ$251,MATCH(A239,'Controles de Corrupción'!$B$10:$B$251,0),42),"")</f>
        <v/>
      </c>
      <c r="Q239" s="57" t="str">
        <f>IFERROR(INDEX('Controles de Corrupción'!$C$10:$AZ$251,MATCH(A239,'Controles de Corrupción'!$B$10:$B$251,0),47),"")</f>
        <v/>
      </c>
    </row>
    <row r="240" spans="1:17" ht="51.75" customHeight="1" x14ac:dyDescent="0.25">
      <c r="A240" s="110" t="s">
        <v>862</v>
      </c>
      <c r="B240" s="972"/>
      <c r="C240" s="974"/>
      <c r="D240" s="815"/>
      <c r="E240" s="976"/>
      <c r="F240" s="817"/>
      <c r="G240" s="817"/>
      <c r="H240" s="885"/>
      <c r="I240" s="817"/>
      <c r="J240" s="817"/>
      <c r="K240" s="817"/>
      <c r="L240" s="817"/>
      <c r="M240" s="65" t="str">
        <f>IFERROR(INDEX('Controles de Corrupción'!$C$10:$AZ$251,MATCH(A240,'Controles de Corrupción'!$B$10:$B$251,0),4),"")</f>
        <v/>
      </c>
      <c r="N240" s="65" t="str">
        <f>IFERROR(INDEX('Controles de Corrupción'!$C$10:$AZ$251,MATCH(A240,'Controles de Corrupción'!$B$10:$B$251,0),40),"")</f>
        <v/>
      </c>
      <c r="O240" s="65" t="str">
        <f>IFERROR(INDEX('Controles de Corrupción'!$C$10:$AZ$251,MATCH(A240,'Controles de Corrupción'!$B$10:$B$251,0),41),"")</f>
        <v/>
      </c>
      <c r="P240" s="65" t="str">
        <f>IFERROR(INDEX('Controles de Corrupción'!$C$10:$AZ$251,MATCH(A240,'Controles de Corrupción'!$B$10:$B$251,0),42),"")</f>
        <v/>
      </c>
      <c r="Q240" s="57" t="str">
        <f>IFERROR(INDEX('Controles de Corrupción'!$C$10:$AZ$251,MATCH(A240,'Controles de Corrupción'!$B$10:$B$251,0),47),"")</f>
        <v/>
      </c>
    </row>
    <row r="241" spans="1:17" ht="51.75" customHeight="1" x14ac:dyDescent="0.25">
      <c r="A241" s="110" t="s">
        <v>863</v>
      </c>
      <c r="B241" s="970"/>
      <c r="C241" s="973" t="str">
        <f>IFERROR(INDEX('Riesgos de Corrupción'!$B$11:$BN$100,MATCH('Mapa Riesgo Corrupción'!B241,'Riesgos de Corrupción'!$B$11:$B$100,0),2),"")</f>
        <v/>
      </c>
      <c r="D241" s="814" t="str">
        <f>IFERROR(INDEX('Riesgos de Corrupción'!$B$11:$BN$100,MATCH('Mapa Riesgo Corrupción'!B241,'Riesgos de Corrupción'!$B$11:$B$100,0),4),"")</f>
        <v/>
      </c>
      <c r="E241" s="975" t="str">
        <f>IFERROR(INDEX('Riesgos de Corrupción'!$B$11:$BN$100,MATCH('Mapa Riesgo Corrupción'!B241,'Riesgos de Corrupción'!$B$11:$B$100,0),5),"")</f>
        <v/>
      </c>
      <c r="F241" s="816" t="str">
        <f>IFERROR(INDEX('Riesgos de Corrupción'!$B$11:$BN$100,MATCH('Mapa Riesgo Corrupción'!B241,'Riesgos de Corrupción'!$B$11:$B$100,0),18),"")</f>
        <v/>
      </c>
      <c r="G241" s="816" t="str">
        <f>IFERROR(INDEX('Riesgos de Corrupción'!$B$11:$BN$100,MATCH('Mapa Riesgo Corrupción'!B241,'Riesgos de Corrupción'!$B$11:$B$100,0),63),"")</f>
        <v/>
      </c>
      <c r="H241" s="883" t="str">
        <f>IFERROR(INDEX('Riesgos de Corrupción'!$B$11:$BN$100,MATCH('Mapa Riesgo Corrupción'!B241,'Riesgos de Corrupción'!$B$11:$B$100,0),64),"")</f>
        <v/>
      </c>
      <c r="I241" s="816" t="str">
        <f>IFERROR(INDEX('Controles de Corrupción'!$C$10:$AZ$251,MATCH('Mapa Riesgo Corrupción'!B241,'Controles de Corrupción'!$C$10:$C$251,0),33),"")</f>
        <v/>
      </c>
      <c r="J241" s="816" t="str">
        <f>IFERROR(INDEX('Controles de Corrupción'!$C$10:$AZ$251,MATCH('Mapa Riesgo Corrupción'!B241,'Controles de Corrupción'!$C$10:$C$251,0),36),"")</f>
        <v/>
      </c>
      <c r="K241" s="816" t="str">
        <f>IFERROR(INDEX('Controles de Corrupción'!$C$10:$AZ$251,MATCH('Mapa Riesgo Corrupción'!B241,'Controles de Corrupción'!$C$10:$C$251,0),37),"")</f>
        <v/>
      </c>
      <c r="L241" s="816" t="str">
        <f>IFERROR(INDEX('Controles de Corrupción'!$C$10:$AZ$251,MATCH('Mapa Riesgo Corrupción'!B241,'Controles de Corrupción'!$C$10:$C$251,0),38),"")</f>
        <v/>
      </c>
      <c r="M241" s="65" t="str">
        <f>IFERROR(INDEX('Controles de Corrupción'!$C$10:$AZ$251,MATCH(A241,'Controles de Corrupción'!$B$10:$B$251,0),4),"")</f>
        <v/>
      </c>
      <c r="N241" s="65" t="str">
        <f>IFERROR(INDEX('Controles de Corrupción'!$C$10:$AZ$251,MATCH(A241,'Controles de Corrupción'!$B$10:$B$251,0),40),"")</f>
        <v/>
      </c>
      <c r="O241" s="65" t="str">
        <f>IFERROR(INDEX('Controles de Corrupción'!$C$10:$AZ$251,MATCH(A241,'Controles de Corrupción'!$B$10:$B$251,0),41),"")</f>
        <v/>
      </c>
      <c r="P241" s="65" t="str">
        <f>IFERROR(INDEX('Controles de Corrupción'!$C$10:$AZ$251,MATCH(A241,'Controles de Corrupción'!$B$10:$B$251,0),42),"")</f>
        <v/>
      </c>
      <c r="Q241" s="57" t="str">
        <f>IFERROR(INDEX('Controles de Corrupción'!$C$10:$AZ$251,MATCH(A241,'Controles de Corrupción'!$B$10:$B$251,0),47),"")</f>
        <v/>
      </c>
    </row>
    <row r="242" spans="1:17" ht="51.75" customHeight="1" x14ac:dyDescent="0.25">
      <c r="A242" s="110" t="s">
        <v>864</v>
      </c>
      <c r="B242" s="971"/>
      <c r="C242" s="974"/>
      <c r="D242" s="815"/>
      <c r="E242" s="976"/>
      <c r="F242" s="817"/>
      <c r="G242" s="817"/>
      <c r="H242" s="884"/>
      <c r="I242" s="817"/>
      <c r="J242" s="817"/>
      <c r="K242" s="817"/>
      <c r="L242" s="817"/>
      <c r="M242" s="65" t="str">
        <f>IFERROR(INDEX('Controles de Corrupción'!$C$10:$AZ$251,MATCH(A242,'Controles de Corrupción'!$B$10:$B$251,0),4),"")</f>
        <v/>
      </c>
      <c r="N242" s="65" t="str">
        <f>IFERROR(INDEX('Controles de Corrupción'!$C$10:$AZ$251,MATCH(A242,'Controles de Corrupción'!$B$10:$B$251,0),40),"")</f>
        <v/>
      </c>
      <c r="O242" s="65" t="str">
        <f>IFERROR(INDEX('Controles de Corrupción'!$C$10:$AZ$251,MATCH(A242,'Controles de Corrupción'!$B$10:$B$251,0),41),"")</f>
        <v/>
      </c>
      <c r="P242" s="65" t="str">
        <f>IFERROR(INDEX('Controles de Corrupción'!$C$10:$AZ$251,MATCH(A242,'Controles de Corrupción'!$B$10:$B$251,0),42),"")</f>
        <v/>
      </c>
      <c r="Q242" s="57" t="str">
        <f>IFERROR(INDEX('Controles de Corrupción'!$C$10:$AZ$251,MATCH(A242,'Controles de Corrupción'!$B$10:$B$251,0),47),"")</f>
        <v/>
      </c>
    </row>
    <row r="243" spans="1:17" ht="51.75" customHeight="1" x14ac:dyDescent="0.25">
      <c r="A243" s="110" t="s">
        <v>865</v>
      </c>
      <c r="B243" s="971"/>
      <c r="C243" s="974"/>
      <c r="D243" s="815"/>
      <c r="E243" s="976"/>
      <c r="F243" s="817"/>
      <c r="G243" s="817"/>
      <c r="H243" s="884"/>
      <c r="I243" s="817"/>
      <c r="J243" s="817"/>
      <c r="K243" s="817"/>
      <c r="L243" s="817"/>
      <c r="M243" s="65" t="str">
        <f>IFERROR(INDEX('Controles de Corrupción'!$C$10:$AZ$251,MATCH(A243,'Controles de Corrupción'!$B$10:$B$251,0),4),"")</f>
        <v/>
      </c>
      <c r="N243" s="65" t="str">
        <f>IFERROR(INDEX('Controles de Corrupción'!$C$10:$AZ$251,MATCH(A243,'Controles de Corrupción'!$B$10:$B$251,0),40),"")</f>
        <v/>
      </c>
      <c r="O243" s="65" t="str">
        <f>IFERROR(INDEX('Controles de Corrupción'!$C$10:$AZ$251,MATCH(A243,'Controles de Corrupción'!$B$10:$B$251,0),41),"")</f>
        <v/>
      </c>
      <c r="P243" s="65" t="str">
        <f>IFERROR(INDEX('Controles de Corrupción'!$C$10:$AZ$251,MATCH(A243,'Controles de Corrupción'!$B$10:$B$251,0),42),"")</f>
        <v/>
      </c>
      <c r="Q243" s="57" t="str">
        <f>IFERROR(INDEX('Controles de Corrupción'!$C$10:$AZ$251,MATCH(A243,'Controles de Corrupción'!$B$10:$B$251,0),47),"")</f>
        <v/>
      </c>
    </row>
    <row r="244" spans="1:17" ht="51.75" customHeight="1" x14ac:dyDescent="0.25">
      <c r="A244" s="110" t="s">
        <v>866</v>
      </c>
      <c r="B244" s="971"/>
      <c r="C244" s="974"/>
      <c r="D244" s="815"/>
      <c r="E244" s="976"/>
      <c r="F244" s="817"/>
      <c r="G244" s="817"/>
      <c r="H244" s="884"/>
      <c r="I244" s="817"/>
      <c r="J244" s="817"/>
      <c r="K244" s="817"/>
      <c r="L244" s="817"/>
      <c r="M244" s="65" t="str">
        <f>IFERROR(INDEX('Controles de Corrupción'!$C$10:$AZ$251,MATCH(A244,'Controles de Corrupción'!$B$10:$B$251,0),4),"")</f>
        <v/>
      </c>
      <c r="N244" s="65" t="str">
        <f>IFERROR(INDEX('Controles de Corrupción'!$C$10:$AZ$251,MATCH(A244,'Controles de Corrupción'!$B$10:$B$251,0),40),"")</f>
        <v/>
      </c>
      <c r="O244" s="65" t="str">
        <f>IFERROR(INDEX('Controles de Corrupción'!$C$10:$AZ$251,MATCH(A244,'Controles de Corrupción'!$B$10:$B$251,0),41),"")</f>
        <v/>
      </c>
      <c r="P244" s="65" t="str">
        <f>IFERROR(INDEX('Controles de Corrupción'!$C$10:$AZ$251,MATCH(A244,'Controles de Corrupción'!$B$10:$B$251,0),42),"")</f>
        <v/>
      </c>
      <c r="Q244" s="57" t="str">
        <f>IFERROR(INDEX('Controles de Corrupción'!$C$10:$AZ$251,MATCH(A244,'Controles de Corrupción'!$B$10:$B$251,0),47),"")</f>
        <v/>
      </c>
    </row>
    <row r="245" spans="1:17" ht="51.75" customHeight="1" x14ac:dyDescent="0.25">
      <c r="A245" s="110" t="s">
        <v>867</v>
      </c>
      <c r="B245" s="971"/>
      <c r="C245" s="974"/>
      <c r="D245" s="815"/>
      <c r="E245" s="976"/>
      <c r="F245" s="817"/>
      <c r="G245" s="817"/>
      <c r="H245" s="884"/>
      <c r="I245" s="817"/>
      <c r="J245" s="817"/>
      <c r="K245" s="817"/>
      <c r="L245" s="817"/>
      <c r="M245" s="65" t="str">
        <f>IFERROR(INDEX('Controles de Corrupción'!$C$10:$AZ$251,MATCH(A245,'Controles de Corrupción'!$B$10:$B$251,0),4),"")</f>
        <v/>
      </c>
      <c r="N245" s="65" t="str">
        <f>IFERROR(INDEX('Controles de Corrupción'!$C$10:$AZ$251,MATCH(A245,'Controles de Corrupción'!$B$10:$B$251,0),40),"")</f>
        <v/>
      </c>
      <c r="O245" s="65" t="str">
        <f>IFERROR(INDEX('Controles de Corrupción'!$C$10:$AZ$251,MATCH(A245,'Controles de Corrupción'!$B$10:$B$251,0),41),"")</f>
        <v/>
      </c>
      <c r="P245" s="65" t="str">
        <f>IFERROR(INDEX('Controles de Corrupción'!$C$10:$AZ$251,MATCH(A245,'Controles de Corrupción'!$B$10:$B$251,0),42),"")</f>
        <v/>
      </c>
      <c r="Q245" s="57" t="str">
        <f>IFERROR(INDEX('Controles de Corrupción'!$C$10:$AZ$251,MATCH(A245,'Controles de Corrupción'!$B$10:$B$251,0),47),"")</f>
        <v/>
      </c>
    </row>
    <row r="246" spans="1:17" ht="51.75" customHeight="1" x14ac:dyDescent="0.25">
      <c r="A246" s="110" t="s">
        <v>868</v>
      </c>
      <c r="B246" s="972"/>
      <c r="C246" s="974"/>
      <c r="D246" s="815"/>
      <c r="E246" s="976"/>
      <c r="F246" s="817"/>
      <c r="G246" s="817"/>
      <c r="H246" s="885"/>
      <c r="I246" s="817"/>
      <c r="J246" s="817"/>
      <c r="K246" s="817"/>
      <c r="L246" s="817"/>
      <c r="M246" s="65" t="str">
        <f>IFERROR(INDEX('Controles de Corrupción'!$C$10:$AZ$251,MATCH(A246,'Controles de Corrupción'!$B$10:$B$251,0),4),"")</f>
        <v/>
      </c>
      <c r="N246" s="65" t="str">
        <f>IFERROR(INDEX('Controles de Corrupción'!$C$10:$AZ$251,MATCH(A246,'Controles de Corrupción'!$B$10:$B$251,0),40),"")</f>
        <v/>
      </c>
      <c r="O246" s="65" t="str">
        <f>IFERROR(INDEX('Controles de Corrupción'!$C$10:$AZ$251,MATCH(A246,'Controles de Corrupción'!$B$10:$B$251,0),41),"")</f>
        <v/>
      </c>
      <c r="P246" s="65" t="str">
        <f>IFERROR(INDEX('Controles de Corrupción'!$C$10:$AZ$251,MATCH(A246,'Controles de Corrupción'!$B$10:$B$251,0),42),"")</f>
        <v/>
      </c>
      <c r="Q246" s="57" t="str">
        <f>IFERROR(INDEX('Controles de Corrupción'!$C$10:$AZ$251,MATCH(A246,'Controles de Corrupción'!$B$10:$B$251,0),47),"")</f>
        <v/>
      </c>
    </row>
    <row r="247" spans="1:17" ht="51.75" customHeight="1" x14ac:dyDescent="0.25">
      <c r="A247" s="110" t="s">
        <v>869</v>
      </c>
      <c r="B247" s="970"/>
      <c r="C247" s="973" t="str">
        <f>IFERROR(INDEX('Riesgos de Corrupción'!$B$11:$BN$100,MATCH('Mapa Riesgo Corrupción'!B247,'Riesgos de Corrupción'!$B$11:$B$100,0),2),"")</f>
        <v/>
      </c>
      <c r="D247" s="814" t="str">
        <f>IFERROR(INDEX('Riesgos de Corrupción'!$B$11:$BN$100,MATCH('Mapa Riesgo Corrupción'!B247,'Riesgos de Corrupción'!$B$11:$B$100,0),4),"")</f>
        <v/>
      </c>
      <c r="E247" s="975" t="str">
        <f>IFERROR(INDEX('Riesgos de Corrupción'!$B$11:$BN$100,MATCH('Mapa Riesgo Corrupción'!B247,'Riesgos de Corrupción'!$B$11:$B$100,0),5),"")</f>
        <v/>
      </c>
      <c r="F247" s="816" t="str">
        <f>IFERROR(INDEX('Riesgos de Corrupción'!$B$11:$BN$100,MATCH('Mapa Riesgo Corrupción'!B247,'Riesgos de Corrupción'!$B$11:$B$100,0),18),"")</f>
        <v/>
      </c>
      <c r="G247" s="816" t="str">
        <f>IFERROR(INDEX('Riesgos de Corrupción'!$B$11:$BN$100,MATCH('Mapa Riesgo Corrupción'!B247,'Riesgos de Corrupción'!$B$11:$B$100,0),63),"")</f>
        <v/>
      </c>
      <c r="H247" s="883" t="str">
        <f>IFERROR(INDEX('Riesgos de Corrupción'!$B$11:$BN$100,MATCH('Mapa Riesgo Corrupción'!B247,'Riesgos de Corrupción'!$B$11:$B$100,0),64),"")</f>
        <v/>
      </c>
      <c r="I247" s="816" t="str">
        <f>IFERROR(INDEX('Controles de Corrupción'!$C$10:$AZ$251,MATCH('Mapa Riesgo Corrupción'!B247,'Controles de Corrupción'!$C$10:$C$251,0),33),"")</f>
        <v/>
      </c>
      <c r="J247" s="816" t="str">
        <f>IFERROR(INDEX('Controles de Corrupción'!$C$10:$AZ$251,MATCH('Mapa Riesgo Corrupción'!B247,'Controles de Corrupción'!$C$10:$C$251,0),36),"")</f>
        <v/>
      </c>
      <c r="K247" s="816" t="str">
        <f>IFERROR(INDEX('Controles de Corrupción'!$C$10:$AZ$251,MATCH('Mapa Riesgo Corrupción'!B247,'Controles de Corrupción'!$C$10:$C$251,0),37),"")</f>
        <v/>
      </c>
      <c r="L247" s="816" t="str">
        <f>IFERROR(INDEX('Controles de Corrupción'!$C$10:$AZ$251,MATCH('Mapa Riesgo Corrupción'!B247,'Controles de Corrupción'!$C$10:$C$251,0),38),"")</f>
        <v/>
      </c>
      <c r="M247" s="65" t="str">
        <f>IFERROR(INDEX('Controles de Corrupción'!$C$10:$AZ$251,MATCH(A247,'Controles de Corrupción'!$B$10:$B$251,0),4),"")</f>
        <v/>
      </c>
      <c r="N247" s="65" t="str">
        <f>IFERROR(INDEX('Controles de Corrupción'!$C$10:$AZ$251,MATCH(A247,'Controles de Corrupción'!$B$10:$B$251,0),40),"")</f>
        <v/>
      </c>
      <c r="O247" s="65" t="str">
        <f>IFERROR(INDEX('Controles de Corrupción'!$C$10:$AZ$251,MATCH(A247,'Controles de Corrupción'!$B$10:$B$251,0),41),"")</f>
        <v/>
      </c>
      <c r="P247" s="65" t="str">
        <f>IFERROR(INDEX('Controles de Corrupción'!$C$10:$AZ$251,MATCH(A247,'Controles de Corrupción'!$B$10:$B$251,0),42),"")</f>
        <v/>
      </c>
      <c r="Q247" s="57" t="str">
        <f>IFERROR(INDEX('Controles de Corrupción'!$C$10:$AZ$251,MATCH(A247,'Controles de Corrupción'!$B$10:$B$251,0),47),"")</f>
        <v/>
      </c>
    </row>
    <row r="248" spans="1:17" ht="51.75" customHeight="1" x14ac:dyDescent="0.25">
      <c r="A248" s="110" t="s">
        <v>870</v>
      </c>
      <c r="B248" s="971"/>
      <c r="C248" s="974"/>
      <c r="D248" s="815"/>
      <c r="E248" s="976"/>
      <c r="F248" s="817"/>
      <c r="G248" s="817"/>
      <c r="H248" s="884"/>
      <c r="I248" s="817"/>
      <c r="J248" s="817"/>
      <c r="K248" s="817"/>
      <c r="L248" s="817"/>
      <c r="M248" s="65" t="str">
        <f>IFERROR(INDEX('Controles de Corrupción'!$C$10:$AZ$251,MATCH(A248,'Controles de Corrupción'!$B$10:$B$251,0),4),"")</f>
        <v/>
      </c>
      <c r="N248" s="65" t="str">
        <f>IFERROR(INDEX('Controles de Corrupción'!$C$10:$AZ$251,MATCH(A248,'Controles de Corrupción'!$B$10:$B$251,0),40),"")</f>
        <v/>
      </c>
      <c r="O248" s="65" t="str">
        <f>IFERROR(INDEX('Controles de Corrupción'!$C$10:$AZ$251,MATCH(A248,'Controles de Corrupción'!$B$10:$B$251,0),41),"")</f>
        <v/>
      </c>
      <c r="P248" s="65" t="str">
        <f>IFERROR(INDEX('Controles de Corrupción'!$C$10:$AZ$251,MATCH(A248,'Controles de Corrupción'!$B$10:$B$251,0),42),"")</f>
        <v/>
      </c>
      <c r="Q248" s="57" t="str">
        <f>IFERROR(INDEX('Controles de Corrupción'!$C$10:$AZ$251,MATCH(A248,'Controles de Corrupción'!$B$10:$B$251,0),47),"")</f>
        <v/>
      </c>
    </row>
    <row r="249" spans="1:17" ht="51.75" customHeight="1" x14ac:dyDescent="0.25">
      <c r="A249" s="110" t="s">
        <v>871</v>
      </c>
      <c r="B249" s="971"/>
      <c r="C249" s="974"/>
      <c r="D249" s="815"/>
      <c r="E249" s="976"/>
      <c r="F249" s="817"/>
      <c r="G249" s="817"/>
      <c r="H249" s="884"/>
      <c r="I249" s="817"/>
      <c r="J249" s="817"/>
      <c r="K249" s="817"/>
      <c r="L249" s="817"/>
      <c r="M249" s="65" t="str">
        <f>IFERROR(INDEX('Controles de Corrupción'!$C$10:$AZ$251,MATCH(A249,'Controles de Corrupción'!$B$10:$B$251,0),4),"")</f>
        <v/>
      </c>
      <c r="N249" s="65" t="str">
        <f>IFERROR(INDEX('Controles de Corrupción'!$C$10:$AZ$251,MATCH(A249,'Controles de Corrupción'!$B$10:$B$251,0),40),"")</f>
        <v/>
      </c>
      <c r="O249" s="65" t="str">
        <f>IFERROR(INDEX('Controles de Corrupción'!$C$10:$AZ$251,MATCH(A249,'Controles de Corrupción'!$B$10:$B$251,0),41),"")</f>
        <v/>
      </c>
      <c r="P249" s="65" t="str">
        <f>IFERROR(INDEX('Controles de Corrupción'!$C$10:$AZ$251,MATCH(A249,'Controles de Corrupción'!$B$10:$B$251,0),42),"")</f>
        <v/>
      </c>
      <c r="Q249" s="57" t="str">
        <f>IFERROR(INDEX('Controles de Corrupción'!$C$10:$AZ$251,MATCH(A249,'Controles de Corrupción'!$B$10:$B$251,0),47),"")</f>
        <v/>
      </c>
    </row>
    <row r="250" spans="1:17" ht="51.75" customHeight="1" x14ac:dyDescent="0.25">
      <c r="A250" s="110" t="s">
        <v>872</v>
      </c>
      <c r="B250" s="971"/>
      <c r="C250" s="974"/>
      <c r="D250" s="815"/>
      <c r="E250" s="976"/>
      <c r="F250" s="817"/>
      <c r="G250" s="817"/>
      <c r="H250" s="884"/>
      <c r="I250" s="817"/>
      <c r="J250" s="817"/>
      <c r="K250" s="817"/>
      <c r="L250" s="817"/>
      <c r="M250" s="65" t="str">
        <f>IFERROR(INDEX('Controles de Corrupción'!$C$10:$AZ$251,MATCH(A250,'Controles de Corrupción'!$B$10:$B$251,0),4),"")</f>
        <v/>
      </c>
      <c r="N250" s="65" t="str">
        <f>IFERROR(INDEX('Controles de Corrupción'!$C$10:$AZ$251,MATCH(A250,'Controles de Corrupción'!$B$10:$B$251,0),40),"")</f>
        <v/>
      </c>
      <c r="O250" s="65" t="str">
        <f>IFERROR(INDEX('Controles de Corrupción'!$C$10:$AZ$251,MATCH(A250,'Controles de Corrupción'!$B$10:$B$251,0),41),"")</f>
        <v/>
      </c>
      <c r="P250" s="65" t="str">
        <f>IFERROR(INDEX('Controles de Corrupción'!$C$10:$AZ$251,MATCH(A250,'Controles de Corrupción'!$B$10:$B$251,0),42),"")</f>
        <v/>
      </c>
      <c r="Q250" s="57" t="str">
        <f>IFERROR(INDEX('Controles de Corrupción'!$C$10:$AZ$251,MATCH(A250,'Controles de Corrupción'!$B$10:$B$251,0),47),"")</f>
        <v/>
      </c>
    </row>
    <row r="251" spans="1:17" ht="51.75" customHeight="1" x14ac:dyDescent="0.25">
      <c r="A251" s="110" t="s">
        <v>873</v>
      </c>
      <c r="B251" s="971"/>
      <c r="C251" s="974"/>
      <c r="D251" s="815"/>
      <c r="E251" s="976"/>
      <c r="F251" s="817"/>
      <c r="G251" s="817"/>
      <c r="H251" s="884"/>
      <c r="I251" s="817"/>
      <c r="J251" s="817"/>
      <c r="K251" s="817"/>
      <c r="L251" s="817"/>
      <c r="M251" s="65" t="str">
        <f>IFERROR(INDEX('Controles de Corrupción'!$C$10:$AZ$251,MATCH(A251,'Controles de Corrupción'!$B$10:$B$251,0),4),"")</f>
        <v/>
      </c>
      <c r="N251" s="65" t="str">
        <f>IFERROR(INDEX('Controles de Corrupción'!$C$10:$AZ$251,MATCH(A251,'Controles de Corrupción'!$B$10:$B$251,0),40),"")</f>
        <v/>
      </c>
      <c r="O251" s="65" t="str">
        <f>IFERROR(INDEX('Controles de Corrupción'!$C$10:$AZ$251,MATCH(A251,'Controles de Corrupción'!$B$10:$B$251,0),41),"")</f>
        <v/>
      </c>
      <c r="P251" s="65" t="str">
        <f>IFERROR(INDEX('Controles de Corrupción'!$C$10:$AZ$251,MATCH(A251,'Controles de Corrupción'!$B$10:$B$251,0),42),"")</f>
        <v/>
      </c>
      <c r="Q251" s="57" t="str">
        <f>IFERROR(INDEX('Controles de Corrupción'!$C$10:$AZ$251,MATCH(A251,'Controles de Corrupción'!$B$10:$B$251,0),47),"")</f>
        <v/>
      </c>
    </row>
    <row r="252" spans="1:17" ht="51.75" customHeight="1" x14ac:dyDescent="0.25">
      <c r="A252" s="110" t="s">
        <v>874</v>
      </c>
      <c r="B252" s="972"/>
      <c r="C252" s="974"/>
      <c r="D252" s="815"/>
      <c r="E252" s="976"/>
      <c r="F252" s="817"/>
      <c r="G252" s="817"/>
      <c r="H252" s="885"/>
      <c r="I252" s="817"/>
      <c r="J252" s="817"/>
      <c r="K252" s="817"/>
      <c r="L252" s="817"/>
      <c r="M252" s="65" t="str">
        <f>IFERROR(INDEX('Controles de Corrupción'!$C$10:$AZ$251,MATCH(A252,'Controles de Corrupción'!$B$10:$B$251,0),4),"")</f>
        <v/>
      </c>
      <c r="N252" s="65" t="str">
        <f>IFERROR(INDEX('Controles de Corrupción'!$C$10:$AZ$251,MATCH(A252,'Controles de Corrupción'!$B$10:$B$251,0),40),"")</f>
        <v/>
      </c>
      <c r="O252" s="65" t="str">
        <f>IFERROR(INDEX('Controles de Corrupción'!$C$10:$AZ$251,MATCH(A252,'Controles de Corrupción'!$B$10:$B$251,0),41),"")</f>
        <v/>
      </c>
      <c r="P252" s="65" t="str">
        <f>IFERROR(INDEX('Controles de Corrupción'!$C$10:$AZ$251,MATCH(A252,'Controles de Corrupción'!$B$10:$B$251,0),42),"")</f>
        <v/>
      </c>
      <c r="Q252" s="57" t="str">
        <f>IFERROR(INDEX('Controles de Corrupción'!$C$10:$AZ$251,MATCH(A252,'Controles de Corrupción'!$B$10:$B$251,0),47),"")</f>
        <v/>
      </c>
    </row>
    <row r="253" spans="1:17" ht="51.75" customHeight="1" x14ac:dyDescent="0.25">
      <c r="A253" s="110" t="s">
        <v>875</v>
      </c>
      <c r="B253" s="970"/>
      <c r="C253" s="973" t="str">
        <f>IFERROR(INDEX('Riesgos de Corrupción'!$B$11:$BN$100,MATCH('Mapa Riesgo Corrupción'!B253,'Riesgos de Corrupción'!$B$11:$B$100,0),2),"")</f>
        <v/>
      </c>
      <c r="D253" s="814" t="str">
        <f>IFERROR(INDEX('Riesgos de Corrupción'!$B$11:$BN$100,MATCH('Mapa Riesgo Corrupción'!B253,'Riesgos de Corrupción'!$B$11:$B$100,0),4),"")</f>
        <v/>
      </c>
      <c r="E253" s="975" t="str">
        <f>IFERROR(INDEX('Riesgos de Corrupción'!$B$11:$BN$100,MATCH('Mapa Riesgo Corrupción'!B253,'Riesgos de Corrupción'!$B$11:$B$100,0),5),"")</f>
        <v/>
      </c>
      <c r="F253" s="816" t="str">
        <f>IFERROR(INDEX('Riesgos de Corrupción'!$B$11:$BN$100,MATCH('Mapa Riesgo Corrupción'!B253,'Riesgos de Corrupción'!$B$11:$B$100,0),18),"")</f>
        <v/>
      </c>
      <c r="G253" s="816" t="str">
        <f>IFERROR(INDEX('Riesgos de Corrupción'!$B$11:$BN$100,MATCH('Mapa Riesgo Corrupción'!B253,'Riesgos de Corrupción'!$B$11:$B$100,0),63),"")</f>
        <v/>
      </c>
      <c r="H253" s="883" t="str">
        <f>IFERROR(INDEX('Riesgos de Corrupción'!$B$11:$BN$100,MATCH('Mapa Riesgo Corrupción'!B253,'Riesgos de Corrupción'!$B$11:$B$100,0),64),"")</f>
        <v/>
      </c>
      <c r="I253" s="816" t="str">
        <f>IFERROR(INDEX('Controles de Corrupción'!$C$10:$AZ$251,MATCH('Mapa Riesgo Corrupción'!B253,'Controles de Corrupción'!$C$10:$C$251,0),33),"")</f>
        <v/>
      </c>
      <c r="J253" s="816" t="str">
        <f>IFERROR(INDEX('Controles de Corrupción'!$C$10:$AZ$251,MATCH('Mapa Riesgo Corrupción'!B253,'Controles de Corrupción'!$C$10:$C$251,0),36),"")</f>
        <v/>
      </c>
      <c r="K253" s="816" t="str">
        <f>IFERROR(INDEX('Controles de Corrupción'!$C$10:$AZ$251,MATCH('Mapa Riesgo Corrupción'!B253,'Controles de Corrupción'!$C$10:$C$251,0),37),"")</f>
        <v/>
      </c>
      <c r="L253" s="816" t="str">
        <f>IFERROR(INDEX('Controles de Corrupción'!$C$10:$AZ$251,MATCH('Mapa Riesgo Corrupción'!B253,'Controles de Corrupción'!$C$10:$C$251,0),38),"")</f>
        <v/>
      </c>
      <c r="M253" s="65" t="str">
        <f>IFERROR(INDEX('Controles de Corrupción'!$C$10:$AZ$251,MATCH(A253,'Controles de Corrupción'!$B$10:$B$251,0),4),"")</f>
        <v/>
      </c>
      <c r="N253" s="65" t="str">
        <f>IFERROR(INDEX('Controles de Corrupción'!$C$10:$AZ$251,MATCH(A253,'Controles de Corrupción'!$B$10:$B$251,0),40),"")</f>
        <v/>
      </c>
      <c r="O253" s="65" t="str">
        <f>IFERROR(INDEX('Controles de Corrupción'!$C$10:$AZ$251,MATCH(A253,'Controles de Corrupción'!$B$10:$B$251,0),41),"")</f>
        <v/>
      </c>
      <c r="P253" s="65" t="str">
        <f>IFERROR(INDEX('Controles de Corrupción'!$C$10:$AZ$251,MATCH(A253,'Controles de Corrupción'!$B$10:$B$251,0),42),"")</f>
        <v/>
      </c>
      <c r="Q253" s="57" t="str">
        <f>IFERROR(INDEX('Controles de Corrupción'!$C$10:$AZ$251,MATCH(A253,'Controles de Corrupción'!$B$10:$B$251,0),47),"")</f>
        <v/>
      </c>
    </row>
    <row r="254" spans="1:17" ht="51.75" customHeight="1" x14ac:dyDescent="0.25">
      <c r="A254" s="110" t="s">
        <v>876</v>
      </c>
      <c r="B254" s="971"/>
      <c r="C254" s="974"/>
      <c r="D254" s="815"/>
      <c r="E254" s="976"/>
      <c r="F254" s="817"/>
      <c r="G254" s="817"/>
      <c r="H254" s="884"/>
      <c r="I254" s="817"/>
      <c r="J254" s="817"/>
      <c r="K254" s="817"/>
      <c r="L254" s="817"/>
      <c r="M254" s="65" t="str">
        <f>IFERROR(INDEX('Controles de Corrupción'!$C$10:$AZ$251,MATCH(A254,'Controles de Corrupción'!$B$10:$B$251,0),4),"")</f>
        <v/>
      </c>
      <c r="N254" s="65" t="str">
        <f>IFERROR(INDEX('Controles de Corrupción'!$C$10:$AZ$251,MATCH(A254,'Controles de Corrupción'!$B$10:$B$251,0),40),"")</f>
        <v/>
      </c>
      <c r="O254" s="65" t="str">
        <f>IFERROR(INDEX('Controles de Corrupción'!$C$10:$AZ$251,MATCH(A254,'Controles de Corrupción'!$B$10:$B$251,0),41),"")</f>
        <v/>
      </c>
      <c r="P254" s="65" t="str">
        <f>IFERROR(INDEX('Controles de Corrupción'!$C$10:$AZ$251,MATCH(A254,'Controles de Corrupción'!$B$10:$B$251,0),42),"")</f>
        <v/>
      </c>
      <c r="Q254" s="57" t="str">
        <f>IFERROR(INDEX('Controles de Corrupción'!$C$10:$AZ$251,MATCH(A254,'Controles de Corrupción'!$B$10:$B$251,0),47),"")</f>
        <v/>
      </c>
    </row>
    <row r="255" spans="1:17" ht="51.75" customHeight="1" x14ac:dyDescent="0.25">
      <c r="A255" s="110" t="s">
        <v>877</v>
      </c>
      <c r="B255" s="971"/>
      <c r="C255" s="974"/>
      <c r="D255" s="815"/>
      <c r="E255" s="976"/>
      <c r="F255" s="817"/>
      <c r="G255" s="817"/>
      <c r="H255" s="884"/>
      <c r="I255" s="817"/>
      <c r="J255" s="817"/>
      <c r="K255" s="817"/>
      <c r="L255" s="817"/>
      <c r="M255" s="65" t="str">
        <f>IFERROR(INDEX('Controles de Corrupción'!$C$10:$AZ$251,MATCH(A255,'Controles de Corrupción'!$B$10:$B$251,0),4),"")</f>
        <v/>
      </c>
      <c r="N255" s="65" t="str">
        <f>IFERROR(INDEX('Controles de Corrupción'!$C$10:$AZ$251,MATCH(A255,'Controles de Corrupción'!$B$10:$B$251,0),40),"")</f>
        <v/>
      </c>
      <c r="O255" s="65" t="str">
        <f>IFERROR(INDEX('Controles de Corrupción'!$C$10:$AZ$251,MATCH(A255,'Controles de Corrupción'!$B$10:$B$251,0),41),"")</f>
        <v/>
      </c>
      <c r="P255" s="65" t="str">
        <f>IFERROR(INDEX('Controles de Corrupción'!$C$10:$AZ$251,MATCH(A255,'Controles de Corrupción'!$B$10:$B$251,0),42),"")</f>
        <v/>
      </c>
      <c r="Q255" s="57" t="str">
        <f>IFERROR(INDEX('Controles de Corrupción'!$C$10:$AZ$251,MATCH(A255,'Controles de Corrupción'!$B$10:$B$251,0),47),"")</f>
        <v/>
      </c>
    </row>
    <row r="256" spans="1:17" ht="51.75" customHeight="1" x14ac:dyDescent="0.25">
      <c r="A256" s="110" t="s">
        <v>878</v>
      </c>
      <c r="B256" s="971"/>
      <c r="C256" s="974"/>
      <c r="D256" s="815"/>
      <c r="E256" s="976"/>
      <c r="F256" s="817"/>
      <c r="G256" s="817"/>
      <c r="H256" s="884"/>
      <c r="I256" s="817"/>
      <c r="J256" s="817"/>
      <c r="K256" s="817"/>
      <c r="L256" s="817"/>
      <c r="M256" s="65" t="str">
        <f>IFERROR(INDEX('Controles de Corrupción'!$C$10:$AZ$251,MATCH(A256,'Controles de Corrupción'!$B$10:$B$251,0),4),"")</f>
        <v/>
      </c>
      <c r="N256" s="65" t="str">
        <f>IFERROR(INDEX('Controles de Corrupción'!$C$10:$AZ$251,MATCH(A256,'Controles de Corrupción'!$B$10:$B$251,0),40),"")</f>
        <v/>
      </c>
      <c r="O256" s="65" t="str">
        <f>IFERROR(INDEX('Controles de Corrupción'!$C$10:$AZ$251,MATCH(A256,'Controles de Corrupción'!$B$10:$B$251,0),41),"")</f>
        <v/>
      </c>
      <c r="P256" s="65" t="str">
        <f>IFERROR(INDEX('Controles de Corrupción'!$C$10:$AZ$251,MATCH(A256,'Controles de Corrupción'!$B$10:$B$251,0),42),"")</f>
        <v/>
      </c>
      <c r="Q256" s="57" t="str">
        <f>IFERROR(INDEX('Controles de Corrupción'!$C$10:$AZ$251,MATCH(A256,'Controles de Corrupción'!$B$10:$B$251,0),47),"")</f>
        <v/>
      </c>
    </row>
    <row r="257" spans="1:17" ht="51.75" customHeight="1" x14ac:dyDescent="0.25">
      <c r="A257" s="110" t="s">
        <v>879</v>
      </c>
      <c r="B257" s="971"/>
      <c r="C257" s="974"/>
      <c r="D257" s="815"/>
      <c r="E257" s="976"/>
      <c r="F257" s="817"/>
      <c r="G257" s="817"/>
      <c r="H257" s="884"/>
      <c r="I257" s="817"/>
      <c r="J257" s="817"/>
      <c r="K257" s="817"/>
      <c r="L257" s="817"/>
      <c r="M257" s="65" t="str">
        <f>IFERROR(INDEX('Controles de Corrupción'!$C$10:$AZ$251,MATCH(A257,'Controles de Corrupción'!$B$10:$B$251,0),4),"")</f>
        <v/>
      </c>
      <c r="N257" s="65" t="str">
        <f>IFERROR(INDEX('Controles de Corrupción'!$C$10:$AZ$251,MATCH(A257,'Controles de Corrupción'!$B$10:$B$251,0),40),"")</f>
        <v/>
      </c>
      <c r="O257" s="65" t="str">
        <f>IFERROR(INDEX('Controles de Corrupción'!$C$10:$AZ$251,MATCH(A257,'Controles de Corrupción'!$B$10:$B$251,0),41),"")</f>
        <v/>
      </c>
      <c r="P257" s="65" t="str">
        <f>IFERROR(INDEX('Controles de Corrupción'!$C$10:$AZ$251,MATCH(A257,'Controles de Corrupción'!$B$10:$B$251,0),42),"")</f>
        <v/>
      </c>
      <c r="Q257" s="57" t="str">
        <f>IFERROR(INDEX('Controles de Corrupción'!$C$10:$AZ$251,MATCH(A257,'Controles de Corrupción'!$B$10:$B$251,0),47),"")</f>
        <v/>
      </c>
    </row>
    <row r="258" spans="1:17" ht="51.75" customHeight="1" x14ac:dyDescent="0.25">
      <c r="A258" s="110" t="s">
        <v>880</v>
      </c>
      <c r="B258" s="972"/>
      <c r="C258" s="974"/>
      <c r="D258" s="815"/>
      <c r="E258" s="976"/>
      <c r="F258" s="817"/>
      <c r="G258" s="817"/>
      <c r="H258" s="885"/>
      <c r="I258" s="817"/>
      <c r="J258" s="817"/>
      <c r="K258" s="817"/>
      <c r="L258" s="817"/>
      <c r="M258" s="65" t="str">
        <f>IFERROR(INDEX('Controles de Corrupción'!$C$10:$AZ$251,MATCH(A258,'Controles de Corrupción'!$B$10:$B$251,0),4),"")</f>
        <v/>
      </c>
      <c r="N258" s="65" t="str">
        <f>IFERROR(INDEX('Controles de Corrupción'!$C$10:$AZ$251,MATCH(A258,'Controles de Corrupción'!$B$10:$B$251,0),40),"")</f>
        <v/>
      </c>
      <c r="O258" s="65" t="str">
        <f>IFERROR(INDEX('Controles de Corrupción'!$C$10:$AZ$251,MATCH(A258,'Controles de Corrupción'!$B$10:$B$251,0),41),"")</f>
        <v/>
      </c>
      <c r="P258" s="65" t="str">
        <f>IFERROR(INDEX('Controles de Corrupción'!$C$10:$AZ$251,MATCH(A258,'Controles de Corrupción'!$B$10:$B$251,0),42),"")</f>
        <v/>
      </c>
      <c r="Q258" s="57" t="str">
        <f>IFERROR(INDEX('Controles de Corrupción'!$C$10:$AZ$251,MATCH(A258,'Controles de Corrupción'!$B$10:$B$251,0),47),"")</f>
        <v/>
      </c>
    </row>
    <row r="259" spans="1:17" ht="51.75" customHeight="1" x14ac:dyDescent="0.25">
      <c r="A259" s="110" t="s">
        <v>881</v>
      </c>
      <c r="B259" s="970"/>
      <c r="C259" s="973" t="str">
        <f>IFERROR(INDEX('Riesgos de Corrupción'!$B$11:$BN$100,MATCH('Mapa Riesgo Corrupción'!B259,'Riesgos de Corrupción'!$B$11:$B$100,0),2),"")</f>
        <v/>
      </c>
      <c r="D259" s="814" t="str">
        <f>IFERROR(INDEX('Riesgos de Corrupción'!$B$11:$BN$100,MATCH('Mapa Riesgo Corrupción'!B259,'Riesgos de Corrupción'!$B$11:$B$100,0),4),"")</f>
        <v/>
      </c>
      <c r="E259" s="975" t="str">
        <f>IFERROR(INDEX('Riesgos de Corrupción'!$B$11:$BN$100,MATCH('Mapa Riesgo Corrupción'!B259,'Riesgos de Corrupción'!$B$11:$B$100,0),5),"")</f>
        <v/>
      </c>
      <c r="F259" s="816" t="str">
        <f>IFERROR(INDEX('Riesgos de Corrupción'!$B$11:$BN$100,MATCH('Mapa Riesgo Corrupción'!B259,'Riesgos de Corrupción'!$B$11:$B$100,0),18),"")</f>
        <v/>
      </c>
      <c r="G259" s="816" t="str">
        <f>IFERROR(INDEX('Riesgos de Corrupción'!$B$11:$BN$100,MATCH('Mapa Riesgo Corrupción'!B259,'Riesgos de Corrupción'!$B$11:$B$100,0),63),"")</f>
        <v/>
      </c>
      <c r="H259" s="883" t="str">
        <f>IFERROR(INDEX('Riesgos de Corrupción'!$B$11:$BN$100,MATCH('Mapa Riesgo Corrupción'!B259,'Riesgos de Corrupción'!$B$11:$B$100,0),64),"")</f>
        <v/>
      </c>
      <c r="I259" s="816" t="str">
        <f>IFERROR(INDEX('Controles de Corrupción'!$C$10:$AZ$251,MATCH('Mapa Riesgo Corrupción'!B259,'Controles de Corrupción'!$C$10:$C$251,0),33),"")</f>
        <v/>
      </c>
      <c r="J259" s="816" t="str">
        <f>IFERROR(INDEX('Controles de Corrupción'!$C$10:$AZ$251,MATCH('Mapa Riesgo Corrupción'!B259,'Controles de Corrupción'!$C$10:$C$251,0),36),"")</f>
        <v/>
      </c>
      <c r="K259" s="816" t="str">
        <f>IFERROR(INDEX('Controles de Corrupción'!$C$10:$AZ$251,MATCH('Mapa Riesgo Corrupción'!B259,'Controles de Corrupción'!$C$10:$C$251,0),37),"")</f>
        <v/>
      </c>
      <c r="L259" s="816" t="str">
        <f>IFERROR(INDEX('Controles de Corrupción'!$C$10:$AZ$251,MATCH('Mapa Riesgo Corrupción'!B259,'Controles de Corrupción'!$C$10:$C$251,0),38),"")</f>
        <v/>
      </c>
      <c r="M259" s="65" t="str">
        <f>IFERROR(INDEX('Controles de Corrupción'!$C$10:$AZ$251,MATCH(A259,'Controles de Corrupción'!$B$10:$B$251,0),4),"")</f>
        <v/>
      </c>
      <c r="N259" s="65" t="str">
        <f>IFERROR(INDEX('Controles de Corrupción'!$C$10:$AZ$251,MATCH(A259,'Controles de Corrupción'!$B$10:$B$251,0),40),"")</f>
        <v/>
      </c>
      <c r="O259" s="65" t="str">
        <f>IFERROR(INDEX('Controles de Corrupción'!$C$10:$AZ$251,MATCH(A259,'Controles de Corrupción'!$B$10:$B$251,0),41),"")</f>
        <v/>
      </c>
      <c r="P259" s="65" t="str">
        <f>IFERROR(INDEX('Controles de Corrupción'!$C$10:$AZ$251,MATCH(A259,'Controles de Corrupción'!$B$10:$B$251,0),42),"")</f>
        <v/>
      </c>
      <c r="Q259" s="57" t="str">
        <f>IFERROR(INDEX('Controles de Corrupción'!$C$10:$AZ$251,MATCH(A259,'Controles de Corrupción'!$B$10:$B$251,0),47),"")</f>
        <v/>
      </c>
    </row>
    <row r="260" spans="1:17" ht="51.75" customHeight="1" x14ac:dyDescent="0.25">
      <c r="A260" s="110" t="s">
        <v>882</v>
      </c>
      <c r="B260" s="971"/>
      <c r="C260" s="974"/>
      <c r="D260" s="815"/>
      <c r="E260" s="976"/>
      <c r="F260" s="817"/>
      <c r="G260" s="817"/>
      <c r="H260" s="884"/>
      <c r="I260" s="817"/>
      <c r="J260" s="817"/>
      <c r="K260" s="817"/>
      <c r="L260" s="817"/>
      <c r="M260" s="65" t="str">
        <f>IFERROR(INDEX('Controles de Corrupción'!$C$10:$AZ$251,MATCH(A260,'Controles de Corrupción'!$B$10:$B$251,0),4),"")</f>
        <v/>
      </c>
      <c r="N260" s="65" t="str">
        <f>IFERROR(INDEX('Controles de Corrupción'!$C$10:$AZ$251,MATCH(A260,'Controles de Corrupción'!$B$10:$B$251,0),40),"")</f>
        <v/>
      </c>
      <c r="O260" s="65" t="str">
        <f>IFERROR(INDEX('Controles de Corrupción'!$C$10:$AZ$251,MATCH(A260,'Controles de Corrupción'!$B$10:$B$251,0),41),"")</f>
        <v/>
      </c>
      <c r="P260" s="65" t="str">
        <f>IFERROR(INDEX('Controles de Corrupción'!$C$10:$AZ$251,MATCH(A260,'Controles de Corrupción'!$B$10:$B$251,0),42),"")</f>
        <v/>
      </c>
      <c r="Q260" s="57" t="str">
        <f>IFERROR(INDEX('Controles de Corrupción'!$C$10:$AZ$251,MATCH(A260,'Controles de Corrupción'!$B$10:$B$251,0),47),"")</f>
        <v/>
      </c>
    </row>
    <row r="261" spans="1:17" ht="51.75" customHeight="1" x14ac:dyDescent="0.25">
      <c r="A261" s="110" t="s">
        <v>883</v>
      </c>
      <c r="B261" s="971"/>
      <c r="C261" s="974"/>
      <c r="D261" s="815"/>
      <c r="E261" s="976"/>
      <c r="F261" s="817"/>
      <c r="G261" s="817"/>
      <c r="H261" s="884"/>
      <c r="I261" s="817"/>
      <c r="J261" s="817"/>
      <c r="K261" s="817"/>
      <c r="L261" s="817"/>
      <c r="M261" s="65" t="str">
        <f>IFERROR(INDEX('Controles de Corrupción'!$C$10:$AZ$251,MATCH(A261,'Controles de Corrupción'!$B$10:$B$251,0),4),"")</f>
        <v/>
      </c>
      <c r="N261" s="65" t="str">
        <f>IFERROR(INDEX('Controles de Corrupción'!$C$10:$AZ$251,MATCH(A261,'Controles de Corrupción'!$B$10:$B$251,0),40),"")</f>
        <v/>
      </c>
      <c r="O261" s="65" t="str">
        <f>IFERROR(INDEX('Controles de Corrupción'!$C$10:$AZ$251,MATCH(A261,'Controles de Corrupción'!$B$10:$B$251,0),41),"")</f>
        <v/>
      </c>
      <c r="P261" s="65" t="str">
        <f>IFERROR(INDEX('Controles de Corrupción'!$C$10:$AZ$251,MATCH(A261,'Controles de Corrupción'!$B$10:$B$251,0),42),"")</f>
        <v/>
      </c>
      <c r="Q261" s="57" t="str">
        <f>IFERROR(INDEX('Controles de Corrupción'!$C$10:$AZ$251,MATCH(A261,'Controles de Corrupción'!$B$10:$B$251,0),47),"")</f>
        <v/>
      </c>
    </row>
    <row r="262" spans="1:17" ht="51.75" customHeight="1" x14ac:dyDescent="0.25">
      <c r="A262" s="110" t="s">
        <v>884</v>
      </c>
      <c r="B262" s="971"/>
      <c r="C262" s="974"/>
      <c r="D262" s="815"/>
      <c r="E262" s="976"/>
      <c r="F262" s="817"/>
      <c r="G262" s="817"/>
      <c r="H262" s="884"/>
      <c r="I262" s="817"/>
      <c r="J262" s="817"/>
      <c r="K262" s="817"/>
      <c r="L262" s="817"/>
      <c r="M262" s="65" t="str">
        <f>IFERROR(INDEX('Controles de Corrupción'!$C$10:$AZ$251,MATCH(A262,'Controles de Corrupción'!$B$10:$B$251,0),4),"")</f>
        <v/>
      </c>
      <c r="N262" s="65" t="str">
        <f>IFERROR(INDEX('Controles de Corrupción'!$C$10:$AZ$251,MATCH(A262,'Controles de Corrupción'!$B$10:$B$251,0),40),"")</f>
        <v/>
      </c>
      <c r="O262" s="65" t="str">
        <f>IFERROR(INDEX('Controles de Corrupción'!$C$10:$AZ$251,MATCH(A262,'Controles de Corrupción'!$B$10:$B$251,0),41),"")</f>
        <v/>
      </c>
      <c r="P262" s="65" t="str">
        <f>IFERROR(INDEX('Controles de Corrupción'!$C$10:$AZ$251,MATCH(A262,'Controles de Corrupción'!$B$10:$B$251,0),42),"")</f>
        <v/>
      </c>
      <c r="Q262" s="57" t="str">
        <f>IFERROR(INDEX('Controles de Corrupción'!$C$10:$AZ$251,MATCH(A262,'Controles de Corrupción'!$B$10:$B$251,0),47),"")</f>
        <v/>
      </c>
    </row>
    <row r="263" spans="1:17" ht="51.75" customHeight="1" x14ac:dyDescent="0.25">
      <c r="A263" s="110" t="s">
        <v>885</v>
      </c>
      <c r="B263" s="971"/>
      <c r="C263" s="974"/>
      <c r="D263" s="815"/>
      <c r="E263" s="976"/>
      <c r="F263" s="817"/>
      <c r="G263" s="817"/>
      <c r="H263" s="884"/>
      <c r="I263" s="817"/>
      <c r="J263" s="817"/>
      <c r="K263" s="817"/>
      <c r="L263" s="817"/>
      <c r="M263" s="65" t="str">
        <f>IFERROR(INDEX('Controles de Corrupción'!$C$10:$AZ$251,MATCH(A263,'Controles de Corrupción'!$B$10:$B$251,0),4),"")</f>
        <v/>
      </c>
      <c r="N263" s="65" t="str">
        <f>IFERROR(INDEX('Controles de Corrupción'!$C$10:$AZ$251,MATCH(A263,'Controles de Corrupción'!$B$10:$B$251,0),40),"")</f>
        <v/>
      </c>
      <c r="O263" s="65" t="str">
        <f>IFERROR(INDEX('Controles de Corrupción'!$C$10:$AZ$251,MATCH(A263,'Controles de Corrupción'!$B$10:$B$251,0),41),"")</f>
        <v/>
      </c>
      <c r="P263" s="65" t="str">
        <f>IFERROR(INDEX('Controles de Corrupción'!$C$10:$AZ$251,MATCH(A263,'Controles de Corrupción'!$B$10:$B$251,0),42),"")</f>
        <v/>
      </c>
      <c r="Q263" s="57" t="str">
        <f>IFERROR(INDEX('Controles de Corrupción'!$C$10:$AZ$251,MATCH(A263,'Controles de Corrupción'!$B$10:$B$251,0),47),"")</f>
        <v/>
      </c>
    </row>
    <row r="264" spans="1:17" ht="51.75" customHeight="1" x14ac:dyDescent="0.25">
      <c r="A264" s="110" t="s">
        <v>886</v>
      </c>
      <c r="B264" s="972"/>
      <c r="C264" s="974"/>
      <c r="D264" s="815"/>
      <c r="E264" s="976"/>
      <c r="F264" s="817"/>
      <c r="G264" s="817"/>
      <c r="H264" s="885"/>
      <c r="I264" s="817"/>
      <c r="J264" s="817"/>
      <c r="K264" s="817"/>
      <c r="L264" s="817"/>
      <c r="M264" s="65" t="str">
        <f>IFERROR(INDEX('Controles de Corrupción'!$C$10:$AZ$251,MATCH(A264,'Controles de Corrupción'!$B$10:$B$251,0),4),"")</f>
        <v/>
      </c>
      <c r="N264" s="65" t="str">
        <f>IFERROR(INDEX('Controles de Corrupción'!$C$10:$AZ$251,MATCH(A264,'Controles de Corrupción'!$B$10:$B$251,0),40),"")</f>
        <v/>
      </c>
      <c r="O264" s="65" t="str">
        <f>IFERROR(INDEX('Controles de Corrupción'!$C$10:$AZ$251,MATCH(A264,'Controles de Corrupción'!$B$10:$B$251,0),41),"")</f>
        <v/>
      </c>
      <c r="P264" s="65" t="str">
        <f>IFERROR(INDEX('Controles de Corrupción'!$C$10:$AZ$251,MATCH(A264,'Controles de Corrupción'!$B$10:$B$251,0),42),"")</f>
        <v/>
      </c>
      <c r="Q264" s="57" t="str">
        <f>IFERROR(INDEX('Controles de Corrupción'!$C$10:$AZ$251,MATCH(A264,'Controles de Corrupción'!$B$10:$B$251,0),47),"")</f>
        <v/>
      </c>
    </row>
    <row r="265" spans="1:17" ht="51.75" customHeight="1" x14ac:dyDescent="0.25">
      <c r="A265" s="110" t="s">
        <v>887</v>
      </c>
      <c r="B265" s="970"/>
      <c r="C265" s="973" t="str">
        <f>IFERROR(INDEX('Riesgos de Corrupción'!$B$11:$BN$100,MATCH('Mapa Riesgo Corrupción'!B265,'Riesgos de Corrupción'!$B$11:$B$100,0),2),"")</f>
        <v/>
      </c>
      <c r="D265" s="814" t="str">
        <f>IFERROR(INDEX('Riesgos de Corrupción'!$B$11:$BN$100,MATCH('Mapa Riesgo Corrupción'!B265,'Riesgos de Corrupción'!$B$11:$B$100,0),4),"")</f>
        <v/>
      </c>
      <c r="E265" s="975" t="str">
        <f>IFERROR(INDEX('Riesgos de Corrupción'!$B$11:$BN$100,MATCH('Mapa Riesgo Corrupción'!B265,'Riesgos de Corrupción'!$B$11:$B$100,0),5),"")</f>
        <v/>
      </c>
      <c r="F265" s="816" t="str">
        <f>IFERROR(INDEX('Riesgos de Corrupción'!$B$11:$BN$100,MATCH('Mapa Riesgo Corrupción'!B265,'Riesgos de Corrupción'!$B$11:$B$100,0),18),"")</f>
        <v/>
      </c>
      <c r="G265" s="816" t="str">
        <f>IFERROR(INDEX('Riesgos de Corrupción'!$B$11:$BN$100,MATCH('Mapa Riesgo Corrupción'!B265,'Riesgos de Corrupción'!$B$11:$B$100,0),63),"")</f>
        <v/>
      </c>
      <c r="H265" s="883" t="str">
        <f>IFERROR(INDEX('Riesgos de Corrupción'!$B$11:$BN$100,MATCH('Mapa Riesgo Corrupción'!B265,'Riesgos de Corrupción'!$B$11:$B$100,0),64),"")</f>
        <v/>
      </c>
      <c r="I265" s="816" t="str">
        <f>IFERROR(INDEX('Controles de Corrupción'!$C$10:$AZ$251,MATCH('Mapa Riesgo Corrupción'!B265,'Controles de Corrupción'!$C$10:$C$251,0),33),"")</f>
        <v/>
      </c>
      <c r="J265" s="816" t="str">
        <f>IFERROR(INDEX('Controles de Corrupción'!$C$10:$AZ$251,MATCH('Mapa Riesgo Corrupción'!B265,'Controles de Corrupción'!$C$10:$C$251,0),36),"")</f>
        <v/>
      </c>
      <c r="K265" s="816" t="str">
        <f>IFERROR(INDEX('Controles de Corrupción'!$C$10:$AZ$251,MATCH('Mapa Riesgo Corrupción'!B265,'Controles de Corrupción'!$C$10:$C$251,0),37),"")</f>
        <v/>
      </c>
      <c r="L265" s="816" t="str">
        <f>IFERROR(INDEX('Controles de Corrupción'!$C$10:$AZ$251,MATCH('Mapa Riesgo Corrupción'!B265,'Controles de Corrupción'!$C$10:$C$251,0),38),"")</f>
        <v/>
      </c>
      <c r="M265" s="65" t="str">
        <f>IFERROR(INDEX('Controles de Corrupción'!$C$10:$AZ$251,MATCH(A265,'Controles de Corrupción'!$B$10:$B$251,0),4),"")</f>
        <v/>
      </c>
      <c r="N265" s="65" t="str">
        <f>IFERROR(INDEX('Controles de Corrupción'!$C$10:$AZ$251,MATCH(A265,'Controles de Corrupción'!$B$10:$B$251,0),40),"")</f>
        <v/>
      </c>
      <c r="O265" s="65" t="str">
        <f>IFERROR(INDEX('Controles de Corrupción'!$C$10:$AZ$251,MATCH(A265,'Controles de Corrupción'!$B$10:$B$251,0),41),"")</f>
        <v/>
      </c>
      <c r="P265" s="65" t="str">
        <f>IFERROR(INDEX('Controles de Corrupción'!$C$10:$AZ$251,MATCH(A265,'Controles de Corrupción'!$B$10:$B$251,0),42),"")</f>
        <v/>
      </c>
      <c r="Q265" s="57" t="str">
        <f>IFERROR(INDEX('Controles de Corrupción'!$C$10:$AZ$251,MATCH(A265,'Controles de Corrupción'!$B$10:$B$251,0),47),"")</f>
        <v/>
      </c>
    </row>
    <row r="266" spans="1:17" ht="51.75" customHeight="1" x14ac:dyDescent="0.25">
      <c r="A266" s="110" t="s">
        <v>888</v>
      </c>
      <c r="B266" s="971"/>
      <c r="C266" s="974"/>
      <c r="D266" s="815"/>
      <c r="E266" s="976"/>
      <c r="F266" s="817"/>
      <c r="G266" s="817"/>
      <c r="H266" s="884"/>
      <c r="I266" s="817"/>
      <c r="J266" s="817"/>
      <c r="K266" s="817"/>
      <c r="L266" s="817"/>
      <c r="M266" s="65" t="str">
        <f>IFERROR(INDEX('Controles de Corrupción'!$C$10:$AZ$251,MATCH(A266,'Controles de Corrupción'!$B$10:$B$251,0),4),"")</f>
        <v/>
      </c>
      <c r="N266" s="65" t="str">
        <f>IFERROR(INDEX('Controles de Corrupción'!$C$10:$AZ$251,MATCH(A266,'Controles de Corrupción'!$B$10:$B$251,0),40),"")</f>
        <v/>
      </c>
      <c r="O266" s="65" t="str">
        <f>IFERROR(INDEX('Controles de Corrupción'!$C$10:$AZ$251,MATCH(A266,'Controles de Corrupción'!$B$10:$B$251,0),41),"")</f>
        <v/>
      </c>
      <c r="P266" s="65" t="str">
        <f>IFERROR(INDEX('Controles de Corrupción'!$C$10:$AZ$251,MATCH(A266,'Controles de Corrupción'!$B$10:$B$251,0),42),"")</f>
        <v/>
      </c>
      <c r="Q266" s="57" t="str">
        <f>IFERROR(INDEX('Controles de Corrupción'!$C$10:$AZ$251,MATCH(A266,'Controles de Corrupción'!$B$10:$B$251,0),47),"")</f>
        <v/>
      </c>
    </row>
    <row r="267" spans="1:17" ht="51.75" customHeight="1" x14ac:dyDescent="0.25">
      <c r="A267" s="110" t="s">
        <v>889</v>
      </c>
      <c r="B267" s="971"/>
      <c r="C267" s="974"/>
      <c r="D267" s="815"/>
      <c r="E267" s="976"/>
      <c r="F267" s="817"/>
      <c r="G267" s="817"/>
      <c r="H267" s="884"/>
      <c r="I267" s="817"/>
      <c r="J267" s="817"/>
      <c r="K267" s="817"/>
      <c r="L267" s="817"/>
      <c r="M267" s="65" t="str">
        <f>IFERROR(INDEX('Controles de Corrupción'!$C$10:$AZ$251,MATCH(A267,'Controles de Corrupción'!$B$10:$B$251,0),4),"")</f>
        <v/>
      </c>
      <c r="N267" s="65" t="str">
        <f>IFERROR(INDEX('Controles de Corrupción'!$C$10:$AZ$251,MATCH(A267,'Controles de Corrupción'!$B$10:$B$251,0),40),"")</f>
        <v/>
      </c>
      <c r="O267" s="65" t="str">
        <f>IFERROR(INDEX('Controles de Corrupción'!$C$10:$AZ$251,MATCH(A267,'Controles de Corrupción'!$B$10:$B$251,0),41),"")</f>
        <v/>
      </c>
      <c r="P267" s="65" t="str">
        <f>IFERROR(INDEX('Controles de Corrupción'!$C$10:$AZ$251,MATCH(A267,'Controles de Corrupción'!$B$10:$B$251,0),42),"")</f>
        <v/>
      </c>
      <c r="Q267" s="57" t="str">
        <f>IFERROR(INDEX('Controles de Corrupción'!$C$10:$AZ$251,MATCH(A267,'Controles de Corrupción'!$B$10:$B$251,0),47),"")</f>
        <v/>
      </c>
    </row>
    <row r="268" spans="1:17" ht="51.75" customHeight="1" x14ac:dyDescent="0.25">
      <c r="A268" s="110" t="s">
        <v>890</v>
      </c>
      <c r="B268" s="971"/>
      <c r="C268" s="974"/>
      <c r="D268" s="815"/>
      <c r="E268" s="976"/>
      <c r="F268" s="817"/>
      <c r="G268" s="817"/>
      <c r="H268" s="884"/>
      <c r="I268" s="817"/>
      <c r="J268" s="817"/>
      <c r="K268" s="817"/>
      <c r="L268" s="817"/>
      <c r="M268" s="65" t="str">
        <f>IFERROR(INDEX('Controles de Corrupción'!$C$10:$AZ$251,MATCH(A268,'Controles de Corrupción'!$B$10:$B$251,0),4),"")</f>
        <v/>
      </c>
      <c r="N268" s="65" t="str">
        <f>IFERROR(INDEX('Controles de Corrupción'!$C$10:$AZ$251,MATCH(A268,'Controles de Corrupción'!$B$10:$B$251,0),40),"")</f>
        <v/>
      </c>
      <c r="O268" s="65" t="str">
        <f>IFERROR(INDEX('Controles de Corrupción'!$C$10:$AZ$251,MATCH(A268,'Controles de Corrupción'!$B$10:$B$251,0),41),"")</f>
        <v/>
      </c>
      <c r="P268" s="65" t="str">
        <f>IFERROR(INDEX('Controles de Corrupción'!$C$10:$AZ$251,MATCH(A268,'Controles de Corrupción'!$B$10:$B$251,0),42),"")</f>
        <v/>
      </c>
      <c r="Q268" s="57" t="str">
        <f>IFERROR(INDEX('Controles de Corrupción'!$C$10:$AZ$251,MATCH(A268,'Controles de Corrupción'!$B$10:$B$251,0),47),"")</f>
        <v/>
      </c>
    </row>
    <row r="269" spans="1:17" ht="51.75" customHeight="1" x14ac:dyDescent="0.25">
      <c r="A269" s="110" t="s">
        <v>891</v>
      </c>
      <c r="B269" s="971"/>
      <c r="C269" s="974"/>
      <c r="D269" s="815"/>
      <c r="E269" s="976"/>
      <c r="F269" s="817"/>
      <c r="G269" s="817"/>
      <c r="H269" s="884"/>
      <c r="I269" s="817"/>
      <c r="J269" s="817"/>
      <c r="K269" s="817"/>
      <c r="L269" s="817"/>
      <c r="M269" s="65" t="str">
        <f>IFERROR(INDEX('Controles de Corrupción'!$C$10:$AZ$251,MATCH(A269,'Controles de Corrupción'!$B$10:$B$251,0),4),"")</f>
        <v/>
      </c>
      <c r="N269" s="65" t="str">
        <f>IFERROR(INDEX('Controles de Corrupción'!$C$10:$AZ$251,MATCH(A269,'Controles de Corrupción'!$B$10:$B$251,0),40),"")</f>
        <v/>
      </c>
      <c r="O269" s="65" t="str">
        <f>IFERROR(INDEX('Controles de Corrupción'!$C$10:$AZ$251,MATCH(A269,'Controles de Corrupción'!$B$10:$B$251,0),41),"")</f>
        <v/>
      </c>
      <c r="P269" s="65" t="str">
        <f>IFERROR(INDEX('Controles de Corrupción'!$C$10:$AZ$251,MATCH(A269,'Controles de Corrupción'!$B$10:$B$251,0),42),"")</f>
        <v/>
      </c>
      <c r="Q269" s="57" t="str">
        <f>IFERROR(INDEX('Controles de Corrupción'!$C$10:$AZ$251,MATCH(A269,'Controles de Corrupción'!$B$10:$B$251,0),47),"")</f>
        <v/>
      </c>
    </row>
    <row r="270" spans="1:17" ht="51.75" customHeight="1" x14ac:dyDescent="0.25">
      <c r="A270" s="110" t="s">
        <v>892</v>
      </c>
      <c r="B270" s="972"/>
      <c r="C270" s="974"/>
      <c r="D270" s="815"/>
      <c r="E270" s="976"/>
      <c r="F270" s="817"/>
      <c r="G270" s="817"/>
      <c r="H270" s="885"/>
      <c r="I270" s="817"/>
      <c r="J270" s="817"/>
      <c r="K270" s="817"/>
      <c r="L270" s="817"/>
      <c r="M270" s="65" t="str">
        <f>IFERROR(INDEX('Controles de Corrupción'!$C$10:$AZ$251,MATCH(A270,'Controles de Corrupción'!$B$10:$B$251,0),4),"")</f>
        <v/>
      </c>
      <c r="N270" s="65" t="str">
        <f>IFERROR(INDEX('Controles de Corrupción'!$C$10:$AZ$251,MATCH(A270,'Controles de Corrupción'!$B$10:$B$251,0),40),"")</f>
        <v/>
      </c>
      <c r="O270" s="65" t="str">
        <f>IFERROR(INDEX('Controles de Corrupción'!$C$10:$AZ$251,MATCH(A270,'Controles de Corrupción'!$B$10:$B$251,0),41),"")</f>
        <v/>
      </c>
      <c r="P270" s="65" t="str">
        <f>IFERROR(INDEX('Controles de Corrupción'!$C$10:$AZ$251,MATCH(A270,'Controles de Corrupción'!$B$10:$B$251,0),42),"")</f>
        <v/>
      </c>
      <c r="Q270" s="57" t="str">
        <f>IFERROR(INDEX('Controles de Corrupción'!$C$10:$AZ$251,MATCH(A270,'Controles de Corrupción'!$B$10:$B$251,0),47),"")</f>
        <v/>
      </c>
    </row>
    <row r="271" spans="1:17" ht="51.75" customHeight="1" x14ac:dyDescent="0.25">
      <c r="A271" s="110" t="s">
        <v>893</v>
      </c>
      <c r="B271" s="970"/>
      <c r="C271" s="973" t="str">
        <f>IFERROR(INDEX('Riesgos de Corrupción'!$B$11:$BN$100,MATCH('Mapa Riesgo Corrupción'!B271,'Riesgos de Corrupción'!$B$11:$B$100,0),2),"")</f>
        <v/>
      </c>
      <c r="D271" s="814" t="str">
        <f>IFERROR(INDEX('Riesgos de Corrupción'!$B$11:$BN$100,MATCH('Mapa Riesgo Corrupción'!B271,'Riesgos de Corrupción'!$B$11:$B$100,0),4),"")</f>
        <v/>
      </c>
      <c r="E271" s="975" t="str">
        <f>IFERROR(INDEX('Riesgos de Corrupción'!$B$11:$BN$100,MATCH('Mapa Riesgo Corrupción'!B271,'Riesgos de Corrupción'!$B$11:$B$100,0),5),"")</f>
        <v/>
      </c>
      <c r="F271" s="816" t="str">
        <f>IFERROR(INDEX('Riesgos de Corrupción'!$B$11:$BN$100,MATCH('Mapa Riesgo Corrupción'!B271,'Riesgos de Corrupción'!$B$11:$B$100,0),18),"")</f>
        <v/>
      </c>
      <c r="G271" s="816" t="str">
        <f>IFERROR(INDEX('Riesgos de Corrupción'!$B$11:$BN$100,MATCH('Mapa Riesgo Corrupción'!B271,'Riesgos de Corrupción'!$B$11:$B$100,0),63),"")</f>
        <v/>
      </c>
      <c r="H271" s="883" t="str">
        <f>IFERROR(INDEX('Riesgos de Corrupción'!$B$11:$BN$100,MATCH('Mapa Riesgo Corrupción'!B271,'Riesgos de Corrupción'!$B$11:$B$100,0),64),"")</f>
        <v/>
      </c>
      <c r="I271" s="816" t="str">
        <f>IFERROR(INDEX('Controles de Corrupción'!$C$10:$AZ$251,MATCH('Mapa Riesgo Corrupción'!B271,'Controles de Corrupción'!$C$10:$C$251,0),33),"")</f>
        <v/>
      </c>
      <c r="J271" s="816" t="str">
        <f>IFERROR(INDEX('Controles de Corrupción'!$C$10:$AZ$251,MATCH('Mapa Riesgo Corrupción'!B271,'Controles de Corrupción'!$C$10:$C$251,0),36),"")</f>
        <v/>
      </c>
      <c r="K271" s="816" t="str">
        <f>IFERROR(INDEX('Controles de Corrupción'!$C$10:$AZ$251,MATCH('Mapa Riesgo Corrupción'!B271,'Controles de Corrupción'!$C$10:$C$251,0),37),"")</f>
        <v/>
      </c>
      <c r="L271" s="816" t="str">
        <f>IFERROR(INDEX('Controles de Corrupción'!$C$10:$AZ$251,MATCH('Mapa Riesgo Corrupción'!B271,'Controles de Corrupción'!$C$10:$C$251,0),38),"")</f>
        <v/>
      </c>
      <c r="M271" s="65" t="str">
        <f>IFERROR(INDEX('Controles de Corrupción'!$C$10:$AZ$251,MATCH(A271,'Controles de Corrupción'!$B$10:$B$251,0),4),"")</f>
        <v/>
      </c>
      <c r="N271" s="65" t="str">
        <f>IFERROR(INDEX('Controles de Corrupción'!$C$10:$AZ$251,MATCH(A271,'Controles de Corrupción'!$B$10:$B$251,0),40),"")</f>
        <v/>
      </c>
      <c r="O271" s="65" t="str">
        <f>IFERROR(INDEX('Controles de Corrupción'!$C$10:$AZ$251,MATCH(A271,'Controles de Corrupción'!$B$10:$B$251,0),41),"")</f>
        <v/>
      </c>
      <c r="P271" s="65" t="str">
        <f>IFERROR(INDEX('Controles de Corrupción'!$C$10:$AZ$251,MATCH(A271,'Controles de Corrupción'!$B$10:$B$251,0),42),"")</f>
        <v/>
      </c>
      <c r="Q271" s="57" t="str">
        <f>IFERROR(INDEX('Controles de Corrupción'!$C$10:$AZ$251,MATCH(A271,'Controles de Corrupción'!$B$10:$B$251,0),47),"")</f>
        <v/>
      </c>
    </row>
    <row r="272" spans="1:17" ht="51.75" customHeight="1" x14ac:dyDescent="0.25">
      <c r="A272" s="110" t="s">
        <v>894</v>
      </c>
      <c r="B272" s="971"/>
      <c r="C272" s="974"/>
      <c r="D272" s="815"/>
      <c r="E272" s="976"/>
      <c r="F272" s="817"/>
      <c r="G272" s="817"/>
      <c r="H272" s="884"/>
      <c r="I272" s="817"/>
      <c r="J272" s="817"/>
      <c r="K272" s="817"/>
      <c r="L272" s="817"/>
      <c r="M272" s="65" t="str">
        <f>IFERROR(INDEX('Controles de Corrupción'!$C$10:$AZ$251,MATCH(A272,'Controles de Corrupción'!$B$10:$B$251,0),4),"")</f>
        <v/>
      </c>
      <c r="N272" s="65" t="str">
        <f>IFERROR(INDEX('Controles de Corrupción'!$C$10:$AZ$251,MATCH(A272,'Controles de Corrupción'!$B$10:$B$251,0),40),"")</f>
        <v/>
      </c>
      <c r="O272" s="65" t="str">
        <f>IFERROR(INDEX('Controles de Corrupción'!$C$10:$AZ$251,MATCH(A272,'Controles de Corrupción'!$B$10:$B$251,0),41),"")</f>
        <v/>
      </c>
      <c r="P272" s="65" t="str">
        <f>IFERROR(INDEX('Controles de Corrupción'!$C$10:$AZ$251,MATCH(A272,'Controles de Corrupción'!$B$10:$B$251,0),42),"")</f>
        <v/>
      </c>
      <c r="Q272" s="57" t="str">
        <f>IFERROR(INDEX('Controles de Corrupción'!$C$10:$AZ$251,MATCH(A272,'Controles de Corrupción'!$B$10:$B$251,0),47),"")</f>
        <v/>
      </c>
    </row>
    <row r="273" spans="1:17" ht="51.75" customHeight="1" x14ac:dyDescent="0.25">
      <c r="A273" s="110" t="s">
        <v>895</v>
      </c>
      <c r="B273" s="971"/>
      <c r="C273" s="974"/>
      <c r="D273" s="815"/>
      <c r="E273" s="976"/>
      <c r="F273" s="817"/>
      <c r="G273" s="817"/>
      <c r="H273" s="884"/>
      <c r="I273" s="817"/>
      <c r="J273" s="817"/>
      <c r="K273" s="817"/>
      <c r="L273" s="817"/>
      <c r="M273" s="65" t="str">
        <f>IFERROR(INDEX('Controles de Corrupción'!$C$10:$AZ$251,MATCH(A273,'Controles de Corrupción'!$B$10:$B$251,0),4),"")</f>
        <v/>
      </c>
      <c r="N273" s="65" t="str">
        <f>IFERROR(INDEX('Controles de Corrupción'!$C$10:$AZ$251,MATCH(A273,'Controles de Corrupción'!$B$10:$B$251,0),40),"")</f>
        <v/>
      </c>
      <c r="O273" s="65" t="str">
        <f>IFERROR(INDEX('Controles de Corrupción'!$C$10:$AZ$251,MATCH(A273,'Controles de Corrupción'!$B$10:$B$251,0),41),"")</f>
        <v/>
      </c>
      <c r="P273" s="65" t="str">
        <f>IFERROR(INDEX('Controles de Corrupción'!$C$10:$AZ$251,MATCH(A273,'Controles de Corrupción'!$B$10:$B$251,0),42),"")</f>
        <v/>
      </c>
      <c r="Q273" s="57" t="str">
        <f>IFERROR(INDEX('Controles de Corrupción'!$C$10:$AZ$251,MATCH(A273,'Controles de Corrupción'!$B$10:$B$251,0),47),"")</f>
        <v/>
      </c>
    </row>
    <row r="274" spans="1:17" ht="51.75" customHeight="1" x14ac:dyDescent="0.25">
      <c r="A274" s="110" t="s">
        <v>896</v>
      </c>
      <c r="B274" s="971"/>
      <c r="C274" s="974"/>
      <c r="D274" s="815"/>
      <c r="E274" s="976"/>
      <c r="F274" s="817"/>
      <c r="G274" s="817"/>
      <c r="H274" s="884"/>
      <c r="I274" s="817"/>
      <c r="J274" s="817"/>
      <c r="K274" s="817"/>
      <c r="L274" s="817"/>
      <c r="M274" s="65" t="str">
        <f>IFERROR(INDEX('Controles de Corrupción'!$C$10:$AZ$251,MATCH(A274,'Controles de Corrupción'!$B$10:$B$251,0),4),"")</f>
        <v/>
      </c>
      <c r="N274" s="65" t="str">
        <f>IFERROR(INDEX('Controles de Corrupción'!$C$10:$AZ$251,MATCH(A274,'Controles de Corrupción'!$B$10:$B$251,0),40),"")</f>
        <v/>
      </c>
      <c r="O274" s="65" t="str">
        <f>IFERROR(INDEX('Controles de Corrupción'!$C$10:$AZ$251,MATCH(A274,'Controles de Corrupción'!$B$10:$B$251,0),41),"")</f>
        <v/>
      </c>
      <c r="P274" s="65" t="str">
        <f>IFERROR(INDEX('Controles de Corrupción'!$C$10:$AZ$251,MATCH(A274,'Controles de Corrupción'!$B$10:$B$251,0),42),"")</f>
        <v/>
      </c>
      <c r="Q274" s="57" t="str">
        <f>IFERROR(INDEX('Controles de Corrupción'!$C$10:$AZ$251,MATCH(A274,'Controles de Corrupción'!$B$10:$B$251,0),47),"")</f>
        <v/>
      </c>
    </row>
    <row r="275" spans="1:17" ht="51.75" customHeight="1" x14ac:dyDescent="0.25">
      <c r="A275" s="110" t="s">
        <v>897</v>
      </c>
      <c r="B275" s="971"/>
      <c r="C275" s="974"/>
      <c r="D275" s="815"/>
      <c r="E275" s="976"/>
      <c r="F275" s="817"/>
      <c r="G275" s="817"/>
      <c r="H275" s="884"/>
      <c r="I275" s="817"/>
      <c r="J275" s="817"/>
      <c r="K275" s="817"/>
      <c r="L275" s="817"/>
      <c r="M275" s="65" t="str">
        <f>IFERROR(INDEX('Controles de Corrupción'!$C$10:$AZ$251,MATCH(A275,'Controles de Corrupción'!$B$10:$B$251,0),4),"")</f>
        <v/>
      </c>
      <c r="N275" s="65" t="str">
        <f>IFERROR(INDEX('Controles de Corrupción'!$C$10:$AZ$251,MATCH(A275,'Controles de Corrupción'!$B$10:$B$251,0),40),"")</f>
        <v/>
      </c>
      <c r="O275" s="65" t="str">
        <f>IFERROR(INDEX('Controles de Corrupción'!$C$10:$AZ$251,MATCH(A275,'Controles de Corrupción'!$B$10:$B$251,0),41),"")</f>
        <v/>
      </c>
      <c r="P275" s="65" t="str">
        <f>IFERROR(INDEX('Controles de Corrupción'!$C$10:$AZ$251,MATCH(A275,'Controles de Corrupción'!$B$10:$B$251,0),42),"")</f>
        <v/>
      </c>
      <c r="Q275" s="57" t="str">
        <f>IFERROR(INDEX('Controles de Corrupción'!$C$10:$AZ$251,MATCH(A275,'Controles de Corrupción'!$B$10:$B$251,0),47),"")</f>
        <v/>
      </c>
    </row>
    <row r="276" spans="1:17" ht="51.75" customHeight="1" x14ac:dyDescent="0.25">
      <c r="A276" s="110" t="s">
        <v>898</v>
      </c>
      <c r="B276" s="972"/>
      <c r="C276" s="974"/>
      <c r="D276" s="815"/>
      <c r="E276" s="976"/>
      <c r="F276" s="817"/>
      <c r="G276" s="817"/>
      <c r="H276" s="885"/>
      <c r="I276" s="817"/>
      <c r="J276" s="817"/>
      <c r="K276" s="817"/>
      <c r="L276" s="817"/>
      <c r="M276" s="65" t="str">
        <f>IFERROR(INDEX('Controles de Corrupción'!$C$10:$AZ$251,MATCH(A276,'Controles de Corrupción'!$B$10:$B$251,0),4),"")</f>
        <v/>
      </c>
      <c r="N276" s="65" t="str">
        <f>IFERROR(INDEX('Controles de Corrupción'!$C$10:$AZ$251,MATCH(A276,'Controles de Corrupción'!$B$10:$B$251,0),40),"")</f>
        <v/>
      </c>
      <c r="O276" s="65" t="str">
        <f>IFERROR(INDEX('Controles de Corrupción'!$C$10:$AZ$251,MATCH(A276,'Controles de Corrupción'!$B$10:$B$251,0),41),"")</f>
        <v/>
      </c>
      <c r="P276" s="65" t="str">
        <f>IFERROR(INDEX('Controles de Corrupción'!$C$10:$AZ$251,MATCH(A276,'Controles de Corrupción'!$B$10:$B$251,0),42),"")</f>
        <v/>
      </c>
      <c r="Q276" s="57" t="str">
        <f>IFERROR(INDEX('Controles de Corrupción'!$C$10:$AZ$251,MATCH(A276,'Controles de Corrupción'!$B$10:$B$251,0),47),"")</f>
        <v/>
      </c>
    </row>
    <row r="277" spans="1:17" ht="51.75" customHeight="1" x14ac:dyDescent="0.25">
      <c r="A277" s="110" t="s">
        <v>899</v>
      </c>
      <c r="B277" s="970"/>
      <c r="C277" s="973" t="str">
        <f>IFERROR(INDEX('Riesgos de Corrupción'!$B$11:$BN$100,MATCH('Mapa Riesgo Corrupción'!B277,'Riesgos de Corrupción'!$B$11:$B$100,0),2),"")</f>
        <v/>
      </c>
      <c r="D277" s="814" t="str">
        <f>IFERROR(INDEX('Riesgos de Corrupción'!$B$11:$BN$100,MATCH('Mapa Riesgo Corrupción'!B277,'Riesgos de Corrupción'!$B$11:$B$100,0),4),"")</f>
        <v/>
      </c>
      <c r="E277" s="975" t="str">
        <f>IFERROR(INDEX('Riesgos de Corrupción'!$B$11:$BN$100,MATCH('Mapa Riesgo Corrupción'!B277,'Riesgos de Corrupción'!$B$11:$B$100,0),5),"")</f>
        <v/>
      </c>
      <c r="F277" s="816" t="str">
        <f>IFERROR(INDEX('Riesgos de Corrupción'!$B$11:$BN$100,MATCH('Mapa Riesgo Corrupción'!B277,'Riesgos de Corrupción'!$B$11:$B$100,0),18),"")</f>
        <v/>
      </c>
      <c r="G277" s="816" t="str">
        <f>IFERROR(INDEX('Riesgos de Corrupción'!$B$11:$BN$100,MATCH('Mapa Riesgo Corrupción'!B277,'Riesgos de Corrupción'!$B$11:$B$100,0),63),"")</f>
        <v/>
      </c>
      <c r="H277" s="883" t="str">
        <f>IFERROR(INDEX('Riesgos de Corrupción'!$B$11:$BN$100,MATCH('Mapa Riesgo Corrupción'!B277,'Riesgos de Corrupción'!$B$11:$B$100,0),64),"")</f>
        <v/>
      </c>
      <c r="I277" s="816" t="str">
        <f>IFERROR(INDEX('Controles de Corrupción'!$C$10:$AZ$251,MATCH('Mapa Riesgo Corrupción'!B277,'Controles de Corrupción'!$C$10:$C$251,0),33),"")</f>
        <v/>
      </c>
      <c r="J277" s="816" t="str">
        <f>IFERROR(INDEX('Controles de Corrupción'!$C$10:$AZ$251,MATCH('Mapa Riesgo Corrupción'!B277,'Controles de Corrupción'!$C$10:$C$251,0),36),"")</f>
        <v/>
      </c>
      <c r="K277" s="816" t="str">
        <f>IFERROR(INDEX('Controles de Corrupción'!$C$10:$AZ$251,MATCH('Mapa Riesgo Corrupción'!B277,'Controles de Corrupción'!$C$10:$C$251,0),37),"")</f>
        <v/>
      </c>
      <c r="L277" s="816" t="str">
        <f>IFERROR(INDEX('Controles de Corrupción'!$C$10:$AZ$251,MATCH('Mapa Riesgo Corrupción'!B277,'Controles de Corrupción'!$C$10:$C$251,0),38),"")</f>
        <v/>
      </c>
      <c r="M277" s="65" t="str">
        <f>IFERROR(INDEX('Controles de Corrupción'!$C$10:$AZ$251,MATCH(A277,'Controles de Corrupción'!$B$10:$B$251,0),4),"")</f>
        <v/>
      </c>
      <c r="N277" s="65" t="str">
        <f>IFERROR(INDEX('Controles de Corrupción'!$C$10:$AZ$251,MATCH(A277,'Controles de Corrupción'!$B$10:$B$251,0),40),"")</f>
        <v/>
      </c>
      <c r="O277" s="65" t="str">
        <f>IFERROR(INDEX('Controles de Corrupción'!$C$10:$AZ$251,MATCH(A277,'Controles de Corrupción'!$B$10:$B$251,0),41),"")</f>
        <v/>
      </c>
      <c r="P277" s="65" t="str">
        <f>IFERROR(INDEX('Controles de Corrupción'!$C$10:$AZ$251,MATCH(A277,'Controles de Corrupción'!$B$10:$B$251,0),42),"")</f>
        <v/>
      </c>
      <c r="Q277" s="57" t="str">
        <f>IFERROR(INDEX('Controles de Corrupción'!$C$10:$AZ$251,MATCH(A277,'Controles de Corrupción'!$B$10:$B$251,0),47),"")</f>
        <v/>
      </c>
    </row>
    <row r="278" spans="1:17" ht="51.75" customHeight="1" x14ac:dyDescent="0.25">
      <c r="A278" s="110" t="s">
        <v>900</v>
      </c>
      <c r="B278" s="971"/>
      <c r="C278" s="974"/>
      <c r="D278" s="815"/>
      <c r="E278" s="976"/>
      <c r="F278" s="817"/>
      <c r="G278" s="817"/>
      <c r="H278" s="884"/>
      <c r="I278" s="817"/>
      <c r="J278" s="817"/>
      <c r="K278" s="817"/>
      <c r="L278" s="817"/>
      <c r="M278" s="65" t="str">
        <f>IFERROR(INDEX('Controles de Corrupción'!$C$10:$AZ$251,MATCH(A278,'Controles de Corrupción'!$B$10:$B$251,0),4),"")</f>
        <v/>
      </c>
      <c r="N278" s="65" t="str">
        <f>IFERROR(INDEX('Controles de Corrupción'!$C$10:$AZ$251,MATCH(A278,'Controles de Corrupción'!$B$10:$B$251,0),40),"")</f>
        <v/>
      </c>
      <c r="O278" s="65" t="str">
        <f>IFERROR(INDEX('Controles de Corrupción'!$C$10:$AZ$251,MATCH(A278,'Controles de Corrupción'!$B$10:$B$251,0),41),"")</f>
        <v/>
      </c>
      <c r="P278" s="65" t="str">
        <f>IFERROR(INDEX('Controles de Corrupción'!$C$10:$AZ$251,MATCH(A278,'Controles de Corrupción'!$B$10:$B$251,0),42),"")</f>
        <v/>
      </c>
      <c r="Q278" s="57" t="str">
        <f>IFERROR(INDEX('Controles de Corrupción'!$C$10:$AZ$251,MATCH(A278,'Controles de Corrupción'!$B$10:$B$251,0),47),"")</f>
        <v/>
      </c>
    </row>
    <row r="279" spans="1:17" ht="51.75" customHeight="1" x14ac:dyDescent="0.25">
      <c r="A279" s="110" t="s">
        <v>901</v>
      </c>
      <c r="B279" s="971"/>
      <c r="C279" s="974"/>
      <c r="D279" s="815"/>
      <c r="E279" s="976"/>
      <c r="F279" s="817"/>
      <c r="G279" s="817"/>
      <c r="H279" s="884"/>
      <c r="I279" s="817"/>
      <c r="J279" s="817"/>
      <c r="K279" s="817"/>
      <c r="L279" s="817"/>
      <c r="M279" s="65" t="str">
        <f>IFERROR(INDEX('Controles de Corrupción'!$C$10:$AZ$251,MATCH(A279,'Controles de Corrupción'!$B$10:$B$251,0),4),"")</f>
        <v/>
      </c>
      <c r="N279" s="65" t="str">
        <f>IFERROR(INDEX('Controles de Corrupción'!$C$10:$AZ$251,MATCH(A279,'Controles de Corrupción'!$B$10:$B$251,0),40),"")</f>
        <v/>
      </c>
      <c r="O279" s="65" t="str">
        <f>IFERROR(INDEX('Controles de Corrupción'!$C$10:$AZ$251,MATCH(A279,'Controles de Corrupción'!$B$10:$B$251,0),41),"")</f>
        <v/>
      </c>
      <c r="P279" s="65" t="str">
        <f>IFERROR(INDEX('Controles de Corrupción'!$C$10:$AZ$251,MATCH(A279,'Controles de Corrupción'!$B$10:$B$251,0),42),"")</f>
        <v/>
      </c>
      <c r="Q279" s="57" t="str">
        <f>IFERROR(INDEX('Controles de Corrupción'!$C$10:$AZ$251,MATCH(A279,'Controles de Corrupción'!$B$10:$B$251,0),47),"")</f>
        <v/>
      </c>
    </row>
    <row r="280" spans="1:17" ht="51.75" customHeight="1" x14ac:dyDescent="0.25">
      <c r="A280" s="110" t="s">
        <v>902</v>
      </c>
      <c r="B280" s="971"/>
      <c r="C280" s="974"/>
      <c r="D280" s="815"/>
      <c r="E280" s="976"/>
      <c r="F280" s="817"/>
      <c r="G280" s="817"/>
      <c r="H280" s="884"/>
      <c r="I280" s="817"/>
      <c r="J280" s="817"/>
      <c r="K280" s="817"/>
      <c r="L280" s="817"/>
      <c r="M280" s="65" t="str">
        <f>IFERROR(INDEX('Controles de Corrupción'!$C$10:$AZ$251,MATCH(A280,'Controles de Corrupción'!$B$10:$B$251,0),4),"")</f>
        <v/>
      </c>
      <c r="N280" s="65" t="str">
        <f>IFERROR(INDEX('Controles de Corrupción'!$C$10:$AZ$251,MATCH(A280,'Controles de Corrupción'!$B$10:$B$251,0),40),"")</f>
        <v/>
      </c>
      <c r="O280" s="65" t="str">
        <f>IFERROR(INDEX('Controles de Corrupción'!$C$10:$AZ$251,MATCH(A280,'Controles de Corrupción'!$B$10:$B$251,0),41),"")</f>
        <v/>
      </c>
      <c r="P280" s="65" t="str">
        <f>IFERROR(INDEX('Controles de Corrupción'!$C$10:$AZ$251,MATCH(A280,'Controles de Corrupción'!$B$10:$B$251,0),42),"")</f>
        <v/>
      </c>
      <c r="Q280" s="57" t="str">
        <f>IFERROR(INDEX('Controles de Corrupción'!$C$10:$AZ$251,MATCH(A280,'Controles de Corrupción'!$B$10:$B$251,0),47),"")</f>
        <v/>
      </c>
    </row>
    <row r="281" spans="1:17" ht="51.75" customHeight="1" x14ac:dyDescent="0.25">
      <c r="A281" s="110" t="s">
        <v>903</v>
      </c>
      <c r="B281" s="971"/>
      <c r="C281" s="974"/>
      <c r="D281" s="815"/>
      <c r="E281" s="976"/>
      <c r="F281" s="817"/>
      <c r="G281" s="817"/>
      <c r="H281" s="884"/>
      <c r="I281" s="817"/>
      <c r="J281" s="817"/>
      <c r="K281" s="817"/>
      <c r="L281" s="817"/>
      <c r="M281" s="65" t="str">
        <f>IFERROR(INDEX('Controles de Corrupción'!$C$10:$AZ$251,MATCH(A281,'Controles de Corrupción'!$B$10:$B$251,0),4),"")</f>
        <v/>
      </c>
      <c r="N281" s="65" t="str">
        <f>IFERROR(INDEX('Controles de Corrupción'!$C$10:$AZ$251,MATCH(A281,'Controles de Corrupción'!$B$10:$B$251,0),40),"")</f>
        <v/>
      </c>
      <c r="O281" s="65" t="str">
        <f>IFERROR(INDEX('Controles de Corrupción'!$C$10:$AZ$251,MATCH(A281,'Controles de Corrupción'!$B$10:$B$251,0),41),"")</f>
        <v/>
      </c>
      <c r="P281" s="65" t="str">
        <f>IFERROR(INDEX('Controles de Corrupción'!$C$10:$AZ$251,MATCH(A281,'Controles de Corrupción'!$B$10:$B$251,0),42),"")</f>
        <v/>
      </c>
      <c r="Q281" s="57" t="str">
        <f>IFERROR(INDEX('Controles de Corrupción'!$C$10:$AZ$251,MATCH(A281,'Controles de Corrupción'!$B$10:$B$251,0),47),"")</f>
        <v/>
      </c>
    </row>
    <row r="282" spans="1:17" ht="51.75" customHeight="1" x14ac:dyDescent="0.25">
      <c r="A282" s="110" t="s">
        <v>904</v>
      </c>
      <c r="B282" s="972"/>
      <c r="C282" s="974"/>
      <c r="D282" s="815"/>
      <c r="E282" s="976"/>
      <c r="F282" s="817"/>
      <c r="G282" s="817"/>
      <c r="H282" s="885"/>
      <c r="I282" s="817"/>
      <c r="J282" s="817"/>
      <c r="K282" s="817"/>
      <c r="L282" s="817"/>
      <c r="M282" s="65" t="str">
        <f>IFERROR(INDEX('Controles de Corrupción'!$C$10:$AZ$251,MATCH(A282,'Controles de Corrupción'!$B$10:$B$251,0),4),"")</f>
        <v/>
      </c>
      <c r="N282" s="65" t="str">
        <f>IFERROR(INDEX('Controles de Corrupción'!$C$10:$AZ$251,MATCH(A282,'Controles de Corrupción'!$B$10:$B$251,0),40),"")</f>
        <v/>
      </c>
      <c r="O282" s="65" t="str">
        <f>IFERROR(INDEX('Controles de Corrupción'!$C$10:$AZ$251,MATCH(A282,'Controles de Corrupción'!$B$10:$B$251,0),41),"")</f>
        <v/>
      </c>
      <c r="P282" s="65" t="str">
        <f>IFERROR(INDEX('Controles de Corrupción'!$C$10:$AZ$251,MATCH(A282,'Controles de Corrupción'!$B$10:$B$251,0),42),"")</f>
        <v/>
      </c>
      <c r="Q282" s="57" t="str">
        <f>IFERROR(INDEX('Controles de Corrupción'!$C$10:$AZ$251,MATCH(A282,'Controles de Corrupción'!$B$10:$B$251,0),47),"")</f>
        <v/>
      </c>
    </row>
    <row r="283" spans="1:17" ht="51.75" customHeight="1" x14ac:dyDescent="0.25">
      <c r="A283" s="110" t="s">
        <v>905</v>
      </c>
      <c r="B283" s="970"/>
      <c r="C283" s="973" t="str">
        <f>IFERROR(INDEX('Riesgos de Corrupción'!$B$11:$BN$100,MATCH('Mapa Riesgo Corrupción'!B283,'Riesgos de Corrupción'!$B$11:$B$100,0),2),"")</f>
        <v/>
      </c>
      <c r="D283" s="814" t="str">
        <f>IFERROR(INDEX('Riesgos de Corrupción'!$B$11:$BN$100,MATCH('Mapa Riesgo Corrupción'!B283,'Riesgos de Corrupción'!$B$11:$B$100,0),4),"")</f>
        <v/>
      </c>
      <c r="E283" s="975" t="str">
        <f>IFERROR(INDEX('Riesgos de Corrupción'!$B$11:$BN$100,MATCH('Mapa Riesgo Corrupción'!B283,'Riesgos de Corrupción'!$B$11:$B$100,0),5),"")</f>
        <v/>
      </c>
      <c r="F283" s="816" t="str">
        <f>IFERROR(INDEX('Riesgos de Corrupción'!$B$11:$BN$100,MATCH('Mapa Riesgo Corrupción'!B283,'Riesgos de Corrupción'!$B$11:$B$100,0),18),"")</f>
        <v/>
      </c>
      <c r="G283" s="816" t="str">
        <f>IFERROR(INDEX('Riesgos de Corrupción'!$B$11:$BN$100,MATCH('Mapa Riesgo Corrupción'!B283,'Riesgos de Corrupción'!$B$11:$B$100,0),63),"")</f>
        <v/>
      </c>
      <c r="H283" s="883" t="str">
        <f>IFERROR(INDEX('Riesgos de Corrupción'!$B$11:$BN$100,MATCH('Mapa Riesgo Corrupción'!B283,'Riesgos de Corrupción'!$B$11:$B$100,0),64),"")</f>
        <v/>
      </c>
      <c r="I283" s="816" t="str">
        <f>IFERROR(INDEX('Controles de Corrupción'!$C$10:$AZ$251,MATCH('Mapa Riesgo Corrupción'!B283,'Controles de Corrupción'!$C$10:$C$251,0),33),"")</f>
        <v/>
      </c>
      <c r="J283" s="816" t="str">
        <f>IFERROR(INDEX('Controles de Corrupción'!$C$10:$AZ$251,MATCH('Mapa Riesgo Corrupción'!B283,'Controles de Corrupción'!$C$10:$C$251,0),36),"")</f>
        <v/>
      </c>
      <c r="K283" s="816" t="str">
        <f>IFERROR(INDEX('Controles de Corrupción'!$C$10:$AZ$251,MATCH('Mapa Riesgo Corrupción'!B283,'Controles de Corrupción'!$C$10:$C$251,0),37),"")</f>
        <v/>
      </c>
      <c r="L283" s="816" t="str">
        <f>IFERROR(INDEX('Controles de Corrupción'!$C$10:$AZ$251,MATCH('Mapa Riesgo Corrupción'!B283,'Controles de Corrupción'!$C$10:$C$251,0),38),"")</f>
        <v/>
      </c>
      <c r="M283" s="65" t="str">
        <f>IFERROR(INDEX('Controles de Corrupción'!$C$10:$AZ$251,MATCH(A283,'Controles de Corrupción'!$B$10:$B$251,0),4),"")</f>
        <v/>
      </c>
      <c r="N283" s="65" t="str">
        <f>IFERROR(INDEX('Controles de Corrupción'!$C$10:$AZ$251,MATCH(A283,'Controles de Corrupción'!$B$10:$B$251,0),40),"")</f>
        <v/>
      </c>
      <c r="O283" s="65" t="str">
        <f>IFERROR(INDEX('Controles de Corrupción'!$C$10:$AZ$251,MATCH(A283,'Controles de Corrupción'!$B$10:$B$251,0),41),"")</f>
        <v/>
      </c>
      <c r="P283" s="65" t="str">
        <f>IFERROR(INDEX('Controles de Corrupción'!$C$10:$AZ$251,MATCH(A283,'Controles de Corrupción'!$B$10:$B$251,0),42),"")</f>
        <v/>
      </c>
      <c r="Q283" s="57" t="str">
        <f>IFERROR(INDEX('Controles de Corrupción'!$C$10:$AZ$251,MATCH(A283,'Controles de Corrupción'!$B$10:$B$251,0),47),"")</f>
        <v/>
      </c>
    </row>
    <row r="284" spans="1:17" ht="51.75" customHeight="1" x14ac:dyDescent="0.25">
      <c r="A284" s="110" t="s">
        <v>906</v>
      </c>
      <c r="B284" s="971"/>
      <c r="C284" s="974"/>
      <c r="D284" s="815"/>
      <c r="E284" s="976"/>
      <c r="F284" s="817"/>
      <c r="G284" s="817"/>
      <c r="H284" s="884"/>
      <c r="I284" s="817"/>
      <c r="J284" s="817"/>
      <c r="K284" s="817"/>
      <c r="L284" s="817"/>
      <c r="M284" s="65" t="str">
        <f>IFERROR(INDEX('Controles de Corrupción'!$C$10:$AZ$251,MATCH(A284,'Controles de Corrupción'!$B$10:$B$251,0),4),"")</f>
        <v/>
      </c>
      <c r="N284" s="65" t="str">
        <f>IFERROR(INDEX('Controles de Corrupción'!$C$10:$AZ$251,MATCH(A284,'Controles de Corrupción'!$B$10:$B$251,0),40),"")</f>
        <v/>
      </c>
      <c r="O284" s="65" t="str">
        <f>IFERROR(INDEX('Controles de Corrupción'!$C$10:$AZ$251,MATCH(A284,'Controles de Corrupción'!$B$10:$B$251,0),41),"")</f>
        <v/>
      </c>
      <c r="P284" s="65" t="str">
        <f>IFERROR(INDEX('Controles de Corrupción'!$C$10:$AZ$251,MATCH(A284,'Controles de Corrupción'!$B$10:$B$251,0),42),"")</f>
        <v/>
      </c>
      <c r="Q284" s="57" t="str">
        <f>IFERROR(INDEX('Controles de Corrupción'!$C$10:$AZ$251,MATCH(A284,'Controles de Corrupción'!$B$10:$B$251,0),47),"")</f>
        <v/>
      </c>
    </row>
    <row r="285" spans="1:17" ht="51.75" customHeight="1" x14ac:dyDescent="0.25">
      <c r="A285" s="110" t="s">
        <v>907</v>
      </c>
      <c r="B285" s="971"/>
      <c r="C285" s="974"/>
      <c r="D285" s="815"/>
      <c r="E285" s="976"/>
      <c r="F285" s="817"/>
      <c r="G285" s="817"/>
      <c r="H285" s="884"/>
      <c r="I285" s="817"/>
      <c r="J285" s="817"/>
      <c r="K285" s="817"/>
      <c r="L285" s="817"/>
      <c r="M285" s="65" t="str">
        <f>IFERROR(INDEX('Controles de Corrupción'!$C$10:$AZ$251,MATCH(A285,'Controles de Corrupción'!$B$10:$B$251,0),4),"")</f>
        <v/>
      </c>
      <c r="N285" s="65" t="str">
        <f>IFERROR(INDEX('Controles de Corrupción'!$C$10:$AZ$251,MATCH(A285,'Controles de Corrupción'!$B$10:$B$251,0),40),"")</f>
        <v/>
      </c>
      <c r="O285" s="65" t="str">
        <f>IFERROR(INDEX('Controles de Corrupción'!$C$10:$AZ$251,MATCH(A285,'Controles de Corrupción'!$B$10:$B$251,0),41),"")</f>
        <v/>
      </c>
      <c r="P285" s="65" t="str">
        <f>IFERROR(INDEX('Controles de Corrupción'!$C$10:$AZ$251,MATCH(A285,'Controles de Corrupción'!$B$10:$B$251,0),42),"")</f>
        <v/>
      </c>
      <c r="Q285" s="57" t="str">
        <f>IFERROR(INDEX('Controles de Corrupción'!$C$10:$AZ$251,MATCH(A285,'Controles de Corrupción'!$B$10:$B$251,0),47),"")</f>
        <v/>
      </c>
    </row>
    <row r="286" spans="1:17" ht="51.75" customHeight="1" x14ac:dyDescent="0.25">
      <c r="A286" s="110" t="s">
        <v>908</v>
      </c>
      <c r="B286" s="971"/>
      <c r="C286" s="974"/>
      <c r="D286" s="815"/>
      <c r="E286" s="976"/>
      <c r="F286" s="817"/>
      <c r="G286" s="817"/>
      <c r="H286" s="884"/>
      <c r="I286" s="817"/>
      <c r="J286" s="817"/>
      <c r="K286" s="817"/>
      <c r="L286" s="817"/>
      <c r="M286" s="65" t="str">
        <f>IFERROR(INDEX('Controles de Corrupción'!$C$10:$AZ$251,MATCH(A286,'Controles de Corrupción'!$B$10:$B$251,0),4),"")</f>
        <v/>
      </c>
      <c r="N286" s="65" t="str">
        <f>IFERROR(INDEX('Controles de Corrupción'!$C$10:$AZ$251,MATCH(A286,'Controles de Corrupción'!$B$10:$B$251,0),40),"")</f>
        <v/>
      </c>
      <c r="O286" s="65" t="str">
        <f>IFERROR(INDEX('Controles de Corrupción'!$C$10:$AZ$251,MATCH(A286,'Controles de Corrupción'!$B$10:$B$251,0),41),"")</f>
        <v/>
      </c>
      <c r="P286" s="65" t="str">
        <f>IFERROR(INDEX('Controles de Corrupción'!$C$10:$AZ$251,MATCH(A286,'Controles de Corrupción'!$B$10:$B$251,0),42),"")</f>
        <v/>
      </c>
      <c r="Q286" s="57" t="str">
        <f>IFERROR(INDEX('Controles de Corrupción'!$C$10:$AZ$251,MATCH(A286,'Controles de Corrupción'!$B$10:$B$251,0),47),"")</f>
        <v/>
      </c>
    </row>
    <row r="287" spans="1:17" ht="51.75" customHeight="1" x14ac:dyDescent="0.25">
      <c r="A287" s="110" t="s">
        <v>909</v>
      </c>
      <c r="B287" s="971"/>
      <c r="C287" s="974"/>
      <c r="D287" s="815"/>
      <c r="E287" s="976"/>
      <c r="F287" s="817"/>
      <c r="G287" s="817"/>
      <c r="H287" s="884"/>
      <c r="I287" s="817"/>
      <c r="J287" s="817"/>
      <c r="K287" s="817"/>
      <c r="L287" s="817"/>
      <c r="M287" s="65" t="str">
        <f>IFERROR(INDEX('Controles de Corrupción'!$C$10:$AZ$251,MATCH(A287,'Controles de Corrupción'!$B$10:$B$251,0),4),"")</f>
        <v/>
      </c>
      <c r="N287" s="65" t="str">
        <f>IFERROR(INDEX('Controles de Corrupción'!$C$10:$AZ$251,MATCH(A287,'Controles de Corrupción'!$B$10:$B$251,0),40),"")</f>
        <v/>
      </c>
      <c r="O287" s="65" t="str">
        <f>IFERROR(INDEX('Controles de Corrupción'!$C$10:$AZ$251,MATCH(A287,'Controles de Corrupción'!$B$10:$B$251,0),41),"")</f>
        <v/>
      </c>
      <c r="P287" s="65" t="str">
        <f>IFERROR(INDEX('Controles de Corrupción'!$C$10:$AZ$251,MATCH(A287,'Controles de Corrupción'!$B$10:$B$251,0),42),"")</f>
        <v/>
      </c>
      <c r="Q287" s="57" t="str">
        <f>IFERROR(INDEX('Controles de Corrupción'!$C$10:$AZ$251,MATCH(A287,'Controles de Corrupción'!$B$10:$B$251,0),47),"")</f>
        <v/>
      </c>
    </row>
    <row r="288" spans="1:17" ht="51.75" customHeight="1" x14ac:dyDescent="0.25">
      <c r="A288" s="110" t="s">
        <v>910</v>
      </c>
      <c r="B288" s="972"/>
      <c r="C288" s="974"/>
      <c r="D288" s="815"/>
      <c r="E288" s="976"/>
      <c r="F288" s="817"/>
      <c r="G288" s="817"/>
      <c r="H288" s="885"/>
      <c r="I288" s="817"/>
      <c r="J288" s="817"/>
      <c r="K288" s="817"/>
      <c r="L288" s="817"/>
      <c r="M288" s="65" t="str">
        <f>IFERROR(INDEX('Controles de Corrupción'!$C$10:$AZ$251,MATCH(A288,'Controles de Corrupción'!$B$10:$B$251,0),4),"")</f>
        <v/>
      </c>
      <c r="N288" s="65" t="str">
        <f>IFERROR(INDEX('Controles de Corrupción'!$C$10:$AZ$251,MATCH(A288,'Controles de Corrupción'!$B$10:$B$251,0),40),"")</f>
        <v/>
      </c>
      <c r="O288" s="65" t="str">
        <f>IFERROR(INDEX('Controles de Corrupción'!$C$10:$AZ$251,MATCH(A288,'Controles de Corrupción'!$B$10:$B$251,0),41),"")</f>
        <v/>
      </c>
      <c r="P288" s="65" t="str">
        <f>IFERROR(INDEX('Controles de Corrupción'!$C$10:$AZ$251,MATCH(A288,'Controles de Corrupción'!$B$10:$B$251,0),42),"")</f>
        <v/>
      </c>
      <c r="Q288" s="57" t="str">
        <f>IFERROR(INDEX('Controles de Corrupción'!$C$10:$AZ$251,MATCH(A288,'Controles de Corrupción'!$B$10:$B$251,0),47),"")</f>
        <v/>
      </c>
    </row>
    <row r="289" spans="1:17" ht="51.75" customHeight="1" x14ac:dyDescent="0.25">
      <c r="A289" s="110" t="s">
        <v>911</v>
      </c>
      <c r="B289" s="970"/>
      <c r="C289" s="973" t="str">
        <f>IFERROR(INDEX('Riesgos de Corrupción'!$B$11:$BN$100,MATCH('Mapa Riesgo Corrupción'!B289,'Riesgos de Corrupción'!$B$11:$B$100,0),2),"")</f>
        <v/>
      </c>
      <c r="D289" s="814" t="str">
        <f>IFERROR(INDEX('Riesgos de Corrupción'!$B$11:$BN$100,MATCH('Mapa Riesgo Corrupción'!B289,'Riesgos de Corrupción'!$B$11:$B$100,0),4),"")</f>
        <v/>
      </c>
      <c r="E289" s="975" t="str">
        <f>IFERROR(INDEX('Riesgos de Corrupción'!$B$11:$BN$100,MATCH('Mapa Riesgo Corrupción'!B289,'Riesgos de Corrupción'!$B$11:$B$100,0),5),"")</f>
        <v/>
      </c>
      <c r="F289" s="816" t="str">
        <f>IFERROR(INDEX('Riesgos de Corrupción'!$B$11:$BN$100,MATCH('Mapa Riesgo Corrupción'!B289,'Riesgos de Corrupción'!$B$11:$B$100,0),18),"")</f>
        <v/>
      </c>
      <c r="G289" s="816" t="str">
        <f>IFERROR(INDEX('Riesgos de Corrupción'!$B$11:$BN$100,MATCH('Mapa Riesgo Corrupción'!B289,'Riesgos de Corrupción'!$B$11:$B$100,0),63),"")</f>
        <v/>
      </c>
      <c r="H289" s="883" t="str">
        <f>IFERROR(INDEX('Riesgos de Corrupción'!$B$11:$BN$100,MATCH('Mapa Riesgo Corrupción'!B289,'Riesgos de Corrupción'!$B$11:$B$100,0),64),"")</f>
        <v/>
      </c>
      <c r="I289" s="816" t="str">
        <f>IFERROR(INDEX('Controles de Corrupción'!$C$10:$AZ$251,MATCH('Mapa Riesgo Corrupción'!B289,'Controles de Corrupción'!$C$10:$C$251,0),33),"")</f>
        <v/>
      </c>
      <c r="J289" s="816" t="str">
        <f>IFERROR(INDEX('Controles de Corrupción'!$C$10:$AZ$251,MATCH('Mapa Riesgo Corrupción'!B289,'Controles de Corrupción'!$C$10:$C$251,0),36),"")</f>
        <v/>
      </c>
      <c r="K289" s="816" t="str">
        <f>IFERROR(INDEX('Controles de Corrupción'!$C$10:$AZ$251,MATCH('Mapa Riesgo Corrupción'!B289,'Controles de Corrupción'!$C$10:$C$251,0),37),"")</f>
        <v/>
      </c>
      <c r="L289" s="816" t="str">
        <f>IFERROR(INDEX('Controles de Corrupción'!$C$10:$AZ$251,MATCH('Mapa Riesgo Corrupción'!B289,'Controles de Corrupción'!$C$10:$C$251,0),38),"")</f>
        <v/>
      </c>
      <c r="M289" s="65" t="str">
        <f>IFERROR(INDEX('Controles de Corrupción'!$C$10:$AZ$251,MATCH(A289,'Controles de Corrupción'!$B$10:$B$251,0),4),"")</f>
        <v/>
      </c>
      <c r="N289" s="65" t="str">
        <f>IFERROR(INDEX('Controles de Corrupción'!$C$10:$AZ$251,MATCH(A289,'Controles de Corrupción'!$B$10:$B$251,0),40),"")</f>
        <v/>
      </c>
      <c r="O289" s="65" t="str">
        <f>IFERROR(INDEX('Controles de Corrupción'!$C$10:$AZ$251,MATCH(A289,'Controles de Corrupción'!$B$10:$B$251,0),41),"")</f>
        <v/>
      </c>
      <c r="P289" s="65" t="str">
        <f>IFERROR(INDEX('Controles de Corrupción'!$C$10:$AZ$251,MATCH(A289,'Controles de Corrupción'!$B$10:$B$251,0),42),"")</f>
        <v/>
      </c>
      <c r="Q289" s="57" t="str">
        <f>IFERROR(INDEX('Controles de Corrupción'!$C$10:$AZ$251,MATCH(A289,'Controles de Corrupción'!$B$10:$B$251,0),47),"")</f>
        <v/>
      </c>
    </row>
    <row r="290" spans="1:17" ht="51.75" customHeight="1" x14ac:dyDescent="0.25">
      <c r="A290" s="110" t="s">
        <v>912</v>
      </c>
      <c r="B290" s="971"/>
      <c r="C290" s="974"/>
      <c r="D290" s="815"/>
      <c r="E290" s="976"/>
      <c r="F290" s="817"/>
      <c r="G290" s="817"/>
      <c r="H290" s="884"/>
      <c r="I290" s="817"/>
      <c r="J290" s="817"/>
      <c r="K290" s="817"/>
      <c r="L290" s="817"/>
      <c r="M290" s="65" t="str">
        <f>IFERROR(INDEX('Controles de Corrupción'!$C$10:$AZ$251,MATCH(A290,'Controles de Corrupción'!$B$10:$B$251,0),4),"")</f>
        <v/>
      </c>
      <c r="N290" s="65" t="str">
        <f>IFERROR(INDEX('Controles de Corrupción'!$C$10:$AZ$251,MATCH(A290,'Controles de Corrupción'!$B$10:$B$251,0),40),"")</f>
        <v/>
      </c>
      <c r="O290" s="65" t="str">
        <f>IFERROR(INDEX('Controles de Corrupción'!$C$10:$AZ$251,MATCH(A290,'Controles de Corrupción'!$B$10:$B$251,0),41),"")</f>
        <v/>
      </c>
      <c r="P290" s="65" t="str">
        <f>IFERROR(INDEX('Controles de Corrupción'!$C$10:$AZ$251,MATCH(A290,'Controles de Corrupción'!$B$10:$B$251,0),42),"")</f>
        <v/>
      </c>
      <c r="Q290" s="57" t="str">
        <f>IFERROR(INDEX('Controles de Corrupción'!$C$10:$AZ$251,MATCH(A290,'Controles de Corrupción'!$B$10:$B$251,0),47),"")</f>
        <v/>
      </c>
    </row>
    <row r="291" spans="1:17" ht="51.75" customHeight="1" x14ac:dyDescent="0.25">
      <c r="A291" s="110" t="s">
        <v>913</v>
      </c>
      <c r="B291" s="971"/>
      <c r="C291" s="974"/>
      <c r="D291" s="815"/>
      <c r="E291" s="976"/>
      <c r="F291" s="817"/>
      <c r="G291" s="817"/>
      <c r="H291" s="884"/>
      <c r="I291" s="817"/>
      <c r="J291" s="817"/>
      <c r="K291" s="817"/>
      <c r="L291" s="817"/>
      <c r="M291" s="65" t="str">
        <f>IFERROR(INDEX('Controles de Corrupción'!$C$10:$AZ$251,MATCH(A291,'Controles de Corrupción'!$B$10:$B$251,0),4),"")</f>
        <v/>
      </c>
      <c r="N291" s="65" t="str">
        <f>IFERROR(INDEX('Controles de Corrupción'!$C$10:$AZ$251,MATCH(A291,'Controles de Corrupción'!$B$10:$B$251,0),40),"")</f>
        <v/>
      </c>
      <c r="O291" s="65" t="str">
        <f>IFERROR(INDEX('Controles de Corrupción'!$C$10:$AZ$251,MATCH(A291,'Controles de Corrupción'!$B$10:$B$251,0),41),"")</f>
        <v/>
      </c>
      <c r="P291" s="65" t="str">
        <f>IFERROR(INDEX('Controles de Corrupción'!$C$10:$AZ$251,MATCH(A291,'Controles de Corrupción'!$B$10:$B$251,0),42),"")</f>
        <v/>
      </c>
      <c r="Q291" s="57" t="str">
        <f>IFERROR(INDEX('Controles de Corrupción'!$C$10:$AZ$251,MATCH(A291,'Controles de Corrupción'!$B$10:$B$251,0),47),"")</f>
        <v/>
      </c>
    </row>
    <row r="292" spans="1:17" ht="51.75" customHeight="1" x14ac:dyDescent="0.25">
      <c r="A292" s="110" t="s">
        <v>914</v>
      </c>
      <c r="B292" s="971"/>
      <c r="C292" s="974"/>
      <c r="D292" s="815"/>
      <c r="E292" s="976"/>
      <c r="F292" s="817"/>
      <c r="G292" s="817"/>
      <c r="H292" s="884"/>
      <c r="I292" s="817"/>
      <c r="J292" s="817"/>
      <c r="K292" s="817"/>
      <c r="L292" s="817"/>
      <c r="M292" s="65" t="str">
        <f>IFERROR(INDEX('Controles de Corrupción'!$C$10:$AZ$251,MATCH(A292,'Controles de Corrupción'!$B$10:$B$251,0),4),"")</f>
        <v/>
      </c>
      <c r="N292" s="65" t="str">
        <f>IFERROR(INDEX('Controles de Corrupción'!$C$10:$AZ$251,MATCH(A292,'Controles de Corrupción'!$B$10:$B$251,0),40),"")</f>
        <v/>
      </c>
      <c r="O292" s="65" t="str">
        <f>IFERROR(INDEX('Controles de Corrupción'!$C$10:$AZ$251,MATCH(A292,'Controles de Corrupción'!$B$10:$B$251,0),41),"")</f>
        <v/>
      </c>
      <c r="P292" s="65" t="str">
        <f>IFERROR(INDEX('Controles de Corrupción'!$C$10:$AZ$251,MATCH(A292,'Controles de Corrupción'!$B$10:$B$251,0),42),"")</f>
        <v/>
      </c>
      <c r="Q292" s="57" t="str">
        <f>IFERROR(INDEX('Controles de Corrupción'!$C$10:$AZ$251,MATCH(A292,'Controles de Corrupción'!$B$10:$B$251,0),47),"")</f>
        <v/>
      </c>
    </row>
    <row r="293" spans="1:17" ht="51.75" customHeight="1" x14ac:dyDescent="0.25">
      <c r="A293" s="110" t="s">
        <v>915</v>
      </c>
      <c r="B293" s="971"/>
      <c r="C293" s="974"/>
      <c r="D293" s="815"/>
      <c r="E293" s="976"/>
      <c r="F293" s="817"/>
      <c r="G293" s="817"/>
      <c r="H293" s="884"/>
      <c r="I293" s="817"/>
      <c r="J293" s="817"/>
      <c r="K293" s="817"/>
      <c r="L293" s="817"/>
      <c r="M293" s="65" t="str">
        <f>IFERROR(INDEX('Controles de Corrupción'!$C$10:$AZ$251,MATCH(A293,'Controles de Corrupción'!$B$10:$B$251,0),4),"")</f>
        <v/>
      </c>
      <c r="N293" s="65" t="str">
        <f>IFERROR(INDEX('Controles de Corrupción'!$C$10:$AZ$251,MATCH(A293,'Controles de Corrupción'!$B$10:$B$251,0),40),"")</f>
        <v/>
      </c>
      <c r="O293" s="65" t="str">
        <f>IFERROR(INDEX('Controles de Corrupción'!$C$10:$AZ$251,MATCH(A293,'Controles de Corrupción'!$B$10:$B$251,0),41),"")</f>
        <v/>
      </c>
      <c r="P293" s="65" t="str">
        <f>IFERROR(INDEX('Controles de Corrupción'!$C$10:$AZ$251,MATCH(A293,'Controles de Corrupción'!$B$10:$B$251,0),42),"")</f>
        <v/>
      </c>
      <c r="Q293" s="57" t="str">
        <f>IFERROR(INDEX('Controles de Corrupción'!$C$10:$AZ$251,MATCH(A293,'Controles de Corrupción'!$B$10:$B$251,0),47),"")</f>
        <v/>
      </c>
    </row>
    <row r="294" spans="1:17" ht="51.75" customHeight="1" x14ac:dyDescent="0.25">
      <c r="A294" s="110" t="s">
        <v>916</v>
      </c>
      <c r="B294" s="972"/>
      <c r="C294" s="974"/>
      <c r="D294" s="815"/>
      <c r="E294" s="976"/>
      <c r="F294" s="817"/>
      <c r="G294" s="817"/>
      <c r="H294" s="885"/>
      <c r="I294" s="817"/>
      <c r="J294" s="817"/>
      <c r="K294" s="817"/>
      <c r="L294" s="817"/>
      <c r="M294" s="65" t="str">
        <f>IFERROR(INDEX('Controles de Corrupción'!$C$10:$AZ$251,MATCH(A294,'Controles de Corrupción'!$B$10:$B$251,0),4),"")</f>
        <v/>
      </c>
      <c r="N294" s="65" t="str">
        <f>IFERROR(INDEX('Controles de Corrupción'!$C$10:$AZ$251,MATCH(A294,'Controles de Corrupción'!$B$10:$B$251,0),40),"")</f>
        <v/>
      </c>
      <c r="O294" s="65" t="str">
        <f>IFERROR(INDEX('Controles de Corrupción'!$C$10:$AZ$251,MATCH(A294,'Controles de Corrupción'!$B$10:$B$251,0),41),"")</f>
        <v/>
      </c>
      <c r="P294" s="65" t="str">
        <f>IFERROR(INDEX('Controles de Corrupción'!$C$10:$AZ$251,MATCH(A294,'Controles de Corrupción'!$B$10:$B$251,0),42),"")</f>
        <v/>
      </c>
      <c r="Q294" s="57" t="str">
        <f>IFERROR(INDEX('Controles de Corrupción'!$C$10:$AZ$251,MATCH(A294,'Controles de Corrupción'!$B$10:$B$251,0),47),"")</f>
        <v/>
      </c>
    </row>
    <row r="295" spans="1:17" ht="51.75" customHeight="1" x14ac:dyDescent="0.25">
      <c r="A295" s="110" t="s">
        <v>917</v>
      </c>
      <c r="B295" s="970"/>
      <c r="C295" s="973" t="str">
        <f>IFERROR(INDEX('Riesgos de Corrupción'!$B$11:$BN$100,MATCH('Mapa Riesgo Corrupción'!B295,'Riesgos de Corrupción'!$B$11:$B$100,0),2),"")</f>
        <v/>
      </c>
      <c r="D295" s="814" t="str">
        <f>IFERROR(INDEX('Riesgos de Corrupción'!$B$11:$BN$100,MATCH('Mapa Riesgo Corrupción'!B295,'Riesgos de Corrupción'!$B$11:$B$100,0),4),"")</f>
        <v/>
      </c>
      <c r="E295" s="975" t="str">
        <f>IFERROR(INDEX('Riesgos de Corrupción'!$B$11:$BN$100,MATCH('Mapa Riesgo Corrupción'!B295,'Riesgos de Corrupción'!$B$11:$B$100,0),5),"")</f>
        <v/>
      </c>
      <c r="F295" s="816" t="str">
        <f>IFERROR(INDEX('Riesgos de Corrupción'!$B$11:$BN$100,MATCH('Mapa Riesgo Corrupción'!B295,'Riesgos de Corrupción'!$B$11:$B$100,0),18),"")</f>
        <v/>
      </c>
      <c r="G295" s="816" t="str">
        <f>IFERROR(INDEX('Riesgos de Corrupción'!$B$11:$BN$100,MATCH('Mapa Riesgo Corrupción'!B295,'Riesgos de Corrupción'!$B$11:$B$100,0),63),"")</f>
        <v/>
      </c>
      <c r="H295" s="883" t="str">
        <f>IFERROR(INDEX('Riesgos de Corrupción'!$B$11:$BN$100,MATCH('Mapa Riesgo Corrupción'!B295,'Riesgos de Corrupción'!$B$11:$B$100,0),64),"")</f>
        <v/>
      </c>
      <c r="I295" s="816" t="str">
        <f>IFERROR(INDEX('Controles de Corrupción'!$C$10:$AZ$251,MATCH('Mapa Riesgo Corrupción'!B295,'Controles de Corrupción'!$C$10:$C$251,0),33),"")</f>
        <v/>
      </c>
      <c r="J295" s="816" t="str">
        <f>IFERROR(INDEX('Controles de Corrupción'!$C$10:$AZ$251,MATCH('Mapa Riesgo Corrupción'!B295,'Controles de Corrupción'!$C$10:$C$251,0),36),"")</f>
        <v/>
      </c>
      <c r="K295" s="816" t="str">
        <f>IFERROR(INDEX('Controles de Corrupción'!$C$10:$AZ$251,MATCH('Mapa Riesgo Corrupción'!B295,'Controles de Corrupción'!$C$10:$C$251,0),37),"")</f>
        <v/>
      </c>
      <c r="L295" s="816" t="str">
        <f>IFERROR(INDEX('Controles de Corrupción'!$C$10:$AZ$251,MATCH('Mapa Riesgo Corrupción'!B295,'Controles de Corrupción'!$C$10:$C$251,0),38),"")</f>
        <v/>
      </c>
      <c r="M295" s="65" t="str">
        <f>IFERROR(INDEX('Controles de Corrupción'!$C$10:$AZ$251,MATCH(A295,'Controles de Corrupción'!$B$10:$B$251,0),4),"")</f>
        <v/>
      </c>
      <c r="N295" s="65" t="str">
        <f>IFERROR(INDEX('Controles de Corrupción'!$C$10:$AZ$251,MATCH(A295,'Controles de Corrupción'!$B$10:$B$251,0),40),"")</f>
        <v/>
      </c>
      <c r="O295" s="65" t="str">
        <f>IFERROR(INDEX('Controles de Corrupción'!$C$10:$AZ$251,MATCH(A295,'Controles de Corrupción'!$B$10:$B$251,0),41),"")</f>
        <v/>
      </c>
      <c r="P295" s="65" t="str">
        <f>IFERROR(INDEX('Controles de Corrupción'!$C$10:$AZ$251,MATCH(A295,'Controles de Corrupción'!$B$10:$B$251,0),42),"")</f>
        <v/>
      </c>
      <c r="Q295" s="57" t="str">
        <f>IFERROR(INDEX('Controles de Corrupción'!$C$10:$AZ$251,MATCH(A295,'Controles de Corrupción'!$B$10:$B$251,0),47),"")</f>
        <v/>
      </c>
    </row>
    <row r="296" spans="1:17" ht="51.75" customHeight="1" x14ac:dyDescent="0.25">
      <c r="A296" s="110" t="s">
        <v>918</v>
      </c>
      <c r="B296" s="971"/>
      <c r="C296" s="974"/>
      <c r="D296" s="815"/>
      <c r="E296" s="976"/>
      <c r="F296" s="817"/>
      <c r="G296" s="817"/>
      <c r="H296" s="884"/>
      <c r="I296" s="817"/>
      <c r="J296" s="817"/>
      <c r="K296" s="817"/>
      <c r="L296" s="817"/>
      <c r="M296" s="65" t="str">
        <f>IFERROR(INDEX('Controles de Corrupción'!$C$10:$AZ$251,MATCH(A296,'Controles de Corrupción'!$B$10:$B$251,0),4),"")</f>
        <v/>
      </c>
      <c r="N296" s="65" t="str">
        <f>IFERROR(INDEX('Controles de Corrupción'!$C$10:$AZ$251,MATCH(A296,'Controles de Corrupción'!$B$10:$B$251,0),40),"")</f>
        <v/>
      </c>
      <c r="O296" s="65" t="str">
        <f>IFERROR(INDEX('Controles de Corrupción'!$C$10:$AZ$251,MATCH(A296,'Controles de Corrupción'!$B$10:$B$251,0),41),"")</f>
        <v/>
      </c>
      <c r="P296" s="65" t="str">
        <f>IFERROR(INDEX('Controles de Corrupción'!$C$10:$AZ$251,MATCH(A296,'Controles de Corrupción'!$B$10:$B$251,0),42),"")</f>
        <v/>
      </c>
      <c r="Q296" s="57" t="str">
        <f>IFERROR(INDEX('Controles de Corrupción'!$C$10:$AZ$251,MATCH(A296,'Controles de Corrupción'!$B$10:$B$251,0),47),"")</f>
        <v/>
      </c>
    </row>
    <row r="297" spans="1:17" ht="51.75" customHeight="1" x14ac:dyDescent="0.25">
      <c r="A297" s="110" t="s">
        <v>919</v>
      </c>
      <c r="B297" s="971"/>
      <c r="C297" s="974"/>
      <c r="D297" s="815"/>
      <c r="E297" s="976"/>
      <c r="F297" s="817"/>
      <c r="G297" s="817"/>
      <c r="H297" s="884"/>
      <c r="I297" s="817"/>
      <c r="J297" s="817"/>
      <c r="K297" s="817"/>
      <c r="L297" s="817"/>
      <c r="M297" s="65" t="str">
        <f>IFERROR(INDEX('Controles de Corrupción'!$C$10:$AZ$251,MATCH(A297,'Controles de Corrupción'!$B$10:$B$251,0),4),"")</f>
        <v/>
      </c>
      <c r="N297" s="65" t="str">
        <f>IFERROR(INDEX('Controles de Corrupción'!$C$10:$AZ$251,MATCH(A297,'Controles de Corrupción'!$B$10:$B$251,0),40),"")</f>
        <v/>
      </c>
      <c r="O297" s="65" t="str">
        <f>IFERROR(INDEX('Controles de Corrupción'!$C$10:$AZ$251,MATCH(A297,'Controles de Corrupción'!$B$10:$B$251,0),41),"")</f>
        <v/>
      </c>
      <c r="P297" s="65" t="str">
        <f>IFERROR(INDEX('Controles de Corrupción'!$C$10:$AZ$251,MATCH(A297,'Controles de Corrupción'!$B$10:$B$251,0),42),"")</f>
        <v/>
      </c>
      <c r="Q297" s="57" t="str">
        <f>IFERROR(INDEX('Controles de Corrupción'!$C$10:$AZ$251,MATCH(A297,'Controles de Corrupción'!$B$10:$B$251,0),47),"")</f>
        <v/>
      </c>
    </row>
    <row r="298" spans="1:17" ht="51.75" customHeight="1" x14ac:dyDescent="0.25">
      <c r="A298" s="110" t="s">
        <v>920</v>
      </c>
      <c r="B298" s="971"/>
      <c r="C298" s="974"/>
      <c r="D298" s="815"/>
      <c r="E298" s="976"/>
      <c r="F298" s="817"/>
      <c r="G298" s="817"/>
      <c r="H298" s="884"/>
      <c r="I298" s="817"/>
      <c r="J298" s="817"/>
      <c r="K298" s="817"/>
      <c r="L298" s="817"/>
      <c r="M298" s="65" t="str">
        <f>IFERROR(INDEX('Controles de Corrupción'!$C$10:$AZ$251,MATCH(A298,'Controles de Corrupción'!$B$10:$B$251,0),4),"")</f>
        <v/>
      </c>
      <c r="N298" s="65" t="str">
        <f>IFERROR(INDEX('Controles de Corrupción'!$C$10:$AZ$251,MATCH(A298,'Controles de Corrupción'!$B$10:$B$251,0),40),"")</f>
        <v/>
      </c>
      <c r="O298" s="65" t="str">
        <f>IFERROR(INDEX('Controles de Corrupción'!$C$10:$AZ$251,MATCH(A298,'Controles de Corrupción'!$B$10:$B$251,0),41),"")</f>
        <v/>
      </c>
      <c r="P298" s="65" t="str">
        <f>IFERROR(INDEX('Controles de Corrupción'!$C$10:$AZ$251,MATCH(A298,'Controles de Corrupción'!$B$10:$B$251,0),42),"")</f>
        <v/>
      </c>
      <c r="Q298" s="57" t="str">
        <f>IFERROR(INDEX('Controles de Corrupción'!$C$10:$AZ$251,MATCH(A298,'Controles de Corrupción'!$B$10:$B$251,0),47),"")</f>
        <v/>
      </c>
    </row>
    <row r="299" spans="1:17" ht="51.75" customHeight="1" x14ac:dyDescent="0.25">
      <c r="A299" s="110" t="s">
        <v>921</v>
      </c>
      <c r="B299" s="971"/>
      <c r="C299" s="974"/>
      <c r="D299" s="815"/>
      <c r="E299" s="976"/>
      <c r="F299" s="817"/>
      <c r="G299" s="817"/>
      <c r="H299" s="884"/>
      <c r="I299" s="817"/>
      <c r="J299" s="817"/>
      <c r="K299" s="817"/>
      <c r="L299" s="817"/>
      <c r="M299" s="65" t="str">
        <f>IFERROR(INDEX('Controles de Corrupción'!$C$10:$AZ$251,MATCH(A299,'Controles de Corrupción'!$B$10:$B$251,0),4),"")</f>
        <v/>
      </c>
      <c r="N299" s="65" t="str">
        <f>IFERROR(INDEX('Controles de Corrupción'!$C$10:$AZ$251,MATCH(A299,'Controles de Corrupción'!$B$10:$B$251,0),40),"")</f>
        <v/>
      </c>
      <c r="O299" s="65" t="str">
        <f>IFERROR(INDEX('Controles de Corrupción'!$C$10:$AZ$251,MATCH(A299,'Controles de Corrupción'!$B$10:$B$251,0),41),"")</f>
        <v/>
      </c>
      <c r="P299" s="65" t="str">
        <f>IFERROR(INDEX('Controles de Corrupción'!$C$10:$AZ$251,MATCH(A299,'Controles de Corrupción'!$B$10:$B$251,0),42),"")</f>
        <v/>
      </c>
      <c r="Q299" s="57" t="str">
        <f>IFERROR(INDEX('Controles de Corrupción'!$C$10:$AZ$251,MATCH(A299,'Controles de Corrupción'!$B$10:$B$251,0),47),"")</f>
        <v/>
      </c>
    </row>
    <row r="300" spans="1:17" ht="51.75" customHeight="1" x14ac:dyDescent="0.25">
      <c r="A300" s="110" t="s">
        <v>922</v>
      </c>
      <c r="B300" s="972"/>
      <c r="C300" s="974"/>
      <c r="D300" s="815"/>
      <c r="E300" s="976"/>
      <c r="F300" s="817"/>
      <c r="G300" s="817"/>
      <c r="H300" s="885"/>
      <c r="I300" s="817"/>
      <c r="J300" s="817"/>
      <c r="K300" s="817"/>
      <c r="L300" s="817"/>
      <c r="M300" s="65" t="str">
        <f>IFERROR(INDEX('Controles de Corrupción'!$C$10:$AZ$251,MATCH(A300,'Controles de Corrupción'!$B$10:$B$251,0),4),"")</f>
        <v/>
      </c>
      <c r="N300" s="65" t="str">
        <f>IFERROR(INDEX('Controles de Corrupción'!$C$10:$AZ$251,MATCH(A300,'Controles de Corrupción'!$B$10:$B$251,0),40),"")</f>
        <v/>
      </c>
      <c r="O300" s="65" t="str">
        <f>IFERROR(INDEX('Controles de Corrupción'!$C$10:$AZ$251,MATCH(A300,'Controles de Corrupción'!$B$10:$B$251,0),41),"")</f>
        <v/>
      </c>
      <c r="P300" s="65" t="str">
        <f>IFERROR(INDEX('Controles de Corrupción'!$C$10:$AZ$251,MATCH(A300,'Controles de Corrupción'!$B$10:$B$251,0),42),"")</f>
        <v/>
      </c>
      <c r="Q300" s="57" t="str">
        <f>IFERROR(INDEX('Controles de Corrupción'!$C$10:$AZ$251,MATCH(A300,'Controles de Corrupción'!$B$10:$B$251,0),47),"")</f>
        <v/>
      </c>
    </row>
    <row r="301" spans="1:17" ht="51.75" customHeight="1" x14ac:dyDescent="0.25">
      <c r="A301" s="110" t="s">
        <v>923</v>
      </c>
      <c r="B301" s="970"/>
      <c r="C301" s="973" t="str">
        <f>IFERROR(INDEX('Riesgos de Corrupción'!$B$11:$BN$100,MATCH('Mapa Riesgo Corrupción'!B301,'Riesgos de Corrupción'!$B$11:$B$100,0),2),"")</f>
        <v/>
      </c>
      <c r="D301" s="814" t="str">
        <f>IFERROR(INDEX('Riesgos de Corrupción'!$B$11:$BN$100,MATCH('Mapa Riesgo Corrupción'!B301,'Riesgos de Corrupción'!$B$11:$B$100,0),4),"")</f>
        <v/>
      </c>
      <c r="E301" s="975" t="str">
        <f>IFERROR(INDEX('Riesgos de Corrupción'!$B$11:$BN$100,MATCH('Mapa Riesgo Corrupción'!B301,'Riesgos de Corrupción'!$B$11:$B$100,0),5),"")</f>
        <v/>
      </c>
      <c r="F301" s="816" t="str">
        <f>IFERROR(INDEX('Riesgos de Corrupción'!$B$11:$BN$100,MATCH('Mapa Riesgo Corrupción'!B301,'Riesgos de Corrupción'!$B$11:$B$100,0),18),"")</f>
        <v/>
      </c>
      <c r="G301" s="816" t="str">
        <f>IFERROR(INDEX('Riesgos de Corrupción'!$B$11:$BN$100,MATCH('Mapa Riesgo Corrupción'!B301,'Riesgos de Corrupción'!$B$11:$B$100,0),63),"")</f>
        <v/>
      </c>
      <c r="H301" s="883" t="str">
        <f>IFERROR(INDEX('Riesgos de Corrupción'!$B$11:$BN$100,MATCH('Mapa Riesgo Corrupción'!B301,'Riesgos de Corrupción'!$B$11:$B$100,0),64),"")</f>
        <v/>
      </c>
      <c r="I301" s="816" t="str">
        <f>IFERROR(INDEX('Controles de Corrupción'!$C$10:$AZ$251,MATCH('Mapa Riesgo Corrupción'!B301,'Controles de Corrupción'!$C$10:$C$251,0),33),"")</f>
        <v/>
      </c>
      <c r="J301" s="816" t="str">
        <f>IFERROR(INDEX('Controles de Corrupción'!$C$10:$AZ$251,MATCH('Mapa Riesgo Corrupción'!B301,'Controles de Corrupción'!$C$10:$C$251,0),36),"")</f>
        <v/>
      </c>
      <c r="K301" s="816" t="str">
        <f>IFERROR(INDEX('Controles de Corrupción'!$C$10:$AZ$251,MATCH('Mapa Riesgo Corrupción'!B301,'Controles de Corrupción'!$C$10:$C$251,0),37),"")</f>
        <v/>
      </c>
      <c r="L301" s="816" t="str">
        <f>IFERROR(INDEX('Controles de Corrupción'!$C$10:$AZ$251,MATCH('Mapa Riesgo Corrupción'!B301,'Controles de Corrupción'!$C$10:$C$251,0),38),"")</f>
        <v/>
      </c>
      <c r="M301" s="65" t="str">
        <f>IFERROR(INDEX('Controles de Corrupción'!$C$10:$AZ$251,MATCH(A301,'Controles de Corrupción'!$B$10:$B$251,0),4),"")</f>
        <v/>
      </c>
      <c r="N301" s="65" t="str">
        <f>IFERROR(INDEX('Controles de Corrupción'!$C$10:$AZ$251,MATCH(A301,'Controles de Corrupción'!$B$10:$B$251,0),40),"")</f>
        <v/>
      </c>
      <c r="O301" s="65" t="str">
        <f>IFERROR(INDEX('Controles de Corrupción'!$C$10:$AZ$251,MATCH(A301,'Controles de Corrupción'!$B$10:$B$251,0),41),"")</f>
        <v/>
      </c>
      <c r="P301" s="65" t="str">
        <f>IFERROR(INDEX('Controles de Corrupción'!$C$10:$AZ$251,MATCH(A301,'Controles de Corrupción'!$B$10:$B$251,0),42),"")</f>
        <v/>
      </c>
      <c r="Q301" s="57" t="str">
        <f>IFERROR(INDEX('Controles de Corrupción'!$C$10:$AZ$251,MATCH(A301,'Controles de Corrupción'!$B$10:$B$251,0),47),"")</f>
        <v/>
      </c>
    </row>
    <row r="302" spans="1:17" ht="51.75" customHeight="1" x14ac:dyDescent="0.25">
      <c r="A302" s="110" t="s">
        <v>924</v>
      </c>
      <c r="B302" s="971"/>
      <c r="C302" s="974"/>
      <c r="D302" s="815"/>
      <c r="E302" s="976"/>
      <c r="F302" s="817"/>
      <c r="G302" s="817"/>
      <c r="H302" s="884"/>
      <c r="I302" s="817"/>
      <c r="J302" s="817"/>
      <c r="K302" s="817"/>
      <c r="L302" s="817"/>
      <c r="M302" s="65" t="str">
        <f>IFERROR(INDEX('Controles de Corrupción'!$C$10:$AZ$251,MATCH(A302,'Controles de Corrupción'!$B$10:$B$251,0),4),"")</f>
        <v/>
      </c>
      <c r="N302" s="65" t="str">
        <f>IFERROR(INDEX('Controles de Corrupción'!$C$10:$AZ$251,MATCH(A302,'Controles de Corrupción'!$B$10:$B$251,0),40),"")</f>
        <v/>
      </c>
      <c r="O302" s="65" t="str">
        <f>IFERROR(INDEX('Controles de Corrupción'!$C$10:$AZ$251,MATCH(A302,'Controles de Corrupción'!$B$10:$B$251,0),41),"")</f>
        <v/>
      </c>
      <c r="P302" s="65" t="str">
        <f>IFERROR(INDEX('Controles de Corrupción'!$C$10:$AZ$251,MATCH(A302,'Controles de Corrupción'!$B$10:$B$251,0),42),"")</f>
        <v/>
      </c>
      <c r="Q302" s="57" t="str">
        <f>IFERROR(INDEX('Controles de Corrupción'!$C$10:$AZ$251,MATCH(A302,'Controles de Corrupción'!$B$10:$B$251,0),47),"")</f>
        <v/>
      </c>
    </row>
    <row r="303" spans="1:17" ht="51.75" customHeight="1" x14ac:dyDescent="0.25">
      <c r="A303" s="110" t="s">
        <v>925</v>
      </c>
      <c r="B303" s="971"/>
      <c r="C303" s="974"/>
      <c r="D303" s="815"/>
      <c r="E303" s="976"/>
      <c r="F303" s="817"/>
      <c r="G303" s="817"/>
      <c r="H303" s="884"/>
      <c r="I303" s="817"/>
      <c r="J303" s="817"/>
      <c r="K303" s="817"/>
      <c r="L303" s="817"/>
      <c r="M303" s="65" t="str">
        <f>IFERROR(INDEX('Controles de Corrupción'!$C$10:$AZ$251,MATCH(A303,'Controles de Corrupción'!$B$10:$B$251,0),4),"")</f>
        <v/>
      </c>
      <c r="N303" s="65" t="str">
        <f>IFERROR(INDEX('Controles de Corrupción'!$C$10:$AZ$251,MATCH(A303,'Controles de Corrupción'!$B$10:$B$251,0),40),"")</f>
        <v/>
      </c>
      <c r="O303" s="65" t="str">
        <f>IFERROR(INDEX('Controles de Corrupción'!$C$10:$AZ$251,MATCH(A303,'Controles de Corrupción'!$B$10:$B$251,0),41),"")</f>
        <v/>
      </c>
      <c r="P303" s="65" t="str">
        <f>IFERROR(INDEX('Controles de Corrupción'!$C$10:$AZ$251,MATCH(A303,'Controles de Corrupción'!$B$10:$B$251,0),42),"")</f>
        <v/>
      </c>
      <c r="Q303" s="57" t="str">
        <f>IFERROR(INDEX('Controles de Corrupción'!$C$10:$AZ$251,MATCH(A303,'Controles de Corrupción'!$B$10:$B$251,0),47),"")</f>
        <v/>
      </c>
    </row>
    <row r="304" spans="1:17" ht="51.75" customHeight="1" x14ac:dyDescent="0.25">
      <c r="A304" s="110" t="s">
        <v>926</v>
      </c>
      <c r="B304" s="971"/>
      <c r="C304" s="974"/>
      <c r="D304" s="815"/>
      <c r="E304" s="976"/>
      <c r="F304" s="817"/>
      <c r="G304" s="817"/>
      <c r="H304" s="884"/>
      <c r="I304" s="817"/>
      <c r="J304" s="817"/>
      <c r="K304" s="817"/>
      <c r="L304" s="817"/>
      <c r="M304" s="65" t="str">
        <f>IFERROR(INDEX('Controles de Corrupción'!$C$10:$AZ$251,MATCH(A304,'Controles de Corrupción'!$B$10:$B$251,0),4),"")</f>
        <v/>
      </c>
      <c r="N304" s="65" t="str">
        <f>IFERROR(INDEX('Controles de Corrupción'!$C$10:$AZ$251,MATCH(A304,'Controles de Corrupción'!$B$10:$B$251,0),40),"")</f>
        <v/>
      </c>
      <c r="O304" s="65" t="str">
        <f>IFERROR(INDEX('Controles de Corrupción'!$C$10:$AZ$251,MATCH(A304,'Controles de Corrupción'!$B$10:$B$251,0),41),"")</f>
        <v/>
      </c>
      <c r="P304" s="65" t="str">
        <f>IFERROR(INDEX('Controles de Corrupción'!$C$10:$AZ$251,MATCH(A304,'Controles de Corrupción'!$B$10:$B$251,0),42),"")</f>
        <v/>
      </c>
      <c r="Q304" s="57" t="str">
        <f>IFERROR(INDEX('Controles de Corrupción'!$C$10:$AZ$251,MATCH(A304,'Controles de Corrupción'!$B$10:$B$251,0),47),"")</f>
        <v/>
      </c>
    </row>
    <row r="305" spans="1:17" ht="51.75" customHeight="1" x14ac:dyDescent="0.25">
      <c r="A305" s="110" t="s">
        <v>927</v>
      </c>
      <c r="B305" s="971"/>
      <c r="C305" s="974"/>
      <c r="D305" s="815"/>
      <c r="E305" s="976"/>
      <c r="F305" s="817"/>
      <c r="G305" s="817"/>
      <c r="H305" s="884"/>
      <c r="I305" s="817"/>
      <c r="J305" s="817"/>
      <c r="K305" s="817"/>
      <c r="L305" s="817"/>
      <c r="M305" s="65" t="str">
        <f>IFERROR(INDEX('Controles de Corrupción'!$C$10:$AZ$251,MATCH(A305,'Controles de Corrupción'!$B$10:$B$251,0),4),"")</f>
        <v/>
      </c>
      <c r="N305" s="65" t="str">
        <f>IFERROR(INDEX('Controles de Corrupción'!$C$10:$AZ$251,MATCH(A305,'Controles de Corrupción'!$B$10:$B$251,0),40),"")</f>
        <v/>
      </c>
      <c r="O305" s="65" t="str">
        <f>IFERROR(INDEX('Controles de Corrupción'!$C$10:$AZ$251,MATCH(A305,'Controles de Corrupción'!$B$10:$B$251,0),41),"")</f>
        <v/>
      </c>
      <c r="P305" s="65" t="str">
        <f>IFERROR(INDEX('Controles de Corrupción'!$C$10:$AZ$251,MATCH(A305,'Controles de Corrupción'!$B$10:$B$251,0),42),"")</f>
        <v/>
      </c>
      <c r="Q305" s="57" t="str">
        <f>IFERROR(INDEX('Controles de Corrupción'!$C$10:$AZ$251,MATCH(A305,'Controles de Corrupción'!$B$10:$B$251,0),47),"")</f>
        <v/>
      </c>
    </row>
    <row r="306" spans="1:17" ht="51.75" customHeight="1" x14ac:dyDescent="0.25">
      <c r="A306" s="110" t="s">
        <v>928</v>
      </c>
      <c r="B306" s="972"/>
      <c r="C306" s="974"/>
      <c r="D306" s="815"/>
      <c r="E306" s="976"/>
      <c r="F306" s="817"/>
      <c r="G306" s="817"/>
      <c r="H306" s="885"/>
      <c r="I306" s="817"/>
      <c r="J306" s="817"/>
      <c r="K306" s="817"/>
      <c r="L306" s="817"/>
      <c r="M306" s="65" t="str">
        <f>IFERROR(INDEX('Controles de Corrupción'!$C$10:$AZ$251,MATCH(A306,'Controles de Corrupción'!$B$10:$B$251,0),4),"")</f>
        <v/>
      </c>
      <c r="N306" s="65" t="str">
        <f>IFERROR(INDEX('Controles de Corrupción'!$C$10:$AZ$251,MATCH(A306,'Controles de Corrupción'!$B$10:$B$251,0),40),"")</f>
        <v/>
      </c>
      <c r="O306" s="65" t="str">
        <f>IFERROR(INDEX('Controles de Corrupción'!$C$10:$AZ$251,MATCH(A306,'Controles de Corrupción'!$B$10:$B$251,0),41),"")</f>
        <v/>
      </c>
      <c r="P306" s="65" t="str">
        <f>IFERROR(INDEX('Controles de Corrupción'!$C$10:$AZ$251,MATCH(A306,'Controles de Corrupción'!$B$10:$B$251,0),42),"")</f>
        <v/>
      </c>
      <c r="Q306" s="57" t="str">
        <f>IFERROR(INDEX('Controles de Corrupción'!$C$10:$AZ$251,MATCH(A306,'Controles de Corrupción'!$B$10:$B$251,0),47),"")</f>
        <v/>
      </c>
    </row>
    <row r="307" spans="1:17" ht="51.75" customHeight="1" x14ac:dyDescent="0.25">
      <c r="A307" s="110" t="s">
        <v>929</v>
      </c>
      <c r="B307" s="970"/>
      <c r="C307" s="973" t="str">
        <f>IFERROR(INDEX('Riesgos de Corrupción'!$B$11:$BN$100,MATCH('Mapa Riesgo Corrupción'!B307,'Riesgos de Corrupción'!$B$11:$B$100,0),2),"")</f>
        <v/>
      </c>
      <c r="D307" s="814" t="str">
        <f>IFERROR(INDEX('Riesgos de Corrupción'!$B$11:$BN$100,MATCH('Mapa Riesgo Corrupción'!B307,'Riesgos de Corrupción'!$B$11:$B$100,0),4),"")</f>
        <v/>
      </c>
      <c r="E307" s="975" t="str">
        <f>IFERROR(INDEX('Riesgos de Corrupción'!$B$11:$BN$100,MATCH('Mapa Riesgo Corrupción'!B307,'Riesgos de Corrupción'!$B$11:$B$100,0),5),"")</f>
        <v/>
      </c>
      <c r="F307" s="816" t="str">
        <f>IFERROR(INDEX('Riesgos de Corrupción'!$B$11:$BN$100,MATCH('Mapa Riesgo Corrupción'!B307,'Riesgos de Corrupción'!$B$11:$B$100,0),18),"")</f>
        <v/>
      </c>
      <c r="G307" s="816" t="str">
        <f>IFERROR(INDEX('Riesgos de Corrupción'!$B$11:$BN$100,MATCH('Mapa Riesgo Corrupción'!B307,'Riesgos de Corrupción'!$B$11:$B$100,0),63),"")</f>
        <v/>
      </c>
      <c r="H307" s="883" t="str">
        <f>IFERROR(INDEX('Riesgos de Corrupción'!$B$11:$BN$100,MATCH('Mapa Riesgo Corrupción'!B307,'Riesgos de Corrupción'!$B$11:$B$100,0),64),"")</f>
        <v/>
      </c>
      <c r="I307" s="816" t="str">
        <f>IFERROR(INDEX('Controles de Corrupción'!$C$10:$AZ$251,MATCH('Mapa Riesgo Corrupción'!B307,'Controles de Corrupción'!$C$10:$C$251,0),33),"")</f>
        <v/>
      </c>
      <c r="J307" s="816" t="str">
        <f>IFERROR(INDEX('Controles de Corrupción'!$C$10:$AZ$251,MATCH('Mapa Riesgo Corrupción'!B307,'Controles de Corrupción'!$C$10:$C$251,0),36),"")</f>
        <v/>
      </c>
      <c r="K307" s="816" t="str">
        <f>IFERROR(INDEX('Controles de Corrupción'!$C$10:$AZ$251,MATCH('Mapa Riesgo Corrupción'!B307,'Controles de Corrupción'!$C$10:$C$251,0),37),"")</f>
        <v/>
      </c>
      <c r="L307" s="816" t="str">
        <f>IFERROR(INDEX('Controles de Corrupción'!$C$10:$AZ$251,MATCH('Mapa Riesgo Corrupción'!B307,'Controles de Corrupción'!$C$10:$C$251,0),38),"")</f>
        <v/>
      </c>
      <c r="M307" s="65" t="str">
        <f>IFERROR(INDEX('Controles de Corrupción'!$C$10:$AZ$251,MATCH(A307,'Controles de Corrupción'!$B$10:$B$251,0),4),"")</f>
        <v/>
      </c>
      <c r="N307" s="65" t="str">
        <f>IFERROR(INDEX('Controles de Corrupción'!$C$10:$AZ$251,MATCH(A307,'Controles de Corrupción'!$B$10:$B$251,0),40),"")</f>
        <v/>
      </c>
      <c r="O307" s="65" t="str">
        <f>IFERROR(INDEX('Controles de Corrupción'!$C$10:$AZ$251,MATCH(A307,'Controles de Corrupción'!$B$10:$B$251,0),41),"")</f>
        <v/>
      </c>
      <c r="P307" s="65" t="str">
        <f>IFERROR(INDEX('Controles de Corrupción'!$C$10:$AZ$251,MATCH(A307,'Controles de Corrupción'!$B$10:$B$251,0),42),"")</f>
        <v/>
      </c>
      <c r="Q307" s="57" t="str">
        <f>IFERROR(INDEX('Controles de Corrupción'!$C$10:$AZ$251,MATCH(A307,'Controles de Corrupción'!$B$10:$B$251,0),47),"")</f>
        <v/>
      </c>
    </row>
    <row r="308" spans="1:17" ht="51.75" customHeight="1" x14ac:dyDescent="0.25">
      <c r="A308" s="110" t="s">
        <v>930</v>
      </c>
      <c r="B308" s="971"/>
      <c r="C308" s="974"/>
      <c r="D308" s="815"/>
      <c r="E308" s="976"/>
      <c r="F308" s="817"/>
      <c r="G308" s="817"/>
      <c r="H308" s="884"/>
      <c r="I308" s="817"/>
      <c r="J308" s="817"/>
      <c r="K308" s="817"/>
      <c r="L308" s="817"/>
      <c r="M308" s="65" t="str">
        <f>IFERROR(INDEX('Controles de Corrupción'!$C$10:$AZ$251,MATCH(A308,'Controles de Corrupción'!$B$10:$B$251,0),4),"")</f>
        <v/>
      </c>
      <c r="N308" s="65" t="str">
        <f>IFERROR(INDEX('Controles de Corrupción'!$C$10:$AZ$251,MATCH(A308,'Controles de Corrupción'!$B$10:$B$251,0),40),"")</f>
        <v/>
      </c>
      <c r="O308" s="65" t="str">
        <f>IFERROR(INDEX('Controles de Corrupción'!$C$10:$AZ$251,MATCH(A308,'Controles de Corrupción'!$B$10:$B$251,0),41),"")</f>
        <v/>
      </c>
      <c r="P308" s="65" t="str">
        <f>IFERROR(INDEX('Controles de Corrupción'!$C$10:$AZ$251,MATCH(A308,'Controles de Corrupción'!$B$10:$B$251,0),42),"")</f>
        <v/>
      </c>
      <c r="Q308" s="57" t="str">
        <f>IFERROR(INDEX('Controles de Corrupción'!$C$10:$AZ$251,MATCH(A308,'Controles de Corrupción'!$B$10:$B$251,0),47),"")</f>
        <v/>
      </c>
    </row>
    <row r="309" spans="1:17" ht="51.75" customHeight="1" x14ac:dyDescent="0.25">
      <c r="A309" s="110" t="s">
        <v>931</v>
      </c>
      <c r="B309" s="971"/>
      <c r="C309" s="974"/>
      <c r="D309" s="815"/>
      <c r="E309" s="976"/>
      <c r="F309" s="817"/>
      <c r="G309" s="817"/>
      <c r="H309" s="884"/>
      <c r="I309" s="817"/>
      <c r="J309" s="817"/>
      <c r="K309" s="817"/>
      <c r="L309" s="817"/>
      <c r="M309" s="65" t="str">
        <f>IFERROR(INDEX('Controles de Corrupción'!$C$10:$AZ$251,MATCH(A309,'Controles de Corrupción'!$B$10:$B$251,0),4),"")</f>
        <v/>
      </c>
      <c r="N309" s="65" t="str">
        <f>IFERROR(INDEX('Controles de Corrupción'!$C$10:$AZ$251,MATCH(A309,'Controles de Corrupción'!$B$10:$B$251,0),40),"")</f>
        <v/>
      </c>
      <c r="O309" s="65" t="str">
        <f>IFERROR(INDEX('Controles de Corrupción'!$C$10:$AZ$251,MATCH(A309,'Controles de Corrupción'!$B$10:$B$251,0),41),"")</f>
        <v/>
      </c>
      <c r="P309" s="65" t="str">
        <f>IFERROR(INDEX('Controles de Corrupción'!$C$10:$AZ$251,MATCH(A309,'Controles de Corrupción'!$B$10:$B$251,0),42),"")</f>
        <v/>
      </c>
      <c r="Q309" s="57" t="str">
        <f>IFERROR(INDEX('Controles de Corrupción'!$C$10:$AZ$251,MATCH(A309,'Controles de Corrupción'!$B$10:$B$251,0),47),"")</f>
        <v/>
      </c>
    </row>
    <row r="310" spans="1:17" ht="51.75" customHeight="1" x14ac:dyDescent="0.25">
      <c r="A310" s="110" t="s">
        <v>932</v>
      </c>
      <c r="B310" s="971"/>
      <c r="C310" s="974"/>
      <c r="D310" s="815"/>
      <c r="E310" s="976"/>
      <c r="F310" s="817"/>
      <c r="G310" s="817"/>
      <c r="H310" s="884"/>
      <c r="I310" s="817"/>
      <c r="J310" s="817"/>
      <c r="K310" s="817"/>
      <c r="L310" s="817"/>
      <c r="M310" s="65" t="str">
        <f>IFERROR(INDEX('Controles de Corrupción'!$C$10:$AZ$251,MATCH(A310,'Controles de Corrupción'!$B$10:$B$251,0),4),"")</f>
        <v/>
      </c>
      <c r="N310" s="65" t="str">
        <f>IFERROR(INDEX('Controles de Corrupción'!$C$10:$AZ$251,MATCH(A310,'Controles de Corrupción'!$B$10:$B$251,0),40),"")</f>
        <v/>
      </c>
      <c r="O310" s="65" t="str">
        <f>IFERROR(INDEX('Controles de Corrupción'!$C$10:$AZ$251,MATCH(A310,'Controles de Corrupción'!$B$10:$B$251,0),41),"")</f>
        <v/>
      </c>
      <c r="P310" s="65" t="str">
        <f>IFERROR(INDEX('Controles de Corrupción'!$C$10:$AZ$251,MATCH(A310,'Controles de Corrupción'!$B$10:$B$251,0),42),"")</f>
        <v/>
      </c>
      <c r="Q310" s="57" t="str">
        <f>IFERROR(INDEX('Controles de Corrupción'!$C$10:$AZ$251,MATCH(A310,'Controles de Corrupción'!$B$10:$B$251,0),47),"")</f>
        <v/>
      </c>
    </row>
    <row r="311" spans="1:17" ht="51.75" customHeight="1" x14ac:dyDescent="0.25">
      <c r="A311" s="110" t="s">
        <v>933</v>
      </c>
      <c r="B311" s="971"/>
      <c r="C311" s="974"/>
      <c r="D311" s="815"/>
      <c r="E311" s="976"/>
      <c r="F311" s="817"/>
      <c r="G311" s="817"/>
      <c r="H311" s="884"/>
      <c r="I311" s="817"/>
      <c r="J311" s="817"/>
      <c r="K311" s="817"/>
      <c r="L311" s="817"/>
      <c r="M311" s="65" t="str">
        <f>IFERROR(INDEX('Controles de Corrupción'!$C$10:$AZ$251,MATCH(A311,'Controles de Corrupción'!$B$10:$B$251,0),4),"")</f>
        <v/>
      </c>
      <c r="N311" s="65" t="str">
        <f>IFERROR(INDEX('Controles de Corrupción'!$C$10:$AZ$251,MATCH(A311,'Controles de Corrupción'!$B$10:$B$251,0),40),"")</f>
        <v/>
      </c>
      <c r="O311" s="65" t="str">
        <f>IFERROR(INDEX('Controles de Corrupción'!$C$10:$AZ$251,MATCH(A311,'Controles de Corrupción'!$B$10:$B$251,0),41),"")</f>
        <v/>
      </c>
      <c r="P311" s="65" t="str">
        <f>IFERROR(INDEX('Controles de Corrupción'!$C$10:$AZ$251,MATCH(A311,'Controles de Corrupción'!$B$10:$B$251,0),42),"")</f>
        <v/>
      </c>
      <c r="Q311" s="57" t="str">
        <f>IFERROR(INDEX('Controles de Corrupción'!$C$10:$AZ$251,MATCH(A311,'Controles de Corrupción'!$B$10:$B$251,0),47),"")</f>
        <v/>
      </c>
    </row>
    <row r="312" spans="1:17" ht="51.75" customHeight="1" x14ac:dyDescent="0.25">
      <c r="A312" s="110" t="s">
        <v>934</v>
      </c>
      <c r="B312" s="972"/>
      <c r="C312" s="974"/>
      <c r="D312" s="815"/>
      <c r="E312" s="976"/>
      <c r="F312" s="817"/>
      <c r="G312" s="817"/>
      <c r="H312" s="885"/>
      <c r="I312" s="817"/>
      <c r="J312" s="817"/>
      <c r="K312" s="817"/>
      <c r="L312" s="817"/>
      <c r="M312" s="65" t="str">
        <f>IFERROR(INDEX('Controles de Corrupción'!$C$10:$AZ$251,MATCH(A312,'Controles de Corrupción'!$B$10:$B$251,0),4),"")</f>
        <v/>
      </c>
      <c r="N312" s="65" t="str">
        <f>IFERROR(INDEX('Controles de Corrupción'!$C$10:$AZ$251,MATCH(A312,'Controles de Corrupción'!$B$10:$B$251,0),40),"")</f>
        <v/>
      </c>
      <c r="O312" s="65" t="str">
        <f>IFERROR(INDEX('Controles de Corrupción'!$C$10:$AZ$251,MATCH(A312,'Controles de Corrupción'!$B$10:$B$251,0),41),"")</f>
        <v/>
      </c>
      <c r="P312" s="65" t="str">
        <f>IFERROR(INDEX('Controles de Corrupción'!$C$10:$AZ$251,MATCH(A312,'Controles de Corrupción'!$B$10:$B$251,0),42),"")</f>
        <v/>
      </c>
      <c r="Q312" s="57" t="str">
        <f>IFERROR(INDEX('Controles de Corrupción'!$C$10:$AZ$251,MATCH(A312,'Controles de Corrupción'!$B$10:$B$251,0),47),"")</f>
        <v/>
      </c>
    </row>
    <row r="313" spans="1:17" ht="51.75" customHeight="1" x14ac:dyDescent="0.25">
      <c r="A313" s="110" t="s">
        <v>935</v>
      </c>
      <c r="B313" s="970"/>
      <c r="C313" s="973" t="str">
        <f>IFERROR(INDEX('Riesgos de Corrupción'!$B$11:$BN$100,MATCH('Mapa Riesgo Corrupción'!B313,'Riesgos de Corrupción'!$B$11:$B$100,0),2),"")</f>
        <v/>
      </c>
      <c r="D313" s="814" t="str">
        <f>IFERROR(INDEX('Riesgos de Corrupción'!$B$11:$BN$100,MATCH('Mapa Riesgo Corrupción'!B313,'Riesgos de Corrupción'!$B$11:$B$100,0),4),"")</f>
        <v/>
      </c>
      <c r="E313" s="975" t="str">
        <f>IFERROR(INDEX('Riesgos de Corrupción'!$B$11:$BN$100,MATCH('Mapa Riesgo Corrupción'!B313,'Riesgos de Corrupción'!$B$11:$B$100,0),5),"")</f>
        <v/>
      </c>
      <c r="F313" s="816" t="str">
        <f>IFERROR(INDEX('Riesgos de Corrupción'!$B$11:$BN$100,MATCH('Mapa Riesgo Corrupción'!B313,'Riesgos de Corrupción'!$B$11:$B$100,0),18),"")</f>
        <v/>
      </c>
      <c r="G313" s="816" t="str">
        <f>IFERROR(INDEX('Riesgos de Corrupción'!$B$11:$BN$100,MATCH('Mapa Riesgo Corrupción'!B313,'Riesgos de Corrupción'!$B$11:$B$100,0),63),"")</f>
        <v/>
      </c>
      <c r="H313" s="883" t="str">
        <f>IFERROR(INDEX('Riesgos de Corrupción'!$B$11:$BN$100,MATCH('Mapa Riesgo Corrupción'!B313,'Riesgos de Corrupción'!$B$11:$B$100,0),64),"")</f>
        <v/>
      </c>
      <c r="I313" s="816" t="str">
        <f>IFERROR(INDEX('Controles de Corrupción'!$C$10:$AZ$251,MATCH('Mapa Riesgo Corrupción'!B313,'Controles de Corrupción'!$C$10:$C$251,0),33),"")</f>
        <v/>
      </c>
      <c r="J313" s="816" t="str">
        <f>IFERROR(INDEX('Controles de Corrupción'!$C$10:$AZ$251,MATCH('Mapa Riesgo Corrupción'!B313,'Controles de Corrupción'!$C$10:$C$251,0),36),"")</f>
        <v/>
      </c>
      <c r="K313" s="816" t="str">
        <f>IFERROR(INDEX('Controles de Corrupción'!$C$10:$AZ$251,MATCH('Mapa Riesgo Corrupción'!B313,'Controles de Corrupción'!$C$10:$C$251,0),37),"")</f>
        <v/>
      </c>
      <c r="L313" s="816" t="str">
        <f>IFERROR(INDEX('Controles de Corrupción'!$C$10:$AZ$251,MATCH('Mapa Riesgo Corrupción'!B313,'Controles de Corrupción'!$C$10:$C$251,0),38),"")</f>
        <v/>
      </c>
      <c r="M313" s="65" t="str">
        <f>IFERROR(INDEX('Controles de Corrupción'!$C$10:$AZ$251,MATCH(A313,'Controles de Corrupción'!$B$10:$B$251,0),4),"")</f>
        <v/>
      </c>
      <c r="N313" s="65" t="str">
        <f>IFERROR(INDEX('Controles de Corrupción'!$C$10:$AZ$251,MATCH(A313,'Controles de Corrupción'!$B$10:$B$251,0),40),"")</f>
        <v/>
      </c>
      <c r="O313" s="65" t="str">
        <f>IFERROR(INDEX('Controles de Corrupción'!$C$10:$AZ$251,MATCH(A313,'Controles de Corrupción'!$B$10:$B$251,0),41),"")</f>
        <v/>
      </c>
      <c r="P313" s="65" t="str">
        <f>IFERROR(INDEX('Controles de Corrupción'!$C$10:$AZ$251,MATCH(A313,'Controles de Corrupción'!$B$10:$B$251,0),42),"")</f>
        <v/>
      </c>
      <c r="Q313" s="57" t="str">
        <f>IFERROR(INDEX('Controles de Corrupción'!$C$10:$AZ$251,MATCH(A313,'Controles de Corrupción'!$B$10:$B$251,0),47),"")</f>
        <v/>
      </c>
    </row>
    <row r="314" spans="1:17" ht="51.75" customHeight="1" x14ac:dyDescent="0.25">
      <c r="A314" s="110" t="s">
        <v>936</v>
      </c>
      <c r="B314" s="971"/>
      <c r="C314" s="974"/>
      <c r="D314" s="815"/>
      <c r="E314" s="976"/>
      <c r="F314" s="817"/>
      <c r="G314" s="817"/>
      <c r="H314" s="884"/>
      <c r="I314" s="817"/>
      <c r="J314" s="817"/>
      <c r="K314" s="817"/>
      <c r="L314" s="817"/>
      <c r="M314" s="65" t="str">
        <f>IFERROR(INDEX('Controles de Corrupción'!$C$10:$AZ$251,MATCH(A314,'Controles de Corrupción'!$B$10:$B$251,0),4),"")</f>
        <v/>
      </c>
      <c r="N314" s="65" t="str">
        <f>IFERROR(INDEX('Controles de Corrupción'!$C$10:$AZ$251,MATCH(A314,'Controles de Corrupción'!$B$10:$B$251,0),40),"")</f>
        <v/>
      </c>
      <c r="O314" s="65" t="str">
        <f>IFERROR(INDEX('Controles de Corrupción'!$C$10:$AZ$251,MATCH(A314,'Controles de Corrupción'!$B$10:$B$251,0),41),"")</f>
        <v/>
      </c>
      <c r="P314" s="65" t="str">
        <f>IFERROR(INDEX('Controles de Corrupción'!$C$10:$AZ$251,MATCH(A314,'Controles de Corrupción'!$B$10:$B$251,0),42),"")</f>
        <v/>
      </c>
      <c r="Q314" s="57" t="str">
        <f>IFERROR(INDEX('Controles de Corrupción'!$C$10:$AZ$251,MATCH(A314,'Controles de Corrupción'!$B$10:$B$251,0),47),"")</f>
        <v/>
      </c>
    </row>
    <row r="315" spans="1:17" ht="51.75" customHeight="1" x14ac:dyDescent="0.25">
      <c r="A315" s="110" t="s">
        <v>937</v>
      </c>
      <c r="B315" s="971"/>
      <c r="C315" s="974"/>
      <c r="D315" s="815"/>
      <c r="E315" s="976"/>
      <c r="F315" s="817"/>
      <c r="G315" s="817"/>
      <c r="H315" s="884"/>
      <c r="I315" s="817"/>
      <c r="J315" s="817"/>
      <c r="K315" s="817"/>
      <c r="L315" s="817"/>
      <c r="M315" s="65" t="str">
        <f>IFERROR(INDEX('Controles de Corrupción'!$C$10:$AZ$251,MATCH(A315,'Controles de Corrupción'!$B$10:$B$251,0),4),"")</f>
        <v/>
      </c>
      <c r="N315" s="65" t="str">
        <f>IFERROR(INDEX('Controles de Corrupción'!$C$10:$AZ$251,MATCH(A315,'Controles de Corrupción'!$B$10:$B$251,0),40),"")</f>
        <v/>
      </c>
      <c r="O315" s="65" t="str">
        <f>IFERROR(INDEX('Controles de Corrupción'!$C$10:$AZ$251,MATCH(A315,'Controles de Corrupción'!$B$10:$B$251,0),41),"")</f>
        <v/>
      </c>
      <c r="P315" s="65" t="str">
        <f>IFERROR(INDEX('Controles de Corrupción'!$C$10:$AZ$251,MATCH(A315,'Controles de Corrupción'!$B$10:$B$251,0),42),"")</f>
        <v/>
      </c>
      <c r="Q315" s="57" t="str">
        <f>IFERROR(INDEX('Controles de Corrupción'!$C$10:$AZ$251,MATCH(A315,'Controles de Corrupción'!$B$10:$B$251,0),47),"")</f>
        <v/>
      </c>
    </row>
    <row r="316" spans="1:17" ht="51.75" customHeight="1" x14ac:dyDescent="0.25">
      <c r="A316" s="110" t="s">
        <v>938</v>
      </c>
      <c r="B316" s="971"/>
      <c r="C316" s="974"/>
      <c r="D316" s="815"/>
      <c r="E316" s="976"/>
      <c r="F316" s="817"/>
      <c r="G316" s="817"/>
      <c r="H316" s="884"/>
      <c r="I316" s="817"/>
      <c r="J316" s="817"/>
      <c r="K316" s="817"/>
      <c r="L316" s="817"/>
      <c r="M316" s="65" t="str">
        <f>IFERROR(INDEX('Controles de Corrupción'!$C$10:$AZ$251,MATCH(A316,'Controles de Corrupción'!$B$10:$B$251,0),4),"")</f>
        <v/>
      </c>
      <c r="N316" s="65" t="str">
        <f>IFERROR(INDEX('Controles de Corrupción'!$C$10:$AZ$251,MATCH(A316,'Controles de Corrupción'!$B$10:$B$251,0),40),"")</f>
        <v/>
      </c>
      <c r="O316" s="65" t="str">
        <f>IFERROR(INDEX('Controles de Corrupción'!$C$10:$AZ$251,MATCH(A316,'Controles de Corrupción'!$B$10:$B$251,0),41),"")</f>
        <v/>
      </c>
      <c r="P316" s="65" t="str">
        <f>IFERROR(INDEX('Controles de Corrupción'!$C$10:$AZ$251,MATCH(A316,'Controles de Corrupción'!$B$10:$B$251,0),42),"")</f>
        <v/>
      </c>
      <c r="Q316" s="57" t="str">
        <f>IFERROR(INDEX('Controles de Corrupción'!$C$10:$AZ$251,MATCH(A316,'Controles de Corrupción'!$B$10:$B$251,0),47),"")</f>
        <v/>
      </c>
    </row>
    <row r="317" spans="1:17" ht="51.75" customHeight="1" x14ac:dyDescent="0.25">
      <c r="A317" s="110" t="s">
        <v>939</v>
      </c>
      <c r="B317" s="971"/>
      <c r="C317" s="974"/>
      <c r="D317" s="815"/>
      <c r="E317" s="976"/>
      <c r="F317" s="817"/>
      <c r="G317" s="817"/>
      <c r="H317" s="884"/>
      <c r="I317" s="817"/>
      <c r="J317" s="817"/>
      <c r="K317" s="817"/>
      <c r="L317" s="817"/>
      <c r="M317" s="65" t="str">
        <f>IFERROR(INDEX('Controles de Corrupción'!$C$10:$AZ$251,MATCH(A317,'Controles de Corrupción'!$B$10:$B$251,0),4),"")</f>
        <v/>
      </c>
      <c r="N317" s="65" t="str">
        <f>IFERROR(INDEX('Controles de Corrupción'!$C$10:$AZ$251,MATCH(A317,'Controles de Corrupción'!$B$10:$B$251,0),40),"")</f>
        <v/>
      </c>
      <c r="O317" s="65" t="str">
        <f>IFERROR(INDEX('Controles de Corrupción'!$C$10:$AZ$251,MATCH(A317,'Controles de Corrupción'!$B$10:$B$251,0),41),"")</f>
        <v/>
      </c>
      <c r="P317" s="65" t="str">
        <f>IFERROR(INDEX('Controles de Corrupción'!$C$10:$AZ$251,MATCH(A317,'Controles de Corrupción'!$B$10:$B$251,0),42),"")</f>
        <v/>
      </c>
      <c r="Q317" s="57" t="str">
        <f>IFERROR(INDEX('Controles de Corrupción'!$C$10:$AZ$251,MATCH(A317,'Controles de Corrupción'!$B$10:$B$251,0),47),"")</f>
        <v/>
      </c>
    </row>
    <row r="318" spans="1:17" ht="51.75" customHeight="1" x14ac:dyDescent="0.25">
      <c r="A318" s="110" t="s">
        <v>940</v>
      </c>
      <c r="B318" s="972"/>
      <c r="C318" s="974"/>
      <c r="D318" s="815"/>
      <c r="E318" s="976"/>
      <c r="F318" s="817"/>
      <c r="G318" s="817"/>
      <c r="H318" s="885"/>
      <c r="I318" s="817"/>
      <c r="J318" s="817"/>
      <c r="K318" s="817"/>
      <c r="L318" s="817"/>
      <c r="M318" s="65" t="str">
        <f>IFERROR(INDEX('Controles de Corrupción'!$C$10:$AZ$251,MATCH(A318,'Controles de Corrupción'!$B$10:$B$251,0),4),"")</f>
        <v/>
      </c>
      <c r="N318" s="65" t="str">
        <f>IFERROR(INDEX('Controles de Corrupción'!$C$10:$AZ$251,MATCH(A318,'Controles de Corrupción'!$B$10:$B$251,0),40),"")</f>
        <v/>
      </c>
      <c r="O318" s="65" t="str">
        <f>IFERROR(INDEX('Controles de Corrupción'!$C$10:$AZ$251,MATCH(A318,'Controles de Corrupción'!$B$10:$B$251,0),41),"")</f>
        <v/>
      </c>
      <c r="P318" s="65" t="str">
        <f>IFERROR(INDEX('Controles de Corrupción'!$C$10:$AZ$251,MATCH(A318,'Controles de Corrupción'!$B$10:$B$251,0),42),"")</f>
        <v/>
      </c>
      <c r="Q318" s="57" t="str">
        <f>IFERROR(INDEX('Controles de Corrupción'!$C$10:$AZ$251,MATCH(A318,'Controles de Corrupción'!$B$10:$B$251,0),47),"")</f>
        <v/>
      </c>
    </row>
    <row r="319" spans="1:17" ht="51.75" customHeight="1" x14ac:dyDescent="0.25">
      <c r="A319" s="110" t="s">
        <v>941</v>
      </c>
      <c r="B319" s="970"/>
      <c r="C319" s="973" t="str">
        <f>IFERROR(INDEX('Riesgos de Corrupción'!$B$11:$BN$100,MATCH('Mapa Riesgo Corrupción'!B319,'Riesgos de Corrupción'!$B$11:$B$100,0),2),"")</f>
        <v/>
      </c>
      <c r="D319" s="814" t="str">
        <f>IFERROR(INDEX('Riesgos de Corrupción'!$B$11:$BN$100,MATCH('Mapa Riesgo Corrupción'!B319,'Riesgos de Corrupción'!$B$11:$B$100,0),4),"")</f>
        <v/>
      </c>
      <c r="E319" s="975" t="str">
        <f>IFERROR(INDEX('Riesgos de Corrupción'!$B$11:$BN$100,MATCH('Mapa Riesgo Corrupción'!B319,'Riesgos de Corrupción'!$B$11:$B$100,0),5),"")</f>
        <v/>
      </c>
      <c r="F319" s="816" t="str">
        <f>IFERROR(INDEX('Riesgos de Corrupción'!$B$11:$BN$100,MATCH('Mapa Riesgo Corrupción'!B319,'Riesgos de Corrupción'!$B$11:$B$100,0),18),"")</f>
        <v/>
      </c>
      <c r="G319" s="816" t="str">
        <f>IFERROR(INDEX('Riesgos de Corrupción'!$B$11:$BN$100,MATCH('Mapa Riesgo Corrupción'!B319,'Riesgos de Corrupción'!$B$11:$B$100,0),63),"")</f>
        <v/>
      </c>
      <c r="H319" s="883" t="str">
        <f>IFERROR(INDEX('Riesgos de Corrupción'!$B$11:$BN$100,MATCH('Mapa Riesgo Corrupción'!B319,'Riesgos de Corrupción'!$B$11:$B$100,0),64),"")</f>
        <v/>
      </c>
      <c r="I319" s="816" t="str">
        <f>IFERROR(INDEX('Controles de Corrupción'!$C$10:$AZ$251,MATCH('Mapa Riesgo Corrupción'!B319,'Controles de Corrupción'!$C$10:$C$251,0),33),"")</f>
        <v/>
      </c>
      <c r="J319" s="816" t="str">
        <f>IFERROR(INDEX('Controles de Corrupción'!$C$10:$AZ$251,MATCH('Mapa Riesgo Corrupción'!B319,'Controles de Corrupción'!$C$10:$C$251,0),36),"")</f>
        <v/>
      </c>
      <c r="K319" s="816" t="str">
        <f>IFERROR(INDEX('Controles de Corrupción'!$C$10:$AZ$251,MATCH('Mapa Riesgo Corrupción'!B319,'Controles de Corrupción'!$C$10:$C$251,0),37),"")</f>
        <v/>
      </c>
      <c r="L319" s="816" t="str">
        <f>IFERROR(INDEX('Controles de Corrupción'!$C$10:$AZ$251,MATCH('Mapa Riesgo Corrupción'!B319,'Controles de Corrupción'!$C$10:$C$251,0),38),"")</f>
        <v/>
      </c>
      <c r="M319" s="65" t="str">
        <f>IFERROR(INDEX('Controles de Corrupción'!$C$10:$AZ$251,MATCH(A319,'Controles de Corrupción'!$B$10:$B$251,0),4),"")</f>
        <v/>
      </c>
      <c r="N319" s="65" t="str">
        <f>IFERROR(INDEX('Controles de Corrupción'!$C$10:$AZ$251,MATCH(A319,'Controles de Corrupción'!$B$10:$B$251,0),40),"")</f>
        <v/>
      </c>
      <c r="O319" s="65" t="str">
        <f>IFERROR(INDEX('Controles de Corrupción'!$C$10:$AZ$251,MATCH(A319,'Controles de Corrupción'!$B$10:$B$251,0),41),"")</f>
        <v/>
      </c>
      <c r="P319" s="65" t="str">
        <f>IFERROR(INDEX('Controles de Corrupción'!$C$10:$AZ$251,MATCH(A319,'Controles de Corrupción'!$B$10:$B$251,0),42),"")</f>
        <v/>
      </c>
      <c r="Q319" s="57" t="str">
        <f>IFERROR(INDEX('Controles de Corrupción'!$C$10:$AZ$251,MATCH(A319,'Controles de Corrupción'!$B$10:$B$251,0),47),"")</f>
        <v/>
      </c>
    </row>
    <row r="320" spans="1:17" ht="51.75" customHeight="1" x14ac:dyDescent="0.25">
      <c r="A320" s="110" t="s">
        <v>942</v>
      </c>
      <c r="B320" s="971"/>
      <c r="C320" s="974"/>
      <c r="D320" s="815"/>
      <c r="E320" s="976"/>
      <c r="F320" s="817"/>
      <c r="G320" s="817"/>
      <c r="H320" s="884"/>
      <c r="I320" s="817"/>
      <c r="J320" s="817"/>
      <c r="K320" s="817"/>
      <c r="L320" s="817"/>
      <c r="M320" s="65" t="str">
        <f>IFERROR(INDEX('Controles de Corrupción'!$C$10:$AZ$251,MATCH(A320,'Controles de Corrupción'!$B$10:$B$251,0),4),"")</f>
        <v/>
      </c>
      <c r="N320" s="65" t="str">
        <f>IFERROR(INDEX('Controles de Corrupción'!$C$10:$AZ$251,MATCH(A320,'Controles de Corrupción'!$B$10:$B$251,0),40),"")</f>
        <v/>
      </c>
      <c r="O320" s="65" t="str">
        <f>IFERROR(INDEX('Controles de Corrupción'!$C$10:$AZ$251,MATCH(A320,'Controles de Corrupción'!$B$10:$B$251,0),41),"")</f>
        <v/>
      </c>
      <c r="P320" s="65" t="str">
        <f>IFERROR(INDEX('Controles de Corrupción'!$C$10:$AZ$251,MATCH(A320,'Controles de Corrupción'!$B$10:$B$251,0),42),"")</f>
        <v/>
      </c>
      <c r="Q320" s="57" t="str">
        <f>IFERROR(INDEX('Controles de Corrupción'!$C$10:$AZ$251,MATCH(A320,'Controles de Corrupción'!$B$10:$B$251,0),47),"")</f>
        <v/>
      </c>
    </row>
    <row r="321" spans="1:17" ht="51.75" customHeight="1" x14ac:dyDescent="0.25">
      <c r="A321" s="110" t="s">
        <v>943</v>
      </c>
      <c r="B321" s="971"/>
      <c r="C321" s="974"/>
      <c r="D321" s="815"/>
      <c r="E321" s="976"/>
      <c r="F321" s="817"/>
      <c r="G321" s="817"/>
      <c r="H321" s="884"/>
      <c r="I321" s="817"/>
      <c r="J321" s="817"/>
      <c r="K321" s="817"/>
      <c r="L321" s="817"/>
      <c r="M321" s="65" t="str">
        <f>IFERROR(INDEX('Controles de Corrupción'!$C$10:$AZ$251,MATCH(A321,'Controles de Corrupción'!$B$10:$B$251,0),4),"")</f>
        <v/>
      </c>
      <c r="N321" s="65" t="str">
        <f>IFERROR(INDEX('Controles de Corrupción'!$C$10:$AZ$251,MATCH(A321,'Controles de Corrupción'!$B$10:$B$251,0),40),"")</f>
        <v/>
      </c>
      <c r="O321" s="65" t="str">
        <f>IFERROR(INDEX('Controles de Corrupción'!$C$10:$AZ$251,MATCH(A321,'Controles de Corrupción'!$B$10:$B$251,0),41),"")</f>
        <v/>
      </c>
      <c r="P321" s="65" t="str">
        <f>IFERROR(INDEX('Controles de Corrupción'!$C$10:$AZ$251,MATCH(A321,'Controles de Corrupción'!$B$10:$B$251,0),42),"")</f>
        <v/>
      </c>
      <c r="Q321" s="57" t="str">
        <f>IFERROR(INDEX('Controles de Corrupción'!$C$10:$AZ$251,MATCH(A321,'Controles de Corrupción'!$B$10:$B$251,0),47),"")</f>
        <v/>
      </c>
    </row>
    <row r="322" spans="1:17" ht="51.75" customHeight="1" x14ac:dyDescent="0.25">
      <c r="A322" s="110" t="s">
        <v>944</v>
      </c>
      <c r="B322" s="971"/>
      <c r="C322" s="974"/>
      <c r="D322" s="815"/>
      <c r="E322" s="976"/>
      <c r="F322" s="817"/>
      <c r="G322" s="817"/>
      <c r="H322" s="884"/>
      <c r="I322" s="817"/>
      <c r="J322" s="817"/>
      <c r="K322" s="817"/>
      <c r="L322" s="817"/>
      <c r="M322" s="65" t="str">
        <f>IFERROR(INDEX('Controles de Corrupción'!$C$10:$AZ$251,MATCH(A322,'Controles de Corrupción'!$B$10:$B$251,0),4),"")</f>
        <v/>
      </c>
      <c r="N322" s="65" t="str">
        <f>IFERROR(INDEX('Controles de Corrupción'!$C$10:$AZ$251,MATCH(A322,'Controles de Corrupción'!$B$10:$B$251,0),40),"")</f>
        <v/>
      </c>
      <c r="O322" s="65" t="str">
        <f>IFERROR(INDEX('Controles de Corrupción'!$C$10:$AZ$251,MATCH(A322,'Controles de Corrupción'!$B$10:$B$251,0),41),"")</f>
        <v/>
      </c>
      <c r="P322" s="65" t="str">
        <f>IFERROR(INDEX('Controles de Corrupción'!$C$10:$AZ$251,MATCH(A322,'Controles de Corrupción'!$B$10:$B$251,0),42),"")</f>
        <v/>
      </c>
      <c r="Q322" s="57" t="str">
        <f>IFERROR(INDEX('Controles de Corrupción'!$C$10:$AZ$251,MATCH(A322,'Controles de Corrupción'!$B$10:$B$251,0),47),"")</f>
        <v/>
      </c>
    </row>
    <row r="323" spans="1:17" ht="51.75" customHeight="1" x14ac:dyDescent="0.25">
      <c r="A323" s="110" t="s">
        <v>945</v>
      </c>
      <c r="B323" s="971"/>
      <c r="C323" s="974"/>
      <c r="D323" s="815"/>
      <c r="E323" s="976"/>
      <c r="F323" s="817"/>
      <c r="G323" s="817"/>
      <c r="H323" s="884"/>
      <c r="I323" s="817"/>
      <c r="J323" s="817"/>
      <c r="K323" s="817"/>
      <c r="L323" s="817"/>
      <c r="M323" s="65" t="str">
        <f>IFERROR(INDEX('Controles de Corrupción'!$C$10:$AZ$251,MATCH(A323,'Controles de Corrupción'!$B$10:$B$251,0),4),"")</f>
        <v/>
      </c>
      <c r="N323" s="65" t="str">
        <f>IFERROR(INDEX('Controles de Corrupción'!$C$10:$AZ$251,MATCH(A323,'Controles de Corrupción'!$B$10:$B$251,0),40),"")</f>
        <v/>
      </c>
      <c r="O323" s="65" t="str">
        <f>IFERROR(INDEX('Controles de Corrupción'!$C$10:$AZ$251,MATCH(A323,'Controles de Corrupción'!$B$10:$B$251,0),41),"")</f>
        <v/>
      </c>
      <c r="P323" s="65" t="str">
        <f>IFERROR(INDEX('Controles de Corrupción'!$C$10:$AZ$251,MATCH(A323,'Controles de Corrupción'!$B$10:$B$251,0),42),"")</f>
        <v/>
      </c>
      <c r="Q323" s="57" t="str">
        <f>IFERROR(INDEX('Controles de Corrupción'!$C$10:$AZ$251,MATCH(A323,'Controles de Corrupción'!$B$10:$B$251,0),47),"")</f>
        <v/>
      </c>
    </row>
    <row r="324" spans="1:17" ht="51.75" customHeight="1" x14ac:dyDescent="0.25">
      <c r="A324" s="110" t="s">
        <v>946</v>
      </c>
      <c r="B324" s="972"/>
      <c r="C324" s="974"/>
      <c r="D324" s="815"/>
      <c r="E324" s="976"/>
      <c r="F324" s="817"/>
      <c r="G324" s="817"/>
      <c r="H324" s="885"/>
      <c r="I324" s="817"/>
      <c r="J324" s="817"/>
      <c r="K324" s="817"/>
      <c r="L324" s="817"/>
      <c r="M324" s="65" t="str">
        <f>IFERROR(INDEX('Controles de Corrupción'!$C$10:$AZ$251,MATCH(A324,'Controles de Corrupción'!$B$10:$B$251,0),4),"")</f>
        <v/>
      </c>
      <c r="N324" s="65" t="str">
        <f>IFERROR(INDEX('Controles de Corrupción'!$C$10:$AZ$251,MATCH(A324,'Controles de Corrupción'!$B$10:$B$251,0),40),"")</f>
        <v/>
      </c>
      <c r="O324" s="65" t="str">
        <f>IFERROR(INDEX('Controles de Corrupción'!$C$10:$AZ$251,MATCH(A324,'Controles de Corrupción'!$B$10:$B$251,0),41),"")</f>
        <v/>
      </c>
      <c r="P324" s="65" t="str">
        <f>IFERROR(INDEX('Controles de Corrupción'!$C$10:$AZ$251,MATCH(A324,'Controles de Corrupción'!$B$10:$B$251,0),42),"")</f>
        <v/>
      </c>
      <c r="Q324" s="57" t="str">
        <f>IFERROR(INDEX('Controles de Corrupción'!$C$10:$AZ$251,MATCH(A324,'Controles de Corrupción'!$B$10:$B$251,0),47),"")</f>
        <v/>
      </c>
    </row>
    <row r="325" spans="1:17" ht="51.75" customHeight="1" x14ac:dyDescent="0.25">
      <c r="A325" s="110" t="s">
        <v>947</v>
      </c>
      <c r="B325" s="970"/>
      <c r="C325" s="973" t="str">
        <f>IFERROR(INDEX('Riesgos de Corrupción'!$B$11:$BN$100,MATCH('Mapa Riesgo Corrupción'!B325,'Riesgos de Corrupción'!$B$11:$B$100,0),2),"")</f>
        <v/>
      </c>
      <c r="D325" s="814" t="str">
        <f>IFERROR(INDEX('Riesgos de Corrupción'!$B$11:$BN$100,MATCH('Mapa Riesgo Corrupción'!B325,'Riesgos de Corrupción'!$B$11:$B$100,0),4),"")</f>
        <v/>
      </c>
      <c r="E325" s="975" t="str">
        <f>IFERROR(INDEX('Riesgos de Corrupción'!$B$11:$BN$100,MATCH('Mapa Riesgo Corrupción'!B325,'Riesgos de Corrupción'!$B$11:$B$100,0),5),"")</f>
        <v/>
      </c>
      <c r="F325" s="816" t="str">
        <f>IFERROR(INDEX('Riesgos de Corrupción'!$B$11:$BN$100,MATCH('Mapa Riesgo Corrupción'!B325,'Riesgos de Corrupción'!$B$11:$B$100,0),18),"")</f>
        <v/>
      </c>
      <c r="G325" s="816" t="str">
        <f>IFERROR(INDEX('Riesgos de Corrupción'!$B$11:$BN$100,MATCH('Mapa Riesgo Corrupción'!B325,'Riesgos de Corrupción'!$B$11:$B$100,0),63),"")</f>
        <v/>
      </c>
      <c r="H325" s="883" t="str">
        <f>IFERROR(INDEX('Riesgos de Corrupción'!$B$11:$BN$100,MATCH('Mapa Riesgo Corrupción'!B325,'Riesgos de Corrupción'!$B$11:$B$100,0),64),"")</f>
        <v/>
      </c>
      <c r="I325" s="816" t="str">
        <f>IFERROR(INDEX('Controles de Corrupción'!$C$10:$AZ$251,MATCH('Mapa Riesgo Corrupción'!B325,'Controles de Corrupción'!$C$10:$C$251,0),33),"")</f>
        <v/>
      </c>
      <c r="J325" s="816" t="str">
        <f>IFERROR(INDEX('Controles de Corrupción'!$C$10:$AZ$251,MATCH('Mapa Riesgo Corrupción'!B325,'Controles de Corrupción'!$C$10:$C$251,0),36),"")</f>
        <v/>
      </c>
      <c r="K325" s="816" t="str">
        <f>IFERROR(INDEX('Controles de Corrupción'!$C$10:$AZ$251,MATCH('Mapa Riesgo Corrupción'!B325,'Controles de Corrupción'!$C$10:$C$251,0),37),"")</f>
        <v/>
      </c>
      <c r="L325" s="816" t="str">
        <f>IFERROR(INDEX('Controles de Corrupción'!$C$10:$AZ$251,MATCH('Mapa Riesgo Corrupción'!B325,'Controles de Corrupción'!$C$10:$C$251,0),38),"")</f>
        <v/>
      </c>
      <c r="M325" s="65" t="str">
        <f>IFERROR(INDEX('Controles de Corrupción'!$C$10:$AZ$251,MATCH(A325,'Controles de Corrupción'!$B$10:$B$251,0),4),"")</f>
        <v/>
      </c>
      <c r="N325" s="65" t="str">
        <f>IFERROR(INDEX('Controles de Corrupción'!$C$10:$AZ$251,MATCH(A325,'Controles de Corrupción'!$B$10:$B$251,0),40),"")</f>
        <v/>
      </c>
      <c r="O325" s="65" t="str">
        <f>IFERROR(INDEX('Controles de Corrupción'!$C$10:$AZ$251,MATCH(A325,'Controles de Corrupción'!$B$10:$B$251,0),41),"")</f>
        <v/>
      </c>
      <c r="P325" s="65" t="str">
        <f>IFERROR(INDEX('Controles de Corrupción'!$C$10:$AZ$251,MATCH(A325,'Controles de Corrupción'!$B$10:$B$251,0),42),"")</f>
        <v/>
      </c>
      <c r="Q325" s="57" t="str">
        <f>IFERROR(INDEX('Controles de Corrupción'!$C$10:$AZ$251,MATCH(A325,'Controles de Corrupción'!$B$10:$B$251,0),47),"")</f>
        <v/>
      </c>
    </row>
    <row r="326" spans="1:17" ht="51.75" customHeight="1" x14ac:dyDescent="0.25">
      <c r="A326" s="110" t="s">
        <v>948</v>
      </c>
      <c r="B326" s="971"/>
      <c r="C326" s="974"/>
      <c r="D326" s="815"/>
      <c r="E326" s="976"/>
      <c r="F326" s="817"/>
      <c r="G326" s="817"/>
      <c r="H326" s="884"/>
      <c r="I326" s="817"/>
      <c r="J326" s="817"/>
      <c r="K326" s="817"/>
      <c r="L326" s="817"/>
      <c r="M326" s="65" t="str">
        <f>IFERROR(INDEX('Controles de Corrupción'!$C$10:$AZ$251,MATCH(A326,'Controles de Corrupción'!$B$10:$B$251,0),4),"")</f>
        <v/>
      </c>
      <c r="N326" s="65" t="str">
        <f>IFERROR(INDEX('Controles de Corrupción'!$C$10:$AZ$251,MATCH(A326,'Controles de Corrupción'!$B$10:$B$251,0),40),"")</f>
        <v/>
      </c>
      <c r="O326" s="65" t="str">
        <f>IFERROR(INDEX('Controles de Corrupción'!$C$10:$AZ$251,MATCH(A326,'Controles de Corrupción'!$B$10:$B$251,0),41),"")</f>
        <v/>
      </c>
      <c r="P326" s="65" t="str">
        <f>IFERROR(INDEX('Controles de Corrupción'!$C$10:$AZ$251,MATCH(A326,'Controles de Corrupción'!$B$10:$B$251,0),42),"")</f>
        <v/>
      </c>
      <c r="Q326" s="57" t="str">
        <f>IFERROR(INDEX('Controles de Corrupción'!$C$10:$AZ$251,MATCH(A326,'Controles de Corrupción'!$B$10:$B$251,0),47),"")</f>
        <v/>
      </c>
    </row>
    <row r="327" spans="1:17" ht="51.75" customHeight="1" x14ac:dyDescent="0.25">
      <c r="A327" s="110" t="s">
        <v>949</v>
      </c>
      <c r="B327" s="971"/>
      <c r="C327" s="974"/>
      <c r="D327" s="815"/>
      <c r="E327" s="976"/>
      <c r="F327" s="817"/>
      <c r="G327" s="817"/>
      <c r="H327" s="884"/>
      <c r="I327" s="817"/>
      <c r="J327" s="817"/>
      <c r="K327" s="817"/>
      <c r="L327" s="817"/>
      <c r="M327" s="65" t="str">
        <f>IFERROR(INDEX('Controles de Corrupción'!$C$10:$AZ$251,MATCH(A327,'Controles de Corrupción'!$B$10:$B$251,0),4),"")</f>
        <v/>
      </c>
      <c r="N327" s="65" t="str">
        <f>IFERROR(INDEX('Controles de Corrupción'!$C$10:$AZ$251,MATCH(A327,'Controles de Corrupción'!$B$10:$B$251,0),40),"")</f>
        <v/>
      </c>
      <c r="O327" s="65" t="str">
        <f>IFERROR(INDEX('Controles de Corrupción'!$C$10:$AZ$251,MATCH(A327,'Controles de Corrupción'!$B$10:$B$251,0),41),"")</f>
        <v/>
      </c>
      <c r="P327" s="65" t="str">
        <f>IFERROR(INDEX('Controles de Corrupción'!$C$10:$AZ$251,MATCH(A327,'Controles de Corrupción'!$B$10:$B$251,0),42),"")</f>
        <v/>
      </c>
      <c r="Q327" s="57" t="str">
        <f>IFERROR(INDEX('Controles de Corrupción'!$C$10:$AZ$251,MATCH(A327,'Controles de Corrupción'!$B$10:$B$251,0),47),"")</f>
        <v/>
      </c>
    </row>
    <row r="328" spans="1:17" ht="51.75" customHeight="1" x14ac:dyDescent="0.25">
      <c r="A328" s="110" t="s">
        <v>950</v>
      </c>
      <c r="B328" s="971"/>
      <c r="C328" s="974"/>
      <c r="D328" s="815"/>
      <c r="E328" s="976"/>
      <c r="F328" s="817"/>
      <c r="G328" s="817"/>
      <c r="H328" s="884"/>
      <c r="I328" s="817"/>
      <c r="J328" s="817"/>
      <c r="K328" s="817"/>
      <c r="L328" s="817"/>
      <c r="M328" s="65" t="str">
        <f>IFERROR(INDEX('Controles de Corrupción'!$C$10:$AZ$251,MATCH(A328,'Controles de Corrupción'!$B$10:$B$251,0),4),"")</f>
        <v/>
      </c>
      <c r="N328" s="65" t="str">
        <f>IFERROR(INDEX('Controles de Corrupción'!$C$10:$AZ$251,MATCH(A328,'Controles de Corrupción'!$B$10:$B$251,0),40),"")</f>
        <v/>
      </c>
      <c r="O328" s="65" t="str">
        <f>IFERROR(INDEX('Controles de Corrupción'!$C$10:$AZ$251,MATCH(A328,'Controles de Corrupción'!$B$10:$B$251,0),41),"")</f>
        <v/>
      </c>
      <c r="P328" s="65" t="str">
        <f>IFERROR(INDEX('Controles de Corrupción'!$C$10:$AZ$251,MATCH(A328,'Controles de Corrupción'!$B$10:$B$251,0),42),"")</f>
        <v/>
      </c>
      <c r="Q328" s="57" t="str">
        <f>IFERROR(INDEX('Controles de Corrupción'!$C$10:$AZ$251,MATCH(A328,'Controles de Corrupción'!$B$10:$B$251,0),47),"")</f>
        <v/>
      </c>
    </row>
    <row r="329" spans="1:17" ht="51.75" customHeight="1" x14ac:dyDescent="0.25">
      <c r="A329" s="110" t="s">
        <v>951</v>
      </c>
      <c r="B329" s="971"/>
      <c r="C329" s="974"/>
      <c r="D329" s="815"/>
      <c r="E329" s="976"/>
      <c r="F329" s="817"/>
      <c r="G329" s="817"/>
      <c r="H329" s="884"/>
      <c r="I329" s="817"/>
      <c r="J329" s="817"/>
      <c r="K329" s="817"/>
      <c r="L329" s="817"/>
      <c r="M329" s="65" t="str">
        <f>IFERROR(INDEX('Controles de Corrupción'!$C$10:$AZ$251,MATCH(A329,'Controles de Corrupción'!$B$10:$B$251,0),4),"")</f>
        <v/>
      </c>
      <c r="N329" s="65" t="str">
        <f>IFERROR(INDEX('Controles de Corrupción'!$C$10:$AZ$251,MATCH(A329,'Controles de Corrupción'!$B$10:$B$251,0),40),"")</f>
        <v/>
      </c>
      <c r="O329" s="65" t="str">
        <f>IFERROR(INDEX('Controles de Corrupción'!$C$10:$AZ$251,MATCH(A329,'Controles de Corrupción'!$B$10:$B$251,0),41),"")</f>
        <v/>
      </c>
      <c r="P329" s="65" t="str">
        <f>IFERROR(INDEX('Controles de Corrupción'!$C$10:$AZ$251,MATCH(A329,'Controles de Corrupción'!$B$10:$B$251,0),42),"")</f>
        <v/>
      </c>
      <c r="Q329" s="57" t="str">
        <f>IFERROR(INDEX('Controles de Corrupción'!$C$10:$AZ$251,MATCH(A329,'Controles de Corrupción'!$B$10:$B$251,0),47),"")</f>
        <v/>
      </c>
    </row>
    <row r="330" spans="1:17" ht="51.75" customHeight="1" x14ac:dyDescent="0.25">
      <c r="A330" s="110" t="s">
        <v>952</v>
      </c>
      <c r="B330" s="972"/>
      <c r="C330" s="974"/>
      <c r="D330" s="815"/>
      <c r="E330" s="976"/>
      <c r="F330" s="817"/>
      <c r="G330" s="817"/>
      <c r="H330" s="885"/>
      <c r="I330" s="817"/>
      <c r="J330" s="817"/>
      <c r="K330" s="817"/>
      <c r="L330" s="817"/>
      <c r="M330" s="65" t="str">
        <f>IFERROR(INDEX('Controles de Corrupción'!$C$10:$AZ$251,MATCH(A330,'Controles de Corrupción'!$B$10:$B$251,0),4),"")</f>
        <v/>
      </c>
      <c r="N330" s="65" t="str">
        <f>IFERROR(INDEX('Controles de Corrupción'!$C$10:$AZ$251,MATCH(A330,'Controles de Corrupción'!$B$10:$B$251,0),40),"")</f>
        <v/>
      </c>
      <c r="O330" s="65" t="str">
        <f>IFERROR(INDEX('Controles de Corrupción'!$C$10:$AZ$251,MATCH(A330,'Controles de Corrupción'!$B$10:$B$251,0),41),"")</f>
        <v/>
      </c>
      <c r="P330" s="65" t="str">
        <f>IFERROR(INDEX('Controles de Corrupción'!$C$10:$AZ$251,MATCH(A330,'Controles de Corrupción'!$B$10:$B$251,0),42),"")</f>
        <v/>
      </c>
      <c r="Q330" s="57" t="str">
        <f>IFERROR(INDEX('Controles de Corrupción'!$C$10:$AZ$251,MATCH(A330,'Controles de Corrupción'!$B$10:$B$251,0),47),"")</f>
        <v/>
      </c>
    </row>
    <row r="331" spans="1:17" ht="51.75" customHeight="1" x14ac:dyDescent="0.25">
      <c r="A331" s="110" t="s">
        <v>953</v>
      </c>
      <c r="B331" s="970"/>
      <c r="C331" s="973" t="str">
        <f>IFERROR(INDEX('Riesgos de Corrupción'!$B$11:$BN$100,MATCH('Mapa Riesgo Corrupción'!B331,'Riesgos de Corrupción'!$B$11:$B$100,0),2),"")</f>
        <v/>
      </c>
      <c r="D331" s="814" t="str">
        <f>IFERROR(INDEX('Riesgos de Corrupción'!$B$11:$BN$100,MATCH('Mapa Riesgo Corrupción'!B331,'Riesgos de Corrupción'!$B$11:$B$100,0),4),"")</f>
        <v/>
      </c>
      <c r="E331" s="975" t="str">
        <f>IFERROR(INDEX('Riesgos de Corrupción'!$B$11:$BN$100,MATCH('Mapa Riesgo Corrupción'!B331,'Riesgos de Corrupción'!$B$11:$B$100,0),5),"")</f>
        <v/>
      </c>
      <c r="F331" s="816" t="str">
        <f>IFERROR(INDEX('Riesgos de Corrupción'!$B$11:$BN$100,MATCH('Mapa Riesgo Corrupción'!B331,'Riesgos de Corrupción'!$B$11:$B$100,0),18),"")</f>
        <v/>
      </c>
      <c r="G331" s="816" t="str">
        <f>IFERROR(INDEX('Riesgos de Corrupción'!$B$11:$BN$100,MATCH('Mapa Riesgo Corrupción'!B331,'Riesgos de Corrupción'!$B$11:$B$100,0),63),"")</f>
        <v/>
      </c>
      <c r="H331" s="883" t="str">
        <f>IFERROR(INDEX('Riesgos de Corrupción'!$B$11:$BN$100,MATCH('Mapa Riesgo Corrupción'!B331,'Riesgos de Corrupción'!$B$11:$B$100,0),64),"")</f>
        <v/>
      </c>
      <c r="I331" s="816" t="str">
        <f>IFERROR(INDEX('Controles de Corrupción'!$C$10:$AZ$251,MATCH('Mapa Riesgo Corrupción'!B331,'Controles de Corrupción'!$C$10:$C$251,0),33),"")</f>
        <v/>
      </c>
      <c r="J331" s="816" t="str">
        <f>IFERROR(INDEX('Controles de Corrupción'!$C$10:$AZ$251,MATCH('Mapa Riesgo Corrupción'!B331,'Controles de Corrupción'!$C$10:$C$251,0),36),"")</f>
        <v/>
      </c>
      <c r="K331" s="816" t="str">
        <f>IFERROR(INDEX('Controles de Corrupción'!$C$10:$AZ$251,MATCH('Mapa Riesgo Corrupción'!B331,'Controles de Corrupción'!$C$10:$C$251,0),37),"")</f>
        <v/>
      </c>
      <c r="L331" s="816" t="str">
        <f>IFERROR(INDEX('Controles de Corrupción'!$C$10:$AZ$251,MATCH('Mapa Riesgo Corrupción'!B331,'Controles de Corrupción'!$C$10:$C$251,0),38),"")</f>
        <v/>
      </c>
      <c r="M331" s="65" t="str">
        <f>IFERROR(INDEX('Controles de Corrupción'!$C$10:$AZ$251,MATCH(A331,'Controles de Corrupción'!$B$10:$B$251,0),4),"")</f>
        <v/>
      </c>
      <c r="N331" s="65" t="str">
        <f>IFERROR(INDEX('Controles de Corrupción'!$C$10:$AZ$251,MATCH(A331,'Controles de Corrupción'!$B$10:$B$251,0),40),"")</f>
        <v/>
      </c>
      <c r="O331" s="65" t="str">
        <f>IFERROR(INDEX('Controles de Corrupción'!$C$10:$AZ$251,MATCH(A331,'Controles de Corrupción'!$B$10:$B$251,0),41),"")</f>
        <v/>
      </c>
      <c r="P331" s="65" t="str">
        <f>IFERROR(INDEX('Controles de Corrupción'!$C$10:$AZ$251,MATCH(A331,'Controles de Corrupción'!$B$10:$B$251,0),42),"")</f>
        <v/>
      </c>
      <c r="Q331" s="57" t="str">
        <f>IFERROR(INDEX('Controles de Corrupción'!$C$10:$AZ$251,MATCH(A331,'Controles de Corrupción'!$B$10:$B$251,0),47),"")</f>
        <v/>
      </c>
    </row>
    <row r="332" spans="1:17" ht="51.75" customHeight="1" x14ac:dyDescent="0.25">
      <c r="A332" s="110" t="s">
        <v>954</v>
      </c>
      <c r="B332" s="971"/>
      <c r="C332" s="974"/>
      <c r="D332" s="815"/>
      <c r="E332" s="976"/>
      <c r="F332" s="817"/>
      <c r="G332" s="817"/>
      <c r="H332" s="884"/>
      <c r="I332" s="817"/>
      <c r="J332" s="817"/>
      <c r="K332" s="817"/>
      <c r="L332" s="817"/>
      <c r="M332" s="65" t="str">
        <f>IFERROR(INDEX('Controles de Corrupción'!$C$10:$AZ$251,MATCH(A332,'Controles de Corrupción'!$B$10:$B$251,0),4),"")</f>
        <v/>
      </c>
      <c r="N332" s="65" t="str">
        <f>IFERROR(INDEX('Controles de Corrupción'!$C$10:$AZ$251,MATCH(A332,'Controles de Corrupción'!$B$10:$B$251,0),40),"")</f>
        <v/>
      </c>
      <c r="O332" s="65" t="str">
        <f>IFERROR(INDEX('Controles de Corrupción'!$C$10:$AZ$251,MATCH(A332,'Controles de Corrupción'!$B$10:$B$251,0),41),"")</f>
        <v/>
      </c>
      <c r="P332" s="65" t="str">
        <f>IFERROR(INDEX('Controles de Corrupción'!$C$10:$AZ$251,MATCH(A332,'Controles de Corrupción'!$B$10:$B$251,0),42),"")</f>
        <v/>
      </c>
      <c r="Q332" s="57" t="str">
        <f>IFERROR(INDEX('Controles de Corrupción'!$C$10:$AZ$251,MATCH(A332,'Controles de Corrupción'!$B$10:$B$251,0),47),"")</f>
        <v/>
      </c>
    </row>
    <row r="333" spans="1:17" ht="51.75" customHeight="1" x14ac:dyDescent="0.25">
      <c r="A333" s="110" t="s">
        <v>955</v>
      </c>
      <c r="B333" s="971"/>
      <c r="C333" s="974"/>
      <c r="D333" s="815"/>
      <c r="E333" s="976"/>
      <c r="F333" s="817"/>
      <c r="G333" s="817"/>
      <c r="H333" s="884"/>
      <c r="I333" s="817"/>
      <c r="J333" s="817"/>
      <c r="K333" s="817"/>
      <c r="L333" s="817"/>
      <c r="M333" s="65" t="str">
        <f>IFERROR(INDEX('Controles de Corrupción'!$C$10:$AZ$251,MATCH(A333,'Controles de Corrupción'!$B$10:$B$251,0),4),"")</f>
        <v/>
      </c>
      <c r="N333" s="65" t="str">
        <f>IFERROR(INDEX('Controles de Corrupción'!$C$10:$AZ$251,MATCH(A333,'Controles de Corrupción'!$B$10:$B$251,0),40),"")</f>
        <v/>
      </c>
      <c r="O333" s="65" t="str">
        <f>IFERROR(INDEX('Controles de Corrupción'!$C$10:$AZ$251,MATCH(A333,'Controles de Corrupción'!$B$10:$B$251,0),41),"")</f>
        <v/>
      </c>
      <c r="P333" s="65" t="str">
        <f>IFERROR(INDEX('Controles de Corrupción'!$C$10:$AZ$251,MATCH(A333,'Controles de Corrupción'!$B$10:$B$251,0),42),"")</f>
        <v/>
      </c>
      <c r="Q333" s="57" t="str">
        <f>IFERROR(INDEX('Controles de Corrupción'!$C$10:$AZ$251,MATCH(A333,'Controles de Corrupción'!$B$10:$B$251,0),47),"")</f>
        <v/>
      </c>
    </row>
    <row r="334" spans="1:17" ht="51.75" customHeight="1" x14ac:dyDescent="0.25">
      <c r="A334" s="110" t="s">
        <v>956</v>
      </c>
      <c r="B334" s="971"/>
      <c r="C334" s="974"/>
      <c r="D334" s="815"/>
      <c r="E334" s="976"/>
      <c r="F334" s="817"/>
      <c r="G334" s="817"/>
      <c r="H334" s="884"/>
      <c r="I334" s="817"/>
      <c r="J334" s="817"/>
      <c r="K334" s="817"/>
      <c r="L334" s="817"/>
      <c r="M334" s="65" t="str">
        <f>IFERROR(INDEX('Controles de Corrupción'!$C$10:$AZ$251,MATCH(A334,'Controles de Corrupción'!$B$10:$B$251,0),4),"")</f>
        <v/>
      </c>
      <c r="N334" s="65" t="str">
        <f>IFERROR(INDEX('Controles de Corrupción'!$C$10:$AZ$251,MATCH(A334,'Controles de Corrupción'!$B$10:$B$251,0),40),"")</f>
        <v/>
      </c>
      <c r="O334" s="65" t="str">
        <f>IFERROR(INDEX('Controles de Corrupción'!$C$10:$AZ$251,MATCH(A334,'Controles de Corrupción'!$B$10:$B$251,0),41),"")</f>
        <v/>
      </c>
      <c r="P334" s="65" t="str">
        <f>IFERROR(INDEX('Controles de Corrupción'!$C$10:$AZ$251,MATCH(A334,'Controles de Corrupción'!$B$10:$B$251,0),42),"")</f>
        <v/>
      </c>
      <c r="Q334" s="57" t="str">
        <f>IFERROR(INDEX('Controles de Corrupción'!$C$10:$AZ$251,MATCH(A334,'Controles de Corrupción'!$B$10:$B$251,0),47),"")</f>
        <v/>
      </c>
    </row>
    <row r="335" spans="1:17" ht="51.75" customHeight="1" x14ac:dyDescent="0.25">
      <c r="A335" s="110" t="s">
        <v>957</v>
      </c>
      <c r="B335" s="971"/>
      <c r="C335" s="974"/>
      <c r="D335" s="815"/>
      <c r="E335" s="976"/>
      <c r="F335" s="817"/>
      <c r="G335" s="817"/>
      <c r="H335" s="884"/>
      <c r="I335" s="817"/>
      <c r="J335" s="817"/>
      <c r="K335" s="817"/>
      <c r="L335" s="817"/>
      <c r="M335" s="65" t="str">
        <f>IFERROR(INDEX('Controles de Corrupción'!$C$10:$AZ$251,MATCH(A335,'Controles de Corrupción'!$B$10:$B$251,0),4),"")</f>
        <v/>
      </c>
      <c r="N335" s="65" t="str">
        <f>IFERROR(INDEX('Controles de Corrupción'!$C$10:$AZ$251,MATCH(A335,'Controles de Corrupción'!$B$10:$B$251,0),40),"")</f>
        <v/>
      </c>
      <c r="O335" s="65" t="str">
        <f>IFERROR(INDEX('Controles de Corrupción'!$C$10:$AZ$251,MATCH(A335,'Controles de Corrupción'!$B$10:$B$251,0),41),"")</f>
        <v/>
      </c>
      <c r="P335" s="65" t="str">
        <f>IFERROR(INDEX('Controles de Corrupción'!$C$10:$AZ$251,MATCH(A335,'Controles de Corrupción'!$B$10:$B$251,0),42),"")</f>
        <v/>
      </c>
      <c r="Q335" s="57" t="str">
        <f>IFERROR(INDEX('Controles de Corrupción'!$C$10:$AZ$251,MATCH(A335,'Controles de Corrupción'!$B$10:$B$251,0),47),"")</f>
        <v/>
      </c>
    </row>
    <row r="336" spans="1:17" ht="51.75" customHeight="1" x14ac:dyDescent="0.25">
      <c r="A336" s="110" t="s">
        <v>958</v>
      </c>
      <c r="B336" s="972"/>
      <c r="C336" s="974"/>
      <c r="D336" s="815"/>
      <c r="E336" s="976"/>
      <c r="F336" s="817"/>
      <c r="G336" s="817"/>
      <c r="H336" s="885"/>
      <c r="I336" s="817"/>
      <c r="J336" s="817"/>
      <c r="K336" s="817"/>
      <c r="L336" s="817"/>
      <c r="M336" s="65" t="str">
        <f>IFERROR(INDEX('Controles de Corrupción'!$C$10:$AZ$251,MATCH(A336,'Controles de Corrupción'!$B$10:$B$251,0),4),"")</f>
        <v/>
      </c>
      <c r="N336" s="65" t="str">
        <f>IFERROR(INDEX('Controles de Corrupción'!$C$10:$AZ$251,MATCH(A336,'Controles de Corrupción'!$B$10:$B$251,0),40),"")</f>
        <v/>
      </c>
      <c r="O336" s="65" t="str">
        <f>IFERROR(INDEX('Controles de Corrupción'!$C$10:$AZ$251,MATCH(A336,'Controles de Corrupción'!$B$10:$B$251,0),41),"")</f>
        <v/>
      </c>
      <c r="P336" s="65" t="str">
        <f>IFERROR(INDEX('Controles de Corrupción'!$C$10:$AZ$251,MATCH(A336,'Controles de Corrupción'!$B$10:$B$251,0),42),"")</f>
        <v/>
      </c>
      <c r="Q336" s="57" t="str">
        <f>IFERROR(INDEX('Controles de Corrupción'!$C$10:$AZ$251,MATCH(A336,'Controles de Corrupción'!$B$10:$B$251,0),47),"")</f>
        <v/>
      </c>
    </row>
    <row r="337" spans="1:17" ht="51.75" customHeight="1" x14ac:dyDescent="0.25">
      <c r="A337" s="110" t="s">
        <v>959</v>
      </c>
      <c r="B337" s="970"/>
      <c r="C337" s="973" t="str">
        <f>IFERROR(INDEX('Riesgos de Corrupción'!$B$11:$BN$100,MATCH('Mapa Riesgo Corrupción'!B337,'Riesgos de Corrupción'!$B$11:$B$100,0),2),"")</f>
        <v/>
      </c>
      <c r="D337" s="814" t="str">
        <f>IFERROR(INDEX('Riesgos de Corrupción'!$B$11:$BN$100,MATCH('Mapa Riesgo Corrupción'!B337,'Riesgos de Corrupción'!$B$11:$B$100,0),4),"")</f>
        <v/>
      </c>
      <c r="E337" s="975" t="str">
        <f>IFERROR(INDEX('Riesgos de Corrupción'!$B$11:$BN$100,MATCH('Mapa Riesgo Corrupción'!B337,'Riesgos de Corrupción'!$B$11:$B$100,0),5),"")</f>
        <v/>
      </c>
      <c r="F337" s="816" t="str">
        <f>IFERROR(INDEX('Riesgos de Corrupción'!$B$11:$BN$100,MATCH('Mapa Riesgo Corrupción'!B337,'Riesgos de Corrupción'!$B$11:$B$100,0),18),"")</f>
        <v/>
      </c>
      <c r="G337" s="816" t="str">
        <f>IFERROR(INDEX('Riesgos de Corrupción'!$B$11:$BN$100,MATCH('Mapa Riesgo Corrupción'!B337,'Riesgos de Corrupción'!$B$11:$B$100,0),63),"")</f>
        <v/>
      </c>
      <c r="H337" s="883" t="str">
        <f>IFERROR(INDEX('Riesgos de Corrupción'!$B$11:$BN$100,MATCH('Mapa Riesgo Corrupción'!B337,'Riesgos de Corrupción'!$B$11:$B$100,0),64),"")</f>
        <v/>
      </c>
      <c r="I337" s="816" t="str">
        <f>IFERROR(INDEX('Controles de Corrupción'!$C$10:$AZ$251,MATCH('Mapa Riesgo Corrupción'!B337,'Controles de Corrupción'!$C$10:$C$251,0),33),"")</f>
        <v/>
      </c>
      <c r="J337" s="816" t="str">
        <f>IFERROR(INDEX('Controles de Corrupción'!$C$10:$AZ$251,MATCH('Mapa Riesgo Corrupción'!B337,'Controles de Corrupción'!$C$10:$C$251,0),36),"")</f>
        <v/>
      </c>
      <c r="K337" s="816" t="str">
        <f>IFERROR(INDEX('Controles de Corrupción'!$C$10:$AZ$251,MATCH('Mapa Riesgo Corrupción'!B337,'Controles de Corrupción'!$C$10:$C$251,0),37),"")</f>
        <v/>
      </c>
      <c r="L337" s="816" t="str">
        <f>IFERROR(INDEX('Controles de Corrupción'!$C$10:$AZ$251,MATCH('Mapa Riesgo Corrupción'!B337,'Controles de Corrupción'!$C$10:$C$251,0),38),"")</f>
        <v/>
      </c>
      <c r="M337" s="65" t="str">
        <f>IFERROR(INDEX('Controles de Corrupción'!$C$10:$AZ$251,MATCH(A337,'Controles de Corrupción'!$B$10:$B$251,0),4),"")</f>
        <v/>
      </c>
      <c r="N337" s="65" t="str">
        <f>IFERROR(INDEX('Controles de Corrupción'!$C$10:$AZ$251,MATCH(A337,'Controles de Corrupción'!$B$10:$B$251,0),40),"")</f>
        <v/>
      </c>
      <c r="O337" s="65" t="str">
        <f>IFERROR(INDEX('Controles de Corrupción'!$C$10:$AZ$251,MATCH(A337,'Controles de Corrupción'!$B$10:$B$251,0),41),"")</f>
        <v/>
      </c>
      <c r="P337" s="65" t="str">
        <f>IFERROR(INDEX('Controles de Corrupción'!$C$10:$AZ$251,MATCH(A337,'Controles de Corrupción'!$B$10:$B$251,0),42),"")</f>
        <v/>
      </c>
      <c r="Q337" s="57" t="str">
        <f>IFERROR(INDEX('Controles de Corrupción'!$C$10:$AZ$251,MATCH(A337,'Controles de Corrupción'!$B$10:$B$251,0),47),"")</f>
        <v/>
      </c>
    </row>
    <row r="338" spans="1:17" ht="51.75" customHeight="1" x14ac:dyDescent="0.25">
      <c r="A338" s="110" t="s">
        <v>960</v>
      </c>
      <c r="B338" s="971"/>
      <c r="C338" s="974"/>
      <c r="D338" s="815"/>
      <c r="E338" s="976"/>
      <c r="F338" s="817"/>
      <c r="G338" s="817"/>
      <c r="H338" s="884"/>
      <c r="I338" s="817"/>
      <c r="J338" s="817"/>
      <c r="K338" s="817"/>
      <c r="L338" s="817"/>
      <c r="M338" s="65" t="str">
        <f>IFERROR(INDEX('Controles de Corrupción'!$C$10:$AZ$251,MATCH(A338,'Controles de Corrupción'!$B$10:$B$251,0),4),"")</f>
        <v/>
      </c>
      <c r="N338" s="65" t="str">
        <f>IFERROR(INDEX('Controles de Corrupción'!$C$10:$AZ$251,MATCH(A338,'Controles de Corrupción'!$B$10:$B$251,0),40),"")</f>
        <v/>
      </c>
      <c r="O338" s="65" t="str">
        <f>IFERROR(INDEX('Controles de Corrupción'!$C$10:$AZ$251,MATCH(A338,'Controles de Corrupción'!$B$10:$B$251,0),41),"")</f>
        <v/>
      </c>
      <c r="P338" s="65" t="str">
        <f>IFERROR(INDEX('Controles de Corrupción'!$C$10:$AZ$251,MATCH(A338,'Controles de Corrupción'!$B$10:$B$251,0),42),"")</f>
        <v/>
      </c>
      <c r="Q338" s="57" t="str">
        <f>IFERROR(INDEX('Controles de Corrupción'!$C$10:$AZ$251,MATCH(A338,'Controles de Corrupción'!$B$10:$B$251,0),47),"")</f>
        <v/>
      </c>
    </row>
    <row r="339" spans="1:17" ht="51.75" customHeight="1" x14ac:dyDescent="0.25">
      <c r="A339" s="110" t="s">
        <v>961</v>
      </c>
      <c r="B339" s="971"/>
      <c r="C339" s="974"/>
      <c r="D339" s="815"/>
      <c r="E339" s="976"/>
      <c r="F339" s="817"/>
      <c r="G339" s="817"/>
      <c r="H339" s="884"/>
      <c r="I339" s="817"/>
      <c r="J339" s="817"/>
      <c r="K339" s="817"/>
      <c r="L339" s="817"/>
      <c r="M339" s="65" t="str">
        <f>IFERROR(INDEX('Controles de Corrupción'!$C$10:$AZ$251,MATCH(A339,'Controles de Corrupción'!$B$10:$B$251,0),4),"")</f>
        <v/>
      </c>
      <c r="N339" s="65" t="str">
        <f>IFERROR(INDEX('Controles de Corrupción'!$C$10:$AZ$251,MATCH(A339,'Controles de Corrupción'!$B$10:$B$251,0),40),"")</f>
        <v/>
      </c>
      <c r="O339" s="65" t="str">
        <f>IFERROR(INDEX('Controles de Corrupción'!$C$10:$AZ$251,MATCH(A339,'Controles de Corrupción'!$B$10:$B$251,0),41),"")</f>
        <v/>
      </c>
      <c r="P339" s="65" t="str">
        <f>IFERROR(INDEX('Controles de Corrupción'!$C$10:$AZ$251,MATCH(A339,'Controles de Corrupción'!$B$10:$B$251,0),42),"")</f>
        <v/>
      </c>
      <c r="Q339" s="57" t="str">
        <f>IFERROR(INDEX('Controles de Corrupción'!$C$10:$AZ$251,MATCH(A339,'Controles de Corrupción'!$B$10:$B$251,0),47),"")</f>
        <v/>
      </c>
    </row>
    <row r="340" spans="1:17" ht="51.75" customHeight="1" x14ac:dyDescent="0.25">
      <c r="A340" s="110" t="s">
        <v>962</v>
      </c>
      <c r="B340" s="971"/>
      <c r="C340" s="974"/>
      <c r="D340" s="815"/>
      <c r="E340" s="976"/>
      <c r="F340" s="817"/>
      <c r="G340" s="817"/>
      <c r="H340" s="884"/>
      <c r="I340" s="817"/>
      <c r="J340" s="817"/>
      <c r="K340" s="817"/>
      <c r="L340" s="817"/>
      <c r="M340" s="65" t="str">
        <f>IFERROR(INDEX('Controles de Corrupción'!$C$10:$AZ$251,MATCH(A340,'Controles de Corrupción'!$B$10:$B$251,0),4),"")</f>
        <v/>
      </c>
      <c r="N340" s="65" t="str">
        <f>IFERROR(INDEX('Controles de Corrupción'!$C$10:$AZ$251,MATCH(A340,'Controles de Corrupción'!$B$10:$B$251,0),40),"")</f>
        <v/>
      </c>
      <c r="O340" s="65" t="str">
        <f>IFERROR(INDEX('Controles de Corrupción'!$C$10:$AZ$251,MATCH(A340,'Controles de Corrupción'!$B$10:$B$251,0),41),"")</f>
        <v/>
      </c>
      <c r="P340" s="65" t="str">
        <f>IFERROR(INDEX('Controles de Corrupción'!$C$10:$AZ$251,MATCH(A340,'Controles de Corrupción'!$B$10:$B$251,0),42),"")</f>
        <v/>
      </c>
      <c r="Q340" s="57" t="str">
        <f>IFERROR(INDEX('Controles de Corrupción'!$C$10:$AZ$251,MATCH(A340,'Controles de Corrupción'!$B$10:$B$251,0),47),"")</f>
        <v/>
      </c>
    </row>
    <row r="341" spans="1:17" ht="51.75" customHeight="1" x14ac:dyDescent="0.25">
      <c r="A341" s="110" t="s">
        <v>963</v>
      </c>
      <c r="B341" s="971"/>
      <c r="C341" s="974"/>
      <c r="D341" s="815"/>
      <c r="E341" s="976"/>
      <c r="F341" s="817"/>
      <c r="G341" s="817"/>
      <c r="H341" s="884"/>
      <c r="I341" s="817"/>
      <c r="J341" s="817"/>
      <c r="K341" s="817"/>
      <c r="L341" s="817"/>
      <c r="M341" s="65" t="str">
        <f>IFERROR(INDEX('Controles de Corrupción'!$C$10:$AZ$251,MATCH(A341,'Controles de Corrupción'!$B$10:$B$251,0),4),"")</f>
        <v/>
      </c>
      <c r="N341" s="65" t="str">
        <f>IFERROR(INDEX('Controles de Corrupción'!$C$10:$AZ$251,MATCH(A341,'Controles de Corrupción'!$B$10:$B$251,0),40),"")</f>
        <v/>
      </c>
      <c r="O341" s="65" t="str">
        <f>IFERROR(INDEX('Controles de Corrupción'!$C$10:$AZ$251,MATCH(A341,'Controles de Corrupción'!$B$10:$B$251,0),41),"")</f>
        <v/>
      </c>
      <c r="P341" s="65" t="str">
        <f>IFERROR(INDEX('Controles de Corrupción'!$C$10:$AZ$251,MATCH(A341,'Controles de Corrupción'!$B$10:$B$251,0),42),"")</f>
        <v/>
      </c>
      <c r="Q341" s="57" t="str">
        <f>IFERROR(INDEX('Controles de Corrupción'!$C$10:$AZ$251,MATCH(A341,'Controles de Corrupción'!$B$10:$B$251,0),47),"")</f>
        <v/>
      </c>
    </row>
    <row r="342" spans="1:17" ht="51.75" customHeight="1" x14ac:dyDescent="0.25">
      <c r="A342" s="110" t="s">
        <v>964</v>
      </c>
      <c r="B342" s="972"/>
      <c r="C342" s="974"/>
      <c r="D342" s="815"/>
      <c r="E342" s="976"/>
      <c r="F342" s="817"/>
      <c r="G342" s="817"/>
      <c r="H342" s="885"/>
      <c r="I342" s="817"/>
      <c r="J342" s="817"/>
      <c r="K342" s="817"/>
      <c r="L342" s="817"/>
      <c r="M342" s="65" t="str">
        <f>IFERROR(INDEX('Controles de Corrupción'!$C$10:$AZ$251,MATCH(A342,'Controles de Corrupción'!$B$10:$B$251,0),4),"")</f>
        <v/>
      </c>
      <c r="N342" s="65" t="str">
        <f>IFERROR(INDEX('Controles de Corrupción'!$C$10:$AZ$251,MATCH(A342,'Controles de Corrupción'!$B$10:$B$251,0),40),"")</f>
        <v/>
      </c>
      <c r="O342" s="65" t="str">
        <f>IFERROR(INDEX('Controles de Corrupción'!$C$10:$AZ$251,MATCH(A342,'Controles de Corrupción'!$B$10:$B$251,0),41),"")</f>
        <v/>
      </c>
      <c r="P342" s="65" t="str">
        <f>IFERROR(INDEX('Controles de Corrupción'!$C$10:$AZ$251,MATCH(A342,'Controles de Corrupción'!$B$10:$B$251,0),42),"")</f>
        <v/>
      </c>
      <c r="Q342" s="57" t="str">
        <f>IFERROR(INDEX('Controles de Corrupción'!$C$10:$AZ$251,MATCH(A342,'Controles de Corrupción'!$B$10:$B$251,0),47),"")</f>
        <v/>
      </c>
    </row>
    <row r="343" spans="1:17" ht="51.75" customHeight="1" x14ac:dyDescent="0.25">
      <c r="A343" s="110" t="s">
        <v>965</v>
      </c>
      <c r="B343" s="970"/>
      <c r="C343" s="973" t="str">
        <f>IFERROR(INDEX('Riesgos de Corrupción'!$B$11:$BN$100,MATCH('Mapa Riesgo Corrupción'!B343,'Riesgos de Corrupción'!$B$11:$B$100,0),2),"")</f>
        <v/>
      </c>
      <c r="D343" s="814" t="str">
        <f>IFERROR(INDEX('Riesgos de Corrupción'!$B$11:$BN$100,MATCH('Mapa Riesgo Corrupción'!B343,'Riesgos de Corrupción'!$B$11:$B$100,0),4),"")</f>
        <v/>
      </c>
      <c r="E343" s="975" t="str">
        <f>IFERROR(INDEX('Riesgos de Corrupción'!$B$11:$BN$100,MATCH('Mapa Riesgo Corrupción'!B343,'Riesgos de Corrupción'!$B$11:$B$100,0),5),"")</f>
        <v/>
      </c>
      <c r="F343" s="816" t="str">
        <f>IFERROR(INDEX('Riesgos de Corrupción'!$B$11:$BN$100,MATCH('Mapa Riesgo Corrupción'!B343,'Riesgos de Corrupción'!$B$11:$B$100,0),18),"")</f>
        <v/>
      </c>
      <c r="G343" s="816" t="str">
        <f>IFERROR(INDEX('Riesgos de Corrupción'!$B$11:$BN$100,MATCH('Mapa Riesgo Corrupción'!B343,'Riesgos de Corrupción'!$B$11:$B$100,0),63),"")</f>
        <v/>
      </c>
      <c r="H343" s="883" t="str">
        <f>IFERROR(INDEX('Riesgos de Corrupción'!$B$11:$BN$100,MATCH('Mapa Riesgo Corrupción'!B343,'Riesgos de Corrupción'!$B$11:$B$100,0),64),"")</f>
        <v/>
      </c>
      <c r="I343" s="816" t="str">
        <f>IFERROR(INDEX('Controles de Corrupción'!$C$10:$AZ$251,MATCH('Mapa Riesgo Corrupción'!B343,'Controles de Corrupción'!$C$10:$C$251,0),33),"")</f>
        <v/>
      </c>
      <c r="J343" s="816" t="str">
        <f>IFERROR(INDEX('Controles de Corrupción'!$C$10:$AZ$251,MATCH('Mapa Riesgo Corrupción'!B343,'Controles de Corrupción'!$C$10:$C$251,0),36),"")</f>
        <v/>
      </c>
      <c r="K343" s="816" t="str">
        <f>IFERROR(INDEX('Controles de Corrupción'!$C$10:$AZ$251,MATCH('Mapa Riesgo Corrupción'!B343,'Controles de Corrupción'!$C$10:$C$251,0),37),"")</f>
        <v/>
      </c>
      <c r="L343" s="816" t="str">
        <f>IFERROR(INDEX('Controles de Corrupción'!$C$10:$AZ$251,MATCH('Mapa Riesgo Corrupción'!B343,'Controles de Corrupción'!$C$10:$C$251,0),38),"")</f>
        <v/>
      </c>
      <c r="M343" s="65" t="str">
        <f>IFERROR(INDEX('Controles de Corrupción'!$C$10:$AZ$251,MATCH(A343,'Controles de Corrupción'!$B$10:$B$251,0),4),"")</f>
        <v/>
      </c>
      <c r="N343" s="65" t="str">
        <f>IFERROR(INDEX('Controles de Corrupción'!$C$10:$AZ$251,MATCH(A343,'Controles de Corrupción'!$B$10:$B$251,0),40),"")</f>
        <v/>
      </c>
      <c r="O343" s="65" t="str">
        <f>IFERROR(INDEX('Controles de Corrupción'!$C$10:$AZ$251,MATCH(A343,'Controles de Corrupción'!$B$10:$B$251,0),41),"")</f>
        <v/>
      </c>
      <c r="P343" s="65" t="str">
        <f>IFERROR(INDEX('Controles de Corrupción'!$C$10:$AZ$251,MATCH(A343,'Controles de Corrupción'!$B$10:$B$251,0),42),"")</f>
        <v/>
      </c>
      <c r="Q343" s="57" t="str">
        <f>IFERROR(INDEX('Controles de Corrupción'!$C$10:$AZ$251,MATCH(A343,'Controles de Corrupción'!$B$10:$B$251,0),47),"")</f>
        <v/>
      </c>
    </row>
    <row r="344" spans="1:17" ht="51.75" customHeight="1" x14ac:dyDescent="0.25">
      <c r="A344" s="110" t="s">
        <v>966</v>
      </c>
      <c r="B344" s="971"/>
      <c r="C344" s="974"/>
      <c r="D344" s="815"/>
      <c r="E344" s="976"/>
      <c r="F344" s="817"/>
      <c r="G344" s="817"/>
      <c r="H344" s="884"/>
      <c r="I344" s="817"/>
      <c r="J344" s="817"/>
      <c r="K344" s="817"/>
      <c r="L344" s="817"/>
      <c r="M344" s="65" t="str">
        <f>IFERROR(INDEX('Controles de Corrupción'!$C$10:$AZ$251,MATCH(A344,'Controles de Corrupción'!$B$10:$B$251,0),4),"")</f>
        <v/>
      </c>
      <c r="N344" s="65" t="str">
        <f>IFERROR(INDEX('Controles de Corrupción'!$C$10:$AZ$251,MATCH(A344,'Controles de Corrupción'!$B$10:$B$251,0),40),"")</f>
        <v/>
      </c>
      <c r="O344" s="65" t="str">
        <f>IFERROR(INDEX('Controles de Corrupción'!$C$10:$AZ$251,MATCH(A344,'Controles de Corrupción'!$B$10:$B$251,0),41),"")</f>
        <v/>
      </c>
      <c r="P344" s="65" t="str">
        <f>IFERROR(INDEX('Controles de Corrupción'!$C$10:$AZ$251,MATCH(A344,'Controles de Corrupción'!$B$10:$B$251,0),42),"")</f>
        <v/>
      </c>
      <c r="Q344" s="57" t="str">
        <f>IFERROR(INDEX('Controles de Corrupción'!$C$10:$AZ$251,MATCH(A344,'Controles de Corrupción'!$B$10:$B$251,0),47),"")</f>
        <v/>
      </c>
    </row>
    <row r="345" spans="1:17" ht="51.75" customHeight="1" x14ac:dyDescent="0.25">
      <c r="A345" s="110" t="s">
        <v>967</v>
      </c>
      <c r="B345" s="971"/>
      <c r="C345" s="974"/>
      <c r="D345" s="815"/>
      <c r="E345" s="976"/>
      <c r="F345" s="817"/>
      <c r="G345" s="817"/>
      <c r="H345" s="884"/>
      <c r="I345" s="817"/>
      <c r="J345" s="817"/>
      <c r="K345" s="817"/>
      <c r="L345" s="817"/>
      <c r="M345" s="65" t="str">
        <f>IFERROR(INDEX('Controles de Corrupción'!$C$10:$AZ$251,MATCH(A345,'Controles de Corrupción'!$B$10:$B$251,0),4),"")</f>
        <v/>
      </c>
      <c r="N345" s="65" t="str">
        <f>IFERROR(INDEX('Controles de Corrupción'!$C$10:$AZ$251,MATCH(A345,'Controles de Corrupción'!$B$10:$B$251,0),40),"")</f>
        <v/>
      </c>
      <c r="O345" s="65" t="str">
        <f>IFERROR(INDEX('Controles de Corrupción'!$C$10:$AZ$251,MATCH(A345,'Controles de Corrupción'!$B$10:$B$251,0),41),"")</f>
        <v/>
      </c>
      <c r="P345" s="65" t="str">
        <f>IFERROR(INDEX('Controles de Corrupción'!$C$10:$AZ$251,MATCH(A345,'Controles de Corrupción'!$B$10:$B$251,0),42),"")</f>
        <v/>
      </c>
      <c r="Q345" s="57" t="str">
        <f>IFERROR(INDEX('Controles de Corrupción'!$C$10:$AZ$251,MATCH(A345,'Controles de Corrupción'!$B$10:$B$251,0),47),"")</f>
        <v/>
      </c>
    </row>
    <row r="346" spans="1:17" ht="51.75" customHeight="1" x14ac:dyDescent="0.25">
      <c r="A346" s="110" t="s">
        <v>968</v>
      </c>
      <c r="B346" s="971"/>
      <c r="C346" s="974"/>
      <c r="D346" s="815"/>
      <c r="E346" s="976"/>
      <c r="F346" s="817"/>
      <c r="G346" s="817"/>
      <c r="H346" s="884"/>
      <c r="I346" s="817"/>
      <c r="J346" s="817"/>
      <c r="K346" s="817"/>
      <c r="L346" s="817"/>
      <c r="M346" s="65" t="str">
        <f>IFERROR(INDEX('Controles de Corrupción'!$C$10:$AZ$251,MATCH(A346,'Controles de Corrupción'!$B$10:$B$251,0),4),"")</f>
        <v/>
      </c>
      <c r="N346" s="65" t="str">
        <f>IFERROR(INDEX('Controles de Corrupción'!$C$10:$AZ$251,MATCH(A346,'Controles de Corrupción'!$B$10:$B$251,0),40),"")</f>
        <v/>
      </c>
      <c r="O346" s="65" t="str">
        <f>IFERROR(INDEX('Controles de Corrupción'!$C$10:$AZ$251,MATCH(A346,'Controles de Corrupción'!$B$10:$B$251,0),41),"")</f>
        <v/>
      </c>
      <c r="P346" s="65" t="str">
        <f>IFERROR(INDEX('Controles de Corrupción'!$C$10:$AZ$251,MATCH(A346,'Controles de Corrupción'!$B$10:$B$251,0),42),"")</f>
        <v/>
      </c>
      <c r="Q346" s="57" t="str">
        <f>IFERROR(INDEX('Controles de Corrupción'!$C$10:$AZ$251,MATCH(A346,'Controles de Corrupción'!$B$10:$B$251,0),47),"")</f>
        <v/>
      </c>
    </row>
    <row r="347" spans="1:17" ht="51.75" customHeight="1" x14ac:dyDescent="0.25">
      <c r="A347" s="110" t="s">
        <v>969</v>
      </c>
      <c r="B347" s="971"/>
      <c r="C347" s="974"/>
      <c r="D347" s="815"/>
      <c r="E347" s="976"/>
      <c r="F347" s="817"/>
      <c r="G347" s="817"/>
      <c r="H347" s="884"/>
      <c r="I347" s="817"/>
      <c r="J347" s="817"/>
      <c r="K347" s="817"/>
      <c r="L347" s="817"/>
      <c r="M347" s="65" t="str">
        <f>IFERROR(INDEX('Controles de Corrupción'!$C$10:$AZ$251,MATCH(A347,'Controles de Corrupción'!$B$10:$B$251,0),4),"")</f>
        <v/>
      </c>
      <c r="N347" s="65" t="str">
        <f>IFERROR(INDEX('Controles de Corrupción'!$C$10:$AZ$251,MATCH(A347,'Controles de Corrupción'!$B$10:$B$251,0),40),"")</f>
        <v/>
      </c>
      <c r="O347" s="65" t="str">
        <f>IFERROR(INDEX('Controles de Corrupción'!$C$10:$AZ$251,MATCH(A347,'Controles de Corrupción'!$B$10:$B$251,0),41),"")</f>
        <v/>
      </c>
      <c r="P347" s="65" t="str">
        <f>IFERROR(INDEX('Controles de Corrupción'!$C$10:$AZ$251,MATCH(A347,'Controles de Corrupción'!$B$10:$B$251,0),42),"")</f>
        <v/>
      </c>
      <c r="Q347" s="57" t="str">
        <f>IFERROR(INDEX('Controles de Corrupción'!$C$10:$AZ$251,MATCH(A347,'Controles de Corrupción'!$B$10:$B$251,0),47),"")</f>
        <v/>
      </c>
    </row>
    <row r="348" spans="1:17" ht="51.75" customHeight="1" x14ac:dyDescent="0.25">
      <c r="A348" s="110" t="s">
        <v>970</v>
      </c>
      <c r="B348" s="972"/>
      <c r="C348" s="974"/>
      <c r="D348" s="815"/>
      <c r="E348" s="976"/>
      <c r="F348" s="817"/>
      <c r="G348" s="817"/>
      <c r="H348" s="885"/>
      <c r="I348" s="817"/>
      <c r="J348" s="817"/>
      <c r="K348" s="817"/>
      <c r="L348" s="817"/>
      <c r="M348" s="65" t="str">
        <f>IFERROR(INDEX('Controles de Corrupción'!$C$10:$AZ$251,MATCH(A348,'Controles de Corrupción'!$B$10:$B$251,0),4),"")</f>
        <v/>
      </c>
      <c r="N348" s="65" t="str">
        <f>IFERROR(INDEX('Controles de Corrupción'!$C$10:$AZ$251,MATCH(A348,'Controles de Corrupción'!$B$10:$B$251,0),40),"")</f>
        <v/>
      </c>
      <c r="O348" s="65" t="str">
        <f>IFERROR(INDEX('Controles de Corrupción'!$C$10:$AZ$251,MATCH(A348,'Controles de Corrupción'!$B$10:$B$251,0),41),"")</f>
        <v/>
      </c>
      <c r="P348" s="65" t="str">
        <f>IFERROR(INDEX('Controles de Corrupción'!$C$10:$AZ$251,MATCH(A348,'Controles de Corrupción'!$B$10:$B$251,0),42),"")</f>
        <v/>
      </c>
      <c r="Q348" s="57" t="str">
        <f>IFERROR(INDEX('Controles de Corrupción'!$C$10:$AZ$251,MATCH(A348,'Controles de Corrupción'!$B$10:$B$251,0),47),"")</f>
        <v/>
      </c>
    </row>
    <row r="349" spans="1:17" ht="51.75" customHeight="1" x14ac:dyDescent="0.25">
      <c r="A349" s="110" t="s">
        <v>971</v>
      </c>
      <c r="B349" s="970"/>
      <c r="C349" s="973" t="str">
        <f>IFERROR(INDEX('Riesgos de Corrupción'!$B$11:$BN$100,MATCH('Mapa Riesgo Corrupción'!B349,'Riesgos de Corrupción'!$B$11:$B$100,0),2),"")</f>
        <v/>
      </c>
      <c r="D349" s="814" t="str">
        <f>IFERROR(INDEX('Riesgos de Corrupción'!$B$11:$BN$100,MATCH('Mapa Riesgo Corrupción'!B349,'Riesgos de Corrupción'!$B$11:$B$100,0),4),"")</f>
        <v/>
      </c>
      <c r="E349" s="975" t="str">
        <f>IFERROR(INDEX('Riesgos de Corrupción'!$B$11:$BN$100,MATCH('Mapa Riesgo Corrupción'!B349,'Riesgos de Corrupción'!$B$11:$B$100,0),5),"")</f>
        <v/>
      </c>
      <c r="F349" s="816" t="str">
        <f>IFERROR(INDEX('Riesgos de Corrupción'!$B$11:$BN$100,MATCH('Mapa Riesgo Corrupción'!B349,'Riesgos de Corrupción'!$B$11:$B$100,0),18),"")</f>
        <v/>
      </c>
      <c r="G349" s="816" t="str">
        <f>IFERROR(INDEX('Riesgos de Corrupción'!$B$11:$BN$100,MATCH('Mapa Riesgo Corrupción'!B349,'Riesgos de Corrupción'!$B$11:$B$100,0),63),"")</f>
        <v/>
      </c>
      <c r="H349" s="883" t="str">
        <f>IFERROR(INDEX('Riesgos de Corrupción'!$B$11:$BN$100,MATCH('Mapa Riesgo Corrupción'!B349,'Riesgos de Corrupción'!$B$11:$B$100,0),64),"")</f>
        <v/>
      </c>
      <c r="I349" s="816" t="str">
        <f>IFERROR(INDEX('Controles de Corrupción'!$C$10:$AZ$251,MATCH('Mapa Riesgo Corrupción'!B349,'Controles de Corrupción'!$C$10:$C$251,0),33),"")</f>
        <v/>
      </c>
      <c r="J349" s="816" t="str">
        <f>IFERROR(INDEX('Controles de Corrupción'!$C$10:$AZ$251,MATCH('Mapa Riesgo Corrupción'!B349,'Controles de Corrupción'!$C$10:$C$251,0),36),"")</f>
        <v/>
      </c>
      <c r="K349" s="816" t="str">
        <f>IFERROR(INDEX('Controles de Corrupción'!$C$10:$AZ$251,MATCH('Mapa Riesgo Corrupción'!B349,'Controles de Corrupción'!$C$10:$C$251,0),37),"")</f>
        <v/>
      </c>
      <c r="L349" s="816" t="str">
        <f>IFERROR(INDEX('Controles de Corrupción'!$C$10:$AZ$251,MATCH('Mapa Riesgo Corrupción'!B349,'Controles de Corrupción'!$C$10:$C$251,0),38),"")</f>
        <v/>
      </c>
      <c r="M349" s="65" t="str">
        <f>IFERROR(INDEX('Controles de Corrupción'!$C$10:$AZ$251,MATCH(A349,'Controles de Corrupción'!$B$10:$B$251,0),4),"")</f>
        <v/>
      </c>
      <c r="N349" s="65" t="str">
        <f>IFERROR(INDEX('Controles de Corrupción'!$C$10:$AZ$251,MATCH(A349,'Controles de Corrupción'!$B$10:$B$251,0),40),"")</f>
        <v/>
      </c>
      <c r="O349" s="65" t="str">
        <f>IFERROR(INDEX('Controles de Corrupción'!$C$10:$AZ$251,MATCH(A349,'Controles de Corrupción'!$B$10:$B$251,0),41),"")</f>
        <v/>
      </c>
      <c r="P349" s="65" t="str">
        <f>IFERROR(INDEX('Controles de Corrupción'!$C$10:$AZ$251,MATCH(A349,'Controles de Corrupción'!$B$10:$B$251,0),42),"")</f>
        <v/>
      </c>
      <c r="Q349" s="57" t="str">
        <f>IFERROR(INDEX('Controles de Corrupción'!$C$10:$AZ$251,MATCH(A349,'Controles de Corrupción'!$B$10:$B$251,0),47),"")</f>
        <v/>
      </c>
    </row>
    <row r="350" spans="1:17" ht="51.75" customHeight="1" x14ac:dyDescent="0.25">
      <c r="A350" s="110" t="s">
        <v>972</v>
      </c>
      <c r="B350" s="971"/>
      <c r="C350" s="974"/>
      <c r="D350" s="815"/>
      <c r="E350" s="976"/>
      <c r="F350" s="817"/>
      <c r="G350" s="817"/>
      <c r="H350" s="884"/>
      <c r="I350" s="817"/>
      <c r="J350" s="817"/>
      <c r="K350" s="817"/>
      <c r="L350" s="817"/>
      <c r="M350" s="65" t="str">
        <f>IFERROR(INDEX('Controles de Corrupción'!$C$10:$AZ$251,MATCH(A350,'Controles de Corrupción'!$B$10:$B$251,0),4),"")</f>
        <v/>
      </c>
      <c r="N350" s="65" t="str">
        <f>IFERROR(INDEX('Controles de Corrupción'!$C$10:$AZ$251,MATCH(A350,'Controles de Corrupción'!$B$10:$B$251,0),40),"")</f>
        <v/>
      </c>
      <c r="O350" s="65" t="str">
        <f>IFERROR(INDEX('Controles de Corrupción'!$C$10:$AZ$251,MATCH(A350,'Controles de Corrupción'!$B$10:$B$251,0),41),"")</f>
        <v/>
      </c>
      <c r="P350" s="65" t="str">
        <f>IFERROR(INDEX('Controles de Corrupción'!$C$10:$AZ$251,MATCH(A350,'Controles de Corrupción'!$B$10:$B$251,0),42),"")</f>
        <v/>
      </c>
      <c r="Q350" s="57" t="str">
        <f>IFERROR(INDEX('Controles de Corrupción'!$C$10:$AZ$251,MATCH(A350,'Controles de Corrupción'!$B$10:$B$251,0),47),"")</f>
        <v/>
      </c>
    </row>
    <row r="351" spans="1:17" ht="51.75" customHeight="1" x14ac:dyDescent="0.25">
      <c r="A351" s="110" t="s">
        <v>973</v>
      </c>
      <c r="B351" s="971"/>
      <c r="C351" s="974"/>
      <c r="D351" s="815"/>
      <c r="E351" s="976"/>
      <c r="F351" s="817"/>
      <c r="G351" s="817"/>
      <c r="H351" s="884"/>
      <c r="I351" s="817"/>
      <c r="J351" s="817"/>
      <c r="K351" s="817"/>
      <c r="L351" s="817"/>
      <c r="M351" s="65" t="str">
        <f>IFERROR(INDEX('Controles de Corrupción'!$C$10:$AZ$251,MATCH(A351,'Controles de Corrupción'!$B$10:$B$251,0),4),"")</f>
        <v/>
      </c>
      <c r="N351" s="65" t="str">
        <f>IFERROR(INDEX('Controles de Corrupción'!$C$10:$AZ$251,MATCH(A351,'Controles de Corrupción'!$B$10:$B$251,0),40),"")</f>
        <v/>
      </c>
      <c r="O351" s="65" t="str">
        <f>IFERROR(INDEX('Controles de Corrupción'!$C$10:$AZ$251,MATCH(A351,'Controles de Corrupción'!$B$10:$B$251,0),41),"")</f>
        <v/>
      </c>
      <c r="P351" s="65" t="str">
        <f>IFERROR(INDEX('Controles de Corrupción'!$C$10:$AZ$251,MATCH(A351,'Controles de Corrupción'!$B$10:$B$251,0),42),"")</f>
        <v/>
      </c>
      <c r="Q351" s="57" t="str">
        <f>IFERROR(INDEX('Controles de Corrupción'!$C$10:$AZ$251,MATCH(A351,'Controles de Corrupción'!$B$10:$B$251,0),47),"")</f>
        <v/>
      </c>
    </row>
    <row r="352" spans="1:17" ht="51.75" customHeight="1" x14ac:dyDescent="0.25">
      <c r="A352" s="110" t="s">
        <v>974</v>
      </c>
      <c r="B352" s="971"/>
      <c r="C352" s="974"/>
      <c r="D352" s="815"/>
      <c r="E352" s="976"/>
      <c r="F352" s="817"/>
      <c r="G352" s="817"/>
      <c r="H352" s="884"/>
      <c r="I352" s="817"/>
      <c r="J352" s="817"/>
      <c r="K352" s="817"/>
      <c r="L352" s="817"/>
      <c r="M352" s="65" t="str">
        <f>IFERROR(INDEX('Controles de Corrupción'!$C$10:$AZ$251,MATCH(A352,'Controles de Corrupción'!$B$10:$B$251,0),4),"")</f>
        <v/>
      </c>
      <c r="N352" s="65" t="str">
        <f>IFERROR(INDEX('Controles de Corrupción'!$C$10:$AZ$251,MATCH(A352,'Controles de Corrupción'!$B$10:$B$251,0),40),"")</f>
        <v/>
      </c>
      <c r="O352" s="65" t="str">
        <f>IFERROR(INDEX('Controles de Corrupción'!$C$10:$AZ$251,MATCH(A352,'Controles de Corrupción'!$B$10:$B$251,0),41),"")</f>
        <v/>
      </c>
      <c r="P352" s="65" t="str">
        <f>IFERROR(INDEX('Controles de Corrupción'!$C$10:$AZ$251,MATCH(A352,'Controles de Corrupción'!$B$10:$B$251,0),42),"")</f>
        <v/>
      </c>
      <c r="Q352" s="57" t="str">
        <f>IFERROR(INDEX('Controles de Corrupción'!$C$10:$AZ$251,MATCH(A352,'Controles de Corrupción'!$B$10:$B$251,0),47),"")</f>
        <v/>
      </c>
    </row>
    <row r="353" spans="1:17" ht="51.75" customHeight="1" x14ac:dyDescent="0.25">
      <c r="A353" s="110" t="s">
        <v>975</v>
      </c>
      <c r="B353" s="971"/>
      <c r="C353" s="974"/>
      <c r="D353" s="815"/>
      <c r="E353" s="976"/>
      <c r="F353" s="817"/>
      <c r="G353" s="817"/>
      <c r="H353" s="884"/>
      <c r="I353" s="817"/>
      <c r="J353" s="817"/>
      <c r="K353" s="817"/>
      <c r="L353" s="817"/>
      <c r="M353" s="65" t="str">
        <f>IFERROR(INDEX('Controles de Corrupción'!$C$10:$AZ$251,MATCH(A353,'Controles de Corrupción'!$B$10:$B$251,0),4),"")</f>
        <v/>
      </c>
      <c r="N353" s="65" t="str">
        <f>IFERROR(INDEX('Controles de Corrupción'!$C$10:$AZ$251,MATCH(A353,'Controles de Corrupción'!$B$10:$B$251,0),40),"")</f>
        <v/>
      </c>
      <c r="O353" s="65" t="str">
        <f>IFERROR(INDEX('Controles de Corrupción'!$C$10:$AZ$251,MATCH(A353,'Controles de Corrupción'!$B$10:$B$251,0),41),"")</f>
        <v/>
      </c>
      <c r="P353" s="65" t="str">
        <f>IFERROR(INDEX('Controles de Corrupción'!$C$10:$AZ$251,MATCH(A353,'Controles de Corrupción'!$B$10:$B$251,0),42),"")</f>
        <v/>
      </c>
      <c r="Q353" s="57" t="str">
        <f>IFERROR(INDEX('Controles de Corrupción'!$C$10:$AZ$251,MATCH(A353,'Controles de Corrupción'!$B$10:$B$251,0),47),"")</f>
        <v/>
      </c>
    </row>
    <row r="354" spans="1:17" ht="51.75" customHeight="1" x14ac:dyDescent="0.25">
      <c r="A354" s="110" t="s">
        <v>976</v>
      </c>
      <c r="B354" s="972"/>
      <c r="C354" s="974"/>
      <c r="D354" s="815"/>
      <c r="E354" s="976"/>
      <c r="F354" s="817"/>
      <c r="G354" s="817"/>
      <c r="H354" s="885"/>
      <c r="I354" s="817"/>
      <c r="J354" s="817"/>
      <c r="K354" s="817"/>
      <c r="L354" s="817"/>
      <c r="M354" s="65" t="str">
        <f>IFERROR(INDEX('Controles de Corrupción'!$C$10:$AZ$251,MATCH(A354,'Controles de Corrupción'!$B$10:$B$251,0),4),"")</f>
        <v/>
      </c>
      <c r="N354" s="65" t="str">
        <f>IFERROR(INDEX('Controles de Corrupción'!$C$10:$AZ$251,MATCH(A354,'Controles de Corrupción'!$B$10:$B$251,0),40),"")</f>
        <v/>
      </c>
      <c r="O354" s="65" t="str">
        <f>IFERROR(INDEX('Controles de Corrupción'!$C$10:$AZ$251,MATCH(A354,'Controles de Corrupción'!$B$10:$B$251,0),41),"")</f>
        <v/>
      </c>
      <c r="P354" s="65" t="str">
        <f>IFERROR(INDEX('Controles de Corrupción'!$C$10:$AZ$251,MATCH(A354,'Controles de Corrupción'!$B$10:$B$251,0),42),"")</f>
        <v/>
      </c>
      <c r="Q354" s="57" t="str">
        <f>IFERROR(INDEX('Controles de Corrupción'!$C$10:$AZ$251,MATCH(A354,'Controles de Corrupción'!$B$10:$B$251,0),47),"")</f>
        <v/>
      </c>
    </row>
    <row r="355" spans="1:17" ht="51.75" customHeight="1" x14ac:dyDescent="0.25">
      <c r="A355" s="110" t="s">
        <v>977</v>
      </c>
      <c r="B355" s="970"/>
      <c r="C355" s="973" t="str">
        <f>IFERROR(INDEX('Riesgos de Corrupción'!$B$11:$BN$100,MATCH('Mapa Riesgo Corrupción'!B355,'Riesgos de Corrupción'!$B$11:$B$100,0),2),"")</f>
        <v/>
      </c>
      <c r="D355" s="814" t="str">
        <f>IFERROR(INDEX('Riesgos de Corrupción'!$B$11:$BN$100,MATCH('Mapa Riesgo Corrupción'!B355,'Riesgos de Corrupción'!$B$11:$B$100,0),4),"")</f>
        <v/>
      </c>
      <c r="E355" s="975" t="str">
        <f>IFERROR(INDEX('Riesgos de Corrupción'!$B$11:$BN$100,MATCH('Mapa Riesgo Corrupción'!B355,'Riesgos de Corrupción'!$B$11:$B$100,0),5),"")</f>
        <v/>
      </c>
      <c r="F355" s="816" t="str">
        <f>IFERROR(INDEX('Riesgos de Corrupción'!$B$11:$BN$100,MATCH('Mapa Riesgo Corrupción'!B355,'Riesgos de Corrupción'!$B$11:$B$100,0),18),"")</f>
        <v/>
      </c>
      <c r="G355" s="816" t="str">
        <f>IFERROR(INDEX('Riesgos de Corrupción'!$B$11:$BN$100,MATCH('Mapa Riesgo Corrupción'!B355,'Riesgos de Corrupción'!$B$11:$B$100,0),63),"")</f>
        <v/>
      </c>
      <c r="H355" s="883" t="str">
        <f>IFERROR(INDEX('Riesgos de Corrupción'!$B$11:$BN$100,MATCH('Mapa Riesgo Corrupción'!B355,'Riesgos de Corrupción'!$B$11:$B$100,0),64),"")</f>
        <v/>
      </c>
      <c r="I355" s="816" t="str">
        <f>IFERROR(INDEX('Controles de Corrupción'!$C$10:$AZ$251,MATCH('Mapa Riesgo Corrupción'!B355,'Controles de Corrupción'!$C$10:$C$251,0),33),"")</f>
        <v/>
      </c>
      <c r="J355" s="816" t="str">
        <f>IFERROR(INDEX('Controles de Corrupción'!$C$10:$AZ$251,MATCH('Mapa Riesgo Corrupción'!B355,'Controles de Corrupción'!$C$10:$C$251,0),36),"")</f>
        <v/>
      </c>
      <c r="K355" s="816" t="str">
        <f>IFERROR(INDEX('Controles de Corrupción'!$C$10:$AZ$251,MATCH('Mapa Riesgo Corrupción'!B355,'Controles de Corrupción'!$C$10:$C$251,0),37),"")</f>
        <v/>
      </c>
      <c r="L355" s="816" t="str">
        <f>IFERROR(INDEX('Controles de Corrupción'!$C$10:$AZ$251,MATCH('Mapa Riesgo Corrupción'!B355,'Controles de Corrupción'!$C$10:$C$251,0),38),"")</f>
        <v/>
      </c>
      <c r="M355" s="65" t="str">
        <f>IFERROR(INDEX('Controles de Corrupción'!$C$10:$AZ$251,MATCH(A355,'Controles de Corrupción'!$B$10:$B$251,0),4),"")</f>
        <v/>
      </c>
      <c r="N355" s="65" t="str">
        <f>IFERROR(INDEX('Controles de Corrupción'!$C$10:$AZ$251,MATCH(A355,'Controles de Corrupción'!$B$10:$B$251,0),40),"")</f>
        <v/>
      </c>
      <c r="O355" s="65" t="str">
        <f>IFERROR(INDEX('Controles de Corrupción'!$C$10:$AZ$251,MATCH(A355,'Controles de Corrupción'!$B$10:$B$251,0),41),"")</f>
        <v/>
      </c>
      <c r="P355" s="65" t="str">
        <f>IFERROR(INDEX('Controles de Corrupción'!$C$10:$AZ$251,MATCH(A355,'Controles de Corrupción'!$B$10:$B$251,0),42),"")</f>
        <v/>
      </c>
      <c r="Q355" s="57" t="str">
        <f>IFERROR(INDEX('Controles de Corrupción'!$C$10:$AZ$251,MATCH(A355,'Controles de Corrupción'!$B$10:$B$251,0),47),"")</f>
        <v/>
      </c>
    </row>
    <row r="356" spans="1:17" ht="51.75" customHeight="1" x14ac:dyDescent="0.25">
      <c r="A356" s="110" t="s">
        <v>978</v>
      </c>
      <c r="B356" s="971"/>
      <c r="C356" s="974"/>
      <c r="D356" s="815"/>
      <c r="E356" s="976"/>
      <c r="F356" s="817"/>
      <c r="G356" s="817"/>
      <c r="H356" s="884"/>
      <c r="I356" s="817"/>
      <c r="J356" s="817"/>
      <c r="K356" s="817"/>
      <c r="L356" s="817"/>
      <c r="M356" s="65" t="str">
        <f>IFERROR(INDEX('Controles de Corrupción'!$C$10:$AZ$251,MATCH(A356,'Controles de Corrupción'!$B$10:$B$251,0),4),"")</f>
        <v/>
      </c>
      <c r="N356" s="65" t="str">
        <f>IFERROR(INDEX('Controles de Corrupción'!$C$10:$AZ$251,MATCH(A356,'Controles de Corrupción'!$B$10:$B$251,0),40),"")</f>
        <v/>
      </c>
      <c r="O356" s="65" t="str">
        <f>IFERROR(INDEX('Controles de Corrupción'!$C$10:$AZ$251,MATCH(A356,'Controles de Corrupción'!$B$10:$B$251,0),41),"")</f>
        <v/>
      </c>
      <c r="P356" s="65" t="str">
        <f>IFERROR(INDEX('Controles de Corrupción'!$C$10:$AZ$251,MATCH(A356,'Controles de Corrupción'!$B$10:$B$251,0),42),"")</f>
        <v/>
      </c>
      <c r="Q356" s="57" t="str">
        <f>IFERROR(INDEX('Controles de Corrupción'!$C$10:$AZ$251,MATCH(A356,'Controles de Corrupción'!$B$10:$B$251,0),47),"")</f>
        <v/>
      </c>
    </row>
    <row r="357" spans="1:17" ht="51.75" customHeight="1" x14ac:dyDescent="0.25">
      <c r="A357" s="110" t="s">
        <v>979</v>
      </c>
      <c r="B357" s="971"/>
      <c r="C357" s="974"/>
      <c r="D357" s="815"/>
      <c r="E357" s="976"/>
      <c r="F357" s="817"/>
      <c r="G357" s="817"/>
      <c r="H357" s="884"/>
      <c r="I357" s="817"/>
      <c r="J357" s="817"/>
      <c r="K357" s="817"/>
      <c r="L357" s="817"/>
      <c r="M357" s="65" t="str">
        <f>IFERROR(INDEX('Controles de Corrupción'!$C$10:$AZ$251,MATCH(A357,'Controles de Corrupción'!$B$10:$B$251,0),4),"")</f>
        <v/>
      </c>
      <c r="N357" s="65" t="str">
        <f>IFERROR(INDEX('Controles de Corrupción'!$C$10:$AZ$251,MATCH(A357,'Controles de Corrupción'!$B$10:$B$251,0),40),"")</f>
        <v/>
      </c>
      <c r="O357" s="65" t="str">
        <f>IFERROR(INDEX('Controles de Corrupción'!$C$10:$AZ$251,MATCH(A357,'Controles de Corrupción'!$B$10:$B$251,0),41),"")</f>
        <v/>
      </c>
      <c r="P357" s="65" t="str">
        <f>IFERROR(INDEX('Controles de Corrupción'!$C$10:$AZ$251,MATCH(A357,'Controles de Corrupción'!$B$10:$B$251,0),42),"")</f>
        <v/>
      </c>
      <c r="Q357" s="57" t="str">
        <f>IFERROR(INDEX('Controles de Corrupción'!$C$10:$AZ$251,MATCH(A357,'Controles de Corrupción'!$B$10:$B$251,0),47),"")</f>
        <v/>
      </c>
    </row>
    <row r="358" spans="1:17" ht="51.75" customHeight="1" x14ac:dyDescent="0.25">
      <c r="A358" s="110" t="s">
        <v>980</v>
      </c>
      <c r="B358" s="971"/>
      <c r="C358" s="974"/>
      <c r="D358" s="815"/>
      <c r="E358" s="976"/>
      <c r="F358" s="817"/>
      <c r="G358" s="817"/>
      <c r="H358" s="884"/>
      <c r="I358" s="817"/>
      <c r="J358" s="817"/>
      <c r="K358" s="817"/>
      <c r="L358" s="817"/>
      <c r="M358" s="65" t="str">
        <f>IFERROR(INDEX('Controles de Corrupción'!$C$10:$AZ$251,MATCH(A358,'Controles de Corrupción'!$B$10:$B$251,0),4),"")</f>
        <v/>
      </c>
      <c r="N358" s="65" t="str">
        <f>IFERROR(INDEX('Controles de Corrupción'!$C$10:$AZ$251,MATCH(A358,'Controles de Corrupción'!$B$10:$B$251,0),40),"")</f>
        <v/>
      </c>
      <c r="O358" s="65" t="str">
        <f>IFERROR(INDEX('Controles de Corrupción'!$C$10:$AZ$251,MATCH(A358,'Controles de Corrupción'!$B$10:$B$251,0),41),"")</f>
        <v/>
      </c>
      <c r="P358" s="65" t="str">
        <f>IFERROR(INDEX('Controles de Corrupción'!$C$10:$AZ$251,MATCH(A358,'Controles de Corrupción'!$B$10:$B$251,0),42),"")</f>
        <v/>
      </c>
      <c r="Q358" s="57" t="str">
        <f>IFERROR(INDEX('Controles de Corrupción'!$C$10:$AZ$251,MATCH(A358,'Controles de Corrupción'!$B$10:$B$251,0),47),"")</f>
        <v/>
      </c>
    </row>
    <row r="359" spans="1:17" ht="51.75" customHeight="1" x14ac:dyDescent="0.25">
      <c r="A359" s="110" t="s">
        <v>981</v>
      </c>
      <c r="B359" s="971"/>
      <c r="C359" s="974"/>
      <c r="D359" s="815"/>
      <c r="E359" s="976"/>
      <c r="F359" s="817"/>
      <c r="G359" s="817"/>
      <c r="H359" s="884"/>
      <c r="I359" s="817"/>
      <c r="J359" s="817"/>
      <c r="K359" s="817"/>
      <c r="L359" s="817"/>
      <c r="M359" s="65" t="str">
        <f>IFERROR(INDEX('Controles de Corrupción'!$C$10:$AZ$251,MATCH(A359,'Controles de Corrupción'!$B$10:$B$251,0),4),"")</f>
        <v/>
      </c>
      <c r="N359" s="65" t="str">
        <f>IFERROR(INDEX('Controles de Corrupción'!$C$10:$AZ$251,MATCH(A359,'Controles de Corrupción'!$B$10:$B$251,0),40),"")</f>
        <v/>
      </c>
      <c r="O359" s="65" t="str">
        <f>IFERROR(INDEX('Controles de Corrupción'!$C$10:$AZ$251,MATCH(A359,'Controles de Corrupción'!$B$10:$B$251,0),41),"")</f>
        <v/>
      </c>
      <c r="P359" s="65" t="str">
        <f>IFERROR(INDEX('Controles de Corrupción'!$C$10:$AZ$251,MATCH(A359,'Controles de Corrupción'!$B$10:$B$251,0),42),"")</f>
        <v/>
      </c>
      <c r="Q359" s="57" t="str">
        <f>IFERROR(INDEX('Controles de Corrupción'!$C$10:$AZ$251,MATCH(A359,'Controles de Corrupción'!$B$10:$B$251,0),47),"")</f>
        <v/>
      </c>
    </row>
    <row r="360" spans="1:17" ht="51.75" customHeight="1" x14ac:dyDescent="0.25">
      <c r="A360" s="110" t="s">
        <v>982</v>
      </c>
      <c r="B360" s="972"/>
      <c r="C360" s="974"/>
      <c r="D360" s="815"/>
      <c r="E360" s="976"/>
      <c r="F360" s="817"/>
      <c r="G360" s="817"/>
      <c r="H360" s="885"/>
      <c r="I360" s="817"/>
      <c r="J360" s="817"/>
      <c r="K360" s="817"/>
      <c r="L360" s="817"/>
      <c r="M360" s="65" t="str">
        <f>IFERROR(INDEX('Controles de Corrupción'!$C$10:$AZ$251,MATCH(A360,'Controles de Corrupción'!$B$10:$B$251,0),4),"")</f>
        <v/>
      </c>
      <c r="N360" s="65" t="str">
        <f>IFERROR(INDEX('Controles de Corrupción'!$C$10:$AZ$251,MATCH(A360,'Controles de Corrupción'!$B$10:$B$251,0),40),"")</f>
        <v/>
      </c>
      <c r="O360" s="65" t="str">
        <f>IFERROR(INDEX('Controles de Corrupción'!$C$10:$AZ$251,MATCH(A360,'Controles de Corrupción'!$B$10:$B$251,0),41),"")</f>
        <v/>
      </c>
      <c r="P360" s="65" t="str">
        <f>IFERROR(INDEX('Controles de Corrupción'!$C$10:$AZ$251,MATCH(A360,'Controles de Corrupción'!$B$10:$B$251,0),42),"")</f>
        <v/>
      </c>
      <c r="Q360" s="57" t="str">
        <f>IFERROR(INDEX('Controles de Corrupción'!$C$10:$AZ$251,MATCH(A360,'Controles de Corrupción'!$B$10:$B$251,0),47),"")</f>
        <v/>
      </c>
    </row>
    <row r="361" spans="1:17" ht="51.75" customHeight="1" x14ac:dyDescent="0.25">
      <c r="A361" s="110" t="s">
        <v>983</v>
      </c>
      <c r="B361" s="970"/>
      <c r="C361" s="973" t="str">
        <f>IFERROR(INDEX('Riesgos de Corrupción'!$B$11:$BN$100,MATCH('Mapa Riesgo Corrupción'!B361,'Riesgos de Corrupción'!$B$11:$B$100,0),2),"")</f>
        <v/>
      </c>
      <c r="D361" s="814" t="str">
        <f>IFERROR(INDEX('Riesgos de Corrupción'!$B$11:$BN$100,MATCH('Mapa Riesgo Corrupción'!B361,'Riesgos de Corrupción'!$B$11:$B$100,0),4),"")</f>
        <v/>
      </c>
      <c r="E361" s="975" t="str">
        <f>IFERROR(INDEX('Riesgos de Corrupción'!$B$11:$BN$100,MATCH('Mapa Riesgo Corrupción'!B361,'Riesgos de Corrupción'!$B$11:$B$100,0),5),"")</f>
        <v/>
      </c>
      <c r="F361" s="816" t="str">
        <f>IFERROR(INDEX('Riesgos de Corrupción'!$B$11:$BN$100,MATCH('Mapa Riesgo Corrupción'!B361,'Riesgos de Corrupción'!$B$11:$B$100,0),18),"")</f>
        <v/>
      </c>
      <c r="G361" s="816" t="str">
        <f>IFERROR(INDEX('Riesgos de Corrupción'!$B$11:$BN$100,MATCH('Mapa Riesgo Corrupción'!B361,'Riesgos de Corrupción'!$B$11:$B$100,0),63),"")</f>
        <v/>
      </c>
      <c r="H361" s="883" t="str">
        <f>IFERROR(INDEX('Riesgos de Corrupción'!$B$11:$BN$100,MATCH('Mapa Riesgo Corrupción'!B361,'Riesgos de Corrupción'!$B$11:$B$100,0),64),"")</f>
        <v/>
      </c>
      <c r="I361" s="816" t="str">
        <f>IFERROR(INDEX('Controles de Corrupción'!$C$10:$AZ$251,MATCH('Mapa Riesgo Corrupción'!B361,'Controles de Corrupción'!$C$10:$C$251,0),33),"")</f>
        <v/>
      </c>
      <c r="J361" s="816" t="str">
        <f>IFERROR(INDEX('Controles de Corrupción'!$C$10:$AZ$251,MATCH('Mapa Riesgo Corrupción'!B361,'Controles de Corrupción'!$C$10:$C$251,0),36),"")</f>
        <v/>
      </c>
      <c r="K361" s="816" t="str">
        <f>IFERROR(INDEX('Controles de Corrupción'!$C$10:$AZ$251,MATCH('Mapa Riesgo Corrupción'!B361,'Controles de Corrupción'!$C$10:$C$251,0),37),"")</f>
        <v/>
      </c>
      <c r="L361" s="816" t="str">
        <f>IFERROR(INDEX('Controles de Corrupción'!$C$10:$AZ$251,MATCH('Mapa Riesgo Corrupción'!B361,'Controles de Corrupción'!$C$10:$C$251,0),38),"")</f>
        <v/>
      </c>
      <c r="M361" s="65" t="str">
        <f>IFERROR(INDEX('Controles de Corrupción'!$C$10:$AZ$251,MATCH(A361,'Controles de Corrupción'!$B$10:$B$251,0),4),"")</f>
        <v/>
      </c>
      <c r="N361" s="65" t="str">
        <f>IFERROR(INDEX('Controles de Corrupción'!$C$10:$AZ$251,MATCH(A361,'Controles de Corrupción'!$B$10:$B$251,0),40),"")</f>
        <v/>
      </c>
      <c r="O361" s="65" t="str">
        <f>IFERROR(INDEX('Controles de Corrupción'!$C$10:$AZ$251,MATCH(A361,'Controles de Corrupción'!$B$10:$B$251,0),41),"")</f>
        <v/>
      </c>
      <c r="P361" s="65" t="str">
        <f>IFERROR(INDEX('Controles de Corrupción'!$C$10:$AZ$251,MATCH(A361,'Controles de Corrupción'!$B$10:$B$251,0),42),"")</f>
        <v/>
      </c>
      <c r="Q361" s="57" t="str">
        <f>IFERROR(INDEX('Controles de Corrupción'!$C$10:$AZ$251,MATCH(A361,'Controles de Corrupción'!$B$10:$B$251,0),47),"")</f>
        <v/>
      </c>
    </row>
    <row r="362" spans="1:17" ht="51.75" customHeight="1" x14ac:dyDescent="0.25">
      <c r="A362" s="110" t="s">
        <v>984</v>
      </c>
      <c r="B362" s="971"/>
      <c r="C362" s="974"/>
      <c r="D362" s="815"/>
      <c r="E362" s="976"/>
      <c r="F362" s="817"/>
      <c r="G362" s="817"/>
      <c r="H362" s="884"/>
      <c r="I362" s="817"/>
      <c r="J362" s="817"/>
      <c r="K362" s="817"/>
      <c r="L362" s="817"/>
      <c r="M362" s="65" t="str">
        <f>IFERROR(INDEX('Controles de Corrupción'!$C$10:$AZ$251,MATCH(A362,'Controles de Corrupción'!$B$10:$B$251,0),4),"")</f>
        <v/>
      </c>
      <c r="N362" s="65" t="str">
        <f>IFERROR(INDEX('Controles de Corrupción'!$C$10:$AZ$251,MATCH(A362,'Controles de Corrupción'!$B$10:$B$251,0),40),"")</f>
        <v/>
      </c>
      <c r="O362" s="65" t="str">
        <f>IFERROR(INDEX('Controles de Corrupción'!$C$10:$AZ$251,MATCH(A362,'Controles de Corrupción'!$B$10:$B$251,0),41),"")</f>
        <v/>
      </c>
      <c r="P362" s="65" t="str">
        <f>IFERROR(INDEX('Controles de Corrupción'!$C$10:$AZ$251,MATCH(A362,'Controles de Corrupción'!$B$10:$B$251,0),42),"")</f>
        <v/>
      </c>
      <c r="Q362" s="57" t="str">
        <f>IFERROR(INDEX('Controles de Corrupción'!$C$10:$AZ$251,MATCH(A362,'Controles de Corrupción'!$B$10:$B$251,0),47),"")</f>
        <v/>
      </c>
    </row>
    <row r="363" spans="1:17" ht="51.75" customHeight="1" x14ac:dyDescent="0.25">
      <c r="A363" s="110" t="s">
        <v>985</v>
      </c>
      <c r="B363" s="971"/>
      <c r="C363" s="974"/>
      <c r="D363" s="815"/>
      <c r="E363" s="976"/>
      <c r="F363" s="817"/>
      <c r="G363" s="817"/>
      <c r="H363" s="884"/>
      <c r="I363" s="817"/>
      <c r="J363" s="817"/>
      <c r="K363" s="817"/>
      <c r="L363" s="817"/>
      <c r="M363" s="65" t="str">
        <f>IFERROR(INDEX('Controles de Corrupción'!$C$10:$AZ$251,MATCH(A363,'Controles de Corrupción'!$B$10:$B$251,0),4),"")</f>
        <v/>
      </c>
      <c r="N363" s="65" t="str">
        <f>IFERROR(INDEX('Controles de Corrupción'!$C$10:$AZ$251,MATCH(A363,'Controles de Corrupción'!$B$10:$B$251,0),40),"")</f>
        <v/>
      </c>
      <c r="O363" s="65" t="str">
        <f>IFERROR(INDEX('Controles de Corrupción'!$C$10:$AZ$251,MATCH(A363,'Controles de Corrupción'!$B$10:$B$251,0),41),"")</f>
        <v/>
      </c>
      <c r="P363" s="65" t="str">
        <f>IFERROR(INDEX('Controles de Corrupción'!$C$10:$AZ$251,MATCH(A363,'Controles de Corrupción'!$B$10:$B$251,0),42),"")</f>
        <v/>
      </c>
      <c r="Q363" s="57" t="str">
        <f>IFERROR(INDEX('Controles de Corrupción'!$C$10:$AZ$251,MATCH(A363,'Controles de Corrupción'!$B$10:$B$251,0),47),"")</f>
        <v/>
      </c>
    </row>
    <row r="364" spans="1:17" ht="51.75" customHeight="1" x14ac:dyDescent="0.25">
      <c r="A364" s="110" t="s">
        <v>986</v>
      </c>
      <c r="B364" s="971"/>
      <c r="C364" s="974"/>
      <c r="D364" s="815"/>
      <c r="E364" s="976"/>
      <c r="F364" s="817"/>
      <c r="G364" s="817"/>
      <c r="H364" s="884"/>
      <c r="I364" s="817"/>
      <c r="J364" s="817"/>
      <c r="K364" s="817"/>
      <c r="L364" s="817"/>
      <c r="M364" s="65" t="str">
        <f>IFERROR(INDEX('Controles de Corrupción'!$C$10:$AZ$251,MATCH(A364,'Controles de Corrupción'!$B$10:$B$251,0),4),"")</f>
        <v/>
      </c>
      <c r="N364" s="65" t="str">
        <f>IFERROR(INDEX('Controles de Corrupción'!$C$10:$AZ$251,MATCH(A364,'Controles de Corrupción'!$B$10:$B$251,0),40),"")</f>
        <v/>
      </c>
      <c r="O364" s="65" t="str">
        <f>IFERROR(INDEX('Controles de Corrupción'!$C$10:$AZ$251,MATCH(A364,'Controles de Corrupción'!$B$10:$B$251,0),41),"")</f>
        <v/>
      </c>
      <c r="P364" s="65" t="str">
        <f>IFERROR(INDEX('Controles de Corrupción'!$C$10:$AZ$251,MATCH(A364,'Controles de Corrupción'!$B$10:$B$251,0),42),"")</f>
        <v/>
      </c>
      <c r="Q364" s="57" t="str">
        <f>IFERROR(INDEX('Controles de Corrupción'!$C$10:$AZ$251,MATCH(A364,'Controles de Corrupción'!$B$10:$B$251,0),47),"")</f>
        <v/>
      </c>
    </row>
    <row r="365" spans="1:17" ht="51.75" customHeight="1" x14ac:dyDescent="0.25">
      <c r="A365" s="110" t="s">
        <v>987</v>
      </c>
      <c r="B365" s="971"/>
      <c r="C365" s="974"/>
      <c r="D365" s="815"/>
      <c r="E365" s="976"/>
      <c r="F365" s="817"/>
      <c r="G365" s="817"/>
      <c r="H365" s="884"/>
      <c r="I365" s="817"/>
      <c r="J365" s="817"/>
      <c r="K365" s="817"/>
      <c r="L365" s="817"/>
      <c r="M365" s="65" t="str">
        <f>IFERROR(INDEX('Controles de Corrupción'!$C$10:$AZ$251,MATCH(A365,'Controles de Corrupción'!$B$10:$B$251,0),4),"")</f>
        <v/>
      </c>
      <c r="N365" s="65" t="str">
        <f>IFERROR(INDEX('Controles de Corrupción'!$C$10:$AZ$251,MATCH(A365,'Controles de Corrupción'!$B$10:$B$251,0),40),"")</f>
        <v/>
      </c>
      <c r="O365" s="65" t="str">
        <f>IFERROR(INDEX('Controles de Corrupción'!$C$10:$AZ$251,MATCH(A365,'Controles de Corrupción'!$B$10:$B$251,0),41),"")</f>
        <v/>
      </c>
      <c r="P365" s="65" t="str">
        <f>IFERROR(INDEX('Controles de Corrupción'!$C$10:$AZ$251,MATCH(A365,'Controles de Corrupción'!$B$10:$B$251,0),42),"")</f>
        <v/>
      </c>
      <c r="Q365" s="57" t="str">
        <f>IFERROR(INDEX('Controles de Corrupción'!$C$10:$AZ$251,MATCH(A365,'Controles de Corrupción'!$B$10:$B$251,0),47),"")</f>
        <v/>
      </c>
    </row>
    <row r="366" spans="1:17" ht="51.75" customHeight="1" x14ac:dyDescent="0.25">
      <c r="A366" s="110" t="s">
        <v>988</v>
      </c>
      <c r="B366" s="972"/>
      <c r="C366" s="974"/>
      <c r="D366" s="815"/>
      <c r="E366" s="976"/>
      <c r="F366" s="817"/>
      <c r="G366" s="817"/>
      <c r="H366" s="885"/>
      <c r="I366" s="817"/>
      <c r="J366" s="817"/>
      <c r="K366" s="817"/>
      <c r="L366" s="817"/>
      <c r="M366" s="65" t="str">
        <f>IFERROR(INDEX('Controles de Corrupción'!$C$10:$AZ$251,MATCH(A366,'Controles de Corrupción'!$B$10:$B$251,0),4),"")</f>
        <v/>
      </c>
      <c r="N366" s="65" t="str">
        <f>IFERROR(INDEX('Controles de Corrupción'!$C$10:$AZ$251,MATCH(A366,'Controles de Corrupción'!$B$10:$B$251,0),40),"")</f>
        <v/>
      </c>
      <c r="O366" s="65" t="str">
        <f>IFERROR(INDEX('Controles de Corrupción'!$C$10:$AZ$251,MATCH(A366,'Controles de Corrupción'!$B$10:$B$251,0),41),"")</f>
        <v/>
      </c>
      <c r="P366" s="65" t="str">
        <f>IFERROR(INDEX('Controles de Corrupción'!$C$10:$AZ$251,MATCH(A366,'Controles de Corrupción'!$B$10:$B$251,0),42),"")</f>
        <v/>
      </c>
      <c r="Q366" s="57" t="str">
        <f>IFERROR(INDEX('Controles de Corrupción'!$C$10:$AZ$251,MATCH(A366,'Controles de Corrupción'!$B$10:$B$251,0),47),"")</f>
        <v/>
      </c>
    </row>
    <row r="367" spans="1:17" ht="51.75" customHeight="1" x14ac:dyDescent="0.25">
      <c r="A367" s="110" t="s">
        <v>989</v>
      </c>
      <c r="B367" s="970"/>
      <c r="C367" s="973" t="str">
        <f>IFERROR(INDEX('Riesgos de Corrupción'!$B$11:$BN$100,MATCH('Mapa Riesgo Corrupción'!B367,'Riesgos de Corrupción'!$B$11:$B$100,0),2),"")</f>
        <v/>
      </c>
      <c r="D367" s="814" t="str">
        <f>IFERROR(INDEX('Riesgos de Corrupción'!$B$11:$BN$100,MATCH('Mapa Riesgo Corrupción'!B367,'Riesgos de Corrupción'!$B$11:$B$100,0),4),"")</f>
        <v/>
      </c>
      <c r="E367" s="975" t="str">
        <f>IFERROR(INDEX('Riesgos de Corrupción'!$B$11:$BN$100,MATCH('Mapa Riesgo Corrupción'!B367,'Riesgos de Corrupción'!$B$11:$B$100,0),5),"")</f>
        <v/>
      </c>
      <c r="F367" s="816" t="str">
        <f>IFERROR(INDEX('Riesgos de Corrupción'!$B$11:$BN$100,MATCH('Mapa Riesgo Corrupción'!B367,'Riesgos de Corrupción'!$B$11:$B$100,0),18),"")</f>
        <v/>
      </c>
      <c r="G367" s="816" t="str">
        <f>IFERROR(INDEX('Riesgos de Corrupción'!$B$11:$BN$100,MATCH('Mapa Riesgo Corrupción'!B367,'Riesgos de Corrupción'!$B$11:$B$100,0),63),"")</f>
        <v/>
      </c>
      <c r="H367" s="883" t="str">
        <f>IFERROR(INDEX('Riesgos de Corrupción'!$B$11:$BN$100,MATCH('Mapa Riesgo Corrupción'!B367,'Riesgos de Corrupción'!$B$11:$B$100,0),64),"")</f>
        <v/>
      </c>
      <c r="I367" s="816" t="str">
        <f>IFERROR(INDEX('Controles de Corrupción'!$C$10:$AZ$251,MATCH('Mapa Riesgo Corrupción'!B367,'Controles de Corrupción'!$C$10:$C$251,0),33),"")</f>
        <v/>
      </c>
      <c r="J367" s="816" t="str">
        <f>IFERROR(INDEX('Controles de Corrupción'!$C$10:$AZ$251,MATCH('Mapa Riesgo Corrupción'!B367,'Controles de Corrupción'!$C$10:$C$251,0),36),"")</f>
        <v/>
      </c>
      <c r="K367" s="816" t="str">
        <f>IFERROR(INDEX('Controles de Corrupción'!$C$10:$AZ$251,MATCH('Mapa Riesgo Corrupción'!B367,'Controles de Corrupción'!$C$10:$C$251,0),37),"")</f>
        <v/>
      </c>
      <c r="L367" s="816" t="str">
        <f>IFERROR(INDEX('Controles de Corrupción'!$C$10:$AZ$251,MATCH('Mapa Riesgo Corrupción'!B367,'Controles de Corrupción'!$C$10:$C$251,0),38),"")</f>
        <v/>
      </c>
      <c r="M367" s="65" t="str">
        <f>IFERROR(INDEX('Controles de Corrupción'!$C$10:$AZ$251,MATCH(A367,'Controles de Corrupción'!$B$10:$B$251,0),4),"")</f>
        <v/>
      </c>
      <c r="N367" s="65" t="str">
        <f>IFERROR(INDEX('Controles de Corrupción'!$C$10:$AZ$251,MATCH(A367,'Controles de Corrupción'!$B$10:$B$251,0),40),"")</f>
        <v/>
      </c>
      <c r="O367" s="65" t="str">
        <f>IFERROR(INDEX('Controles de Corrupción'!$C$10:$AZ$251,MATCH(A367,'Controles de Corrupción'!$B$10:$B$251,0),41),"")</f>
        <v/>
      </c>
      <c r="P367" s="65" t="str">
        <f>IFERROR(INDEX('Controles de Corrupción'!$C$10:$AZ$251,MATCH(A367,'Controles de Corrupción'!$B$10:$B$251,0),42),"")</f>
        <v/>
      </c>
      <c r="Q367" s="57" t="str">
        <f>IFERROR(INDEX('Controles de Corrupción'!$C$10:$AZ$251,MATCH(A367,'Controles de Corrupción'!$B$10:$B$251,0),47),"")</f>
        <v/>
      </c>
    </row>
    <row r="368" spans="1:17" ht="51.75" customHeight="1" x14ac:dyDescent="0.25">
      <c r="A368" s="110" t="s">
        <v>990</v>
      </c>
      <c r="B368" s="971"/>
      <c r="C368" s="974"/>
      <c r="D368" s="815"/>
      <c r="E368" s="976"/>
      <c r="F368" s="817"/>
      <c r="G368" s="817"/>
      <c r="H368" s="884"/>
      <c r="I368" s="817"/>
      <c r="J368" s="817"/>
      <c r="K368" s="817"/>
      <c r="L368" s="817"/>
      <c r="M368" s="65" t="str">
        <f>IFERROR(INDEX('Controles de Corrupción'!$C$10:$AZ$251,MATCH(A368,'Controles de Corrupción'!$B$10:$B$251,0),4),"")</f>
        <v/>
      </c>
      <c r="N368" s="65" t="str">
        <f>IFERROR(INDEX('Controles de Corrupción'!$C$10:$AZ$251,MATCH(A368,'Controles de Corrupción'!$B$10:$B$251,0),40),"")</f>
        <v/>
      </c>
      <c r="O368" s="65" t="str">
        <f>IFERROR(INDEX('Controles de Corrupción'!$C$10:$AZ$251,MATCH(A368,'Controles de Corrupción'!$B$10:$B$251,0),41),"")</f>
        <v/>
      </c>
      <c r="P368" s="65" t="str">
        <f>IFERROR(INDEX('Controles de Corrupción'!$C$10:$AZ$251,MATCH(A368,'Controles de Corrupción'!$B$10:$B$251,0),42),"")</f>
        <v/>
      </c>
      <c r="Q368" s="57" t="str">
        <f>IFERROR(INDEX('Controles de Corrupción'!$C$10:$AZ$251,MATCH(A368,'Controles de Corrupción'!$B$10:$B$251,0),47),"")</f>
        <v/>
      </c>
    </row>
    <row r="369" spans="1:17" ht="51.75" customHeight="1" x14ac:dyDescent="0.25">
      <c r="A369" s="110" t="s">
        <v>991</v>
      </c>
      <c r="B369" s="971"/>
      <c r="C369" s="974"/>
      <c r="D369" s="815"/>
      <c r="E369" s="976"/>
      <c r="F369" s="817"/>
      <c r="G369" s="817"/>
      <c r="H369" s="884"/>
      <c r="I369" s="817"/>
      <c r="J369" s="817"/>
      <c r="K369" s="817"/>
      <c r="L369" s="817"/>
      <c r="M369" s="65" t="str">
        <f>IFERROR(INDEX('Controles de Corrupción'!$C$10:$AZ$251,MATCH(A369,'Controles de Corrupción'!$B$10:$B$251,0),4),"")</f>
        <v/>
      </c>
      <c r="N369" s="65" t="str">
        <f>IFERROR(INDEX('Controles de Corrupción'!$C$10:$AZ$251,MATCH(A369,'Controles de Corrupción'!$B$10:$B$251,0),40),"")</f>
        <v/>
      </c>
      <c r="O369" s="65" t="str">
        <f>IFERROR(INDEX('Controles de Corrupción'!$C$10:$AZ$251,MATCH(A369,'Controles de Corrupción'!$B$10:$B$251,0),41),"")</f>
        <v/>
      </c>
      <c r="P369" s="65" t="str">
        <f>IFERROR(INDEX('Controles de Corrupción'!$C$10:$AZ$251,MATCH(A369,'Controles de Corrupción'!$B$10:$B$251,0),42),"")</f>
        <v/>
      </c>
      <c r="Q369" s="57" t="str">
        <f>IFERROR(INDEX('Controles de Corrupción'!$C$10:$AZ$251,MATCH(A369,'Controles de Corrupción'!$B$10:$B$251,0),47),"")</f>
        <v/>
      </c>
    </row>
    <row r="370" spans="1:17" ht="51.75" customHeight="1" x14ac:dyDescent="0.25">
      <c r="A370" s="110" t="s">
        <v>992</v>
      </c>
      <c r="B370" s="971"/>
      <c r="C370" s="974"/>
      <c r="D370" s="815"/>
      <c r="E370" s="976"/>
      <c r="F370" s="817"/>
      <c r="G370" s="817"/>
      <c r="H370" s="884"/>
      <c r="I370" s="817"/>
      <c r="J370" s="817"/>
      <c r="K370" s="817"/>
      <c r="L370" s="817"/>
      <c r="M370" s="65" t="str">
        <f>IFERROR(INDEX('Controles de Corrupción'!$C$10:$AZ$251,MATCH(A370,'Controles de Corrupción'!$B$10:$B$251,0),4),"")</f>
        <v/>
      </c>
      <c r="N370" s="65" t="str">
        <f>IFERROR(INDEX('Controles de Corrupción'!$C$10:$AZ$251,MATCH(A370,'Controles de Corrupción'!$B$10:$B$251,0),40),"")</f>
        <v/>
      </c>
      <c r="O370" s="65" t="str">
        <f>IFERROR(INDEX('Controles de Corrupción'!$C$10:$AZ$251,MATCH(A370,'Controles de Corrupción'!$B$10:$B$251,0),41),"")</f>
        <v/>
      </c>
      <c r="P370" s="65" t="str">
        <f>IFERROR(INDEX('Controles de Corrupción'!$C$10:$AZ$251,MATCH(A370,'Controles de Corrupción'!$B$10:$B$251,0),42),"")</f>
        <v/>
      </c>
      <c r="Q370" s="57" t="str">
        <f>IFERROR(INDEX('Controles de Corrupción'!$C$10:$AZ$251,MATCH(A370,'Controles de Corrupción'!$B$10:$B$251,0),47),"")</f>
        <v/>
      </c>
    </row>
    <row r="371" spans="1:17" ht="51.75" customHeight="1" x14ac:dyDescent="0.25">
      <c r="A371" s="110" t="s">
        <v>993</v>
      </c>
      <c r="B371" s="971"/>
      <c r="C371" s="974"/>
      <c r="D371" s="815"/>
      <c r="E371" s="976"/>
      <c r="F371" s="817"/>
      <c r="G371" s="817"/>
      <c r="H371" s="884"/>
      <c r="I371" s="817"/>
      <c r="J371" s="817"/>
      <c r="K371" s="817"/>
      <c r="L371" s="817"/>
      <c r="M371" s="65" t="str">
        <f>IFERROR(INDEX('Controles de Corrupción'!$C$10:$AZ$251,MATCH(A371,'Controles de Corrupción'!$B$10:$B$251,0),4),"")</f>
        <v/>
      </c>
      <c r="N371" s="65" t="str">
        <f>IFERROR(INDEX('Controles de Corrupción'!$C$10:$AZ$251,MATCH(A371,'Controles de Corrupción'!$B$10:$B$251,0),40),"")</f>
        <v/>
      </c>
      <c r="O371" s="65" t="str">
        <f>IFERROR(INDEX('Controles de Corrupción'!$C$10:$AZ$251,MATCH(A371,'Controles de Corrupción'!$B$10:$B$251,0),41),"")</f>
        <v/>
      </c>
      <c r="P371" s="65" t="str">
        <f>IFERROR(INDEX('Controles de Corrupción'!$C$10:$AZ$251,MATCH(A371,'Controles de Corrupción'!$B$10:$B$251,0),42),"")</f>
        <v/>
      </c>
      <c r="Q371" s="57" t="str">
        <f>IFERROR(INDEX('Controles de Corrupción'!$C$10:$AZ$251,MATCH(A371,'Controles de Corrupción'!$B$10:$B$251,0),47),"")</f>
        <v/>
      </c>
    </row>
    <row r="372" spans="1:17" ht="51.75" customHeight="1" x14ac:dyDescent="0.25">
      <c r="A372" s="110" t="s">
        <v>994</v>
      </c>
      <c r="B372" s="972"/>
      <c r="C372" s="974"/>
      <c r="D372" s="815"/>
      <c r="E372" s="976"/>
      <c r="F372" s="817"/>
      <c r="G372" s="817"/>
      <c r="H372" s="885"/>
      <c r="I372" s="817"/>
      <c r="J372" s="817"/>
      <c r="K372" s="817"/>
      <c r="L372" s="817"/>
      <c r="M372" s="65" t="str">
        <f>IFERROR(INDEX('Controles de Corrupción'!$C$10:$AZ$251,MATCH(A372,'Controles de Corrupción'!$B$10:$B$251,0),4),"")</f>
        <v/>
      </c>
      <c r="N372" s="65" t="str">
        <f>IFERROR(INDEX('Controles de Corrupción'!$C$10:$AZ$251,MATCH(A372,'Controles de Corrupción'!$B$10:$B$251,0),40),"")</f>
        <v/>
      </c>
      <c r="O372" s="65" t="str">
        <f>IFERROR(INDEX('Controles de Corrupción'!$C$10:$AZ$251,MATCH(A372,'Controles de Corrupción'!$B$10:$B$251,0),41),"")</f>
        <v/>
      </c>
      <c r="P372" s="65" t="str">
        <f>IFERROR(INDEX('Controles de Corrupción'!$C$10:$AZ$251,MATCH(A372,'Controles de Corrupción'!$B$10:$B$251,0),42),"")</f>
        <v/>
      </c>
      <c r="Q372" s="57" t="str">
        <f>IFERROR(INDEX('Controles de Corrupción'!$C$10:$AZ$251,MATCH(A372,'Controles de Corrupción'!$B$10:$B$251,0),47),"")</f>
        <v/>
      </c>
    </row>
    <row r="373" spans="1:17" ht="51.75" customHeight="1" x14ac:dyDescent="0.25">
      <c r="A373" s="110" t="s">
        <v>995</v>
      </c>
      <c r="B373" s="970"/>
      <c r="C373" s="973" t="str">
        <f>IFERROR(INDEX('Riesgos de Corrupción'!$B$11:$BN$100,MATCH('Mapa Riesgo Corrupción'!B373,'Riesgos de Corrupción'!$B$11:$B$100,0),2),"")</f>
        <v/>
      </c>
      <c r="D373" s="814" t="str">
        <f>IFERROR(INDEX('Riesgos de Corrupción'!$B$11:$BN$100,MATCH('Mapa Riesgo Corrupción'!B373,'Riesgos de Corrupción'!$B$11:$B$100,0),4),"")</f>
        <v/>
      </c>
      <c r="E373" s="975" t="str">
        <f>IFERROR(INDEX('Riesgos de Corrupción'!$B$11:$BN$100,MATCH('Mapa Riesgo Corrupción'!B373,'Riesgos de Corrupción'!$B$11:$B$100,0),5),"")</f>
        <v/>
      </c>
      <c r="F373" s="816" t="str">
        <f>IFERROR(INDEX('Riesgos de Corrupción'!$B$11:$BN$100,MATCH('Mapa Riesgo Corrupción'!B373,'Riesgos de Corrupción'!$B$11:$B$100,0),18),"")</f>
        <v/>
      </c>
      <c r="G373" s="816" t="str">
        <f>IFERROR(INDEX('Riesgos de Corrupción'!$B$11:$BN$100,MATCH('Mapa Riesgo Corrupción'!B373,'Riesgos de Corrupción'!$B$11:$B$100,0),63),"")</f>
        <v/>
      </c>
      <c r="H373" s="883" t="str">
        <f>IFERROR(INDEX('Riesgos de Corrupción'!$B$11:$BN$100,MATCH('Mapa Riesgo Corrupción'!B373,'Riesgos de Corrupción'!$B$11:$B$100,0),64),"")</f>
        <v/>
      </c>
      <c r="I373" s="816" t="str">
        <f>IFERROR(INDEX('Controles de Corrupción'!$C$10:$AZ$251,MATCH('Mapa Riesgo Corrupción'!B373,'Controles de Corrupción'!$C$10:$C$251,0),33),"")</f>
        <v/>
      </c>
      <c r="J373" s="816" t="str">
        <f>IFERROR(INDEX('Controles de Corrupción'!$C$10:$AZ$251,MATCH('Mapa Riesgo Corrupción'!B373,'Controles de Corrupción'!$C$10:$C$251,0),36),"")</f>
        <v/>
      </c>
      <c r="K373" s="816" t="str">
        <f>IFERROR(INDEX('Controles de Corrupción'!$C$10:$AZ$251,MATCH('Mapa Riesgo Corrupción'!B373,'Controles de Corrupción'!$C$10:$C$251,0),37),"")</f>
        <v/>
      </c>
      <c r="L373" s="816" t="str">
        <f>IFERROR(INDEX('Controles de Corrupción'!$C$10:$AZ$251,MATCH('Mapa Riesgo Corrupción'!B373,'Controles de Corrupción'!$C$10:$C$251,0),38),"")</f>
        <v/>
      </c>
      <c r="M373" s="65" t="str">
        <f>IFERROR(INDEX('Controles de Corrupción'!$C$10:$AZ$251,MATCH(A373,'Controles de Corrupción'!$B$10:$B$251,0),4),"")</f>
        <v/>
      </c>
      <c r="N373" s="65" t="str">
        <f>IFERROR(INDEX('Controles de Corrupción'!$C$10:$AZ$251,MATCH(A373,'Controles de Corrupción'!$B$10:$B$251,0),40),"")</f>
        <v/>
      </c>
      <c r="O373" s="65" t="str">
        <f>IFERROR(INDEX('Controles de Corrupción'!$C$10:$AZ$251,MATCH(A373,'Controles de Corrupción'!$B$10:$B$251,0),41),"")</f>
        <v/>
      </c>
      <c r="P373" s="65" t="str">
        <f>IFERROR(INDEX('Controles de Corrupción'!$C$10:$AZ$251,MATCH(A373,'Controles de Corrupción'!$B$10:$B$251,0),42),"")</f>
        <v/>
      </c>
      <c r="Q373" s="57" t="str">
        <f>IFERROR(INDEX('Controles de Corrupción'!$C$10:$AZ$251,MATCH(A373,'Controles de Corrupción'!$B$10:$B$251,0),47),"")</f>
        <v/>
      </c>
    </row>
    <row r="374" spans="1:17" ht="51.75" customHeight="1" x14ac:dyDescent="0.25">
      <c r="A374" s="110" t="s">
        <v>996</v>
      </c>
      <c r="B374" s="971"/>
      <c r="C374" s="974"/>
      <c r="D374" s="815"/>
      <c r="E374" s="976"/>
      <c r="F374" s="817"/>
      <c r="G374" s="817"/>
      <c r="H374" s="884"/>
      <c r="I374" s="817"/>
      <c r="J374" s="817"/>
      <c r="K374" s="817"/>
      <c r="L374" s="817"/>
      <c r="M374" s="65" t="str">
        <f>IFERROR(INDEX('Controles de Corrupción'!$C$10:$AZ$251,MATCH(A374,'Controles de Corrupción'!$B$10:$B$251,0),4),"")</f>
        <v/>
      </c>
      <c r="N374" s="65" t="str">
        <f>IFERROR(INDEX('Controles de Corrupción'!$C$10:$AZ$251,MATCH(A374,'Controles de Corrupción'!$B$10:$B$251,0),40),"")</f>
        <v/>
      </c>
      <c r="O374" s="65" t="str">
        <f>IFERROR(INDEX('Controles de Corrupción'!$C$10:$AZ$251,MATCH(A374,'Controles de Corrupción'!$B$10:$B$251,0),41),"")</f>
        <v/>
      </c>
      <c r="P374" s="65" t="str">
        <f>IFERROR(INDEX('Controles de Corrupción'!$C$10:$AZ$251,MATCH(A374,'Controles de Corrupción'!$B$10:$B$251,0),42),"")</f>
        <v/>
      </c>
      <c r="Q374" s="57" t="str">
        <f>IFERROR(INDEX('Controles de Corrupción'!$C$10:$AZ$251,MATCH(A374,'Controles de Corrupción'!$B$10:$B$251,0),47),"")</f>
        <v/>
      </c>
    </row>
    <row r="375" spans="1:17" ht="51.75" customHeight="1" x14ac:dyDescent="0.25">
      <c r="A375" s="110" t="s">
        <v>997</v>
      </c>
      <c r="B375" s="971"/>
      <c r="C375" s="974"/>
      <c r="D375" s="815"/>
      <c r="E375" s="976"/>
      <c r="F375" s="817"/>
      <c r="G375" s="817"/>
      <c r="H375" s="884"/>
      <c r="I375" s="817"/>
      <c r="J375" s="817"/>
      <c r="K375" s="817"/>
      <c r="L375" s="817"/>
      <c r="M375" s="65" t="str">
        <f>IFERROR(INDEX('Controles de Corrupción'!$C$10:$AZ$251,MATCH(A375,'Controles de Corrupción'!$B$10:$B$251,0),4),"")</f>
        <v/>
      </c>
      <c r="N375" s="65" t="str">
        <f>IFERROR(INDEX('Controles de Corrupción'!$C$10:$AZ$251,MATCH(A375,'Controles de Corrupción'!$B$10:$B$251,0),40),"")</f>
        <v/>
      </c>
      <c r="O375" s="65" t="str">
        <f>IFERROR(INDEX('Controles de Corrupción'!$C$10:$AZ$251,MATCH(A375,'Controles de Corrupción'!$B$10:$B$251,0),41),"")</f>
        <v/>
      </c>
      <c r="P375" s="65" t="str">
        <f>IFERROR(INDEX('Controles de Corrupción'!$C$10:$AZ$251,MATCH(A375,'Controles de Corrupción'!$B$10:$B$251,0),42),"")</f>
        <v/>
      </c>
      <c r="Q375" s="57" t="str">
        <f>IFERROR(INDEX('Controles de Corrupción'!$C$10:$AZ$251,MATCH(A375,'Controles de Corrupción'!$B$10:$B$251,0),47),"")</f>
        <v/>
      </c>
    </row>
    <row r="376" spans="1:17" ht="51.75" customHeight="1" x14ac:dyDescent="0.25">
      <c r="A376" s="110" t="s">
        <v>998</v>
      </c>
      <c r="B376" s="971"/>
      <c r="C376" s="974"/>
      <c r="D376" s="815"/>
      <c r="E376" s="976"/>
      <c r="F376" s="817"/>
      <c r="G376" s="817"/>
      <c r="H376" s="884"/>
      <c r="I376" s="817"/>
      <c r="J376" s="817"/>
      <c r="K376" s="817"/>
      <c r="L376" s="817"/>
      <c r="M376" s="65" t="str">
        <f>IFERROR(INDEX('Controles de Corrupción'!$C$10:$AZ$251,MATCH(A376,'Controles de Corrupción'!$B$10:$B$251,0),4),"")</f>
        <v/>
      </c>
      <c r="N376" s="65" t="str">
        <f>IFERROR(INDEX('Controles de Corrupción'!$C$10:$AZ$251,MATCH(A376,'Controles de Corrupción'!$B$10:$B$251,0),40),"")</f>
        <v/>
      </c>
      <c r="O376" s="65" t="str">
        <f>IFERROR(INDEX('Controles de Corrupción'!$C$10:$AZ$251,MATCH(A376,'Controles de Corrupción'!$B$10:$B$251,0),41),"")</f>
        <v/>
      </c>
      <c r="P376" s="65" t="str">
        <f>IFERROR(INDEX('Controles de Corrupción'!$C$10:$AZ$251,MATCH(A376,'Controles de Corrupción'!$B$10:$B$251,0),42),"")</f>
        <v/>
      </c>
      <c r="Q376" s="57" t="str">
        <f>IFERROR(INDEX('Controles de Corrupción'!$C$10:$AZ$251,MATCH(A376,'Controles de Corrupción'!$B$10:$B$251,0),47),"")</f>
        <v/>
      </c>
    </row>
    <row r="377" spans="1:17" ht="51.75" customHeight="1" x14ac:dyDescent="0.25">
      <c r="A377" s="110" t="s">
        <v>999</v>
      </c>
      <c r="B377" s="971"/>
      <c r="C377" s="974"/>
      <c r="D377" s="815"/>
      <c r="E377" s="976"/>
      <c r="F377" s="817"/>
      <c r="G377" s="817"/>
      <c r="H377" s="884"/>
      <c r="I377" s="817"/>
      <c r="J377" s="817"/>
      <c r="K377" s="817"/>
      <c r="L377" s="817"/>
      <c r="M377" s="65" t="str">
        <f>IFERROR(INDEX('Controles de Corrupción'!$C$10:$AZ$251,MATCH(A377,'Controles de Corrupción'!$B$10:$B$251,0),4),"")</f>
        <v/>
      </c>
      <c r="N377" s="65" t="str">
        <f>IFERROR(INDEX('Controles de Corrupción'!$C$10:$AZ$251,MATCH(A377,'Controles de Corrupción'!$B$10:$B$251,0),40),"")</f>
        <v/>
      </c>
      <c r="O377" s="65" t="str">
        <f>IFERROR(INDEX('Controles de Corrupción'!$C$10:$AZ$251,MATCH(A377,'Controles de Corrupción'!$B$10:$B$251,0),41),"")</f>
        <v/>
      </c>
      <c r="P377" s="65" t="str">
        <f>IFERROR(INDEX('Controles de Corrupción'!$C$10:$AZ$251,MATCH(A377,'Controles de Corrupción'!$B$10:$B$251,0),42),"")</f>
        <v/>
      </c>
      <c r="Q377" s="57" t="str">
        <f>IFERROR(INDEX('Controles de Corrupción'!$C$10:$AZ$251,MATCH(A377,'Controles de Corrupción'!$B$10:$B$251,0),47),"")</f>
        <v/>
      </c>
    </row>
    <row r="378" spans="1:17" ht="51.75" customHeight="1" x14ac:dyDescent="0.25">
      <c r="A378" s="110" t="s">
        <v>1000</v>
      </c>
      <c r="B378" s="972"/>
      <c r="C378" s="974"/>
      <c r="D378" s="815"/>
      <c r="E378" s="976"/>
      <c r="F378" s="817"/>
      <c r="G378" s="817"/>
      <c r="H378" s="885"/>
      <c r="I378" s="817"/>
      <c r="J378" s="817"/>
      <c r="K378" s="817"/>
      <c r="L378" s="817"/>
      <c r="M378" s="65" t="str">
        <f>IFERROR(INDEX('Controles de Corrupción'!$C$10:$AZ$251,MATCH(A378,'Controles de Corrupción'!$B$10:$B$251,0),4),"")</f>
        <v/>
      </c>
      <c r="N378" s="65" t="str">
        <f>IFERROR(INDEX('Controles de Corrupción'!$C$10:$AZ$251,MATCH(A378,'Controles de Corrupción'!$B$10:$B$251,0),40),"")</f>
        <v/>
      </c>
      <c r="O378" s="65" t="str">
        <f>IFERROR(INDEX('Controles de Corrupción'!$C$10:$AZ$251,MATCH(A378,'Controles de Corrupción'!$B$10:$B$251,0),41),"")</f>
        <v/>
      </c>
      <c r="P378" s="65" t="str">
        <f>IFERROR(INDEX('Controles de Corrupción'!$C$10:$AZ$251,MATCH(A378,'Controles de Corrupción'!$B$10:$B$251,0),42),"")</f>
        <v/>
      </c>
      <c r="Q378" s="57" t="str">
        <f>IFERROR(INDEX('Controles de Corrupción'!$C$10:$AZ$251,MATCH(A378,'Controles de Corrupción'!$B$10:$B$251,0),47),"")</f>
        <v/>
      </c>
    </row>
    <row r="379" spans="1:17" ht="51.75" customHeight="1" x14ac:dyDescent="0.25">
      <c r="A379" s="110" t="s">
        <v>1001</v>
      </c>
      <c r="B379" s="970"/>
      <c r="C379" s="973" t="str">
        <f>IFERROR(INDEX('Riesgos de Corrupción'!$B$11:$BN$100,MATCH('Mapa Riesgo Corrupción'!B379,'Riesgos de Corrupción'!$B$11:$B$100,0),2),"")</f>
        <v/>
      </c>
      <c r="D379" s="814" t="str">
        <f>IFERROR(INDEX('Riesgos de Corrupción'!$B$11:$BN$100,MATCH('Mapa Riesgo Corrupción'!B379,'Riesgos de Corrupción'!$B$11:$B$100,0),4),"")</f>
        <v/>
      </c>
      <c r="E379" s="975" t="str">
        <f>IFERROR(INDEX('Riesgos de Corrupción'!$B$11:$BN$100,MATCH('Mapa Riesgo Corrupción'!B379,'Riesgos de Corrupción'!$B$11:$B$100,0),5),"")</f>
        <v/>
      </c>
      <c r="F379" s="816" t="str">
        <f>IFERROR(INDEX('Riesgos de Corrupción'!$B$11:$BN$100,MATCH('Mapa Riesgo Corrupción'!B379,'Riesgos de Corrupción'!$B$11:$B$100,0),18),"")</f>
        <v/>
      </c>
      <c r="G379" s="816" t="str">
        <f>IFERROR(INDEX('Riesgos de Corrupción'!$B$11:$BN$100,MATCH('Mapa Riesgo Corrupción'!B379,'Riesgos de Corrupción'!$B$11:$B$100,0),63),"")</f>
        <v/>
      </c>
      <c r="H379" s="883" t="str">
        <f>IFERROR(INDEX('Riesgos de Corrupción'!$B$11:$BN$100,MATCH('Mapa Riesgo Corrupción'!B379,'Riesgos de Corrupción'!$B$11:$B$100,0),64),"")</f>
        <v/>
      </c>
      <c r="I379" s="816" t="str">
        <f>IFERROR(INDEX('Controles de Corrupción'!$C$10:$AZ$251,MATCH('Mapa Riesgo Corrupción'!B379,'Controles de Corrupción'!$C$10:$C$251,0),33),"")</f>
        <v/>
      </c>
      <c r="J379" s="816" t="str">
        <f>IFERROR(INDEX('Controles de Corrupción'!$C$10:$AZ$251,MATCH('Mapa Riesgo Corrupción'!B379,'Controles de Corrupción'!$C$10:$C$251,0),36),"")</f>
        <v/>
      </c>
      <c r="K379" s="816" t="str">
        <f>IFERROR(INDEX('Controles de Corrupción'!$C$10:$AZ$251,MATCH('Mapa Riesgo Corrupción'!B379,'Controles de Corrupción'!$C$10:$C$251,0),37),"")</f>
        <v/>
      </c>
      <c r="L379" s="816" t="str">
        <f>IFERROR(INDEX('Controles de Corrupción'!$C$10:$AZ$251,MATCH('Mapa Riesgo Corrupción'!B379,'Controles de Corrupción'!$C$10:$C$251,0),38),"")</f>
        <v/>
      </c>
      <c r="M379" s="65" t="str">
        <f>IFERROR(INDEX('Controles de Corrupción'!$C$10:$AZ$251,MATCH(A379,'Controles de Corrupción'!$B$10:$B$251,0),4),"")</f>
        <v/>
      </c>
      <c r="N379" s="65" t="str">
        <f>IFERROR(INDEX('Controles de Corrupción'!$C$10:$AZ$251,MATCH(A379,'Controles de Corrupción'!$B$10:$B$251,0),40),"")</f>
        <v/>
      </c>
      <c r="O379" s="65" t="str">
        <f>IFERROR(INDEX('Controles de Corrupción'!$C$10:$AZ$251,MATCH(A379,'Controles de Corrupción'!$B$10:$B$251,0),41),"")</f>
        <v/>
      </c>
      <c r="P379" s="65" t="str">
        <f>IFERROR(INDEX('Controles de Corrupción'!$C$10:$AZ$251,MATCH(A379,'Controles de Corrupción'!$B$10:$B$251,0),42),"")</f>
        <v/>
      </c>
      <c r="Q379" s="57" t="str">
        <f>IFERROR(INDEX('Controles de Corrupción'!$C$10:$AZ$251,MATCH(A379,'Controles de Corrupción'!$B$10:$B$251,0),47),"")</f>
        <v/>
      </c>
    </row>
    <row r="380" spans="1:17" ht="51.75" customHeight="1" x14ac:dyDescent="0.25">
      <c r="A380" s="110" t="s">
        <v>1002</v>
      </c>
      <c r="B380" s="971"/>
      <c r="C380" s="974"/>
      <c r="D380" s="815"/>
      <c r="E380" s="976"/>
      <c r="F380" s="817"/>
      <c r="G380" s="817"/>
      <c r="H380" s="884"/>
      <c r="I380" s="817"/>
      <c r="J380" s="817"/>
      <c r="K380" s="817"/>
      <c r="L380" s="817"/>
      <c r="M380" s="65" t="str">
        <f>IFERROR(INDEX('Controles de Corrupción'!$C$10:$AZ$251,MATCH(A380,'Controles de Corrupción'!$B$10:$B$251,0),4),"")</f>
        <v/>
      </c>
      <c r="N380" s="65" t="str">
        <f>IFERROR(INDEX('Controles de Corrupción'!$C$10:$AZ$251,MATCH(A380,'Controles de Corrupción'!$B$10:$B$251,0),40),"")</f>
        <v/>
      </c>
      <c r="O380" s="65" t="str">
        <f>IFERROR(INDEX('Controles de Corrupción'!$C$10:$AZ$251,MATCH(A380,'Controles de Corrupción'!$B$10:$B$251,0),41),"")</f>
        <v/>
      </c>
      <c r="P380" s="65" t="str">
        <f>IFERROR(INDEX('Controles de Corrupción'!$C$10:$AZ$251,MATCH(A380,'Controles de Corrupción'!$B$10:$B$251,0),42),"")</f>
        <v/>
      </c>
      <c r="Q380" s="57" t="str">
        <f>IFERROR(INDEX('Controles de Corrupción'!$C$10:$AZ$251,MATCH(A380,'Controles de Corrupción'!$B$10:$B$251,0),47),"")</f>
        <v/>
      </c>
    </row>
    <row r="381" spans="1:17" ht="51.75" customHeight="1" x14ac:dyDescent="0.25">
      <c r="A381" s="110" t="s">
        <v>1003</v>
      </c>
      <c r="B381" s="971"/>
      <c r="C381" s="974"/>
      <c r="D381" s="815"/>
      <c r="E381" s="976"/>
      <c r="F381" s="817"/>
      <c r="G381" s="817"/>
      <c r="H381" s="884"/>
      <c r="I381" s="817"/>
      <c r="J381" s="817"/>
      <c r="K381" s="817"/>
      <c r="L381" s="817"/>
      <c r="M381" s="65" t="str">
        <f>IFERROR(INDEX('Controles de Corrupción'!$C$10:$AZ$251,MATCH(A381,'Controles de Corrupción'!$B$10:$B$251,0),4),"")</f>
        <v/>
      </c>
      <c r="N381" s="65" t="str">
        <f>IFERROR(INDEX('Controles de Corrupción'!$C$10:$AZ$251,MATCH(A381,'Controles de Corrupción'!$B$10:$B$251,0),40),"")</f>
        <v/>
      </c>
      <c r="O381" s="65" t="str">
        <f>IFERROR(INDEX('Controles de Corrupción'!$C$10:$AZ$251,MATCH(A381,'Controles de Corrupción'!$B$10:$B$251,0),41),"")</f>
        <v/>
      </c>
      <c r="P381" s="65" t="str">
        <f>IFERROR(INDEX('Controles de Corrupción'!$C$10:$AZ$251,MATCH(A381,'Controles de Corrupción'!$B$10:$B$251,0),42),"")</f>
        <v/>
      </c>
      <c r="Q381" s="57" t="str">
        <f>IFERROR(INDEX('Controles de Corrupción'!$C$10:$AZ$251,MATCH(A381,'Controles de Corrupción'!$B$10:$B$251,0),47),"")</f>
        <v/>
      </c>
    </row>
    <row r="382" spans="1:17" ht="51.75" customHeight="1" x14ac:dyDescent="0.25">
      <c r="A382" s="110" t="s">
        <v>1004</v>
      </c>
      <c r="B382" s="971"/>
      <c r="C382" s="974"/>
      <c r="D382" s="815"/>
      <c r="E382" s="976"/>
      <c r="F382" s="817"/>
      <c r="G382" s="817"/>
      <c r="H382" s="884"/>
      <c r="I382" s="817"/>
      <c r="J382" s="817"/>
      <c r="K382" s="817"/>
      <c r="L382" s="817"/>
      <c r="M382" s="65" t="str">
        <f>IFERROR(INDEX('Controles de Corrupción'!$C$10:$AZ$251,MATCH(A382,'Controles de Corrupción'!$B$10:$B$251,0),4),"")</f>
        <v/>
      </c>
      <c r="N382" s="65" t="str">
        <f>IFERROR(INDEX('Controles de Corrupción'!$C$10:$AZ$251,MATCH(A382,'Controles de Corrupción'!$B$10:$B$251,0),40),"")</f>
        <v/>
      </c>
      <c r="O382" s="65" t="str">
        <f>IFERROR(INDEX('Controles de Corrupción'!$C$10:$AZ$251,MATCH(A382,'Controles de Corrupción'!$B$10:$B$251,0),41),"")</f>
        <v/>
      </c>
      <c r="P382" s="65" t="str">
        <f>IFERROR(INDEX('Controles de Corrupción'!$C$10:$AZ$251,MATCH(A382,'Controles de Corrupción'!$B$10:$B$251,0),42),"")</f>
        <v/>
      </c>
      <c r="Q382" s="57" t="str">
        <f>IFERROR(INDEX('Controles de Corrupción'!$C$10:$AZ$251,MATCH(A382,'Controles de Corrupción'!$B$10:$B$251,0),47),"")</f>
        <v/>
      </c>
    </row>
    <row r="383" spans="1:17" ht="51.75" customHeight="1" x14ac:dyDescent="0.25">
      <c r="A383" s="110" t="s">
        <v>1005</v>
      </c>
      <c r="B383" s="971"/>
      <c r="C383" s="974"/>
      <c r="D383" s="815"/>
      <c r="E383" s="976"/>
      <c r="F383" s="817"/>
      <c r="G383" s="817"/>
      <c r="H383" s="884"/>
      <c r="I383" s="817"/>
      <c r="J383" s="817"/>
      <c r="K383" s="817"/>
      <c r="L383" s="817"/>
      <c r="M383" s="65" t="str">
        <f>IFERROR(INDEX('Controles de Corrupción'!$C$10:$AZ$251,MATCH(A383,'Controles de Corrupción'!$B$10:$B$251,0),4),"")</f>
        <v/>
      </c>
      <c r="N383" s="65" t="str">
        <f>IFERROR(INDEX('Controles de Corrupción'!$C$10:$AZ$251,MATCH(A383,'Controles de Corrupción'!$B$10:$B$251,0),40),"")</f>
        <v/>
      </c>
      <c r="O383" s="65" t="str">
        <f>IFERROR(INDEX('Controles de Corrupción'!$C$10:$AZ$251,MATCH(A383,'Controles de Corrupción'!$B$10:$B$251,0),41),"")</f>
        <v/>
      </c>
      <c r="P383" s="65" t="str">
        <f>IFERROR(INDEX('Controles de Corrupción'!$C$10:$AZ$251,MATCH(A383,'Controles de Corrupción'!$B$10:$B$251,0),42),"")</f>
        <v/>
      </c>
      <c r="Q383" s="57" t="str">
        <f>IFERROR(INDEX('Controles de Corrupción'!$C$10:$AZ$251,MATCH(A383,'Controles de Corrupción'!$B$10:$B$251,0),47),"")</f>
        <v/>
      </c>
    </row>
    <row r="384" spans="1:17" ht="51.75" customHeight="1" x14ac:dyDescent="0.25">
      <c r="A384" s="110" t="s">
        <v>1006</v>
      </c>
      <c r="B384" s="972"/>
      <c r="C384" s="974"/>
      <c r="D384" s="815"/>
      <c r="E384" s="976"/>
      <c r="F384" s="817"/>
      <c r="G384" s="817"/>
      <c r="H384" s="885"/>
      <c r="I384" s="817"/>
      <c r="J384" s="817"/>
      <c r="K384" s="817"/>
      <c r="L384" s="817"/>
      <c r="M384" s="65" t="str">
        <f>IFERROR(INDEX('Controles de Corrupción'!$C$10:$AZ$251,MATCH(A384,'Controles de Corrupción'!$B$10:$B$251,0),4),"")</f>
        <v/>
      </c>
      <c r="N384" s="65" t="str">
        <f>IFERROR(INDEX('Controles de Corrupción'!$C$10:$AZ$251,MATCH(A384,'Controles de Corrupción'!$B$10:$B$251,0),40),"")</f>
        <v/>
      </c>
      <c r="O384" s="65" t="str">
        <f>IFERROR(INDEX('Controles de Corrupción'!$C$10:$AZ$251,MATCH(A384,'Controles de Corrupción'!$B$10:$B$251,0),41),"")</f>
        <v/>
      </c>
      <c r="P384" s="65" t="str">
        <f>IFERROR(INDEX('Controles de Corrupción'!$C$10:$AZ$251,MATCH(A384,'Controles de Corrupción'!$B$10:$B$251,0),42),"")</f>
        <v/>
      </c>
      <c r="Q384" s="57" t="str">
        <f>IFERROR(INDEX('Controles de Corrupción'!$C$10:$AZ$251,MATCH(A384,'Controles de Corrupción'!$B$10:$B$251,0),47),"")</f>
        <v/>
      </c>
    </row>
    <row r="385" spans="1:17" ht="51.75" customHeight="1" x14ac:dyDescent="0.25">
      <c r="A385" s="110" t="s">
        <v>1007</v>
      </c>
      <c r="B385" s="970"/>
      <c r="C385" s="973" t="str">
        <f>IFERROR(INDEX('Riesgos de Corrupción'!$B$11:$BN$100,MATCH('Mapa Riesgo Corrupción'!B385,'Riesgos de Corrupción'!$B$11:$B$100,0),2),"")</f>
        <v/>
      </c>
      <c r="D385" s="814" t="str">
        <f>IFERROR(INDEX('Riesgos de Corrupción'!$B$11:$BN$100,MATCH('Mapa Riesgo Corrupción'!B385,'Riesgos de Corrupción'!$B$11:$B$100,0),4),"")</f>
        <v/>
      </c>
      <c r="E385" s="975" t="str">
        <f>IFERROR(INDEX('Riesgos de Corrupción'!$B$11:$BN$100,MATCH('Mapa Riesgo Corrupción'!B385,'Riesgos de Corrupción'!$B$11:$B$100,0),5),"")</f>
        <v/>
      </c>
      <c r="F385" s="816" t="str">
        <f>IFERROR(INDEX('Riesgos de Corrupción'!$B$11:$BN$100,MATCH('Mapa Riesgo Corrupción'!B385,'Riesgos de Corrupción'!$B$11:$B$100,0),18),"")</f>
        <v/>
      </c>
      <c r="G385" s="816" t="str">
        <f>IFERROR(INDEX('Riesgos de Corrupción'!$B$11:$BN$100,MATCH('Mapa Riesgo Corrupción'!B385,'Riesgos de Corrupción'!$B$11:$B$100,0),63),"")</f>
        <v/>
      </c>
      <c r="H385" s="883" t="str">
        <f>IFERROR(INDEX('Riesgos de Corrupción'!$B$11:$BN$100,MATCH('Mapa Riesgo Corrupción'!B385,'Riesgos de Corrupción'!$B$11:$B$100,0),64),"")</f>
        <v/>
      </c>
      <c r="I385" s="816" t="str">
        <f>IFERROR(INDEX('Controles de Corrupción'!$C$10:$AZ$251,MATCH('Mapa Riesgo Corrupción'!B385,'Controles de Corrupción'!$C$10:$C$251,0),33),"")</f>
        <v/>
      </c>
      <c r="J385" s="816" t="str">
        <f>IFERROR(INDEX('Controles de Corrupción'!$C$10:$AZ$251,MATCH('Mapa Riesgo Corrupción'!B385,'Controles de Corrupción'!$C$10:$C$251,0),36),"")</f>
        <v/>
      </c>
      <c r="K385" s="816" t="str">
        <f>IFERROR(INDEX('Controles de Corrupción'!$C$10:$AZ$251,MATCH('Mapa Riesgo Corrupción'!B385,'Controles de Corrupción'!$C$10:$C$251,0),37),"")</f>
        <v/>
      </c>
      <c r="L385" s="816" t="str">
        <f>IFERROR(INDEX('Controles de Corrupción'!$C$10:$AZ$251,MATCH('Mapa Riesgo Corrupción'!B385,'Controles de Corrupción'!$C$10:$C$251,0),38),"")</f>
        <v/>
      </c>
      <c r="M385" s="65" t="str">
        <f>IFERROR(INDEX('Controles de Corrupción'!$C$10:$AZ$251,MATCH(A385,'Controles de Corrupción'!$B$10:$B$251,0),4),"")</f>
        <v/>
      </c>
      <c r="N385" s="65" t="str">
        <f>IFERROR(INDEX('Controles de Corrupción'!$C$10:$AZ$251,MATCH(A385,'Controles de Corrupción'!$B$10:$B$251,0),40),"")</f>
        <v/>
      </c>
      <c r="O385" s="65" t="str">
        <f>IFERROR(INDEX('Controles de Corrupción'!$C$10:$AZ$251,MATCH(A385,'Controles de Corrupción'!$B$10:$B$251,0),41),"")</f>
        <v/>
      </c>
      <c r="P385" s="65" t="str">
        <f>IFERROR(INDEX('Controles de Corrupción'!$C$10:$AZ$251,MATCH(A385,'Controles de Corrupción'!$B$10:$B$251,0),42),"")</f>
        <v/>
      </c>
      <c r="Q385" s="57" t="str">
        <f>IFERROR(INDEX('Controles de Corrupción'!$C$10:$AZ$251,MATCH(A385,'Controles de Corrupción'!$B$10:$B$251,0),47),"")</f>
        <v/>
      </c>
    </row>
    <row r="386" spans="1:17" ht="51.75" customHeight="1" x14ac:dyDescent="0.25">
      <c r="A386" s="110" t="s">
        <v>1008</v>
      </c>
      <c r="B386" s="971"/>
      <c r="C386" s="974"/>
      <c r="D386" s="815"/>
      <c r="E386" s="976"/>
      <c r="F386" s="817"/>
      <c r="G386" s="817"/>
      <c r="H386" s="884"/>
      <c r="I386" s="817"/>
      <c r="J386" s="817"/>
      <c r="K386" s="817"/>
      <c r="L386" s="817"/>
      <c r="M386" s="65" t="str">
        <f>IFERROR(INDEX('Controles de Corrupción'!$C$10:$AZ$251,MATCH(A386,'Controles de Corrupción'!$B$10:$B$251,0),4),"")</f>
        <v/>
      </c>
      <c r="N386" s="65" t="str">
        <f>IFERROR(INDEX('Controles de Corrupción'!$C$10:$AZ$251,MATCH(A386,'Controles de Corrupción'!$B$10:$B$251,0),40),"")</f>
        <v/>
      </c>
      <c r="O386" s="65" t="str">
        <f>IFERROR(INDEX('Controles de Corrupción'!$C$10:$AZ$251,MATCH(A386,'Controles de Corrupción'!$B$10:$B$251,0),41),"")</f>
        <v/>
      </c>
      <c r="P386" s="65" t="str">
        <f>IFERROR(INDEX('Controles de Corrupción'!$C$10:$AZ$251,MATCH(A386,'Controles de Corrupción'!$B$10:$B$251,0),42),"")</f>
        <v/>
      </c>
      <c r="Q386" s="57" t="str">
        <f>IFERROR(INDEX('Controles de Corrupción'!$C$10:$AZ$251,MATCH(A386,'Controles de Corrupción'!$B$10:$B$251,0),47),"")</f>
        <v/>
      </c>
    </row>
    <row r="387" spans="1:17" ht="51.75" customHeight="1" x14ac:dyDescent="0.25">
      <c r="A387" s="110" t="s">
        <v>1009</v>
      </c>
      <c r="B387" s="971"/>
      <c r="C387" s="974"/>
      <c r="D387" s="815"/>
      <c r="E387" s="976"/>
      <c r="F387" s="817"/>
      <c r="G387" s="817"/>
      <c r="H387" s="884"/>
      <c r="I387" s="817"/>
      <c r="J387" s="817"/>
      <c r="K387" s="817"/>
      <c r="L387" s="817"/>
      <c r="M387" s="65" t="str">
        <f>IFERROR(INDEX('Controles de Corrupción'!$C$10:$AZ$251,MATCH(A387,'Controles de Corrupción'!$B$10:$B$251,0),4),"")</f>
        <v/>
      </c>
      <c r="N387" s="65" t="str">
        <f>IFERROR(INDEX('Controles de Corrupción'!$C$10:$AZ$251,MATCH(A387,'Controles de Corrupción'!$B$10:$B$251,0),40),"")</f>
        <v/>
      </c>
      <c r="O387" s="65" t="str">
        <f>IFERROR(INDEX('Controles de Corrupción'!$C$10:$AZ$251,MATCH(A387,'Controles de Corrupción'!$B$10:$B$251,0),41),"")</f>
        <v/>
      </c>
      <c r="P387" s="65" t="str">
        <f>IFERROR(INDEX('Controles de Corrupción'!$C$10:$AZ$251,MATCH(A387,'Controles de Corrupción'!$B$10:$B$251,0),42),"")</f>
        <v/>
      </c>
      <c r="Q387" s="57" t="str">
        <f>IFERROR(INDEX('Controles de Corrupción'!$C$10:$AZ$251,MATCH(A387,'Controles de Corrupción'!$B$10:$B$251,0),47),"")</f>
        <v/>
      </c>
    </row>
    <row r="388" spans="1:17" ht="51.75" customHeight="1" x14ac:dyDescent="0.25">
      <c r="A388" s="110" t="s">
        <v>1010</v>
      </c>
      <c r="B388" s="971"/>
      <c r="C388" s="974"/>
      <c r="D388" s="815"/>
      <c r="E388" s="976"/>
      <c r="F388" s="817"/>
      <c r="G388" s="817"/>
      <c r="H388" s="884"/>
      <c r="I388" s="817"/>
      <c r="J388" s="817"/>
      <c r="K388" s="817"/>
      <c r="L388" s="817"/>
      <c r="M388" s="65" t="str">
        <f>IFERROR(INDEX('Controles de Corrupción'!$C$10:$AZ$251,MATCH(A388,'Controles de Corrupción'!$B$10:$B$251,0),4),"")</f>
        <v/>
      </c>
      <c r="N388" s="65" t="str">
        <f>IFERROR(INDEX('Controles de Corrupción'!$C$10:$AZ$251,MATCH(A388,'Controles de Corrupción'!$B$10:$B$251,0),40),"")</f>
        <v/>
      </c>
      <c r="O388" s="65" t="str">
        <f>IFERROR(INDEX('Controles de Corrupción'!$C$10:$AZ$251,MATCH(A388,'Controles de Corrupción'!$B$10:$B$251,0),41),"")</f>
        <v/>
      </c>
      <c r="P388" s="65" t="str">
        <f>IFERROR(INDEX('Controles de Corrupción'!$C$10:$AZ$251,MATCH(A388,'Controles de Corrupción'!$B$10:$B$251,0),42),"")</f>
        <v/>
      </c>
      <c r="Q388" s="57" t="str">
        <f>IFERROR(INDEX('Controles de Corrupción'!$C$10:$AZ$251,MATCH(A388,'Controles de Corrupción'!$B$10:$B$251,0),47),"")</f>
        <v/>
      </c>
    </row>
    <row r="389" spans="1:17" ht="51.75" customHeight="1" x14ac:dyDescent="0.25">
      <c r="A389" s="110" t="s">
        <v>1011</v>
      </c>
      <c r="B389" s="971"/>
      <c r="C389" s="974"/>
      <c r="D389" s="815"/>
      <c r="E389" s="976"/>
      <c r="F389" s="817"/>
      <c r="G389" s="817"/>
      <c r="H389" s="884"/>
      <c r="I389" s="817"/>
      <c r="J389" s="817"/>
      <c r="K389" s="817"/>
      <c r="L389" s="817"/>
      <c r="M389" s="65" t="str">
        <f>IFERROR(INDEX('Controles de Corrupción'!$C$10:$AZ$251,MATCH(A389,'Controles de Corrupción'!$B$10:$B$251,0),4),"")</f>
        <v/>
      </c>
      <c r="N389" s="65" t="str">
        <f>IFERROR(INDEX('Controles de Corrupción'!$C$10:$AZ$251,MATCH(A389,'Controles de Corrupción'!$B$10:$B$251,0),40),"")</f>
        <v/>
      </c>
      <c r="O389" s="65" t="str">
        <f>IFERROR(INDEX('Controles de Corrupción'!$C$10:$AZ$251,MATCH(A389,'Controles de Corrupción'!$B$10:$B$251,0),41),"")</f>
        <v/>
      </c>
      <c r="P389" s="65" t="str">
        <f>IFERROR(INDEX('Controles de Corrupción'!$C$10:$AZ$251,MATCH(A389,'Controles de Corrupción'!$B$10:$B$251,0),42),"")</f>
        <v/>
      </c>
      <c r="Q389" s="57" t="str">
        <f>IFERROR(INDEX('Controles de Corrupción'!$C$10:$AZ$251,MATCH(A389,'Controles de Corrupción'!$B$10:$B$251,0),47),"")</f>
        <v/>
      </c>
    </row>
    <row r="390" spans="1:17" ht="51.75" customHeight="1" x14ac:dyDescent="0.25">
      <c r="A390" s="110" t="s">
        <v>1012</v>
      </c>
      <c r="B390" s="972"/>
      <c r="C390" s="974"/>
      <c r="D390" s="815"/>
      <c r="E390" s="976"/>
      <c r="F390" s="817"/>
      <c r="G390" s="817"/>
      <c r="H390" s="885"/>
      <c r="I390" s="817"/>
      <c r="J390" s="817"/>
      <c r="K390" s="817"/>
      <c r="L390" s="817"/>
      <c r="M390" s="65" t="str">
        <f>IFERROR(INDEX('Controles de Corrupción'!$C$10:$AZ$251,MATCH(A390,'Controles de Corrupción'!$B$10:$B$251,0),4),"")</f>
        <v/>
      </c>
      <c r="N390" s="65" t="str">
        <f>IFERROR(INDEX('Controles de Corrupción'!$C$10:$AZ$251,MATCH(A390,'Controles de Corrupción'!$B$10:$B$251,0),40),"")</f>
        <v/>
      </c>
      <c r="O390" s="65" t="str">
        <f>IFERROR(INDEX('Controles de Corrupción'!$C$10:$AZ$251,MATCH(A390,'Controles de Corrupción'!$B$10:$B$251,0),41),"")</f>
        <v/>
      </c>
      <c r="P390" s="65" t="str">
        <f>IFERROR(INDEX('Controles de Corrupción'!$C$10:$AZ$251,MATCH(A390,'Controles de Corrupción'!$B$10:$B$251,0),42),"")</f>
        <v/>
      </c>
      <c r="Q390" s="57" t="str">
        <f>IFERROR(INDEX('Controles de Corrupción'!$C$10:$AZ$251,MATCH(A390,'Controles de Corrupción'!$B$10:$B$251,0),47),"")</f>
        <v/>
      </c>
    </row>
    <row r="391" spans="1:17" ht="51.75" customHeight="1" x14ac:dyDescent="0.25">
      <c r="A391" s="110" t="s">
        <v>1013</v>
      </c>
      <c r="B391" s="970"/>
      <c r="C391" s="973" t="str">
        <f>IFERROR(INDEX('Riesgos de Corrupción'!$B$11:$BN$100,MATCH('Mapa Riesgo Corrupción'!B391,'Riesgos de Corrupción'!$B$11:$B$100,0),2),"")</f>
        <v/>
      </c>
      <c r="D391" s="814" t="str">
        <f>IFERROR(INDEX('Riesgos de Corrupción'!$B$11:$BN$100,MATCH('Mapa Riesgo Corrupción'!B391,'Riesgos de Corrupción'!$B$11:$B$100,0),4),"")</f>
        <v/>
      </c>
      <c r="E391" s="975" t="str">
        <f>IFERROR(INDEX('Riesgos de Corrupción'!$B$11:$BN$100,MATCH('Mapa Riesgo Corrupción'!B391,'Riesgos de Corrupción'!$B$11:$B$100,0),5),"")</f>
        <v/>
      </c>
      <c r="F391" s="816" t="str">
        <f>IFERROR(INDEX('Riesgos de Corrupción'!$B$11:$BN$100,MATCH('Mapa Riesgo Corrupción'!B391,'Riesgos de Corrupción'!$B$11:$B$100,0),18),"")</f>
        <v/>
      </c>
      <c r="G391" s="816" t="str">
        <f>IFERROR(INDEX('Riesgos de Corrupción'!$B$11:$BN$100,MATCH('Mapa Riesgo Corrupción'!B391,'Riesgos de Corrupción'!$B$11:$B$100,0),63),"")</f>
        <v/>
      </c>
      <c r="H391" s="883" t="str">
        <f>IFERROR(INDEX('Riesgos de Corrupción'!$B$11:$BN$100,MATCH('Mapa Riesgo Corrupción'!B391,'Riesgos de Corrupción'!$B$11:$B$100,0),64),"")</f>
        <v/>
      </c>
      <c r="I391" s="816" t="str">
        <f>IFERROR(INDEX('Controles de Corrupción'!$C$10:$AZ$251,MATCH('Mapa Riesgo Corrupción'!B391,'Controles de Corrupción'!$C$10:$C$251,0),33),"")</f>
        <v/>
      </c>
      <c r="J391" s="816" t="str">
        <f>IFERROR(INDEX('Controles de Corrupción'!$C$10:$AZ$251,MATCH('Mapa Riesgo Corrupción'!B391,'Controles de Corrupción'!$C$10:$C$251,0),36),"")</f>
        <v/>
      </c>
      <c r="K391" s="816" t="str">
        <f>IFERROR(INDEX('Controles de Corrupción'!$C$10:$AZ$251,MATCH('Mapa Riesgo Corrupción'!B391,'Controles de Corrupción'!$C$10:$C$251,0),37),"")</f>
        <v/>
      </c>
      <c r="L391" s="816" t="str">
        <f>IFERROR(INDEX('Controles de Corrupción'!$C$10:$AZ$251,MATCH('Mapa Riesgo Corrupción'!B391,'Controles de Corrupción'!$C$10:$C$251,0),38),"")</f>
        <v/>
      </c>
      <c r="M391" s="65" t="str">
        <f>IFERROR(INDEX('Controles de Corrupción'!$C$10:$AZ$251,MATCH(A391,'Controles de Corrupción'!$B$10:$B$251,0),4),"")</f>
        <v/>
      </c>
      <c r="N391" s="65" t="str">
        <f>IFERROR(INDEX('Controles de Corrupción'!$C$10:$AZ$251,MATCH(A391,'Controles de Corrupción'!$B$10:$B$251,0),40),"")</f>
        <v/>
      </c>
      <c r="O391" s="65" t="str">
        <f>IFERROR(INDEX('Controles de Corrupción'!$C$10:$AZ$251,MATCH(A391,'Controles de Corrupción'!$B$10:$B$251,0),41),"")</f>
        <v/>
      </c>
      <c r="P391" s="65" t="str">
        <f>IFERROR(INDEX('Controles de Corrupción'!$C$10:$AZ$251,MATCH(A391,'Controles de Corrupción'!$B$10:$B$251,0),42),"")</f>
        <v/>
      </c>
      <c r="Q391" s="57" t="str">
        <f>IFERROR(INDEX('Controles de Corrupción'!$C$10:$AZ$251,MATCH(A391,'Controles de Corrupción'!$B$10:$B$251,0),47),"")</f>
        <v/>
      </c>
    </row>
    <row r="392" spans="1:17" ht="51.75" customHeight="1" x14ac:dyDescent="0.25">
      <c r="A392" s="110" t="s">
        <v>1014</v>
      </c>
      <c r="B392" s="971"/>
      <c r="C392" s="974"/>
      <c r="D392" s="815"/>
      <c r="E392" s="976"/>
      <c r="F392" s="817"/>
      <c r="G392" s="817"/>
      <c r="H392" s="884"/>
      <c r="I392" s="817"/>
      <c r="J392" s="817"/>
      <c r="K392" s="817"/>
      <c r="L392" s="817"/>
      <c r="M392" s="65" t="str">
        <f>IFERROR(INDEX('Controles de Corrupción'!$C$10:$AZ$251,MATCH(A392,'Controles de Corrupción'!$B$10:$B$251,0),4),"")</f>
        <v/>
      </c>
      <c r="N392" s="65" t="str">
        <f>IFERROR(INDEX('Controles de Corrupción'!$C$10:$AZ$251,MATCH(A392,'Controles de Corrupción'!$B$10:$B$251,0),40),"")</f>
        <v/>
      </c>
      <c r="O392" s="65" t="str">
        <f>IFERROR(INDEX('Controles de Corrupción'!$C$10:$AZ$251,MATCH(A392,'Controles de Corrupción'!$B$10:$B$251,0),41),"")</f>
        <v/>
      </c>
      <c r="P392" s="65" t="str">
        <f>IFERROR(INDEX('Controles de Corrupción'!$C$10:$AZ$251,MATCH(A392,'Controles de Corrupción'!$B$10:$B$251,0),42),"")</f>
        <v/>
      </c>
      <c r="Q392" s="57" t="str">
        <f>IFERROR(INDEX('Controles de Corrupción'!$C$10:$AZ$251,MATCH(A392,'Controles de Corrupción'!$B$10:$B$251,0),47),"")</f>
        <v/>
      </c>
    </row>
    <row r="393" spans="1:17" ht="51.75" customHeight="1" x14ac:dyDescent="0.25">
      <c r="A393" s="110" t="s">
        <v>1015</v>
      </c>
      <c r="B393" s="971"/>
      <c r="C393" s="974"/>
      <c r="D393" s="815"/>
      <c r="E393" s="976"/>
      <c r="F393" s="817"/>
      <c r="G393" s="817"/>
      <c r="H393" s="884"/>
      <c r="I393" s="817"/>
      <c r="J393" s="817"/>
      <c r="K393" s="817"/>
      <c r="L393" s="817"/>
      <c r="M393" s="65" t="str">
        <f>IFERROR(INDEX('Controles de Corrupción'!$C$10:$AZ$251,MATCH(A393,'Controles de Corrupción'!$B$10:$B$251,0),4),"")</f>
        <v/>
      </c>
      <c r="N393" s="65" t="str">
        <f>IFERROR(INDEX('Controles de Corrupción'!$C$10:$AZ$251,MATCH(A393,'Controles de Corrupción'!$B$10:$B$251,0),40),"")</f>
        <v/>
      </c>
      <c r="O393" s="65" t="str">
        <f>IFERROR(INDEX('Controles de Corrupción'!$C$10:$AZ$251,MATCH(A393,'Controles de Corrupción'!$B$10:$B$251,0),41),"")</f>
        <v/>
      </c>
      <c r="P393" s="65" t="str">
        <f>IFERROR(INDEX('Controles de Corrupción'!$C$10:$AZ$251,MATCH(A393,'Controles de Corrupción'!$B$10:$B$251,0),42),"")</f>
        <v/>
      </c>
      <c r="Q393" s="57" t="str">
        <f>IFERROR(INDEX('Controles de Corrupción'!$C$10:$AZ$251,MATCH(A393,'Controles de Corrupción'!$B$10:$B$251,0),47),"")</f>
        <v/>
      </c>
    </row>
    <row r="394" spans="1:17" ht="51.75" customHeight="1" x14ac:dyDescent="0.25">
      <c r="A394" s="110" t="s">
        <v>1016</v>
      </c>
      <c r="B394" s="971"/>
      <c r="C394" s="974"/>
      <c r="D394" s="815"/>
      <c r="E394" s="976"/>
      <c r="F394" s="817"/>
      <c r="G394" s="817"/>
      <c r="H394" s="884"/>
      <c r="I394" s="817"/>
      <c r="J394" s="817"/>
      <c r="K394" s="817"/>
      <c r="L394" s="817"/>
      <c r="M394" s="65" t="str">
        <f>IFERROR(INDEX('Controles de Corrupción'!$C$10:$AZ$251,MATCH(A394,'Controles de Corrupción'!$B$10:$B$251,0),4),"")</f>
        <v/>
      </c>
      <c r="N394" s="65" t="str">
        <f>IFERROR(INDEX('Controles de Corrupción'!$C$10:$AZ$251,MATCH(A394,'Controles de Corrupción'!$B$10:$B$251,0),40),"")</f>
        <v/>
      </c>
      <c r="O394" s="65" t="str">
        <f>IFERROR(INDEX('Controles de Corrupción'!$C$10:$AZ$251,MATCH(A394,'Controles de Corrupción'!$B$10:$B$251,0),41),"")</f>
        <v/>
      </c>
      <c r="P394" s="65" t="str">
        <f>IFERROR(INDEX('Controles de Corrupción'!$C$10:$AZ$251,MATCH(A394,'Controles de Corrupción'!$B$10:$B$251,0),42),"")</f>
        <v/>
      </c>
      <c r="Q394" s="57" t="str">
        <f>IFERROR(INDEX('Controles de Corrupción'!$C$10:$AZ$251,MATCH(A394,'Controles de Corrupción'!$B$10:$B$251,0),47),"")</f>
        <v/>
      </c>
    </row>
    <row r="395" spans="1:17" ht="51.75" customHeight="1" x14ac:dyDescent="0.25">
      <c r="A395" s="110" t="s">
        <v>1017</v>
      </c>
      <c r="B395" s="971"/>
      <c r="C395" s="974"/>
      <c r="D395" s="815"/>
      <c r="E395" s="976"/>
      <c r="F395" s="817"/>
      <c r="G395" s="817"/>
      <c r="H395" s="884"/>
      <c r="I395" s="817"/>
      <c r="J395" s="817"/>
      <c r="K395" s="817"/>
      <c r="L395" s="817"/>
      <c r="M395" s="65" t="str">
        <f>IFERROR(INDEX('Controles de Corrupción'!$C$10:$AZ$251,MATCH(A395,'Controles de Corrupción'!$B$10:$B$251,0),4),"")</f>
        <v/>
      </c>
      <c r="N395" s="65" t="str">
        <f>IFERROR(INDEX('Controles de Corrupción'!$C$10:$AZ$251,MATCH(A395,'Controles de Corrupción'!$B$10:$B$251,0),40),"")</f>
        <v/>
      </c>
      <c r="O395" s="65" t="str">
        <f>IFERROR(INDEX('Controles de Corrupción'!$C$10:$AZ$251,MATCH(A395,'Controles de Corrupción'!$B$10:$B$251,0),41),"")</f>
        <v/>
      </c>
      <c r="P395" s="65" t="str">
        <f>IFERROR(INDEX('Controles de Corrupción'!$C$10:$AZ$251,MATCH(A395,'Controles de Corrupción'!$B$10:$B$251,0),42),"")</f>
        <v/>
      </c>
      <c r="Q395" s="57" t="str">
        <f>IFERROR(INDEX('Controles de Corrupción'!$C$10:$AZ$251,MATCH(A395,'Controles de Corrupción'!$B$10:$B$251,0),47),"")</f>
        <v/>
      </c>
    </row>
    <row r="396" spans="1:17" ht="51.75" customHeight="1" x14ac:dyDescent="0.25">
      <c r="A396" s="110" t="s">
        <v>1018</v>
      </c>
      <c r="B396" s="972"/>
      <c r="C396" s="974"/>
      <c r="D396" s="815"/>
      <c r="E396" s="976"/>
      <c r="F396" s="817"/>
      <c r="G396" s="817"/>
      <c r="H396" s="885"/>
      <c r="I396" s="817"/>
      <c r="J396" s="817"/>
      <c r="K396" s="817"/>
      <c r="L396" s="817"/>
      <c r="M396" s="65" t="str">
        <f>IFERROR(INDEX('Controles de Corrupción'!$C$10:$AZ$251,MATCH(A396,'Controles de Corrupción'!$B$10:$B$251,0),4),"")</f>
        <v/>
      </c>
      <c r="N396" s="65" t="str">
        <f>IFERROR(INDEX('Controles de Corrupción'!$C$10:$AZ$251,MATCH(A396,'Controles de Corrupción'!$B$10:$B$251,0),40),"")</f>
        <v/>
      </c>
      <c r="O396" s="65" t="str">
        <f>IFERROR(INDEX('Controles de Corrupción'!$C$10:$AZ$251,MATCH(A396,'Controles de Corrupción'!$B$10:$B$251,0),41),"")</f>
        <v/>
      </c>
      <c r="P396" s="65" t="str">
        <f>IFERROR(INDEX('Controles de Corrupción'!$C$10:$AZ$251,MATCH(A396,'Controles de Corrupción'!$B$10:$B$251,0),42),"")</f>
        <v/>
      </c>
      <c r="Q396" s="57" t="str">
        <f>IFERROR(INDEX('Controles de Corrupción'!$C$10:$AZ$251,MATCH(A396,'Controles de Corrupción'!$B$10:$B$251,0),47),"")</f>
        <v/>
      </c>
    </row>
    <row r="397" spans="1:17" ht="51.75" customHeight="1" x14ac:dyDescent="0.25">
      <c r="A397" s="110" t="s">
        <v>1019</v>
      </c>
      <c r="B397" s="970"/>
      <c r="C397" s="973" t="str">
        <f>IFERROR(INDEX('Riesgos de Corrupción'!$B$11:$BN$100,MATCH('Mapa Riesgo Corrupción'!B397,'Riesgos de Corrupción'!$B$11:$B$100,0),2),"")</f>
        <v/>
      </c>
      <c r="D397" s="814" t="str">
        <f>IFERROR(INDEX('Riesgos de Corrupción'!$B$11:$BN$100,MATCH('Mapa Riesgo Corrupción'!B397,'Riesgos de Corrupción'!$B$11:$B$100,0),4),"")</f>
        <v/>
      </c>
      <c r="E397" s="975" t="str">
        <f>IFERROR(INDEX('Riesgos de Corrupción'!$B$11:$BN$100,MATCH('Mapa Riesgo Corrupción'!B397,'Riesgos de Corrupción'!$B$11:$B$100,0),5),"")</f>
        <v/>
      </c>
      <c r="F397" s="816" t="str">
        <f>IFERROR(INDEX('Riesgos de Corrupción'!$B$11:$BN$100,MATCH('Mapa Riesgo Corrupción'!B397,'Riesgos de Corrupción'!$B$11:$B$100,0),18),"")</f>
        <v/>
      </c>
      <c r="G397" s="816" t="str">
        <f>IFERROR(INDEX('Riesgos de Corrupción'!$B$11:$BN$100,MATCH('Mapa Riesgo Corrupción'!B397,'Riesgos de Corrupción'!$B$11:$B$100,0),63),"")</f>
        <v/>
      </c>
      <c r="H397" s="883" t="str">
        <f>IFERROR(INDEX('Riesgos de Corrupción'!$B$11:$BN$100,MATCH('Mapa Riesgo Corrupción'!B397,'Riesgos de Corrupción'!$B$11:$B$100,0),64),"")</f>
        <v/>
      </c>
      <c r="I397" s="816" t="str">
        <f>IFERROR(INDEX('Controles de Corrupción'!$C$10:$AZ$251,MATCH('Mapa Riesgo Corrupción'!B397,'Controles de Corrupción'!$C$10:$C$251,0),33),"")</f>
        <v/>
      </c>
      <c r="J397" s="816" t="str">
        <f>IFERROR(INDEX('Controles de Corrupción'!$C$10:$AZ$251,MATCH('Mapa Riesgo Corrupción'!B397,'Controles de Corrupción'!$C$10:$C$251,0),36),"")</f>
        <v/>
      </c>
      <c r="K397" s="816" t="str">
        <f>IFERROR(INDEX('Controles de Corrupción'!$C$10:$AZ$251,MATCH('Mapa Riesgo Corrupción'!B397,'Controles de Corrupción'!$C$10:$C$251,0),37),"")</f>
        <v/>
      </c>
      <c r="L397" s="816" t="str">
        <f>IFERROR(INDEX('Controles de Corrupción'!$C$10:$AZ$251,MATCH('Mapa Riesgo Corrupción'!B397,'Controles de Corrupción'!$C$10:$C$251,0),38),"")</f>
        <v/>
      </c>
      <c r="M397" s="65" t="str">
        <f>IFERROR(INDEX('Controles de Corrupción'!$C$10:$AZ$251,MATCH(A397,'Controles de Corrupción'!$B$10:$B$251,0),4),"")</f>
        <v/>
      </c>
      <c r="N397" s="65" t="str">
        <f>IFERROR(INDEX('Controles de Corrupción'!$C$10:$AZ$251,MATCH(A397,'Controles de Corrupción'!$B$10:$B$251,0),40),"")</f>
        <v/>
      </c>
      <c r="O397" s="65" t="str">
        <f>IFERROR(INDEX('Controles de Corrupción'!$C$10:$AZ$251,MATCH(A397,'Controles de Corrupción'!$B$10:$B$251,0),41),"")</f>
        <v/>
      </c>
      <c r="P397" s="65" t="str">
        <f>IFERROR(INDEX('Controles de Corrupción'!$C$10:$AZ$251,MATCH(A397,'Controles de Corrupción'!$B$10:$B$251,0),42),"")</f>
        <v/>
      </c>
      <c r="Q397" s="57" t="str">
        <f>IFERROR(INDEX('Controles de Corrupción'!$C$10:$AZ$251,MATCH(A397,'Controles de Corrupción'!$B$10:$B$251,0),47),"")</f>
        <v/>
      </c>
    </row>
    <row r="398" spans="1:17" ht="51.75" customHeight="1" x14ac:dyDescent="0.25">
      <c r="A398" s="110" t="s">
        <v>1020</v>
      </c>
      <c r="B398" s="971"/>
      <c r="C398" s="974"/>
      <c r="D398" s="815"/>
      <c r="E398" s="976"/>
      <c r="F398" s="817"/>
      <c r="G398" s="817"/>
      <c r="H398" s="884"/>
      <c r="I398" s="817"/>
      <c r="J398" s="817"/>
      <c r="K398" s="817"/>
      <c r="L398" s="817"/>
      <c r="M398" s="65" t="str">
        <f>IFERROR(INDEX('Controles de Corrupción'!$C$10:$AZ$251,MATCH(A398,'Controles de Corrupción'!$B$10:$B$251,0),4),"")</f>
        <v/>
      </c>
      <c r="N398" s="65" t="str">
        <f>IFERROR(INDEX('Controles de Corrupción'!$C$10:$AZ$251,MATCH(A398,'Controles de Corrupción'!$B$10:$B$251,0),40),"")</f>
        <v/>
      </c>
      <c r="O398" s="65" t="str">
        <f>IFERROR(INDEX('Controles de Corrupción'!$C$10:$AZ$251,MATCH(A398,'Controles de Corrupción'!$B$10:$B$251,0),41),"")</f>
        <v/>
      </c>
      <c r="P398" s="65" t="str">
        <f>IFERROR(INDEX('Controles de Corrupción'!$C$10:$AZ$251,MATCH(A398,'Controles de Corrupción'!$B$10:$B$251,0),42),"")</f>
        <v/>
      </c>
      <c r="Q398" s="57" t="str">
        <f>IFERROR(INDEX('Controles de Corrupción'!$C$10:$AZ$251,MATCH(A398,'Controles de Corrupción'!$B$10:$B$251,0),47),"")</f>
        <v/>
      </c>
    </row>
    <row r="399" spans="1:17" ht="51.75" customHeight="1" x14ac:dyDescent="0.25">
      <c r="A399" s="110" t="s">
        <v>1021</v>
      </c>
      <c r="B399" s="971"/>
      <c r="C399" s="974"/>
      <c r="D399" s="815"/>
      <c r="E399" s="976"/>
      <c r="F399" s="817"/>
      <c r="G399" s="817"/>
      <c r="H399" s="884"/>
      <c r="I399" s="817"/>
      <c r="J399" s="817"/>
      <c r="K399" s="817"/>
      <c r="L399" s="817"/>
      <c r="M399" s="65" t="str">
        <f>IFERROR(INDEX('Controles de Corrupción'!$C$10:$AZ$251,MATCH(A399,'Controles de Corrupción'!$B$10:$B$251,0),4),"")</f>
        <v/>
      </c>
      <c r="N399" s="65" t="str">
        <f>IFERROR(INDEX('Controles de Corrupción'!$C$10:$AZ$251,MATCH(A399,'Controles de Corrupción'!$B$10:$B$251,0),40),"")</f>
        <v/>
      </c>
      <c r="O399" s="65" t="str">
        <f>IFERROR(INDEX('Controles de Corrupción'!$C$10:$AZ$251,MATCH(A399,'Controles de Corrupción'!$B$10:$B$251,0),41),"")</f>
        <v/>
      </c>
      <c r="P399" s="65" t="str">
        <f>IFERROR(INDEX('Controles de Corrupción'!$C$10:$AZ$251,MATCH(A399,'Controles de Corrupción'!$B$10:$B$251,0),42),"")</f>
        <v/>
      </c>
      <c r="Q399" s="57" t="str">
        <f>IFERROR(INDEX('Controles de Corrupción'!$C$10:$AZ$251,MATCH(A399,'Controles de Corrupción'!$B$10:$B$251,0),47),"")</f>
        <v/>
      </c>
    </row>
    <row r="400" spans="1:17" ht="51.75" customHeight="1" x14ac:dyDescent="0.25">
      <c r="A400" s="110" t="s">
        <v>1022</v>
      </c>
      <c r="B400" s="971"/>
      <c r="C400" s="974"/>
      <c r="D400" s="815"/>
      <c r="E400" s="976"/>
      <c r="F400" s="817"/>
      <c r="G400" s="817"/>
      <c r="H400" s="884"/>
      <c r="I400" s="817"/>
      <c r="J400" s="817"/>
      <c r="K400" s="817"/>
      <c r="L400" s="817"/>
      <c r="M400" s="65" t="str">
        <f>IFERROR(INDEX('Controles de Corrupción'!$C$10:$AZ$251,MATCH(A400,'Controles de Corrupción'!$B$10:$B$251,0),4),"")</f>
        <v/>
      </c>
      <c r="N400" s="65" t="str">
        <f>IFERROR(INDEX('Controles de Corrupción'!$C$10:$AZ$251,MATCH(A400,'Controles de Corrupción'!$B$10:$B$251,0),40),"")</f>
        <v/>
      </c>
      <c r="O400" s="65" t="str">
        <f>IFERROR(INDEX('Controles de Corrupción'!$C$10:$AZ$251,MATCH(A400,'Controles de Corrupción'!$B$10:$B$251,0),41),"")</f>
        <v/>
      </c>
      <c r="P400" s="65" t="str">
        <f>IFERROR(INDEX('Controles de Corrupción'!$C$10:$AZ$251,MATCH(A400,'Controles de Corrupción'!$B$10:$B$251,0),42),"")</f>
        <v/>
      </c>
      <c r="Q400" s="57" t="str">
        <f>IFERROR(INDEX('Controles de Corrupción'!$C$10:$AZ$251,MATCH(A400,'Controles de Corrupción'!$B$10:$B$251,0),47),"")</f>
        <v/>
      </c>
    </row>
    <row r="401" spans="1:17" ht="51.75" customHeight="1" x14ac:dyDescent="0.25">
      <c r="A401" s="110" t="s">
        <v>1023</v>
      </c>
      <c r="B401" s="971"/>
      <c r="C401" s="974"/>
      <c r="D401" s="815"/>
      <c r="E401" s="976"/>
      <c r="F401" s="817"/>
      <c r="G401" s="817"/>
      <c r="H401" s="884"/>
      <c r="I401" s="817"/>
      <c r="J401" s="817"/>
      <c r="K401" s="817"/>
      <c r="L401" s="817"/>
      <c r="M401" s="65" t="str">
        <f>IFERROR(INDEX('Controles de Corrupción'!$C$10:$AZ$251,MATCH(A401,'Controles de Corrupción'!$B$10:$B$251,0),4),"")</f>
        <v/>
      </c>
      <c r="N401" s="65" t="str">
        <f>IFERROR(INDEX('Controles de Corrupción'!$C$10:$AZ$251,MATCH(A401,'Controles de Corrupción'!$B$10:$B$251,0),40),"")</f>
        <v/>
      </c>
      <c r="O401" s="65" t="str">
        <f>IFERROR(INDEX('Controles de Corrupción'!$C$10:$AZ$251,MATCH(A401,'Controles de Corrupción'!$B$10:$B$251,0),41),"")</f>
        <v/>
      </c>
      <c r="P401" s="65" t="str">
        <f>IFERROR(INDEX('Controles de Corrupción'!$C$10:$AZ$251,MATCH(A401,'Controles de Corrupción'!$B$10:$B$251,0),42),"")</f>
        <v/>
      </c>
      <c r="Q401" s="57" t="str">
        <f>IFERROR(INDEX('Controles de Corrupción'!$C$10:$AZ$251,MATCH(A401,'Controles de Corrupción'!$B$10:$B$251,0),47),"")</f>
        <v/>
      </c>
    </row>
    <row r="402" spans="1:17" ht="51.75" customHeight="1" x14ac:dyDescent="0.25">
      <c r="A402" s="110" t="s">
        <v>1024</v>
      </c>
      <c r="B402" s="972"/>
      <c r="C402" s="974"/>
      <c r="D402" s="815"/>
      <c r="E402" s="976"/>
      <c r="F402" s="817"/>
      <c r="G402" s="817"/>
      <c r="H402" s="885"/>
      <c r="I402" s="817"/>
      <c r="J402" s="817"/>
      <c r="K402" s="817"/>
      <c r="L402" s="817"/>
      <c r="M402" s="65" t="str">
        <f>IFERROR(INDEX('Controles de Corrupción'!$C$10:$AZ$251,MATCH(A402,'Controles de Corrupción'!$B$10:$B$251,0),4),"")</f>
        <v/>
      </c>
      <c r="N402" s="65" t="str">
        <f>IFERROR(INDEX('Controles de Corrupción'!$C$10:$AZ$251,MATCH(A402,'Controles de Corrupción'!$B$10:$B$251,0),40),"")</f>
        <v/>
      </c>
      <c r="O402" s="65" t="str">
        <f>IFERROR(INDEX('Controles de Corrupción'!$C$10:$AZ$251,MATCH(A402,'Controles de Corrupción'!$B$10:$B$251,0),41),"")</f>
        <v/>
      </c>
      <c r="P402" s="65" t="str">
        <f>IFERROR(INDEX('Controles de Corrupción'!$C$10:$AZ$251,MATCH(A402,'Controles de Corrupción'!$B$10:$B$251,0),42),"")</f>
        <v/>
      </c>
      <c r="Q402" s="57" t="str">
        <f>IFERROR(INDEX('Controles de Corrupción'!$C$10:$AZ$251,MATCH(A402,'Controles de Corrupción'!$B$10:$B$251,0),47),"")</f>
        <v/>
      </c>
    </row>
    <row r="403" spans="1:17" ht="51.75" customHeight="1" x14ac:dyDescent="0.25">
      <c r="A403" s="110" t="s">
        <v>1025</v>
      </c>
      <c r="B403" s="970"/>
      <c r="C403" s="973" t="str">
        <f>IFERROR(INDEX('Riesgos de Corrupción'!$B$11:$BN$100,MATCH('Mapa Riesgo Corrupción'!B403,'Riesgos de Corrupción'!$B$11:$B$100,0),2),"")</f>
        <v/>
      </c>
      <c r="D403" s="814" t="str">
        <f>IFERROR(INDEX('Riesgos de Corrupción'!$B$11:$BN$100,MATCH('Mapa Riesgo Corrupción'!B403,'Riesgos de Corrupción'!$B$11:$B$100,0),4),"")</f>
        <v/>
      </c>
      <c r="E403" s="975" t="str">
        <f>IFERROR(INDEX('Riesgos de Corrupción'!$B$11:$BN$100,MATCH('Mapa Riesgo Corrupción'!B403,'Riesgos de Corrupción'!$B$11:$B$100,0),5),"")</f>
        <v/>
      </c>
      <c r="F403" s="816" t="str">
        <f>IFERROR(INDEX('Riesgos de Corrupción'!$B$11:$BN$100,MATCH('Mapa Riesgo Corrupción'!B403,'Riesgos de Corrupción'!$B$11:$B$100,0),18),"")</f>
        <v/>
      </c>
      <c r="G403" s="816" t="str">
        <f>IFERROR(INDEX('Riesgos de Corrupción'!$B$11:$BN$100,MATCH('Mapa Riesgo Corrupción'!B403,'Riesgos de Corrupción'!$B$11:$B$100,0),63),"")</f>
        <v/>
      </c>
      <c r="H403" s="883" t="str">
        <f>IFERROR(INDEX('Riesgos de Corrupción'!$B$11:$BN$100,MATCH('Mapa Riesgo Corrupción'!B403,'Riesgos de Corrupción'!$B$11:$B$100,0),64),"")</f>
        <v/>
      </c>
      <c r="I403" s="816" t="str">
        <f>IFERROR(INDEX('Controles de Corrupción'!$C$10:$AZ$251,MATCH('Mapa Riesgo Corrupción'!B403,'Controles de Corrupción'!$C$10:$C$251,0),33),"")</f>
        <v/>
      </c>
      <c r="J403" s="816" t="str">
        <f>IFERROR(INDEX('Controles de Corrupción'!$C$10:$AZ$251,MATCH('Mapa Riesgo Corrupción'!B403,'Controles de Corrupción'!$C$10:$C$251,0),36),"")</f>
        <v/>
      </c>
      <c r="K403" s="816" t="str">
        <f>IFERROR(INDEX('Controles de Corrupción'!$C$10:$AZ$251,MATCH('Mapa Riesgo Corrupción'!B403,'Controles de Corrupción'!$C$10:$C$251,0),37),"")</f>
        <v/>
      </c>
      <c r="L403" s="816" t="str">
        <f>IFERROR(INDEX('Controles de Corrupción'!$C$10:$AZ$251,MATCH('Mapa Riesgo Corrupción'!B403,'Controles de Corrupción'!$C$10:$C$251,0),38),"")</f>
        <v/>
      </c>
      <c r="M403" s="65" t="str">
        <f>IFERROR(INDEX('Controles de Corrupción'!$C$10:$AZ$251,MATCH(A403,'Controles de Corrupción'!$B$10:$B$251,0),4),"")</f>
        <v/>
      </c>
      <c r="N403" s="65" t="str">
        <f>IFERROR(INDEX('Controles de Corrupción'!$C$10:$AZ$251,MATCH(A403,'Controles de Corrupción'!$B$10:$B$251,0),40),"")</f>
        <v/>
      </c>
      <c r="O403" s="65" t="str">
        <f>IFERROR(INDEX('Controles de Corrupción'!$C$10:$AZ$251,MATCH(A403,'Controles de Corrupción'!$B$10:$B$251,0),41),"")</f>
        <v/>
      </c>
      <c r="P403" s="65" t="str">
        <f>IFERROR(INDEX('Controles de Corrupción'!$C$10:$AZ$251,MATCH(A403,'Controles de Corrupción'!$B$10:$B$251,0),42),"")</f>
        <v/>
      </c>
      <c r="Q403" s="57" t="str">
        <f>IFERROR(INDEX('Controles de Corrupción'!$C$10:$AZ$251,MATCH(A403,'Controles de Corrupción'!$B$10:$B$251,0),47),"")</f>
        <v/>
      </c>
    </row>
    <row r="404" spans="1:17" ht="51.75" customHeight="1" x14ac:dyDescent="0.25">
      <c r="A404" s="110" t="s">
        <v>1026</v>
      </c>
      <c r="B404" s="971"/>
      <c r="C404" s="974"/>
      <c r="D404" s="815"/>
      <c r="E404" s="976"/>
      <c r="F404" s="817"/>
      <c r="G404" s="817"/>
      <c r="H404" s="884"/>
      <c r="I404" s="817"/>
      <c r="J404" s="817"/>
      <c r="K404" s="817"/>
      <c r="L404" s="817"/>
      <c r="M404" s="65" t="str">
        <f>IFERROR(INDEX('Controles de Corrupción'!$C$10:$AZ$251,MATCH(A404,'Controles de Corrupción'!$B$10:$B$251,0),4),"")</f>
        <v/>
      </c>
      <c r="N404" s="65" t="str">
        <f>IFERROR(INDEX('Controles de Corrupción'!$C$10:$AZ$251,MATCH(A404,'Controles de Corrupción'!$B$10:$B$251,0),40),"")</f>
        <v/>
      </c>
      <c r="O404" s="65" t="str">
        <f>IFERROR(INDEX('Controles de Corrupción'!$C$10:$AZ$251,MATCH(A404,'Controles de Corrupción'!$B$10:$B$251,0),41),"")</f>
        <v/>
      </c>
      <c r="P404" s="65" t="str">
        <f>IFERROR(INDEX('Controles de Corrupción'!$C$10:$AZ$251,MATCH(A404,'Controles de Corrupción'!$B$10:$B$251,0),42),"")</f>
        <v/>
      </c>
      <c r="Q404" s="57" t="str">
        <f>IFERROR(INDEX('Controles de Corrupción'!$C$10:$AZ$251,MATCH(A404,'Controles de Corrupción'!$B$10:$B$251,0),47),"")</f>
        <v/>
      </c>
    </row>
    <row r="405" spans="1:17" ht="51.75" customHeight="1" x14ac:dyDescent="0.25">
      <c r="A405" s="110" t="s">
        <v>1027</v>
      </c>
      <c r="B405" s="971"/>
      <c r="C405" s="974"/>
      <c r="D405" s="815"/>
      <c r="E405" s="976"/>
      <c r="F405" s="817"/>
      <c r="G405" s="817"/>
      <c r="H405" s="884"/>
      <c r="I405" s="817"/>
      <c r="J405" s="817"/>
      <c r="K405" s="817"/>
      <c r="L405" s="817"/>
      <c r="M405" s="65" t="str">
        <f>IFERROR(INDEX('Controles de Corrupción'!$C$10:$AZ$251,MATCH(A405,'Controles de Corrupción'!$B$10:$B$251,0),4),"")</f>
        <v/>
      </c>
      <c r="N405" s="65" t="str">
        <f>IFERROR(INDEX('Controles de Corrupción'!$C$10:$AZ$251,MATCH(A405,'Controles de Corrupción'!$B$10:$B$251,0),40),"")</f>
        <v/>
      </c>
      <c r="O405" s="65" t="str">
        <f>IFERROR(INDEX('Controles de Corrupción'!$C$10:$AZ$251,MATCH(A405,'Controles de Corrupción'!$B$10:$B$251,0),41),"")</f>
        <v/>
      </c>
      <c r="P405" s="65" t="str">
        <f>IFERROR(INDEX('Controles de Corrupción'!$C$10:$AZ$251,MATCH(A405,'Controles de Corrupción'!$B$10:$B$251,0),42),"")</f>
        <v/>
      </c>
      <c r="Q405" s="57" t="str">
        <f>IFERROR(INDEX('Controles de Corrupción'!$C$10:$AZ$251,MATCH(A405,'Controles de Corrupción'!$B$10:$B$251,0),47),"")</f>
        <v/>
      </c>
    </row>
    <row r="406" spans="1:17" ht="51.75" customHeight="1" x14ac:dyDescent="0.25">
      <c r="A406" s="110" t="s">
        <v>1028</v>
      </c>
      <c r="B406" s="971"/>
      <c r="C406" s="974"/>
      <c r="D406" s="815"/>
      <c r="E406" s="976"/>
      <c r="F406" s="817"/>
      <c r="G406" s="817"/>
      <c r="H406" s="884"/>
      <c r="I406" s="817"/>
      <c r="J406" s="817"/>
      <c r="K406" s="817"/>
      <c r="L406" s="817"/>
      <c r="M406" s="65" t="str">
        <f>IFERROR(INDEX('Controles de Corrupción'!$C$10:$AZ$251,MATCH(A406,'Controles de Corrupción'!$B$10:$B$251,0),4),"")</f>
        <v/>
      </c>
      <c r="N406" s="65" t="str">
        <f>IFERROR(INDEX('Controles de Corrupción'!$C$10:$AZ$251,MATCH(A406,'Controles de Corrupción'!$B$10:$B$251,0),40),"")</f>
        <v/>
      </c>
      <c r="O406" s="65" t="str">
        <f>IFERROR(INDEX('Controles de Corrupción'!$C$10:$AZ$251,MATCH(A406,'Controles de Corrupción'!$B$10:$B$251,0),41),"")</f>
        <v/>
      </c>
      <c r="P406" s="65" t="str">
        <f>IFERROR(INDEX('Controles de Corrupción'!$C$10:$AZ$251,MATCH(A406,'Controles de Corrupción'!$B$10:$B$251,0),42),"")</f>
        <v/>
      </c>
      <c r="Q406" s="57" t="str">
        <f>IFERROR(INDEX('Controles de Corrupción'!$C$10:$AZ$251,MATCH(A406,'Controles de Corrupción'!$B$10:$B$251,0),47),"")</f>
        <v/>
      </c>
    </row>
    <row r="407" spans="1:17" ht="51.75" customHeight="1" x14ac:dyDescent="0.25">
      <c r="A407" s="110" t="s">
        <v>1029</v>
      </c>
      <c r="B407" s="971"/>
      <c r="C407" s="974"/>
      <c r="D407" s="815"/>
      <c r="E407" s="976"/>
      <c r="F407" s="817"/>
      <c r="G407" s="817"/>
      <c r="H407" s="884"/>
      <c r="I407" s="817"/>
      <c r="J407" s="817"/>
      <c r="K407" s="817"/>
      <c r="L407" s="817"/>
      <c r="M407" s="65" t="str">
        <f>IFERROR(INDEX('Controles de Corrupción'!$C$10:$AZ$251,MATCH(A407,'Controles de Corrupción'!$B$10:$B$251,0),4),"")</f>
        <v/>
      </c>
      <c r="N407" s="65" t="str">
        <f>IFERROR(INDEX('Controles de Corrupción'!$C$10:$AZ$251,MATCH(A407,'Controles de Corrupción'!$B$10:$B$251,0),40),"")</f>
        <v/>
      </c>
      <c r="O407" s="65" t="str">
        <f>IFERROR(INDEX('Controles de Corrupción'!$C$10:$AZ$251,MATCH(A407,'Controles de Corrupción'!$B$10:$B$251,0),41),"")</f>
        <v/>
      </c>
      <c r="P407" s="65" t="str">
        <f>IFERROR(INDEX('Controles de Corrupción'!$C$10:$AZ$251,MATCH(A407,'Controles de Corrupción'!$B$10:$B$251,0),42),"")</f>
        <v/>
      </c>
      <c r="Q407" s="57" t="str">
        <f>IFERROR(INDEX('Controles de Corrupción'!$C$10:$AZ$251,MATCH(A407,'Controles de Corrupción'!$B$10:$B$251,0),47),"")</f>
        <v/>
      </c>
    </row>
    <row r="408" spans="1:17" ht="51.75" customHeight="1" x14ac:dyDescent="0.25">
      <c r="A408" s="110" t="s">
        <v>1030</v>
      </c>
      <c r="B408" s="972"/>
      <c r="C408" s="974"/>
      <c r="D408" s="815"/>
      <c r="E408" s="976"/>
      <c r="F408" s="817"/>
      <c r="G408" s="817"/>
      <c r="H408" s="885"/>
      <c r="I408" s="817"/>
      <c r="J408" s="817"/>
      <c r="K408" s="817"/>
      <c r="L408" s="817"/>
      <c r="M408" s="65" t="str">
        <f>IFERROR(INDEX('Controles de Corrupción'!$C$10:$AZ$251,MATCH(A408,'Controles de Corrupción'!$B$10:$B$251,0),4),"")</f>
        <v/>
      </c>
      <c r="N408" s="65" t="str">
        <f>IFERROR(INDEX('Controles de Corrupción'!$C$10:$AZ$251,MATCH(A408,'Controles de Corrupción'!$B$10:$B$251,0),40),"")</f>
        <v/>
      </c>
      <c r="O408" s="65" t="str">
        <f>IFERROR(INDEX('Controles de Corrupción'!$C$10:$AZ$251,MATCH(A408,'Controles de Corrupción'!$B$10:$B$251,0),41),"")</f>
        <v/>
      </c>
      <c r="P408" s="65" t="str">
        <f>IFERROR(INDEX('Controles de Corrupción'!$C$10:$AZ$251,MATCH(A408,'Controles de Corrupción'!$B$10:$B$251,0),42),"")</f>
        <v/>
      </c>
      <c r="Q408" s="57" t="str">
        <f>IFERROR(INDEX('Controles de Corrupción'!$C$10:$AZ$251,MATCH(A408,'Controles de Corrupción'!$B$10:$B$251,0),47),"")</f>
        <v/>
      </c>
    </row>
    <row r="409" spans="1:17" ht="51.75" customHeight="1" x14ac:dyDescent="0.25">
      <c r="A409" s="110" t="s">
        <v>1031</v>
      </c>
      <c r="B409" s="970"/>
      <c r="C409" s="973" t="str">
        <f>IFERROR(INDEX('Riesgos de Corrupción'!$B$11:$BN$100,MATCH('Mapa Riesgo Corrupción'!B409,'Riesgos de Corrupción'!$B$11:$B$100,0),2),"")</f>
        <v/>
      </c>
      <c r="D409" s="814" t="str">
        <f>IFERROR(INDEX('Riesgos de Corrupción'!$B$11:$BN$100,MATCH('Mapa Riesgo Corrupción'!B409,'Riesgos de Corrupción'!$B$11:$B$100,0),4),"")</f>
        <v/>
      </c>
      <c r="E409" s="975" t="str">
        <f>IFERROR(INDEX('Riesgos de Corrupción'!$B$11:$BN$100,MATCH('Mapa Riesgo Corrupción'!B409,'Riesgos de Corrupción'!$B$11:$B$100,0),5),"")</f>
        <v/>
      </c>
      <c r="F409" s="816" t="str">
        <f>IFERROR(INDEX('Riesgos de Corrupción'!$B$11:$BN$100,MATCH('Mapa Riesgo Corrupción'!B409,'Riesgos de Corrupción'!$B$11:$B$100,0),18),"")</f>
        <v/>
      </c>
      <c r="G409" s="816" t="str">
        <f>IFERROR(INDEX('Riesgos de Corrupción'!$B$11:$BN$100,MATCH('Mapa Riesgo Corrupción'!B409,'Riesgos de Corrupción'!$B$11:$B$100,0),63),"")</f>
        <v/>
      </c>
      <c r="H409" s="883" t="str">
        <f>IFERROR(INDEX('Riesgos de Corrupción'!$B$11:$BN$100,MATCH('Mapa Riesgo Corrupción'!B409,'Riesgos de Corrupción'!$B$11:$B$100,0),64),"")</f>
        <v/>
      </c>
      <c r="I409" s="816" t="str">
        <f>IFERROR(INDEX('Controles de Corrupción'!$C$10:$AZ$251,MATCH('Mapa Riesgo Corrupción'!B409,'Controles de Corrupción'!$C$10:$C$251,0),33),"")</f>
        <v/>
      </c>
      <c r="J409" s="816" t="str">
        <f>IFERROR(INDEX('Controles de Corrupción'!$C$10:$AZ$251,MATCH('Mapa Riesgo Corrupción'!B409,'Controles de Corrupción'!$C$10:$C$251,0),36),"")</f>
        <v/>
      </c>
      <c r="K409" s="816" t="str">
        <f>IFERROR(INDEX('Controles de Corrupción'!$C$10:$AZ$251,MATCH('Mapa Riesgo Corrupción'!B409,'Controles de Corrupción'!$C$10:$C$251,0),37),"")</f>
        <v/>
      </c>
      <c r="L409" s="816" t="str">
        <f>IFERROR(INDEX('Controles de Corrupción'!$C$10:$AZ$251,MATCH('Mapa Riesgo Corrupción'!B409,'Controles de Corrupción'!$C$10:$C$251,0),38),"")</f>
        <v/>
      </c>
      <c r="M409" s="65" t="str">
        <f>IFERROR(INDEX('Controles de Corrupción'!$C$10:$AZ$251,MATCH(A409,'Controles de Corrupción'!$B$10:$B$251,0),4),"")</f>
        <v/>
      </c>
      <c r="N409" s="65" t="str">
        <f>IFERROR(INDEX('Controles de Corrupción'!$C$10:$AZ$251,MATCH(A409,'Controles de Corrupción'!$B$10:$B$251,0),40),"")</f>
        <v/>
      </c>
      <c r="O409" s="65" t="str">
        <f>IFERROR(INDEX('Controles de Corrupción'!$C$10:$AZ$251,MATCH(A409,'Controles de Corrupción'!$B$10:$B$251,0),41),"")</f>
        <v/>
      </c>
      <c r="P409" s="65" t="str">
        <f>IFERROR(INDEX('Controles de Corrupción'!$C$10:$AZ$251,MATCH(A409,'Controles de Corrupción'!$B$10:$B$251,0),42),"")</f>
        <v/>
      </c>
      <c r="Q409" s="57" t="str">
        <f>IFERROR(INDEX('Controles de Corrupción'!$C$10:$AZ$251,MATCH(A409,'Controles de Corrupción'!$B$10:$B$251,0),47),"")</f>
        <v/>
      </c>
    </row>
    <row r="410" spans="1:17" ht="51.75" customHeight="1" x14ac:dyDescent="0.25">
      <c r="A410" s="110" t="s">
        <v>1032</v>
      </c>
      <c r="B410" s="971"/>
      <c r="C410" s="974"/>
      <c r="D410" s="815"/>
      <c r="E410" s="976"/>
      <c r="F410" s="817"/>
      <c r="G410" s="817"/>
      <c r="H410" s="884"/>
      <c r="I410" s="817"/>
      <c r="J410" s="817"/>
      <c r="K410" s="817"/>
      <c r="L410" s="817"/>
      <c r="M410" s="65" t="str">
        <f>IFERROR(INDEX('Controles de Corrupción'!$C$10:$AZ$251,MATCH(A410,'Controles de Corrupción'!$B$10:$B$251,0),4),"")</f>
        <v/>
      </c>
      <c r="N410" s="65" t="str">
        <f>IFERROR(INDEX('Controles de Corrupción'!$C$10:$AZ$251,MATCH(A410,'Controles de Corrupción'!$B$10:$B$251,0),40),"")</f>
        <v/>
      </c>
      <c r="O410" s="65" t="str">
        <f>IFERROR(INDEX('Controles de Corrupción'!$C$10:$AZ$251,MATCH(A410,'Controles de Corrupción'!$B$10:$B$251,0),41),"")</f>
        <v/>
      </c>
      <c r="P410" s="65" t="str">
        <f>IFERROR(INDEX('Controles de Corrupción'!$C$10:$AZ$251,MATCH(A410,'Controles de Corrupción'!$B$10:$B$251,0),42),"")</f>
        <v/>
      </c>
      <c r="Q410" s="57" t="str">
        <f>IFERROR(INDEX('Controles de Corrupción'!$C$10:$AZ$251,MATCH(A410,'Controles de Corrupción'!$B$10:$B$251,0),47),"")</f>
        <v/>
      </c>
    </row>
    <row r="411" spans="1:17" ht="51.75" customHeight="1" x14ac:dyDescent="0.25">
      <c r="A411" s="110" t="s">
        <v>1033</v>
      </c>
      <c r="B411" s="971"/>
      <c r="C411" s="974"/>
      <c r="D411" s="815"/>
      <c r="E411" s="976"/>
      <c r="F411" s="817"/>
      <c r="G411" s="817"/>
      <c r="H411" s="884"/>
      <c r="I411" s="817"/>
      <c r="J411" s="817"/>
      <c r="K411" s="817"/>
      <c r="L411" s="817"/>
      <c r="M411" s="65" t="str">
        <f>IFERROR(INDEX('Controles de Corrupción'!$C$10:$AZ$251,MATCH(A411,'Controles de Corrupción'!$B$10:$B$251,0),4),"")</f>
        <v/>
      </c>
      <c r="N411" s="65" t="str">
        <f>IFERROR(INDEX('Controles de Corrupción'!$C$10:$AZ$251,MATCH(A411,'Controles de Corrupción'!$B$10:$B$251,0),40),"")</f>
        <v/>
      </c>
      <c r="O411" s="65" t="str">
        <f>IFERROR(INDEX('Controles de Corrupción'!$C$10:$AZ$251,MATCH(A411,'Controles de Corrupción'!$B$10:$B$251,0),41),"")</f>
        <v/>
      </c>
      <c r="P411" s="65" t="str">
        <f>IFERROR(INDEX('Controles de Corrupción'!$C$10:$AZ$251,MATCH(A411,'Controles de Corrupción'!$B$10:$B$251,0),42),"")</f>
        <v/>
      </c>
      <c r="Q411" s="57" t="str">
        <f>IFERROR(INDEX('Controles de Corrupción'!$C$10:$AZ$251,MATCH(A411,'Controles de Corrupción'!$B$10:$B$251,0),47),"")</f>
        <v/>
      </c>
    </row>
    <row r="412" spans="1:17" ht="51.75" customHeight="1" x14ac:dyDescent="0.25">
      <c r="A412" s="110" t="s">
        <v>1034</v>
      </c>
      <c r="B412" s="971"/>
      <c r="C412" s="974"/>
      <c r="D412" s="815"/>
      <c r="E412" s="976"/>
      <c r="F412" s="817"/>
      <c r="G412" s="817"/>
      <c r="H412" s="884"/>
      <c r="I412" s="817"/>
      <c r="J412" s="817"/>
      <c r="K412" s="817"/>
      <c r="L412" s="817"/>
      <c r="M412" s="65" t="str">
        <f>IFERROR(INDEX('Controles de Corrupción'!$C$10:$AZ$251,MATCH(A412,'Controles de Corrupción'!$B$10:$B$251,0),4),"")</f>
        <v/>
      </c>
      <c r="N412" s="65" t="str">
        <f>IFERROR(INDEX('Controles de Corrupción'!$C$10:$AZ$251,MATCH(A412,'Controles de Corrupción'!$B$10:$B$251,0),40),"")</f>
        <v/>
      </c>
      <c r="O412" s="65" t="str">
        <f>IFERROR(INDEX('Controles de Corrupción'!$C$10:$AZ$251,MATCH(A412,'Controles de Corrupción'!$B$10:$B$251,0),41),"")</f>
        <v/>
      </c>
      <c r="P412" s="65" t="str">
        <f>IFERROR(INDEX('Controles de Corrupción'!$C$10:$AZ$251,MATCH(A412,'Controles de Corrupción'!$B$10:$B$251,0),42),"")</f>
        <v/>
      </c>
      <c r="Q412" s="57" t="str">
        <f>IFERROR(INDEX('Controles de Corrupción'!$C$10:$AZ$251,MATCH(A412,'Controles de Corrupción'!$B$10:$B$251,0),47),"")</f>
        <v/>
      </c>
    </row>
    <row r="413" spans="1:17" ht="51.75" customHeight="1" x14ac:dyDescent="0.25">
      <c r="A413" s="110" t="s">
        <v>1035</v>
      </c>
      <c r="B413" s="971"/>
      <c r="C413" s="974"/>
      <c r="D413" s="815"/>
      <c r="E413" s="976"/>
      <c r="F413" s="817"/>
      <c r="G413" s="817"/>
      <c r="H413" s="884"/>
      <c r="I413" s="817"/>
      <c r="J413" s="817"/>
      <c r="K413" s="817"/>
      <c r="L413" s="817"/>
      <c r="M413" s="65" t="str">
        <f>IFERROR(INDEX('Controles de Corrupción'!$C$10:$AZ$251,MATCH(A413,'Controles de Corrupción'!$B$10:$B$251,0),4),"")</f>
        <v/>
      </c>
      <c r="N413" s="65" t="str">
        <f>IFERROR(INDEX('Controles de Corrupción'!$C$10:$AZ$251,MATCH(A413,'Controles de Corrupción'!$B$10:$B$251,0),40),"")</f>
        <v/>
      </c>
      <c r="O413" s="65" t="str">
        <f>IFERROR(INDEX('Controles de Corrupción'!$C$10:$AZ$251,MATCH(A413,'Controles de Corrupción'!$B$10:$B$251,0),41),"")</f>
        <v/>
      </c>
      <c r="P413" s="65" t="str">
        <f>IFERROR(INDEX('Controles de Corrupción'!$C$10:$AZ$251,MATCH(A413,'Controles de Corrupción'!$B$10:$B$251,0),42),"")</f>
        <v/>
      </c>
      <c r="Q413" s="57" t="str">
        <f>IFERROR(INDEX('Controles de Corrupción'!$C$10:$AZ$251,MATCH(A413,'Controles de Corrupción'!$B$10:$B$251,0),47),"")</f>
        <v/>
      </c>
    </row>
    <row r="414" spans="1:17" ht="51.75" customHeight="1" x14ac:dyDescent="0.25">
      <c r="A414" s="110" t="s">
        <v>1036</v>
      </c>
      <c r="B414" s="972"/>
      <c r="C414" s="974"/>
      <c r="D414" s="815"/>
      <c r="E414" s="976"/>
      <c r="F414" s="817"/>
      <c r="G414" s="817"/>
      <c r="H414" s="885"/>
      <c r="I414" s="817"/>
      <c r="J414" s="817"/>
      <c r="K414" s="817"/>
      <c r="L414" s="817"/>
      <c r="M414" s="65" t="str">
        <f>IFERROR(INDEX('Controles de Corrupción'!$C$10:$AZ$251,MATCH(A414,'Controles de Corrupción'!$B$10:$B$251,0),4),"")</f>
        <v/>
      </c>
      <c r="N414" s="65" t="str">
        <f>IFERROR(INDEX('Controles de Corrupción'!$C$10:$AZ$251,MATCH(A414,'Controles de Corrupción'!$B$10:$B$251,0),40),"")</f>
        <v/>
      </c>
      <c r="O414" s="65" t="str">
        <f>IFERROR(INDEX('Controles de Corrupción'!$C$10:$AZ$251,MATCH(A414,'Controles de Corrupción'!$B$10:$B$251,0),41),"")</f>
        <v/>
      </c>
      <c r="P414" s="65" t="str">
        <f>IFERROR(INDEX('Controles de Corrupción'!$C$10:$AZ$251,MATCH(A414,'Controles de Corrupción'!$B$10:$B$251,0),42),"")</f>
        <v/>
      </c>
      <c r="Q414" s="57" t="str">
        <f>IFERROR(INDEX('Controles de Corrupción'!$C$10:$AZ$251,MATCH(A414,'Controles de Corrupción'!$B$10:$B$251,0),47),"")</f>
        <v/>
      </c>
    </row>
    <row r="415" spans="1:17" ht="51.75" customHeight="1" x14ac:dyDescent="0.25">
      <c r="A415" s="110" t="s">
        <v>1037</v>
      </c>
      <c r="B415" s="970"/>
      <c r="C415" s="973" t="str">
        <f>IFERROR(INDEX('Riesgos de Corrupción'!$B$11:$BN$100,MATCH('Mapa Riesgo Corrupción'!B415,'Riesgos de Corrupción'!$B$11:$B$100,0),2),"")</f>
        <v/>
      </c>
      <c r="D415" s="814" t="str">
        <f>IFERROR(INDEX('Riesgos de Corrupción'!$B$11:$BN$100,MATCH('Mapa Riesgo Corrupción'!B415,'Riesgos de Corrupción'!$B$11:$B$100,0),4),"")</f>
        <v/>
      </c>
      <c r="E415" s="975" t="str">
        <f>IFERROR(INDEX('Riesgos de Corrupción'!$B$11:$BN$100,MATCH('Mapa Riesgo Corrupción'!B415,'Riesgos de Corrupción'!$B$11:$B$100,0),5),"")</f>
        <v/>
      </c>
      <c r="F415" s="816" t="str">
        <f>IFERROR(INDEX('Riesgos de Corrupción'!$B$11:$BN$100,MATCH('Mapa Riesgo Corrupción'!B415,'Riesgos de Corrupción'!$B$11:$B$100,0),18),"")</f>
        <v/>
      </c>
      <c r="G415" s="816" t="str">
        <f>IFERROR(INDEX('Riesgos de Corrupción'!$B$11:$BN$100,MATCH('Mapa Riesgo Corrupción'!B415,'Riesgos de Corrupción'!$B$11:$B$100,0),63),"")</f>
        <v/>
      </c>
      <c r="H415" s="883" t="str">
        <f>IFERROR(INDEX('Riesgos de Corrupción'!$B$11:$BN$100,MATCH('Mapa Riesgo Corrupción'!B415,'Riesgos de Corrupción'!$B$11:$B$100,0),64),"")</f>
        <v/>
      </c>
      <c r="I415" s="816" t="str">
        <f>IFERROR(INDEX('Controles de Corrupción'!$C$10:$AZ$251,MATCH('Mapa Riesgo Corrupción'!B415,'Controles de Corrupción'!$C$10:$C$251,0),33),"")</f>
        <v/>
      </c>
      <c r="J415" s="816" t="str">
        <f>IFERROR(INDEX('Controles de Corrupción'!$C$10:$AZ$251,MATCH('Mapa Riesgo Corrupción'!B415,'Controles de Corrupción'!$C$10:$C$251,0),36),"")</f>
        <v/>
      </c>
      <c r="K415" s="816" t="str">
        <f>IFERROR(INDEX('Controles de Corrupción'!$C$10:$AZ$251,MATCH('Mapa Riesgo Corrupción'!B415,'Controles de Corrupción'!$C$10:$C$251,0),37),"")</f>
        <v/>
      </c>
      <c r="L415" s="816" t="str">
        <f>IFERROR(INDEX('Controles de Corrupción'!$C$10:$AZ$251,MATCH('Mapa Riesgo Corrupción'!B415,'Controles de Corrupción'!$C$10:$C$251,0),38),"")</f>
        <v/>
      </c>
      <c r="M415" s="65" t="str">
        <f>IFERROR(INDEX('Controles de Corrupción'!$C$10:$AZ$251,MATCH(A415,'Controles de Corrupción'!$B$10:$B$251,0),4),"")</f>
        <v/>
      </c>
      <c r="N415" s="65" t="str">
        <f>IFERROR(INDEX('Controles de Corrupción'!$C$10:$AZ$251,MATCH(A415,'Controles de Corrupción'!$B$10:$B$251,0),40),"")</f>
        <v/>
      </c>
      <c r="O415" s="65" t="str">
        <f>IFERROR(INDEX('Controles de Corrupción'!$C$10:$AZ$251,MATCH(A415,'Controles de Corrupción'!$B$10:$B$251,0),41),"")</f>
        <v/>
      </c>
      <c r="P415" s="65" t="str">
        <f>IFERROR(INDEX('Controles de Corrupción'!$C$10:$AZ$251,MATCH(A415,'Controles de Corrupción'!$B$10:$B$251,0),42),"")</f>
        <v/>
      </c>
      <c r="Q415" s="57" t="str">
        <f>IFERROR(INDEX('Controles de Corrupción'!$C$10:$AZ$251,MATCH(A415,'Controles de Corrupción'!$B$10:$B$251,0),47),"")</f>
        <v/>
      </c>
    </row>
    <row r="416" spans="1:17" ht="51.75" customHeight="1" x14ac:dyDescent="0.25">
      <c r="A416" s="110" t="s">
        <v>1038</v>
      </c>
      <c r="B416" s="971"/>
      <c r="C416" s="974"/>
      <c r="D416" s="815"/>
      <c r="E416" s="976"/>
      <c r="F416" s="817"/>
      <c r="G416" s="817"/>
      <c r="H416" s="884"/>
      <c r="I416" s="817"/>
      <c r="J416" s="817"/>
      <c r="K416" s="817"/>
      <c r="L416" s="817"/>
      <c r="M416" s="65" t="str">
        <f>IFERROR(INDEX('Controles de Corrupción'!$C$10:$AZ$251,MATCH(A416,'Controles de Corrupción'!$B$10:$B$251,0),4),"")</f>
        <v/>
      </c>
      <c r="N416" s="65" t="str">
        <f>IFERROR(INDEX('Controles de Corrupción'!$C$10:$AZ$251,MATCH(A416,'Controles de Corrupción'!$B$10:$B$251,0),40),"")</f>
        <v/>
      </c>
      <c r="O416" s="65" t="str">
        <f>IFERROR(INDEX('Controles de Corrupción'!$C$10:$AZ$251,MATCH(A416,'Controles de Corrupción'!$B$10:$B$251,0),41),"")</f>
        <v/>
      </c>
      <c r="P416" s="65" t="str">
        <f>IFERROR(INDEX('Controles de Corrupción'!$C$10:$AZ$251,MATCH(A416,'Controles de Corrupción'!$B$10:$B$251,0),42),"")</f>
        <v/>
      </c>
      <c r="Q416" s="57" t="str">
        <f>IFERROR(INDEX('Controles de Corrupción'!$C$10:$AZ$251,MATCH(A416,'Controles de Corrupción'!$B$10:$B$251,0),47),"")</f>
        <v/>
      </c>
    </row>
    <row r="417" spans="1:18" ht="51.75" customHeight="1" x14ac:dyDescent="0.25">
      <c r="A417" s="110" t="s">
        <v>1039</v>
      </c>
      <c r="B417" s="971"/>
      <c r="C417" s="974"/>
      <c r="D417" s="815"/>
      <c r="E417" s="976"/>
      <c r="F417" s="817"/>
      <c r="G417" s="817"/>
      <c r="H417" s="884"/>
      <c r="I417" s="817"/>
      <c r="J417" s="817"/>
      <c r="K417" s="817"/>
      <c r="L417" s="817"/>
      <c r="M417" s="65" t="str">
        <f>IFERROR(INDEX('Controles de Corrupción'!$C$10:$AZ$251,MATCH(A417,'Controles de Corrupción'!$B$10:$B$251,0),4),"")</f>
        <v/>
      </c>
      <c r="N417" s="65" t="str">
        <f>IFERROR(INDEX('Controles de Corrupción'!$C$10:$AZ$251,MATCH(A417,'Controles de Corrupción'!$B$10:$B$251,0),40),"")</f>
        <v/>
      </c>
      <c r="O417" s="65" t="str">
        <f>IFERROR(INDEX('Controles de Corrupción'!$C$10:$AZ$251,MATCH(A417,'Controles de Corrupción'!$B$10:$B$251,0),41),"")</f>
        <v/>
      </c>
      <c r="P417" s="65" t="str">
        <f>IFERROR(INDEX('Controles de Corrupción'!$C$10:$AZ$251,MATCH(A417,'Controles de Corrupción'!$B$10:$B$251,0),42),"")</f>
        <v/>
      </c>
      <c r="Q417" s="57" t="str">
        <f>IFERROR(INDEX('Controles de Corrupción'!$C$10:$AZ$251,MATCH(A417,'Controles de Corrupción'!$B$10:$B$251,0),47),"")</f>
        <v/>
      </c>
    </row>
    <row r="418" spans="1:18" ht="51.75" customHeight="1" x14ac:dyDescent="0.25">
      <c r="A418" s="110" t="s">
        <v>1040</v>
      </c>
      <c r="B418" s="971"/>
      <c r="C418" s="974"/>
      <c r="D418" s="815"/>
      <c r="E418" s="976"/>
      <c r="F418" s="817"/>
      <c r="G418" s="817"/>
      <c r="H418" s="884"/>
      <c r="I418" s="817"/>
      <c r="J418" s="817"/>
      <c r="K418" s="817"/>
      <c r="L418" s="817"/>
      <c r="M418" s="65" t="str">
        <f>IFERROR(INDEX('Controles de Corrupción'!$C$10:$AZ$251,MATCH(A418,'Controles de Corrupción'!$B$10:$B$251,0),4),"")</f>
        <v/>
      </c>
      <c r="N418" s="65" t="str">
        <f>IFERROR(INDEX('Controles de Corrupción'!$C$10:$AZ$251,MATCH(A418,'Controles de Corrupción'!$B$10:$B$251,0),40),"")</f>
        <v/>
      </c>
      <c r="O418" s="65" t="str">
        <f>IFERROR(INDEX('Controles de Corrupción'!$C$10:$AZ$251,MATCH(A418,'Controles de Corrupción'!$B$10:$B$251,0),41),"")</f>
        <v/>
      </c>
      <c r="P418" s="65" t="str">
        <f>IFERROR(INDEX('Controles de Corrupción'!$C$10:$AZ$251,MATCH(A418,'Controles de Corrupción'!$B$10:$B$251,0),42),"")</f>
        <v/>
      </c>
      <c r="Q418" s="57" t="str">
        <f>IFERROR(INDEX('Controles de Corrupción'!$C$10:$AZ$251,MATCH(A418,'Controles de Corrupción'!$B$10:$B$251,0),47),"")</f>
        <v/>
      </c>
    </row>
    <row r="419" spans="1:18" ht="51.75" customHeight="1" x14ac:dyDescent="0.25">
      <c r="A419" s="110" t="s">
        <v>1041</v>
      </c>
      <c r="B419" s="971"/>
      <c r="C419" s="974"/>
      <c r="D419" s="815"/>
      <c r="E419" s="976"/>
      <c r="F419" s="817"/>
      <c r="G419" s="817"/>
      <c r="H419" s="884"/>
      <c r="I419" s="817"/>
      <c r="J419" s="817"/>
      <c r="K419" s="817"/>
      <c r="L419" s="817"/>
      <c r="M419" s="65" t="str">
        <f>IFERROR(INDEX('Controles de Corrupción'!$C$10:$AZ$251,MATCH(A419,'Controles de Corrupción'!$B$10:$B$251,0),4),"")</f>
        <v/>
      </c>
      <c r="N419" s="65" t="str">
        <f>IFERROR(INDEX('Controles de Corrupción'!$C$10:$AZ$251,MATCH(A419,'Controles de Corrupción'!$B$10:$B$251,0),40),"")</f>
        <v/>
      </c>
      <c r="O419" s="65" t="str">
        <f>IFERROR(INDEX('Controles de Corrupción'!$C$10:$AZ$251,MATCH(A419,'Controles de Corrupción'!$B$10:$B$251,0),41),"")</f>
        <v/>
      </c>
      <c r="P419" s="65" t="str">
        <f>IFERROR(INDEX('Controles de Corrupción'!$C$10:$AZ$251,MATCH(A419,'Controles de Corrupción'!$B$10:$B$251,0),42),"")</f>
        <v/>
      </c>
      <c r="Q419" s="57" t="str">
        <f>IFERROR(INDEX('Controles de Corrupción'!$C$10:$AZ$251,MATCH(A419,'Controles de Corrupción'!$B$10:$B$251,0),47),"")</f>
        <v/>
      </c>
    </row>
    <row r="420" spans="1:18" ht="51.75" customHeight="1" x14ac:dyDescent="0.25">
      <c r="A420" s="110" t="s">
        <v>1042</v>
      </c>
      <c r="B420" s="972"/>
      <c r="C420" s="974"/>
      <c r="D420" s="815"/>
      <c r="E420" s="976"/>
      <c r="F420" s="817"/>
      <c r="G420" s="817"/>
      <c r="H420" s="885"/>
      <c r="I420" s="817"/>
      <c r="J420" s="817"/>
      <c r="K420" s="817"/>
      <c r="L420" s="817"/>
      <c r="M420" s="65" t="str">
        <f>IFERROR(INDEX('Controles de Corrupción'!$C$10:$AZ$251,MATCH(A420,'Controles de Corrupción'!$B$10:$B$251,0),4),"")</f>
        <v/>
      </c>
      <c r="N420" s="65" t="str">
        <f>IFERROR(INDEX('Controles de Corrupción'!$C$10:$AZ$251,MATCH(A420,'Controles de Corrupción'!$B$10:$B$251,0),40),"")</f>
        <v/>
      </c>
      <c r="O420" s="65" t="str">
        <f>IFERROR(INDEX('Controles de Corrupción'!$C$10:$AZ$251,MATCH(A420,'Controles de Corrupción'!$B$10:$B$251,0),41),"")</f>
        <v/>
      </c>
      <c r="P420" s="65" t="str">
        <f>IFERROR(INDEX('Controles de Corrupción'!$C$10:$AZ$251,MATCH(A420,'Controles de Corrupción'!$B$10:$B$251,0),42),"")</f>
        <v/>
      </c>
      <c r="Q420" s="57" t="str">
        <f>IFERROR(INDEX('Controles de Corrupción'!$C$10:$AZ$251,MATCH(A420,'Controles de Corrupción'!$B$10:$B$251,0),47),"")</f>
        <v/>
      </c>
    </row>
    <row r="421" spans="1:18" ht="51.75" customHeight="1" x14ac:dyDescent="0.25">
      <c r="A421" s="110" t="s">
        <v>1043</v>
      </c>
      <c r="B421" s="970"/>
      <c r="C421" s="973" t="str">
        <f>IFERROR(INDEX('Riesgos de Corrupción'!$B$11:$BN$100,MATCH('Mapa Riesgo Corrupción'!B421,'Riesgos de Corrupción'!$B$11:$B$100,0),2),"")</f>
        <v/>
      </c>
      <c r="D421" s="814" t="str">
        <f>IFERROR(INDEX('Riesgos de Corrupción'!$B$11:$BN$100,MATCH('Mapa Riesgo Corrupción'!B421,'Riesgos de Corrupción'!$B$11:$B$100,0),4),"")</f>
        <v/>
      </c>
      <c r="E421" s="975" t="str">
        <f>IFERROR(INDEX('Riesgos de Corrupción'!$B$11:$BN$100,MATCH('Mapa Riesgo Corrupción'!B421,'Riesgos de Corrupción'!$B$11:$B$100,0),5),"")</f>
        <v/>
      </c>
      <c r="F421" s="816" t="str">
        <f>IFERROR(INDEX('Riesgos de Corrupción'!$B$11:$BN$100,MATCH('Mapa Riesgo Corrupción'!B421,'Riesgos de Corrupción'!$B$11:$B$100,0),18),"")</f>
        <v/>
      </c>
      <c r="G421" s="816" t="str">
        <f>IFERROR(INDEX('Riesgos de Corrupción'!$B$11:$BN$100,MATCH('Mapa Riesgo Corrupción'!B421,'Riesgos de Corrupción'!$B$11:$B$100,0),63),"")</f>
        <v/>
      </c>
      <c r="H421" s="883" t="str">
        <f>IFERROR(INDEX('Riesgos de Corrupción'!$B$11:$BN$100,MATCH('Mapa Riesgo Corrupción'!B421,'Riesgos de Corrupción'!$B$11:$B$100,0),64),"")</f>
        <v/>
      </c>
      <c r="I421" s="816" t="str">
        <f>IFERROR(INDEX('Controles de Corrupción'!$C$10:$AZ$251,MATCH('Mapa Riesgo Corrupción'!B421,'Controles de Corrupción'!$C$10:$C$251,0),33),"")</f>
        <v/>
      </c>
      <c r="J421" s="816" t="str">
        <f>IFERROR(INDEX('Controles de Corrupción'!$C$10:$AZ$251,MATCH('Mapa Riesgo Corrupción'!B421,'Controles de Corrupción'!$C$10:$C$251,0),36),"")</f>
        <v/>
      </c>
      <c r="K421" s="816" t="str">
        <f>IFERROR(INDEX('Controles de Corrupción'!$C$10:$AZ$251,MATCH('Mapa Riesgo Corrupción'!B421,'Controles de Corrupción'!$C$10:$C$251,0),37),"")</f>
        <v/>
      </c>
      <c r="L421" s="816" t="str">
        <f>IFERROR(INDEX('Controles de Corrupción'!$C$10:$AZ$251,MATCH('Mapa Riesgo Corrupción'!B421,'Controles de Corrupción'!$C$10:$C$251,0),38),"")</f>
        <v/>
      </c>
      <c r="M421" s="65" t="str">
        <f>IFERROR(INDEX('Controles de Corrupción'!$C$10:$AZ$251,MATCH(A421,'Controles de Corrupción'!$B$10:$B$251,0),4),"")</f>
        <v/>
      </c>
      <c r="N421" s="65" t="str">
        <f>IFERROR(INDEX('Controles de Corrupción'!$C$10:$AZ$251,MATCH(A421,'Controles de Corrupción'!$B$10:$B$251,0),40),"")</f>
        <v/>
      </c>
      <c r="O421" s="65" t="str">
        <f>IFERROR(INDEX('Controles de Corrupción'!$C$10:$AZ$251,MATCH(A421,'Controles de Corrupción'!$B$10:$B$251,0),41),"")</f>
        <v/>
      </c>
      <c r="P421" s="65" t="str">
        <f>IFERROR(INDEX('Controles de Corrupción'!$C$10:$AZ$251,MATCH(A421,'Controles de Corrupción'!$B$10:$B$251,0),42),"")</f>
        <v/>
      </c>
      <c r="Q421" s="57" t="str">
        <f>IFERROR(INDEX('Controles de Corrupción'!$C$10:$AZ$251,MATCH(A421,'Controles de Corrupción'!$B$10:$B$251,0),47),"")</f>
        <v/>
      </c>
    </row>
    <row r="422" spans="1:18" ht="51.75" customHeight="1" x14ac:dyDescent="0.25">
      <c r="A422" s="110" t="s">
        <v>1044</v>
      </c>
      <c r="B422" s="971"/>
      <c r="C422" s="974"/>
      <c r="D422" s="815"/>
      <c r="E422" s="976"/>
      <c r="F422" s="817"/>
      <c r="G422" s="817"/>
      <c r="H422" s="884"/>
      <c r="I422" s="817"/>
      <c r="J422" s="817"/>
      <c r="K422" s="817"/>
      <c r="L422" s="817"/>
      <c r="M422" s="65" t="str">
        <f>IFERROR(INDEX('Controles de Corrupción'!$C$10:$AZ$251,MATCH(A422,'Controles de Corrupción'!$B$10:$B$251,0),4),"")</f>
        <v/>
      </c>
      <c r="N422" s="65" t="str">
        <f>IFERROR(INDEX('Controles de Corrupción'!$C$10:$AZ$251,MATCH(A422,'Controles de Corrupción'!$B$10:$B$251,0),40),"")</f>
        <v/>
      </c>
      <c r="O422" s="65" t="str">
        <f>IFERROR(INDEX('Controles de Corrupción'!$C$10:$AZ$251,MATCH(A422,'Controles de Corrupción'!$B$10:$B$251,0),41),"")</f>
        <v/>
      </c>
      <c r="P422" s="65" t="str">
        <f>IFERROR(INDEX('Controles de Corrupción'!$C$10:$AZ$251,MATCH(A422,'Controles de Corrupción'!$B$10:$B$251,0),42),"")</f>
        <v/>
      </c>
      <c r="Q422" s="57" t="str">
        <f>IFERROR(INDEX('Controles de Corrupción'!$C$10:$AZ$251,MATCH(A422,'Controles de Corrupción'!$B$10:$B$251,0),47),"")</f>
        <v/>
      </c>
    </row>
    <row r="423" spans="1:18" ht="51.75" customHeight="1" x14ac:dyDescent="0.25">
      <c r="A423" s="110" t="s">
        <v>1045</v>
      </c>
      <c r="B423" s="971"/>
      <c r="C423" s="974"/>
      <c r="D423" s="815"/>
      <c r="E423" s="976"/>
      <c r="F423" s="817"/>
      <c r="G423" s="817"/>
      <c r="H423" s="884"/>
      <c r="I423" s="817"/>
      <c r="J423" s="817"/>
      <c r="K423" s="817"/>
      <c r="L423" s="817"/>
      <c r="M423" s="65" t="str">
        <f>IFERROR(INDEX('Controles de Corrupción'!$C$10:$AZ$251,MATCH(A423,'Controles de Corrupción'!$B$10:$B$251,0),4),"")</f>
        <v/>
      </c>
      <c r="N423" s="65" t="str">
        <f>IFERROR(INDEX('Controles de Corrupción'!$C$10:$AZ$251,MATCH(A423,'Controles de Corrupción'!$B$10:$B$251,0),40),"")</f>
        <v/>
      </c>
      <c r="O423" s="65" t="str">
        <f>IFERROR(INDEX('Controles de Corrupción'!$C$10:$AZ$251,MATCH(A423,'Controles de Corrupción'!$B$10:$B$251,0),41),"")</f>
        <v/>
      </c>
      <c r="P423" s="65" t="str">
        <f>IFERROR(INDEX('Controles de Corrupción'!$C$10:$AZ$251,MATCH(A423,'Controles de Corrupción'!$B$10:$B$251,0),42),"")</f>
        <v/>
      </c>
      <c r="Q423" s="57" t="str">
        <f>IFERROR(INDEX('Controles de Corrupción'!$C$10:$AZ$251,MATCH(A423,'Controles de Corrupción'!$B$10:$B$251,0),47),"")</f>
        <v/>
      </c>
    </row>
    <row r="424" spans="1:18" ht="51.75" customHeight="1" x14ac:dyDescent="0.25">
      <c r="A424" s="110" t="s">
        <v>1046</v>
      </c>
      <c r="B424" s="971"/>
      <c r="C424" s="974"/>
      <c r="D424" s="815"/>
      <c r="E424" s="976"/>
      <c r="F424" s="817"/>
      <c r="G424" s="817"/>
      <c r="H424" s="884"/>
      <c r="I424" s="817"/>
      <c r="J424" s="817"/>
      <c r="K424" s="817"/>
      <c r="L424" s="817"/>
      <c r="M424" s="65" t="str">
        <f>IFERROR(INDEX('Controles de Corrupción'!$C$10:$AZ$251,MATCH(A424,'Controles de Corrupción'!$B$10:$B$251,0),4),"")</f>
        <v/>
      </c>
      <c r="N424" s="65" t="str">
        <f>IFERROR(INDEX('Controles de Corrupción'!$C$10:$AZ$251,MATCH(A424,'Controles de Corrupción'!$B$10:$B$251,0),40),"")</f>
        <v/>
      </c>
      <c r="O424" s="65" t="str">
        <f>IFERROR(INDEX('Controles de Corrupción'!$C$10:$AZ$251,MATCH(A424,'Controles de Corrupción'!$B$10:$B$251,0),41),"")</f>
        <v/>
      </c>
      <c r="P424" s="65" t="str">
        <f>IFERROR(INDEX('Controles de Corrupción'!$C$10:$AZ$251,MATCH(A424,'Controles de Corrupción'!$B$10:$B$251,0),42),"")</f>
        <v/>
      </c>
      <c r="Q424" s="57" t="str">
        <f>IFERROR(INDEX('Controles de Corrupción'!$C$10:$AZ$251,MATCH(A424,'Controles de Corrupción'!$B$10:$B$251,0),47),"")</f>
        <v/>
      </c>
    </row>
    <row r="425" spans="1:18" ht="51.75" customHeight="1" x14ac:dyDescent="0.25">
      <c r="A425" s="110" t="s">
        <v>1047</v>
      </c>
      <c r="B425" s="971"/>
      <c r="C425" s="974"/>
      <c r="D425" s="815"/>
      <c r="E425" s="976"/>
      <c r="F425" s="817"/>
      <c r="G425" s="817"/>
      <c r="H425" s="884"/>
      <c r="I425" s="817"/>
      <c r="J425" s="817"/>
      <c r="K425" s="817"/>
      <c r="L425" s="817"/>
      <c r="M425" s="65" t="str">
        <f>IFERROR(INDEX('Controles de Corrupción'!$C$10:$AZ$251,MATCH(A425,'Controles de Corrupción'!$B$10:$B$251,0),4),"")</f>
        <v/>
      </c>
      <c r="N425" s="65" t="str">
        <f>IFERROR(INDEX('Controles de Corrupción'!$C$10:$AZ$251,MATCH(A425,'Controles de Corrupción'!$B$10:$B$251,0),40),"")</f>
        <v/>
      </c>
      <c r="O425" s="65" t="str">
        <f>IFERROR(INDEX('Controles de Corrupción'!$C$10:$AZ$251,MATCH(A425,'Controles de Corrupción'!$B$10:$B$251,0),41),"")</f>
        <v/>
      </c>
      <c r="P425" s="65" t="str">
        <f>IFERROR(INDEX('Controles de Corrupción'!$C$10:$AZ$251,MATCH(A425,'Controles de Corrupción'!$B$10:$B$251,0),42),"")</f>
        <v/>
      </c>
      <c r="Q425" s="57" t="str">
        <f>IFERROR(INDEX('Controles de Corrupción'!$C$10:$AZ$251,MATCH(A425,'Controles de Corrupción'!$B$10:$B$251,0),47),"")</f>
        <v/>
      </c>
    </row>
    <row r="426" spans="1:18" ht="51.75" customHeight="1" x14ac:dyDescent="0.25">
      <c r="A426" s="110" t="s">
        <v>1048</v>
      </c>
      <c r="B426" s="972"/>
      <c r="C426" s="974"/>
      <c r="D426" s="815"/>
      <c r="E426" s="976"/>
      <c r="F426" s="817"/>
      <c r="G426" s="817"/>
      <c r="H426" s="885"/>
      <c r="I426" s="817"/>
      <c r="J426" s="817"/>
      <c r="K426" s="817"/>
      <c r="L426" s="817"/>
      <c r="M426" s="65" t="str">
        <f>IFERROR(INDEX('Controles de Corrupción'!$C$10:$AZ$251,MATCH(A426,'Controles de Corrupción'!$B$10:$B$251,0),4),"")</f>
        <v/>
      </c>
      <c r="N426" s="65" t="str">
        <f>IFERROR(INDEX('Controles de Corrupción'!$C$10:$AZ$251,MATCH(A426,'Controles de Corrupción'!$B$10:$B$251,0),40),"")</f>
        <v/>
      </c>
      <c r="O426" s="65" t="str">
        <f>IFERROR(INDEX('Controles de Corrupción'!$C$10:$AZ$251,MATCH(A426,'Controles de Corrupción'!$B$10:$B$251,0),41),"")</f>
        <v/>
      </c>
      <c r="P426" s="65" t="str">
        <f>IFERROR(INDEX('Controles de Corrupción'!$C$10:$AZ$251,MATCH(A426,'Controles de Corrupción'!$B$10:$B$251,0),42),"")</f>
        <v/>
      </c>
      <c r="Q426" s="57" t="str">
        <f>IFERROR(INDEX('Controles de Corrupción'!$C$10:$AZ$251,MATCH(A426,'Controles de Corrupción'!$B$10:$B$251,0),47),"")</f>
        <v/>
      </c>
      <c r="R426" s="106"/>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LxBAYkxoecX/xQDyzc4hbTvNu567K/jWzBPEfG4igAyrJHHLTsejPeQMG1tZ5En928PF1eSHvFt6YlXLsrCLDA==" saltValue="v8ENbOeWyIjaifZdIOe8NQ==" spinCount="100000" sheet="1"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1"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topLeftCell="AK1" zoomScale="70" zoomScaleNormal="70" workbookViewId="0">
      <selection activeCell="AK10" sqref="AK10:AP20"/>
    </sheetView>
  </sheetViews>
  <sheetFormatPr baseColWidth="10" defaultColWidth="11.42578125" defaultRowHeight="16.5" x14ac:dyDescent="0.3"/>
  <cols>
    <col min="1" max="1" width="4" style="224" bestFit="1" customWidth="1"/>
    <col min="2" max="2" width="21.28515625" style="224" customWidth="1"/>
    <col min="3" max="3" width="25.5703125" style="224" customWidth="1"/>
    <col min="4" max="4" width="20.85546875" style="224" customWidth="1"/>
    <col min="5" max="5" width="34.5703125" style="224" customWidth="1"/>
    <col min="6" max="6" width="32.5703125" style="224" customWidth="1"/>
    <col min="7" max="7" width="32.42578125" style="199" customWidth="1"/>
    <col min="8" max="9" width="19" style="225" customWidth="1"/>
    <col min="10" max="10" width="25" style="225" customWidth="1"/>
    <col min="11" max="11" width="17.85546875" style="199" customWidth="1"/>
    <col min="12" max="12" width="16.5703125" style="199" customWidth="1"/>
    <col min="13" max="13" width="6.28515625" style="199" bestFit="1" customWidth="1"/>
    <col min="14" max="14" width="27.28515625" style="199" bestFit="1" customWidth="1"/>
    <col min="15" max="15" width="30.5703125" style="199" hidden="1" customWidth="1"/>
    <col min="16" max="16" width="17.5703125" style="199" customWidth="1"/>
    <col min="17" max="17" width="6.28515625" style="199" bestFit="1" customWidth="1"/>
    <col min="18" max="18" width="16" style="199" customWidth="1"/>
    <col min="19" max="19" width="5.85546875" style="397" customWidth="1"/>
    <col min="20" max="20" width="67.85546875" style="199" customWidth="1"/>
    <col min="21" max="21" width="15.140625" style="199" bestFit="1" customWidth="1"/>
    <col min="22" max="22" width="6.85546875" style="199" customWidth="1"/>
    <col min="23" max="23" width="5" style="199" customWidth="1"/>
    <col min="24" max="24" width="5.5703125" style="199" customWidth="1"/>
    <col min="25" max="25" width="7.140625" style="199" customWidth="1"/>
    <col min="26" max="26" width="6.7109375" style="199" customWidth="1"/>
    <col min="27" max="27" width="7.5703125" style="199" customWidth="1"/>
    <col min="28" max="28" width="38.28515625" style="199" hidden="1" customWidth="1"/>
    <col min="29" max="29" width="8.7109375" style="199" customWidth="1"/>
    <col min="30" max="30" width="10.28515625" style="199" customWidth="1"/>
    <col min="31" max="31" width="9.28515625" style="199" customWidth="1"/>
    <col min="32" max="32" width="9.140625" style="199" customWidth="1"/>
    <col min="33" max="33" width="8.42578125" style="199" customWidth="1"/>
    <col min="34" max="34" width="7.28515625" style="199" customWidth="1"/>
    <col min="35" max="35" width="45.140625" style="199" customWidth="1"/>
    <col min="36" max="36" width="36" style="199" customWidth="1"/>
    <col min="37" max="37" width="29.42578125" style="199" bestFit="1" customWidth="1"/>
    <col min="38" max="38" width="25.42578125" style="199" bestFit="1" customWidth="1"/>
    <col min="39" max="39" width="49.42578125" style="199" customWidth="1"/>
    <col min="40" max="40" width="17.7109375" style="199" customWidth="1"/>
    <col min="41" max="41" width="79.140625" style="199" customWidth="1"/>
    <col min="42" max="42" width="42.85546875" style="199" customWidth="1"/>
    <col min="43" max="43" width="26.7109375" style="199" customWidth="1"/>
    <col min="44" max="44" width="31.85546875" style="199" customWidth="1"/>
    <col min="45" max="16384" width="11.42578125" style="199"/>
  </cols>
  <sheetData>
    <row r="1" spans="1:72" s="198" customFormat="1" ht="134.44999999999999" customHeight="1" x14ac:dyDescent="0.3">
      <c r="A1" s="996"/>
      <c r="B1" s="997"/>
      <c r="C1" s="997"/>
      <c r="D1" s="997"/>
      <c r="E1" s="997"/>
      <c r="F1" s="997"/>
      <c r="G1" s="997"/>
      <c r="H1" s="997"/>
      <c r="I1" s="997"/>
      <c r="J1" s="997"/>
      <c r="K1" s="997"/>
      <c r="L1" s="997"/>
      <c r="M1" s="997"/>
      <c r="N1" s="997"/>
      <c r="O1" s="997"/>
      <c r="P1" s="997"/>
      <c r="Q1" s="997"/>
      <c r="R1" s="997"/>
      <c r="S1" s="997"/>
      <c r="T1" s="997"/>
      <c r="U1" s="997"/>
      <c r="V1" s="997"/>
      <c r="W1" s="997"/>
      <c r="X1" s="997"/>
      <c r="Y1" s="997"/>
      <c r="Z1" s="997"/>
      <c r="AA1" s="997"/>
      <c r="AB1" s="997"/>
      <c r="AC1" s="997"/>
      <c r="AD1" s="997"/>
      <c r="AE1" s="997"/>
      <c r="AF1" s="997"/>
      <c r="AG1" s="997"/>
      <c r="AH1" s="997"/>
      <c r="AI1" s="997"/>
      <c r="AJ1" s="997"/>
      <c r="AK1" s="997"/>
      <c r="AL1" s="997"/>
      <c r="AM1" s="997"/>
      <c r="AN1" s="997"/>
      <c r="AO1" s="997"/>
      <c r="AP1" s="997"/>
      <c r="AQ1" s="998"/>
    </row>
    <row r="2" spans="1:72" s="198" customFormat="1" ht="24" customHeight="1" x14ac:dyDescent="0.3">
      <c r="A2" s="999"/>
      <c r="B2" s="1000"/>
      <c r="C2" s="1000"/>
      <c r="D2" s="1000"/>
      <c r="E2" s="1000"/>
      <c r="F2" s="1000"/>
      <c r="G2" s="1000"/>
      <c r="H2" s="1000"/>
      <c r="I2" s="1000"/>
      <c r="J2" s="1000"/>
      <c r="K2" s="1000"/>
      <c r="L2" s="1000"/>
      <c r="M2" s="1000"/>
      <c r="N2" s="1000"/>
      <c r="O2" s="1000"/>
      <c r="P2" s="1000"/>
      <c r="Q2" s="1000"/>
      <c r="R2" s="1000"/>
      <c r="S2" s="1000"/>
      <c r="T2" s="1000"/>
      <c r="U2" s="1000"/>
      <c r="V2" s="1000"/>
      <c r="W2" s="1000"/>
      <c r="X2" s="1000"/>
      <c r="Y2" s="1000"/>
      <c r="Z2" s="1000"/>
      <c r="AA2" s="1000"/>
      <c r="AB2" s="1000"/>
      <c r="AC2" s="1000"/>
      <c r="AD2" s="1000"/>
      <c r="AE2" s="1000"/>
      <c r="AF2" s="1000"/>
      <c r="AG2" s="1000"/>
      <c r="AH2" s="1000"/>
      <c r="AI2" s="1000"/>
      <c r="AJ2" s="1000"/>
      <c r="AK2" s="1000"/>
      <c r="AL2" s="1000"/>
      <c r="AM2" s="1000"/>
      <c r="AN2" s="1000"/>
      <c r="AO2" s="1000"/>
      <c r="AP2" s="1000"/>
      <c r="AQ2" s="1001"/>
    </row>
    <row r="3" spans="1:72" x14ac:dyDescent="0.3">
      <c r="A3" s="200"/>
      <c r="B3" s="200"/>
      <c r="C3" s="200"/>
      <c r="D3" s="201"/>
      <c r="E3" s="200"/>
      <c r="F3" s="200"/>
      <c r="G3" s="198"/>
      <c r="H3" s="202"/>
      <c r="I3" s="202"/>
      <c r="J3" s="202"/>
      <c r="K3" s="198"/>
      <c r="L3" s="198"/>
      <c r="M3" s="198"/>
      <c r="N3" s="198"/>
      <c r="O3" s="198"/>
      <c r="P3" s="198"/>
      <c r="Q3" s="198"/>
      <c r="R3" s="198"/>
      <c r="S3" s="395"/>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row>
    <row r="4" spans="1:72" ht="26.45" customHeight="1" x14ac:dyDescent="0.3">
      <c r="A4" s="848" t="s">
        <v>508</v>
      </c>
      <c r="B4" s="856"/>
      <c r="C4" s="856"/>
      <c r="D4" s="849"/>
      <c r="E4" s="1006" t="s">
        <v>103</v>
      </c>
      <c r="F4" s="1007"/>
      <c r="G4" s="1007"/>
      <c r="H4" s="1007"/>
      <c r="I4" s="1007"/>
      <c r="J4" s="1007"/>
      <c r="K4" s="1007"/>
      <c r="L4" s="1007"/>
      <c r="M4" s="1007"/>
      <c r="N4" s="1007"/>
      <c r="O4" s="1007"/>
      <c r="P4" s="1007"/>
      <c r="Q4" s="1007"/>
      <c r="R4" s="1008"/>
      <c r="S4" s="1009"/>
      <c r="T4" s="1009"/>
      <c r="U4" s="1009"/>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row>
    <row r="5" spans="1:72" ht="50.25" customHeight="1" x14ac:dyDescent="0.3">
      <c r="A5" s="848" t="s">
        <v>509</v>
      </c>
      <c r="B5" s="856"/>
      <c r="C5" s="856"/>
      <c r="D5" s="856"/>
      <c r="E5" s="993" t="str">
        <f>IFERROR(INDEX(Tabla10[],MATCH(E4,Tabla10[PROCESOS],0),2)," ")</f>
        <v>Realizar el proceso contractual, para la adquisición de Bienes y servicios que requiera el Ministerio del Interior para el ejercicio de sus funciones, en observancia de la normatividad vigente.</v>
      </c>
      <c r="F5" s="994"/>
      <c r="G5" s="994"/>
      <c r="H5" s="994"/>
      <c r="I5" s="994"/>
      <c r="J5" s="994"/>
      <c r="K5" s="994"/>
      <c r="L5" s="994"/>
      <c r="M5" s="994"/>
      <c r="N5" s="994"/>
      <c r="O5" s="994"/>
      <c r="P5" s="994"/>
      <c r="Q5" s="994"/>
      <c r="R5" s="994"/>
      <c r="S5" s="994"/>
      <c r="T5" s="994"/>
      <c r="U5" s="994"/>
      <c r="V5" s="994"/>
      <c r="W5" s="994"/>
      <c r="X5" s="994"/>
      <c r="Y5" s="994"/>
      <c r="Z5" s="994"/>
      <c r="AA5" s="994"/>
      <c r="AB5" s="994"/>
      <c r="AC5" s="994"/>
      <c r="AD5" s="994"/>
      <c r="AE5" s="994"/>
      <c r="AF5" s="994"/>
      <c r="AG5" s="994"/>
      <c r="AH5" s="994"/>
      <c r="AI5" s="994"/>
      <c r="AJ5" s="994"/>
      <c r="AK5" s="994"/>
      <c r="AL5" s="994"/>
      <c r="AM5" s="994"/>
      <c r="AN5" s="994"/>
      <c r="AO5" s="994"/>
      <c r="AP5" s="994"/>
      <c r="AQ5" s="995"/>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row>
    <row r="6" spans="1:72" ht="49.7" customHeight="1" x14ac:dyDescent="0.3">
      <c r="A6" s="848" t="s">
        <v>510</v>
      </c>
      <c r="B6" s="856"/>
      <c r="C6" s="856"/>
      <c r="D6" s="856"/>
      <c r="E6" s="993" t="str">
        <f>IFERROR(INDEX(Tabla10[],MATCH(E4,Tabla10[PROCESOS],0),3),"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F6" s="994"/>
      <c r="G6" s="994"/>
      <c r="H6" s="994"/>
      <c r="I6" s="994"/>
      <c r="J6" s="994"/>
      <c r="K6" s="994"/>
      <c r="L6" s="994"/>
      <c r="M6" s="994"/>
      <c r="N6" s="994"/>
      <c r="O6" s="994"/>
      <c r="P6" s="994"/>
      <c r="Q6" s="994"/>
      <c r="R6" s="994"/>
      <c r="S6" s="994"/>
      <c r="T6" s="994"/>
      <c r="U6" s="994"/>
      <c r="V6" s="994"/>
      <c r="W6" s="994"/>
      <c r="X6" s="994"/>
      <c r="Y6" s="994"/>
      <c r="Z6" s="994"/>
      <c r="AA6" s="994"/>
      <c r="AB6" s="994"/>
      <c r="AC6" s="994"/>
      <c r="AD6" s="994"/>
      <c r="AE6" s="994"/>
      <c r="AF6" s="994"/>
      <c r="AG6" s="994"/>
      <c r="AH6" s="994"/>
      <c r="AI6" s="994"/>
      <c r="AJ6" s="994"/>
      <c r="AK6" s="994"/>
      <c r="AL6" s="994"/>
      <c r="AM6" s="994"/>
      <c r="AN6" s="994"/>
      <c r="AO6" s="994"/>
      <c r="AP6" s="994"/>
      <c r="AQ6" s="995"/>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row>
    <row r="7" spans="1:72" x14ac:dyDescent="0.3">
      <c r="A7" s="1002" t="s">
        <v>511</v>
      </c>
      <c r="B7" s="1003"/>
      <c r="C7" s="1003"/>
      <c r="D7" s="1003"/>
      <c r="E7" s="1004"/>
      <c r="F7" s="1004"/>
      <c r="G7" s="1004"/>
      <c r="H7" s="1004"/>
      <c r="I7" s="1004"/>
      <c r="J7" s="1004"/>
      <c r="K7" s="1005"/>
      <c r="L7" s="988" t="s">
        <v>512</v>
      </c>
      <c r="M7" s="1004"/>
      <c r="N7" s="1004"/>
      <c r="O7" s="1004"/>
      <c r="P7" s="1004"/>
      <c r="Q7" s="1004"/>
      <c r="R7" s="1005"/>
      <c r="S7" s="988" t="s">
        <v>513</v>
      </c>
      <c r="T7" s="1004"/>
      <c r="U7" s="1004"/>
      <c r="V7" s="1004"/>
      <c r="W7" s="1004"/>
      <c r="X7" s="1004"/>
      <c r="Y7" s="1004"/>
      <c r="Z7" s="1004"/>
      <c r="AA7" s="1005"/>
      <c r="AB7" s="988" t="s">
        <v>514</v>
      </c>
      <c r="AC7" s="1004"/>
      <c r="AD7" s="1004"/>
      <c r="AE7" s="1004"/>
      <c r="AF7" s="1004"/>
      <c r="AG7" s="1004"/>
      <c r="AH7" s="1005"/>
      <c r="AI7" s="988" t="s">
        <v>515</v>
      </c>
      <c r="AJ7" s="1004"/>
      <c r="AK7" s="1004"/>
      <c r="AL7" s="1004"/>
      <c r="AM7" s="1004"/>
      <c r="AN7" s="1004"/>
      <c r="AO7" s="584" t="s">
        <v>516</v>
      </c>
      <c r="AP7" s="585"/>
      <c r="AQ7" s="435"/>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row>
    <row r="8" spans="1:72" ht="16.5" customHeight="1" x14ac:dyDescent="0.3">
      <c r="A8" s="981" t="s">
        <v>517</v>
      </c>
      <c r="B8" s="983" t="s">
        <v>255</v>
      </c>
      <c r="C8" s="983" t="s">
        <v>1363</v>
      </c>
      <c r="D8" s="983" t="s">
        <v>463</v>
      </c>
      <c r="E8" s="986" t="s">
        <v>465</v>
      </c>
      <c r="F8" s="986" t="s">
        <v>467</v>
      </c>
      <c r="G8" s="1010" t="s">
        <v>469</v>
      </c>
      <c r="H8" s="985" t="s">
        <v>535</v>
      </c>
      <c r="I8" s="985" t="s">
        <v>1364</v>
      </c>
      <c r="J8" s="985" t="s">
        <v>1365</v>
      </c>
      <c r="K8" s="986" t="s">
        <v>518</v>
      </c>
      <c r="L8" s="1011" t="s">
        <v>519</v>
      </c>
      <c r="M8" s="989" t="s">
        <v>520</v>
      </c>
      <c r="N8" s="985" t="s">
        <v>521</v>
      </c>
      <c r="O8" s="985" t="s">
        <v>522</v>
      </c>
      <c r="P8" s="987" t="s">
        <v>523</v>
      </c>
      <c r="Q8" s="989" t="s">
        <v>520</v>
      </c>
      <c r="R8" s="986" t="s">
        <v>477</v>
      </c>
      <c r="S8" s="991" t="s">
        <v>524</v>
      </c>
      <c r="T8" s="990" t="s">
        <v>479</v>
      </c>
      <c r="U8" s="985" t="s">
        <v>481</v>
      </c>
      <c r="V8" s="990" t="s">
        <v>525</v>
      </c>
      <c r="W8" s="990"/>
      <c r="X8" s="990"/>
      <c r="Y8" s="990"/>
      <c r="Z8" s="990"/>
      <c r="AA8" s="990"/>
      <c r="AB8" s="984" t="s">
        <v>526</v>
      </c>
      <c r="AC8" s="984" t="s">
        <v>527</v>
      </c>
      <c r="AD8" s="984" t="s">
        <v>520</v>
      </c>
      <c r="AE8" s="984" t="s">
        <v>528</v>
      </c>
      <c r="AF8" s="984" t="s">
        <v>520</v>
      </c>
      <c r="AG8" s="984" t="s">
        <v>529</v>
      </c>
      <c r="AH8" s="991" t="s">
        <v>497</v>
      </c>
      <c r="AI8" s="990" t="s">
        <v>515</v>
      </c>
      <c r="AJ8" s="990" t="s">
        <v>530</v>
      </c>
      <c r="AK8" s="990" t="s">
        <v>531</v>
      </c>
      <c r="AL8" s="990" t="s">
        <v>532</v>
      </c>
      <c r="AM8" s="990" t="s">
        <v>516</v>
      </c>
      <c r="AN8" s="990" t="s">
        <v>501</v>
      </c>
      <c r="AO8" s="578" t="s">
        <v>533</v>
      </c>
      <c r="AP8" s="566" t="s">
        <v>534</v>
      </c>
      <c r="AQ8" s="567"/>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row>
    <row r="9" spans="1:72" s="205" customFormat="1" ht="94.7" customHeight="1" x14ac:dyDescent="0.25">
      <c r="A9" s="982"/>
      <c r="B9" s="983" t="s">
        <v>255</v>
      </c>
      <c r="C9" s="983"/>
      <c r="D9" s="983"/>
      <c r="E9" s="990"/>
      <c r="F9" s="990"/>
      <c r="G9" s="983"/>
      <c r="H9" s="986"/>
      <c r="I9" s="986" t="s">
        <v>1366</v>
      </c>
      <c r="J9" s="986"/>
      <c r="K9" s="990"/>
      <c r="L9" s="986"/>
      <c r="M9" s="988"/>
      <c r="N9" s="986"/>
      <c r="O9" s="986"/>
      <c r="P9" s="988"/>
      <c r="Q9" s="988"/>
      <c r="R9" s="990"/>
      <c r="S9" s="992"/>
      <c r="T9" s="990"/>
      <c r="U9" s="986"/>
      <c r="V9" s="203" t="s">
        <v>535</v>
      </c>
      <c r="W9" s="203" t="s">
        <v>536</v>
      </c>
      <c r="X9" s="203" t="s">
        <v>537</v>
      </c>
      <c r="Y9" s="203" t="s">
        <v>538</v>
      </c>
      <c r="Z9" s="203" t="s">
        <v>539</v>
      </c>
      <c r="AA9" s="203" t="s">
        <v>540</v>
      </c>
      <c r="AB9" s="984"/>
      <c r="AC9" s="984"/>
      <c r="AD9" s="984"/>
      <c r="AE9" s="984"/>
      <c r="AF9" s="984"/>
      <c r="AG9" s="984"/>
      <c r="AH9" s="992"/>
      <c r="AI9" s="990"/>
      <c r="AJ9" s="990"/>
      <c r="AK9" s="990"/>
      <c r="AL9" s="990"/>
      <c r="AM9" s="990"/>
      <c r="AN9" s="990"/>
      <c r="AO9" s="578"/>
      <c r="AP9" s="566"/>
      <c r="AQ9" s="567"/>
      <c r="AR9" s="204"/>
      <c r="AS9" s="204"/>
      <c r="AT9" s="204"/>
      <c r="AU9" s="204"/>
      <c r="AV9" s="204"/>
      <c r="AW9" s="204"/>
      <c r="AX9" s="204"/>
      <c r="AY9" s="204"/>
      <c r="AZ9" s="204"/>
      <c r="BA9" s="204"/>
      <c r="BB9" s="204"/>
      <c r="BC9" s="204"/>
      <c r="BD9" s="204"/>
      <c r="BE9" s="204"/>
      <c r="BF9" s="204"/>
      <c r="BG9" s="204"/>
      <c r="BH9" s="204"/>
      <c r="BI9" s="204"/>
      <c r="BJ9" s="204"/>
      <c r="BK9" s="204"/>
      <c r="BL9" s="204"/>
      <c r="BM9" s="204"/>
      <c r="BN9" s="204"/>
      <c r="BO9" s="204"/>
      <c r="BP9" s="204"/>
      <c r="BQ9" s="204"/>
      <c r="BR9" s="204"/>
      <c r="BS9" s="204"/>
      <c r="BT9" s="204"/>
    </row>
    <row r="10" spans="1:72" s="219" customFormat="1" ht="125.25" customHeight="1" x14ac:dyDescent="0.25">
      <c r="A10" s="873">
        <v>1</v>
      </c>
      <c r="B10" s="1015" t="s">
        <v>1142</v>
      </c>
      <c r="C10" s="1015" t="s">
        <v>1147</v>
      </c>
      <c r="D10" s="642" t="s">
        <v>541</v>
      </c>
      <c r="E10" s="642" t="s">
        <v>1367</v>
      </c>
      <c r="F10" s="642" t="s">
        <v>1368</v>
      </c>
      <c r="G10" s="645" t="s">
        <v>1369</v>
      </c>
      <c r="H10" s="642" t="s">
        <v>1370</v>
      </c>
      <c r="I10" s="642" t="s">
        <v>1371</v>
      </c>
      <c r="J10" s="313" t="s">
        <v>1372</v>
      </c>
      <c r="K10" s="648">
        <v>570</v>
      </c>
      <c r="L10" s="651" t="str">
        <f>IF(K10&lt;=0,"",IF(K10&lt;=2,"Muy Baja",IF(K10&lt;=24,"Baja",IF(K10&lt;=500,"Media",IF(K10&lt;=5000,"Alta","Muy Alta")))))</f>
        <v>Alta</v>
      </c>
      <c r="M10" s="654">
        <f>IF(L10="","",IF(L10="Muy Baja",0.2,IF(L10="Baja",0.4,IF(L10="Media",0.6,IF(L10="Alta",0.8,IF(L10="Muy Alta",1,))))))</f>
        <v>0.8</v>
      </c>
      <c r="N10" s="657" t="s">
        <v>1088</v>
      </c>
      <c r="O10" s="654" t="str">
        <f>IF(NOT(ISERROR(MATCH(N10,'Tabla Impacto'!$B$221:$B$223,0))),'Tabla Impacto'!$F$223&amp;"Por favor no seleccionar los criterios de impacto(Afectación Económica o presupuestal y Pérdida Reputacional)",N10)</f>
        <v xml:space="preserve">     El riesgo afecta la imagen de de la entidad con efecto publicitario sostenido a nivel de sector administrativo, nivel departamental o municipal</v>
      </c>
      <c r="P10" s="651" t="str">
        <f>IF(OR(O10='Tabla Impacto'!$C$11,O10='Tabla Impacto'!$D$11),"Leve",IF(OR(O10='Tabla Impacto'!$C$12,O10='Tabla Impacto'!$D$12),"Menor",IF(OR(O10='Tabla Impacto'!$C$13,O10='Tabla Impacto'!$D$13),"Moderado",IF(OR(O10='Tabla Impacto'!$C$14,O10='Tabla Impacto'!$D$14),"Mayor",IF(OR(O10='Tabla Impacto'!$C$15,O10='Tabla Impacto'!$D$15),"Catastrófico","")))))</f>
        <v>Mayor</v>
      </c>
      <c r="Q10" s="654">
        <f>IF(P10="","",IF(P10="Leve",0.2,IF(P10="Menor",0.4,IF(P10="Moderado",0.6,IF(P10="Mayor",0.8,IF(P10="Catastrófico",1,))))))</f>
        <v>0.8</v>
      </c>
      <c r="R10" s="660"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Alto</v>
      </c>
      <c r="S10" s="320">
        <v>1</v>
      </c>
      <c r="T10" s="440" t="s">
        <v>1373</v>
      </c>
      <c r="U10" s="207" t="str">
        <f t="shared" ref="U10:U41" si="0">IF(OR(V10="Preventivo",V10="Detectivo"),"Probabilidad",IF(V10="Correctivo","Impacto",""))</f>
        <v>Probabilidad</v>
      </c>
      <c r="V10" s="208" t="s">
        <v>548</v>
      </c>
      <c r="W10" s="208" t="s">
        <v>549</v>
      </c>
      <c r="X10" s="209" t="str">
        <f t="shared" ref="X10:X41" si="1">IF(AND(V10="Preventivo",W10="Automático"),"50%",IF(AND(V10="Preventivo",W10="Manual"),"40%",IF(AND(V10="Detectivo",W10="Automático"),"40%",IF(AND(V10="Detectivo",W10="Manual"),"30%",IF(AND(V10="Correctivo",W10="Automático"),"35%",IF(AND(V10="Correctivo",W10="Manual"),"25%",""))))))</f>
        <v>40%</v>
      </c>
      <c r="Y10" s="208" t="s">
        <v>550</v>
      </c>
      <c r="Z10" s="208" t="s">
        <v>551</v>
      </c>
      <c r="AA10" s="208" t="s">
        <v>552</v>
      </c>
      <c r="AB10" s="210">
        <f>IFERROR(IF(U10="Probabilidad",(M10-(+M10*X10)),IF(U10="Impacto",M10,"")),"")</f>
        <v>0.48</v>
      </c>
      <c r="AC10" s="211" t="str">
        <f>IFERROR(IF(AB10="","",IF(AB10&lt;=0.2,"Muy Baja",IF(AB10&lt;=0.4,"Baja",IF(AB10&lt;=0.6,"Media",IF(AB10&lt;=0.8,"Alta","Muy Alta"))))),"")</f>
        <v>Media</v>
      </c>
      <c r="AD10" s="212">
        <f t="shared" ref="AD10:AD41" si="2">+AB10</f>
        <v>0.48</v>
      </c>
      <c r="AE10" s="211" t="str">
        <f>IFERROR(IF(AF10="","",IF(AF10&lt;=0.2,"Leve",IF(AF10&lt;=0.4,"Menor",IF(AF10&lt;=0.6,"Moderado",IF(AF10&lt;=0.8,"Mayor","Catastrófico"))))),"")</f>
        <v>Mayor</v>
      </c>
      <c r="AF10" s="212">
        <f>IFERROR(IF(U10="Impacto",(Q10-(+Q10*X10)),IF(U10="Probabilidad",Q10,"")),"")</f>
        <v>0.8</v>
      </c>
      <c r="AG10" s="213"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Alto</v>
      </c>
      <c r="AH10" s="214"/>
      <c r="AI10" s="215"/>
      <c r="AJ10" s="216"/>
      <c r="AK10" s="450"/>
      <c r="AL10" s="450"/>
      <c r="AM10" s="451"/>
      <c r="AN10" s="456"/>
      <c r="AO10" s="457" t="s">
        <v>1374</v>
      </c>
      <c r="AP10" s="457"/>
      <c r="AQ10" s="338"/>
      <c r="AR10" s="218"/>
      <c r="AS10" s="218"/>
      <c r="AT10" s="218"/>
      <c r="AU10" s="218"/>
      <c r="AV10" s="218"/>
      <c r="AW10" s="218"/>
      <c r="AX10" s="218"/>
      <c r="AY10" s="218"/>
      <c r="AZ10" s="218"/>
      <c r="BA10" s="218"/>
      <c r="BB10" s="218"/>
      <c r="BC10" s="218"/>
      <c r="BD10" s="218"/>
      <c r="BE10" s="218"/>
      <c r="BF10" s="218"/>
      <c r="BG10" s="218"/>
      <c r="BH10" s="218"/>
      <c r="BI10" s="218"/>
      <c r="BJ10" s="218"/>
      <c r="BK10" s="218"/>
      <c r="BL10" s="218"/>
      <c r="BM10" s="218"/>
      <c r="BN10" s="218"/>
      <c r="BO10" s="218"/>
      <c r="BP10" s="218"/>
      <c r="BQ10" s="218"/>
      <c r="BR10" s="218"/>
      <c r="BS10" s="218"/>
      <c r="BT10" s="218"/>
    </row>
    <row r="11" spans="1:72" ht="222.75" customHeight="1" x14ac:dyDescent="0.3">
      <c r="A11" s="874"/>
      <c r="B11" s="1016"/>
      <c r="C11" s="1016"/>
      <c r="D11" s="643"/>
      <c r="E11" s="643"/>
      <c r="F11" s="643"/>
      <c r="G11" s="646"/>
      <c r="H11" s="643"/>
      <c r="I11" s="643"/>
      <c r="J11" s="314" t="s">
        <v>1375</v>
      </c>
      <c r="K11" s="649"/>
      <c r="L11" s="652"/>
      <c r="M11" s="655"/>
      <c r="N11" s="658"/>
      <c r="O11" s="655">
        <f>IF(NOT(ISERROR(MATCH(N11,_xlfn.ANCHORARRAY(G22),0))),M24&amp;"Por favor no seleccionar los criterios de impacto",N11)</f>
        <v>0</v>
      </c>
      <c r="P11" s="652"/>
      <c r="Q11" s="655"/>
      <c r="R11" s="661"/>
      <c r="S11" s="320">
        <v>2</v>
      </c>
      <c r="T11" s="440" t="s">
        <v>1376</v>
      </c>
      <c r="U11" s="207" t="str">
        <f t="shared" si="0"/>
        <v>Probabilidad</v>
      </c>
      <c r="V11" s="208" t="s">
        <v>548</v>
      </c>
      <c r="W11" s="208" t="s">
        <v>549</v>
      </c>
      <c r="X11" s="209" t="str">
        <f t="shared" si="1"/>
        <v>40%</v>
      </c>
      <c r="Y11" s="208" t="s">
        <v>550</v>
      </c>
      <c r="Z11" s="208" t="s">
        <v>1117</v>
      </c>
      <c r="AA11" s="208" t="s">
        <v>552</v>
      </c>
      <c r="AB11" s="210">
        <f>IFERROR(IF(AND(U10="Probabilidad",U11="Probabilidad"),(AD10-(+AD10*X11)),IF(U11="Probabilidad",(M10-(+M10*X11)),IF(U11="Impacto",AD10,""))),"")</f>
        <v>0.28799999999999998</v>
      </c>
      <c r="AC11" s="211" t="str">
        <f t="shared" ref="AC11:AC69" si="4">IFERROR(IF(AB11="","",IF(AB11&lt;=0.2,"Muy Baja",IF(AB11&lt;=0.4,"Baja",IF(AB11&lt;=0.6,"Media",IF(AB11&lt;=0.8,"Alta","Muy Alta"))))),"")</f>
        <v>Baja</v>
      </c>
      <c r="AD11" s="212">
        <f t="shared" si="2"/>
        <v>0.28799999999999998</v>
      </c>
      <c r="AE11" s="211" t="str">
        <f t="shared" ref="AE11:AE69" si="5">IFERROR(IF(AF11="","",IF(AF11&lt;=0.2,"Leve",IF(AF11&lt;=0.4,"Menor",IF(AF11&lt;=0.6,"Moderado",IF(AF11&lt;=0.8,"Mayor","Catastrófico"))))),"")</f>
        <v>Mayor</v>
      </c>
      <c r="AF11" s="212">
        <f>IFERROR(IF(AND(U10="Impacto",U11="Impacto"),(AF10-(+AF10*X11)),IF(U11="Impacto",(Q10-(+Q10*X11)),IF(U11="Probabilidad",AF10,""))),"")</f>
        <v>0.8</v>
      </c>
      <c r="AG11" s="213" t="str">
        <f t="shared" si="3"/>
        <v>Alto</v>
      </c>
      <c r="AH11" s="214"/>
      <c r="AI11" s="215"/>
      <c r="AJ11" s="216"/>
      <c r="AK11" s="450"/>
      <c r="AL11" s="450"/>
      <c r="AM11" s="451"/>
      <c r="AN11" s="456"/>
      <c r="AO11" s="458" t="s">
        <v>1377</v>
      </c>
      <c r="AP11" s="457"/>
      <c r="AQ11" s="339"/>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row>
    <row r="12" spans="1:72" ht="252" customHeight="1" x14ac:dyDescent="0.3">
      <c r="A12" s="874"/>
      <c r="B12" s="1016"/>
      <c r="C12" s="1016"/>
      <c r="D12" s="643"/>
      <c r="E12" s="643"/>
      <c r="F12" s="643"/>
      <c r="G12" s="646"/>
      <c r="H12" s="643"/>
      <c r="I12" s="643"/>
      <c r="J12" s="314" t="s">
        <v>1378</v>
      </c>
      <c r="K12" s="649"/>
      <c r="L12" s="652"/>
      <c r="M12" s="655"/>
      <c r="N12" s="658"/>
      <c r="O12" s="655">
        <f>IF(NOT(ISERROR(MATCH(N12,_xlfn.ANCHORARRAY(G23),0))),M25&amp;"Por favor no seleccionar los criterios de impacto",N12)</f>
        <v>0</v>
      </c>
      <c r="P12" s="652"/>
      <c r="Q12" s="655"/>
      <c r="R12" s="661"/>
      <c r="S12" s="320">
        <v>3</v>
      </c>
      <c r="T12" s="440" t="s">
        <v>1379</v>
      </c>
      <c r="U12" s="207" t="str">
        <f t="shared" si="0"/>
        <v>Probabilidad</v>
      </c>
      <c r="V12" s="208" t="s">
        <v>548</v>
      </c>
      <c r="W12" s="208" t="s">
        <v>549</v>
      </c>
      <c r="X12" s="209" t="str">
        <f t="shared" si="1"/>
        <v>40%</v>
      </c>
      <c r="Y12" s="208" t="s">
        <v>550</v>
      </c>
      <c r="Z12" s="208" t="s">
        <v>551</v>
      </c>
      <c r="AA12" s="208" t="s">
        <v>552</v>
      </c>
      <c r="AB12" s="210">
        <f>IFERROR(IF(AND(U11="Probabilidad",U12="Probabilidad"),(AD11-(+AD11*X12)),IF(AND(U11="Impacto",U12="Probabilidad"),(AD10-(+AD10*X12)),IF(U12="Impacto",AD11,""))),"")</f>
        <v>0.17279999999999998</v>
      </c>
      <c r="AC12" s="211" t="str">
        <f t="shared" si="4"/>
        <v>Muy Baja</v>
      </c>
      <c r="AD12" s="212">
        <f t="shared" si="2"/>
        <v>0.17279999999999998</v>
      </c>
      <c r="AE12" s="211" t="str">
        <f t="shared" si="5"/>
        <v>Mayor</v>
      </c>
      <c r="AF12" s="212">
        <f>IFERROR(IF(AND(U11="Impacto",U12="Impacto"),(AF11-(+AF11*X12)),IF(AND(U11="Probabilidad",U12="Impacto"),(AF10-(+AF10*X12)),IF(U12="Probabilidad",AF11,""))),"")</f>
        <v>0.8</v>
      </c>
      <c r="AG12" s="213" t="str">
        <f t="shared" si="3"/>
        <v>Alto</v>
      </c>
      <c r="AH12" s="214" t="s">
        <v>558</v>
      </c>
      <c r="AI12" s="206" t="s">
        <v>1380</v>
      </c>
      <c r="AJ12" s="215" t="s">
        <v>1381</v>
      </c>
      <c r="AK12" s="450">
        <v>45658</v>
      </c>
      <c r="AL12" s="450">
        <v>45838</v>
      </c>
      <c r="AM12" s="458" t="s">
        <v>1382</v>
      </c>
      <c r="AN12" s="456" t="s">
        <v>562</v>
      </c>
      <c r="AO12" s="457" t="s">
        <v>1383</v>
      </c>
      <c r="AP12" s="457"/>
      <c r="AQ12" s="339"/>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row>
    <row r="13" spans="1:72" ht="66" x14ac:dyDescent="0.3">
      <c r="A13" s="874"/>
      <c r="B13" s="1016"/>
      <c r="C13" s="1016"/>
      <c r="D13" s="643"/>
      <c r="E13" s="643"/>
      <c r="F13" s="643"/>
      <c r="G13" s="646"/>
      <c r="H13" s="643"/>
      <c r="I13" s="643"/>
      <c r="J13" s="314" t="s">
        <v>1384</v>
      </c>
      <c r="K13" s="649"/>
      <c r="L13" s="652"/>
      <c r="M13" s="655"/>
      <c r="N13" s="658"/>
      <c r="O13" s="655">
        <f>IF(NOT(ISERROR(MATCH(N13,_xlfn.ANCHORARRAY(G24),0))),M26&amp;"Por favor no seleccionar los criterios de impacto",N13)</f>
        <v>0</v>
      </c>
      <c r="P13" s="652"/>
      <c r="Q13" s="655"/>
      <c r="R13" s="661"/>
      <c r="S13" s="320">
        <v>4</v>
      </c>
      <c r="T13" s="206"/>
      <c r="U13" s="207" t="str">
        <f t="shared" si="0"/>
        <v/>
      </c>
      <c r="V13" s="208"/>
      <c r="W13" s="208"/>
      <c r="X13" s="209" t="str">
        <f t="shared" si="1"/>
        <v/>
      </c>
      <c r="Y13" s="208"/>
      <c r="Z13" s="208"/>
      <c r="AA13" s="208"/>
      <c r="AB13" s="210" t="str">
        <f>IFERROR(IF(AND(U12="Probabilidad",U13="Probabilidad"),(AD12-(+AD12*X13)),IF(AND(U12="Impacto",U13="Probabilidad"),(AD11-(+AD11*X13)),IF(U13="Impacto",AD12,""))),"")</f>
        <v/>
      </c>
      <c r="AC13" s="211" t="str">
        <f t="shared" si="4"/>
        <v/>
      </c>
      <c r="AD13" s="212" t="str">
        <f t="shared" si="2"/>
        <v/>
      </c>
      <c r="AE13" s="211" t="str">
        <f t="shared" si="5"/>
        <v/>
      </c>
      <c r="AF13" s="212" t="str">
        <f>IFERROR(IF(AND(U12="Impacto",U13="Impacto"),(AF12-(+AF12*X13)),IF(AND(U12="Probabilidad",U13="Impacto"),(AF11-(+AF11*X13)),IF(U13="Probabilidad",AF12,""))),"")</f>
        <v/>
      </c>
      <c r="AG13" s="213" t="str">
        <f t="shared" si="3"/>
        <v/>
      </c>
      <c r="AH13" s="214"/>
      <c r="AI13" s="215"/>
      <c r="AJ13" s="216"/>
      <c r="AK13" s="450"/>
      <c r="AL13" s="450"/>
      <c r="AM13" s="451"/>
      <c r="AN13" s="456"/>
      <c r="AO13" s="339"/>
      <c r="AP13" s="339"/>
      <c r="AQ13" s="339"/>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row>
    <row r="14" spans="1:72" ht="151.5" customHeight="1" x14ac:dyDescent="0.3">
      <c r="A14" s="874"/>
      <c r="B14" s="1016"/>
      <c r="C14" s="1016"/>
      <c r="D14" s="643"/>
      <c r="E14" s="643"/>
      <c r="F14" s="643"/>
      <c r="G14" s="646"/>
      <c r="H14" s="643"/>
      <c r="I14" s="643"/>
      <c r="J14" s="314"/>
      <c r="K14" s="649"/>
      <c r="L14" s="652"/>
      <c r="M14" s="655"/>
      <c r="N14" s="658"/>
      <c r="O14" s="655">
        <f>IF(NOT(ISERROR(MATCH(N14,_xlfn.ANCHORARRAY(G25),0))),M27&amp;"Por favor no seleccionar los criterios de impacto",N14)</f>
        <v>0</v>
      </c>
      <c r="P14" s="652"/>
      <c r="Q14" s="655"/>
      <c r="R14" s="661"/>
      <c r="S14" s="320">
        <v>5</v>
      </c>
      <c r="T14" s="206"/>
      <c r="U14" s="207" t="str">
        <f t="shared" si="0"/>
        <v/>
      </c>
      <c r="V14" s="208"/>
      <c r="W14" s="208"/>
      <c r="X14" s="209" t="str">
        <f t="shared" si="1"/>
        <v/>
      </c>
      <c r="Y14" s="208"/>
      <c r="Z14" s="208"/>
      <c r="AA14" s="208"/>
      <c r="AB14" s="210" t="str">
        <f>IFERROR(IF(AND(U13="Probabilidad",U14="Probabilidad"),(AD13-(+AD13*X14)),IF(AND(U13="Impacto",U14="Probabilidad"),(AD12-(+AD12*X14)),IF(U14="Impacto",AD13,""))),"")</f>
        <v/>
      </c>
      <c r="AC14" s="211" t="str">
        <f t="shared" si="4"/>
        <v/>
      </c>
      <c r="AD14" s="212" t="str">
        <f t="shared" si="2"/>
        <v/>
      </c>
      <c r="AE14" s="211" t="str">
        <f t="shared" si="5"/>
        <v/>
      </c>
      <c r="AF14" s="212" t="str">
        <f>IFERROR(IF(AND(U13="Impacto",U14="Impacto"),(AF13-(+AF13*X14)),IF(AND(U13="Probabilidad",U14="Impacto"),(AF12-(+AF12*X14)),IF(U14="Probabilidad",AF13,""))),"")</f>
        <v/>
      </c>
      <c r="AG14" s="213" t="str">
        <f t="shared" si="3"/>
        <v/>
      </c>
      <c r="AH14" s="214"/>
      <c r="AI14" s="215"/>
      <c r="AJ14" s="216"/>
      <c r="AK14" s="457"/>
      <c r="AL14" s="457"/>
      <c r="AM14" s="457"/>
      <c r="AN14" s="456"/>
      <c r="AO14" s="339"/>
      <c r="AP14" s="339"/>
      <c r="AQ14" s="339"/>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row>
    <row r="15" spans="1:72" ht="151.5" customHeight="1" x14ac:dyDescent="0.3">
      <c r="A15" s="875"/>
      <c r="B15" s="1017"/>
      <c r="C15" s="1017"/>
      <c r="D15" s="644"/>
      <c r="E15" s="644"/>
      <c r="F15" s="644"/>
      <c r="G15" s="647"/>
      <c r="H15" s="644"/>
      <c r="I15" s="644"/>
      <c r="J15" s="315"/>
      <c r="K15" s="650"/>
      <c r="L15" s="653"/>
      <c r="M15" s="656"/>
      <c r="N15" s="659"/>
      <c r="O15" s="656">
        <f>IF(NOT(ISERROR(MATCH(N15,_xlfn.ANCHORARRAY(G26),0))),M28&amp;"Por favor no seleccionar los criterios de impacto",N15)</f>
        <v>0</v>
      </c>
      <c r="P15" s="653"/>
      <c r="Q15" s="656"/>
      <c r="R15" s="662"/>
      <c r="S15" s="320">
        <v>6</v>
      </c>
      <c r="T15" s="206"/>
      <c r="U15" s="207" t="str">
        <f t="shared" si="0"/>
        <v/>
      </c>
      <c r="V15" s="208"/>
      <c r="W15" s="208"/>
      <c r="X15" s="209" t="str">
        <f t="shared" si="1"/>
        <v/>
      </c>
      <c r="Y15" s="208"/>
      <c r="Z15" s="208"/>
      <c r="AA15" s="208"/>
      <c r="AB15" s="210" t="str">
        <f>IFERROR(IF(AND(U14="Probabilidad",U15="Probabilidad"),(AD14-(+AD14*X15)),IF(AND(U14="Impacto",U15="Probabilidad"),(AD13-(+AD13*X15)),IF(U15="Impacto",AD14,""))),"")</f>
        <v/>
      </c>
      <c r="AC15" s="211" t="str">
        <f t="shared" si="4"/>
        <v/>
      </c>
      <c r="AD15" s="212" t="str">
        <f t="shared" si="2"/>
        <v/>
      </c>
      <c r="AE15" s="211" t="str">
        <f t="shared" si="5"/>
        <v/>
      </c>
      <c r="AF15" s="212" t="str">
        <f>IFERROR(IF(AND(U14="Impacto",U15="Impacto"),(AF14-(+AF14*X15)),IF(AND(U14="Probabilidad",U15="Impacto"),(AF13-(+AF13*X15)),IF(U15="Probabilidad",AF14,""))),"")</f>
        <v/>
      </c>
      <c r="AG15" s="213" t="str">
        <f t="shared" si="3"/>
        <v/>
      </c>
      <c r="AH15" s="214"/>
      <c r="AI15" s="215"/>
      <c r="AJ15" s="216"/>
      <c r="AK15" s="450"/>
      <c r="AL15" s="450"/>
      <c r="AM15" s="451"/>
      <c r="AN15" s="456"/>
      <c r="AO15" s="339"/>
      <c r="AP15" s="339"/>
      <c r="AQ15" s="339"/>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row>
    <row r="16" spans="1:72" ht="151.5" customHeight="1" x14ac:dyDescent="0.3">
      <c r="A16" s="839">
        <v>2</v>
      </c>
      <c r="B16" s="1012"/>
      <c r="C16" s="1012"/>
      <c r="D16" s="642"/>
      <c r="E16" s="642"/>
      <c r="F16" s="642"/>
      <c r="G16" s="645"/>
      <c r="H16" s="642"/>
      <c r="I16" s="642"/>
      <c r="J16" s="313"/>
      <c r="K16" s="648"/>
      <c r="L16" s="651" t="str">
        <f>IF(K16&lt;=0,"",IF(K16&lt;=2,"Muy Baja",IF(K16&lt;=24,"Baja",IF(K16&lt;=500,"Media",IF(K16&lt;=5000,"Alta","Muy Alta")))))</f>
        <v/>
      </c>
      <c r="M16" s="654" t="str">
        <f>IF(L16="","",IF(L16="Muy Baja",0.2,IF(L16="Baja",0.4,IF(L16="Media",0.6,IF(L16="Alta",0.8,IF(L16="Muy Alta",1,))))))</f>
        <v/>
      </c>
      <c r="N16" s="657"/>
      <c r="O16" s="654">
        <f>IF(NOT(ISERROR(MATCH(N16,'Tabla Impacto'!$B$221:$B$223,0))),'Tabla Impacto'!$F$223&amp;"Por favor no seleccionar los criterios de impacto(Afectación Económica o presupuestal y Pérdida Reputacional)",N16)</f>
        <v>0</v>
      </c>
      <c r="P16" s="651" t="str">
        <f>IF(OR(O16='Tabla Impacto'!$C$11,O16='Tabla Impacto'!$D$11),"Leve",IF(OR(O16='Tabla Impacto'!$C$12,O16='Tabla Impacto'!$D$12),"Menor",IF(OR(O16='Tabla Impacto'!$C$13,O16='Tabla Impacto'!$D$13),"Moderado",IF(OR(O16='Tabla Impacto'!$C$14,O16='Tabla Impacto'!$D$14),"Mayor",IF(OR(O16='Tabla Impacto'!$C$15,O16='Tabla Impacto'!$D$15),"Catastrófico","")))))</f>
        <v/>
      </c>
      <c r="Q16" s="654" t="str">
        <f>IF(P16="","",IF(P16="Leve",0.2,IF(P16="Menor",0.4,IF(P16="Moderado",0.6,IF(P16="Mayor",0.8,IF(P16="Catastrófico",1,))))))</f>
        <v/>
      </c>
      <c r="R16" s="660"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320">
        <v>1</v>
      </c>
      <c r="T16" s="206"/>
      <c r="U16" s="207" t="str">
        <f t="shared" si="0"/>
        <v/>
      </c>
      <c r="V16" s="208"/>
      <c r="W16" s="208"/>
      <c r="X16" s="209" t="str">
        <f t="shared" si="1"/>
        <v/>
      </c>
      <c r="Y16" s="208"/>
      <c r="Z16" s="208"/>
      <c r="AA16" s="208"/>
      <c r="AB16" s="210" t="str">
        <f>IFERROR(IF(U16="Probabilidad",(M16-(+M16*X16)),IF(U16="Impacto",M16,"")),"")</f>
        <v/>
      </c>
      <c r="AC16" s="211" t="str">
        <f>IFERROR(IF(AB16="","",IF(AB16&lt;=0.2,"Muy Baja",IF(AB16&lt;=0.4,"Baja",IF(AB16&lt;=0.6,"Media",IF(AB16&lt;=0.8,"Alta","Muy Alta"))))),"")</f>
        <v/>
      </c>
      <c r="AD16" s="212" t="str">
        <f t="shared" si="2"/>
        <v/>
      </c>
      <c r="AE16" s="211" t="str">
        <f>IFERROR(IF(AF16="","",IF(AF16&lt;=0.2,"Leve",IF(AF16&lt;=0.4,"Menor",IF(AF16&lt;=0.6,"Moderado",IF(AF16&lt;=0.8,"Mayor","Catastrófico"))))),"")</f>
        <v/>
      </c>
      <c r="AF16" s="212" t="str">
        <f>IFERROR(IF(U16="Impacto",(Q16-(+Q16*X16)),IF(U16="Probabilidad",Q16,"")),"")</f>
        <v/>
      </c>
      <c r="AG16" s="213" t="str">
        <f t="shared" si="3"/>
        <v/>
      </c>
      <c r="AH16" s="214"/>
      <c r="AI16" s="215"/>
      <c r="AJ16" s="216"/>
      <c r="AK16" s="450"/>
      <c r="AL16" s="450"/>
      <c r="AM16" s="451"/>
      <c r="AN16" s="456"/>
      <c r="AO16" s="339"/>
      <c r="AP16" s="339"/>
      <c r="AQ16" s="339"/>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row>
    <row r="17" spans="1:72" ht="151.5" customHeight="1" x14ac:dyDescent="0.3">
      <c r="A17" s="840"/>
      <c r="B17" s="1013"/>
      <c r="C17" s="1013"/>
      <c r="D17" s="643"/>
      <c r="E17" s="643"/>
      <c r="F17" s="643"/>
      <c r="G17" s="646"/>
      <c r="H17" s="643"/>
      <c r="I17" s="643"/>
      <c r="J17" s="314"/>
      <c r="K17" s="649"/>
      <c r="L17" s="652"/>
      <c r="M17" s="655"/>
      <c r="N17" s="658"/>
      <c r="O17" s="655">
        <f>IF(NOT(ISERROR(MATCH(N17,_xlfn.ANCHORARRAY(G28),0))),M30&amp;"Por favor no seleccionar los criterios de impacto",N17)</f>
        <v>0</v>
      </c>
      <c r="P17" s="652"/>
      <c r="Q17" s="655"/>
      <c r="R17" s="661"/>
      <c r="S17" s="320">
        <v>2</v>
      </c>
      <c r="T17" s="206"/>
      <c r="U17" s="207" t="str">
        <f t="shared" si="0"/>
        <v/>
      </c>
      <c r="V17" s="208"/>
      <c r="W17" s="208"/>
      <c r="X17" s="209" t="str">
        <f t="shared" si="1"/>
        <v/>
      </c>
      <c r="Y17" s="208"/>
      <c r="Z17" s="208"/>
      <c r="AA17" s="208"/>
      <c r="AB17" s="210" t="str">
        <f>IFERROR(IF(AND(U16="Probabilidad",U17="Probabilidad"),(AD16-(+AD16*X17)),IF(U17="Probabilidad",(M16-(+M16*X17)),IF(U17="Impacto",AD16,""))),"")</f>
        <v/>
      </c>
      <c r="AC17" s="211" t="str">
        <f t="shared" si="4"/>
        <v/>
      </c>
      <c r="AD17" s="212" t="str">
        <f t="shared" si="2"/>
        <v/>
      </c>
      <c r="AE17" s="211" t="str">
        <f t="shared" si="5"/>
        <v/>
      </c>
      <c r="AF17" s="212" t="str">
        <f>IFERROR(IF(AND(U16="Impacto",U17="Impacto"),(AF16-(+AF16*X17)),IF(U17="Impacto",(Q16-(+Q16*X17)),IF(U17="Probabilidad",AF16,""))),"")</f>
        <v/>
      </c>
      <c r="AG17" s="213" t="str">
        <f t="shared" si="3"/>
        <v/>
      </c>
      <c r="AH17" s="214"/>
      <c r="AI17" s="215"/>
      <c r="AJ17" s="216"/>
      <c r="AK17" s="450"/>
      <c r="AL17" s="450"/>
      <c r="AM17" s="451"/>
      <c r="AN17" s="456"/>
      <c r="AO17" s="339"/>
      <c r="AP17" s="339"/>
      <c r="AQ17" s="339"/>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row>
    <row r="18" spans="1:72" ht="151.5" customHeight="1" x14ac:dyDescent="0.3">
      <c r="A18" s="840"/>
      <c r="B18" s="1013"/>
      <c r="C18" s="1013"/>
      <c r="D18" s="643"/>
      <c r="E18" s="643"/>
      <c r="F18" s="643"/>
      <c r="G18" s="646"/>
      <c r="H18" s="643"/>
      <c r="I18" s="643"/>
      <c r="J18" s="314"/>
      <c r="K18" s="649"/>
      <c r="L18" s="652"/>
      <c r="M18" s="655"/>
      <c r="N18" s="658"/>
      <c r="O18" s="655">
        <f>IF(NOT(ISERROR(MATCH(N18,_xlfn.ANCHORARRAY(G29),0))),M31&amp;"Por favor no seleccionar los criterios de impacto",N18)</f>
        <v>0</v>
      </c>
      <c r="P18" s="652"/>
      <c r="Q18" s="655"/>
      <c r="R18" s="661"/>
      <c r="S18" s="320">
        <v>3</v>
      </c>
      <c r="T18" s="220"/>
      <c r="U18" s="207" t="str">
        <f t="shared" si="0"/>
        <v/>
      </c>
      <c r="V18" s="208"/>
      <c r="W18" s="208"/>
      <c r="X18" s="209" t="str">
        <f t="shared" si="1"/>
        <v/>
      </c>
      <c r="Y18" s="208"/>
      <c r="Z18" s="208"/>
      <c r="AA18" s="208"/>
      <c r="AB18" s="210" t="str">
        <f>IFERROR(IF(AND(U17="Probabilidad",U18="Probabilidad"),(AD17-(+AD17*X18)),IF(AND(U17="Impacto",U18="Probabilidad"),(AD16-(+AD16*X18)),IF(U18="Impacto",AD17,""))),"")</f>
        <v/>
      </c>
      <c r="AC18" s="211" t="str">
        <f t="shared" si="4"/>
        <v/>
      </c>
      <c r="AD18" s="212" t="str">
        <f t="shared" si="2"/>
        <v/>
      </c>
      <c r="AE18" s="211" t="str">
        <f t="shared" si="5"/>
        <v/>
      </c>
      <c r="AF18" s="212" t="str">
        <f>IFERROR(IF(AND(U17="Impacto",U18="Impacto"),(AF17-(+AF17*X18)),IF(AND(U17="Probabilidad",U18="Impacto"),(AF16-(+AF16*X18)),IF(U18="Probabilidad",AF17,""))),"")</f>
        <v/>
      </c>
      <c r="AG18" s="213" t="str">
        <f t="shared" si="3"/>
        <v/>
      </c>
      <c r="AH18" s="214"/>
      <c r="AI18" s="215"/>
      <c r="AJ18" s="216"/>
      <c r="AK18" s="450"/>
      <c r="AL18" s="450"/>
      <c r="AM18" s="451"/>
      <c r="AN18" s="456"/>
      <c r="AO18" s="339"/>
      <c r="AP18" s="339"/>
      <c r="AQ18" s="339"/>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row>
    <row r="19" spans="1:72" ht="151.5" customHeight="1" x14ac:dyDescent="0.3">
      <c r="A19" s="840"/>
      <c r="B19" s="1013"/>
      <c r="C19" s="1013"/>
      <c r="D19" s="643"/>
      <c r="E19" s="643"/>
      <c r="F19" s="643"/>
      <c r="G19" s="646"/>
      <c r="H19" s="643"/>
      <c r="I19" s="643"/>
      <c r="J19" s="314"/>
      <c r="K19" s="649"/>
      <c r="L19" s="652"/>
      <c r="M19" s="655"/>
      <c r="N19" s="658"/>
      <c r="O19" s="655">
        <f>IF(NOT(ISERROR(MATCH(N19,_xlfn.ANCHORARRAY(G30),0))),M32&amp;"Por favor no seleccionar los criterios de impacto",N19)</f>
        <v>0</v>
      </c>
      <c r="P19" s="652"/>
      <c r="Q19" s="655"/>
      <c r="R19" s="661"/>
      <c r="S19" s="320">
        <v>4</v>
      </c>
      <c r="T19" s="206"/>
      <c r="U19" s="207" t="str">
        <f t="shared" si="0"/>
        <v/>
      </c>
      <c r="V19" s="208"/>
      <c r="W19" s="208"/>
      <c r="X19" s="209" t="str">
        <f t="shared" si="1"/>
        <v/>
      </c>
      <c r="Y19" s="208"/>
      <c r="Z19" s="208"/>
      <c r="AA19" s="208"/>
      <c r="AB19" s="210" t="str">
        <f>IFERROR(IF(AND(U18="Probabilidad",U19="Probabilidad"),(AD18-(+AD18*X19)),IF(AND(U18="Impacto",U19="Probabilidad"),(AD17-(+AD17*X19)),IF(U19="Impacto",AD18,""))),"")</f>
        <v/>
      </c>
      <c r="AC19" s="211" t="str">
        <f t="shared" si="4"/>
        <v/>
      </c>
      <c r="AD19" s="212" t="str">
        <f t="shared" si="2"/>
        <v/>
      </c>
      <c r="AE19" s="211" t="str">
        <f t="shared" si="5"/>
        <v/>
      </c>
      <c r="AF19" s="212" t="str">
        <f>IFERROR(IF(AND(U18="Impacto",U19="Impacto"),(AF18-(+AF18*X19)),IF(AND(U18="Probabilidad",U19="Impacto"),(AF17-(+AF17*X19)),IF(U19="Probabilidad",AF18,""))),"")</f>
        <v/>
      </c>
      <c r="AG19" s="213" t="str">
        <f t="shared" si="3"/>
        <v/>
      </c>
      <c r="AH19" s="214"/>
      <c r="AI19" s="215"/>
      <c r="AJ19" s="216"/>
      <c r="AK19" s="450"/>
      <c r="AL19" s="450"/>
      <c r="AM19" s="451"/>
      <c r="AN19" s="456"/>
      <c r="AO19" s="339"/>
      <c r="AP19" s="339"/>
      <c r="AQ19" s="339"/>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row>
    <row r="20" spans="1:72" ht="151.5" customHeight="1" x14ac:dyDescent="0.3">
      <c r="A20" s="840"/>
      <c r="B20" s="1013"/>
      <c r="C20" s="1013"/>
      <c r="D20" s="643"/>
      <c r="E20" s="643"/>
      <c r="F20" s="643"/>
      <c r="G20" s="646"/>
      <c r="H20" s="643"/>
      <c r="I20" s="643"/>
      <c r="J20" s="314"/>
      <c r="K20" s="649"/>
      <c r="L20" s="652"/>
      <c r="M20" s="655"/>
      <c r="N20" s="658"/>
      <c r="O20" s="655">
        <f>IF(NOT(ISERROR(MATCH(N20,_xlfn.ANCHORARRAY(G31),0))),M33&amp;"Por favor no seleccionar los criterios de impacto",N20)</f>
        <v>0</v>
      </c>
      <c r="P20" s="652"/>
      <c r="Q20" s="655"/>
      <c r="R20" s="661"/>
      <c r="S20" s="320">
        <v>5</v>
      </c>
      <c r="T20" s="206"/>
      <c r="U20" s="207" t="str">
        <f t="shared" si="0"/>
        <v/>
      </c>
      <c r="V20" s="208"/>
      <c r="W20" s="208"/>
      <c r="X20" s="209" t="str">
        <f t="shared" si="1"/>
        <v/>
      </c>
      <c r="Y20" s="208"/>
      <c r="Z20" s="208"/>
      <c r="AA20" s="208"/>
      <c r="AB20" s="210" t="str">
        <f>IFERROR(IF(AND(U19="Probabilidad",U20="Probabilidad"),(AD19-(+AD19*X20)),IF(AND(U19="Impacto",U20="Probabilidad"),(AD18-(+AD18*X20)),IF(U20="Impacto",AD19,""))),"")</f>
        <v/>
      </c>
      <c r="AC20" s="211" t="str">
        <f t="shared" si="4"/>
        <v/>
      </c>
      <c r="AD20" s="212" t="str">
        <f t="shared" si="2"/>
        <v/>
      </c>
      <c r="AE20" s="211" t="str">
        <f t="shared" si="5"/>
        <v/>
      </c>
      <c r="AF20" s="212" t="str">
        <f>IFERROR(IF(AND(U19="Impacto",U20="Impacto"),(AF19-(+AF19*X20)),IF(AND(U19="Probabilidad",U20="Impacto"),(AF18-(+AF18*X20)),IF(U20="Probabilidad",AF19,""))),"")</f>
        <v/>
      </c>
      <c r="AG20" s="213" t="str">
        <f t="shared" si="3"/>
        <v/>
      </c>
      <c r="AH20" s="214"/>
      <c r="AI20" s="215"/>
      <c r="AJ20" s="216"/>
      <c r="AK20" s="450"/>
      <c r="AL20" s="450"/>
      <c r="AM20" s="451"/>
      <c r="AN20" s="456"/>
      <c r="AO20" s="339"/>
      <c r="AP20" s="339"/>
      <c r="AQ20" s="339"/>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row>
    <row r="21" spans="1:72" ht="151.5" customHeight="1" x14ac:dyDescent="0.3">
      <c r="A21" s="841"/>
      <c r="B21" s="1014"/>
      <c r="C21" s="1014"/>
      <c r="D21" s="644"/>
      <c r="E21" s="644"/>
      <c r="F21" s="644"/>
      <c r="G21" s="647"/>
      <c r="H21" s="644"/>
      <c r="I21" s="644"/>
      <c r="J21" s="315"/>
      <c r="K21" s="650"/>
      <c r="L21" s="653"/>
      <c r="M21" s="656"/>
      <c r="N21" s="659"/>
      <c r="O21" s="656">
        <f>IF(NOT(ISERROR(MATCH(N21,_xlfn.ANCHORARRAY(G32),0))),M34&amp;"Por favor no seleccionar los criterios de impacto",N21)</f>
        <v>0</v>
      </c>
      <c r="P21" s="653"/>
      <c r="Q21" s="656"/>
      <c r="R21" s="662"/>
      <c r="S21" s="320">
        <v>6</v>
      </c>
      <c r="T21" s="206"/>
      <c r="U21" s="207" t="str">
        <f t="shared" si="0"/>
        <v/>
      </c>
      <c r="V21" s="208"/>
      <c r="W21" s="208"/>
      <c r="X21" s="209" t="str">
        <f t="shared" si="1"/>
        <v/>
      </c>
      <c r="Y21" s="208"/>
      <c r="Z21" s="208"/>
      <c r="AA21" s="208"/>
      <c r="AB21" s="210" t="str">
        <f>IFERROR(IF(AND(U20="Probabilidad",U21="Probabilidad"),(AD20-(+AD20*X21)),IF(AND(U20="Impacto",U21="Probabilidad"),(AD19-(+AD19*X21)),IF(U21="Impacto",AD20,""))),"")</f>
        <v/>
      </c>
      <c r="AC21" s="211" t="str">
        <f t="shared" si="4"/>
        <v/>
      </c>
      <c r="AD21" s="212" t="str">
        <f t="shared" si="2"/>
        <v/>
      </c>
      <c r="AE21" s="211" t="str">
        <f t="shared" si="5"/>
        <v/>
      </c>
      <c r="AF21" s="212" t="str">
        <f>IFERROR(IF(AND(U20="Impacto",U21="Impacto"),(AF20-(+AF20*X21)),IF(AND(U20="Probabilidad",U21="Impacto"),(AF19-(+AF19*X21)),IF(U21="Probabilidad",AF20,""))),"")</f>
        <v/>
      </c>
      <c r="AG21" s="213" t="str">
        <f t="shared" si="3"/>
        <v/>
      </c>
      <c r="AH21" s="214"/>
      <c r="AI21" s="215"/>
      <c r="AJ21" s="216"/>
      <c r="AK21" s="217"/>
      <c r="AL21" s="217"/>
      <c r="AM21" s="215"/>
      <c r="AN21" s="337"/>
      <c r="AO21" s="438"/>
      <c r="AP21" s="339"/>
      <c r="AQ21" s="339"/>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row>
    <row r="22" spans="1:72" ht="151.5" customHeight="1" x14ac:dyDescent="0.3">
      <c r="A22" s="839">
        <v>3</v>
      </c>
      <c r="B22" s="1012"/>
      <c r="C22" s="1012"/>
      <c r="D22" s="642"/>
      <c r="E22" s="642"/>
      <c r="F22" s="642"/>
      <c r="G22" s="645"/>
      <c r="H22" s="642"/>
      <c r="I22" s="642"/>
      <c r="J22" s="313"/>
      <c r="K22" s="648"/>
      <c r="L22" s="651" t="str">
        <f>IF(K22&lt;=0,"",IF(K22&lt;=2,"Muy Baja",IF(K22&lt;=24,"Baja",IF(K22&lt;=500,"Media",IF(K22&lt;=5000,"Alta","Muy Alta")))))</f>
        <v/>
      </c>
      <c r="M22" s="654" t="str">
        <f>IF(L22="","",IF(L22="Muy Baja",0.2,IF(L22="Baja",0.4,IF(L22="Media",0.6,IF(L22="Alta",0.8,IF(L22="Muy Alta",1,))))))</f>
        <v/>
      </c>
      <c r="N22" s="657"/>
      <c r="O22" s="654">
        <f>IF(NOT(ISERROR(MATCH(N22,'Tabla Impacto'!$B$221:$B$223,0))),'Tabla Impacto'!$F$223&amp;"Por favor no seleccionar los criterios de impacto(Afectación Económica o presupuestal y Pérdida Reputacional)",N22)</f>
        <v>0</v>
      </c>
      <c r="P22" s="651" t="str">
        <f>IF(OR(O22='Tabla Impacto'!$C$11,O22='Tabla Impacto'!$D$11),"Leve",IF(OR(O22='Tabla Impacto'!$C$12,O22='Tabla Impacto'!$D$12),"Menor",IF(OR(O22='Tabla Impacto'!$C$13,O22='Tabla Impacto'!$D$13),"Moderado",IF(OR(O22='Tabla Impacto'!$C$14,O22='Tabla Impacto'!$D$14),"Mayor",IF(OR(O22='Tabla Impacto'!$C$15,O22='Tabla Impacto'!$D$15),"Catastrófico","")))))</f>
        <v/>
      </c>
      <c r="Q22" s="654" t="str">
        <f>IF(P22="","",IF(P22="Leve",0.2,IF(P22="Menor",0.4,IF(P22="Moderado",0.6,IF(P22="Mayor",0.8,IF(P22="Catastrófico",1,))))))</f>
        <v/>
      </c>
      <c r="R22" s="660"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320">
        <v>1</v>
      </c>
      <c r="T22" s="206"/>
      <c r="U22" s="207" t="str">
        <f t="shared" si="0"/>
        <v/>
      </c>
      <c r="V22" s="208"/>
      <c r="W22" s="208"/>
      <c r="X22" s="209" t="str">
        <f t="shared" si="1"/>
        <v/>
      </c>
      <c r="Y22" s="208"/>
      <c r="Z22" s="208"/>
      <c r="AA22" s="208"/>
      <c r="AB22" s="210" t="str">
        <f>IFERROR(IF(U22="Probabilidad",(M22-(+M22*X22)),IF(U22="Impacto",M22,"")),"")</f>
        <v/>
      </c>
      <c r="AC22" s="211" t="str">
        <f>IFERROR(IF(AB22="","",IF(AB22&lt;=0.2,"Muy Baja",IF(AB22&lt;=0.4,"Baja",IF(AB22&lt;=0.6,"Media",IF(AB22&lt;=0.8,"Alta","Muy Alta"))))),"")</f>
        <v/>
      </c>
      <c r="AD22" s="212" t="str">
        <f t="shared" si="2"/>
        <v/>
      </c>
      <c r="AE22" s="211" t="str">
        <f>IFERROR(IF(AF22="","",IF(AF22&lt;=0.2,"Leve",IF(AF22&lt;=0.4,"Menor",IF(AF22&lt;=0.6,"Moderado",IF(AF22&lt;=0.8,"Mayor","Catastrófico"))))),"")</f>
        <v/>
      </c>
      <c r="AF22" s="212" t="str">
        <f>IFERROR(IF(U22="Impacto",(Q22-(+Q22*X22)),IF(U22="Probabilidad",Q22,"")),"")</f>
        <v/>
      </c>
      <c r="AG22" s="213" t="str">
        <f t="shared" si="3"/>
        <v/>
      </c>
      <c r="AH22" s="214"/>
      <c r="AI22" s="215"/>
      <c r="AJ22" s="216"/>
      <c r="AK22" s="217"/>
      <c r="AL22" s="217"/>
      <c r="AM22" s="215"/>
      <c r="AN22" s="337"/>
      <c r="AO22" s="438"/>
      <c r="AP22" s="339"/>
      <c r="AQ22" s="339"/>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row>
    <row r="23" spans="1:72" ht="151.5" customHeight="1" x14ac:dyDescent="0.3">
      <c r="A23" s="840"/>
      <c r="B23" s="1013"/>
      <c r="C23" s="1013"/>
      <c r="D23" s="643"/>
      <c r="E23" s="643"/>
      <c r="F23" s="643"/>
      <c r="G23" s="646"/>
      <c r="H23" s="643"/>
      <c r="I23" s="643"/>
      <c r="J23" s="314"/>
      <c r="K23" s="649"/>
      <c r="L23" s="652"/>
      <c r="M23" s="655"/>
      <c r="N23" s="658"/>
      <c r="O23" s="655">
        <f>IF(NOT(ISERROR(MATCH(N23,_xlfn.ANCHORARRAY(G34),0))),M36&amp;"Por favor no seleccionar los criterios de impacto",N23)</f>
        <v>0</v>
      </c>
      <c r="P23" s="652"/>
      <c r="Q23" s="655"/>
      <c r="R23" s="661"/>
      <c r="S23" s="320">
        <v>2</v>
      </c>
      <c r="T23" s="206"/>
      <c r="U23" s="207" t="str">
        <f t="shared" si="0"/>
        <v/>
      </c>
      <c r="V23" s="208"/>
      <c r="W23" s="208"/>
      <c r="X23" s="209" t="str">
        <f t="shared" si="1"/>
        <v/>
      </c>
      <c r="Y23" s="208"/>
      <c r="Z23" s="208"/>
      <c r="AA23" s="208"/>
      <c r="AB23" s="221" t="str">
        <f>IFERROR(IF(AND(U22="Probabilidad",U23="Probabilidad"),(AD22-(+AD22*X23)),IF(U23="Probabilidad",(M22-(+M22*X23)),IF(U23="Impacto",AD22,""))),"")</f>
        <v/>
      </c>
      <c r="AC23" s="211" t="str">
        <f t="shared" si="4"/>
        <v/>
      </c>
      <c r="AD23" s="212" t="str">
        <f t="shared" si="2"/>
        <v/>
      </c>
      <c r="AE23" s="211" t="str">
        <f t="shared" si="5"/>
        <v/>
      </c>
      <c r="AF23" s="212" t="str">
        <f>IFERROR(IF(AND(U22="Impacto",U23="Impacto"),(AF22-(+AF22*X23)),IF(U23="Impacto",(Q22-(+Q22*X23)),IF(U23="Probabilidad",AF22,""))),"")</f>
        <v/>
      </c>
      <c r="AG23" s="213" t="str">
        <f t="shared" si="3"/>
        <v/>
      </c>
      <c r="AH23" s="214"/>
      <c r="AI23" s="215"/>
      <c r="AJ23" s="216"/>
      <c r="AK23" s="217"/>
      <c r="AL23" s="217"/>
      <c r="AM23" s="215"/>
      <c r="AN23" s="337"/>
      <c r="AO23" s="438"/>
      <c r="AP23" s="339"/>
      <c r="AQ23" s="339"/>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row>
    <row r="24" spans="1:72" ht="151.5" customHeight="1" x14ac:dyDescent="0.3">
      <c r="A24" s="840"/>
      <c r="B24" s="1013"/>
      <c r="C24" s="1013"/>
      <c r="D24" s="643"/>
      <c r="E24" s="643"/>
      <c r="F24" s="643"/>
      <c r="G24" s="646"/>
      <c r="H24" s="643"/>
      <c r="I24" s="643"/>
      <c r="J24" s="314"/>
      <c r="K24" s="649"/>
      <c r="L24" s="652"/>
      <c r="M24" s="655"/>
      <c r="N24" s="658"/>
      <c r="O24" s="655">
        <f>IF(NOT(ISERROR(MATCH(N24,_xlfn.ANCHORARRAY(G35),0))),M37&amp;"Por favor no seleccionar los criterios de impacto",N24)</f>
        <v>0</v>
      </c>
      <c r="P24" s="652"/>
      <c r="Q24" s="655"/>
      <c r="R24" s="661"/>
      <c r="S24" s="320">
        <v>3</v>
      </c>
      <c r="T24" s="220"/>
      <c r="U24" s="207" t="str">
        <f t="shared" si="0"/>
        <v/>
      </c>
      <c r="V24" s="208"/>
      <c r="W24" s="208"/>
      <c r="X24" s="209" t="str">
        <f t="shared" si="1"/>
        <v/>
      </c>
      <c r="Y24" s="208"/>
      <c r="Z24" s="208"/>
      <c r="AA24" s="208"/>
      <c r="AB24" s="210" t="str">
        <f>IFERROR(IF(AND(U23="Probabilidad",U24="Probabilidad"),(AD23-(+AD23*X24)),IF(AND(U23="Impacto",U24="Probabilidad"),(AD22-(+AD22*X24)),IF(U24="Impacto",AD23,""))),"")</f>
        <v/>
      </c>
      <c r="AC24" s="211" t="str">
        <f t="shared" si="4"/>
        <v/>
      </c>
      <c r="AD24" s="212" t="str">
        <f t="shared" si="2"/>
        <v/>
      </c>
      <c r="AE24" s="211" t="str">
        <f t="shared" si="5"/>
        <v/>
      </c>
      <c r="AF24" s="212" t="str">
        <f>IFERROR(IF(AND(U23="Impacto",U24="Impacto"),(AF23-(+AF23*X24)),IF(AND(U23="Probabilidad",U24="Impacto"),(AF22-(+AF22*X24)),IF(U24="Probabilidad",AF23,""))),"")</f>
        <v/>
      </c>
      <c r="AG24" s="213" t="str">
        <f t="shared" si="3"/>
        <v/>
      </c>
      <c r="AH24" s="214"/>
      <c r="AI24" s="215"/>
      <c r="AJ24" s="216"/>
      <c r="AK24" s="217"/>
      <c r="AL24" s="217"/>
      <c r="AM24" s="215"/>
      <c r="AN24" s="337"/>
      <c r="AO24" s="438"/>
      <c r="AP24" s="339"/>
      <c r="AQ24" s="339"/>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row>
    <row r="25" spans="1:72" ht="151.5" customHeight="1" x14ac:dyDescent="0.3">
      <c r="A25" s="840"/>
      <c r="B25" s="1013"/>
      <c r="C25" s="1013"/>
      <c r="D25" s="643"/>
      <c r="E25" s="643"/>
      <c r="F25" s="643"/>
      <c r="G25" s="646"/>
      <c r="H25" s="643"/>
      <c r="I25" s="643"/>
      <c r="J25" s="314"/>
      <c r="K25" s="649"/>
      <c r="L25" s="652"/>
      <c r="M25" s="655"/>
      <c r="N25" s="658"/>
      <c r="O25" s="655">
        <f>IF(NOT(ISERROR(MATCH(N25,_xlfn.ANCHORARRAY(G36),0))),M38&amp;"Por favor no seleccionar los criterios de impacto",N25)</f>
        <v>0</v>
      </c>
      <c r="P25" s="652"/>
      <c r="Q25" s="655"/>
      <c r="R25" s="661"/>
      <c r="S25" s="320">
        <v>4</v>
      </c>
      <c r="T25" s="206"/>
      <c r="U25" s="207" t="str">
        <f t="shared" si="0"/>
        <v/>
      </c>
      <c r="V25" s="208"/>
      <c r="W25" s="208"/>
      <c r="X25" s="209" t="str">
        <f t="shared" si="1"/>
        <v/>
      </c>
      <c r="Y25" s="208"/>
      <c r="Z25" s="208"/>
      <c r="AA25" s="208"/>
      <c r="AB25" s="210" t="str">
        <f>IFERROR(IF(AND(U24="Probabilidad",U25="Probabilidad"),(AD24-(+AD24*X25)),IF(AND(U24="Impacto",U25="Probabilidad"),(AD23-(+AD23*X25)),IF(U25="Impacto",AD24,""))),"")</f>
        <v/>
      </c>
      <c r="AC25" s="211" t="str">
        <f t="shared" si="4"/>
        <v/>
      </c>
      <c r="AD25" s="212" t="str">
        <f t="shared" si="2"/>
        <v/>
      </c>
      <c r="AE25" s="211" t="str">
        <f t="shared" si="5"/>
        <v/>
      </c>
      <c r="AF25" s="212" t="str">
        <f>IFERROR(IF(AND(U24="Impacto",U25="Impacto"),(AF24-(+AF24*X25)),IF(AND(U24="Probabilidad",U25="Impacto"),(AF23-(+AF23*X25)),IF(U25="Probabilidad",AF24,""))),"")</f>
        <v/>
      </c>
      <c r="AG25" s="213" t="str">
        <f t="shared" si="3"/>
        <v/>
      </c>
      <c r="AH25" s="214"/>
      <c r="AI25" s="215"/>
      <c r="AJ25" s="216"/>
      <c r="AK25" s="217"/>
      <c r="AL25" s="217"/>
      <c r="AM25" s="215"/>
      <c r="AN25" s="337"/>
      <c r="AO25" s="438"/>
      <c r="AP25" s="339"/>
      <c r="AQ25" s="339"/>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row>
    <row r="26" spans="1:72" ht="151.5" customHeight="1" x14ac:dyDescent="0.3">
      <c r="A26" s="840"/>
      <c r="B26" s="1013"/>
      <c r="C26" s="1013"/>
      <c r="D26" s="643"/>
      <c r="E26" s="643"/>
      <c r="F26" s="643"/>
      <c r="G26" s="646"/>
      <c r="H26" s="643"/>
      <c r="I26" s="643"/>
      <c r="J26" s="314"/>
      <c r="K26" s="649"/>
      <c r="L26" s="652"/>
      <c r="M26" s="655"/>
      <c r="N26" s="658"/>
      <c r="O26" s="655">
        <f>IF(NOT(ISERROR(MATCH(N26,_xlfn.ANCHORARRAY(G37),0))),M39&amp;"Por favor no seleccionar los criterios de impacto",N26)</f>
        <v>0</v>
      </c>
      <c r="P26" s="652"/>
      <c r="Q26" s="655"/>
      <c r="R26" s="661"/>
      <c r="S26" s="320">
        <v>5</v>
      </c>
      <c r="T26" s="206"/>
      <c r="U26" s="207" t="str">
        <f t="shared" si="0"/>
        <v/>
      </c>
      <c r="V26" s="208"/>
      <c r="W26" s="208"/>
      <c r="X26" s="209" t="str">
        <f t="shared" si="1"/>
        <v/>
      </c>
      <c r="Y26" s="208"/>
      <c r="Z26" s="208"/>
      <c r="AA26" s="208"/>
      <c r="AB26" s="210" t="str">
        <f>IFERROR(IF(AND(U25="Probabilidad",U26="Probabilidad"),(AD25-(+AD25*X26)),IF(AND(U25="Impacto",U26="Probabilidad"),(AD24-(+AD24*X26)),IF(U26="Impacto",AD25,""))),"")</f>
        <v/>
      </c>
      <c r="AC26" s="211" t="str">
        <f t="shared" si="4"/>
        <v/>
      </c>
      <c r="AD26" s="212" t="str">
        <f t="shared" si="2"/>
        <v/>
      </c>
      <c r="AE26" s="211" t="str">
        <f t="shared" si="5"/>
        <v/>
      </c>
      <c r="AF26" s="212" t="str">
        <f>IFERROR(IF(AND(U25="Impacto",U26="Impacto"),(AF25-(+AF25*X26)),IF(AND(U25="Probabilidad",U26="Impacto"),(AF24-(+AF24*X26)),IF(U26="Probabilidad",AF25,""))),"")</f>
        <v/>
      </c>
      <c r="AG26" s="213" t="str">
        <f t="shared" si="3"/>
        <v/>
      </c>
      <c r="AH26" s="214"/>
      <c r="AI26" s="215"/>
      <c r="AJ26" s="216"/>
      <c r="AK26" s="217"/>
      <c r="AL26" s="217"/>
      <c r="AM26" s="215"/>
      <c r="AN26" s="337"/>
      <c r="AO26" s="438"/>
      <c r="AP26" s="339"/>
      <c r="AQ26" s="339"/>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row>
    <row r="27" spans="1:72" ht="151.5" customHeight="1" x14ac:dyDescent="0.3">
      <c r="A27" s="841"/>
      <c r="B27" s="1014"/>
      <c r="C27" s="1014"/>
      <c r="D27" s="644"/>
      <c r="E27" s="644"/>
      <c r="F27" s="644"/>
      <c r="G27" s="647"/>
      <c r="H27" s="644"/>
      <c r="I27" s="644"/>
      <c r="J27" s="315"/>
      <c r="K27" s="650"/>
      <c r="L27" s="653"/>
      <c r="M27" s="656"/>
      <c r="N27" s="659"/>
      <c r="O27" s="656">
        <f>IF(NOT(ISERROR(MATCH(N27,_xlfn.ANCHORARRAY(G38),0))),M40&amp;"Por favor no seleccionar los criterios de impacto",N27)</f>
        <v>0</v>
      </c>
      <c r="P27" s="653"/>
      <c r="Q27" s="656"/>
      <c r="R27" s="662"/>
      <c r="S27" s="320">
        <v>6</v>
      </c>
      <c r="T27" s="206"/>
      <c r="U27" s="207" t="str">
        <f t="shared" si="0"/>
        <v/>
      </c>
      <c r="V27" s="208"/>
      <c r="W27" s="208"/>
      <c r="X27" s="209" t="str">
        <f t="shared" si="1"/>
        <v/>
      </c>
      <c r="Y27" s="208"/>
      <c r="Z27" s="208"/>
      <c r="AA27" s="208"/>
      <c r="AB27" s="210" t="str">
        <f>IFERROR(IF(AND(U26="Probabilidad",U27="Probabilidad"),(AD26-(+AD26*X27)),IF(AND(U26="Impacto",U27="Probabilidad"),(AD25-(+AD25*X27)),IF(U27="Impacto",AD26,""))),"")</f>
        <v/>
      </c>
      <c r="AC27" s="211" t="str">
        <f t="shared" si="4"/>
        <v/>
      </c>
      <c r="AD27" s="212" t="str">
        <f t="shared" si="2"/>
        <v/>
      </c>
      <c r="AE27" s="211" t="str">
        <f t="shared" si="5"/>
        <v/>
      </c>
      <c r="AF27" s="212" t="str">
        <f>IFERROR(IF(AND(U26="Impacto",U27="Impacto"),(AF26-(+AF26*X27)),IF(AND(U26="Probabilidad",U27="Impacto"),(AF25-(+AF25*X27)),IF(U27="Probabilidad",AF26,""))),"")</f>
        <v/>
      </c>
      <c r="AG27" s="213" t="str">
        <f t="shared" si="3"/>
        <v/>
      </c>
      <c r="AH27" s="214"/>
      <c r="AI27" s="215"/>
      <c r="AJ27" s="216"/>
      <c r="AK27" s="217"/>
      <c r="AL27" s="217"/>
      <c r="AM27" s="215"/>
      <c r="AN27" s="337"/>
      <c r="AO27" s="438"/>
      <c r="AP27" s="339"/>
      <c r="AQ27" s="339"/>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row>
    <row r="28" spans="1:72" ht="151.5" customHeight="1" x14ac:dyDescent="0.3">
      <c r="A28" s="839">
        <v>4</v>
      </c>
      <c r="B28" s="1012"/>
      <c r="C28" s="1012"/>
      <c r="D28" s="642"/>
      <c r="E28" s="642"/>
      <c r="F28" s="642"/>
      <c r="G28" s="645"/>
      <c r="H28" s="642"/>
      <c r="I28" s="642"/>
      <c r="J28" s="313"/>
      <c r="K28" s="648"/>
      <c r="L28" s="651" t="str">
        <f>IF(K28&lt;=0,"",IF(K28&lt;=2,"Muy Baja",IF(K28&lt;=24,"Baja",IF(K28&lt;=500,"Media",IF(K28&lt;=5000,"Alta","Muy Alta")))))</f>
        <v/>
      </c>
      <c r="M28" s="654" t="str">
        <f>IF(L28="","",IF(L28="Muy Baja",0.2,IF(L28="Baja",0.4,IF(L28="Media",0.6,IF(L28="Alta",0.8,IF(L28="Muy Alta",1,))))))</f>
        <v/>
      </c>
      <c r="N28" s="657"/>
      <c r="O28" s="654">
        <f>IF(NOT(ISERROR(MATCH(N28,'Tabla Impacto'!$B$221:$B$223,0))),'Tabla Impacto'!$F$223&amp;"Por favor no seleccionar los criterios de impacto(Afectación Económica o presupuestal y Pérdida Reputacional)",N28)</f>
        <v>0</v>
      </c>
      <c r="P28" s="651" t="str">
        <f>IF(OR(O28='Tabla Impacto'!$C$11,O28='Tabla Impacto'!$D$11),"Leve",IF(OR(O28='Tabla Impacto'!$C$12,O28='Tabla Impacto'!$D$12),"Menor",IF(OR(O28='Tabla Impacto'!$C$13,O28='Tabla Impacto'!$D$13),"Moderado",IF(OR(O28='Tabla Impacto'!$C$14,O28='Tabla Impacto'!$D$14),"Mayor",IF(OR(O28='Tabla Impacto'!$C$15,O28='Tabla Impacto'!$D$15),"Catastrófico","")))))</f>
        <v/>
      </c>
      <c r="Q28" s="654" t="str">
        <f>IF(P28="","",IF(P28="Leve",0.2,IF(P28="Menor",0.4,IF(P28="Moderado",0.6,IF(P28="Mayor",0.8,IF(P28="Catastrófico",1,))))))</f>
        <v/>
      </c>
      <c r="R28" s="660"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320">
        <v>1</v>
      </c>
      <c r="T28" s="206"/>
      <c r="U28" s="207" t="str">
        <f t="shared" si="0"/>
        <v/>
      </c>
      <c r="V28" s="208"/>
      <c r="W28" s="208"/>
      <c r="X28" s="209" t="str">
        <f t="shared" si="1"/>
        <v/>
      </c>
      <c r="Y28" s="208"/>
      <c r="Z28" s="208"/>
      <c r="AA28" s="208"/>
      <c r="AB28" s="210" t="str">
        <f>IFERROR(IF(U28="Probabilidad",(M28-(+M28*X28)),IF(U28="Impacto",M28,"")),"")</f>
        <v/>
      </c>
      <c r="AC28" s="211" t="str">
        <f>IFERROR(IF(AB28="","",IF(AB28&lt;=0.2,"Muy Baja",IF(AB28&lt;=0.4,"Baja",IF(AB28&lt;=0.6,"Media",IF(AB28&lt;=0.8,"Alta","Muy Alta"))))),"")</f>
        <v/>
      </c>
      <c r="AD28" s="212" t="str">
        <f t="shared" si="2"/>
        <v/>
      </c>
      <c r="AE28" s="211" t="str">
        <f>IFERROR(IF(AF28="","",IF(AF28&lt;=0.2,"Leve",IF(AF28&lt;=0.4,"Menor",IF(AF28&lt;=0.6,"Moderado",IF(AF28&lt;=0.8,"Mayor","Catastrófico"))))),"")</f>
        <v/>
      </c>
      <c r="AF28" s="212" t="str">
        <f>IFERROR(IF(U28="Impacto",(Q28-(+Q28*X28)),IF(U28="Probabilidad",Q28,"")),"")</f>
        <v/>
      </c>
      <c r="AG28" s="213" t="str">
        <f t="shared" si="3"/>
        <v/>
      </c>
      <c r="AH28" s="214"/>
      <c r="AI28" s="215"/>
      <c r="AJ28" s="216"/>
      <c r="AK28" s="217"/>
      <c r="AL28" s="217"/>
      <c r="AM28" s="215"/>
      <c r="AN28" s="337"/>
      <c r="AO28" s="438"/>
      <c r="AP28" s="339"/>
      <c r="AQ28" s="339"/>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row>
    <row r="29" spans="1:72" ht="151.5" customHeight="1" x14ac:dyDescent="0.3">
      <c r="A29" s="840"/>
      <c r="B29" s="1013"/>
      <c r="C29" s="1013"/>
      <c r="D29" s="643"/>
      <c r="E29" s="643"/>
      <c r="F29" s="643"/>
      <c r="G29" s="646"/>
      <c r="H29" s="643"/>
      <c r="I29" s="643"/>
      <c r="J29" s="314"/>
      <c r="K29" s="649"/>
      <c r="L29" s="652"/>
      <c r="M29" s="655"/>
      <c r="N29" s="658"/>
      <c r="O29" s="655">
        <f>IF(NOT(ISERROR(MATCH(N29,_xlfn.ANCHORARRAY(G40),0))),M42&amp;"Por favor no seleccionar los criterios de impacto",N29)</f>
        <v>0</v>
      </c>
      <c r="P29" s="652"/>
      <c r="Q29" s="655"/>
      <c r="R29" s="661"/>
      <c r="S29" s="320">
        <v>2</v>
      </c>
      <c r="T29" s="206"/>
      <c r="U29" s="207" t="str">
        <f t="shared" si="0"/>
        <v/>
      </c>
      <c r="V29" s="208"/>
      <c r="W29" s="208"/>
      <c r="X29" s="209" t="str">
        <f t="shared" si="1"/>
        <v/>
      </c>
      <c r="Y29" s="208"/>
      <c r="Z29" s="208"/>
      <c r="AA29" s="208"/>
      <c r="AB29" s="210" t="str">
        <f>IFERROR(IF(AND(U28="Probabilidad",U29="Probabilidad"),(AD28-(+AD28*X29)),IF(U29="Probabilidad",(M28-(+M28*X29)),IF(U29="Impacto",AD28,""))),"")</f>
        <v/>
      </c>
      <c r="AC29" s="211" t="str">
        <f t="shared" si="4"/>
        <v/>
      </c>
      <c r="AD29" s="212" t="str">
        <f t="shared" si="2"/>
        <v/>
      </c>
      <c r="AE29" s="211" t="str">
        <f t="shared" si="5"/>
        <v/>
      </c>
      <c r="AF29" s="212" t="str">
        <f>IFERROR(IF(AND(U28="Impacto",U29="Impacto"),(AF28-(+AF28*X29)),IF(U29="Impacto",(Q28-(+Q28*X29)),IF(U29="Probabilidad",AF28,""))),"")</f>
        <v/>
      </c>
      <c r="AG29" s="213" t="str">
        <f t="shared" si="3"/>
        <v/>
      </c>
      <c r="AH29" s="214"/>
      <c r="AI29" s="215"/>
      <c r="AJ29" s="216"/>
      <c r="AK29" s="217"/>
      <c r="AL29" s="217"/>
      <c r="AM29" s="215"/>
      <c r="AN29" s="337"/>
      <c r="AO29" s="438"/>
      <c r="AP29" s="339"/>
      <c r="AQ29" s="339"/>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row>
    <row r="30" spans="1:72" ht="151.5" customHeight="1" x14ac:dyDescent="0.3">
      <c r="A30" s="840"/>
      <c r="B30" s="1013"/>
      <c r="C30" s="1013"/>
      <c r="D30" s="643"/>
      <c r="E30" s="643"/>
      <c r="F30" s="643"/>
      <c r="G30" s="646"/>
      <c r="H30" s="643"/>
      <c r="I30" s="643"/>
      <c r="J30" s="314"/>
      <c r="K30" s="649"/>
      <c r="L30" s="652"/>
      <c r="M30" s="655"/>
      <c r="N30" s="658"/>
      <c r="O30" s="655">
        <f>IF(NOT(ISERROR(MATCH(N30,_xlfn.ANCHORARRAY(G41),0))),M43&amp;"Por favor no seleccionar los criterios de impacto",N30)</f>
        <v>0</v>
      </c>
      <c r="P30" s="652"/>
      <c r="Q30" s="655"/>
      <c r="R30" s="661"/>
      <c r="S30" s="320">
        <v>3</v>
      </c>
      <c r="T30" s="220"/>
      <c r="U30" s="207" t="str">
        <f t="shared" si="0"/>
        <v/>
      </c>
      <c r="V30" s="208"/>
      <c r="W30" s="208"/>
      <c r="X30" s="209" t="str">
        <f t="shared" si="1"/>
        <v/>
      </c>
      <c r="Y30" s="208"/>
      <c r="Z30" s="208"/>
      <c r="AA30" s="208"/>
      <c r="AB30" s="210" t="str">
        <f>IFERROR(IF(AND(U29="Probabilidad",U30="Probabilidad"),(AD29-(+AD29*X30)),IF(AND(U29="Impacto",U30="Probabilidad"),(AD28-(+AD28*X30)),IF(U30="Impacto",AD29,""))),"")</f>
        <v/>
      </c>
      <c r="AC30" s="211" t="str">
        <f t="shared" si="4"/>
        <v/>
      </c>
      <c r="AD30" s="212" t="str">
        <f t="shared" si="2"/>
        <v/>
      </c>
      <c r="AE30" s="211" t="str">
        <f t="shared" si="5"/>
        <v/>
      </c>
      <c r="AF30" s="212" t="str">
        <f>IFERROR(IF(AND(U29="Impacto",U30="Impacto"),(AF29-(+AF29*X30)),IF(AND(U29="Probabilidad",U30="Impacto"),(AF28-(+AF28*X30)),IF(U30="Probabilidad",AF29,""))),"")</f>
        <v/>
      </c>
      <c r="AG30" s="213" t="str">
        <f t="shared" si="3"/>
        <v/>
      </c>
      <c r="AH30" s="214"/>
      <c r="AI30" s="215"/>
      <c r="AJ30" s="216"/>
      <c r="AK30" s="217"/>
      <c r="AL30" s="217"/>
      <c r="AM30" s="215"/>
      <c r="AN30" s="337"/>
      <c r="AO30" s="438"/>
      <c r="AP30" s="339"/>
      <c r="AQ30" s="339"/>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row>
    <row r="31" spans="1:72" ht="151.5" customHeight="1" x14ac:dyDescent="0.3">
      <c r="A31" s="840"/>
      <c r="B31" s="1013"/>
      <c r="C31" s="1013"/>
      <c r="D31" s="643"/>
      <c r="E31" s="643"/>
      <c r="F31" s="643"/>
      <c r="G31" s="646"/>
      <c r="H31" s="643"/>
      <c r="I31" s="643"/>
      <c r="J31" s="314"/>
      <c r="K31" s="649"/>
      <c r="L31" s="652"/>
      <c r="M31" s="655"/>
      <c r="N31" s="658"/>
      <c r="O31" s="655">
        <f>IF(NOT(ISERROR(MATCH(N31,_xlfn.ANCHORARRAY(G42),0))),M44&amp;"Por favor no seleccionar los criterios de impacto",N31)</f>
        <v>0</v>
      </c>
      <c r="P31" s="652"/>
      <c r="Q31" s="655"/>
      <c r="R31" s="661"/>
      <c r="S31" s="320">
        <v>4</v>
      </c>
      <c r="T31" s="206"/>
      <c r="U31" s="207" t="str">
        <f t="shared" si="0"/>
        <v/>
      </c>
      <c r="V31" s="208"/>
      <c r="W31" s="208"/>
      <c r="X31" s="209" t="str">
        <f t="shared" si="1"/>
        <v/>
      </c>
      <c r="Y31" s="208"/>
      <c r="Z31" s="208"/>
      <c r="AA31" s="208"/>
      <c r="AB31" s="210" t="str">
        <f>IFERROR(IF(AND(U30="Probabilidad",U31="Probabilidad"),(AD30-(+AD30*X31)),IF(AND(U30="Impacto",U31="Probabilidad"),(AD29-(+AD29*X31)),IF(U31="Impacto",AD30,""))),"")</f>
        <v/>
      </c>
      <c r="AC31" s="211" t="str">
        <f t="shared" si="4"/>
        <v/>
      </c>
      <c r="AD31" s="212" t="str">
        <f t="shared" si="2"/>
        <v/>
      </c>
      <c r="AE31" s="211" t="str">
        <f t="shared" si="5"/>
        <v/>
      </c>
      <c r="AF31" s="212" t="str">
        <f>IFERROR(IF(AND(U30="Impacto",U31="Impacto"),(AF30-(+AF30*X31)),IF(AND(U30="Probabilidad",U31="Impacto"),(AF29-(+AF29*X31)),IF(U31="Probabilidad",AF30,""))),"")</f>
        <v/>
      </c>
      <c r="AG31" s="213" t="str">
        <f t="shared" si="3"/>
        <v/>
      </c>
      <c r="AH31" s="214"/>
      <c r="AI31" s="215"/>
      <c r="AJ31" s="216"/>
      <c r="AK31" s="217"/>
      <c r="AL31" s="217"/>
      <c r="AM31" s="215"/>
      <c r="AN31" s="337"/>
      <c r="AO31" s="438"/>
      <c r="AP31" s="339"/>
      <c r="AQ31" s="339"/>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row>
    <row r="32" spans="1:72" ht="151.5" customHeight="1" x14ac:dyDescent="0.3">
      <c r="A32" s="840"/>
      <c r="B32" s="1013"/>
      <c r="C32" s="1013"/>
      <c r="D32" s="643"/>
      <c r="E32" s="643"/>
      <c r="F32" s="643"/>
      <c r="G32" s="646"/>
      <c r="H32" s="643"/>
      <c r="I32" s="643"/>
      <c r="J32" s="314"/>
      <c r="K32" s="649"/>
      <c r="L32" s="652"/>
      <c r="M32" s="655"/>
      <c r="N32" s="658"/>
      <c r="O32" s="655">
        <f>IF(NOT(ISERROR(MATCH(N32,_xlfn.ANCHORARRAY(G43),0))),M45&amp;"Por favor no seleccionar los criterios de impacto",N32)</f>
        <v>0</v>
      </c>
      <c r="P32" s="652"/>
      <c r="Q32" s="655"/>
      <c r="R32" s="661"/>
      <c r="S32" s="320">
        <v>5</v>
      </c>
      <c r="T32" s="206"/>
      <c r="U32" s="207" t="str">
        <f t="shared" si="0"/>
        <v/>
      </c>
      <c r="V32" s="208"/>
      <c r="W32" s="208"/>
      <c r="X32" s="209" t="str">
        <f t="shared" si="1"/>
        <v/>
      </c>
      <c r="Y32" s="208"/>
      <c r="Z32" s="208"/>
      <c r="AA32" s="208"/>
      <c r="AB32" s="221" t="str">
        <f>IFERROR(IF(AND(U31="Probabilidad",U32="Probabilidad"),(AD31-(+AD31*X32)),IF(AND(U31="Impacto",U32="Probabilidad"),(AD30-(+AD30*X32)),IF(U32="Impacto",AD31,""))),"")</f>
        <v/>
      </c>
      <c r="AC32" s="211" t="str">
        <f>IFERROR(IF(AB32="","",IF(AB32&lt;=0.2,"Muy Baja",IF(AB32&lt;=0.4,"Baja",IF(AB32&lt;=0.6,"Media",IF(AB32&lt;=0.8,"Alta","Muy Alta"))))),"")</f>
        <v/>
      </c>
      <c r="AD32" s="212" t="str">
        <f t="shared" si="2"/>
        <v/>
      </c>
      <c r="AE32" s="211" t="str">
        <f t="shared" si="5"/>
        <v/>
      </c>
      <c r="AF32" s="212" t="str">
        <f>IFERROR(IF(AND(U31="Impacto",U32="Impacto"),(AF31-(+AF31*X32)),IF(AND(U31="Probabilidad",U32="Impacto"),(AF30-(+AF30*X32)),IF(U32="Probabilidad",AF31,""))),"")</f>
        <v/>
      </c>
      <c r="AG32" s="213" t="str">
        <f t="shared" si="3"/>
        <v/>
      </c>
      <c r="AH32" s="214"/>
      <c r="AI32" s="215"/>
      <c r="AJ32" s="216"/>
      <c r="AK32" s="217"/>
      <c r="AL32" s="217"/>
      <c r="AM32" s="215"/>
      <c r="AN32" s="337"/>
      <c r="AO32" s="438"/>
      <c r="AP32" s="339"/>
      <c r="AQ32" s="339"/>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row>
    <row r="33" spans="1:72" ht="151.5" customHeight="1" x14ac:dyDescent="0.3">
      <c r="A33" s="841"/>
      <c r="B33" s="1014"/>
      <c r="C33" s="1014"/>
      <c r="D33" s="644"/>
      <c r="E33" s="644"/>
      <c r="F33" s="644"/>
      <c r="G33" s="647"/>
      <c r="H33" s="644"/>
      <c r="I33" s="644"/>
      <c r="J33" s="315"/>
      <c r="K33" s="650"/>
      <c r="L33" s="653"/>
      <c r="M33" s="656"/>
      <c r="N33" s="659"/>
      <c r="O33" s="656">
        <f>IF(NOT(ISERROR(MATCH(N33,_xlfn.ANCHORARRAY(G44),0))),M46&amp;"Por favor no seleccionar los criterios de impacto",N33)</f>
        <v>0</v>
      </c>
      <c r="P33" s="653"/>
      <c r="Q33" s="656"/>
      <c r="R33" s="662"/>
      <c r="S33" s="320">
        <v>6</v>
      </c>
      <c r="T33" s="206"/>
      <c r="U33" s="207" t="str">
        <f t="shared" si="0"/>
        <v/>
      </c>
      <c r="V33" s="208"/>
      <c r="W33" s="208"/>
      <c r="X33" s="209" t="str">
        <f t="shared" si="1"/>
        <v/>
      </c>
      <c r="Y33" s="208"/>
      <c r="Z33" s="208"/>
      <c r="AA33" s="208"/>
      <c r="AB33" s="210" t="str">
        <f>IFERROR(IF(AND(U32="Probabilidad",U33="Probabilidad"),(AD32-(+AD32*X33)),IF(AND(U32="Impacto",U33="Probabilidad"),(AD31-(+AD31*X33)),IF(U33="Impacto",AD32,""))),"")</f>
        <v/>
      </c>
      <c r="AC33" s="211" t="str">
        <f t="shared" si="4"/>
        <v/>
      </c>
      <c r="AD33" s="212" t="str">
        <f t="shared" si="2"/>
        <v/>
      </c>
      <c r="AE33" s="211" t="str">
        <f t="shared" si="5"/>
        <v/>
      </c>
      <c r="AF33" s="212" t="str">
        <f>IFERROR(IF(AND(U32="Impacto",U33="Impacto"),(AF32-(+AF32*X33)),IF(AND(U32="Probabilidad",U33="Impacto"),(AF31-(+AF31*X33)),IF(U33="Probabilidad",AF32,""))),"")</f>
        <v/>
      </c>
      <c r="AG33" s="213" t="str">
        <f t="shared" si="3"/>
        <v/>
      </c>
      <c r="AH33" s="214"/>
      <c r="AI33" s="215"/>
      <c r="AJ33" s="216"/>
      <c r="AK33" s="217"/>
      <c r="AL33" s="217"/>
      <c r="AM33" s="215"/>
      <c r="AN33" s="337"/>
      <c r="AO33" s="438"/>
      <c r="AP33" s="339"/>
      <c r="AQ33" s="339"/>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row>
    <row r="34" spans="1:72" ht="151.5" customHeight="1" x14ac:dyDescent="0.3">
      <c r="A34" s="839">
        <v>5</v>
      </c>
      <c r="B34" s="1012"/>
      <c r="C34" s="1012"/>
      <c r="D34" s="642"/>
      <c r="E34" s="642"/>
      <c r="F34" s="642"/>
      <c r="G34" s="645"/>
      <c r="H34" s="642"/>
      <c r="I34" s="642"/>
      <c r="J34" s="313"/>
      <c r="K34" s="648"/>
      <c r="L34" s="651" t="str">
        <f>IF(K34&lt;=0,"",IF(K34&lt;=2,"Muy Baja",IF(K34&lt;=24,"Baja",IF(K34&lt;=500,"Media",IF(K34&lt;=5000,"Alta","Muy Alta")))))</f>
        <v/>
      </c>
      <c r="M34" s="654" t="str">
        <f>IF(L34="","",IF(L34="Muy Baja",0.2,IF(L34="Baja",0.4,IF(L34="Media",0.6,IF(L34="Alta",0.8,IF(L34="Muy Alta",1,))))))</f>
        <v/>
      </c>
      <c r="N34" s="657"/>
      <c r="O34" s="654">
        <f>IF(NOT(ISERROR(MATCH(N34,'Tabla Impacto'!$B$221:$B$223,0))),'Tabla Impacto'!$F$223&amp;"Por favor no seleccionar los criterios de impacto(Afectación Económica o presupuestal y Pérdida Reputacional)",N34)</f>
        <v>0</v>
      </c>
      <c r="P34" s="651" t="str">
        <f>IF(OR(O34='Tabla Impacto'!$C$11,O34='Tabla Impacto'!$D$11),"Leve",IF(OR(O34='Tabla Impacto'!$C$12,O34='Tabla Impacto'!$D$12),"Menor",IF(OR(O34='Tabla Impacto'!$C$13,O34='Tabla Impacto'!$D$13),"Moderado",IF(OR(O34='Tabla Impacto'!$C$14,O34='Tabla Impacto'!$D$14),"Mayor",IF(OR(O34='Tabla Impacto'!$C$15,O34='Tabla Impacto'!$D$15),"Catastrófico","")))))</f>
        <v/>
      </c>
      <c r="Q34" s="654" t="str">
        <f>IF(P34="","",IF(P34="Leve",0.2,IF(P34="Menor",0.4,IF(P34="Moderado",0.6,IF(P34="Mayor",0.8,IF(P34="Catastrófico",1,))))))</f>
        <v/>
      </c>
      <c r="R34" s="660"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320">
        <v>1</v>
      </c>
      <c r="T34" s="206"/>
      <c r="U34" s="207" t="str">
        <f t="shared" si="0"/>
        <v/>
      </c>
      <c r="V34" s="208"/>
      <c r="W34" s="208"/>
      <c r="X34" s="209" t="str">
        <f t="shared" si="1"/>
        <v/>
      </c>
      <c r="Y34" s="208"/>
      <c r="Z34" s="208"/>
      <c r="AA34" s="208"/>
      <c r="AB34" s="210" t="str">
        <f>IFERROR(IF(U34="Probabilidad",(M34-(+M34*X34)),IF(U34="Impacto",M34,"")),"")</f>
        <v/>
      </c>
      <c r="AC34" s="211" t="str">
        <f>IFERROR(IF(AB34="","",IF(AB34&lt;=0.2,"Muy Baja",IF(AB34&lt;=0.4,"Baja",IF(AB34&lt;=0.6,"Media",IF(AB34&lt;=0.8,"Alta","Muy Alta"))))),"")</f>
        <v/>
      </c>
      <c r="AD34" s="212" t="str">
        <f t="shared" si="2"/>
        <v/>
      </c>
      <c r="AE34" s="211" t="str">
        <f>IFERROR(IF(AF34="","",IF(AF34&lt;=0.2,"Leve",IF(AF34&lt;=0.4,"Menor",IF(AF34&lt;=0.6,"Moderado",IF(AF34&lt;=0.8,"Mayor","Catastrófico"))))),"")</f>
        <v/>
      </c>
      <c r="AF34" s="212" t="str">
        <f>IFERROR(IF(U34="Impacto",(Q34-(+Q34*X34)),IF(U34="Probabilidad",Q34,"")),"")</f>
        <v/>
      </c>
      <c r="AG34" s="213" t="str">
        <f t="shared" si="3"/>
        <v/>
      </c>
      <c r="AH34" s="214"/>
      <c r="AI34" s="215"/>
      <c r="AJ34" s="216"/>
      <c r="AK34" s="217"/>
      <c r="AL34" s="217"/>
      <c r="AM34" s="215"/>
      <c r="AN34" s="337"/>
      <c r="AO34" s="438"/>
      <c r="AP34" s="339"/>
      <c r="AQ34" s="339"/>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row>
    <row r="35" spans="1:72" ht="151.5" customHeight="1" x14ac:dyDescent="0.3">
      <c r="A35" s="840"/>
      <c r="B35" s="1013"/>
      <c r="C35" s="1013"/>
      <c r="D35" s="643"/>
      <c r="E35" s="643"/>
      <c r="F35" s="643"/>
      <c r="G35" s="646"/>
      <c r="H35" s="643"/>
      <c r="I35" s="643"/>
      <c r="J35" s="314"/>
      <c r="K35" s="649"/>
      <c r="L35" s="652"/>
      <c r="M35" s="655"/>
      <c r="N35" s="658"/>
      <c r="O35" s="655">
        <f>IF(NOT(ISERROR(MATCH(N35,_xlfn.ANCHORARRAY(G46),0))),M48&amp;"Por favor no seleccionar los criterios de impacto",N35)</f>
        <v>0</v>
      </c>
      <c r="P35" s="652"/>
      <c r="Q35" s="655"/>
      <c r="R35" s="661"/>
      <c r="S35" s="320">
        <v>2</v>
      </c>
      <c r="T35" s="206"/>
      <c r="U35" s="207" t="str">
        <f t="shared" si="0"/>
        <v/>
      </c>
      <c r="V35" s="208"/>
      <c r="W35" s="208"/>
      <c r="X35" s="209" t="str">
        <f t="shared" si="1"/>
        <v/>
      </c>
      <c r="Y35" s="208"/>
      <c r="Z35" s="208"/>
      <c r="AA35" s="208"/>
      <c r="AB35" s="210" t="str">
        <f>IFERROR(IF(AND(U34="Probabilidad",U35="Probabilidad"),(AD34-(+AD34*X35)),IF(U35="Probabilidad",(M34-(+M34*X35)),IF(U35="Impacto",AD34,""))),"")</f>
        <v/>
      </c>
      <c r="AC35" s="211" t="str">
        <f t="shared" si="4"/>
        <v/>
      </c>
      <c r="AD35" s="212" t="str">
        <f t="shared" si="2"/>
        <v/>
      </c>
      <c r="AE35" s="211" t="str">
        <f t="shared" si="5"/>
        <v/>
      </c>
      <c r="AF35" s="212" t="str">
        <f>IFERROR(IF(AND(U34="Impacto",U35="Impacto"),(AF34-(+AF34*X35)),IF(U35="Impacto",(Q34-(+Q34*X35)),IF(U35="Probabilidad",AF34,""))),"")</f>
        <v/>
      </c>
      <c r="AG35" s="213" t="str">
        <f t="shared" si="3"/>
        <v/>
      </c>
      <c r="AH35" s="214"/>
      <c r="AI35" s="215"/>
      <c r="AJ35" s="216"/>
      <c r="AK35" s="217"/>
      <c r="AL35" s="217"/>
      <c r="AM35" s="215"/>
      <c r="AN35" s="337"/>
      <c r="AO35" s="438"/>
      <c r="AP35" s="339"/>
      <c r="AQ35" s="339"/>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row>
    <row r="36" spans="1:72" ht="151.5" customHeight="1" x14ac:dyDescent="0.3">
      <c r="A36" s="840"/>
      <c r="B36" s="1013"/>
      <c r="C36" s="1013"/>
      <c r="D36" s="643"/>
      <c r="E36" s="643"/>
      <c r="F36" s="643"/>
      <c r="G36" s="646"/>
      <c r="H36" s="643"/>
      <c r="I36" s="643"/>
      <c r="J36" s="314"/>
      <c r="K36" s="649"/>
      <c r="L36" s="652"/>
      <c r="M36" s="655"/>
      <c r="N36" s="658"/>
      <c r="O36" s="655">
        <f>IF(NOT(ISERROR(MATCH(N36,_xlfn.ANCHORARRAY(G47),0))),M49&amp;"Por favor no seleccionar los criterios de impacto",N36)</f>
        <v>0</v>
      </c>
      <c r="P36" s="652"/>
      <c r="Q36" s="655"/>
      <c r="R36" s="661"/>
      <c r="S36" s="320">
        <v>3</v>
      </c>
      <c r="T36" s="220"/>
      <c r="U36" s="207" t="str">
        <f t="shared" si="0"/>
        <v/>
      </c>
      <c r="V36" s="208"/>
      <c r="W36" s="208"/>
      <c r="X36" s="209" t="str">
        <f t="shared" si="1"/>
        <v/>
      </c>
      <c r="Y36" s="208"/>
      <c r="Z36" s="208"/>
      <c r="AA36" s="208"/>
      <c r="AB36" s="210" t="str">
        <f>IFERROR(IF(AND(U35="Probabilidad",U36="Probabilidad"),(AD35-(+AD35*X36)),IF(AND(U35="Impacto",U36="Probabilidad"),(AD34-(+AD34*X36)),IF(U36="Impacto",AD35,""))),"")</f>
        <v/>
      </c>
      <c r="AC36" s="211" t="str">
        <f t="shared" si="4"/>
        <v/>
      </c>
      <c r="AD36" s="212" t="str">
        <f t="shared" si="2"/>
        <v/>
      </c>
      <c r="AE36" s="211" t="str">
        <f t="shared" si="5"/>
        <v/>
      </c>
      <c r="AF36" s="212" t="str">
        <f>IFERROR(IF(AND(U35="Impacto",U36="Impacto"),(AF35-(+AF35*X36)),IF(AND(U35="Probabilidad",U36="Impacto"),(AF34-(+AF34*X36)),IF(U36="Probabilidad",AF35,""))),"")</f>
        <v/>
      </c>
      <c r="AG36" s="213" t="str">
        <f t="shared" si="3"/>
        <v/>
      </c>
      <c r="AH36" s="214"/>
      <c r="AI36" s="215"/>
      <c r="AJ36" s="216"/>
      <c r="AK36" s="217"/>
      <c r="AL36" s="217"/>
      <c r="AM36" s="215"/>
      <c r="AN36" s="337"/>
      <c r="AO36" s="438"/>
      <c r="AP36" s="339"/>
      <c r="AQ36" s="339"/>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row>
    <row r="37" spans="1:72" ht="151.5" customHeight="1" x14ac:dyDescent="0.3">
      <c r="A37" s="840"/>
      <c r="B37" s="1013"/>
      <c r="C37" s="1013"/>
      <c r="D37" s="643"/>
      <c r="E37" s="643"/>
      <c r="F37" s="643"/>
      <c r="G37" s="646"/>
      <c r="H37" s="643"/>
      <c r="I37" s="643"/>
      <c r="J37" s="314"/>
      <c r="K37" s="649"/>
      <c r="L37" s="652"/>
      <c r="M37" s="655"/>
      <c r="N37" s="658"/>
      <c r="O37" s="655">
        <f>IF(NOT(ISERROR(MATCH(N37,_xlfn.ANCHORARRAY(G48),0))),M50&amp;"Por favor no seleccionar los criterios de impacto",N37)</f>
        <v>0</v>
      </c>
      <c r="P37" s="652"/>
      <c r="Q37" s="655"/>
      <c r="R37" s="661"/>
      <c r="S37" s="320">
        <v>4</v>
      </c>
      <c r="T37" s="206"/>
      <c r="U37" s="207" t="str">
        <f t="shared" si="0"/>
        <v/>
      </c>
      <c r="V37" s="208"/>
      <c r="W37" s="208"/>
      <c r="X37" s="209" t="str">
        <f t="shared" si="1"/>
        <v/>
      </c>
      <c r="Y37" s="208"/>
      <c r="Z37" s="208"/>
      <c r="AA37" s="208"/>
      <c r="AB37" s="210" t="str">
        <f>IFERROR(IF(AND(U36="Probabilidad",U37="Probabilidad"),(AD36-(+AD36*X37)),IF(AND(U36="Impacto",U37="Probabilidad"),(AD35-(+AD35*X37)),IF(U37="Impacto",AD36,""))),"")</f>
        <v/>
      </c>
      <c r="AC37" s="211" t="str">
        <f t="shared" si="4"/>
        <v/>
      </c>
      <c r="AD37" s="212" t="str">
        <f t="shared" si="2"/>
        <v/>
      </c>
      <c r="AE37" s="211" t="str">
        <f t="shared" si="5"/>
        <v/>
      </c>
      <c r="AF37" s="212" t="str">
        <f>IFERROR(IF(AND(U36="Impacto",U37="Impacto"),(AF36-(+AF36*X37)),IF(AND(U36="Probabilidad",U37="Impacto"),(AF35-(+AF35*X37)),IF(U37="Probabilidad",AF36,""))),"")</f>
        <v/>
      </c>
      <c r="AG37" s="213" t="str">
        <f t="shared" si="3"/>
        <v/>
      </c>
      <c r="AH37" s="214"/>
      <c r="AI37" s="215"/>
      <c r="AJ37" s="216"/>
      <c r="AK37" s="217"/>
      <c r="AL37" s="217"/>
      <c r="AM37" s="215"/>
      <c r="AN37" s="337"/>
      <c r="AO37" s="438"/>
      <c r="AP37" s="339"/>
      <c r="AQ37" s="339"/>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row>
    <row r="38" spans="1:72" ht="151.5" customHeight="1" x14ac:dyDescent="0.3">
      <c r="A38" s="840"/>
      <c r="B38" s="1013"/>
      <c r="C38" s="1013"/>
      <c r="D38" s="643"/>
      <c r="E38" s="643"/>
      <c r="F38" s="643"/>
      <c r="G38" s="646"/>
      <c r="H38" s="643"/>
      <c r="I38" s="643"/>
      <c r="J38" s="314"/>
      <c r="K38" s="649"/>
      <c r="L38" s="652"/>
      <c r="M38" s="655"/>
      <c r="N38" s="658"/>
      <c r="O38" s="655">
        <f>IF(NOT(ISERROR(MATCH(N38,_xlfn.ANCHORARRAY(G49),0))),M51&amp;"Por favor no seleccionar los criterios de impacto",N38)</f>
        <v>0</v>
      </c>
      <c r="P38" s="652"/>
      <c r="Q38" s="655"/>
      <c r="R38" s="661"/>
      <c r="S38" s="320">
        <v>5</v>
      </c>
      <c r="T38" s="206"/>
      <c r="U38" s="207" t="str">
        <f t="shared" si="0"/>
        <v/>
      </c>
      <c r="V38" s="208"/>
      <c r="W38" s="208"/>
      <c r="X38" s="209" t="str">
        <f t="shared" si="1"/>
        <v/>
      </c>
      <c r="Y38" s="208"/>
      <c r="Z38" s="208"/>
      <c r="AA38" s="208"/>
      <c r="AB38" s="210" t="str">
        <f>IFERROR(IF(AND(U37="Probabilidad",U38="Probabilidad"),(AD37-(+AD37*X38)),IF(AND(U37="Impacto",U38="Probabilidad"),(AD36-(+AD36*X38)),IF(U38="Impacto",AD37,""))),"")</f>
        <v/>
      </c>
      <c r="AC38" s="211" t="str">
        <f t="shared" si="4"/>
        <v/>
      </c>
      <c r="AD38" s="212" t="str">
        <f t="shared" si="2"/>
        <v/>
      </c>
      <c r="AE38" s="211" t="str">
        <f t="shared" si="5"/>
        <v/>
      </c>
      <c r="AF38" s="212" t="str">
        <f>IFERROR(IF(AND(U37="Impacto",U38="Impacto"),(AF37-(+AF37*X38)),IF(AND(U37="Probabilidad",U38="Impacto"),(AF36-(+AF36*X38)),IF(U38="Probabilidad",AF37,""))),"")</f>
        <v/>
      </c>
      <c r="AG38" s="213" t="str">
        <f t="shared" si="3"/>
        <v/>
      </c>
      <c r="AH38" s="214"/>
      <c r="AI38" s="215"/>
      <c r="AJ38" s="216"/>
      <c r="AK38" s="217"/>
      <c r="AL38" s="217"/>
      <c r="AM38" s="215"/>
      <c r="AN38" s="337"/>
      <c r="AO38" s="438"/>
      <c r="AP38" s="339"/>
      <c r="AQ38" s="339"/>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row>
    <row r="39" spans="1:72" ht="151.5" customHeight="1" x14ac:dyDescent="0.3">
      <c r="A39" s="841"/>
      <c r="B39" s="1014"/>
      <c r="C39" s="1014"/>
      <c r="D39" s="644"/>
      <c r="E39" s="644"/>
      <c r="F39" s="644"/>
      <c r="G39" s="647"/>
      <c r="H39" s="644"/>
      <c r="I39" s="644"/>
      <c r="J39" s="315"/>
      <c r="K39" s="650"/>
      <c r="L39" s="653"/>
      <c r="M39" s="656"/>
      <c r="N39" s="659"/>
      <c r="O39" s="656">
        <f>IF(NOT(ISERROR(MATCH(N39,_xlfn.ANCHORARRAY(G50),0))),M52&amp;"Por favor no seleccionar los criterios de impacto",N39)</f>
        <v>0</v>
      </c>
      <c r="P39" s="653"/>
      <c r="Q39" s="656"/>
      <c r="R39" s="662"/>
      <c r="S39" s="320">
        <v>6</v>
      </c>
      <c r="T39" s="206"/>
      <c r="U39" s="207" t="str">
        <f t="shared" si="0"/>
        <v/>
      </c>
      <c r="V39" s="208"/>
      <c r="W39" s="208"/>
      <c r="X39" s="209" t="str">
        <f t="shared" si="1"/>
        <v/>
      </c>
      <c r="Y39" s="208"/>
      <c r="Z39" s="208"/>
      <c r="AA39" s="208"/>
      <c r="AB39" s="210" t="str">
        <f>IFERROR(IF(AND(U38="Probabilidad",U39="Probabilidad"),(AD38-(+AD38*X39)),IF(AND(U38="Impacto",U39="Probabilidad"),(AD37-(+AD37*X39)),IF(U39="Impacto",AD38,""))),"")</f>
        <v/>
      </c>
      <c r="AC39" s="211" t="str">
        <f t="shared" si="4"/>
        <v/>
      </c>
      <c r="AD39" s="212" t="str">
        <f t="shared" si="2"/>
        <v/>
      </c>
      <c r="AE39" s="211" t="str">
        <f t="shared" si="5"/>
        <v/>
      </c>
      <c r="AF39" s="212" t="str">
        <f>IFERROR(IF(AND(U38="Impacto",U39="Impacto"),(AF38-(+AF38*X39)),IF(AND(U38="Probabilidad",U39="Impacto"),(AF37-(+AF37*X39)),IF(U39="Probabilidad",AF38,""))),"")</f>
        <v/>
      </c>
      <c r="AG39" s="213" t="str">
        <f t="shared" si="3"/>
        <v/>
      </c>
      <c r="AH39" s="214"/>
      <c r="AI39" s="215"/>
      <c r="AJ39" s="216"/>
      <c r="AK39" s="217"/>
      <c r="AL39" s="217"/>
      <c r="AM39" s="215"/>
      <c r="AN39" s="337"/>
      <c r="AO39" s="438"/>
      <c r="AP39" s="339"/>
      <c r="AQ39" s="339"/>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row>
    <row r="40" spans="1:72" ht="151.5" customHeight="1" x14ac:dyDescent="0.3">
      <c r="A40" s="839">
        <v>6</v>
      </c>
      <c r="B40" s="1012"/>
      <c r="C40" s="1012"/>
      <c r="D40" s="642"/>
      <c r="E40" s="642"/>
      <c r="F40" s="642"/>
      <c r="G40" s="645"/>
      <c r="H40" s="642"/>
      <c r="I40" s="642"/>
      <c r="J40" s="313"/>
      <c r="K40" s="648"/>
      <c r="L40" s="651" t="str">
        <f>IF(K40&lt;=0,"",IF(K40&lt;=2,"Muy Baja",IF(K40&lt;=24,"Baja",IF(K40&lt;=500,"Media",IF(K40&lt;=5000,"Alta","Muy Alta")))))</f>
        <v/>
      </c>
      <c r="M40" s="654" t="str">
        <f>IF(L40="","",IF(L40="Muy Baja",0.2,IF(L40="Baja",0.4,IF(L40="Media",0.6,IF(L40="Alta",0.8,IF(L40="Muy Alta",1,))))))</f>
        <v/>
      </c>
      <c r="N40" s="657"/>
      <c r="O40" s="654">
        <f>IF(NOT(ISERROR(MATCH(N40,'Tabla Impacto'!$B$221:$B$223,0))),'Tabla Impacto'!$F$223&amp;"Por favor no seleccionar los criterios de impacto(Afectación Económica o presupuestal y Pérdida Reputacional)",N40)</f>
        <v>0</v>
      </c>
      <c r="P40" s="651" t="str">
        <f>IF(OR(O40='Tabla Impacto'!$C$11,O40='Tabla Impacto'!$D$11),"Leve",IF(OR(O40='Tabla Impacto'!$C$12,O40='Tabla Impacto'!$D$12),"Menor",IF(OR(O40='Tabla Impacto'!$C$13,O40='Tabla Impacto'!$D$13),"Moderado",IF(OR(O40='Tabla Impacto'!$C$14,O40='Tabla Impacto'!$D$14),"Mayor",IF(OR(O40='Tabla Impacto'!$C$15,O40='Tabla Impacto'!$D$15),"Catastrófico","")))))</f>
        <v/>
      </c>
      <c r="Q40" s="654" t="str">
        <f>IF(P40="","",IF(P40="Leve",0.2,IF(P40="Menor",0.4,IF(P40="Moderado",0.6,IF(P40="Mayor",0.8,IF(P40="Catastrófico",1,))))))</f>
        <v/>
      </c>
      <c r="R40" s="660"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320">
        <v>1</v>
      </c>
      <c r="T40" s="206"/>
      <c r="U40" s="207" t="str">
        <f t="shared" si="0"/>
        <v/>
      </c>
      <c r="V40" s="208"/>
      <c r="W40" s="208"/>
      <c r="X40" s="209" t="str">
        <f t="shared" si="1"/>
        <v/>
      </c>
      <c r="Y40" s="208"/>
      <c r="Z40" s="208"/>
      <c r="AA40" s="208"/>
      <c r="AB40" s="210" t="str">
        <f>IFERROR(IF(U40="Probabilidad",(M40-(+M40*X40)),IF(U40="Impacto",M40,"")),"")</f>
        <v/>
      </c>
      <c r="AC40" s="211" t="str">
        <f>IFERROR(IF(AB40="","",IF(AB40&lt;=0.2,"Muy Baja",IF(AB40&lt;=0.4,"Baja",IF(AB40&lt;=0.6,"Media",IF(AB40&lt;=0.8,"Alta","Muy Alta"))))),"")</f>
        <v/>
      </c>
      <c r="AD40" s="212" t="str">
        <f t="shared" si="2"/>
        <v/>
      </c>
      <c r="AE40" s="211" t="str">
        <f>IFERROR(IF(AF40="","",IF(AF40&lt;=0.2,"Leve",IF(AF40&lt;=0.4,"Menor",IF(AF40&lt;=0.6,"Moderado",IF(AF40&lt;=0.8,"Mayor","Catastrófico"))))),"")</f>
        <v/>
      </c>
      <c r="AF40" s="212" t="str">
        <f>IFERROR(IF(U40="Impacto",(Q40-(+Q40*X40)),IF(U40="Probabilidad",Q40,"")),"")</f>
        <v/>
      </c>
      <c r="AG40" s="213" t="str">
        <f t="shared" si="3"/>
        <v/>
      </c>
      <c r="AH40" s="214"/>
      <c r="AI40" s="215"/>
      <c r="AJ40" s="216"/>
      <c r="AK40" s="217"/>
      <c r="AL40" s="217"/>
      <c r="AM40" s="215"/>
      <c r="AN40" s="337"/>
      <c r="AO40" s="438"/>
      <c r="AP40" s="339"/>
      <c r="AQ40" s="339"/>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row>
    <row r="41" spans="1:72" ht="151.5" customHeight="1" x14ac:dyDescent="0.3">
      <c r="A41" s="840"/>
      <c r="B41" s="1013"/>
      <c r="C41" s="1013"/>
      <c r="D41" s="643"/>
      <c r="E41" s="643"/>
      <c r="F41" s="643"/>
      <c r="G41" s="646"/>
      <c r="H41" s="643"/>
      <c r="I41" s="643"/>
      <c r="J41" s="314"/>
      <c r="K41" s="649"/>
      <c r="L41" s="652"/>
      <c r="M41" s="655"/>
      <c r="N41" s="658"/>
      <c r="O41" s="655">
        <f>IF(NOT(ISERROR(MATCH(N41,_xlfn.ANCHORARRAY(G52),0))),M54&amp;"Por favor no seleccionar los criterios de impacto",N41)</f>
        <v>0</v>
      </c>
      <c r="P41" s="652"/>
      <c r="Q41" s="655"/>
      <c r="R41" s="661"/>
      <c r="S41" s="320">
        <v>2</v>
      </c>
      <c r="T41" s="206"/>
      <c r="U41" s="207" t="str">
        <f t="shared" si="0"/>
        <v/>
      </c>
      <c r="V41" s="208"/>
      <c r="W41" s="208"/>
      <c r="X41" s="209" t="str">
        <f t="shared" si="1"/>
        <v/>
      </c>
      <c r="Y41" s="208"/>
      <c r="Z41" s="208"/>
      <c r="AA41" s="208"/>
      <c r="AB41" s="210" t="str">
        <f>IFERROR(IF(AND(U40="Probabilidad",U41="Probabilidad"),(AD40-(+AD40*X41)),IF(U41="Probabilidad",(M40-(+M40*X41)),IF(U41="Impacto",AD40,""))),"")</f>
        <v/>
      </c>
      <c r="AC41" s="211" t="str">
        <f t="shared" si="4"/>
        <v/>
      </c>
      <c r="AD41" s="212" t="str">
        <f t="shared" si="2"/>
        <v/>
      </c>
      <c r="AE41" s="211" t="str">
        <f t="shared" si="5"/>
        <v/>
      </c>
      <c r="AF41" s="212" t="str">
        <f>IFERROR(IF(AND(U40="Impacto",U41="Impacto"),(AF40-(+AF40*X41)),IF(U41="Impacto",(Q40-(+Q40*X41)),IF(U41="Probabilidad",AF40,""))),"")</f>
        <v/>
      </c>
      <c r="AG41" s="213" t="str">
        <f t="shared" si="3"/>
        <v/>
      </c>
      <c r="AH41" s="214"/>
      <c r="AI41" s="215"/>
      <c r="AJ41" s="216"/>
      <c r="AK41" s="217"/>
      <c r="AL41" s="217"/>
      <c r="AM41" s="215"/>
      <c r="AN41" s="337"/>
      <c r="AO41" s="438"/>
      <c r="AP41" s="339"/>
      <c r="AQ41" s="339"/>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row>
    <row r="42" spans="1:72" ht="151.5" customHeight="1" x14ac:dyDescent="0.3">
      <c r="A42" s="840"/>
      <c r="B42" s="1013"/>
      <c r="C42" s="1013"/>
      <c r="D42" s="643"/>
      <c r="E42" s="643"/>
      <c r="F42" s="643"/>
      <c r="G42" s="646"/>
      <c r="H42" s="643"/>
      <c r="I42" s="643"/>
      <c r="J42" s="314"/>
      <c r="K42" s="649"/>
      <c r="L42" s="652"/>
      <c r="M42" s="655"/>
      <c r="N42" s="658"/>
      <c r="O42" s="655">
        <f>IF(NOT(ISERROR(MATCH(N42,_xlfn.ANCHORARRAY(G53),0))),M55&amp;"Por favor no seleccionar los criterios de impacto",N42)</f>
        <v>0</v>
      </c>
      <c r="P42" s="652"/>
      <c r="Q42" s="655"/>
      <c r="R42" s="661"/>
      <c r="S42" s="320">
        <v>3</v>
      </c>
      <c r="T42" s="220"/>
      <c r="U42" s="207" t="str">
        <f t="shared" ref="U42:U69" si="6">IF(OR(V42="Preventivo",V42="Detectivo"),"Probabilidad",IF(V42="Correctivo","Impacto",""))</f>
        <v/>
      </c>
      <c r="V42" s="208"/>
      <c r="W42" s="208"/>
      <c r="X42" s="209" t="str">
        <f t="shared" ref="X42:X69" si="7">IF(AND(V42="Preventivo",W42="Automático"),"50%",IF(AND(V42="Preventivo",W42="Manual"),"40%",IF(AND(V42="Detectivo",W42="Automático"),"40%",IF(AND(V42="Detectivo",W42="Manual"),"30%",IF(AND(V42="Correctivo",W42="Automático"),"35%",IF(AND(V42="Correctivo",W42="Manual"),"25%",""))))))</f>
        <v/>
      </c>
      <c r="Y42" s="208"/>
      <c r="Z42" s="208"/>
      <c r="AA42" s="208"/>
      <c r="AB42" s="210" t="str">
        <f>IFERROR(IF(AND(U41="Probabilidad",U42="Probabilidad"),(AD41-(+AD41*X42)),IF(AND(U41="Impacto",U42="Probabilidad"),(AD40-(+AD40*X42)),IF(U42="Impacto",AD41,""))),"")</f>
        <v/>
      </c>
      <c r="AC42" s="211" t="str">
        <f t="shared" si="4"/>
        <v/>
      </c>
      <c r="AD42" s="212" t="str">
        <f t="shared" ref="AD42:AD69" si="8">+AB42</f>
        <v/>
      </c>
      <c r="AE42" s="211" t="str">
        <f t="shared" si="5"/>
        <v/>
      </c>
      <c r="AF42" s="212" t="str">
        <f>IFERROR(IF(AND(U41="Impacto",U42="Impacto"),(AF41-(+AF41*X42)),IF(AND(U41="Probabilidad",U42="Impacto"),(AF40-(+AF40*X42)),IF(U42="Probabilidad",AF41,""))),"")</f>
        <v/>
      </c>
      <c r="AG42" s="213"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14"/>
      <c r="AI42" s="215"/>
      <c r="AJ42" s="216"/>
      <c r="AK42" s="217"/>
      <c r="AL42" s="217"/>
      <c r="AM42" s="215"/>
      <c r="AN42" s="337"/>
      <c r="AO42" s="438"/>
      <c r="AP42" s="339"/>
      <c r="AQ42" s="339"/>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row>
    <row r="43" spans="1:72" ht="151.5" customHeight="1" x14ac:dyDescent="0.3">
      <c r="A43" s="840"/>
      <c r="B43" s="1013"/>
      <c r="C43" s="1013"/>
      <c r="D43" s="643"/>
      <c r="E43" s="643"/>
      <c r="F43" s="643"/>
      <c r="G43" s="646"/>
      <c r="H43" s="643"/>
      <c r="I43" s="643"/>
      <c r="J43" s="314"/>
      <c r="K43" s="649"/>
      <c r="L43" s="652"/>
      <c r="M43" s="655"/>
      <c r="N43" s="658"/>
      <c r="O43" s="655">
        <f>IF(NOT(ISERROR(MATCH(N43,_xlfn.ANCHORARRAY(G54),0))),M56&amp;"Por favor no seleccionar los criterios de impacto",N43)</f>
        <v>0</v>
      </c>
      <c r="P43" s="652"/>
      <c r="Q43" s="655"/>
      <c r="R43" s="661"/>
      <c r="S43" s="320">
        <v>4</v>
      </c>
      <c r="T43" s="206"/>
      <c r="U43" s="207" t="str">
        <f t="shared" si="6"/>
        <v/>
      </c>
      <c r="V43" s="208"/>
      <c r="W43" s="208"/>
      <c r="X43" s="209" t="str">
        <f t="shared" si="7"/>
        <v/>
      </c>
      <c r="Y43" s="208"/>
      <c r="Z43" s="208"/>
      <c r="AA43" s="208"/>
      <c r="AB43" s="210" t="str">
        <f>IFERROR(IF(AND(U42="Probabilidad",U43="Probabilidad"),(AD42-(+AD42*X43)),IF(AND(U42="Impacto",U43="Probabilidad"),(AD41-(+AD41*X43)),IF(U43="Impacto",AD42,""))),"")</f>
        <v/>
      </c>
      <c r="AC43" s="211" t="str">
        <f t="shared" si="4"/>
        <v/>
      </c>
      <c r="AD43" s="212" t="str">
        <f t="shared" si="8"/>
        <v/>
      </c>
      <c r="AE43" s="211" t="str">
        <f t="shared" si="5"/>
        <v/>
      </c>
      <c r="AF43" s="212" t="str">
        <f>IFERROR(IF(AND(U42="Impacto",U43="Impacto"),(AF42-(+AF42*X43)),IF(AND(U42="Probabilidad",U43="Impacto"),(AF41-(+AF41*X43)),IF(U43="Probabilidad",AF42,""))),"")</f>
        <v/>
      </c>
      <c r="AG43" s="213" t="str">
        <f t="shared" si="9"/>
        <v/>
      </c>
      <c r="AH43" s="214"/>
      <c r="AI43" s="215"/>
      <c r="AJ43" s="216"/>
      <c r="AK43" s="217"/>
      <c r="AL43" s="217"/>
      <c r="AM43" s="215"/>
      <c r="AN43" s="337"/>
      <c r="AO43" s="438"/>
      <c r="AP43" s="339"/>
      <c r="AQ43" s="339"/>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row>
    <row r="44" spans="1:72" ht="151.5" customHeight="1" x14ac:dyDescent="0.3">
      <c r="A44" s="840"/>
      <c r="B44" s="1013"/>
      <c r="C44" s="1013"/>
      <c r="D44" s="643"/>
      <c r="E44" s="643"/>
      <c r="F44" s="643"/>
      <c r="G44" s="646"/>
      <c r="H44" s="643"/>
      <c r="I44" s="643"/>
      <c r="J44" s="314"/>
      <c r="K44" s="649"/>
      <c r="L44" s="652"/>
      <c r="M44" s="655"/>
      <c r="N44" s="658"/>
      <c r="O44" s="655">
        <f>IF(NOT(ISERROR(MATCH(N44,_xlfn.ANCHORARRAY(G55),0))),M57&amp;"Por favor no seleccionar los criterios de impacto",N44)</f>
        <v>0</v>
      </c>
      <c r="P44" s="652"/>
      <c r="Q44" s="655"/>
      <c r="R44" s="661"/>
      <c r="S44" s="320">
        <v>5</v>
      </c>
      <c r="T44" s="206"/>
      <c r="U44" s="207" t="str">
        <f t="shared" si="6"/>
        <v/>
      </c>
      <c r="V44" s="208"/>
      <c r="W44" s="208"/>
      <c r="X44" s="209" t="str">
        <f t="shared" si="7"/>
        <v/>
      </c>
      <c r="Y44" s="208"/>
      <c r="Z44" s="208"/>
      <c r="AA44" s="208"/>
      <c r="AB44" s="210" t="str">
        <f>IFERROR(IF(AND(U43="Probabilidad",U44="Probabilidad"),(AD43-(+AD43*X44)),IF(AND(U43="Impacto",U44="Probabilidad"),(AD42-(+AD42*X44)),IF(U44="Impacto",AD43,""))),"")</f>
        <v/>
      </c>
      <c r="AC44" s="211" t="str">
        <f t="shared" si="4"/>
        <v/>
      </c>
      <c r="AD44" s="212" t="str">
        <f t="shared" si="8"/>
        <v/>
      </c>
      <c r="AE44" s="211" t="str">
        <f t="shared" si="5"/>
        <v/>
      </c>
      <c r="AF44" s="212" t="str">
        <f>IFERROR(IF(AND(U43="Impacto",U44="Impacto"),(AF43-(+AF43*X44)),IF(AND(U43="Probabilidad",U44="Impacto"),(AF42-(+AF42*X44)),IF(U44="Probabilidad",AF43,""))),"")</f>
        <v/>
      </c>
      <c r="AG44" s="213" t="str">
        <f t="shared" si="9"/>
        <v/>
      </c>
      <c r="AH44" s="214"/>
      <c r="AI44" s="215"/>
      <c r="AJ44" s="216"/>
      <c r="AK44" s="217"/>
      <c r="AL44" s="217"/>
      <c r="AM44" s="215"/>
      <c r="AN44" s="337"/>
      <c r="AO44" s="438"/>
      <c r="AP44" s="339"/>
      <c r="AQ44" s="339"/>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row>
    <row r="45" spans="1:72" ht="151.5" customHeight="1" x14ac:dyDescent="0.3">
      <c r="A45" s="841"/>
      <c r="B45" s="1014"/>
      <c r="C45" s="1014"/>
      <c r="D45" s="644"/>
      <c r="E45" s="644"/>
      <c r="F45" s="644"/>
      <c r="G45" s="647"/>
      <c r="H45" s="644"/>
      <c r="I45" s="644"/>
      <c r="J45" s="315"/>
      <c r="K45" s="650"/>
      <c r="L45" s="653"/>
      <c r="M45" s="656"/>
      <c r="N45" s="659"/>
      <c r="O45" s="656">
        <f>IF(NOT(ISERROR(MATCH(N45,_xlfn.ANCHORARRAY(G56),0))),M58&amp;"Por favor no seleccionar los criterios de impacto",N45)</f>
        <v>0</v>
      </c>
      <c r="P45" s="653"/>
      <c r="Q45" s="656"/>
      <c r="R45" s="662"/>
      <c r="S45" s="320">
        <v>6</v>
      </c>
      <c r="T45" s="206"/>
      <c r="U45" s="207" t="str">
        <f t="shared" si="6"/>
        <v/>
      </c>
      <c r="V45" s="208"/>
      <c r="W45" s="208"/>
      <c r="X45" s="209" t="str">
        <f t="shared" si="7"/>
        <v/>
      </c>
      <c r="Y45" s="208"/>
      <c r="Z45" s="208"/>
      <c r="AA45" s="208"/>
      <c r="AB45" s="210" t="str">
        <f>IFERROR(IF(AND(U44="Probabilidad",U45="Probabilidad"),(AD44-(+AD44*X45)),IF(AND(U44="Impacto",U45="Probabilidad"),(AD43-(+AD43*X45)),IF(U45="Impacto",AD44,""))),"")</f>
        <v/>
      </c>
      <c r="AC45" s="211" t="str">
        <f t="shared" si="4"/>
        <v/>
      </c>
      <c r="AD45" s="212" t="str">
        <f t="shared" si="8"/>
        <v/>
      </c>
      <c r="AE45" s="211" t="str">
        <f>IFERROR(IF(AF45="","",IF(AF45&lt;=0.2,"Leve",IF(AF45&lt;=0.4,"Menor",IF(AF45&lt;=0.6,"Moderado",IF(AF45&lt;=0.8,"Mayor","Catastrófico"))))),"")</f>
        <v/>
      </c>
      <c r="AF45" s="212" t="str">
        <f>IFERROR(IF(AND(U44="Impacto",U45="Impacto"),(AF44-(+AF44*X45)),IF(AND(U44="Probabilidad",U45="Impacto"),(AF43-(+AF43*X45)),IF(U45="Probabilidad",AF44,""))),"")</f>
        <v/>
      </c>
      <c r="AG45" s="213" t="str">
        <f t="shared" si="9"/>
        <v/>
      </c>
      <c r="AH45" s="214"/>
      <c r="AI45" s="215"/>
      <c r="AJ45" s="216"/>
      <c r="AK45" s="217"/>
      <c r="AL45" s="217"/>
      <c r="AM45" s="215"/>
      <c r="AN45" s="337"/>
      <c r="AO45" s="339"/>
      <c r="AP45" s="339"/>
      <c r="AQ45" s="339"/>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row>
    <row r="46" spans="1:72" ht="151.5" customHeight="1" x14ac:dyDescent="0.3">
      <c r="A46" s="839">
        <v>7</v>
      </c>
      <c r="B46" s="1012"/>
      <c r="C46" s="1012"/>
      <c r="D46" s="642"/>
      <c r="E46" s="642"/>
      <c r="F46" s="642"/>
      <c r="G46" s="645"/>
      <c r="H46" s="642"/>
      <c r="I46" s="642"/>
      <c r="J46" s="313"/>
      <c r="K46" s="648"/>
      <c r="L46" s="651" t="str">
        <f>IF(K46&lt;=0,"",IF(K46&lt;=2,"Muy Baja",IF(K46&lt;=24,"Baja",IF(K46&lt;=500,"Media",IF(K46&lt;=5000,"Alta","Muy Alta")))))</f>
        <v/>
      </c>
      <c r="M46" s="654" t="str">
        <f>IF(L46="","",IF(L46="Muy Baja",0.2,IF(L46="Baja",0.4,IF(L46="Media",0.6,IF(L46="Alta",0.8,IF(L46="Muy Alta",1,))))))</f>
        <v/>
      </c>
      <c r="N46" s="657"/>
      <c r="O46" s="654">
        <f>IF(NOT(ISERROR(MATCH(N46,'Tabla Impacto'!$B$221:$B$223,0))),'Tabla Impacto'!$F$223&amp;"Por favor no seleccionar los criterios de impacto(Afectación Económica o presupuestal y Pérdida Reputacional)",N46)</f>
        <v>0</v>
      </c>
      <c r="P46" s="651" t="str">
        <f>IF(OR(O46='Tabla Impacto'!$C$11,O46='Tabla Impacto'!$D$11),"Leve",IF(OR(O46='Tabla Impacto'!$C$12,O46='Tabla Impacto'!$D$12),"Menor",IF(OR(O46='Tabla Impacto'!$C$13,O46='Tabla Impacto'!$D$13),"Moderado",IF(OR(O46='Tabla Impacto'!$C$14,O46='Tabla Impacto'!$D$14),"Mayor",IF(OR(O46='Tabla Impacto'!$C$15,O46='Tabla Impacto'!$D$15),"Catastrófico","")))))</f>
        <v/>
      </c>
      <c r="Q46" s="654" t="str">
        <f>IF(P46="","",IF(P46="Leve",0.2,IF(P46="Menor",0.4,IF(P46="Moderado",0.6,IF(P46="Mayor",0.8,IF(P46="Catastrófico",1,))))))</f>
        <v/>
      </c>
      <c r="R46" s="660"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320">
        <v>1</v>
      </c>
      <c r="T46" s="206"/>
      <c r="U46" s="207" t="str">
        <f t="shared" si="6"/>
        <v/>
      </c>
      <c r="V46" s="208"/>
      <c r="W46" s="208"/>
      <c r="X46" s="209" t="str">
        <f t="shared" si="7"/>
        <v/>
      </c>
      <c r="Y46" s="208"/>
      <c r="Z46" s="208"/>
      <c r="AA46" s="208"/>
      <c r="AB46" s="210" t="str">
        <f>IFERROR(IF(U46="Probabilidad",(M46-(+M46*X46)),IF(U46="Impacto",M46,"")),"")</f>
        <v/>
      </c>
      <c r="AC46" s="211" t="str">
        <f>IFERROR(IF(AB46="","",IF(AB46&lt;=0.2,"Muy Baja",IF(AB46&lt;=0.4,"Baja",IF(AB46&lt;=0.6,"Media",IF(AB46&lt;=0.8,"Alta","Muy Alta"))))),"")</f>
        <v/>
      </c>
      <c r="AD46" s="212" t="str">
        <f t="shared" si="8"/>
        <v/>
      </c>
      <c r="AE46" s="211" t="str">
        <f>IFERROR(IF(AF46="","",IF(AF46&lt;=0.2,"Leve",IF(AF46&lt;=0.4,"Menor",IF(AF46&lt;=0.6,"Moderado",IF(AF46&lt;=0.8,"Mayor","Catastrófico"))))),"")</f>
        <v/>
      </c>
      <c r="AF46" s="212" t="str">
        <f>IFERROR(IF(U46="Impacto",(Q46-(+Q46*X46)),IF(U46="Probabilidad",Q46,"")),"")</f>
        <v/>
      </c>
      <c r="AG46" s="213" t="str">
        <f t="shared" si="9"/>
        <v/>
      </c>
      <c r="AH46" s="214"/>
      <c r="AI46" s="215"/>
      <c r="AJ46" s="216"/>
      <c r="AK46" s="217"/>
      <c r="AL46" s="217"/>
      <c r="AM46" s="215"/>
      <c r="AN46" s="337"/>
      <c r="AO46" s="339"/>
      <c r="AP46" s="339"/>
      <c r="AQ46" s="339"/>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row>
    <row r="47" spans="1:72" ht="151.5" customHeight="1" x14ac:dyDescent="0.3">
      <c r="A47" s="840"/>
      <c r="B47" s="1013"/>
      <c r="C47" s="1013"/>
      <c r="D47" s="643"/>
      <c r="E47" s="643"/>
      <c r="F47" s="643"/>
      <c r="G47" s="646"/>
      <c r="H47" s="643"/>
      <c r="I47" s="643"/>
      <c r="J47" s="314"/>
      <c r="K47" s="649"/>
      <c r="L47" s="652"/>
      <c r="M47" s="655"/>
      <c r="N47" s="658"/>
      <c r="O47" s="655">
        <f>IF(NOT(ISERROR(MATCH(N47,_xlfn.ANCHORARRAY(G58),0))),M60&amp;"Por favor no seleccionar los criterios de impacto",N47)</f>
        <v>0</v>
      </c>
      <c r="P47" s="652"/>
      <c r="Q47" s="655"/>
      <c r="R47" s="661"/>
      <c r="S47" s="320">
        <v>2</v>
      </c>
      <c r="T47" s="206"/>
      <c r="U47" s="207" t="str">
        <f t="shared" si="6"/>
        <v/>
      </c>
      <c r="V47" s="208"/>
      <c r="W47" s="208"/>
      <c r="X47" s="209" t="str">
        <f t="shared" si="7"/>
        <v/>
      </c>
      <c r="Y47" s="208"/>
      <c r="Z47" s="208"/>
      <c r="AA47" s="208"/>
      <c r="AB47" s="210" t="str">
        <f>IFERROR(IF(AND(U46="Probabilidad",U47="Probabilidad"),(AD46-(+AD46*X47)),IF(U47="Probabilidad",(M46-(+M46*X47)),IF(U47="Impacto",AD46,""))),"")</f>
        <v/>
      </c>
      <c r="AC47" s="211" t="str">
        <f t="shared" si="4"/>
        <v/>
      </c>
      <c r="AD47" s="212" t="str">
        <f t="shared" si="8"/>
        <v/>
      </c>
      <c r="AE47" s="211" t="str">
        <f t="shared" si="5"/>
        <v/>
      </c>
      <c r="AF47" s="212" t="str">
        <f>IFERROR(IF(AND(U46="Impacto",U47="Impacto"),(AF46-(+AF46*X47)),IF(U47="Impacto",(Q46-(+Q46*X47)),IF(U47="Probabilidad",AF46,""))),"")</f>
        <v/>
      </c>
      <c r="AG47" s="213" t="str">
        <f t="shared" si="9"/>
        <v/>
      </c>
      <c r="AH47" s="214"/>
      <c r="AI47" s="215"/>
      <c r="AJ47" s="216"/>
      <c r="AK47" s="217"/>
      <c r="AL47" s="217"/>
      <c r="AM47" s="215"/>
      <c r="AN47" s="337"/>
      <c r="AO47" s="339"/>
      <c r="AP47" s="339"/>
      <c r="AQ47" s="339"/>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row>
    <row r="48" spans="1:72" ht="151.5" customHeight="1" x14ac:dyDescent="0.3">
      <c r="A48" s="840"/>
      <c r="B48" s="1013"/>
      <c r="C48" s="1013"/>
      <c r="D48" s="643"/>
      <c r="E48" s="643"/>
      <c r="F48" s="643"/>
      <c r="G48" s="646"/>
      <c r="H48" s="643"/>
      <c r="I48" s="643"/>
      <c r="J48" s="314"/>
      <c r="K48" s="649"/>
      <c r="L48" s="652"/>
      <c r="M48" s="655"/>
      <c r="N48" s="658"/>
      <c r="O48" s="655">
        <f>IF(NOT(ISERROR(MATCH(N48,_xlfn.ANCHORARRAY(G59),0))),M61&amp;"Por favor no seleccionar los criterios de impacto",N48)</f>
        <v>0</v>
      </c>
      <c r="P48" s="652"/>
      <c r="Q48" s="655"/>
      <c r="R48" s="661"/>
      <c r="S48" s="320">
        <v>3</v>
      </c>
      <c r="T48" s="220"/>
      <c r="U48" s="207" t="str">
        <f t="shared" si="6"/>
        <v/>
      </c>
      <c r="V48" s="208"/>
      <c r="W48" s="208"/>
      <c r="X48" s="209" t="str">
        <f t="shared" si="7"/>
        <v/>
      </c>
      <c r="Y48" s="208"/>
      <c r="Z48" s="208"/>
      <c r="AA48" s="208"/>
      <c r="AB48" s="210" t="str">
        <f>IFERROR(IF(AND(U47="Probabilidad",U48="Probabilidad"),(AD47-(+AD47*X48)),IF(AND(U47="Impacto",U48="Probabilidad"),(AD46-(+AD46*X48)),IF(U48="Impacto",AD47,""))),"")</f>
        <v/>
      </c>
      <c r="AC48" s="211" t="str">
        <f t="shared" si="4"/>
        <v/>
      </c>
      <c r="AD48" s="212" t="str">
        <f t="shared" si="8"/>
        <v/>
      </c>
      <c r="AE48" s="211" t="str">
        <f t="shared" si="5"/>
        <v/>
      </c>
      <c r="AF48" s="212" t="str">
        <f>IFERROR(IF(AND(U47="Impacto",U48="Impacto"),(AF47-(+AF47*X48)),IF(AND(U47="Probabilidad",U48="Impacto"),(AF46-(+AF46*X48)),IF(U48="Probabilidad",AF47,""))),"")</f>
        <v/>
      </c>
      <c r="AG48" s="213" t="str">
        <f t="shared" si="9"/>
        <v/>
      </c>
      <c r="AH48" s="214"/>
      <c r="AI48" s="215"/>
      <c r="AJ48" s="216"/>
      <c r="AK48" s="217"/>
      <c r="AL48" s="217"/>
      <c r="AM48" s="215"/>
      <c r="AN48" s="337"/>
      <c r="AO48" s="339"/>
      <c r="AP48" s="339"/>
      <c r="AQ48" s="339"/>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row>
    <row r="49" spans="1:72" ht="151.5" customHeight="1" x14ac:dyDescent="0.3">
      <c r="A49" s="840"/>
      <c r="B49" s="1013"/>
      <c r="C49" s="1013"/>
      <c r="D49" s="643"/>
      <c r="E49" s="643"/>
      <c r="F49" s="643"/>
      <c r="G49" s="646"/>
      <c r="H49" s="643"/>
      <c r="I49" s="643"/>
      <c r="J49" s="314"/>
      <c r="K49" s="649"/>
      <c r="L49" s="652"/>
      <c r="M49" s="655"/>
      <c r="N49" s="658"/>
      <c r="O49" s="655">
        <f>IF(NOT(ISERROR(MATCH(N49,_xlfn.ANCHORARRAY(G60),0))),M62&amp;"Por favor no seleccionar los criterios de impacto",N49)</f>
        <v>0</v>
      </c>
      <c r="P49" s="652"/>
      <c r="Q49" s="655"/>
      <c r="R49" s="661"/>
      <c r="S49" s="320">
        <v>4</v>
      </c>
      <c r="T49" s="206"/>
      <c r="U49" s="207" t="str">
        <f t="shared" si="6"/>
        <v/>
      </c>
      <c r="V49" s="208"/>
      <c r="W49" s="208"/>
      <c r="X49" s="209" t="str">
        <f t="shared" si="7"/>
        <v/>
      </c>
      <c r="Y49" s="208"/>
      <c r="Z49" s="208"/>
      <c r="AA49" s="208"/>
      <c r="AB49" s="210" t="str">
        <f>IFERROR(IF(AND(U48="Probabilidad",U49="Probabilidad"),(AD48-(+AD48*X49)),IF(AND(U48="Impacto",U49="Probabilidad"),(AD47-(+AD47*X49)),IF(U49="Impacto",AD48,""))),"")</f>
        <v/>
      </c>
      <c r="AC49" s="211" t="str">
        <f t="shared" si="4"/>
        <v/>
      </c>
      <c r="AD49" s="212" t="str">
        <f t="shared" si="8"/>
        <v/>
      </c>
      <c r="AE49" s="211" t="str">
        <f t="shared" si="5"/>
        <v/>
      </c>
      <c r="AF49" s="212" t="str">
        <f>IFERROR(IF(AND(U48="Impacto",U49="Impacto"),(AF48-(+AF48*X49)),IF(AND(U48="Probabilidad",U49="Impacto"),(AF47-(+AF47*X49)),IF(U49="Probabilidad",AF48,""))),"")</f>
        <v/>
      </c>
      <c r="AG49" s="213" t="str">
        <f t="shared" si="9"/>
        <v/>
      </c>
      <c r="AH49" s="214"/>
      <c r="AI49" s="215"/>
      <c r="AJ49" s="216"/>
      <c r="AK49" s="217"/>
      <c r="AL49" s="217"/>
      <c r="AM49" s="215"/>
      <c r="AN49" s="337"/>
      <c r="AO49" s="339"/>
      <c r="AP49" s="339"/>
      <c r="AQ49" s="339"/>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row>
    <row r="50" spans="1:72" ht="151.5" customHeight="1" x14ac:dyDescent="0.3">
      <c r="A50" s="840"/>
      <c r="B50" s="1013"/>
      <c r="C50" s="1013"/>
      <c r="D50" s="643"/>
      <c r="E50" s="643"/>
      <c r="F50" s="643"/>
      <c r="G50" s="646"/>
      <c r="H50" s="643"/>
      <c r="I50" s="643"/>
      <c r="J50" s="314"/>
      <c r="K50" s="649"/>
      <c r="L50" s="652"/>
      <c r="M50" s="655"/>
      <c r="N50" s="658"/>
      <c r="O50" s="655">
        <f>IF(NOT(ISERROR(MATCH(N50,_xlfn.ANCHORARRAY(G61),0))),M63&amp;"Por favor no seleccionar los criterios de impacto",N50)</f>
        <v>0</v>
      </c>
      <c r="P50" s="652"/>
      <c r="Q50" s="655"/>
      <c r="R50" s="661"/>
      <c r="S50" s="320">
        <v>5</v>
      </c>
      <c r="T50" s="206"/>
      <c r="U50" s="207" t="str">
        <f t="shared" si="6"/>
        <v/>
      </c>
      <c r="V50" s="208"/>
      <c r="W50" s="208"/>
      <c r="X50" s="209" t="str">
        <f t="shared" si="7"/>
        <v/>
      </c>
      <c r="Y50" s="208"/>
      <c r="Z50" s="208"/>
      <c r="AA50" s="208"/>
      <c r="AB50" s="210" t="str">
        <f>IFERROR(IF(AND(U49="Probabilidad",U50="Probabilidad"),(AD49-(+AD49*X50)),IF(AND(U49="Impacto",U50="Probabilidad"),(AD48-(+AD48*X50)),IF(U50="Impacto",AD49,""))),"")</f>
        <v/>
      </c>
      <c r="AC50" s="211" t="str">
        <f t="shared" si="4"/>
        <v/>
      </c>
      <c r="AD50" s="212" t="str">
        <f t="shared" si="8"/>
        <v/>
      </c>
      <c r="AE50" s="211" t="str">
        <f t="shared" si="5"/>
        <v/>
      </c>
      <c r="AF50" s="212" t="str">
        <f>IFERROR(IF(AND(U49="Impacto",U50="Impacto"),(AF49-(+AF49*X50)),IF(AND(U49="Probabilidad",U50="Impacto"),(AF48-(+AF48*X50)),IF(U50="Probabilidad",AF49,""))),"")</f>
        <v/>
      </c>
      <c r="AG50" s="213" t="str">
        <f t="shared" si="9"/>
        <v/>
      </c>
      <c r="AH50" s="214"/>
      <c r="AI50" s="215"/>
      <c r="AJ50" s="216"/>
      <c r="AK50" s="217"/>
      <c r="AL50" s="217"/>
      <c r="AM50" s="215"/>
      <c r="AN50" s="337"/>
      <c r="AO50" s="339"/>
      <c r="AP50" s="339"/>
      <c r="AQ50" s="339"/>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row>
    <row r="51" spans="1:72" ht="151.5" customHeight="1" x14ac:dyDescent="0.3">
      <c r="A51" s="841"/>
      <c r="B51" s="1014"/>
      <c r="C51" s="1014"/>
      <c r="D51" s="644"/>
      <c r="E51" s="644"/>
      <c r="F51" s="644"/>
      <c r="G51" s="647"/>
      <c r="H51" s="644"/>
      <c r="I51" s="644"/>
      <c r="J51" s="315"/>
      <c r="K51" s="650"/>
      <c r="L51" s="653"/>
      <c r="M51" s="656"/>
      <c r="N51" s="659"/>
      <c r="O51" s="656">
        <f>IF(NOT(ISERROR(MATCH(N51,_xlfn.ANCHORARRAY(G62),0))),M64&amp;"Por favor no seleccionar los criterios de impacto",N51)</f>
        <v>0</v>
      </c>
      <c r="P51" s="653"/>
      <c r="Q51" s="656"/>
      <c r="R51" s="662"/>
      <c r="S51" s="320">
        <v>6</v>
      </c>
      <c r="T51" s="206"/>
      <c r="U51" s="207" t="str">
        <f t="shared" si="6"/>
        <v/>
      </c>
      <c r="V51" s="208"/>
      <c r="W51" s="208"/>
      <c r="X51" s="209" t="str">
        <f t="shared" si="7"/>
        <v/>
      </c>
      <c r="Y51" s="208"/>
      <c r="Z51" s="208"/>
      <c r="AA51" s="208"/>
      <c r="AB51" s="210" t="str">
        <f>IFERROR(IF(AND(U50="Probabilidad",U51="Probabilidad"),(AD50-(+AD50*X51)),IF(AND(U50="Impacto",U51="Probabilidad"),(AD49-(+AD49*X51)),IF(U51="Impacto",AD50,""))),"")</f>
        <v/>
      </c>
      <c r="AC51" s="211" t="str">
        <f t="shared" si="4"/>
        <v/>
      </c>
      <c r="AD51" s="212" t="str">
        <f t="shared" si="8"/>
        <v/>
      </c>
      <c r="AE51" s="211" t="str">
        <f t="shared" si="5"/>
        <v/>
      </c>
      <c r="AF51" s="212" t="str">
        <f>IFERROR(IF(AND(U50="Impacto",U51="Impacto"),(AF50-(+AF50*X51)),IF(AND(U50="Probabilidad",U51="Impacto"),(AF49-(+AF49*X51)),IF(U51="Probabilidad",AF50,""))),"")</f>
        <v/>
      </c>
      <c r="AG51" s="213" t="str">
        <f t="shared" si="9"/>
        <v/>
      </c>
      <c r="AH51" s="214"/>
      <c r="AI51" s="215"/>
      <c r="AJ51" s="216"/>
      <c r="AK51" s="217"/>
      <c r="AL51" s="217"/>
      <c r="AM51" s="215"/>
      <c r="AN51" s="337"/>
      <c r="AO51" s="339"/>
      <c r="AP51" s="339"/>
      <c r="AQ51" s="339"/>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row>
    <row r="52" spans="1:72" ht="151.5" customHeight="1" x14ac:dyDescent="0.3">
      <c r="A52" s="839">
        <v>8</v>
      </c>
      <c r="B52" s="1012"/>
      <c r="C52" s="1012"/>
      <c r="D52" s="642"/>
      <c r="E52" s="642"/>
      <c r="F52" s="642"/>
      <c r="G52" s="645"/>
      <c r="H52" s="642"/>
      <c r="I52" s="642"/>
      <c r="J52" s="313"/>
      <c r="K52" s="648"/>
      <c r="L52" s="651" t="str">
        <f>IF(K52&lt;=0,"",IF(K52&lt;=2,"Muy Baja",IF(K52&lt;=24,"Baja",IF(K52&lt;=500,"Media",IF(K52&lt;=5000,"Alta","Muy Alta")))))</f>
        <v/>
      </c>
      <c r="M52" s="654" t="str">
        <f>IF(L52="","",IF(L52="Muy Baja",0.2,IF(L52="Baja",0.4,IF(L52="Media",0.6,IF(L52="Alta",0.8,IF(L52="Muy Alta",1,))))))</f>
        <v/>
      </c>
      <c r="N52" s="657"/>
      <c r="O52" s="654">
        <f>IF(NOT(ISERROR(MATCH(N52,'Tabla Impacto'!$B$221:$B$223,0))),'Tabla Impacto'!$F$223&amp;"Por favor no seleccionar los criterios de impacto(Afectación Económica o presupuestal y Pérdida Reputacional)",N52)</f>
        <v>0</v>
      </c>
      <c r="P52" s="651" t="str">
        <f>IF(OR(O52='Tabla Impacto'!$C$11,O52='Tabla Impacto'!$D$11),"Leve",IF(OR(O52='Tabla Impacto'!$C$12,O52='Tabla Impacto'!$D$12),"Menor",IF(OR(O52='Tabla Impacto'!$C$13,O52='Tabla Impacto'!$D$13),"Moderado",IF(OR(O52='Tabla Impacto'!$C$14,O52='Tabla Impacto'!$D$14),"Mayor",IF(OR(O52='Tabla Impacto'!$C$15,O52='Tabla Impacto'!$D$15),"Catastrófico","")))))</f>
        <v/>
      </c>
      <c r="Q52" s="654" t="str">
        <f>IF(P52="","",IF(P52="Leve",0.2,IF(P52="Menor",0.4,IF(P52="Moderado",0.6,IF(P52="Mayor",0.8,IF(P52="Catastrófico",1,))))))</f>
        <v/>
      </c>
      <c r="R52" s="660"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320">
        <v>1</v>
      </c>
      <c r="T52" s="206"/>
      <c r="U52" s="207" t="str">
        <f t="shared" si="6"/>
        <v/>
      </c>
      <c r="V52" s="208"/>
      <c r="W52" s="208"/>
      <c r="X52" s="209" t="str">
        <f t="shared" si="7"/>
        <v/>
      </c>
      <c r="Y52" s="208"/>
      <c r="Z52" s="208"/>
      <c r="AA52" s="208"/>
      <c r="AB52" s="210" t="str">
        <f>IFERROR(IF(U52="Probabilidad",(M52-(+M52*X52)),IF(U52="Impacto",M52,"")),"")</f>
        <v/>
      </c>
      <c r="AC52" s="211" t="str">
        <f>IFERROR(IF(AB52="","",IF(AB52&lt;=0.2,"Muy Baja",IF(AB52&lt;=0.4,"Baja",IF(AB52&lt;=0.6,"Media",IF(AB52&lt;=0.8,"Alta","Muy Alta"))))),"")</f>
        <v/>
      </c>
      <c r="AD52" s="212" t="str">
        <f t="shared" si="8"/>
        <v/>
      </c>
      <c r="AE52" s="211" t="str">
        <f>IFERROR(IF(AF52="","",IF(AF52&lt;=0.2,"Leve",IF(AF52&lt;=0.4,"Menor",IF(AF52&lt;=0.6,"Moderado",IF(AF52&lt;=0.8,"Mayor","Catastrófico"))))),"")</f>
        <v/>
      </c>
      <c r="AF52" s="212" t="str">
        <f>IFERROR(IF(U52="Impacto",(Q52-(+Q52*X52)),IF(U52="Probabilidad",Q52,"")),"")</f>
        <v/>
      </c>
      <c r="AG52" s="213" t="str">
        <f t="shared" si="9"/>
        <v/>
      </c>
      <c r="AH52" s="214"/>
      <c r="AI52" s="215"/>
      <c r="AJ52" s="216"/>
      <c r="AK52" s="217"/>
      <c r="AL52" s="217"/>
      <c r="AM52" s="215"/>
      <c r="AN52" s="337"/>
      <c r="AO52" s="339"/>
      <c r="AP52" s="339"/>
      <c r="AQ52" s="339"/>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row>
    <row r="53" spans="1:72" ht="151.5" customHeight="1" x14ac:dyDescent="0.3">
      <c r="A53" s="840"/>
      <c r="B53" s="1013"/>
      <c r="C53" s="1013"/>
      <c r="D53" s="643"/>
      <c r="E53" s="643"/>
      <c r="F53" s="643"/>
      <c r="G53" s="646"/>
      <c r="H53" s="643"/>
      <c r="I53" s="643"/>
      <c r="J53" s="314"/>
      <c r="K53" s="649"/>
      <c r="L53" s="652"/>
      <c r="M53" s="655"/>
      <c r="N53" s="658"/>
      <c r="O53" s="655">
        <f>IF(NOT(ISERROR(MATCH(N53,_xlfn.ANCHORARRAY(G64),0))),M66&amp;"Por favor no seleccionar los criterios de impacto",N53)</f>
        <v>0</v>
      </c>
      <c r="P53" s="652"/>
      <c r="Q53" s="655"/>
      <c r="R53" s="661"/>
      <c r="S53" s="320">
        <v>2</v>
      </c>
      <c r="T53" s="206"/>
      <c r="U53" s="207" t="str">
        <f t="shared" si="6"/>
        <v/>
      </c>
      <c r="V53" s="208"/>
      <c r="W53" s="208"/>
      <c r="X53" s="209" t="str">
        <f t="shared" si="7"/>
        <v/>
      </c>
      <c r="Y53" s="208"/>
      <c r="Z53" s="208"/>
      <c r="AA53" s="208"/>
      <c r="AB53" s="210" t="str">
        <f>IFERROR(IF(AND(U52="Probabilidad",U53="Probabilidad"),(AD52-(+AD52*X53)),IF(U53="Probabilidad",(M52-(+M52*X53)),IF(U53="Impacto",AD52,""))),"")</f>
        <v/>
      </c>
      <c r="AC53" s="211" t="str">
        <f t="shared" si="4"/>
        <v/>
      </c>
      <c r="AD53" s="212" t="str">
        <f t="shared" si="8"/>
        <v/>
      </c>
      <c r="AE53" s="211" t="str">
        <f t="shared" si="5"/>
        <v/>
      </c>
      <c r="AF53" s="212" t="str">
        <f>IFERROR(IF(AND(U52="Impacto",U53="Impacto"),(AF52-(+AF52*X53)),IF(U53="Impacto",(Q52-(+Q52*X53)),IF(U53="Probabilidad",AF52,""))),"")</f>
        <v/>
      </c>
      <c r="AG53" s="213" t="str">
        <f t="shared" si="9"/>
        <v/>
      </c>
      <c r="AH53" s="214"/>
      <c r="AI53" s="215"/>
      <c r="AJ53" s="216"/>
      <c r="AK53" s="217"/>
      <c r="AL53" s="217"/>
      <c r="AM53" s="215"/>
      <c r="AN53" s="337"/>
      <c r="AO53" s="339"/>
      <c r="AP53" s="339"/>
      <c r="AQ53" s="339"/>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row>
    <row r="54" spans="1:72" ht="151.5" customHeight="1" x14ac:dyDescent="0.3">
      <c r="A54" s="840"/>
      <c r="B54" s="1013"/>
      <c r="C54" s="1013"/>
      <c r="D54" s="643"/>
      <c r="E54" s="643"/>
      <c r="F54" s="643"/>
      <c r="G54" s="646"/>
      <c r="H54" s="643"/>
      <c r="I54" s="643"/>
      <c r="J54" s="314"/>
      <c r="K54" s="649"/>
      <c r="L54" s="652"/>
      <c r="M54" s="655"/>
      <c r="N54" s="658"/>
      <c r="O54" s="655">
        <f>IF(NOT(ISERROR(MATCH(N54,_xlfn.ANCHORARRAY(G65),0))),M67&amp;"Por favor no seleccionar los criterios de impacto",N54)</f>
        <v>0</v>
      </c>
      <c r="P54" s="652"/>
      <c r="Q54" s="655"/>
      <c r="R54" s="661"/>
      <c r="S54" s="320">
        <v>3</v>
      </c>
      <c r="T54" s="220"/>
      <c r="U54" s="207" t="str">
        <f t="shared" si="6"/>
        <v/>
      </c>
      <c r="V54" s="208"/>
      <c r="W54" s="208"/>
      <c r="X54" s="209" t="str">
        <f t="shared" si="7"/>
        <v/>
      </c>
      <c r="Y54" s="208"/>
      <c r="Z54" s="208"/>
      <c r="AA54" s="208"/>
      <c r="AB54" s="210" t="str">
        <f>IFERROR(IF(AND(U53="Probabilidad",U54="Probabilidad"),(AD53-(+AD53*X54)),IF(AND(U53="Impacto",U54="Probabilidad"),(AD52-(+AD52*X54)),IF(U54="Impacto",AD53,""))),"")</f>
        <v/>
      </c>
      <c r="AC54" s="211" t="str">
        <f t="shared" si="4"/>
        <v/>
      </c>
      <c r="AD54" s="212" t="str">
        <f t="shared" si="8"/>
        <v/>
      </c>
      <c r="AE54" s="211" t="str">
        <f t="shared" si="5"/>
        <v/>
      </c>
      <c r="AF54" s="212" t="str">
        <f>IFERROR(IF(AND(U53="Impacto",U54="Impacto"),(AF53-(+AF53*X54)),IF(AND(U53="Probabilidad",U54="Impacto"),(AF52-(+AF52*X54)),IF(U54="Probabilidad",AF53,""))),"")</f>
        <v/>
      </c>
      <c r="AG54" s="213" t="str">
        <f t="shared" si="9"/>
        <v/>
      </c>
      <c r="AH54" s="214"/>
      <c r="AI54" s="215"/>
      <c r="AJ54" s="216"/>
      <c r="AK54" s="217"/>
      <c r="AL54" s="217"/>
      <c r="AM54" s="215"/>
      <c r="AN54" s="337"/>
      <c r="AO54" s="339"/>
      <c r="AP54" s="339"/>
      <c r="AQ54" s="339"/>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row>
    <row r="55" spans="1:72" ht="151.5" customHeight="1" x14ac:dyDescent="0.3">
      <c r="A55" s="840"/>
      <c r="B55" s="1013"/>
      <c r="C55" s="1013"/>
      <c r="D55" s="643"/>
      <c r="E55" s="643"/>
      <c r="F55" s="643"/>
      <c r="G55" s="646"/>
      <c r="H55" s="643"/>
      <c r="I55" s="643"/>
      <c r="J55" s="314"/>
      <c r="K55" s="649"/>
      <c r="L55" s="652"/>
      <c r="M55" s="655"/>
      <c r="N55" s="658"/>
      <c r="O55" s="655">
        <f>IF(NOT(ISERROR(MATCH(N55,_xlfn.ANCHORARRAY(G66),0))),M68&amp;"Por favor no seleccionar los criterios de impacto",N55)</f>
        <v>0</v>
      </c>
      <c r="P55" s="652"/>
      <c r="Q55" s="655"/>
      <c r="R55" s="661"/>
      <c r="S55" s="320">
        <v>4</v>
      </c>
      <c r="T55" s="206"/>
      <c r="U55" s="207" t="str">
        <f t="shared" si="6"/>
        <v/>
      </c>
      <c r="V55" s="208"/>
      <c r="W55" s="208"/>
      <c r="X55" s="209" t="str">
        <f t="shared" si="7"/>
        <v/>
      </c>
      <c r="Y55" s="208"/>
      <c r="Z55" s="208"/>
      <c r="AA55" s="208"/>
      <c r="AB55" s="210" t="str">
        <f>IFERROR(IF(AND(U54="Probabilidad",U55="Probabilidad"),(AD54-(+AD54*X55)),IF(AND(U54="Impacto",U55="Probabilidad"),(AD53-(+AD53*X55)),IF(U55="Impacto",AD54,""))),"")</f>
        <v/>
      </c>
      <c r="AC55" s="211" t="str">
        <f t="shared" si="4"/>
        <v/>
      </c>
      <c r="AD55" s="212" t="str">
        <f t="shared" si="8"/>
        <v/>
      </c>
      <c r="AE55" s="211" t="str">
        <f t="shared" si="5"/>
        <v/>
      </c>
      <c r="AF55" s="212" t="str">
        <f>IFERROR(IF(AND(U54="Impacto",U55="Impacto"),(AF54-(+AF54*X55)),IF(AND(U54="Probabilidad",U55="Impacto"),(AF53-(+AF53*X55)),IF(U55="Probabilidad",AF54,""))),"")</f>
        <v/>
      </c>
      <c r="AG55" s="213" t="str">
        <f t="shared" si="9"/>
        <v/>
      </c>
      <c r="AH55" s="214"/>
      <c r="AI55" s="215"/>
      <c r="AJ55" s="216"/>
      <c r="AK55" s="217"/>
      <c r="AL55" s="217"/>
      <c r="AM55" s="215"/>
      <c r="AN55" s="337"/>
      <c r="AO55" s="339"/>
      <c r="AP55" s="339"/>
      <c r="AQ55" s="339"/>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row>
    <row r="56" spans="1:72" ht="151.5" customHeight="1" x14ac:dyDescent="0.3">
      <c r="A56" s="840"/>
      <c r="B56" s="1013"/>
      <c r="C56" s="1013"/>
      <c r="D56" s="643"/>
      <c r="E56" s="643"/>
      <c r="F56" s="643"/>
      <c r="G56" s="646"/>
      <c r="H56" s="643"/>
      <c r="I56" s="643"/>
      <c r="J56" s="314"/>
      <c r="K56" s="649"/>
      <c r="L56" s="652"/>
      <c r="M56" s="655"/>
      <c r="N56" s="658"/>
      <c r="O56" s="655">
        <f>IF(NOT(ISERROR(MATCH(N56,_xlfn.ANCHORARRAY(G67),0))),M69&amp;"Por favor no seleccionar los criterios de impacto",N56)</f>
        <v>0</v>
      </c>
      <c r="P56" s="652"/>
      <c r="Q56" s="655"/>
      <c r="R56" s="661"/>
      <c r="S56" s="320">
        <v>5</v>
      </c>
      <c r="T56" s="206"/>
      <c r="U56" s="207" t="str">
        <f t="shared" si="6"/>
        <v/>
      </c>
      <c r="V56" s="208"/>
      <c r="W56" s="208"/>
      <c r="X56" s="209" t="str">
        <f t="shared" si="7"/>
        <v/>
      </c>
      <c r="Y56" s="208"/>
      <c r="Z56" s="208"/>
      <c r="AA56" s="208"/>
      <c r="AB56" s="210" t="str">
        <f>IFERROR(IF(AND(U55="Probabilidad",U56="Probabilidad"),(AD55-(+AD55*X56)),IF(AND(U55="Impacto",U56="Probabilidad"),(AD54-(+AD54*X56)),IF(U56="Impacto",AD55,""))),"")</f>
        <v/>
      </c>
      <c r="AC56" s="211" t="str">
        <f t="shared" si="4"/>
        <v/>
      </c>
      <c r="AD56" s="212" t="str">
        <f t="shared" si="8"/>
        <v/>
      </c>
      <c r="AE56" s="211" t="str">
        <f t="shared" si="5"/>
        <v/>
      </c>
      <c r="AF56" s="212" t="str">
        <f>IFERROR(IF(AND(U55="Impacto",U56="Impacto"),(AF55-(+AF55*X56)),IF(AND(U55="Probabilidad",U56="Impacto"),(AF54-(+AF54*X56)),IF(U56="Probabilidad",AF55,""))),"")</f>
        <v/>
      </c>
      <c r="AG56" s="213" t="str">
        <f t="shared" si="9"/>
        <v/>
      </c>
      <c r="AH56" s="214"/>
      <c r="AI56" s="215"/>
      <c r="AJ56" s="216"/>
      <c r="AK56" s="217"/>
      <c r="AL56" s="217"/>
      <c r="AM56" s="215"/>
      <c r="AN56" s="337"/>
      <c r="AO56" s="339"/>
      <c r="AP56" s="339"/>
      <c r="AQ56" s="339"/>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row>
    <row r="57" spans="1:72" ht="151.5" customHeight="1" x14ac:dyDescent="0.3">
      <c r="A57" s="841"/>
      <c r="B57" s="1014"/>
      <c r="C57" s="1014"/>
      <c r="D57" s="644"/>
      <c r="E57" s="644"/>
      <c r="F57" s="644"/>
      <c r="G57" s="647"/>
      <c r="H57" s="644"/>
      <c r="I57" s="644"/>
      <c r="J57" s="315"/>
      <c r="K57" s="650"/>
      <c r="L57" s="653"/>
      <c r="M57" s="656"/>
      <c r="N57" s="659"/>
      <c r="O57" s="656">
        <f>IF(NOT(ISERROR(MATCH(N57,_xlfn.ANCHORARRAY(G68),0))),M70&amp;"Por favor no seleccionar los criterios de impacto",N57)</f>
        <v>0</v>
      </c>
      <c r="P57" s="653"/>
      <c r="Q57" s="656"/>
      <c r="R57" s="662"/>
      <c r="S57" s="320">
        <v>6</v>
      </c>
      <c r="T57" s="206"/>
      <c r="U57" s="207" t="str">
        <f t="shared" si="6"/>
        <v/>
      </c>
      <c r="V57" s="208"/>
      <c r="W57" s="208"/>
      <c r="X57" s="209" t="str">
        <f t="shared" si="7"/>
        <v/>
      </c>
      <c r="Y57" s="208"/>
      <c r="Z57" s="208"/>
      <c r="AA57" s="208"/>
      <c r="AB57" s="210" t="str">
        <f>IFERROR(IF(AND(U56="Probabilidad",U57="Probabilidad"),(AD56-(+AD56*X57)),IF(AND(U56="Impacto",U57="Probabilidad"),(AD55-(+AD55*X57)),IF(U57="Impacto",AD56,""))),"")</f>
        <v/>
      </c>
      <c r="AC57" s="211" t="str">
        <f t="shared" si="4"/>
        <v/>
      </c>
      <c r="AD57" s="212" t="str">
        <f t="shared" si="8"/>
        <v/>
      </c>
      <c r="AE57" s="211" t="str">
        <f t="shared" si="5"/>
        <v/>
      </c>
      <c r="AF57" s="212" t="str">
        <f>IFERROR(IF(AND(U56="Impacto",U57="Impacto"),(AF56-(+AF56*X57)),IF(AND(U56="Probabilidad",U57="Impacto"),(AF55-(+AF55*X57)),IF(U57="Probabilidad",AF56,""))),"")</f>
        <v/>
      </c>
      <c r="AG57" s="213" t="str">
        <f t="shared" si="9"/>
        <v/>
      </c>
      <c r="AH57" s="214"/>
      <c r="AI57" s="215"/>
      <c r="AJ57" s="216"/>
      <c r="AK57" s="217"/>
      <c r="AL57" s="217"/>
      <c r="AM57" s="215"/>
      <c r="AN57" s="337"/>
      <c r="AO57" s="339"/>
      <c r="AP57" s="339"/>
      <c r="AQ57" s="339"/>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row>
    <row r="58" spans="1:72" ht="151.5" customHeight="1" x14ac:dyDescent="0.3">
      <c r="A58" s="839">
        <v>9</v>
      </c>
      <c r="B58" s="1012"/>
      <c r="C58" s="1012"/>
      <c r="D58" s="642"/>
      <c r="E58" s="642"/>
      <c r="F58" s="642"/>
      <c r="G58" s="645"/>
      <c r="H58" s="642"/>
      <c r="I58" s="642"/>
      <c r="J58" s="313"/>
      <c r="K58" s="648"/>
      <c r="L58" s="651" t="str">
        <f>IF(K58&lt;=0,"",IF(K58&lt;=2,"Muy Baja",IF(K58&lt;=24,"Baja",IF(K58&lt;=500,"Media",IF(K58&lt;=5000,"Alta","Muy Alta")))))</f>
        <v/>
      </c>
      <c r="M58" s="654" t="str">
        <f>IF(L58="","",IF(L58="Muy Baja",0.2,IF(L58="Baja",0.4,IF(L58="Media",0.6,IF(L58="Alta",0.8,IF(L58="Muy Alta",1,))))))</f>
        <v/>
      </c>
      <c r="N58" s="657"/>
      <c r="O58" s="654">
        <f>IF(NOT(ISERROR(MATCH(N58,'Tabla Impacto'!$B$221:$B$223,0))),'Tabla Impacto'!$F$223&amp;"Por favor no seleccionar los criterios de impacto(Afectación Económica o presupuestal y Pérdida Reputacional)",N58)</f>
        <v>0</v>
      </c>
      <c r="P58" s="651" t="str">
        <f>IF(OR(O58='Tabla Impacto'!$C$11,O58='Tabla Impacto'!$D$11),"Leve",IF(OR(O58='Tabla Impacto'!$C$12,O58='Tabla Impacto'!$D$12),"Menor",IF(OR(O58='Tabla Impacto'!$C$13,O58='Tabla Impacto'!$D$13),"Moderado",IF(OR(O58='Tabla Impacto'!$C$14,O58='Tabla Impacto'!$D$14),"Mayor",IF(OR(O58='Tabla Impacto'!$C$15,O58='Tabla Impacto'!$D$15),"Catastrófico","")))))</f>
        <v/>
      </c>
      <c r="Q58" s="654" t="str">
        <f>IF(P58="","",IF(P58="Leve",0.2,IF(P58="Menor",0.4,IF(P58="Moderado",0.6,IF(P58="Mayor",0.8,IF(P58="Catastrófico",1,))))))</f>
        <v/>
      </c>
      <c r="R58" s="660"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320">
        <v>1</v>
      </c>
      <c r="T58" s="206"/>
      <c r="U58" s="207" t="str">
        <f t="shared" si="6"/>
        <v/>
      </c>
      <c r="V58" s="208"/>
      <c r="W58" s="208"/>
      <c r="X58" s="209" t="str">
        <f t="shared" si="7"/>
        <v/>
      </c>
      <c r="Y58" s="208"/>
      <c r="Z58" s="208"/>
      <c r="AA58" s="208"/>
      <c r="AB58" s="210" t="str">
        <f>IFERROR(IF(U58="Probabilidad",(M58-(+M58*X58)),IF(U58="Impacto",M58,"")),"")</f>
        <v/>
      </c>
      <c r="AC58" s="211" t="str">
        <f>IFERROR(IF(AB58="","",IF(AB58&lt;=0.2,"Muy Baja",IF(AB58&lt;=0.4,"Baja",IF(AB58&lt;=0.6,"Media",IF(AB58&lt;=0.8,"Alta","Muy Alta"))))),"")</f>
        <v/>
      </c>
      <c r="AD58" s="212" t="str">
        <f t="shared" si="8"/>
        <v/>
      </c>
      <c r="AE58" s="211" t="str">
        <f>IFERROR(IF(AF58="","",IF(AF58&lt;=0.2,"Leve",IF(AF58&lt;=0.4,"Menor",IF(AF58&lt;=0.6,"Moderado",IF(AF58&lt;=0.8,"Mayor","Catastrófico"))))),"")</f>
        <v/>
      </c>
      <c r="AF58" s="212" t="str">
        <f>IFERROR(IF(U58="Impacto",(Q58-(+Q58*X58)),IF(U58="Probabilidad",Q58,"")),"")</f>
        <v/>
      </c>
      <c r="AG58" s="213" t="str">
        <f t="shared" si="9"/>
        <v/>
      </c>
      <c r="AH58" s="214"/>
      <c r="AI58" s="215"/>
      <c r="AJ58" s="216"/>
      <c r="AK58" s="217"/>
      <c r="AL58" s="217"/>
      <c r="AM58" s="215"/>
      <c r="AN58" s="337"/>
      <c r="AO58" s="339"/>
      <c r="AP58" s="339"/>
      <c r="AQ58" s="339"/>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row>
    <row r="59" spans="1:72" ht="151.5" customHeight="1" x14ac:dyDescent="0.3">
      <c r="A59" s="840"/>
      <c r="B59" s="1013"/>
      <c r="C59" s="1013"/>
      <c r="D59" s="643"/>
      <c r="E59" s="643"/>
      <c r="F59" s="643"/>
      <c r="G59" s="646"/>
      <c r="H59" s="643"/>
      <c r="I59" s="643"/>
      <c r="J59" s="314"/>
      <c r="K59" s="649"/>
      <c r="L59" s="652"/>
      <c r="M59" s="655"/>
      <c r="N59" s="658"/>
      <c r="O59" s="655">
        <f>IF(NOT(ISERROR(MATCH(N59,_xlfn.ANCHORARRAY(G70),0))),M72&amp;"Por favor no seleccionar los criterios de impacto",N59)</f>
        <v>0</v>
      </c>
      <c r="P59" s="652"/>
      <c r="Q59" s="655"/>
      <c r="R59" s="661"/>
      <c r="S59" s="320">
        <v>2</v>
      </c>
      <c r="T59" s="206"/>
      <c r="U59" s="207" t="str">
        <f t="shared" si="6"/>
        <v/>
      </c>
      <c r="V59" s="208"/>
      <c r="W59" s="208"/>
      <c r="X59" s="209" t="str">
        <f t="shared" si="7"/>
        <v/>
      </c>
      <c r="Y59" s="208"/>
      <c r="Z59" s="208"/>
      <c r="AA59" s="208"/>
      <c r="AB59" s="210" t="str">
        <f>IFERROR(IF(AND(U58="Probabilidad",U59="Probabilidad"),(AD58-(+AD58*X59)),IF(U59="Probabilidad",(M58-(+M58*X59)),IF(U59="Impacto",AD58,""))),"")</f>
        <v/>
      </c>
      <c r="AC59" s="211" t="str">
        <f t="shared" si="4"/>
        <v/>
      </c>
      <c r="AD59" s="212" t="str">
        <f t="shared" si="8"/>
        <v/>
      </c>
      <c r="AE59" s="211" t="str">
        <f t="shared" si="5"/>
        <v/>
      </c>
      <c r="AF59" s="212" t="str">
        <f>IFERROR(IF(AND(U58="Impacto",U59="Impacto"),(AF58-(+AF58*X59)),IF(U59="Impacto",(Q58-(+Q58*X59)),IF(U59="Probabilidad",AF58,""))),"")</f>
        <v/>
      </c>
      <c r="AG59" s="213" t="str">
        <f t="shared" si="9"/>
        <v/>
      </c>
      <c r="AH59" s="214"/>
      <c r="AI59" s="215"/>
      <c r="AJ59" s="216"/>
      <c r="AK59" s="217"/>
      <c r="AL59" s="217"/>
      <c r="AM59" s="215"/>
      <c r="AN59" s="337"/>
      <c r="AO59" s="339"/>
      <c r="AP59" s="339"/>
      <c r="AQ59" s="339"/>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row>
    <row r="60" spans="1:72" ht="151.5" customHeight="1" x14ac:dyDescent="0.3">
      <c r="A60" s="840"/>
      <c r="B60" s="1013"/>
      <c r="C60" s="1013"/>
      <c r="D60" s="643"/>
      <c r="E60" s="643"/>
      <c r="F60" s="643"/>
      <c r="G60" s="646"/>
      <c r="H60" s="643"/>
      <c r="I60" s="643"/>
      <c r="J60" s="314"/>
      <c r="K60" s="649"/>
      <c r="L60" s="652"/>
      <c r="M60" s="655"/>
      <c r="N60" s="658"/>
      <c r="O60" s="655">
        <f>IF(NOT(ISERROR(MATCH(N60,_xlfn.ANCHORARRAY(G71),0))),M73&amp;"Por favor no seleccionar los criterios de impacto",N60)</f>
        <v>0</v>
      </c>
      <c r="P60" s="652"/>
      <c r="Q60" s="655"/>
      <c r="R60" s="661"/>
      <c r="S60" s="320">
        <v>3</v>
      </c>
      <c r="T60" s="220"/>
      <c r="U60" s="207" t="str">
        <f t="shared" si="6"/>
        <v/>
      </c>
      <c r="V60" s="208"/>
      <c r="W60" s="208"/>
      <c r="X60" s="209" t="str">
        <f t="shared" si="7"/>
        <v/>
      </c>
      <c r="Y60" s="208"/>
      <c r="Z60" s="208"/>
      <c r="AA60" s="208"/>
      <c r="AB60" s="210" t="str">
        <f>IFERROR(IF(AND(U59="Probabilidad",U60="Probabilidad"),(AD59-(+AD59*X60)),IF(AND(U59="Impacto",U60="Probabilidad"),(AD58-(+AD58*X60)),IF(U60="Impacto",AD59,""))),"")</f>
        <v/>
      </c>
      <c r="AC60" s="211" t="str">
        <f t="shared" si="4"/>
        <v/>
      </c>
      <c r="AD60" s="212" t="str">
        <f t="shared" si="8"/>
        <v/>
      </c>
      <c r="AE60" s="211" t="str">
        <f t="shared" si="5"/>
        <v/>
      </c>
      <c r="AF60" s="212" t="str">
        <f>IFERROR(IF(AND(U59="Impacto",U60="Impacto"),(AF59-(+AF59*X60)),IF(AND(U59="Probabilidad",U60="Impacto"),(AF58-(+AF58*X60)),IF(U60="Probabilidad",AF59,""))),"")</f>
        <v/>
      </c>
      <c r="AG60" s="213" t="str">
        <f t="shared" si="9"/>
        <v/>
      </c>
      <c r="AH60" s="214"/>
      <c r="AI60" s="215"/>
      <c r="AJ60" s="216"/>
      <c r="AK60" s="217"/>
      <c r="AL60" s="217"/>
      <c r="AM60" s="215"/>
      <c r="AN60" s="337"/>
      <c r="AO60" s="339"/>
      <c r="AP60" s="339"/>
      <c r="AQ60" s="339"/>
      <c r="AR60" s="198"/>
      <c r="AS60" s="198"/>
      <c r="AT60" s="198"/>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c r="BQ60" s="198"/>
      <c r="BR60" s="198"/>
      <c r="BS60" s="198"/>
      <c r="BT60" s="198"/>
    </row>
    <row r="61" spans="1:72" ht="151.5" customHeight="1" x14ac:dyDescent="0.3">
      <c r="A61" s="840"/>
      <c r="B61" s="1013"/>
      <c r="C61" s="1013"/>
      <c r="D61" s="643"/>
      <c r="E61" s="643"/>
      <c r="F61" s="643"/>
      <c r="G61" s="646"/>
      <c r="H61" s="643"/>
      <c r="I61" s="643"/>
      <c r="J61" s="314"/>
      <c r="K61" s="649"/>
      <c r="L61" s="652"/>
      <c r="M61" s="655"/>
      <c r="N61" s="658"/>
      <c r="O61" s="655">
        <f>IF(NOT(ISERROR(MATCH(N61,_xlfn.ANCHORARRAY(G72),0))),M74&amp;"Por favor no seleccionar los criterios de impacto",N61)</f>
        <v>0</v>
      </c>
      <c r="P61" s="652"/>
      <c r="Q61" s="655"/>
      <c r="R61" s="661"/>
      <c r="S61" s="320">
        <v>4</v>
      </c>
      <c r="T61" s="206"/>
      <c r="U61" s="207" t="str">
        <f t="shared" si="6"/>
        <v/>
      </c>
      <c r="V61" s="208"/>
      <c r="W61" s="208"/>
      <c r="X61" s="209" t="str">
        <f t="shared" si="7"/>
        <v/>
      </c>
      <c r="Y61" s="208"/>
      <c r="Z61" s="208"/>
      <c r="AA61" s="208"/>
      <c r="AB61" s="210" t="str">
        <f>IFERROR(IF(AND(U60="Probabilidad",U61="Probabilidad"),(AD60-(+AD60*X61)),IF(AND(U60="Impacto",U61="Probabilidad"),(AD59-(+AD59*X61)),IF(U61="Impacto",AD60,""))),"")</f>
        <v/>
      </c>
      <c r="AC61" s="211" t="str">
        <f t="shared" si="4"/>
        <v/>
      </c>
      <c r="AD61" s="212" t="str">
        <f t="shared" si="8"/>
        <v/>
      </c>
      <c r="AE61" s="211" t="str">
        <f t="shared" si="5"/>
        <v/>
      </c>
      <c r="AF61" s="212" t="str">
        <f>IFERROR(IF(AND(U60="Impacto",U61="Impacto"),(AF60-(+AF60*X61)),IF(AND(U60="Probabilidad",U61="Impacto"),(AF59-(+AF59*X61)),IF(U61="Probabilidad",AF60,""))),"")</f>
        <v/>
      </c>
      <c r="AG61" s="213" t="str">
        <f t="shared" si="9"/>
        <v/>
      </c>
      <c r="AH61" s="214"/>
      <c r="AI61" s="215"/>
      <c r="AJ61" s="216"/>
      <c r="AK61" s="217"/>
      <c r="AL61" s="217"/>
      <c r="AM61" s="215"/>
      <c r="AN61" s="337"/>
      <c r="AO61" s="339"/>
      <c r="AP61" s="339"/>
      <c r="AQ61" s="339"/>
      <c r="AR61" s="198"/>
      <c r="AS61" s="198"/>
      <c r="AT61" s="198"/>
      <c r="AU61" s="198"/>
      <c r="AV61" s="198"/>
      <c r="AW61" s="198"/>
      <c r="AX61" s="198"/>
      <c r="AY61" s="198"/>
      <c r="AZ61" s="198"/>
      <c r="BA61" s="198"/>
      <c r="BB61" s="198"/>
      <c r="BC61" s="198"/>
      <c r="BD61" s="198"/>
      <c r="BE61" s="198"/>
      <c r="BF61" s="198"/>
      <c r="BG61" s="198"/>
      <c r="BH61" s="198"/>
      <c r="BI61" s="198"/>
      <c r="BJ61" s="198"/>
      <c r="BK61" s="198"/>
      <c r="BL61" s="198"/>
      <c r="BM61" s="198"/>
      <c r="BN61" s="198"/>
      <c r="BO61" s="198"/>
      <c r="BP61" s="198"/>
      <c r="BQ61" s="198"/>
      <c r="BR61" s="198"/>
      <c r="BS61" s="198"/>
      <c r="BT61" s="198"/>
    </row>
    <row r="62" spans="1:72" ht="151.5" customHeight="1" x14ac:dyDescent="0.3">
      <c r="A62" s="840"/>
      <c r="B62" s="1013"/>
      <c r="C62" s="1013"/>
      <c r="D62" s="643"/>
      <c r="E62" s="643"/>
      <c r="F62" s="643"/>
      <c r="G62" s="646"/>
      <c r="H62" s="643"/>
      <c r="I62" s="643"/>
      <c r="J62" s="314"/>
      <c r="K62" s="649"/>
      <c r="L62" s="652"/>
      <c r="M62" s="655"/>
      <c r="N62" s="658"/>
      <c r="O62" s="655">
        <f>IF(NOT(ISERROR(MATCH(N62,_xlfn.ANCHORARRAY(G73),0))),M75&amp;"Por favor no seleccionar los criterios de impacto",N62)</f>
        <v>0</v>
      </c>
      <c r="P62" s="652"/>
      <c r="Q62" s="655"/>
      <c r="R62" s="661"/>
      <c r="S62" s="320">
        <v>5</v>
      </c>
      <c r="T62" s="206"/>
      <c r="U62" s="207" t="str">
        <f t="shared" si="6"/>
        <v/>
      </c>
      <c r="V62" s="208"/>
      <c r="W62" s="208"/>
      <c r="X62" s="209" t="str">
        <f t="shared" si="7"/>
        <v/>
      </c>
      <c r="Y62" s="208"/>
      <c r="Z62" s="208"/>
      <c r="AA62" s="208"/>
      <c r="AB62" s="210" t="str">
        <f>IFERROR(IF(AND(U61="Probabilidad",U62="Probabilidad"),(AD61-(+AD61*X62)),IF(AND(U61="Impacto",U62="Probabilidad"),(AD60-(+AD60*X62)),IF(U62="Impacto",AD61,""))),"")</f>
        <v/>
      </c>
      <c r="AC62" s="211" t="str">
        <f t="shared" si="4"/>
        <v/>
      </c>
      <c r="AD62" s="212" t="str">
        <f t="shared" si="8"/>
        <v/>
      </c>
      <c r="AE62" s="211" t="str">
        <f t="shared" si="5"/>
        <v/>
      </c>
      <c r="AF62" s="212" t="str">
        <f>IFERROR(IF(AND(U61="Impacto",U62="Impacto"),(AF61-(+AF61*X62)),IF(AND(U61="Probabilidad",U62="Impacto"),(AF60-(+AF60*X62)),IF(U62="Probabilidad",AF61,""))),"")</f>
        <v/>
      </c>
      <c r="AG62" s="213" t="str">
        <f t="shared" si="9"/>
        <v/>
      </c>
      <c r="AH62" s="214"/>
      <c r="AI62" s="215"/>
      <c r="AJ62" s="216"/>
      <c r="AK62" s="217"/>
      <c r="AL62" s="217"/>
      <c r="AM62" s="215"/>
      <c r="AN62" s="337"/>
      <c r="AO62" s="339"/>
      <c r="AP62" s="339"/>
      <c r="AQ62" s="339"/>
      <c r="AR62" s="198"/>
      <c r="AS62" s="198"/>
      <c r="AT62" s="198"/>
      <c r="AU62" s="198"/>
      <c r="AV62" s="198"/>
      <c r="AW62" s="198"/>
      <c r="AX62" s="198"/>
      <c r="AY62" s="198"/>
      <c r="AZ62" s="198"/>
      <c r="BA62" s="198"/>
      <c r="BB62" s="198"/>
      <c r="BC62" s="198"/>
      <c r="BD62" s="198"/>
      <c r="BE62" s="198"/>
      <c r="BF62" s="198"/>
      <c r="BG62" s="198"/>
      <c r="BH62" s="198"/>
      <c r="BI62" s="198"/>
      <c r="BJ62" s="198"/>
      <c r="BK62" s="198"/>
      <c r="BL62" s="198"/>
      <c r="BM62" s="198"/>
      <c r="BN62" s="198"/>
      <c r="BO62" s="198"/>
      <c r="BP62" s="198"/>
      <c r="BQ62" s="198"/>
      <c r="BR62" s="198"/>
      <c r="BS62" s="198"/>
      <c r="BT62" s="198"/>
    </row>
    <row r="63" spans="1:72" ht="151.5" customHeight="1" x14ac:dyDescent="0.3">
      <c r="A63" s="841"/>
      <c r="B63" s="1014"/>
      <c r="C63" s="1014"/>
      <c r="D63" s="644"/>
      <c r="E63" s="644"/>
      <c r="F63" s="644"/>
      <c r="G63" s="647"/>
      <c r="H63" s="644"/>
      <c r="I63" s="644"/>
      <c r="J63" s="315"/>
      <c r="K63" s="650"/>
      <c r="L63" s="653"/>
      <c r="M63" s="656"/>
      <c r="N63" s="659"/>
      <c r="O63" s="656">
        <f>IF(NOT(ISERROR(MATCH(N63,_xlfn.ANCHORARRAY(G74),0))),M76&amp;"Por favor no seleccionar los criterios de impacto",N63)</f>
        <v>0</v>
      </c>
      <c r="P63" s="653"/>
      <c r="Q63" s="656"/>
      <c r="R63" s="662"/>
      <c r="S63" s="320">
        <v>6</v>
      </c>
      <c r="T63" s="206"/>
      <c r="U63" s="207" t="str">
        <f t="shared" si="6"/>
        <v/>
      </c>
      <c r="V63" s="208"/>
      <c r="W63" s="208"/>
      <c r="X63" s="209" t="str">
        <f t="shared" si="7"/>
        <v/>
      </c>
      <c r="Y63" s="208"/>
      <c r="Z63" s="208"/>
      <c r="AA63" s="208"/>
      <c r="AB63" s="210" t="str">
        <f>IFERROR(IF(AND(U62="Probabilidad",U63="Probabilidad"),(AD62-(+AD62*X63)),IF(AND(U62="Impacto",U63="Probabilidad"),(AD61-(+AD61*X63)),IF(U63="Impacto",AD62,""))),"")</f>
        <v/>
      </c>
      <c r="AC63" s="211" t="str">
        <f t="shared" si="4"/>
        <v/>
      </c>
      <c r="AD63" s="212" t="str">
        <f t="shared" si="8"/>
        <v/>
      </c>
      <c r="AE63" s="211" t="str">
        <f t="shared" si="5"/>
        <v/>
      </c>
      <c r="AF63" s="212" t="str">
        <f>IFERROR(IF(AND(U62="Impacto",U63="Impacto"),(AF62-(+AF62*X63)),IF(AND(U62="Probabilidad",U63="Impacto"),(AF61-(+AF61*X63)),IF(U63="Probabilidad",AF62,""))),"")</f>
        <v/>
      </c>
      <c r="AG63" s="213" t="str">
        <f t="shared" si="9"/>
        <v/>
      </c>
      <c r="AH63" s="214"/>
      <c r="AI63" s="215"/>
      <c r="AJ63" s="216"/>
      <c r="AK63" s="217"/>
      <c r="AL63" s="217"/>
      <c r="AM63" s="215"/>
      <c r="AN63" s="337"/>
      <c r="AO63" s="339"/>
      <c r="AP63" s="339"/>
      <c r="AQ63" s="339"/>
      <c r="AR63" s="198"/>
      <c r="AS63" s="198"/>
      <c r="AT63" s="198"/>
      <c r="AU63" s="198"/>
      <c r="AV63" s="198"/>
      <c r="AW63" s="198"/>
      <c r="AX63" s="198"/>
      <c r="AY63" s="198"/>
      <c r="AZ63" s="198"/>
      <c r="BA63" s="198"/>
      <c r="BB63" s="198"/>
      <c r="BC63" s="198"/>
      <c r="BD63" s="198"/>
      <c r="BE63" s="198"/>
      <c r="BF63" s="198"/>
      <c r="BG63" s="198"/>
      <c r="BH63" s="198"/>
      <c r="BI63" s="198"/>
      <c r="BJ63" s="198"/>
      <c r="BK63" s="198"/>
      <c r="BL63" s="198"/>
      <c r="BM63" s="198"/>
      <c r="BN63" s="198"/>
      <c r="BO63" s="198"/>
      <c r="BP63" s="198"/>
      <c r="BQ63" s="198"/>
      <c r="BR63" s="198"/>
      <c r="BS63" s="198"/>
      <c r="BT63" s="198"/>
    </row>
    <row r="64" spans="1:72" ht="151.5" customHeight="1" x14ac:dyDescent="0.3">
      <c r="A64" s="839">
        <v>10</v>
      </c>
      <c r="B64" s="1012"/>
      <c r="C64" s="1012"/>
      <c r="D64" s="642"/>
      <c r="E64" s="642"/>
      <c r="F64" s="642"/>
      <c r="G64" s="645"/>
      <c r="H64" s="642"/>
      <c r="I64" s="642"/>
      <c r="J64" s="313"/>
      <c r="K64" s="648"/>
      <c r="L64" s="651" t="str">
        <f>IF(K64&lt;=0,"",IF(K64&lt;=2,"Muy Baja",IF(K64&lt;=24,"Baja",IF(K64&lt;=500,"Media",IF(K64&lt;=5000,"Alta","Muy Alta")))))</f>
        <v/>
      </c>
      <c r="M64" s="654" t="str">
        <f>IF(L64="","",IF(L64="Muy Baja",0.2,IF(L64="Baja",0.4,IF(L64="Media",0.6,IF(L64="Alta",0.8,IF(L64="Muy Alta",1,))))))</f>
        <v/>
      </c>
      <c r="N64" s="657"/>
      <c r="O64" s="654">
        <f>IF(NOT(ISERROR(MATCH(N64,'Tabla Impacto'!$B$221:$B$223,0))),'Tabla Impacto'!$F$223&amp;"Por favor no seleccionar los criterios de impacto(Afectación Económica o presupuestal y Pérdida Reputacional)",N64)</f>
        <v>0</v>
      </c>
      <c r="P64" s="651" t="str">
        <f>IF(OR(O64='Tabla Impacto'!$C$11,O64='Tabla Impacto'!$D$11),"Leve",IF(OR(O64='Tabla Impacto'!$C$12,O64='Tabla Impacto'!$D$12),"Menor",IF(OR(O64='Tabla Impacto'!$C$13,O64='Tabla Impacto'!$D$13),"Moderado",IF(OR(O64='Tabla Impacto'!$C$14,O64='Tabla Impacto'!$D$14),"Mayor",IF(OR(O64='Tabla Impacto'!$C$15,O64='Tabla Impacto'!$D$15),"Catastrófico","")))))</f>
        <v/>
      </c>
      <c r="Q64" s="654" t="str">
        <f>IF(P64="","",IF(P64="Leve",0.2,IF(P64="Menor",0.4,IF(P64="Moderado",0.6,IF(P64="Mayor",0.8,IF(P64="Catastrófico",1,))))))</f>
        <v/>
      </c>
      <c r="R64" s="660"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320">
        <v>1</v>
      </c>
      <c r="T64" s="206"/>
      <c r="U64" s="207" t="str">
        <f t="shared" si="6"/>
        <v/>
      </c>
      <c r="V64" s="208"/>
      <c r="W64" s="208"/>
      <c r="X64" s="209" t="str">
        <f t="shared" si="7"/>
        <v/>
      </c>
      <c r="Y64" s="208"/>
      <c r="Z64" s="208"/>
      <c r="AA64" s="208"/>
      <c r="AB64" s="210" t="str">
        <f>IFERROR(IF(U64="Probabilidad",(M64-(+M64*X64)),IF(U64="Impacto",M64,"")),"")</f>
        <v/>
      </c>
      <c r="AC64" s="211" t="str">
        <f>IFERROR(IF(AB64="","",IF(AB64&lt;=0.2,"Muy Baja",IF(AB64&lt;=0.4,"Baja",IF(AB64&lt;=0.6,"Media",IF(AB64&lt;=0.8,"Alta","Muy Alta"))))),"")</f>
        <v/>
      </c>
      <c r="AD64" s="212" t="str">
        <f t="shared" si="8"/>
        <v/>
      </c>
      <c r="AE64" s="211" t="str">
        <f>IFERROR(IF(AF64="","",IF(AF64&lt;=0.2,"Leve",IF(AF64&lt;=0.4,"Menor",IF(AF64&lt;=0.6,"Moderado",IF(AF64&lt;=0.8,"Mayor","Catastrófico"))))),"")</f>
        <v/>
      </c>
      <c r="AF64" s="212" t="str">
        <f>IFERROR(IF(U64="Impacto",(Q64-(+Q64*X64)),IF(U64="Probabilidad",Q64,"")),"")</f>
        <v/>
      </c>
      <c r="AG64" s="213" t="str">
        <f t="shared" si="9"/>
        <v/>
      </c>
      <c r="AH64" s="214"/>
      <c r="AI64" s="215"/>
      <c r="AJ64" s="216"/>
      <c r="AK64" s="217"/>
      <c r="AL64" s="217"/>
      <c r="AM64" s="215"/>
      <c r="AN64" s="337"/>
      <c r="AO64" s="339"/>
      <c r="AP64" s="339"/>
      <c r="AQ64" s="339"/>
      <c r="AR64" s="198"/>
      <c r="AS64" s="198"/>
      <c r="AT64" s="198"/>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c r="BQ64" s="198"/>
      <c r="BR64" s="198"/>
      <c r="BS64" s="198"/>
      <c r="BT64" s="198"/>
    </row>
    <row r="65" spans="1:43" ht="151.5" customHeight="1" x14ac:dyDescent="0.3">
      <c r="A65" s="840"/>
      <c r="B65" s="1013"/>
      <c r="C65" s="1013"/>
      <c r="D65" s="643"/>
      <c r="E65" s="643"/>
      <c r="F65" s="643"/>
      <c r="G65" s="646"/>
      <c r="H65" s="643"/>
      <c r="I65" s="643"/>
      <c r="J65" s="314"/>
      <c r="K65" s="649"/>
      <c r="L65" s="652"/>
      <c r="M65" s="655"/>
      <c r="N65" s="658"/>
      <c r="O65" s="655">
        <f>IF(NOT(ISERROR(MATCH(N65,_xlfn.ANCHORARRAY(G76),0))),M78&amp;"Por favor no seleccionar los criterios de impacto",N65)</f>
        <v>0</v>
      </c>
      <c r="P65" s="652"/>
      <c r="Q65" s="655"/>
      <c r="R65" s="661"/>
      <c r="S65" s="320">
        <v>2</v>
      </c>
      <c r="T65" s="206"/>
      <c r="U65" s="207" t="str">
        <f t="shared" si="6"/>
        <v/>
      </c>
      <c r="V65" s="208"/>
      <c r="W65" s="208"/>
      <c r="X65" s="209" t="str">
        <f t="shared" si="7"/>
        <v/>
      </c>
      <c r="Y65" s="208"/>
      <c r="Z65" s="208"/>
      <c r="AA65" s="208"/>
      <c r="AB65" s="210" t="str">
        <f>IFERROR(IF(AND(U64="Probabilidad",U65="Probabilidad"),(AD64-(+AD64*X65)),IF(U65="Probabilidad",(M64-(+M64*X65)),IF(U65="Impacto",AD64,""))),"")</f>
        <v/>
      </c>
      <c r="AC65" s="211" t="str">
        <f t="shared" si="4"/>
        <v/>
      </c>
      <c r="AD65" s="212" t="str">
        <f t="shared" si="8"/>
        <v/>
      </c>
      <c r="AE65" s="211" t="str">
        <f t="shared" si="5"/>
        <v/>
      </c>
      <c r="AF65" s="212" t="str">
        <f>IFERROR(IF(AND(U64="Impacto",U65="Impacto"),(AF64-(+AF64*X65)),IF(U65="Impacto",(Q64-(+Q64*X65)),IF(U65="Probabilidad",AF64,""))),"")</f>
        <v/>
      </c>
      <c r="AG65" s="213" t="str">
        <f t="shared" si="9"/>
        <v/>
      </c>
      <c r="AH65" s="214"/>
      <c r="AI65" s="215"/>
      <c r="AJ65" s="216"/>
      <c r="AK65" s="217"/>
      <c r="AL65" s="217"/>
      <c r="AM65" s="215"/>
      <c r="AN65" s="337"/>
      <c r="AO65" s="340"/>
      <c r="AP65" s="340"/>
      <c r="AQ65" s="340"/>
    </row>
    <row r="66" spans="1:43" ht="151.5" customHeight="1" x14ac:dyDescent="0.3">
      <c r="A66" s="840"/>
      <c r="B66" s="1013"/>
      <c r="C66" s="1013"/>
      <c r="D66" s="643"/>
      <c r="E66" s="643"/>
      <c r="F66" s="643"/>
      <c r="G66" s="646"/>
      <c r="H66" s="643"/>
      <c r="I66" s="643"/>
      <c r="J66" s="314"/>
      <c r="K66" s="649"/>
      <c r="L66" s="652"/>
      <c r="M66" s="655"/>
      <c r="N66" s="658"/>
      <c r="O66" s="655">
        <f>IF(NOT(ISERROR(MATCH(N66,_xlfn.ANCHORARRAY(G77),0))),M79&amp;"Por favor no seleccionar los criterios de impacto",N66)</f>
        <v>0</v>
      </c>
      <c r="P66" s="652"/>
      <c r="Q66" s="655"/>
      <c r="R66" s="661"/>
      <c r="S66" s="320">
        <v>3</v>
      </c>
      <c r="T66" s="220"/>
      <c r="U66" s="207" t="str">
        <f t="shared" si="6"/>
        <v/>
      </c>
      <c r="V66" s="208"/>
      <c r="W66" s="208"/>
      <c r="X66" s="209" t="str">
        <f t="shared" si="7"/>
        <v/>
      </c>
      <c r="Y66" s="208"/>
      <c r="Z66" s="208"/>
      <c r="AA66" s="208"/>
      <c r="AB66" s="210" t="str">
        <f>IFERROR(IF(AND(U65="Probabilidad",U66="Probabilidad"),(AD65-(+AD65*X66)),IF(AND(U65="Impacto",U66="Probabilidad"),(AD64-(+AD64*X66)),IF(U66="Impacto",AD65,""))),"")</f>
        <v/>
      </c>
      <c r="AC66" s="211" t="str">
        <f t="shared" si="4"/>
        <v/>
      </c>
      <c r="AD66" s="212" t="str">
        <f t="shared" si="8"/>
        <v/>
      </c>
      <c r="AE66" s="211" t="str">
        <f t="shared" si="5"/>
        <v/>
      </c>
      <c r="AF66" s="212" t="str">
        <f>IFERROR(IF(AND(U65="Impacto",U66="Impacto"),(AF65-(+AF65*X66)),IF(AND(U65="Probabilidad",U66="Impacto"),(AF64-(+AF64*X66)),IF(U66="Probabilidad",AF65,""))),"")</f>
        <v/>
      </c>
      <c r="AG66" s="213" t="str">
        <f t="shared" si="9"/>
        <v/>
      </c>
      <c r="AH66" s="214"/>
      <c r="AI66" s="215"/>
      <c r="AJ66" s="216"/>
      <c r="AK66" s="217"/>
      <c r="AL66" s="217"/>
      <c r="AM66" s="215"/>
      <c r="AN66" s="337"/>
      <c r="AO66" s="340"/>
      <c r="AP66" s="340"/>
      <c r="AQ66" s="340"/>
    </row>
    <row r="67" spans="1:43" ht="151.5" customHeight="1" x14ac:dyDescent="0.3">
      <c r="A67" s="840"/>
      <c r="B67" s="1013"/>
      <c r="C67" s="1013"/>
      <c r="D67" s="643"/>
      <c r="E67" s="643"/>
      <c r="F67" s="643"/>
      <c r="G67" s="646"/>
      <c r="H67" s="643"/>
      <c r="I67" s="643"/>
      <c r="J67" s="314"/>
      <c r="K67" s="649"/>
      <c r="L67" s="652"/>
      <c r="M67" s="655"/>
      <c r="N67" s="658"/>
      <c r="O67" s="655">
        <f>IF(NOT(ISERROR(MATCH(N67,_xlfn.ANCHORARRAY(G78),0))),M80&amp;"Por favor no seleccionar los criterios de impacto",N67)</f>
        <v>0</v>
      </c>
      <c r="P67" s="652"/>
      <c r="Q67" s="655"/>
      <c r="R67" s="661"/>
      <c r="S67" s="320">
        <v>4</v>
      </c>
      <c r="T67" s="206"/>
      <c r="U67" s="207" t="str">
        <f t="shared" si="6"/>
        <v/>
      </c>
      <c r="V67" s="208"/>
      <c r="W67" s="208"/>
      <c r="X67" s="209" t="str">
        <f t="shared" si="7"/>
        <v/>
      </c>
      <c r="Y67" s="208"/>
      <c r="Z67" s="208"/>
      <c r="AA67" s="208"/>
      <c r="AB67" s="210" t="str">
        <f>IFERROR(IF(AND(U66="Probabilidad",U67="Probabilidad"),(AD66-(+AD66*X67)),IF(AND(U66="Impacto",U67="Probabilidad"),(AD65-(+AD65*X67)),IF(U67="Impacto",AD66,""))),"")</f>
        <v/>
      </c>
      <c r="AC67" s="211" t="str">
        <f t="shared" si="4"/>
        <v/>
      </c>
      <c r="AD67" s="212" t="str">
        <f t="shared" si="8"/>
        <v/>
      </c>
      <c r="AE67" s="211" t="str">
        <f t="shared" si="5"/>
        <v/>
      </c>
      <c r="AF67" s="212" t="str">
        <f>IFERROR(IF(AND(U66="Impacto",U67="Impacto"),(AF66-(+AF66*X67)),IF(AND(U66="Probabilidad",U67="Impacto"),(AF65-(+AF65*X67)),IF(U67="Probabilidad",AF66,""))),"")</f>
        <v/>
      </c>
      <c r="AG67" s="213" t="str">
        <f t="shared" si="9"/>
        <v/>
      </c>
      <c r="AH67" s="214"/>
      <c r="AI67" s="215"/>
      <c r="AJ67" s="216"/>
      <c r="AK67" s="217"/>
      <c r="AL67" s="217"/>
      <c r="AM67" s="215"/>
      <c r="AN67" s="337"/>
      <c r="AO67" s="340"/>
      <c r="AP67" s="340"/>
      <c r="AQ67" s="340"/>
    </row>
    <row r="68" spans="1:43" ht="151.5" customHeight="1" x14ac:dyDescent="0.3">
      <c r="A68" s="840"/>
      <c r="B68" s="1013"/>
      <c r="C68" s="1013"/>
      <c r="D68" s="643"/>
      <c r="E68" s="643"/>
      <c r="F68" s="643"/>
      <c r="G68" s="646"/>
      <c r="H68" s="643"/>
      <c r="I68" s="643"/>
      <c r="J68" s="314"/>
      <c r="K68" s="649"/>
      <c r="L68" s="652"/>
      <c r="M68" s="655"/>
      <c r="N68" s="658"/>
      <c r="O68" s="655">
        <f>IF(NOT(ISERROR(MATCH(N68,_xlfn.ANCHORARRAY(G79),0))),M81&amp;"Por favor no seleccionar los criterios de impacto",N68)</f>
        <v>0</v>
      </c>
      <c r="P68" s="652"/>
      <c r="Q68" s="655"/>
      <c r="R68" s="661"/>
      <c r="S68" s="320">
        <v>5</v>
      </c>
      <c r="T68" s="206"/>
      <c r="U68" s="207" t="str">
        <f t="shared" si="6"/>
        <v/>
      </c>
      <c r="V68" s="208"/>
      <c r="W68" s="208"/>
      <c r="X68" s="209" t="str">
        <f t="shared" si="7"/>
        <v/>
      </c>
      <c r="Y68" s="208"/>
      <c r="Z68" s="208"/>
      <c r="AA68" s="208"/>
      <c r="AB68" s="210" t="str">
        <f>IFERROR(IF(AND(U67="Probabilidad",U68="Probabilidad"),(AD67-(+AD67*X68)),IF(AND(U67="Impacto",U68="Probabilidad"),(AD66-(+AD66*X68)),IF(U68="Impacto",AD67,""))),"")</f>
        <v/>
      </c>
      <c r="AC68" s="211" t="str">
        <f t="shared" si="4"/>
        <v/>
      </c>
      <c r="AD68" s="212" t="str">
        <f t="shared" si="8"/>
        <v/>
      </c>
      <c r="AE68" s="211" t="str">
        <f t="shared" si="5"/>
        <v/>
      </c>
      <c r="AF68" s="212" t="str">
        <f>IFERROR(IF(AND(U67="Impacto",U68="Impacto"),(AF67-(+AF67*X68)),IF(AND(U67="Probabilidad",U68="Impacto"),(AF66-(+AF66*X68)),IF(U68="Probabilidad",AF67,""))),"")</f>
        <v/>
      </c>
      <c r="AG68" s="213" t="str">
        <f t="shared" si="9"/>
        <v/>
      </c>
      <c r="AH68" s="214"/>
      <c r="AI68" s="215"/>
      <c r="AJ68" s="216"/>
      <c r="AK68" s="217"/>
      <c r="AL68" s="217"/>
      <c r="AM68" s="215"/>
      <c r="AN68" s="337"/>
      <c r="AO68" s="340"/>
      <c r="AP68" s="340"/>
      <c r="AQ68" s="340"/>
    </row>
    <row r="69" spans="1:43" ht="151.5" customHeight="1" x14ac:dyDescent="0.3">
      <c r="A69" s="841"/>
      <c r="B69" s="1014"/>
      <c r="C69" s="1014"/>
      <c r="D69" s="644"/>
      <c r="E69" s="644"/>
      <c r="F69" s="644"/>
      <c r="G69" s="647"/>
      <c r="H69" s="644"/>
      <c r="I69" s="644"/>
      <c r="J69" s="315"/>
      <c r="K69" s="650"/>
      <c r="L69" s="653"/>
      <c r="M69" s="656"/>
      <c r="N69" s="659"/>
      <c r="O69" s="656">
        <f>IF(NOT(ISERROR(MATCH(N69,_xlfn.ANCHORARRAY(G80),0))),M82&amp;"Por favor no seleccionar los criterios de impacto",N69)</f>
        <v>0</v>
      </c>
      <c r="P69" s="653"/>
      <c r="Q69" s="656"/>
      <c r="R69" s="662"/>
      <c r="S69" s="320">
        <v>6</v>
      </c>
      <c r="T69" s="206"/>
      <c r="U69" s="207" t="str">
        <f t="shared" si="6"/>
        <v/>
      </c>
      <c r="V69" s="208"/>
      <c r="W69" s="208"/>
      <c r="X69" s="209" t="str">
        <f t="shared" si="7"/>
        <v/>
      </c>
      <c r="Y69" s="208"/>
      <c r="Z69" s="208"/>
      <c r="AA69" s="208"/>
      <c r="AB69" s="210" t="str">
        <f>IFERROR(IF(AND(U68="Probabilidad",U69="Probabilidad"),(AD68-(+AD68*X69)),IF(AND(U68="Impacto",U69="Probabilidad"),(AD67-(+AD67*X69)),IF(U69="Impacto",AD68,""))),"")</f>
        <v/>
      </c>
      <c r="AC69" s="211" t="str">
        <f t="shared" si="4"/>
        <v/>
      </c>
      <c r="AD69" s="212" t="str">
        <f t="shared" si="8"/>
        <v/>
      </c>
      <c r="AE69" s="211" t="str">
        <f t="shared" si="5"/>
        <v/>
      </c>
      <c r="AF69" s="212" t="str">
        <f>IFERROR(IF(AND(U68="Impacto",U69="Impacto"),(AF68-(+AF68*X69)),IF(AND(U68="Probabilidad",U69="Impacto"),(AF67-(+AF67*X69)),IF(U69="Probabilidad",AF68,""))),"")</f>
        <v/>
      </c>
      <c r="AG69" s="213" t="str">
        <f t="shared" si="9"/>
        <v/>
      </c>
      <c r="AH69" s="214"/>
      <c r="AI69" s="215"/>
      <c r="AJ69" s="216"/>
      <c r="AK69" s="217"/>
      <c r="AL69" s="217"/>
      <c r="AM69" s="215"/>
      <c r="AN69" s="337"/>
      <c r="AO69" s="340"/>
      <c r="AP69" s="340"/>
      <c r="AQ69" s="340"/>
    </row>
    <row r="70" spans="1:43" ht="49.7" customHeight="1" x14ac:dyDescent="0.3">
      <c r="A70" s="222"/>
      <c r="B70" s="319"/>
      <c r="C70" s="319"/>
      <c r="D70" s="665" t="s">
        <v>573</v>
      </c>
      <c r="E70" s="666"/>
      <c r="F70" s="666"/>
      <c r="G70" s="666"/>
      <c r="H70" s="666"/>
      <c r="I70" s="666"/>
      <c r="J70" s="666"/>
      <c r="K70" s="666"/>
      <c r="L70" s="666"/>
      <c r="M70" s="666"/>
      <c r="N70" s="666"/>
      <c r="O70" s="666"/>
      <c r="P70" s="666"/>
      <c r="Q70" s="666"/>
      <c r="R70" s="666"/>
      <c r="S70" s="666"/>
      <c r="T70" s="666"/>
      <c r="U70" s="666"/>
      <c r="V70" s="666"/>
      <c r="W70" s="666"/>
      <c r="X70" s="666"/>
      <c r="Y70" s="666"/>
      <c r="Z70" s="666"/>
      <c r="AA70" s="666"/>
      <c r="AB70" s="666"/>
      <c r="AC70" s="666"/>
      <c r="AD70" s="666"/>
      <c r="AE70" s="666"/>
      <c r="AF70" s="666"/>
      <c r="AG70" s="666"/>
      <c r="AH70" s="666"/>
      <c r="AI70" s="666"/>
      <c r="AJ70" s="666"/>
      <c r="AK70" s="666"/>
      <c r="AL70" s="666"/>
      <c r="AM70" s="666"/>
      <c r="AN70" s="667"/>
    </row>
    <row r="72" spans="1:43" x14ac:dyDescent="0.3">
      <c r="A72" s="199"/>
      <c r="B72" s="199"/>
      <c r="C72" s="199"/>
      <c r="D72" s="223" t="s">
        <v>574</v>
      </c>
      <c r="E72" s="199"/>
      <c r="F72" s="199"/>
      <c r="H72" s="199"/>
      <c r="I72" s="199"/>
      <c r="J72" s="199"/>
    </row>
  </sheetData>
  <sheetProtection algorithmName="SHA-512" hashValue="EfRSk54RdgIiAgAv+fhZk1DhK7fQekNAg0QDPDGPz1K8zm9E5cl0N7BduUAX6s9xpXbzANwCe3XoQ3L4WHsVeA==" saltValue="TQAwUGprxU0w7a1rEJ6uwA==" spinCount="100000" sheet="1" formatCells="0" formatColumns="0"/>
  <dataConsolidate link="1"/>
  <mergeCells count="223">
    <mergeCell ref="P40:P45"/>
    <mergeCell ref="C28:C33"/>
    <mergeCell ref="B34:B39"/>
    <mergeCell ref="C34:C39"/>
    <mergeCell ref="B40:B45"/>
    <mergeCell ref="C40:C45"/>
    <mergeCell ref="B46:B51"/>
    <mergeCell ref="C46:C51"/>
    <mergeCell ref="P34:P39"/>
    <mergeCell ref="I34:I39"/>
    <mergeCell ref="I40:I45"/>
    <mergeCell ref="M28:M33"/>
    <mergeCell ref="N28:N33"/>
    <mergeCell ref="O28:O33"/>
    <mergeCell ref="P28:P33"/>
    <mergeCell ref="I10:I15"/>
    <mergeCell ref="I16:I21"/>
    <mergeCell ref="I22:I27"/>
    <mergeCell ref="I28:I33"/>
    <mergeCell ref="O52:O57"/>
    <mergeCell ref="P52:P57"/>
    <mergeCell ref="Q52:Q57"/>
    <mergeCell ref="R52:R57"/>
    <mergeCell ref="Q46:Q51"/>
    <mergeCell ref="R46:R51"/>
    <mergeCell ref="M46:M51"/>
    <mergeCell ref="N46:N51"/>
    <mergeCell ref="O46:O51"/>
    <mergeCell ref="Q40:Q45"/>
    <mergeCell ref="R40:R45"/>
    <mergeCell ref="Q34:Q39"/>
    <mergeCell ref="R34:R39"/>
    <mergeCell ref="M34:M39"/>
    <mergeCell ref="N34:N39"/>
    <mergeCell ref="O34:O39"/>
    <mergeCell ref="P46:P51"/>
    <mergeCell ref="M40:M45"/>
    <mergeCell ref="N40:N45"/>
    <mergeCell ref="O40:O45"/>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B58:B63"/>
    <mergeCell ref="C58:C63"/>
    <mergeCell ref="B64:B69"/>
    <mergeCell ref="C64:C69"/>
    <mergeCell ref="I58:I63"/>
    <mergeCell ref="I64:I69"/>
    <mergeCell ref="A52:A57"/>
    <mergeCell ref="D52:D57"/>
    <mergeCell ref="E52:E57"/>
    <mergeCell ref="F52:F57"/>
    <mergeCell ref="G52:G57"/>
    <mergeCell ref="H52:H57"/>
    <mergeCell ref="K52:K57"/>
    <mergeCell ref="L52:L57"/>
    <mergeCell ref="K46:K51"/>
    <mergeCell ref="L46:L51"/>
    <mergeCell ref="A46:A51"/>
    <mergeCell ref="D46:D51"/>
    <mergeCell ref="E46:E51"/>
    <mergeCell ref="F46:F51"/>
    <mergeCell ref="G46:G51"/>
    <mergeCell ref="H46:H51"/>
    <mergeCell ref="I46:I51"/>
    <mergeCell ref="B52:B57"/>
    <mergeCell ref="C52:C57"/>
    <mergeCell ref="I52:I5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E8:E9"/>
    <mergeCell ref="F8:F9"/>
    <mergeCell ref="G8:G9"/>
    <mergeCell ref="H8:H9"/>
    <mergeCell ref="K8:K9"/>
    <mergeCell ref="L8:L9"/>
    <mergeCell ref="M8:M9"/>
    <mergeCell ref="AK8:AK9"/>
    <mergeCell ref="T8:T9"/>
    <mergeCell ref="U8:U9"/>
    <mergeCell ref="V8:AA8"/>
    <mergeCell ref="E6:AQ6"/>
    <mergeCell ref="E5:AQ5"/>
    <mergeCell ref="A1:AQ2"/>
    <mergeCell ref="A6:D6"/>
    <mergeCell ref="A7:K7"/>
    <mergeCell ref="L7:R7"/>
    <mergeCell ref="S7:AA7"/>
    <mergeCell ref="AB7:AH7"/>
    <mergeCell ref="A4:D4"/>
    <mergeCell ref="E4:R4"/>
    <mergeCell ref="S4:U4"/>
    <mergeCell ref="A5:D5"/>
    <mergeCell ref="AO7:AP7"/>
    <mergeCell ref="AI7:AN7"/>
    <mergeCell ref="A8:A9"/>
    <mergeCell ref="D8:D9"/>
    <mergeCell ref="AB8:AB9"/>
    <mergeCell ref="AC8:AC9"/>
    <mergeCell ref="AD8:AD9"/>
    <mergeCell ref="AO8:AO9"/>
    <mergeCell ref="AP8:AP9"/>
    <mergeCell ref="AQ8:AQ9"/>
    <mergeCell ref="N8:N9"/>
    <mergeCell ref="O8:O9"/>
    <mergeCell ref="P8:P9"/>
    <mergeCell ref="Q8:Q9"/>
    <mergeCell ref="R8:R9"/>
    <mergeCell ref="S8:S9"/>
    <mergeCell ref="I8:I9"/>
    <mergeCell ref="J8:J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N10:N69</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D000000}">
          <x14:formula1>
            <xm:f>'Hoja1 (2)'!$A$24:$A$26</xm:f>
          </x14:formula1>
          <xm:sqref>B10:B69</xm:sqref>
        </x14:dataValidation>
        <x14:dataValidation type="list" allowBlank="1" showInputMessage="1" showErrorMessage="1" xr:uid="{00000000-0002-0000-1200-00000E000000}">
          <x14:formula1>
            <xm:f>'Hoja1 (2)'!$A$29:$A$34</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(2)'!$A$21:$A$22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40" zoomScaleNormal="40" workbookViewId="0">
      <selection activeCell="AK10" sqref="AK10:AP20"/>
    </sheetView>
  </sheetViews>
  <sheetFormatPr baseColWidth="10" defaultColWidth="11.42578125" defaultRowHeight="15" x14ac:dyDescent="0.25"/>
  <cols>
    <col min="2" max="39" width="5.7109375" customWidth="1"/>
    <col min="41" max="46" width="5.7109375" customWidth="1"/>
  </cols>
  <sheetData>
    <row r="1" spans="1:99" ht="121.7"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668" t="s">
        <v>575</v>
      </c>
      <c r="C2" s="668"/>
      <c r="D2" s="668"/>
      <c r="E2" s="668"/>
      <c r="F2" s="668"/>
      <c r="G2" s="668"/>
      <c r="H2" s="668"/>
      <c r="I2" s="668"/>
      <c r="J2" s="669" t="s">
        <v>463</v>
      </c>
      <c r="K2" s="669"/>
      <c r="L2" s="669"/>
      <c r="M2" s="669"/>
      <c r="N2" s="669"/>
      <c r="O2" s="669"/>
      <c r="P2" s="669"/>
      <c r="Q2" s="669"/>
      <c r="R2" s="669"/>
      <c r="S2" s="669"/>
      <c r="T2" s="669"/>
      <c r="U2" s="669"/>
      <c r="V2" s="669"/>
      <c r="W2" s="669"/>
      <c r="X2" s="669"/>
      <c r="Y2" s="669"/>
      <c r="Z2" s="669"/>
      <c r="AA2" s="669"/>
      <c r="AB2" s="669"/>
      <c r="AC2" s="669"/>
      <c r="AD2" s="669"/>
      <c r="AE2" s="669"/>
      <c r="AF2" s="669"/>
      <c r="AG2" s="669"/>
      <c r="AH2" s="669"/>
      <c r="AI2" s="669"/>
      <c r="AJ2" s="669"/>
      <c r="AK2" s="669"/>
      <c r="AL2" s="669"/>
      <c r="AM2" s="669"/>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668"/>
      <c r="C3" s="668"/>
      <c r="D3" s="668"/>
      <c r="E3" s="668"/>
      <c r="F3" s="668"/>
      <c r="G3" s="668"/>
      <c r="H3" s="668"/>
      <c r="I3" s="668"/>
      <c r="J3" s="669"/>
      <c r="K3" s="669"/>
      <c r="L3" s="669"/>
      <c r="M3" s="669"/>
      <c r="N3" s="669"/>
      <c r="O3" s="669"/>
      <c r="P3" s="669"/>
      <c r="Q3" s="669"/>
      <c r="R3" s="669"/>
      <c r="S3" s="669"/>
      <c r="T3" s="669"/>
      <c r="U3" s="669"/>
      <c r="V3" s="669"/>
      <c r="W3" s="669"/>
      <c r="X3" s="669"/>
      <c r="Y3" s="669"/>
      <c r="Z3" s="669"/>
      <c r="AA3" s="669"/>
      <c r="AB3" s="669"/>
      <c r="AC3" s="669"/>
      <c r="AD3" s="669"/>
      <c r="AE3" s="669"/>
      <c r="AF3" s="669"/>
      <c r="AG3" s="669"/>
      <c r="AH3" s="669"/>
      <c r="AI3" s="669"/>
      <c r="AJ3" s="669"/>
      <c r="AK3" s="669"/>
      <c r="AL3" s="669"/>
      <c r="AM3" s="669"/>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668"/>
      <c r="C4" s="668"/>
      <c r="D4" s="668"/>
      <c r="E4" s="668"/>
      <c r="F4" s="668"/>
      <c r="G4" s="668"/>
      <c r="H4" s="668"/>
      <c r="I4" s="668"/>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670" t="s">
        <v>576</v>
      </c>
      <c r="C6" s="670"/>
      <c r="D6" s="671"/>
      <c r="E6" s="672" t="s">
        <v>577</v>
      </c>
      <c r="F6" s="673"/>
      <c r="G6" s="673"/>
      <c r="H6" s="673"/>
      <c r="I6" s="674"/>
      <c r="J6" s="681" t="str">
        <f>IF(AND('Mapa final SI'!$L$10="Muy Alta",'Mapa final SI'!$P$10="Leve"),CONCATENATE("R",'Mapa final SI'!$A$10),"")</f>
        <v/>
      </c>
      <c r="K6" s="682"/>
      <c r="L6" s="682" t="str">
        <f>IF(AND('Mapa final SI'!$L$16="Muy Alta",'Mapa final SI'!$P$16="Leve"),CONCATENATE("R",'Mapa final SI'!$A$16),"")</f>
        <v/>
      </c>
      <c r="M6" s="682"/>
      <c r="N6" s="682" t="str">
        <f>IF(AND('Mapa final SI'!$L$22="Muy Alta",'Mapa final SI'!$P$22="Leve"),CONCATENATE("R",'Mapa final SI'!$A$22),"")</f>
        <v/>
      </c>
      <c r="O6" s="685"/>
      <c r="P6" s="681" t="str">
        <f>IF(AND('Mapa final SI'!$L$10="Muy Alta",'Mapa final SI'!$P$10="Menor"),CONCATENATE("R",'Mapa final SI'!$A$10),"")</f>
        <v/>
      </c>
      <c r="Q6" s="682"/>
      <c r="R6" s="682" t="str">
        <f>IF(AND('Mapa final SI'!$L$16="Muy Alta",'Mapa final SI'!$P$16="Menor"),CONCATENATE("R",'Mapa final SI'!$A$16),"")</f>
        <v/>
      </c>
      <c r="S6" s="682"/>
      <c r="T6" s="682" t="str">
        <f>IF(AND('Mapa final SI'!$L$22="Muy Alta",'Mapa final SI'!$P$22="Menor"),CONCATENATE("R",'Mapa final SI'!$A$22),"")</f>
        <v/>
      </c>
      <c r="U6" s="685"/>
      <c r="V6" s="681" t="str">
        <f>IF(AND('Mapa final SI'!$L$10="Muy Alta",'Mapa final SI'!$P$10="Moderado"),CONCATENATE("R",'Mapa final SI'!$A$10),"")</f>
        <v/>
      </c>
      <c r="W6" s="682"/>
      <c r="X6" s="682" t="str">
        <f>IF(AND('Mapa final SI'!$L$16="Muy Alta",'Mapa final SI'!$P$16="Moderado"),CONCATENATE("R",'Mapa final SI'!$A$16),"")</f>
        <v/>
      </c>
      <c r="Y6" s="682"/>
      <c r="Z6" s="682" t="str">
        <f>IF(AND('Mapa final SI'!$L$22="Muy Alta",'Mapa final SI'!$P$22="Moderado"),CONCATENATE("R",'Mapa final SI'!$A$22),"")</f>
        <v/>
      </c>
      <c r="AA6" s="685"/>
      <c r="AB6" s="681" t="str">
        <f>IF(AND('Mapa final SI'!$L$10="Muy Alta",'Mapa final SI'!$P$10="Mayor"),CONCATENATE("R",'Mapa final SI'!$A$10),"")</f>
        <v/>
      </c>
      <c r="AC6" s="682"/>
      <c r="AD6" s="682" t="str">
        <f>IF(AND('Mapa final SI'!$L$16="Muy Alta",'Mapa final SI'!$P$16="Mayor"),CONCATENATE("R",'Mapa final SI'!$A$16),"")</f>
        <v/>
      </c>
      <c r="AE6" s="682"/>
      <c r="AF6" s="682" t="str">
        <f>IF(AND('Mapa final SI'!$L$22="Muy Alta",'Mapa final SI'!$P$22="Mayor"),CONCATENATE("R",'Mapa final SI'!$A$22),"")</f>
        <v/>
      </c>
      <c r="AG6" s="685"/>
      <c r="AH6" s="687" t="str">
        <f>IF(AND('Mapa final SI'!$L$10="Muy Alta",'Mapa final SI'!$P$10="Catastrófico"),CONCATENATE("R",'Mapa final SI'!$A$10),"")</f>
        <v/>
      </c>
      <c r="AI6" s="688"/>
      <c r="AJ6" s="688" t="str">
        <f>IF(AND('Mapa final SI'!$L$16="Muy Alta",'Mapa final SI'!$P$16="Catastrófico"),CONCATENATE("R",'Mapa final SI'!$A$16),"")</f>
        <v/>
      </c>
      <c r="AK6" s="688"/>
      <c r="AL6" s="688" t="str">
        <f>IF(AND('Mapa final SI'!$L$22="Muy Alta",'Mapa final SI'!$P$22="Catastrófico"),CONCATENATE("R",'Mapa final SI'!$A$22),"")</f>
        <v/>
      </c>
      <c r="AM6" s="691"/>
      <c r="AO6" s="693" t="s">
        <v>578</v>
      </c>
      <c r="AP6" s="694"/>
      <c r="AQ6" s="694"/>
      <c r="AR6" s="694"/>
      <c r="AS6" s="694"/>
      <c r="AT6" s="695"/>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670"/>
      <c r="C7" s="670"/>
      <c r="D7" s="671"/>
      <c r="E7" s="675"/>
      <c r="F7" s="676"/>
      <c r="G7" s="676"/>
      <c r="H7" s="676"/>
      <c r="I7" s="677"/>
      <c r="J7" s="683"/>
      <c r="K7" s="684"/>
      <c r="L7" s="684"/>
      <c r="M7" s="684"/>
      <c r="N7" s="684"/>
      <c r="O7" s="686"/>
      <c r="P7" s="683"/>
      <c r="Q7" s="684"/>
      <c r="R7" s="684"/>
      <c r="S7" s="684"/>
      <c r="T7" s="684"/>
      <c r="U7" s="686"/>
      <c r="V7" s="683"/>
      <c r="W7" s="684"/>
      <c r="X7" s="684"/>
      <c r="Y7" s="684"/>
      <c r="Z7" s="684"/>
      <c r="AA7" s="686"/>
      <c r="AB7" s="683"/>
      <c r="AC7" s="684"/>
      <c r="AD7" s="684"/>
      <c r="AE7" s="684"/>
      <c r="AF7" s="684"/>
      <c r="AG7" s="686"/>
      <c r="AH7" s="689"/>
      <c r="AI7" s="690"/>
      <c r="AJ7" s="690"/>
      <c r="AK7" s="690"/>
      <c r="AL7" s="690"/>
      <c r="AM7" s="692"/>
      <c r="AN7" s="14"/>
      <c r="AO7" s="696"/>
      <c r="AP7" s="697"/>
      <c r="AQ7" s="697"/>
      <c r="AR7" s="697"/>
      <c r="AS7" s="697"/>
      <c r="AT7" s="698"/>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670"/>
      <c r="C8" s="670"/>
      <c r="D8" s="671"/>
      <c r="E8" s="675"/>
      <c r="F8" s="676"/>
      <c r="G8" s="676"/>
      <c r="H8" s="676"/>
      <c r="I8" s="677"/>
      <c r="J8" s="683" t="str">
        <f>IF(AND('Mapa final SI'!$L$28="Muy Alta",'Mapa final SI'!$P$28="Leve"),CONCATENATE("R",'Mapa final'!$A$28),"")</f>
        <v/>
      </c>
      <c r="K8" s="684"/>
      <c r="L8" s="684" t="str">
        <f>IF(AND('Mapa final SI'!$L$34="Muy Alta",'Mapa final SI'!$P$34="Leve"),CONCATENATE("R",'Mapa final'!$A$34),"")</f>
        <v/>
      </c>
      <c r="M8" s="684"/>
      <c r="N8" s="684" t="str">
        <f>IF(AND('Mapa final SI'!$L$40="Muy Alta",'Mapa final SI'!$P$40="Leve"),CONCATENATE("R",'Mapa final'!$A$40),"")</f>
        <v/>
      </c>
      <c r="O8" s="686"/>
      <c r="P8" s="683" t="str">
        <f>IF(AND('Mapa final SI'!$L$28="Muy Alta",'Mapa final SI'!$P$28="Menor"),CONCATENATE("R",'Mapa final'!$A$28),"")</f>
        <v/>
      </c>
      <c r="Q8" s="684"/>
      <c r="R8" s="684" t="str">
        <f>IF(AND('Mapa final SI'!$L$34="Muy Alta",'Mapa final SI'!$P$34="Menor"),CONCATENATE("R",'Mapa final'!$A$34),"")</f>
        <v/>
      </c>
      <c r="S8" s="684"/>
      <c r="T8" s="684" t="str">
        <f>IF(AND('Mapa final SI'!$L$40="Muy Alta",'Mapa final SI'!$P$40="Menor"),CONCATENATE("R",'Mapa final'!$A$40),"")</f>
        <v/>
      </c>
      <c r="U8" s="686"/>
      <c r="V8" s="683" t="str">
        <f>IF(AND('Mapa final SI'!$L$28="Muy Alta",'Mapa final SI'!$P$28="Moderado"),CONCATENATE("R",'Mapa final'!$A$28),"")</f>
        <v/>
      </c>
      <c r="W8" s="684"/>
      <c r="X8" s="684" t="str">
        <f>IF(AND('Mapa final SI'!$L$34="Muy Alta",'Mapa final SI'!$P$34="Moderado"),CONCATENATE("R",'Mapa final'!$A$34),"")</f>
        <v/>
      </c>
      <c r="Y8" s="684"/>
      <c r="Z8" s="684" t="str">
        <f>IF(AND('Mapa final SI'!$L$40="Muy Alta",'Mapa final SI'!$P$40="Moderado"),CONCATENATE("R",'Mapa final'!$A$40),"")</f>
        <v/>
      </c>
      <c r="AA8" s="686"/>
      <c r="AB8" s="683" t="str">
        <f>IF(AND('Mapa final SI'!$L$28="Muy Alta",'Mapa final SI'!$P$28="Mayor"),CONCATENATE("R",'Mapa final'!$A$28),"")</f>
        <v/>
      </c>
      <c r="AC8" s="684"/>
      <c r="AD8" s="684" t="str">
        <f>IF(AND('Mapa final SI'!$L$34="Muy Alta",'Mapa final SI'!$P$34="Mayor"),CONCATENATE("R",'Mapa final'!$A$34),"")</f>
        <v/>
      </c>
      <c r="AE8" s="684"/>
      <c r="AF8" s="684" t="str">
        <f>IF(AND('Mapa final SI'!$L$40="Muy Alta",'Mapa final SI'!$P$40="Mayor"),CONCATENATE("R",'Mapa final'!$A$40),"")</f>
        <v/>
      </c>
      <c r="AG8" s="686"/>
      <c r="AH8" s="689" t="str">
        <f>IF(AND('Mapa final SI'!$L$28="Muy Alta",'Mapa final SI'!$P$28="Catastrófico"),CONCATENATE("R",'Mapa final'!$A$28),"")</f>
        <v/>
      </c>
      <c r="AI8" s="690"/>
      <c r="AJ8" s="690" t="str">
        <f>IF(AND('Mapa final SI'!$L$34="Muy Alta",'Mapa final SI'!$P$34="Catastrófico"),CONCATENATE("R",'Mapa final'!$A$34),"")</f>
        <v/>
      </c>
      <c r="AK8" s="690"/>
      <c r="AL8" s="690" t="str">
        <f>IF(AND('Mapa final SI'!$L$40="Muy Alta",'Mapa final SI'!$P$40="Catastrófico"),CONCATENATE("R",'Mapa final'!$A$40),"")</f>
        <v/>
      </c>
      <c r="AM8" s="692"/>
      <c r="AN8" s="14"/>
      <c r="AO8" s="696"/>
      <c r="AP8" s="697"/>
      <c r="AQ8" s="697"/>
      <c r="AR8" s="697"/>
      <c r="AS8" s="697"/>
      <c r="AT8" s="698"/>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670"/>
      <c r="C9" s="670"/>
      <c r="D9" s="671"/>
      <c r="E9" s="675"/>
      <c r="F9" s="676"/>
      <c r="G9" s="676"/>
      <c r="H9" s="676"/>
      <c r="I9" s="677"/>
      <c r="J9" s="683"/>
      <c r="K9" s="684"/>
      <c r="L9" s="684"/>
      <c r="M9" s="684"/>
      <c r="N9" s="684"/>
      <c r="O9" s="686"/>
      <c r="P9" s="683"/>
      <c r="Q9" s="684"/>
      <c r="R9" s="684"/>
      <c r="S9" s="684"/>
      <c r="T9" s="684"/>
      <c r="U9" s="686"/>
      <c r="V9" s="683"/>
      <c r="W9" s="684"/>
      <c r="X9" s="684"/>
      <c r="Y9" s="684"/>
      <c r="Z9" s="684"/>
      <c r="AA9" s="686"/>
      <c r="AB9" s="683"/>
      <c r="AC9" s="684"/>
      <c r="AD9" s="684"/>
      <c r="AE9" s="684"/>
      <c r="AF9" s="684"/>
      <c r="AG9" s="686"/>
      <c r="AH9" s="689"/>
      <c r="AI9" s="690"/>
      <c r="AJ9" s="690"/>
      <c r="AK9" s="690"/>
      <c r="AL9" s="690"/>
      <c r="AM9" s="692"/>
      <c r="AN9" s="14"/>
      <c r="AO9" s="696"/>
      <c r="AP9" s="697"/>
      <c r="AQ9" s="697"/>
      <c r="AR9" s="697"/>
      <c r="AS9" s="697"/>
      <c r="AT9" s="698"/>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670"/>
      <c r="C10" s="670"/>
      <c r="D10" s="671"/>
      <c r="E10" s="675"/>
      <c r="F10" s="676"/>
      <c r="G10" s="676"/>
      <c r="H10" s="676"/>
      <c r="I10" s="677"/>
      <c r="J10" s="683" t="str">
        <f>IF(AND('Mapa final SI'!$L$46="Muy Alta",'Mapa final SI'!$P$46="Leve"),CONCATENATE("R",'Mapa final'!$A$46),"")</f>
        <v/>
      </c>
      <c r="K10" s="684"/>
      <c r="L10" s="684" t="str">
        <f>IF(AND('Mapa final SI'!$L$52="Muy Alta",'Mapa final SI'!$P$52="Leve"),CONCATENATE("R",'Mapa final'!$A$52),"")</f>
        <v/>
      </c>
      <c r="M10" s="684"/>
      <c r="N10" s="684" t="str">
        <f>IF(AND('Mapa final SI'!$L$58="Muy Alta",'Mapa final SI'!$P$58="Leve"),CONCATENATE("R",'Mapa final'!$A$58),"")</f>
        <v/>
      </c>
      <c r="O10" s="686"/>
      <c r="P10" s="683" t="str">
        <f>IF(AND('Mapa final SI'!$L$46="Muy Alta",'Mapa final SI'!$P$46="Menor"),CONCATENATE("R",'Mapa final'!$A$46),"")</f>
        <v/>
      </c>
      <c r="Q10" s="684"/>
      <c r="R10" s="684" t="str">
        <f>IF(AND('Mapa final SI'!$L$52="Muy Alta",'Mapa final SI'!$P$52="Menor"),CONCATENATE("R",'Mapa final'!$A$52),"")</f>
        <v/>
      </c>
      <c r="S10" s="684"/>
      <c r="T10" s="684" t="str">
        <f>IF(AND('Mapa final SI'!$L$58="Muy Alta",'Mapa final SI'!$P$58="Menor"),CONCATENATE("R",'Mapa final'!$A$58),"")</f>
        <v/>
      </c>
      <c r="U10" s="686"/>
      <c r="V10" s="683" t="str">
        <f>IF(AND('Mapa final SI'!$L$46="Muy Alta",'Mapa final SI'!$P$46="Moderado"),CONCATENATE("R",'Mapa final'!$A$46),"")</f>
        <v/>
      </c>
      <c r="W10" s="684"/>
      <c r="X10" s="684" t="str">
        <f>IF(AND('Mapa final SI'!$L$52="Muy Alta",'Mapa final SI'!$P$52="Moderado"),CONCATENATE("R",'Mapa final'!$A$52),"")</f>
        <v/>
      </c>
      <c r="Y10" s="684"/>
      <c r="Z10" s="684" t="str">
        <f>IF(AND('Mapa final SI'!$L$58="Muy Alta",'Mapa final SI'!$P$58="Moderado"),CONCATENATE("R",'Mapa final'!$A$58),"")</f>
        <v/>
      </c>
      <c r="AA10" s="686"/>
      <c r="AB10" s="683" t="str">
        <f>IF(AND('Mapa final SI'!$L$46="Muy Alta",'Mapa final SI'!$P$46="Mayor"),CONCATENATE("R",'Mapa final'!$A$46),"")</f>
        <v/>
      </c>
      <c r="AC10" s="684"/>
      <c r="AD10" s="684" t="str">
        <f>IF(AND('Mapa final SI'!$L$52="Muy Alta",'Mapa final SI'!$P$52="Mayor"),CONCATENATE("R",'Mapa final'!$A$52),"")</f>
        <v/>
      </c>
      <c r="AE10" s="684"/>
      <c r="AF10" s="684" t="str">
        <f>IF(AND('Mapa final SI'!$L$58="Muy Alta",'Mapa final SI'!$P$58="Mayor"),CONCATENATE("R",'Mapa final'!$A$58),"")</f>
        <v/>
      </c>
      <c r="AG10" s="686"/>
      <c r="AH10" s="689" t="str">
        <f>IF(AND('Mapa final SI'!$L$46="Muy Alta",'Mapa final SI'!$P$46="Catastrófico"),CONCATENATE("R",'Mapa final'!$A$46),"")</f>
        <v/>
      </c>
      <c r="AI10" s="690"/>
      <c r="AJ10" s="690" t="str">
        <f>IF(AND('Mapa final SI'!$L$52="Muy Alta",'Mapa final SI'!$P$52="Catastrófico"),CONCATENATE("R",'Mapa final'!$A$52),"")</f>
        <v/>
      </c>
      <c r="AK10" s="690"/>
      <c r="AL10" s="690" t="str">
        <f>IF(AND('Mapa final SI'!$L$58="Muy Alta",'Mapa final SI'!$P$58="Catastrófico"),CONCATENATE("R",'Mapa final'!$A$58),"")</f>
        <v/>
      </c>
      <c r="AM10" s="692"/>
      <c r="AN10" s="14"/>
      <c r="AO10" s="696"/>
      <c r="AP10" s="697"/>
      <c r="AQ10" s="697"/>
      <c r="AR10" s="697"/>
      <c r="AS10" s="697"/>
      <c r="AT10" s="698"/>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670"/>
      <c r="C11" s="670"/>
      <c r="D11" s="671"/>
      <c r="E11" s="675"/>
      <c r="F11" s="676"/>
      <c r="G11" s="676"/>
      <c r="H11" s="676"/>
      <c r="I11" s="677"/>
      <c r="J11" s="683"/>
      <c r="K11" s="684"/>
      <c r="L11" s="684"/>
      <c r="M11" s="684"/>
      <c r="N11" s="684"/>
      <c r="O11" s="686"/>
      <c r="P11" s="683"/>
      <c r="Q11" s="684"/>
      <c r="R11" s="684"/>
      <c r="S11" s="684"/>
      <c r="T11" s="684"/>
      <c r="U11" s="686"/>
      <c r="V11" s="683"/>
      <c r="W11" s="684"/>
      <c r="X11" s="684"/>
      <c r="Y11" s="684"/>
      <c r="Z11" s="684"/>
      <c r="AA11" s="686"/>
      <c r="AB11" s="683"/>
      <c r="AC11" s="684"/>
      <c r="AD11" s="684"/>
      <c r="AE11" s="684"/>
      <c r="AF11" s="684"/>
      <c r="AG11" s="686"/>
      <c r="AH11" s="689"/>
      <c r="AI11" s="690"/>
      <c r="AJ11" s="690"/>
      <c r="AK11" s="690"/>
      <c r="AL11" s="690"/>
      <c r="AM11" s="692"/>
      <c r="AN11" s="14"/>
      <c r="AO11" s="696"/>
      <c r="AP11" s="697"/>
      <c r="AQ11" s="697"/>
      <c r="AR11" s="697"/>
      <c r="AS11" s="697"/>
      <c r="AT11" s="698"/>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670"/>
      <c r="C12" s="670"/>
      <c r="D12" s="671"/>
      <c r="E12" s="675"/>
      <c r="F12" s="676"/>
      <c r="G12" s="676"/>
      <c r="H12" s="676"/>
      <c r="I12" s="677"/>
      <c r="J12" s="683" t="str">
        <f>IF(AND('Mapa final SI'!$L$64="Muy Alta",'Mapa final SI'!$P$64="Leve"),CONCATENATE("R",'Mapa final SI'!$A$64),"")</f>
        <v/>
      </c>
      <c r="K12" s="684"/>
      <c r="L12" s="684" t="str">
        <f>IF(AND('Mapa final SI'!$L$70="Muy Alta",'Mapa final SI'!$P$70="Leve"),CONCATENATE("R",'Mapa final SI'!$A$70),"")</f>
        <v/>
      </c>
      <c r="M12" s="684"/>
      <c r="N12" s="684" t="str">
        <f>IF(AND('Mapa final SI'!$L$76="Muy Alta",'Mapa final SI'!$P$76="Leve"),CONCATENATE("R",'Mapa final SI'!$A$76),"")</f>
        <v/>
      </c>
      <c r="O12" s="686"/>
      <c r="P12" s="683" t="str">
        <f>IF(AND('Mapa final SI'!$L$64="Muy Alta",'Mapa final SI'!$P$64="Menor"),CONCATENATE("R",'Mapa final SI'!$A$64),"")</f>
        <v/>
      </c>
      <c r="Q12" s="684"/>
      <c r="R12" s="684" t="str">
        <f>IF(AND('Mapa final SI'!$L$70="Muy Alta",'Mapa final SI'!$P$70="Menor"),CONCATENATE("R",'Mapa final SI'!$A$70),"")</f>
        <v/>
      </c>
      <c r="S12" s="684"/>
      <c r="T12" s="684" t="str">
        <f>IF(AND('Mapa final SI'!$L$76="Muy Alta",'Mapa final SI'!$P$76="Menor"),CONCATENATE("R",'Mapa final SI'!$A$76),"")</f>
        <v/>
      </c>
      <c r="U12" s="686"/>
      <c r="V12" s="683" t="str">
        <f>IF(AND('Mapa final SI'!$L$64="Muy Alta",'Mapa final SI'!$P$64="Moderado"),CONCATENATE("R",'Mapa final SI'!$A$64),"")</f>
        <v/>
      </c>
      <c r="W12" s="684"/>
      <c r="X12" s="684" t="str">
        <f>IF(AND('Mapa final SI'!$L$70="Muy Alta",'Mapa final SI'!$P$70="Moderado"),CONCATENATE("R",'Mapa final SI'!$A$70),"")</f>
        <v/>
      </c>
      <c r="Y12" s="684"/>
      <c r="Z12" s="684" t="str">
        <f>IF(AND('Mapa final SI'!$L$76="Muy Alta",'Mapa final SI'!$P$76="Moderado"),CONCATENATE("R",'Mapa final SI'!$A$76),"")</f>
        <v/>
      </c>
      <c r="AA12" s="686"/>
      <c r="AB12" s="683" t="str">
        <f>IF(AND('Mapa final SI'!$L$64="Muy Alta",'Mapa final SI'!$P$64="Mayor"),CONCATENATE("R",'Mapa final SI'!$A$64),"")</f>
        <v/>
      </c>
      <c r="AC12" s="684"/>
      <c r="AD12" s="684" t="str">
        <f>IF(AND('Mapa final SI'!$L$70="Muy Alta",'Mapa final SI'!$P$70="Mayor"),CONCATENATE("R",'Mapa final SI'!$A$70),"")</f>
        <v/>
      </c>
      <c r="AE12" s="684"/>
      <c r="AF12" s="684" t="str">
        <f>IF(AND('Mapa final SI'!$L$76="Muy Alta",'Mapa final SI'!$P$76="Mayor"),CONCATENATE("R",'Mapa final SI'!$A$76),"")</f>
        <v/>
      </c>
      <c r="AG12" s="686"/>
      <c r="AH12" s="689" t="str">
        <f>IF(AND('Mapa final SI'!$L$64="Muy Alta",'Mapa final SI'!$P$64="Catastrófico"),CONCATENATE("R",'Mapa final SI'!$A$64),"")</f>
        <v/>
      </c>
      <c r="AI12" s="690"/>
      <c r="AJ12" s="690" t="str">
        <f>IF(AND('Mapa final SI'!$L$70="Muy Alta",'Mapa final SI'!$P$70="Catastrófico"),CONCATENATE("R",'Mapa final SI'!$A$70),"")</f>
        <v/>
      </c>
      <c r="AK12" s="690"/>
      <c r="AL12" s="690" t="str">
        <f>IF(AND('Mapa final SI'!$L$76="Muy Alta",'Mapa final SI'!$P$76="Catastrófico"),CONCATENATE("R",'Mapa final SI'!$A$76),"")</f>
        <v/>
      </c>
      <c r="AM12" s="692"/>
      <c r="AN12" s="14"/>
      <c r="AO12" s="696"/>
      <c r="AP12" s="697"/>
      <c r="AQ12" s="697"/>
      <c r="AR12" s="697"/>
      <c r="AS12" s="697"/>
      <c r="AT12" s="698"/>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670"/>
      <c r="C13" s="670"/>
      <c r="D13" s="671"/>
      <c r="E13" s="678"/>
      <c r="F13" s="679"/>
      <c r="G13" s="679"/>
      <c r="H13" s="679"/>
      <c r="I13" s="680"/>
      <c r="J13" s="683"/>
      <c r="K13" s="684"/>
      <c r="L13" s="684"/>
      <c r="M13" s="684"/>
      <c r="N13" s="684"/>
      <c r="O13" s="686"/>
      <c r="P13" s="683"/>
      <c r="Q13" s="684"/>
      <c r="R13" s="684"/>
      <c r="S13" s="684"/>
      <c r="T13" s="684"/>
      <c r="U13" s="686"/>
      <c r="V13" s="683"/>
      <c r="W13" s="684"/>
      <c r="X13" s="684"/>
      <c r="Y13" s="684"/>
      <c r="Z13" s="684"/>
      <c r="AA13" s="686"/>
      <c r="AB13" s="683"/>
      <c r="AC13" s="684"/>
      <c r="AD13" s="684"/>
      <c r="AE13" s="684"/>
      <c r="AF13" s="684"/>
      <c r="AG13" s="686"/>
      <c r="AH13" s="710"/>
      <c r="AI13" s="702"/>
      <c r="AJ13" s="702"/>
      <c r="AK13" s="702"/>
      <c r="AL13" s="702"/>
      <c r="AM13" s="703"/>
      <c r="AN13" s="14"/>
      <c r="AO13" s="699"/>
      <c r="AP13" s="700"/>
      <c r="AQ13" s="700"/>
      <c r="AR13" s="700"/>
      <c r="AS13" s="700"/>
      <c r="AT13" s="70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670"/>
      <c r="C14" s="670"/>
      <c r="D14" s="671"/>
      <c r="E14" s="672" t="s">
        <v>579</v>
      </c>
      <c r="F14" s="673"/>
      <c r="G14" s="673"/>
      <c r="H14" s="673"/>
      <c r="I14" s="673"/>
      <c r="J14" s="704" t="str">
        <f>IF(AND('Mapa final SI'!$P$10="Alta",'Mapa final SI'!$P$10="Leve"),CONCATENATE("R",'Mapa final'!$A$10),"")</f>
        <v/>
      </c>
      <c r="K14" s="705"/>
      <c r="L14" s="705" t="str">
        <f>IF(AND('Mapa final SI'!$P$16="Alta",'Mapa final SI'!$P$16="Leve"),CONCATENATE("R",'Mapa final'!$A$16),"")</f>
        <v/>
      </c>
      <c r="M14" s="705"/>
      <c r="N14" s="705" t="str">
        <f>IF(AND('Mapa final SI'!$L$22="Alta",'Mapa final SI'!$P$22="Leve"),CONCATENATE("R",'Mapa final SI'!$A$22),"")</f>
        <v/>
      </c>
      <c r="O14" s="708"/>
      <c r="P14" s="704" t="str">
        <f>IF(AND('Mapa final SI'!$L$10="Alta",'Mapa final SI'!$P$10="Menor"),CONCATENATE("R",'Mapa final SI'!$A$10),"")</f>
        <v/>
      </c>
      <c r="Q14" s="705"/>
      <c r="R14" s="705" t="str">
        <f>IF(AND('Mapa final SI'!$L$16="Alta",'Mapa final SI'!$P$16="Menor"),CONCATENATE("R",'Mapa final SI'!$A$16),"")</f>
        <v/>
      </c>
      <c r="S14" s="705"/>
      <c r="T14" s="705" t="str">
        <f>IF(AND('Mapa final SI'!$L$22="Alta",'Mapa final SI'!$P$22="Menor"),CONCATENATE("R",'Mapa final SI'!$A$22),"")</f>
        <v/>
      </c>
      <c r="U14" s="708"/>
      <c r="V14" s="681" t="str">
        <f>IF(AND('Mapa final SI'!$L$10="Alta",'Mapa final SI'!$P$10="Moderado"),CONCATENATE("R",'Mapa final SI'!$A$10),"")</f>
        <v/>
      </c>
      <c r="W14" s="682"/>
      <c r="X14" s="682" t="str">
        <f>IF(AND('Mapa final SI'!$L$16="Alta",'Mapa final SI'!$P$16="Moderado"),CONCATENATE("R",'Mapa final SI'!$A$16),"")</f>
        <v/>
      </c>
      <c r="Y14" s="682"/>
      <c r="Z14" s="682" t="str">
        <f>IF(AND('Mapa final SI'!$L$22="Alta",'Mapa final SI'!$P$22="Moderado"),CONCATENATE("R",'Mapa final SI'!$A$22),"")</f>
        <v/>
      </c>
      <c r="AA14" s="685"/>
      <c r="AB14" s="681" t="str">
        <f>IF(AND('Mapa final SI'!$L$10="Alta",'Mapa final SI'!$P$10="Mayor"),CONCATENATE("R",'Mapa final SI'!$A$10),"")</f>
        <v>R1</v>
      </c>
      <c r="AC14" s="682"/>
      <c r="AD14" s="682" t="str">
        <f>IF(AND('Mapa final SI'!$L$16="Alta",'Mapa final SI'!$P$16="Mayor"),CONCATENATE("R",'Mapa final SI'!$A$16),"")</f>
        <v/>
      </c>
      <c r="AE14" s="682"/>
      <c r="AF14" s="682" t="str">
        <f>IF(AND('Mapa final SI'!$L$22="Alta",'Mapa final SI'!$P$22="Mayor"),CONCATENATE("R",'Mapa final SI'!$A$22),"")</f>
        <v/>
      </c>
      <c r="AG14" s="685"/>
      <c r="AH14" s="687" t="str">
        <f>IF(AND('Mapa final SI'!$L$10="Alta",'Mapa final SI'!$P$10="Catastrófico"),CONCATENATE("R",'Mapa final SI'!$A$10),"")</f>
        <v/>
      </c>
      <c r="AI14" s="688"/>
      <c r="AJ14" s="688" t="str">
        <f>IF(AND('Mapa final SI'!$L$16="Alta",'Mapa final SI'!$P$16="Catastrófico"),CONCATENATE("R",'Mapa final SI'!$A$16),"")</f>
        <v/>
      </c>
      <c r="AK14" s="688"/>
      <c r="AL14" s="688" t="str">
        <f>IF(AND('Mapa final SI'!$L$22="Alta",'Mapa final SI'!$P$22="Catastrófico"),CONCATENATE("R",'Mapa final SI'!$A$22),"")</f>
        <v/>
      </c>
      <c r="AM14" s="691"/>
      <c r="AN14" s="14"/>
      <c r="AO14" s="711" t="s">
        <v>580</v>
      </c>
      <c r="AP14" s="712"/>
      <c r="AQ14" s="712"/>
      <c r="AR14" s="712"/>
      <c r="AS14" s="712"/>
      <c r="AT14" s="713"/>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670"/>
      <c r="C15" s="670"/>
      <c r="D15" s="671"/>
      <c r="E15" s="675"/>
      <c r="F15" s="676"/>
      <c r="G15" s="676"/>
      <c r="H15" s="676"/>
      <c r="I15" s="676"/>
      <c r="J15" s="706"/>
      <c r="K15" s="707"/>
      <c r="L15" s="707"/>
      <c r="M15" s="707"/>
      <c r="N15" s="707"/>
      <c r="O15" s="709"/>
      <c r="P15" s="706"/>
      <c r="Q15" s="707"/>
      <c r="R15" s="707"/>
      <c r="S15" s="707"/>
      <c r="T15" s="707"/>
      <c r="U15" s="709"/>
      <c r="V15" s="683"/>
      <c r="W15" s="684"/>
      <c r="X15" s="684"/>
      <c r="Y15" s="684"/>
      <c r="Z15" s="684"/>
      <c r="AA15" s="686"/>
      <c r="AB15" s="683"/>
      <c r="AC15" s="684"/>
      <c r="AD15" s="684"/>
      <c r="AE15" s="684"/>
      <c r="AF15" s="684"/>
      <c r="AG15" s="686"/>
      <c r="AH15" s="689"/>
      <c r="AI15" s="690"/>
      <c r="AJ15" s="690"/>
      <c r="AK15" s="690"/>
      <c r="AL15" s="690"/>
      <c r="AM15" s="692"/>
      <c r="AN15" s="14"/>
      <c r="AO15" s="714"/>
      <c r="AP15" s="715"/>
      <c r="AQ15" s="715"/>
      <c r="AR15" s="715"/>
      <c r="AS15" s="715"/>
      <c r="AT15" s="716"/>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670"/>
      <c r="C16" s="670"/>
      <c r="D16" s="671"/>
      <c r="E16" s="675"/>
      <c r="F16" s="676"/>
      <c r="G16" s="676"/>
      <c r="H16" s="676"/>
      <c r="I16" s="676"/>
      <c r="J16" s="706" t="str">
        <f>IF(AND('Mapa final SI'!$L$28="Alta",'Mapa final SI'!$P$28="Leve"),CONCATENATE("R",'Mapa final SI'!$A$28),"")</f>
        <v/>
      </c>
      <c r="K16" s="707"/>
      <c r="L16" s="707" t="str">
        <f>IF(AND('Mapa final SI'!$L$34="Alta",'Mapa final SI'!$P$34="Leve"),CONCATENATE("R",'Mapa final SI'!$A$34),"")</f>
        <v/>
      </c>
      <c r="M16" s="707"/>
      <c r="N16" s="707" t="str">
        <f>IF(AND('Mapa final SI'!$L$40="Alta",'Mapa final SI'!$P$40="Leve"),CONCATENATE("R",'Mapa final SI'!$A$40),"")</f>
        <v/>
      </c>
      <c r="O16" s="709"/>
      <c r="P16" s="706" t="str">
        <f>IF(AND('Mapa final SI'!$L$28="Alta",'Mapa final SI'!$P$28="Menor"),CONCATENATE("R",'Mapa final SI'!$A$28),"")</f>
        <v/>
      </c>
      <c r="Q16" s="707"/>
      <c r="R16" s="707" t="str">
        <f>IF(AND('Mapa final SI'!$L$34="Alta",'Mapa final SI'!$P$34="Menor"),CONCATENATE("R",'Mapa final SI'!$A$34),"")</f>
        <v/>
      </c>
      <c r="S16" s="707"/>
      <c r="T16" s="707" t="str">
        <f>IF(AND('Mapa final SI'!$L$40="Alta",'Mapa final SI'!$P$40="Menor"),CONCATENATE("R",'Mapa final SI'!$A$40),"")</f>
        <v/>
      </c>
      <c r="U16" s="709"/>
      <c r="V16" s="683" t="str">
        <f>IF(AND('Mapa final SI'!$L$28="Alta",'Mapa final SI'!$P$28="Moderado"),CONCATENATE("R",'Mapa final SI'!$A$28),"")</f>
        <v/>
      </c>
      <c r="W16" s="684"/>
      <c r="X16" s="684" t="str">
        <f>IF(AND('Mapa final SI'!$L$34="Alta",'Mapa final SI'!$P$34="Moderado"),CONCATENATE("R",'Mapa final SI'!$A$34),"")</f>
        <v/>
      </c>
      <c r="Y16" s="684"/>
      <c r="Z16" s="684" t="str">
        <f>IF(AND('Mapa final SI'!$L$40="Alta",'Mapa final SI'!$P$40="Moderado"),CONCATENATE("R",'Mapa final SI'!$A$40),"")</f>
        <v/>
      </c>
      <c r="AA16" s="686"/>
      <c r="AB16" s="683" t="str">
        <f>IF(AND('Mapa final SI'!$L$28="Alta",'Mapa final SI'!$P$28="Mayor"),CONCATENATE("R",'Mapa final SI'!$A$28),"")</f>
        <v/>
      </c>
      <c r="AC16" s="684"/>
      <c r="AD16" s="684" t="str">
        <f>IF(AND('Mapa final SI'!$L$34="Alta",'Mapa final SI'!$P$34="Mayor"),CONCATENATE("R",'Mapa final SI'!$A$34),"")</f>
        <v/>
      </c>
      <c r="AE16" s="684"/>
      <c r="AF16" s="684" t="str">
        <f>IF(AND('Mapa final SI'!$L$40="Alta",'Mapa final SI'!$P$40="Mayor"),CONCATENATE("R",'Mapa final SI'!$A$40),"")</f>
        <v/>
      </c>
      <c r="AG16" s="686"/>
      <c r="AH16" s="689" t="str">
        <f>IF(AND('Mapa final SI'!$L$28="Alta",'Mapa final SI'!$P$28="Catastrófico"),CONCATENATE("R",'Mapa final SI'!$A$28),"")</f>
        <v/>
      </c>
      <c r="AI16" s="690"/>
      <c r="AJ16" s="690" t="str">
        <f>IF(AND('Mapa final SI'!$L$34="Alta",'Mapa final SI'!$P$34="Catastrófico"),CONCATENATE("R",'Mapa final SI'!$A$34),"")</f>
        <v/>
      </c>
      <c r="AK16" s="690"/>
      <c r="AL16" s="690" t="str">
        <f>IF(AND('Mapa final SI'!$L$40="Alta",'Mapa final SI'!$P$40="Catastrófico"),CONCATENATE("R",'Mapa final SI'!$A$40),"")</f>
        <v/>
      </c>
      <c r="AM16" s="692"/>
      <c r="AN16" s="14"/>
      <c r="AO16" s="714"/>
      <c r="AP16" s="715"/>
      <c r="AQ16" s="715"/>
      <c r="AR16" s="715"/>
      <c r="AS16" s="715"/>
      <c r="AT16" s="716"/>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670"/>
      <c r="C17" s="670"/>
      <c r="D17" s="671"/>
      <c r="E17" s="675"/>
      <c r="F17" s="676"/>
      <c r="G17" s="676"/>
      <c r="H17" s="676"/>
      <c r="I17" s="676"/>
      <c r="J17" s="706"/>
      <c r="K17" s="707"/>
      <c r="L17" s="707"/>
      <c r="M17" s="707"/>
      <c r="N17" s="707"/>
      <c r="O17" s="709"/>
      <c r="P17" s="706"/>
      <c r="Q17" s="707"/>
      <c r="R17" s="707"/>
      <c r="S17" s="707"/>
      <c r="T17" s="707"/>
      <c r="U17" s="709"/>
      <c r="V17" s="683"/>
      <c r="W17" s="684"/>
      <c r="X17" s="684"/>
      <c r="Y17" s="684"/>
      <c r="Z17" s="684"/>
      <c r="AA17" s="686"/>
      <c r="AB17" s="683"/>
      <c r="AC17" s="684"/>
      <c r="AD17" s="684"/>
      <c r="AE17" s="684"/>
      <c r="AF17" s="684"/>
      <c r="AG17" s="686"/>
      <c r="AH17" s="689"/>
      <c r="AI17" s="690"/>
      <c r="AJ17" s="690"/>
      <c r="AK17" s="690"/>
      <c r="AL17" s="690"/>
      <c r="AM17" s="692"/>
      <c r="AN17" s="14"/>
      <c r="AO17" s="714"/>
      <c r="AP17" s="715"/>
      <c r="AQ17" s="715"/>
      <c r="AR17" s="715"/>
      <c r="AS17" s="715"/>
      <c r="AT17" s="716"/>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670"/>
      <c r="C18" s="670"/>
      <c r="D18" s="671"/>
      <c r="E18" s="675"/>
      <c r="F18" s="676"/>
      <c r="G18" s="676"/>
      <c r="H18" s="676"/>
      <c r="I18" s="676"/>
      <c r="J18" s="706" t="str">
        <f>IF(AND('Mapa final SI'!$L$46="Alta",'Mapa final SI'!$P$46="Leve"),CONCATENATE("R",'Mapa final SI'!$A$46),"")</f>
        <v/>
      </c>
      <c r="K18" s="707"/>
      <c r="L18" s="707" t="str">
        <f>IF(AND('Mapa final SI'!$L$52="Alta",'Mapa final SI'!$P$52="Leve"),CONCATENATE("R",'Mapa final SI'!$A$52),"")</f>
        <v/>
      </c>
      <c r="M18" s="707"/>
      <c r="N18" s="707" t="str">
        <f>IF(AND('Mapa final SI'!$L$58="Alta",'Mapa final SI'!$P$58="Leve"),CONCATENATE("R",'Mapa final SI'!$A$58),"")</f>
        <v/>
      </c>
      <c r="O18" s="709"/>
      <c r="P18" s="706" t="str">
        <f>IF(AND('Mapa final SI'!$L$46="Alta",'Mapa final SI'!$P$46="Menor"),CONCATENATE("R",'Mapa final SI'!$A$46),"")</f>
        <v/>
      </c>
      <c r="Q18" s="707"/>
      <c r="R18" s="707" t="str">
        <f>IF(AND('Mapa final SI'!$L$52="Alta",'Mapa final SI'!$P$52="Menor"),CONCATENATE("R",'Mapa final SI'!$A$52),"")</f>
        <v/>
      </c>
      <c r="S18" s="707"/>
      <c r="T18" s="707" t="str">
        <f>IF(AND('Mapa final SI'!$L$58="Alta",'Mapa final SI'!$P$58="Menor"),CONCATENATE("R",'Mapa final SI'!$A$58),"")</f>
        <v/>
      </c>
      <c r="U18" s="709"/>
      <c r="V18" s="683" t="str">
        <f>IF(AND('Mapa final SI'!$L$46="Alta",'Mapa final SI'!$P$46="Moderado"),CONCATENATE("R",'Mapa final SI'!$A$46),"")</f>
        <v/>
      </c>
      <c r="W18" s="684"/>
      <c r="X18" s="684" t="str">
        <f>IF(AND('Mapa final SI'!$L$52="Alta",'Mapa final SI'!$P$52="Moderado"),CONCATENATE("R",'Mapa final SI'!$A$52),"")</f>
        <v/>
      </c>
      <c r="Y18" s="684"/>
      <c r="Z18" s="684" t="str">
        <f>IF(AND('Mapa final SI'!$L$58="Alta",'Mapa final SI'!$P$58="Moderado"),CONCATENATE("R",'Mapa final SI'!$A$58),"")</f>
        <v/>
      </c>
      <c r="AA18" s="686"/>
      <c r="AB18" s="683" t="str">
        <f>IF(AND('Mapa final SI'!$L$46="Alta",'Mapa final SI'!$P$46="Mayor"),CONCATENATE("R",'Mapa final SI'!$A$46),"")</f>
        <v/>
      </c>
      <c r="AC18" s="684"/>
      <c r="AD18" s="684" t="str">
        <f>IF(AND('Mapa final SI'!$L$52="Alta",'Mapa final SI'!$P$52="Mayor"),CONCATENATE("R",'Mapa final SI'!$A$52),"")</f>
        <v/>
      </c>
      <c r="AE18" s="684"/>
      <c r="AF18" s="684" t="str">
        <f>IF(AND('Mapa final SI'!$L$58="Alta",'Mapa final SI'!$P$58="Mayor"),CONCATENATE("R",'Mapa final SI'!$A$58),"")</f>
        <v/>
      </c>
      <c r="AG18" s="686"/>
      <c r="AH18" s="689" t="str">
        <f>IF(AND('Mapa final SI'!$L$46="Alta",'Mapa final SI'!$P$46="Catastrófico"),CONCATENATE("R",'Mapa final SI'!$A$46),"")</f>
        <v/>
      </c>
      <c r="AI18" s="690"/>
      <c r="AJ18" s="690" t="str">
        <f>IF(AND('Mapa final SI'!$L$52="Alta",'Mapa final SI'!$P$52="Catastrófico"),CONCATENATE("R",'Mapa final SI'!$A$52),"")</f>
        <v/>
      </c>
      <c r="AK18" s="690"/>
      <c r="AL18" s="690" t="str">
        <f>IF(AND('Mapa final SI'!$L$58="Alta",'Mapa final SI'!$P$58="Catastrófico"),CONCATENATE("R",'Mapa final SI'!$A$58),"")</f>
        <v/>
      </c>
      <c r="AM18" s="692"/>
      <c r="AN18" s="14"/>
      <c r="AO18" s="714"/>
      <c r="AP18" s="715"/>
      <c r="AQ18" s="715"/>
      <c r="AR18" s="715"/>
      <c r="AS18" s="715"/>
      <c r="AT18" s="716"/>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670"/>
      <c r="C19" s="670"/>
      <c r="D19" s="671"/>
      <c r="E19" s="675"/>
      <c r="F19" s="676"/>
      <c r="G19" s="676"/>
      <c r="H19" s="676"/>
      <c r="I19" s="676"/>
      <c r="J19" s="706"/>
      <c r="K19" s="707"/>
      <c r="L19" s="707"/>
      <c r="M19" s="707"/>
      <c r="N19" s="707"/>
      <c r="O19" s="709"/>
      <c r="P19" s="706"/>
      <c r="Q19" s="707"/>
      <c r="R19" s="707"/>
      <c r="S19" s="707"/>
      <c r="T19" s="707"/>
      <c r="U19" s="709"/>
      <c r="V19" s="683"/>
      <c r="W19" s="684"/>
      <c r="X19" s="684"/>
      <c r="Y19" s="684"/>
      <c r="Z19" s="684"/>
      <c r="AA19" s="686"/>
      <c r="AB19" s="683"/>
      <c r="AC19" s="684"/>
      <c r="AD19" s="684"/>
      <c r="AE19" s="684"/>
      <c r="AF19" s="684"/>
      <c r="AG19" s="686"/>
      <c r="AH19" s="689"/>
      <c r="AI19" s="690"/>
      <c r="AJ19" s="690"/>
      <c r="AK19" s="690"/>
      <c r="AL19" s="690"/>
      <c r="AM19" s="692"/>
      <c r="AN19" s="14"/>
      <c r="AO19" s="714"/>
      <c r="AP19" s="715"/>
      <c r="AQ19" s="715"/>
      <c r="AR19" s="715"/>
      <c r="AS19" s="715"/>
      <c r="AT19" s="716"/>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670"/>
      <c r="C20" s="670"/>
      <c r="D20" s="671"/>
      <c r="E20" s="675"/>
      <c r="F20" s="676"/>
      <c r="G20" s="676"/>
      <c r="H20" s="676"/>
      <c r="I20" s="676"/>
      <c r="J20" s="706" t="str">
        <f>IF(AND('Mapa final SI'!$L$64="Alta",'Mapa final SI'!$P$64="Leve"),CONCATENATE("R",'Mapa final SI'!$A$64),"")</f>
        <v/>
      </c>
      <c r="K20" s="707"/>
      <c r="L20" s="707" t="str">
        <f>IF(AND('Mapa final SI'!$L$70="Alta",'Mapa final SI'!$P$70="Leve"),CONCATENATE("R",'Mapa final SI'!$A$70),"")</f>
        <v/>
      </c>
      <c r="M20" s="707"/>
      <c r="N20" s="707" t="str">
        <f>IF(AND('Mapa final SI'!$L$76="Alta",'Mapa final SI'!$P$76="Leve"),CONCATENATE("R",'Mapa final SI'!$A$76),"")</f>
        <v/>
      </c>
      <c r="O20" s="709"/>
      <c r="P20" s="706" t="str">
        <f>IF(AND('Mapa final SI'!$L$64="Alta",'Mapa final SI'!$P$64="Menor"),CONCATENATE("R",'Mapa final SI'!$A$64),"")</f>
        <v/>
      </c>
      <c r="Q20" s="707"/>
      <c r="R20" s="707" t="str">
        <f>IF(AND('Mapa final SI'!$L$70="Alta",'Mapa final SI'!$P$70="Menor"),CONCATENATE("R",'Mapa final SI'!$A$70),"")</f>
        <v/>
      </c>
      <c r="S20" s="707"/>
      <c r="T20" s="707" t="str">
        <f>IF(AND('Mapa final SI'!$L$76="Alta",'Mapa final SI'!$P$76="Menor"),CONCATENATE("R",'Mapa final SI'!$A$76),"")</f>
        <v/>
      </c>
      <c r="U20" s="709"/>
      <c r="V20" s="683" t="str">
        <f>IF(AND('Mapa final SI'!$L$64="Alta",'Mapa final SI'!$P$64="Moderado"),CONCATENATE("R",'Mapa final SI'!$A$64),"")</f>
        <v/>
      </c>
      <c r="W20" s="684"/>
      <c r="X20" s="684" t="str">
        <f>IF(AND('Mapa final SI'!$L$70="Alta",'Mapa final SI'!$P$70="Moderado"),CONCATENATE("R",'Mapa final SI'!$A$70),"")</f>
        <v/>
      </c>
      <c r="Y20" s="684"/>
      <c r="Z20" s="684" t="str">
        <f>IF(AND('Mapa final SI'!$L$76="Alta",'Mapa final SI'!$P$76="Moderado"),CONCATENATE("R",'Mapa final SI'!$A$76),"")</f>
        <v/>
      </c>
      <c r="AA20" s="686"/>
      <c r="AB20" s="683" t="str">
        <f>IF(AND('Mapa final SI'!$L$64="Alta",'Mapa final SI'!$P$64="Mayor"),CONCATENATE("R",'Mapa final SI'!$A$64),"")</f>
        <v/>
      </c>
      <c r="AC20" s="684"/>
      <c r="AD20" s="684" t="str">
        <f>IF(AND('Mapa final SI'!$L$70="Alta",'Mapa final SI'!$P$70="Mayor"),CONCATENATE("R",'Mapa final SI'!$A$70),"")</f>
        <v/>
      </c>
      <c r="AE20" s="684"/>
      <c r="AF20" s="684" t="str">
        <f>IF(AND('Mapa final SI'!$L$76="Alta",'Mapa final SI'!$P$76="Mayor"),CONCATENATE("R",'Mapa final SI'!$A$76),"")</f>
        <v/>
      </c>
      <c r="AG20" s="686"/>
      <c r="AH20" s="689" t="str">
        <f>IF(AND('Mapa final SI'!$L$64="Alta",'Mapa final SI'!$P$64="Catastrófico"),CONCATENATE("R",'Mapa final SI'!$A$64),"")</f>
        <v/>
      </c>
      <c r="AI20" s="690"/>
      <c r="AJ20" s="690" t="str">
        <f>IF(AND('Mapa final SI'!$L$70="Alta",'Mapa final SI'!$P$70="Catastrófico"),CONCATENATE("R",'Mapa final SI'!$A$70),"")</f>
        <v/>
      </c>
      <c r="AK20" s="690"/>
      <c r="AL20" s="690" t="str">
        <f>IF(AND('Mapa final SI'!$L$76="Alta",'Mapa final SI'!$P$76="Catastrófico"),CONCATENATE("R",'Mapa final SI'!$A$76),"")</f>
        <v/>
      </c>
      <c r="AM20" s="692"/>
      <c r="AN20" s="14"/>
      <c r="AO20" s="714"/>
      <c r="AP20" s="715"/>
      <c r="AQ20" s="715"/>
      <c r="AR20" s="715"/>
      <c r="AS20" s="715"/>
      <c r="AT20" s="716"/>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670"/>
      <c r="C21" s="670"/>
      <c r="D21" s="671"/>
      <c r="E21" s="678"/>
      <c r="F21" s="679"/>
      <c r="G21" s="679"/>
      <c r="H21" s="679"/>
      <c r="I21" s="679"/>
      <c r="J21" s="723"/>
      <c r="K21" s="724"/>
      <c r="L21" s="724"/>
      <c r="M21" s="724"/>
      <c r="N21" s="724"/>
      <c r="O21" s="725"/>
      <c r="P21" s="723"/>
      <c r="Q21" s="724"/>
      <c r="R21" s="724"/>
      <c r="S21" s="724"/>
      <c r="T21" s="724"/>
      <c r="U21" s="725"/>
      <c r="V21" s="720"/>
      <c r="W21" s="721"/>
      <c r="X21" s="721"/>
      <c r="Y21" s="721"/>
      <c r="Z21" s="721"/>
      <c r="AA21" s="722"/>
      <c r="AB21" s="720"/>
      <c r="AC21" s="721"/>
      <c r="AD21" s="721"/>
      <c r="AE21" s="721"/>
      <c r="AF21" s="721"/>
      <c r="AG21" s="722"/>
      <c r="AH21" s="710"/>
      <c r="AI21" s="702"/>
      <c r="AJ21" s="702"/>
      <c r="AK21" s="702"/>
      <c r="AL21" s="702"/>
      <c r="AM21" s="703"/>
      <c r="AN21" s="14"/>
      <c r="AO21" s="717"/>
      <c r="AP21" s="718"/>
      <c r="AQ21" s="718"/>
      <c r="AR21" s="718"/>
      <c r="AS21" s="718"/>
      <c r="AT21" s="719"/>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670"/>
      <c r="C22" s="670"/>
      <c r="D22" s="671"/>
      <c r="E22" s="672" t="s">
        <v>581</v>
      </c>
      <c r="F22" s="673"/>
      <c r="G22" s="673"/>
      <c r="H22" s="673"/>
      <c r="I22" s="674"/>
      <c r="J22" s="704" t="str">
        <f>IF(AND('Mapa final SI'!$L$10="Media",'Mapa final SI'!$P$10="Leve"),CONCATENATE("R",'Mapa final SI'!$A$10),"")</f>
        <v/>
      </c>
      <c r="K22" s="705"/>
      <c r="L22" s="705" t="str">
        <f>IF(AND('Mapa final SI'!$L$16="Media",'Mapa final SI'!$P$16="Leve"),CONCATENATE("R",'Mapa final SI'!$A$16),"")</f>
        <v/>
      </c>
      <c r="M22" s="705"/>
      <c r="N22" s="705" t="str">
        <f>IF(AND('Mapa final SI'!$L$22="Media",'Mapa final SI'!$P$22="Leve"),CONCATENATE("R",'Mapa final SI'!$A$22),"")</f>
        <v/>
      </c>
      <c r="O22" s="708"/>
      <c r="P22" s="704" t="str">
        <f>IF(AND('Mapa final SI'!$L$10="Media",'Mapa final SI'!$P$10="Menor"),CONCATENATE("R",'Mapa final SI'!$A$10),"")</f>
        <v/>
      </c>
      <c r="Q22" s="705"/>
      <c r="R22" s="705" t="str">
        <f>IF(AND('Mapa final SI'!$L$16="Media",'Mapa final SI'!$P$16="Menor"),CONCATENATE("R",'Mapa final SI'!$A$16),"")</f>
        <v/>
      </c>
      <c r="S22" s="705"/>
      <c r="T22" s="705" t="str">
        <f>IF(AND('Mapa final SI'!$L$22="Media",'Mapa final SI'!$P$22="Menor"),CONCATENATE("R",'Mapa final SI'!$A$22),"")</f>
        <v/>
      </c>
      <c r="U22" s="708"/>
      <c r="V22" s="704" t="str">
        <f>IF(AND('Mapa final SI'!$L$10="Media",'Mapa final SI'!$P$10="Moderado"),CONCATENATE("R",'Mapa final SI'!$A$10),"")</f>
        <v/>
      </c>
      <c r="W22" s="705"/>
      <c r="X22" s="705" t="str">
        <f>IF(AND('Mapa final SI'!$L$16="Media",'Mapa final SI'!$P$16="Moderado"),CONCATENATE("R",'Mapa final SI'!$A$16),"")</f>
        <v/>
      </c>
      <c r="Y22" s="705"/>
      <c r="Z22" s="705" t="str">
        <f>IF(AND('Mapa final SI'!$L$22="Media",'Mapa final SI'!$P$22="Moderado"),CONCATENATE("R",'Mapa final SI'!$A$22),"")</f>
        <v/>
      </c>
      <c r="AA22" s="708"/>
      <c r="AB22" s="681" t="str">
        <f>IF(AND('Mapa final SI'!$L$10="Media",'Mapa final SI'!$P$10="Mayor"),CONCATENATE("R",'Mapa final SI'!$A$10),"")</f>
        <v/>
      </c>
      <c r="AC22" s="682"/>
      <c r="AD22" s="682" t="str">
        <f>IF(AND('Mapa final SI'!$L$16="Media",'Mapa final SI'!$P$16="Mayor"),CONCATENATE("R",'Mapa final SI'!$A$16),"")</f>
        <v/>
      </c>
      <c r="AE22" s="682"/>
      <c r="AF22" s="682" t="str">
        <f>IF(AND('Mapa final SI'!$L$22="Media",'Mapa final SI'!$P$22="Mayor"),CONCATENATE("R",'Mapa final SI'!$A$22),"")</f>
        <v/>
      </c>
      <c r="AG22" s="685"/>
      <c r="AH22" s="687" t="str">
        <f>IF(AND('Mapa final SI'!$L$10="Media",'Mapa final SI'!$P$10="Catastrófico"),CONCATENATE("R",'Mapa final SI'!$A$10),"")</f>
        <v/>
      </c>
      <c r="AI22" s="688"/>
      <c r="AJ22" s="688" t="str">
        <f>IF(AND('Mapa final SI'!$L$16="Media",'Mapa final SI'!$P$16="Catastrófico"),CONCATENATE("R",'Mapa final SI'!$A$16),"")</f>
        <v/>
      </c>
      <c r="AK22" s="688"/>
      <c r="AL22" s="688" t="str">
        <f>IF(AND('Mapa final SI'!$L$22="Media",'Mapa final SI'!$P$22="Catastrófico"),CONCATENATE("R",'Mapa final SI'!$A$22),"")</f>
        <v/>
      </c>
      <c r="AM22" s="691"/>
      <c r="AN22" s="14"/>
      <c r="AO22" s="726" t="s">
        <v>90</v>
      </c>
      <c r="AP22" s="727"/>
      <c r="AQ22" s="727"/>
      <c r="AR22" s="727"/>
      <c r="AS22" s="727"/>
      <c r="AT22" s="728"/>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670"/>
      <c r="C23" s="670"/>
      <c r="D23" s="671"/>
      <c r="E23" s="675"/>
      <c r="F23" s="676"/>
      <c r="G23" s="676"/>
      <c r="H23" s="676"/>
      <c r="I23" s="677"/>
      <c r="J23" s="706"/>
      <c r="K23" s="707"/>
      <c r="L23" s="707"/>
      <c r="M23" s="707"/>
      <c r="N23" s="707"/>
      <c r="O23" s="709"/>
      <c r="P23" s="706"/>
      <c r="Q23" s="707"/>
      <c r="R23" s="707"/>
      <c r="S23" s="707"/>
      <c r="T23" s="707"/>
      <c r="U23" s="709"/>
      <c r="V23" s="706"/>
      <c r="W23" s="707"/>
      <c r="X23" s="707"/>
      <c r="Y23" s="707"/>
      <c r="Z23" s="707"/>
      <c r="AA23" s="709"/>
      <c r="AB23" s="683"/>
      <c r="AC23" s="684"/>
      <c r="AD23" s="684"/>
      <c r="AE23" s="684"/>
      <c r="AF23" s="684"/>
      <c r="AG23" s="686"/>
      <c r="AH23" s="689"/>
      <c r="AI23" s="690"/>
      <c r="AJ23" s="690"/>
      <c r="AK23" s="690"/>
      <c r="AL23" s="690"/>
      <c r="AM23" s="692"/>
      <c r="AN23" s="14"/>
      <c r="AO23" s="729"/>
      <c r="AP23" s="730"/>
      <c r="AQ23" s="730"/>
      <c r="AR23" s="730"/>
      <c r="AS23" s="730"/>
      <c r="AT23" s="731"/>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670"/>
      <c r="C24" s="670"/>
      <c r="D24" s="671"/>
      <c r="E24" s="675"/>
      <c r="F24" s="676"/>
      <c r="G24" s="676"/>
      <c r="H24" s="676"/>
      <c r="I24" s="677"/>
      <c r="J24" s="706" t="str">
        <f>IF(AND('Mapa final SI'!$L$28="Media",'Mapa final SI'!$P$28="Leve"),CONCATENATE("R",'Mapa final SI'!$A$28),"")</f>
        <v/>
      </c>
      <c r="K24" s="707"/>
      <c r="L24" s="707" t="str">
        <f>IF(AND('Mapa final SI'!$L$34="Media",'Mapa final SI'!$P$34="Leve"),CONCATENATE("R",'Mapa final SI'!$A$34),"")</f>
        <v/>
      </c>
      <c r="M24" s="707"/>
      <c r="N24" s="707" t="str">
        <f>IF(AND('Mapa final SI'!$L$40="Media",'Mapa final SI'!$P$40="Leve"),CONCATENATE("R",'Mapa final SI'!$A$40),"")</f>
        <v/>
      </c>
      <c r="O24" s="709"/>
      <c r="P24" s="706" t="str">
        <f>IF(AND('Mapa final SI'!$L$28="Media",'Mapa final SI'!$P$28="Menor"),CONCATENATE("R",'Mapa final SI'!$A$28),"")</f>
        <v/>
      </c>
      <c r="Q24" s="707"/>
      <c r="R24" s="707" t="str">
        <f>IF(AND('Mapa final SI'!$L$34="Media",'Mapa final SI'!$P$34="Menor"),CONCATENATE("R",'Mapa final SI'!$A$34),"")</f>
        <v/>
      </c>
      <c r="S24" s="707"/>
      <c r="T24" s="707" t="str">
        <f>IF(AND('Mapa final SI'!$L$40="Media",'Mapa final SI'!$P$40="Menor"),CONCATENATE("R",'Mapa final SI'!$A$40),"")</f>
        <v/>
      </c>
      <c r="U24" s="709"/>
      <c r="V24" s="706" t="str">
        <f>IF(AND('Mapa final SI'!$L$28="Media",'Mapa final SI'!$P$28="Moderado"),CONCATENATE("R",'Mapa final SI'!$A$28),"")</f>
        <v/>
      </c>
      <c r="W24" s="707"/>
      <c r="X24" s="707" t="str">
        <f>IF(AND('Mapa final SI'!$L$34="Media",'Mapa final SI'!$P$34="Moderado"),CONCATENATE("R",'Mapa final SI'!$A$34),"")</f>
        <v/>
      </c>
      <c r="Y24" s="707"/>
      <c r="Z24" s="707" t="str">
        <f>IF(AND('Mapa final SI'!$L$40="Media",'Mapa final SI'!$P$40="Moderado"),CONCATENATE("R",'Mapa final SI'!$A$40),"")</f>
        <v/>
      </c>
      <c r="AA24" s="709"/>
      <c r="AB24" s="683" t="str">
        <f>IF(AND('Mapa final SI'!$L$28="Media",'Mapa final SI'!$P$28="Mayor"),CONCATENATE("R",'Mapa final SI'!$A$28),"")</f>
        <v/>
      </c>
      <c r="AC24" s="684"/>
      <c r="AD24" s="684" t="str">
        <f>IF(AND('Mapa final SI'!$L$34="Media",'Mapa final SI'!$P$34="Mayor"),CONCATENATE("R",'Mapa final SI'!$A$34),"")</f>
        <v/>
      </c>
      <c r="AE24" s="684"/>
      <c r="AF24" s="684" t="str">
        <f>IF(AND('Mapa final SI'!$L$40="Media",'Mapa final SI'!$P$40="Mayor"),CONCATENATE("R",'Mapa final SI'!$A$40),"")</f>
        <v/>
      </c>
      <c r="AG24" s="686"/>
      <c r="AH24" s="689" t="str">
        <f>IF(AND('Mapa final SI'!$L$28="Media",'Mapa final SI'!$P$28="Catastrófico"),CONCATENATE("R",'Mapa final SI'!$A$28),"")</f>
        <v/>
      </c>
      <c r="AI24" s="690"/>
      <c r="AJ24" s="690" t="str">
        <f>IF(AND('Mapa final SI'!$L$34="Media",'Mapa final SI'!$P$34="Catastrófico"),CONCATENATE("R",'Mapa final SI'!$A$34),"")</f>
        <v/>
      </c>
      <c r="AK24" s="690"/>
      <c r="AL24" s="690" t="str">
        <f>IF(AND('Mapa final SI'!$L$40="Media",'Mapa final SI'!$P$40="Catastrófico"),CONCATENATE("R",'Mapa final SI'!$A$40),"")</f>
        <v/>
      </c>
      <c r="AM24" s="692"/>
      <c r="AN24" s="14"/>
      <c r="AO24" s="729"/>
      <c r="AP24" s="730"/>
      <c r="AQ24" s="730"/>
      <c r="AR24" s="730"/>
      <c r="AS24" s="730"/>
      <c r="AT24" s="731"/>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670"/>
      <c r="C25" s="670"/>
      <c r="D25" s="671"/>
      <c r="E25" s="675"/>
      <c r="F25" s="676"/>
      <c r="G25" s="676"/>
      <c r="H25" s="676"/>
      <c r="I25" s="677"/>
      <c r="J25" s="706"/>
      <c r="K25" s="707"/>
      <c r="L25" s="707"/>
      <c r="M25" s="707"/>
      <c r="N25" s="707"/>
      <c r="O25" s="709"/>
      <c r="P25" s="706"/>
      <c r="Q25" s="707"/>
      <c r="R25" s="707"/>
      <c r="S25" s="707"/>
      <c r="T25" s="707"/>
      <c r="U25" s="709"/>
      <c r="V25" s="706"/>
      <c r="W25" s="707"/>
      <c r="X25" s="707"/>
      <c r="Y25" s="707"/>
      <c r="Z25" s="707"/>
      <c r="AA25" s="709"/>
      <c r="AB25" s="683"/>
      <c r="AC25" s="684"/>
      <c r="AD25" s="684"/>
      <c r="AE25" s="684"/>
      <c r="AF25" s="684"/>
      <c r="AG25" s="686"/>
      <c r="AH25" s="689"/>
      <c r="AI25" s="690"/>
      <c r="AJ25" s="690"/>
      <c r="AK25" s="690"/>
      <c r="AL25" s="690"/>
      <c r="AM25" s="692"/>
      <c r="AN25" s="14"/>
      <c r="AO25" s="729"/>
      <c r="AP25" s="730"/>
      <c r="AQ25" s="730"/>
      <c r="AR25" s="730"/>
      <c r="AS25" s="730"/>
      <c r="AT25" s="731"/>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670"/>
      <c r="C26" s="670"/>
      <c r="D26" s="671"/>
      <c r="E26" s="675"/>
      <c r="F26" s="676"/>
      <c r="G26" s="676"/>
      <c r="H26" s="676"/>
      <c r="I26" s="677"/>
      <c r="J26" s="706" t="str">
        <f>IF(AND('Mapa final SI'!$L$46="Media",'Mapa final SI'!$P$46="Leve"),CONCATENATE("R",'Mapa final SI'!$A$46),"")</f>
        <v/>
      </c>
      <c r="K26" s="707"/>
      <c r="L26" s="707" t="str">
        <f>IF(AND('Mapa final SI'!$L$52="Media",'Mapa final SI'!$P$52="Leve"),CONCATENATE("R",'Mapa final SI'!$A$52),"")</f>
        <v/>
      </c>
      <c r="M26" s="707"/>
      <c r="N26" s="707" t="str">
        <f>IF(AND('Mapa final SI'!$L$58="Media",'Mapa final SI'!$P$58="Leve"),CONCATENATE("R",'Mapa final SI'!$A$58),"")</f>
        <v/>
      </c>
      <c r="O26" s="709"/>
      <c r="P26" s="706" t="str">
        <f>IF(AND('Mapa final SI'!$L$46="Media",'Mapa final SI'!$P$46="Menor"),CONCATENATE("R",'Mapa final SI'!$A$46),"")</f>
        <v/>
      </c>
      <c r="Q26" s="707"/>
      <c r="R26" s="707" t="str">
        <f>IF(AND('Mapa final SI'!$L$52="Media",'Mapa final SI'!$P$52="Menor"),CONCATENATE("R",'Mapa final SI'!$A$52),"")</f>
        <v/>
      </c>
      <c r="S26" s="707"/>
      <c r="T26" s="707" t="str">
        <f>IF(AND('Mapa final SI'!$L$58="Media",'Mapa final SI'!$P$58="Menor"),CONCATENATE("R",'Mapa final SI'!$A$58),"")</f>
        <v/>
      </c>
      <c r="U26" s="709"/>
      <c r="V26" s="706" t="str">
        <f>IF(AND('Mapa final SI'!$L$46="Media",'Mapa final SI'!$P$46="Moderado"),CONCATENATE("R",'Mapa final SI'!$A$46),"")</f>
        <v/>
      </c>
      <c r="W26" s="707"/>
      <c r="X26" s="707" t="str">
        <f>IF(AND('Mapa final SI'!$L$52="Media",'Mapa final SI'!$P$52="Moderado"),CONCATENATE("R",'Mapa final SI'!$A$52),"")</f>
        <v/>
      </c>
      <c r="Y26" s="707"/>
      <c r="Z26" s="707" t="str">
        <f>IF(AND('Mapa final SI'!$L$58="Media",'Mapa final SI'!$P$58="Moderado"),CONCATENATE("R",'Mapa final SI'!$A$58),"")</f>
        <v/>
      </c>
      <c r="AA26" s="709"/>
      <c r="AB26" s="683" t="str">
        <f>IF(AND('Mapa final SI'!$L$46="Media",'Mapa final SI'!$P$46="Mayor"),CONCATENATE("R",'Mapa final SI'!$A$46),"")</f>
        <v/>
      </c>
      <c r="AC26" s="684"/>
      <c r="AD26" s="684" t="str">
        <f>IF(AND('Mapa final SI'!$L$52="Media",'Mapa final SI'!$P$52="Mayor"),CONCATENATE("R",'Mapa final SI'!$A$52),"")</f>
        <v/>
      </c>
      <c r="AE26" s="684"/>
      <c r="AF26" s="684" t="str">
        <f>IF(AND('Mapa final SI'!$L$58="Media",'Mapa final SI'!$P$58="Mayor"),CONCATENATE("R",'Mapa final SI'!$A$58),"")</f>
        <v/>
      </c>
      <c r="AG26" s="686"/>
      <c r="AH26" s="689" t="str">
        <f>IF(AND('Mapa final SI'!$L$46="Media",'Mapa final SI'!$P$46="Catastrófico"),CONCATENATE("R",'Mapa final SI'!$A$46),"")</f>
        <v/>
      </c>
      <c r="AI26" s="690"/>
      <c r="AJ26" s="690" t="str">
        <f>IF(AND('Mapa final SI'!$L$52="Media",'Mapa final SI'!$P$52="Catastrófico"),CONCATENATE("R",'Mapa final SI'!$A$52),"")</f>
        <v/>
      </c>
      <c r="AK26" s="690"/>
      <c r="AL26" s="690" t="str">
        <f>IF(AND('Mapa final SI'!$L$58="Media",'Mapa final SI'!$P$58="Catastrófico"),CONCATENATE("R",'Mapa final SI'!$A$58),"")</f>
        <v/>
      </c>
      <c r="AM26" s="692"/>
      <c r="AN26" s="14"/>
      <c r="AO26" s="729"/>
      <c r="AP26" s="730"/>
      <c r="AQ26" s="730"/>
      <c r="AR26" s="730"/>
      <c r="AS26" s="730"/>
      <c r="AT26" s="731"/>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670"/>
      <c r="C27" s="670"/>
      <c r="D27" s="671"/>
      <c r="E27" s="675"/>
      <c r="F27" s="676"/>
      <c r="G27" s="676"/>
      <c r="H27" s="676"/>
      <c r="I27" s="677"/>
      <c r="J27" s="706"/>
      <c r="K27" s="707"/>
      <c r="L27" s="707"/>
      <c r="M27" s="707"/>
      <c r="N27" s="707"/>
      <c r="O27" s="709"/>
      <c r="P27" s="706"/>
      <c r="Q27" s="707"/>
      <c r="R27" s="707"/>
      <c r="S27" s="707"/>
      <c r="T27" s="707"/>
      <c r="U27" s="709"/>
      <c r="V27" s="706"/>
      <c r="W27" s="707"/>
      <c r="X27" s="707"/>
      <c r="Y27" s="707"/>
      <c r="Z27" s="707"/>
      <c r="AA27" s="709"/>
      <c r="AB27" s="683"/>
      <c r="AC27" s="684"/>
      <c r="AD27" s="684"/>
      <c r="AE27" s="684"/>
      <c r="AF27" s="684"/>
      <c r="AG27" s="686"/>
      <c r="AH27" s="689"/>
      <c r="AI27" s="690"/>
      <c r="AJ27" s="690"/>
      <c r="AK27" s="690"/>
      <c r="AL27" s="690"/>
      <c r="AM27" s="692"/>
      <c r="AN27" s="14"/>
      <c r="AO27" s="729"/>
      <c r="AP27" s="730"/>
      <c r="AQ27" s="730"/>
      <c r="AR27" s="730"/>
      <c r="AS27" s="730"/>
      <c r="AT27" s="731"/>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670"/>
      <c r="C28" s="670"/>
      <c r="D28" s="671"/>
      <c r="E28" s="675"/>
      <c r="F28" s="676"/>
      <c r="G28" s="676"/>
      <c r="H28" s="676"/>
      <c r="I28" s="677"/>
      <c r="J28" s="706" t="str">
        <f>IF(AND('Mapa final SI'!$L$64="Media",'Mapa final SI'!$P$64="Leve"),CONCATENATE("R",'Mapa final SI'!$A$64),"")</f>
        <v/>
      </c>
      <c r="K28" s="707"/>
      <c r="L28" s="707" t="str">
        <f>IF(AND('Mapa final SI'!$L$70="Media",'Mapa final SI'!$P$70="Leve"),CONCATENATE("R",'Mapa final SI'!$A$70),"")</f>
        <v/>
      </c>
      <c r="M28" s="707"/>
      <c r="N28" s="707" t="str">
        <f>IF(AND('Mapa final SI'!$L$76="Media",'Mapa final SI'!$P$76="Leve"),CONCATENATE("R",'Mapa final SI'!$A$76),"")</f>
        <v/>
      </c>
      <c r="O28" s="709"/>
      <c r="P28" s="706" t="str">
        <f>IF(AND('Mapa final SI'!$L$64="Media",'Mapa final SI'!$P$64="Menor"),CONCATENATE("R",'Mapa final SI'!$A$64),"")</f>
        <v/>
      </c>
      <c r="Q28" s="707"/>
      <c r="R28" s="707" t="str">
        <f>IF(AND('Mapa final SI'!$L$70="Media",'Mapa final SI'!$P$70="Menor"),CONCATENATE("R",'Mapa final SI'!$A$70),"")</f>
        <v/>
      </c>
      <c r="S28" s="707"/>
      <c r="T28" s="707" t="str">
        <f>IF(AND('Mapa final SI'!$L$76="Media",'Mapa final SI'!$P$76="Menor"),CONCATENATE("R",'Mapa final SI'!$A$76),"")</f>
        <v/>
      </c>
      <c r="U28" s="709"/>
      <c r="V28" s="706" t="str">
        <f>IF(AND('Mapa final SI'!$L$64="Media",'Mapa final SI'!$P$64="Moderado"),CONCATENATE("R",'Mapa final SI'!$A$64),"")</f>
        <v/>
      </c>
      <c r="W28" s="707"/>
      <c r="X28" s="707" t="str">
        <f>IF(AND('Mapa final SI'!$L$70="Media",'Mapa final SI'!$P$70="Moderado"),CONCATENATE("R",'Mapa final SI'!$A$70),"")</f>
        <v/>
      </c>
      <c r="Y28" s="707"/>
      <c r="Z28" s="707" t="str">
        <f>IF(AND('Mapa final SI'!$L$76="Media",'Mapa final SI'!$P$76="Moderado"),CONCATENATE("R",'Mapa final SI'!$A$76),"")</f>
        <v/>
      </c>
      <c r="AA28" s="709"/>
      <c r="AB28" s="683" t="str">
        <f>IF(AND('Mapa final SI'!$L$64="Media",'Mapa final SI'!$P$64="Mayor"),CONCATENATE("R",'Mapa final SI'!$A$64),"")</f>
        <v/>
      </c>
      <c r="AC28" s="684"/>
      <c r="AD28" s="684" t="str">
        <f>IF(AND('Mapa final SI'!$L$70="Media",'Mapa final SI'!$P$70="Mayor"),CONCATENATE("R",'Mapa final SI'!$A$70),"")</f>
        <v/>
      </c>
      <c r="AE28" s="684"/>
      <c r="AF28" s="684" t="str">
        <f>IF(AND('Mapa final SI'!$L$76="Media",'Mapa final SI'!$P$76="Mayor"),CONCATENATE("R",'Mapa final SI'!$A$76),"")</f>
        <v/>
      </c>
      <c r="AG28" s="686"/>
      <c r="AH28" s="689" t="str">
        <f>IF(AND('Mapa final SI'!$L$64="Media",'Mapa final SI'!$P$64="Catastrófico"),CONCATENATE("R",'Mapa final SI'!$A$64),"")</f>
        <v/>
      </c>
      <c r="AI28" s="690"/>
      <c r="AJ28" s="690" t="str">
        <f>IF(AND('Mapa final SI'!$L$70="Media",'Mapa final SI'!$P$70="Catastrófico"),CONCATENATE("R",'Mapa final SI'!$A$70),"")</f>
        <v/>
      </c>
      <c r="AK28" s="690"/>
      <c r="AL28" s="690" t="str">
        <f>IF(AND('Mapa final SI'!$L$76="Media",'Mapa final SI'!$P$76="Catastrófico"),CONCATENATE("R",'Mapa final SI'!$A$76),"")</f>
        <v/>
      </c>
      <c r="AM28" s="692"/>
      <c r="AN28" s="14"/>
      <c r="AO28" s="729"/>
      <c r="AP28" s="730"/>
      <c r="AQ28" s="730"/>
      <c r="AR28" s="730"/>
      <c r="AS28" s="730"/>
      <c r="AT28" s="731"/>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670"/>
      <c r="C29" s="670"/>
      <c r="D29" s="671"/>
      <c r="E29" s="678"/>
      <c r="F29" s="679"/>
      <c r="G29" s="679"/>
      <c r="H29" s="679"/>
      <c r="I29" s="680"/>
      <c r="J29" s="706"/>
      <c r="K29" s="707"/>
      <c r="L29" s="707"/>
      <c r="M29" s="707"/>
      <c r="N29" s="707"/>
      <c r="O29" s="709"/>
      <c r="P29" s="723"/>
      <c r="Q29" s="724"/>
      <c r="R29" s="724"/>
      <c r="S29" s="724"/>
      <c r="T29" s="724"/>
      <c r="U29" s="725"/>
      <c r="V29" s="723"/>
      <c r="W29" s="724"/>
      <c r="X29" s="724"/>
      <c r="Y29" s="724"/>
      <c r="Z29" s="724"/>
      <c r="AA29" s="725"/>
      <c r="AB29" s="720"/>
      <c r="AC29" s="721"/>
      <c r="AD29" s="721"/>
      <c r="AE29" s="721"/>
      <c r="AF29" s="721"/>
      <c r="AG29" s="722"/>
      <c r="AH29" s="710"/>
      <c r="AI29" s="702"/>
      <c r="AJ29" s="702"/>
      <c r="AK29" s="702"/>
      <c r="AL29" s="702"/>
      <c r="AM29" s="703"/>
      <c r="AN29" s="14"/>
      <c r="AO29" s="732"/>
      <c r="AP29" s="733"/>
      <c r="AQ29" s="733"/>
      <c r="AR29" s="733"/>
      <c r="AS29" s="733"/>
      <c r="AT29" s="73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670"/>
      <c r="C30" s="670"/>
      <c r="D30" s="671"/>
      <c r="E30" s="672" t="s">
        <v>582</v>
      </c>
      <c r="F30" s="673"/>
      <c r="G30" s="673"/>
      <c r="H30" s="673"/>
      <c r="I30" s="673"/>
      <c r="J30" s="735" t="str">
        <f>IF(AND('Mapa final'!$L$10="Baja",'Mapa final'!$P$10="Leve"),CONCATENATE("R",'Mapa final'!$A$10),"")</f>
        <v/>
      </c>
      <c r="K30" s="736"/>
      <c r="L30" s="736" t="str">
        <f>IF(AND('Mapa final SI'!$L$16="Baja",'Mapa final SI'!$P$16="Leve"),CONCATENATE("R",'Mapa final SI'!$A$16),"")</f>
        <v/>
      </c>
      <c r="M30" s="736"/>
      <c r="N30" s="736" t="str">
        <f>IF(AND('Mapa final SI'!$L$22="Baja",'Mapa final SI'!$P$22="Leve"),CONCATENATE("R",'Mapa final SI'!$A$22),"")</f>
        <v/>
      </c>
      <c r="O30" s="739"/>
      <c r="P30" s="705" t="str">
        <f>IF(AND('Mapa final SI'!$L$10="Baja",'Mapa final SI'!$P$10="Menor"),CONCATENATE("R",'Mapa final SI'!$A$10),"")</f>
        <v/>
      </c>
      <c r="Q30" s="705"/>
      <c r="R30" s="705" t="str">
        <f>IF(AND('Mapa final SI'!$L$16="Baja",'Mapa final SI'!$P$16="Menor"),CONCATENATE("R",'Mapa final SI'!$A$16),"")</f>
        <v/>
      </c>
      <c r="S30" s="705"/>
      <c r="T30" s="705" t="str">
        <f>IF(AND('Mapa final SI'!$L$22="Baja",'Mapa final SI'!$P$22="Menor"),CONCATENATE("R",'Mapa final SI'!$A$22),"")</f>
        <v/>
      </c>
      <c r="U30" s="708"/>
      <c r="V30" s="704" t="str">
        <f>IF(AND('Mapa final SI'!$L$10="Baja",'Mapa final SI'!$P$10="Moderado"),CONCATENATE("R",'Mapa final SI'!$A$10),"")</f>
        <v/>
      </c>
      <c r="W30" s="705"/>
      <c r="X30" s="705" t="str">
        <f>IF(AND('Mapa final SI'!$L$16="Baja",'Mapa final SI'!$P$16="Moderado"),CONCATENATE("R",'Mapa final SI'!$A$16),"")</f>
        <v/>
      </c>
      <c r="Y30" s="705"/>
      <c r="Z30" s="705" t="str">
        <f>IF(AND('Mapa final SI'!$L$22="Baja",'Mapa final SI'!$P$22="Moderado"),CONCATENATE("R",'Mapa final SI'!$A$22),"")</f>
        <v/>
      </c>
      <c r="AA30" s="708"/>
      <c r="AB30" s="681" t="str">
        <f>IF(AND('Mapa final SI'!$L$10="Baja",'Mapa final SI'!$P$10="Mayor"),CONCATENATE("R",'Mapa final SI'!$A$10),"")</f>
        <v/>
      </c>
      <c r="AC30" s="682"/>
      <c r="AD30" s="682" t="str">
        <f>IF(AND('Mapa final SI'!$L$16="Baja",'Mapa final SI'!$P$16="Mayor"),CONCATENATE("R",'Mapa final SI'!$A$16),"")</f>
        <v/>
      </c>
      <c r="AE30" s="682"/>
      <c r="AF30" s="682" t="str">
        <f>IF(AND('Mapa final SI'!$L$22="Baja",'Mapa final SI'!$P$22="Mayor"),CONCATENATE("R",'Mapa final SI'!$A$22),"")</f>
        <v/>
      </c>
      <c r="AG30" s="685"/>
      <c r="AH30" s="687" t="str">
        <f>IF(AND('Mapa final SI'!$L$10="Baja",'Mapa final SI'!$P$10="Catastrófico"),CONCATENATE("R",'Mapa final SI'!$A$10),"")</f>
        <v/>
      </c>
      <c r="AI30" s="688"/>
      <c r="AJ30" s="688" t="str">
        <f>IF(AND('Mapa final SI'!$L$16="Baja",'Mapa final SI'!$P$16="Catastrófico"),CONCATENATE("R",'Mapa final SI'!$A$16),"")</f>
        <v/>
      </c>
      <c r="AK30" s="688"/>
      <c r="AL30" s="688" t="str">
        <f>IF(AND('Mapa final SI'!$L$22="Baja",'Mapa final SI'!$P$22="Catastrófico"),CONCATENATE("R",'Mapa final SI'!$A$22),"")</f>
        <v/>
      </c>
      <c r="AM30" s="691"/>
      <c r="AN30" s="14"/>
      <c r="AO30" s="741" t="s">
        <v>583</v>
      </c>
      <c r="AP30" s="742"/>
      <c r="AQ30" s="742"/>
      <c r="AR30" s="742"/>
      <c r="AS30" s="742"/>
      <c r="AT30" s="743"/>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670"/>
      <c r="C31" s="670"/>
      <c r="D31" s="671"/>
      <c r="E31" s="675"/>
      <c r="F31" s="676"/>
      <c r="G31" s="676"/>
      <c r="H31" s="676"/>
      <c r="I31" s="676"/>
      <c r="J31" s="737"/>
      <c r="K31" s="738"/>
      <c r="L31" s="738"/>
      <c r="M31" s="738"/>
      <c r="N31" s="738"/>
      <c r="O31" s="740"/>
      <c r="P31" s="707"/>
      <c r="Q31" s="707"/>
      <c r="R31" s="707"/>
      <c r="S31" s="707"/>
      <c r="T31" s="707"/>
      <c r="U31" s="709"/>
      <c r="V31" s="706"/>
      <c r="W31" s="707"/>
      <c r="X31" s="707"/>
      <c r="Y31" s="707"/>
      <c r="Z31" s="707"/>
      <c r="AA31" s="709"/>
      <c r="AB31" s="683"/>
      <c r="AC31" s="684"/>
      <c r="AD31" s="684"/>
      <c r="AE31" s="684"/>
      <c r="AF31" s="684"/>
      <c r="AG31" s="686"/>
      <c r="AH31" s="689"/>
      <c r="AI31" s="690"/>
      <c r="AJ31" s="690"/>
      <c r="AK31" s="690"/>
      <c r="AL31" s="690"/>
      <c r="AM31" s="692"/>
      <c r="AN31" s="14"/>
      <c r="AO31" s="744"/>
      <c r="AP31" s="745"/>
      <c r="AQ31" s="745"/>
      <c r="AR31" s="745"/>
      <c r="AS31" s="745"/>
      <c r="AT31" s="746"/>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670"/>
      <c r="C32" s="670"/>
      <c r="D32" s="671"/>
      <c r="E32" s="675"/>
      <c r="F32" s="676"/>
      <c r="G32" s="676"/>
      <c r="H32" s="676"/>
      <c r="I32" s="676"/>
      <c r="J32" s="737" t="str">
        <f>IF(AND('Mapa final SI'!$L$28="Baja",'Mapa final SI'!$P$28="Leve"),CONCATENATE("R",'Mapa final SI'!$A$28),"")</f>
        <v/>
      </c>
      <c r="K32" s="738"/>
      <c r="L32" s="738" t="str">
        <f>IF(AND('Mapa final SI'!$L$34="Baja",'Mapa final SI'!$P$34="Leve"),CONCATENATE("R",'Mapa final SI'!$A$34),"")</f>
        <v/>
      </c>
      <c r="M32" s="738"/>
      <c r="N32" s="738" t="str">
        <f>IF(AND('Mapa final SI'!$L$40="Baja",'Mapa final SI'!$P$40="Leve"),CONCATENATE("R",'Mapa final SI'!$A$40),"")</f>
        <v/>
      </c>
      <c r="O32" s="740"/>
      <c r="P32" s="707" t="str">
        <f>IF(AND('Mapa final SI'!$L$28="Baja",'Mapa final SI'!$P$28="Menor"),CONCATENATE("R",'Mapa final SI'!$A$28),"")</f>
        <v/>
      </c>
      <c r="Q32" s="707"/>
      <c r="R32" s="707" t="str">
        <f>IF(AND('Mapa final SI'!$L$34="Baja",'Mapa final SI'!$P$34="Menor"),CONCATENATE("R",'Mapa final SI'!$A$34),"")</f>
        <v/>
      </c>
      <c r="S32" s="707"/>
      <c r="T32" s="707" t="str">
        <f>IF(AND('Mapa final SI'!$L$40="Baja",'Mapa final SI'!$P$40="Menor"),CONCATENATE("R",'Mapa final SI'!$A$40),"")</f>
        <v/>
      </c>
      <c r="U32" s="709"/>
      <c r="V32" s="706" t="str">
        <f>IF(AND('Mapa final SI'!$L$28="Baja",'Mapa final SI'!$P$28="Moderado"),CONCATENATE("R",'Mapa final SI'!$A$28),"")</f>
        <v/>
      </c>
      <c r="W32" s="707"/>
      <c r="X32" s="707" t="str">
        <f>IF(AND('Mapa final SI'!$L$34="Baja",'Mapa final SI'!$P$34="Moderado"),CONCATENATE("R",'Mapa final SI'!$A$34),"")</f>
        <v/>
      </c>
      <c r="Y32" s="707"/>
      <c r="Z32" s="707" t="str">
        <f>IF(AND('Mapa final SI'!$L$40="Baja",'Mapa final SI'!$P$40="Moderado"),CONCATENATE("R",'Mapa final SI'!$A$40),"")</f>
        <v/>
      </c>
      <c r="AA32" s="709"/>
      <c r="AB32" s="683" t="str">
        <f>IF(AND('Mapa final SI'!$L$28="Baja",'Mapa final SI'!$P$28="Mayor"),CONCATENATE("R",'Mapa final SI'!$A$28),"")</f>
        <v/>
      </c>
      <c r="AC32" s="684"/>
      <c r="AD32" s="684" t="str">
        <f>IF(AND('Mapa final SI'!$L$34="Baja",'Mapa final SI'!$P$34="Mayor"),CONCATENATE("R",'Mapa final SI'!$A$34),"")</f>
        <v/>
      </c>
      <c r="AE32" s="684"/>
      <c r="AF32" s="684" t="str">
        <f>IF(AND('Mapa final SI'!$L$40="Baja",'Mapa final SI'!$P$40="Mayor"),CONCATENATE("R",'Mapa final SI'!$A$40),"")</f>
        <v/>
      </c>
      <c r="AG32" s="686"/>
      <c r="AH32" s="689" t="str">
        <f>IF(AND('Mapa final SI'!$L$28="Baja",'Mapa final SI'!$P$28="Catastrófico"),CONCATENATE("R",'Mapa final SI'!$A$28),"")</f>
        <v/>
      </c>
      <c r="AI32" s="690"/>
      <c r="AJ32" s="690" t="str">
        <f>IF(AND('Mapa final SI'!$L$34="Baja",'Mapa final SI'!$P$34="Catastrófico"),CONCATENATE("R",'Mapa final SI'!$A$34),"")</f>
        <v/>
      </c>
      <c r="AK32" s="690"/>
      <c r="AL32" s="690" t="str">
        <f>IF(AND('Mapa final SI'!$L$40="Baja",'Mapa final SI'!$P$40="Catastrófico"),CONCATENATE("R",'Mapa final SI'!$A$40),"")</f>
        <v/>
      </c>
      <c r="AM32" s="692"/>
      <c r="AN32" s="14"/>
      <c r="AO32" s="744"/>
      <c r="AP32" s="745"/>
      <c r="AQ32" s="745"/>
      <c r="AR32" s="745"/>
      <c r="AS32" s="745"/>
      <c r="AT32" s="746"/>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670"/>
      <c r="C33" s="670"/>
      <c r="D33" s="671"/>
      <c r="E33" s="675"/>
      <c r="F33" s="676"/>
      <c r="G33" s="676"/>
      <c r="H33" s="676"/>
      <c r="I33" s="676"/>
      <c r="J33" s="737"/>
      <c r="K33" s="738"/>
      <c r="L33" s="738"/>
      <c r="M33" s="738"/>
      <c r="N33" s="738"/>
      <c r="O33" s="740"/>
      <c r="P33" s="707"/>
      <c r="Q33" s="707"/>
      <c r="R33" s="707"/>
      <c r="S33" s="707"/>
      <c r="T33" s="707"/>
      <c r="U33" s="709"/>
      <c r="V33" s="706"/>
      <c r="W33" s="707"/>
      <c r="X33" s="707"/>
      <c r="Y33" s="707"/>
      <c r="Z33" s="707"/>
      <c r="AA33" s="709"/>
      <c r="AB33" s="683"/>
      <c r="AC33" s="684"/>
      <c r="AD33" s="684"/>
      <c r="AE33" s="684"/>
      <c r="AF33" s="684"/>
      <c r="AG33" s="686"/>
      <c r="AH33" s="689"/>
      <c r="AI33" s="690"/>
      <c r="AJ33" s="690"/>
      <c r="AK33" s="690"/>
      <c r="AL33" s="690"/>
      <c r="AM33" s="692"/>
      <c r="AN33" s="14"/>
      <c r="AO33" s="744"/>
      <c r="AP33" s="745"/>
      <c r="AQ33" s="745"/>
      <c r="AR33" s="745"/>
      <c r="AS33" s="745"/>
      <c r="AT33" s="746"/>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670"/>
      <c r="C34" s="670"/>
      <c r="D34" s="671"/>
      <c r="E34" s="675"/>
      <c r="F34" s="676"/>
      <c r="G34" s="676"/>
      <c r="H34" s="676"/>
      <c r="I34" s="676"/>
      <c r="J34" s="737" t="str">
        <f>IF(AND('Mapa final SI'!$L$46="Baja",'Mapa final SI'!$P$46="Leve"),CONCATENATE("R",'Mapa final SI'!$A$46),"")</f>
        <v/>
      </c>
      <c r="K34" s="738"/>
      <c r="L34" s="738" t="str">
        <f>IF(AND('Mapa final SI'!$L$52="Baja",'Mapa final SI'!$P$52="Leve"),CONCATENATE("R",'Mapa final SI'!$A$52),"")</f>
        <v/>
      </c>
      <c r="M34" s="738"/>
      <c r="N34" s="738" t="str">
        <f>IF(AND('Mapa final SI'!$L$58="Baja",'Mapa final SI'!$P$58="Leve"),CONCATENATE("R",'Mapa final SI'!$A$58),"")</f>
        <v/>
      </c>
      <c r="O34" s="740"/>
      <c r="P34" s="707" t="str">
        <f>IF(AND('Mapa final SI'!$L$46="Baja",'Mapa final SI'!$P$46="Menor"),CONCATENATE("R",'Mapa final SI'!$A$46),"")</f>
        <v/>
      </c>
      <c r="Q34" s="707"/>
      <c r="R34" s="707" t="str">
        <f>IF(AND('Mapa final SI'!$L$52="Baja",'Mapa final SI'!$P$52="Menor"),CONCATENATE("R",'Mapa final SI'!$A$52),"")</f>
        <v/>
      </c>
      <c r="S34" s="707"/>
      <c r="T34" s="707" t="str">
        <f>IF(AND('Mapa final SI'!$L$58="Baja",'Mapa final SI'!$P$58="Menor"),CONCATENATE("R",'Mapa final SI'!$A$58),"")</f>
        <v/>
      </c>
      <c r="U34" s="709"/>
      <c r="V34" s="706" t="str">
        <f>IF(AND('Mapa final SI'!$L$46="Baja",'Mapa final SI'!$P$46="Moderado"),CONCATENATE("R",'Mapa final SI'!$A$46),"")</f>
        <v/>
      </c>
      <c r="W34" s="707"/>
      <c r="X34" s="707" t="str">
        <f>IF(AND('Mapa final SI'!$L$52="Baja",'Mapa final SI'!$P$52="Moderado"),CONCATENATE("R",'Mapa final SI'!$A$52),"")</f>
        <v/>
      </c>
      <c r="Y34" s="707"/>
      <c r="Z34" s="707" t="str">
        <f>IF(AND('Mapa final SI'!$L$58="Baja",'Mapa final SI'!$P$58="Moderado"),CONCATENATE("R",'Mapa final SI'!$A$58),"")</f>
        <v/>
      </c>
      <c r="AA34" s="709"/>
      <c r="AB34" s="683" t="str">
        <f>IF(AND('Mapa final SI'!$L$46="Baja",'Mapa final SI'!$P$46="Mayor"),CONCATENATE("R",'Mapa final SI'!$A$46),"")</f>
        <v/>
      </c>
      <c r="AC34" s="684"/>
      <c r="AD34" s="684" t="str">
        <f>IF(AND('Mapa final SI'!$L$52="Baja",'Mapa final SI'!$P$52="Mayor"),CONCATENATE("R",'Mapa final SI'!$A$52),"")</f>
        <v/>
      </c>
      <c r="AE34" s="684"/>
      <c r="AF34" s="684" t="str">
        <f>IF(AND('Mapa final SI'!$L$58="Baja",'Mapa final SI'!$P$58="Mayor"),CONCATENATE("R",'Mapa final SI'!$A$58),"")</f>
        <v/>
      </c>
      <c r="AG34" s="686"/>
      <c r="AH34" s="689" t="str">
        <f>IF(AND('Mapa final SI'!$L$46="Baja",'Mapa final SI'!$P$46="Catastrófico"),CONCATENATE("R",'Mapa final SI'!$A$46),"")</f>
        <v/>
      </c>
      <c r="AI34" s="690"/>
      <c r="AJ34" s="690" t="str">
        <f>IF(AND('Mapa final SI'!$L$52="Baja",'Mapa final SI'!$P$52="Catastrófico"),CONCATENATE("R",'Mapa final SI'!$A$52),"")</f>
        <v/>
      </c>
      <c r="AK34" s="690"/>
      <c r="AL34" s="690" t="str">
        <f>IF(AND('Mapa final SI'!$L$58="Baja",'Mapa final SI'!$P$58="Catastrófico"),CONCATENATE("R",'Mapa final SI'!$A$58),"")</f>
        <v/>
      </c>
      <c r="AM34" s="692"/>
      <c r="AN34" s="14"/>
      <c r="AO34" s="744"/>
      <c r="AP34" s="745"/>
      <c r="AQ34" s="745"/>
      <c r="AR34" s="745"/>
      <c r="AS34" s="745"/>
      <c r="AT34" s="746"/>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670"/>
      <c r="C35" s="670"/>
      <c r="D35" s="671"/>
      <c r="E35" s="675"/>
      <c r="F35" s="676"/>
      <c r="G35" s="676"/>
      <c r="H35" s="676"/>
      <c r="I35" s="676"/>
      <c r="J35" s="737"/>
      <c r="K35" s="738"/>
      <c r="L35" s="738"/>
      <c r="M35" s="738"/>
      <c r="N35" s="738"/>
      <c r="O35" s="740"/>
      <c r="P35" s="707"/>
      <c r="Q35" s="707"/>
      <c r="R35" s="707"/>
      <c r="S35" s="707"/>
      <c r="T35" s="707"/>
      <c r="U35" s="709"/>
      <c r="V35" s="706"/>
      <c r="W35" s="707"/>
      <c r="X35" s="707"/>
      <c r="Y35" s="707"/>
      <c r="Z35" s="707"/>
      <c r="AA35" s="709"/>
      <c r="AB35" s="683"/>
      <c r="AC35" s="684"/>
      <c r="AD35" s="684"/>
      <c r="AE35" s="684"/>
      <c r="AF35" s="684"/>
      <c r="AG35" s="686"/>
      <c r="AH35" s="689"/>
      <c r="AI35" s="690"/>
      <c r="AJ35" s="690"/>
      <c r="AK35" s="690"/>
      <c r="AL35" s="690"/>
      <c r="AM35" s="692"/>
      <c r="AN35" s="14"/>
      <c r="AO35" s="744"/>
      <c r="AP35" s="745"/>
      <c r="AQ35" s="745"/>
      <c r="AR35" s="745"/>
      <c r="AS35" s="745"/>
      <c r="AT35" s="746"/>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670"/>
      <c r="C36" s="670"/>
      <c r="D36" s="671"/>
      <c r="E36" s="675"/>
      <c r="F36" s="676"/>
      <c r="G36" s="676"/>
      <c r="H36" s="676"/>
      <c r="I36" s="676"/>
      <c r="J36" s="737" t="str">
        <f>IF(AND('Mapa final SI'!$L$64="Baja",'Mapa final SI'!$P$64="Leve"),CONCATENATE("R",'Mapa final SI'!$A$64),"")</f>
        <v/>
      </c>
      <c r="K36" s="738"/>
      <c r="L36" s="738" t="str">
        <f>IF(AND('Mapa final SI'!$L$70="Baja",'Mapa final SI'!$P$70="Leve"),CONCATENATE("R",'Mapa final SI'!$A$70),"")</f>
        <v/>
      </c>
      <c r="M36" s="738"/>
      <c r="N36" s="738" t="str">
        <f>IF(AND('Mapa final SI'!$L$76="Baja",'Mapa final SI'!$P$76="Leve"),CONCATENATE("R",'Mapa final SI'!$A$76),"")</f>
        <v/>
      </c>
      <c r="O36" s="740"/>
      <c r="P36" s="707" t="str">
        <f>IF(AND('Mapa final SI'!$L$64="Baja",'Mapa final SI'!$P$64="Menor"),CONCATENATE("R",'Mapa final SI'!$A$64),"")</f>
        <v/>
      </c>
      <c r="Q36" s="707"/>
      <c r="R36" s="707" t="str">
        <f>IF(AND('Mapa final SI'!$L$70="Baja",'Mapa final SI'!$P$70="Menor"),CONCATENATE("R",'Mapa final SI'!$A$70),"")</f>
        <v/>
      </c>
      <c r="S36" s="707"/>
      <c r="T36" s="707" t="str">
        <f>IF(AND('Mapa final SI'!$L$76="Baja",'Mapa final SI'!$P$76="Menor"),CONCATENATE("R",'Mapa final SI'!$A$76),"")</f>
        <v/>
      </c>
      <c r="U36" s="709"/>
      <c r="V36" s="706" t="str">
        <f>IF(AND('Mapa final SI'!$L$64="Baja",'Mapa final SI'!$P$64="Moderado"),CONCATENATE("R",'Mapa final SI'!$A$64),"")</f>
        <v/>
      </c>
      <c r="W36" s="707"/>
      <c r="X36" s="707" t="str">
        <f>IF(AND('Mapa final SI'!$L$70="Baja",'Mapa final SI'!$P$70="Moderado"),CONCATENATE("R",'Mapa final SI'!$A$70),"")</f>
        <v/>
      </c>
      <c r="Y36" s="707"/>
      <c r="Z36" s="707" t="str">
        <f>IF(AND('Mapa final SI'!$L$76="Baja",'Mapa final SI'!$P$76="Moderado"),CONCATENATE("R",'Mapa final SI'!$A$76),"")</f>
        <v/>
      </c>
      <c r="AA36" s="709"/>
      <c r="AB36" s="683" t="str">
        <f>IF(AND('Mapa final SI'!$L$64="Baja",'Mapa final SI'!$P$64="Mayor"),CONCATENATE("R",'Mapa final SI'!$A$64),"")</f>
        <v/>
      </c>
      <c r="AC36" s="684"/>
      <c r="AD36" s="684" t="str">
        <f>IF(AND('Mapa final SI'!$L$70="Baja",'Mapa final SI'!$P$70="Mayor"),CONCATENATE("R",'Mapa final SI'!$A$70),"")</f>
        <v/>
      </c>
      <c r="AE36" s="684"/>
      <c r="AF36" s="684" t="str">
        <f>IF(AND('Mapa final SI'!$L$76="Baja",'Mapa final SI'!$P$76="Mayor"),CONCATENATE("R",'Mapa final SI'!$A$76),"")</f>
        <v/>
      </c>
      <c r="AG36" s="686"/>
      <c r="AH36" s="689" t="str">
        <f>IF(AND('Mapa final SI'!$L$64="Baja",'Mapa final SI'!$P$64="Catastrófico"),CONCATENATE("R",'Mapa final SI'!$A$64),"")</f>
        <v/>
      </c>
      <c r="AI36" s="690"/>
      <c r="AJ36" s="690" t="str">
        <f>IF(AND('Mapa final SI'!$L$70="Baja",'Mapa final SI'!$P$70="Catastrófico"),CONCATENATE("R",'Mapa final SI'!$A$70),"")</f>
        <v/>
      </c>
      <c r="AK36" s="690"/>
      <c r="AL36" s="690" t="str">
        <f>IF(AND('Mapa final SI'!$L$76="Baja",'Mapa final SI'!$P$76="Catastrófico"),CONCATENATE("R",'Mapa final SI'!$A$76),"")</f>
        <v/>
      </c>
      <c r="AM36" s="692"/>
      <c r="AN36" s="14"/>
      <c r="AO36" s="744"/>
      <c r="AP36" s="745"/>
      <c r="AQ36" s="745"/>
      <c r="AR36" s="745"/>
      <c r="AS36" s="745"/>
      <c r="AT36" s="74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670"/>
      <c r="C37" s="670"/>
      <c r="D37" s="671"/>
      <c r="E37" s="678"/>
      <c r="F37" s="679"/>
      <c r="G37" s="679"/>
      <c r="H37" s="679"/>
      <c r="I37" s="679"/>
      <c r="J37" s="750"/>
      <c r="K37" s="751"/>
      <c r="L37" s="751"/>
      <c r="M37" s="751"/>
      <c r="N37" s="751"/>
      <c r="O37" s="752"/>
      <c r="P37" s="724"/>
      <c r="Q37" s="724"/>
      <c r="R37" s="724"/>
      <c r="S37" s="724"/>
      <c r="T37" s="724"/>
      <c r="U37" s="725"/>
      <c r="V37" s="723"/>
      <c r="W37" s="724"/>
      <c r="X37" s="724"/>
      <c r="Y37" s="724"/>
      <c r="Z37" s="724"/>
      <c r="AA37" s="725"/>
      <c r="AB37" s="720"/>
      <c r="AC37" s="721"/>
      <c r="AD37" s="721"/>
      <c r="AE37" s="721"/>
      <c r="AF37" s="721"/>
      <c r="AG37" s="722"/>
      <c r="AH37" s="710"/>
      <c r="AI37" s="702"/>
      <c r="AJ37" s="702"/>
      <c r="AK37" s="702"/>
      <c r="AL37" s="702"/>
      <c r="AM37" s="703"/>
      <c r="AN37" s="14"/>
      <c r="AO37" s="747"/>
      <c r="AP37" s="748"/>
      <c r="AQ37" s="748"/>
      <c r="AR37" s="748"/>
      <c r="AS37" s="748"/>
      <c r="AT37" s="74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670"/>
      <c r="C38" s="670"/>
      <c r="D38" s="671"/>
      <c r="E38" s="672" t="s">
        <v>584</v>
      </c>
      <c r="F38" s="673"/>
      <c r="G38" s="673"/>
      <c r="H38" s="673"/>
      <c r="I38" s="674"/>
      <c r="J38" s="735" t="str">
        <f>IF(AND('Mapa final SI'!$L$10="Muy Baja",'Mapa final SI'!$P$10="Leve"),CONCATENATE("R",'Mapa final SI'!$A$10),"")</f>
        <v/>
      </c>
      <c r="K38" s="736"/>
      <c r="L38" s="736" t="str">
        <f>IF(AND('Mapa final SI'!$L$16="Muy Baja",'Mapa final SI'!$P$16="Leve"),CONCATENATE("R",'Mapa final SI'!$A$16),"")</f>
        <v/>
      </c>
      <c r="M38" s="736"/>
      <c r="N38" s="736" t="str">
        <f>IF(AND('Mapa final SI'!$L$22="Muy Baja",'Mapa final SI'!$P$22="Leve"),CONCATENATE("R",'Mapa final SI'!$A$22),"")</f>
        <v/>
      </c>
      <c r="O38" s="739"/>
      <c r="P38" s="735" t="str">
        <f>IF(AND('Mapa final SI'!$L$10="Muy Baja",'Mapa final SI'!$P$10="Menor"),CONCATENATE("R",'Mapa final SI'!$A$10),"")</f>
        <v/>
      </c>
      <c r="Q38" s="736"/>
      <c r="R38" s="736" t="str">
        <f>IF(AND('Mapa final SI'!$L$16="Muy Baja",'Mapa final SI'!$P$16="Menor"),CONCATENATE("R",'Mapa final SI'!$A$16),"")</f>
        <v/>
      </c>
      <c r="S38" s="736"/>
      <c r="T38" s="736" t="str">
        <f>IF(AND('Mapa final SI'!$L$22="Muy Baja",'Mapa final SI'!$P$22="Menor"),CONCATENATE("R",'Mapa final SI'!$A$22),"")</f>
        <v/>
      </c>
      <c r="U38" s="739"/>
      <c r="V38" s="704" t="str">
        <f>IF(AND('Mapa final SI'!$L$10="Muy Baja",'Mapa final SI'!$P$10="Moderado"),CONCATENATE("R",'Mapa final SI'!$A$10),"")</f>
        <v/>
      </c>
      <c r="W38" s="705"/>
      <c r="X38" s="705" t="str">
        <f>IF(AND('Mapa final SI'!$L$16="Muy Baja",'Mapa final SI'!$P$16="Moderado"),CONCATENATE("R",'Mapa final SI'!$A$16),"")</f>
        <v/>
      </c>
      <c r="Y38" s="705"/>
      <c r="Z38" s="705" t="str">
        <f>IF(AND('Mapa final SI'!$L$22="Muy Baja",'Mapa final SI'!$P$22="Moderado"),CONCATENATE("R",'Mapa final SI'!$A$22),"")</f>
        <v/>
      </c>
      <c r="AA38" s="708"/>
      <c r="AB38" s="681" t="str">
        <f>IF(AND('Mapa final SI'!$L$10="Muy Baja",'Mapa final SI'!$P$10="Mayor"),CONCATENATE("R",'Mapa final SI'!$A$10),"")</f>
        <v/>
      </c>
      <c r="AC38" s="682"/>
      <c r="AD38" s="682" t="str">
        <f>IF(AND('Mapa final SI'!$L$16="Muy Baja",'Mapa final SI'!$P$16="Mayor"),CONCATENATE("R",'Mapa final SI'!$A$16),"")</f>
        <v/>
      </c>
      <c r="AE38" s="682"/>
      <c r="AF38" s="682" t="str">
        <f>IF(AND('Mapa final SI'!$L$22="Muy Baja",'Mapa final SI'!$P$22="Mayor"),CONCATENATE("R",'Mapa final SI'!$A$22),"")</f>
        <v/>
      </c>
      <c r="AG38" s="685"/>
      <c r="AH38" s="687" t="str">
        <f>IF(AND('Mapa final SI'!$L$10="Muy Baja",'Mapa final SI'!$P$10="Catastrófico"),CONCATENATE("R",'Mapa final SI'!$A$10),"")</f>
        <v/>
      </c>
      <c r="AI38" s="688"/>
      <c r="AJ38" s="688" t="str">
        <f>IF(AND('Mapa final SI'!$L$16="Muy Baja",'Mapa final SI'!$P$16="Catastrófico"),CONCATENATE("R",'Mapa final SI'!$A$16),"")</f>
        <v/>
      </c>
      <c r="AK38" s="688"/>
      <c r="AL38" s="688" t="str">
        <f>IF(AND('Mapa final SI'!$L$22="Muy Baja",'Mapa final SI'!$P$22="Catastrófico"),CONCATENATE("R",'Mapa final SI'!$A$22),"")</f>
        <v/>
      </c>
      <c r="AM38" s="691"/>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670"/>
      <c r="C39" s="670"/>
      <c r="D39" s="671"/>
      <c r="E39" s="675"/>
      <c r="F39" s="676"/>
      <c r="G39" s="676"/>
      <c r="H39" s="676"/>
      <c r="I39" s="677"/>
      <c r="J39" s="737"/>
      <c r="K39" s="738"/>
      <c r="L39" s="738"/>
      <c r="M39" s="738"/>
      <c r="N39" s="738"/>
      <c r="O39" s="740"/>
      <c r="P39" s="737"/>
      <c r="Q39" s="738"/>
      <c r="R39" s="738"/>
      <c r="S39" s="738"/>
      <c r="T39" s="738"/>
      <c r="U39" s="740"/>
      <c r="V39" s="706"/>
      <c r="W39" s="707"/>
      <c r="X39" s="707"/>
      <c r="Y39" s="707"/>
      <c r="Z39" s="707"/>
      <c r="AA39" s="709"/>
      <c r="AB39" s="683"/>
      <c r="AC39" s="684"/>
      <c r="AD39" s="684"/>
      <c r="AE39" s="684"/>
      <c r="AF39" s="684"/>
      <c r="AG39" s="686"/>
      <c r="AH39" s="689"/>
      <c r="AI39" s="690"/>
      <c r="AJ39" s="690"/>
      <c r="AK39" s="690"/>
      <c r="AL39" s="690"/>
      <c r="AM39" s="692"/>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670"/>
      <c r="C40" s="670"/>
      <c r="D40" s="671"/>
      <c r="E40" s="675"/>
      <c r="F40" s="676"/>
      <c r="G40" s="676"/>
      <c r="H40" s="676"/>
      <c r="I40" s="677"/>
      <c r="J40" s="737" t="str">
        <f>IF(AND('Mapa final SI'!$L$28="Muy Baja",'Mapa final SI'!$P$28="Leve"),CONCATENATE("R",'Mapa final SI'!$A$28),"")</f>
        <v/>
      </c>
      <c r="K40" s="738"/>
      <c r="L40" s="738" t="str">
        <f>IF(AND('Mapa final SI'!$L$34="Muy Baja",'Mapa final SI'!$P$34="Leve"),CONCATENATE("R",'Mapa final SI'!$A$34),"")</f>
        <v/>
      </c>
      <c r="M40" s="738"/>
      <c r="N40" s="738" t="str">
        <f>IF(AND('Mapa final SI'!$L$40="Muy Baja",'Mapa final SI'!$P$40="Leve"),CONCATENATE("R",'Mapa final SI'!$A$40),"")</f>
        <v/>
      </c>
      <c r="O40" s="740"/>
      <c r="P40" s="737" t="str">
        <f>IF(AND('Mapa final SI'!$L$28="Muy Baja",'Mapa final SI'!$P$28="Menor"),CONCATENATE("R",'Mapa final SI'!$A$28),"")</f>
        <v/>
      </c>
      <c r="Q40" s="738"/>
      <c r="R40" s="738" t="str">
        <f>IF(AND('Mapa final SI'!$L$34="Muy Baja",'Mapa final SI'!$P$34="Menor"),CONCATENATE("R",'Mapa final SI'!$A$34),"")</f>
        <v/>
      </c>
      <c r="S40" s="738"/>
      <c r="T40" s="738" t="str">
        <f>IF(AND('Mapa final SI'!$L$40="Muy Baja",'Mapa final SI'!$P$40="Menor"),CONCATENATE("R",'Mapa final SI'!$A$40),"")</f>
        <v/>
      </c>
      <c r="U40" s="740"/>
      <c r="V40" s="706" t="str">
        <f>IF(AND('Mapa final SI'!$L$28="Muy Baja",'Mapa final SI'!$P$28="Moderado"),CONCATENATE("R",'Mapa final SI'!$A$28),"")</f>
        <v/>
      </c>
      <c r="W40" s="707"/>
      <c r="X40" s="707" t="str">
        <f>IF(AND('Mapa final SI'!$L$34="Muy Baja",'Mapa final SI'!$P$34="Moderado"),CONCATENATE("R",'Mapa final SI'!$A$34),"")</f>
        <v/>
      </c>
      <c r="Y40" s="707"/>
      <c r="Z40" s="707" t="str">
        <f>IF(AND('Mapa final SI'!$L$40="Muy Baja",'Mapa final SI'!$P$40="Moderado"),CONCATENATE("R",'Mapa final SI'!$A$40),"")</f>
        <v/>
      </c>
      <c r="AA40" s="709"/>
      <c r="AB40" s="683" t="str">
        <f>IF(AND('Mapa final SI'!$L$28="Muy Baja",'Mapa final SI'!$P$28="Mayor"),CONCATENATE("R",'Mapa final SI'!$A$28),"")</f>
        <v/>
      </c>
      <c r="AC40" s="684"/>
      <c r="AD40" s="684" t="str">
        <f>IF(AND('Mapa final SI'!$L$34="Muy Baja",'Mapa final SI'!$P$34="Mayor"),CONCATENATE("R",'Mapa final SI'!$A$34),"")</f>
        <v/>
      </c>
      <c r="AE40" s="684"/>
      <c r="AF40" s="684" t="str">
        <f>IF(AND('Mapa final SI'!$L$40="Muy Baja",'Mapa final SI'!$P$40="Mayor"),CONCATENATE("R",'Mapa final SI'!$A$40),"")</f>
        <v/>
      </c>
      <c r="AG40" s="686"/>
      <c r="AH40" s="689" t="str">
        <f>IF(AND('Mapa final SI'!$L$28="Muy Baja",'Mapa final SI'!$P$28="Catastrófico"),CONCATENATE("R",'Mapa final SI'!$A$28),"")</f>
        <v/>
      </c>
      <c r="AI40" s="690"/>
      <c r="AJ40" s="690" t="str">
        <f>IF(AND('Mapa final SI'!$L$34="Muy Baja",'Mapa final SI'!$P$34="Catastrófico"),CONCATENATE("R",'Mapa final SI'!$A$34),"")</f>
        <v/>
      </c>
      <c r="AK40" s="690"/>
      <c r="AL40" s="690" t="str">
        <f>IF(AND('Mapa final SI'!$L$40="Muy Baja",'Mapa final SI'!$P$40="Catastrófico"),CONCATENATE("R",'Mapa final SI'!$A$40),"")</f>
        <v/>
      </c>
      <c r="AM40" s="692"/>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670"/>
      <c r="C41" s="670"/>
      <c r="D41" s="671"/>
      <c r="E41" s="675"/>
      <c r="F41" s="676"/>
      <c r="G41" s="676"/>
      <c r="H41" s="676"/>
      <c r="I41" s="677"/>
      <c r="J41" s="737"/>
      <c r="K41" s="738"/>
      <c r="L41" s="738"/>
      <c r="M41" s="738"/>
      <c r="N41" s="738"/>
      <c r="O41" s="740"/>
      <c r="P41" s="737"/>
      <c r="Q41" s="738"/>
      <c r="R41" s="738"/>
      <c r="S41" s="738"/>
      <c r="T41" s="738"/>
      <c r="U41" s="740"/>
      <c r="V41" s="706"/>
      <c r="W41" s="707"/>
      <c r="X41" s="707"/>
      <c r="Y41" s="707"/>
      <c r="Z41" s="707"/>
      <c r="AA41" s="709"/>
      <c r="AB41" s="683"/>
      <c r="AC41" s="684"/>
      <c r="AD41" s="684"/>
      <c r="AE41" s="684"/>
      <c r="AF41" s="684"/>
      <c r="AG41" s="686"/>
      <c r="AH41" s="689"/>
      <c r="AI41" s="690"/>
      <c r="AJ41" s="690"/>
      <c r="AK41" s="690"/>
      <c r="AL41" s="690"/>
      <c r="AM41" s="692"/>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670"/>
      <c r="C42" s="670"/>
      <c r="D42" s="671"/>
      <c r="E42" s="675"/>
      <c r="F42" s="676"/>
      <c r="G42" s="676"/>
      <c r="H42" s="676"/>
      <c r="I42" s="677"/>
      <c r="J42" s="737" t="str">
        <f>IF(AND('Mapa final SI'!$L$46="Muy Baja",'Mapa final SI'!$P$46="Leve"),CONCATENATE("R",'Mapa final SI'!$A$46),"")</f>
        <v/>
      </c>
      <c r="K42" s="738"/>
      <c r="L42" s="738" t="str">
        <f>IF(AND('Mapa final SI'!$L$52="Muy Baja",'Mapa final SI'!$P$52="Leve"),CONCATENATE("R",'Mapa final SI'!$A$52),"")</f>
        <v/>
      </c>
      <c r="M42" s="738"/>
      <c r="N42" s="738" t="str">
        <f>IF(AND('Mapa final SI'!$L$58="Muy Baja",'Mapa final SI'!$P$58="Leve"),CONCATENATE("R",'Mapa final SI'!$A$58),"")</f>
        <v/>
      </c>
      <c r="O42" s="740"/>
      <c r="P42" s="737" t="str">
        <f>IF(AND('Mapa final SI'!$L$46="Muy Baja",'Mapa final SI'!$P$46="Menor"),CONCATENATE("R",'Mapa final SI'!$A$46),"")</f>
        <v/>
      </c>
      <c r="Q42" s="738"/>
      <c r="R42" s="738" t="str">
        <f>IF(AND('Mapa final SI'!$L$52="Muy Baja",'Mapa final SI'!$P$52="Menor"),CONCATENATE("R",'Mapa final SI'!$A$52),"")</f>
        <v/>
      </c>
      <c r="S42" s="738"/>
      <c r="T42" s="738" t="str">
        <f>IF(AND('Mapa final SI'!$L$58="Muy Baja",'Mapa final SI'!$P$58="Menor"),CONCATENATE("R",'Mapa final SI'!$A$58),"")</f>
        <v/>
      </c>
      <c r="U42" s="740"/>
      <c r="V42" s="706" t="str">
        <f>IF(AND('Mapa final SI'!$L$46="Muy Baja",'Mapa final SI'!$P$46="Moderado"),CONCATENATE("R",'Mapa final SI'!$A$46),"")</f>
        <v/>
      </c>
      <c r="W42" s="707"/>
      <c r="X42" s="707" t="str">
        <f>IF(AND('Mapa final SI'!$L$52="Muy Baja",'Mapa final SI'!$P$52="Moderado"),CONCATENATE("R",'Mapa final SI'!$A$52),"")</f>
        <v/>
      </c>
      <c r="Y42" s="707"/>
      <c r="Z42" s="707" t="str">
        <f>IF(AND('Mapa final SI'!$L$58="Muy Baja",'Mapa final SI'!$P$58="Moderado"),CONCATENATE("R",'Mapa final SI'!$A$58),"")</f>
        <v/>
      </c>
      <c r="AA42" s="709"/>
      <c r="AB42" s="683" t="str">
        <f>IF(AND('Mapa final SI'!$L$46="Muy Baja",'Mapa final SI'!$P$46="Mayor"),CONCATENATE("R",'Mapa final SI'!$A$46),"")</f>
        <v/>
      </c>
      <c r="AC42" s="684"/>
      <c r="AD42" s="684" t="str">
        <f>IF(AND('Mapa final SI'!$L$52="Muy Baja",'Mapa final SI'!$P$52="Mayor"),CONCATENATE("R",'Mapa final SI'!$A$52),"")</f>
        <v/>
      </c>
      <c r="AE42" s="684"/>
      <c r="AF42" s="684" t="str">
        <f>IF(AND('Mapa final SI'!$L$58="Muy Baja",'Mapa final SI'!$P$58="Mayor"),CONCATENATE("R",'Mapa final SI'!$A$58),"")</f>
        <v/>
      </c>
      <c r="AG42" s="686"/>
      <c r="AH42" s="689" t="str">
        <f>IF(AND('Mapa final SI'!$L$46="Muy Baja",'Mapa final SI'!$P$46="Catastrófico"),CONCATENATE("R",'Mapa final SI'!$A$46),"")</f>
        <v/>
      </c>
      <c r="AI42" s="690"/>
      <c r="AJ42" s="690" t="str">
        <f>IF(AND('Mapa final SI'!$L$52="Muy Baja",'Mapa final SI'!$P$52="Catastrófico"),CONCATENATE("R",'Mapa final SI'!$A$52),"")</f>
        <v/>
      </c>
      <c r="AK42" s="690"/>
      <c r="AL42" s="690" t="str">
        <f>IF(AND('Mapa final SI'!$L$58="Muy Baja",'Mapa final SI'!$P$58="Catastrófico"),CONCATENATE("R",'Mapa final SI'!$A$58),"")</f>
        <v/>
      </c>
      <c r="AM42" s="692"/>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670"/>
      <c r="C43" s="670"/>
      <c r="D43" s="671"/>
      <c r="E43" s="675"/>
      <c r="F43" s="676"/>
      <c r="G43" s="676"/>
      <c r="H43" s="676"/>
      <c r="I43" s="677"/>
      <c r="J43" s="737"/>
      <c r="K43" s="738"/>
      <c r="L43" s="738"/>
      <c r="M43" s="738"/>
      <c r="N43" s="738"/>
      <c r="O43" s="740"/>
      <c r="P43" s="737"/>
      <c r="Q43" s="738"/>
      <c r="R43" s="738"/>
      <c r="S43" s="738"/>
      <c r="T43" s="738"/>
      <c r="U43" s="740"/>
      <c r="V43" s="706"/>
      <c r="W43" s="707"/>
      <c r="X43" s="707"/>
      <c r="Y43" s="707"/>
      <c r="Z43" s="707"/>
      <c r="AA43" s="709"/>
      <c r="AB43" s="683"/>
      <c r="AC43" s="684"/>
      <c r="AD43" s="684"/>
      <c r="AE43" s="684"/>
      <c r="AF43" s="684"/>
      <c r="AG43" s="686"/>
      <c r="AH43" s="689"/>
      <c r="AI43" s="690"/>
      <c r="AJ43" s="690"/>
      <c r="AK43" s="690"/>
      <c r="AL43" s="690"/>
      <c r="AM43" s="692"/>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670"/>
      <c r="C44" s="670"/>
      <c r="D44" s="671"/>
      <c r="E44" s="675"/>
      <c r="F44" s="676"/>
      <c r="G44" s="676"/>
      <c r="H44" s="676"/>
      <c r="I44" s="677"/>
      <c r="J44" s="737" t="str">
        <f>IF(AND('Mapa final SI'!$L$64="Muy Baja",'Mapa final SI'!$P$64="Leve"),CONCATENATE("R",'Mapa final SI'!$A$64),"")</f>
        <v/>
      </c>
      <c r="K44" s="738"/>
      <c r="L44" s="738" t="str">
        <f>IF(AND('Mapa final SI'!$L$70="Muy Baja",'Mapa final SI'!$P$70="Leve"),CONCATENATE("R",'Mapa final SI'!$A$70),"")</f>
        <v/>
      </c>
      <c r="M44" s="738"/>
      <c r="N44" s="738" t="str">
        <f>IF(AND('Mapa final SI'!$L$76="Muy Baja",'Mapa final SI'!$P$76="Leve"),CONCATENATE("R",'Mapa final SI'!$A$76),"")</f>
        <v/>
      </c>
      <c r="O44" s="740"/>
      <c r="P44" s="737" t="str">
        <f>IF(AND('Mapa final SI'!$L$64="Muy Baja",'Mapa final SI'!$P$64="Menor"),CONCATENATE("R",'Mapa final SI'!$A$64),"")</f>
        <v/>
      </c>
      <c r="Q44" s="738"/>
      <c r="R44" s="738" t="str">
        <f>IF(AND('Mapa final SI'!$L$70="Muy Baja",'Mapa final SI'!$P$70="Menor"),CONCATENATE("R",'Mapa final SI'!$A$70),"")</f>
        <v/>
      </c>
      <c r="S44" s="738"/>
      <c r="T44" s="738" t="str">
        <f>IF(AND('Mapa final SI'!$L$76="Muy Baja",'Mapa final SI'!$P$76="Menor"),CONCATENATE("R",'Mapa final SI'!$A$76),"")</f>
        <v/>
      </c>
      <c r="U44" s="740"/>
      <c r="V44" s="706" t="str">
        <f>IF(AND('Mapa final SI'!$L$64="Muy Baja",'Mapa final SI'!$P$64="Moderado"),CONCATENATE("R",'Mapa final SI'!$A$64),"")</f>
        <v/>
      </c>
      <c r="W44" s="707"/>
      <c r="X44" s="707" t="str">
        <f>IF(AND('Mapa final SI'!$L$70="Muy Baja",'Mapa final SI'!$P$70="Moderado"),CONCATENATE("R",'Mapa final SI'!$A$70),"")</f>
        <v/>
      </c>
      <c r="Y44" s="707"/>
      <c r="Z44" s="707" t="str">
        <f>IF(AND('Mapa final SI'!$L$76="Muy Baja",'Mapa final SI'!$P$76="Moderado"),CONCATENATE("R",'Mapa final SI'!$A$76),"")</f>
        <v/>
      </c>
      <c r="AA44" s="709"/>
      <c r="AB44" s="683" t="str">
        <f>IF(AND('Mapa final SI'!$L$64="Muy Baja",'Mapa final SI'!$P$64="Mayor"),CONCATENATE("R",'Mapa final SI'!$A$64),"")</f>
        <v/>
      </c>
      <c r="AC44" s="684"/>
      <c r="AD44" s="684" t="str">
        <f>IF(AND('Mapa final SI'!$L$70="Muy Baja",'Mapa final SI'!$P$70="Mayor"),CONCATENATE("R",'Mapa final SI'!$A$70),"")</f>
        <v/>
      </c>
      <c r="AE44" s="684"/>
      <c r="AF44" s="684" t="str">
        <f>IF(AND('Mapa final SI'!$L$76="Muy Baja",'Mapa final SI'!$P$76="Mayor"),CONCATENATE("R",'Mapa final SI'!$A$76),"")</f>
        <v/>
      </c>
      <c r="AG44" s="686"/>
      <c r="AH44" s="689" t="str">
        <f>IF(AND('Mapa final SI'!$L$64="Muy Baja",'Mapa final SI'!$P$64="Catastrófico"),CONCATENATE("R",'Mapa final SI'!$A$64),"")</f>
        <v/>
      </c>
      <c r="AI44" s="690"/>
      <c r="AJ44" s="690" t="str">
        <f>IF(AND('Mapa final SI'!$L$70="Muy Baja",'Mapa final SI'!$P$70="Catastrófico"),CONCATENATE("R",'Mapa final SI'!$A$70),"")</f>
        <v/>
      </c>
      <c r="AK44" s="690"/>
      <c r="AL44" s="690" t="str">
        <f>IF(AND('Mapa final'!$L$76="Muy Baja",'Mapa final'!$P$76="Catastrófico"),CONCATENATE("R",'Mapa final'!$A$76),"")</f>
        <v/>
      </c>
      <c r="AM44" s="692"/>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670"/>
      <c r="C45" s="670"/>
      <c r="D45" s="671"/>
      <c r="E45" s="678"/>
      <c r="F45" s="679"/>
      <c r="G45" s="679"/>
      <c r="H45" s="679"/>
      <c r="I45" s="680"/>
      <c r="J45" s="750"/>
      <c r="K45" s="751"/>
      <c r="L45" s="751"/>
      <c r="M45" s="751"/>
      <c r="N45" s="751"/>
      <c r="O45" s="752"/>
      <c r="P45" s="750"/>
      <c r="Q45" s="751"/>
      <c r="R45" s="751"/>
      <c r="S45" s="751"/>
      <c r="T45" s="751"/>
      <c r="U45" s="752"/>
      <c r="V45" s="723"/>
      <c r="W45" s="724"/>
      <c r="X45" s="724"/>
      <c r="Y45" s="724"/>
      <c r="Z45" s="724"/>
      <c r="AA45" s="725"/>
      <c r="AB45" s="720"/>
      <c r="AC45" s="721"/>
      <c r="AD45" s="721"/>
      <c r="AE45" s="721"/>
      <c r="AF45" s="721"/>
      <c r="AG45" s="722"/>
      <c r="AH45" s="710"/>
      <c r="AI45" s="702"/>
      <c r="AJ45" s="702"/>
      <c r="AK45" s="702"/>
      <c r="AL45" s="702"/>
      <c r="AM45" s="703"/>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72" t="s">
        <v>585</v>
      </c>
      <c r="K46" s="673"/>
      <c r="L46" s="673"/>
      <c r="M46" s="673"/>
      <c r="N46" s="673"/>
      <c r="O46" s="674"/>
      <c r="P46" s="672" t="s">
        <v>586</v>
      </c>
      <c r="Q46" s="673"/>
      <c r="R46" s="673"/>
      <c r="S46" s="673"/>
      <c r="T46" s="673"/>
      <c r="U46" s="674"/>
      <c r="V46" s="672" t="s">
        <v>587</v>
      </c>
      <c r="W46" s="673"/>
      <c r="X46" s="673"/>
      <c r="Y46" s="673"/>
      <c r="Z46" s="673"/>
      <c r="AA46" s="674"/>
      <c r="AB46" s="672" t="s">
        <v>588</v>
      </c>
      <c r="AC46" s="753"/>
      <c r="AD46" s="673"/>
      <c r="AE46" s="673"/>
      <c r="AF46" s="673"/>
      <c r="AG46" s="674"/>
      <c r="AH46" s="672" t="s">
        <v>589</v>
      </c>
      <c r="AI46" s="673"/>
      <c r="AJ46" s="673"/>
      <c r="AK46" s="673"/>
      <c r="AL46" s="673"/>
      <c r="AM46" s="67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75"/>
      <c r="K47" s="676"/>
      <c r="L47" s="676"/>
      <c r="M47" s="676"/>
      <c r="N47" s="676"/>
      <c r="O47" s="677"/>
      <c r="P47" s="675"/>
      <c r="Q47" s="676"/>
      <c r="R47" s="676"/>
      <c r="S47" s="676"/>
      <c r="T47" s="676"/>
      <c r="U47" s="677"/>
      <c r="V47" s="675"/>
      <c r="W47" s="676"/>
      <c r="X47" s="676"/>
      <c r="Y47" s="676"/>
      <c r="Z47" s="676"/>
      <c r="AA47" s="677"/>
      <c r="AB47" s="675"/>
      <c r="AC47" s="676"/>
      <c r="AD47" s="676"/>
      <c r="AE47" s="676"/>
      <c r="AF47" s="676"/>
      <c r="AG47" s="677"/>
      <c r="AH47" s="675"/>
      <c r="AI47" s="676"/>
      <c r="AJ47" s="676"/>
      <c r="AK47" s="676"/>
      <c r="AL47" s="676"/>
      <c r="AM47" s="677"/>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75"/>
      <c r="K48" s="676"/>
      <c r="L48" s="676"/>
      <c r="M48" s="676"/>
      <c r="N48" s="676"/>
      <c r="O48" s="677"/>
      <c r="P48" s="675"/>
      <c r="Q48" s="676"/>
      <c r="R48" s="676"/>
      <c r="S48" s="676"/>
      <c r="T48" s="676"/>
      <c r="U48" s="677"/>
      <c r="V48" s="675"/>
      <c r="W48" s="676"/>
      <c r="X48" s="676"/>
      <c r="Y48" s="676"/>
      <c r="Z48" s="676"/>
      <c r="AA48" s="677"/>
      <c r="AB48" s="675"/>
      <c r="AC48" s="676"/>
      <c r="AD48" s="676"/>
      <c r="AE48" s="676"/>
      <c r="AF48" s="676"/>
      <c r="AG48" s="677"/>
      <c r="AH48" s="675"/>
      <c r="AI48" s="676"/>
      <c r="AJ48" s="676"/>
      <c r="AK48" s="676"/>
      <c r="AL48" s="676"/>
      <c r="AM48" s="677"/>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75"/>
      <c r="K49" s="676"/>
      <c r="L49" s="676"/>
      <c r="M49" s="676"/>
      <c r="N49" s="676"/>
      <c r="O49" s="677"/>
      <c r="P49" s="675"/>
      <c r="Q49" s="676"/>
      <c r="R49" s="676"/>
      <c r="S49" s="676"/>
      <c r="T49" s="676"/>
      <c r="U49" s="677"/>
      <c r="V49" s="675"/>
      <c r="W49" s="676"/>
      <c r="X49" s="676"/>
      <c r="Y49" s="676"/>
      <c r="Z49" s="676"/>
      <c r="AA49" s="677"/>
      <c r="AB49" s="675"/>
      <c r="AC49" s="676"/>
      <c r="AD49" s="676"/>
      <c r="AE49" s="676"/>
      <c r="AF49" s="676"/>
      <c r="AG49" s="677"/>
      <c r="AH49" s="675"/>
      <c r="AI49" s="676"/>
      <c r="AJ49" s="676"/>
      <c r="AK49" s="676"/>
      <c r="AL49" s="676"/>
      <c r="AM49" s="677"/>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75"/>
      <c r="K50" s="676"/>
      <c r="L50" s="676"/>
      <c r="M50" s="676"/>
      <c r="N50" s="676"/>
      <c r="O50" s="677"/>
      <c r="P50" s="675"/>
      <c r="Q50" s="676"/>
      <c r="R50" s="676"/>
      <c r="S50" s="676"/>
      <c r="T50" s="676"/>
      <c r="U50" s="677"/>
      <c r="V50" s="675"/>
      <c r="W50" s="676"/>
      <c r="X50" s="676"/>
      <c r="Y50" s="676"/>
      <c r="Z50" s="676"/>
      <c r="AA50" s="677"/>
      <c r="AB50" s="675"/>
      <c r="AC50" s="676"/>
      <c r="AD50" s="676"/>
      <c r="AE50" s="676"/>
      <c r="AF50" s="676"/>
      <c r="AG50" s="677"/>
      <c r="AH50" s="675"/>
      <c r="AI50" s="676"/>
      <c r="AJ50" s="676"/>
      <c r="AK50" s="676"/>
      <c r="AL50" s="676"/>
      <c r="AM50" s="677"/>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78"/>
      <c r="K51" s="679"/>
      <c r="L51" s="679"/>
      <c r="M51" s="679"/>
      <c r="N51" s="679"/>
      <c r="O51" s="680"/>
      <c r="P51" s="678"/>
      <c r="Q51" s="679"/>
      <c r="R51" s="679"/>
      <c r="S51" s="679"/>
      <c r="T51" s="679"/>
      <c r="U51" s="680"/>
      <c r="V51" s="678"/>
      <c r="W51" s="679"/>
      <c r="X51" s="679"/>
      <c r="Y51" s="679"/>
      <c r="Z51" s="679"/>
      <c r="AA51" s="680"/>
      <c r="AB51" s="678"/>
      <c r="AC51" s="679"/>
      <c r="AD51" s="679"/>
      <c r="AE51" s="679"/>
      <c r="AF51" s="679"/>
      <c r="AG51" s="680"/>
      <c r="AH51" s="678"/>
      <c r="AI51" s="679"/>
      <c r="AJ51" s="679"/>
      <c r="AK51" s="679"/>
      <c r="AL51" s="679"/>
      <c r="AM51" s="680"/>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i4VbmhMz0YZWg/6gwfii+37lsDsS5cZLskWFEx7GAGU6A+Ye6n3QYTHfHds9lfe1zzTgLLEk/BIeyfxOqCTiDQ==" saltValue="kWETRarJ6nFfH37sl3vLyQ=="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AK10" sqref="AK10:AP20"/>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754" t="s">
        <v>590</v>
      </c>
      <c r="C2" s="755"/>
      <c r="D2" s="755"/>
      <c r="E2" s="755"/>
      <c r="F2" s="755"/>
      <c r="G2" s="755"/>
      <c r="H2" s="755"/>
      <c r="I2" s="755"/>
      <c r="J2" s="669" t="s">
        <v>463</v>
      </c>
      <c r="K2" s="669"/>
      <c r="L2" s="669"/>
      <c r="M2" s="669"/>
      <c r="N2" s="669"/>
      <c r="O2" s="669"/>
      <c r="P2" s="669"/>
      <c r="Q2" s="669"/>
      <c r="R2" s="669"/>
      <c r="S2" s="669"/>
      <c r="T2" s="669"/>
      <c r="U2" s="669"/>
      <c r="V2" s="669"/>
      <c r="W2" s="669"/>
      <c r="X2" s="669"/>
      <c r="Y2" s="669"/>
      <c r="Z2" s="669"/>
      <c r="AA2" s="669"/>
      <c r="AB2" s="669"/>
      <c r="AC2" s="669"/>
      <c r="AD2" s="669"/>
      <c r="AE2" s="669"/>
      <c r="AF2" s="669"/>
      <c r="AG2" s="669"/>
      <c r="AH2" s="669"/>
      <c r="AI2" s="669"/>
      <c r="AJ2" s="669"/>
      <c r="AK2" s="669"/>
      <c r="AL2" s="669"/>
      <c r="AM2" s="669"/>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755"/>
      <c r="C3" s="755"/>
      <c r="D3" s="755"/>
      <c r="E3" s="755"/>
      <c r="F3" s="755"/>
      <c r="G3" s="755"/>
      <c r="H3" s="755"/>
      <c r="I3" s="755"/>
      <c r="J3" s="669"/>
      <c r="K3" s="669"/>
      <c r="L3" s="669"/>
      <c r="M3" s="669"/>
      <c r="N3" s="669"/>
      <c r="O3" s="669"/>
      <c r="P3" s="669"/>
      <c r="Q3" s="669"/>
      <c r="R3" s="669"/>
      <c r="S3" s="669"/>
      <c r="T3" s="669"/>
      <c r="U3" s="669"/>
      <c r="V3" s="669"/>
      <c r="W3" s="669"/>
      <c r="X3" s="669"/>
      <c r="Y3" s="669"/>
      <c r="Z3" s="669"/>
      <c r="AA3" s="669"/>
      <c r="AB3" s="669"/>
      <c r="AC3" s="669"/>
      <c r="AD3" s="669"/>
      <c r="AE3" s="669"/>
      <c r="AF3" s="669"/>
      <c r="AG3" s="669"/>
      <c r="AH3" s="669"/>
      <c r="AI3" s="669"/>
      <c r="AJ3" s="669"/>
      <c r="AK3" s="669"/>
      <c r="AL3" s="669"/>
      <c r="AM3" s="669"/>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755"/>
      <c r="C4" s="755"/>
      <c r="D4" s="755"/>
      <c r="E4" s="755"/>
      <c r="F4" s="755"/>
      <c r="G4" s="755"/>
      <c r="H4" s="755"/>
      <c r="I4" s="755"/>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670" t="s">
        <v>576</v>
      </c>
      <c r="C6" s="670"/>
      <c r="D6" s="671"/>
      <c r="E6" s="756" t="s">
        <v>577</v>
      </c>
      <c r="F6" s="757"/>
      <c r="G6" s="757"/>
      <c r="H6" s="757"/>
      <c r="I6" s="758"/>
      <c r="J6" s="227" t="str">
        <f>IF(AND('Mapa final SI'!$AC$10="Muy Alta",'Mapa final SI'!$AE$10="Leve"),CONCATENATE("R1C",'Mapa final SI'!$S$10),"")</f>
        <v/>
      </c>
      <c r="K6" s="228" t="str">
        <f>IF(AND('Mapa final SI'!$AC$11="Muy Alta",'Mapa final SI'!$AE$11="Leve"),CONCATENATE("R1C",'Mapa final SI'!$S$11),"")</f>
        <v/>
      </c>
      <c r="L6" s="228" t="str">
        <f>IF(AND('Mapa final SI'!$AC$12="Muy Alta",'Mapa final SI'!$AE$12="Leve"),CONCATENATE("R1C",'Mapa final SI'!$S$12),"")</f>
        <v/>
      </c>
      <c r="M6" s="228" t="str">
        <f>IF(AND('Mapa final'!$AC$13="Muy Alta",'Mapa final'!$AE$13="Leve"),CONCATENATE("R1C",'Mapa final'!$S$13),"")</f>
        <v/>
      </c>
      <c r="N6" s="228" t="str">
        <f>IF(AND('Mapa final'!$AC$14="Muy Alta",'Mapa final'!$AE$14="Leve"),CONCATENATE("R1C",'Mapa final'!$S$14),"")</f>
        <v/>
      </c>
      <c r="O6" s="229" t="str">
        <f>IF(AND('Mapa final'!$AC$15="Muy Alta",'Mapa final'!$AE$15="Leve"),CONCATENATE("R1C",'Mapa final'!$S$15),"")</f>
        <v/>
      </c>
      <c r="P6" s="227" t="str">
        <f>IF(AND('Mapa final'!$AC$10="Muy Alta",'Mapa final'!$AE$10="Menor"),CONCATENATE("R1C",'Mapa final'!$S$10),"")</f>
        <v/>
      </c>
      <c r="Q6" s="228" t="str">
        <f>IF(AND('Mapa final'!$AC$11="Muy Alta",'Mapa final'!$AE$11="Menor"),CONCATENATE("R1C",'Mapa final'!$S$11),"")</f>
        <v/>
      </c>
      <c r="R6" s="228" t="str">
        <f>IF(AND('Mapa final'!$AC$12="Muy Alta",'Mapa final'!$AE$12="Menor"),CONCATENATE("R1C",'Mapa final'!$S$12),"")</f>
        <v/>
      </c>
      <c r="S6" s="228" t="str">
        <f>IF(AND('Mapa final'!$AC$13="Muy Alta",'Mapa final'!$AE$13="Menor"),CONCATENATE("R1C",'Mapa final'!$S$13),"")</f>
        <v/>
      </c>
      <c r="T6" s="228" t="str">
        <f>IF(AND('Mapa final'!$AC$14="Muy Alta",'Mapa final'!$AE$14="Menor"),CONCATENATE("R1C",'Mapa final'!$S$14),"")</f>
        <v/>
      </c>
      <c r="U6" s="229" t="str">
        <f>IF(AND('Mapa final'!$AC$15="Muy Alta",'Mapa final'!$AE$15="Menor"),CONCATENATE("R1C",'Mapa final'!$S$15),"")</f>
        <v/>
      </c>
      <c r="V6" s="227" t="str">
        <f>IF(AND('Mapa final'!$AC$10="Muy Alta",'Mapa final'!$AE$10="Moderado"),CONCATENATE("R1C",'Mapa final'!$S$10),"")</f>
        <v/>
      </c>
      <c r="W6" s="228" t="str">
        <f>IF(AND('Mapa final'!$AC$11="Muy Alta",'Mapa final'!$AE$11="Moderado"),CONCATENATE("R1C",'Mapa final'!$S$11),"")</f>
        <v/>
      </c>
      <c r="X6" s="228" t="str">
        <f>IF(AND('Mapa final'!$AC$12="Muy Alta",'Mapa final'!$AE$12="Moderado"),CONCATENATE("R1C",'Mapa final'!$S$12),"")</f>
        <v/>
      </c>
      <c r="Y6" s="228" t="str">
        <f>IF(AND('Mapa final'!$AC$13="Muy Alta",'Mapa final'!$AE$13="Moderado"),CONCATENATE("R1C",'Mapa final'!$S$13),"")</f>
        <v/>
      </c>
      <c r="Z6" s="228" t="str">
        <f>IF(AND('Mapa final'!$AC$14="Muy Alta",'Mapa final'!$AE$14="Moderado"),CONCATENATE("R1C",'Mapa final'!$S$14),"")</f>
        <v/>
      </c>
      <c r="AA6" s="229" t="str">
        <f>IF(AND('Mapa final'!$AC$15="Muy Alta",'Mapa final'!$AE$15="Moderado"),CONCATENATE("R1C",'Mapa final'!$S$15),"")</f>
        <v/>
      </c>
      <c r="AB6" s="227" t="str">
        <f>IF(AND('Mapa final SI'!$AC$10="Muy Alta",'Mapa final SI'!$AE$10="Mayor"),CONCATENATE("R1C",'Mapa final SI'!$S$10),"")</f>
        <v/>
      </c>
      <c r="AC6" s="228" t="str">
        <f>IF(AND('Mapa final'!$AC$11="Muy Alta",'Mapa final'!$AE$11="Mayor"),CONCATENATE("R1C",'Mapa final'!$S$11),"")</f>
        <v/>
      </c>
      <c r="AD6" s="228" t="str">
        <f>IF(AND('Mapa final'!$AC$12="Muy Alta",'Mapa final'!$AE$12="Mayor"),CONCATENATE("R1C",'Mapa final'!$S$12),"")</f>
        <v/>
      </c>
      <c r="AE6" s="228" t="str">
        <f>IF(AND('Mapa final'!$AC$13="Muy Alta",'Mapa final'!$AE$13="Mayor"),CONCATENATE("R1C",'Mapa final'!$S$13),"")</f>
        <v/>
      </c>
      <c r="AF6" s="228" t="str">
        <f>IF(AND('Mapa final'!$AC$14="Muy Alta",'Mapa final'!$AE$14="Mayor"),CONCATENATE("R1C",'Mapa final'!$S$14),"")</f>
        <v/>
      </c>
      <c r="AG6" s="229" t="str">
        <f>IF(AND('Mapa final'!$AC$15="Muy Alta",'Mapa final'!$AE$15="Mayor"),CONCATENATE("R1C",'Mapa final'!$S$15),"")</f>
        <v/>
      </c>
      <c r="AH6" s="230" t="str">
        <f>IF(AND('Mapa final'!$AC$10="Muy Alta",'Mapa final'!$AE$10="Catastrófico"),CONCATENATE("R1C",'Mapa final'!$S$10),"")</f>
        <v/>
      </c>
      <c r="AI6" s="231" t="str">
        <f>IF(AND('Mapa final'!$AC$11="Muy Alta",'Mapa final'!$AE$11="Catastrófico"),CONCATENATE("R1C",'Mapa final'!$S$11),"")</f>
        <v/>
      </c>
      <c r="AJ6" s="231" t="str">
        <f>IF(AND('Mapa final'!$AC$12="Muy Alta",'Mapa final'!$AE$12="Catastrófico"),CONCATENATE("R1C",'Mapa final'!$S$12),"")</f>
        <v/>
      </c>
      <c r="AK6" s="231" t="str">
        <f>IF(AND('Mapa final'!$AC$13="Muy Alta",'Mapa final'!$AE$13="Catastrófico"),CONCATENATE("R1C",'Mapa final'!$S$13),"")</f>
        <v/>
      </c>
      <c r="AL6" s="231" t="str">
        <f>IF(AND('Mapa final'!$AC$14="Muy Alta",'Mapa final'!$AE$14="Catastrófico"),CONCATENATE("R1C",'Mapa final'!$S$14),"")</f>
        <v/>
      </c>
      <c r="AM6" s="232" t="str">
        <f>IF(AND('Mapa final'!$AC$15="Muy Alta",'Mapa final'!$AE$15="Catastrófico"),CONCATENATE("R1C",'Mapa final'!$S$15),"")</f>
        <v/>
      </c>
      <c r="AN6" s="14"/>
      <c r="AO6" s="765" t="s">
        <v>578</v>
      </c>
      <c r="AP6" s="766"/>
      <c r="AQ6" s="766"/>
      <c r="AR6" s="766"/>
      <c r="AS6" s="766"/>
      <c r="AT6" s="767"/>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670"/>
      <c r="C7" s="670"/>
      <c r="D7" s="671"/>
      <c r="E7" s="759"/>
      <c r="F7" s="760"/>
      <c r="G7" s="760"/>
      <c r="H7" s="760"/>
      <c r="I7" s="761"/>
      <c r="J7" s="233" t="str">
        <f>IF(AND('Mapa final SI'!$AC$16="Muy Alta",'Mapa final SI'!$AE$16="Leve"),CONCATENATE("R2C",'Mapa final SI'!$S$16),"")</f>
        <v/>
      </c>
      <c r="K7" s="234" t="str">
        <f>IF(AND('Mapa final SI'!$AC$17="Muy Alta",'Mapa final SI'!$AE$17="Leve"),CONCATENATE("R2C",'Mapa final SI'!$S$17),"")</f>
        <v/>
      </c>
      <c r="L7" s="234" t="str">
        <f>IF(AND('Mapa final SI'!$AC$18="Muy Alta",'Mapa final SI'!$AE$18="Leve"),CONCATENATE("R2C",'Mapa final SI'!$S$18),"")</f>
        <v/>
      </c>
      <c r="M7" s="234" t="str">
        <f>IF(AND('Mapa final SI'!$AC$19="Muy Alta",'Mapa final SI'!$AE$19="Leve"),CONCATENATE("R2C",'Mapa final SI'!$S$19),"")</f>
        <v/>
      </c>
      <c r="N7" s="234" t="str">
        <f>IF(AND('Mapa final SI'!$AC$20="Muy Alta",'Mapa final SI'!$AE$20="Leve"),CONCATENATE("R2C",'Mapa final SI'!$S$20),"")</f>
        <v/>
      </c>
      <c r="O7" s="235" t="str">
        <f>IF(AND('Mapa final SI'!$AC$21="Muy Alta",'Mapa final SI'!$AE$21="Leve"),CONCATENATE("R2C",'Mapa final SI'!$S$21),"")</f>
        <v/>
      </c>
      <c r="P7" s="233" t="str">
        <f>IF(AND('Mapa final SI'!$AC$16="Muy Alta",'Mapa final SI'!$AE$16="Menor"),CONCATENATE("R2C",'Mapa final SI'!$S$16),"")</f>
        <v/>
      </c>
      <c r="Q7" s="234" t="str">
        <f>IF(AND('Mapa final SI'!$AC$17="Muy Alta",'Mapa final SI'!$AE$17="Menor"),CONCATENATE("R2C",'Mapa final SI'!$S$17),"")</f>
        <v/>
      </c>
      <c r="R7" s="234" t="str">
        <f>IF(AND('Mapa final SI'!$AC$18="Muy Alta",'Mapa final SI'!$AE$18="Menor"),CONCATENATE("R2C",'Mapa final SI'!$S$18),"")</f>
        <v/>
      </c>
      <c r="S7" s="234" t="str">
        <f>IF(AND('Mapa final SI'!$AC$19="Muy Alta",'Mapa final SI'!$AE$19="Menor"),CONCATENATE("R2C",'Mapa final SI'!$S$19),"")</f>
        <v/>
      </c>
      <c r="T7" s="234" t="str">
        <f>IF(AND('Mapa final SI'!$AC$20="Muy Alta",'Mapa final SI'!$AE$20="Menor"),CONCATENATE("R2C",'Mapa final SI'!$S$20),"")</f>
        <v/>
      </c>
      <c r="U7" s="235" t="str">
        <f>IF(AND('Mapa final SI'!$AC$21="Muy Alta",'Mapa final SI'!$AE$21="Menor"),CONCATENATE("R2C",'Mapa final SI'!$S$21),"")</f>
        <v/>
      </c>
      <c r="V7" s="233" t="str">
        <f>IF(AND('Mapa final SI'!$AC$16="Muy Alta",'Mapa final SI'!$AE$16="Moderado"),CONCATENATE("R2C",'Mapa final SI'!$S$16),"")</f>
        <v/>
      </c>
      <c r="W7" s="234" t="str">
        <f>IF(AND('Mapa final SI'!$AC$17="Muy Alta",'Mapa final SI'!$AE$17="Moderado"),CONCATENATE("R2C",'Mapa final SI'!$S$17),"")</f>
        <v/>
      </c>
      <c r="X7" s="234" t="str">
        <f>IF(AND('Mapa final SI'!$AC$18="Muy Alta",'Mapa final SI'!$AE$18="Moderado"),CONCATENATE("R2C",'Mapa final SI'!$S$18),"")</f>
        <v/>
      </c>
      <c r="Y7" s="234" t="str">
        <f>IF(AND('Mapa final SI'!$AC$19="Muy Alta",'Mapa final SI'!$AE$19="Moderado"),CONCATENATE("R2C",'Mapa final SI'!$S$19),"")</f>
        <v/>
      </c>
      <c r="Z7" s="234" t="str">
        <f>IF(AND('Mapa final SI'!$AC$20="Muy Alta",'Mapa final SI'!$AE$20="Moderado"),CONCATENATE("R2C",'Mapa final SI'!$S$20),"")</f>
        <v/>
      </c>
      <c r="AA7" s="235" t="str">
        <f>IF(AND('Mapa final SI'!$AC$21="Muy Alta",'Mapa final SI'!$AE$21="Moderado"),CONCATENATE("R2C",'Mapa final SI'!$S$21),"")</f>
        <v/>
      </c>
      <c r="AB7" s="233" t="str">
        <f>IF(AND('Mapa final SI'!$AC$16="Muy Alta",'Mapa final SI'!$AE$16="Mayor"),CONCATENATE("R2C",'Mapa final SI'!$S$16),"")</f>
        <v/>
      </c>
      <c r="AC7" s="234" t="str">
        <f>IF(AND('Mapa final SI'!$AC$17="Muy Alta",'Mapa final SI'!$AE$17="Mayor"),CONCATENATE("R2C",'Mapa final SI'!$S$17),"")</f>
        <v/>
      </c>
      <c r="AD7" s="234" t="str">
        <f>IF(AND('Mapa final SI'!$AC$18="Muy Alta",'Mapa final SI'!$AE$18="Mayor"),CONCATENATE("R2C",'Mapa final SI'!$S$18),"")</f>
        <v/>
      </c>
      <c r="AE7" s="234" t="str">
        <f>IF(AND('Mapa final SI'!$AC$19="Muy Alta",'Mapa final SI'!$AE$19="Mayor"),CONCATENATE("R2C",'Mapa final SI'!$S$19),"")</f>
        <v/>
      </c>
      <c r="AF7" s="234" t="str">
        <f>IF(AND('Mapa final SI'!$AC$20="Muy Alta",'Mapa final SI'!$AE$20="Mayor"),CONCATENATE("R2C",'Mapa final SI'!$S$20),"")</f>
        <v/>
      </c>
      <c r="AG7" s="235" t="str">
        <f>IF(AND('Mapa final SI'!$AC$21="Muy Alta",'Mapa final SI'!$AE$21="Mayor"),CONCATENATE("R2C",'Mapa final SI'!$S$21),"")</f>
        <v/>
      </c>
      <c r="AH7" s="236" t="str">
        <f>IF(AND('Mapa final SI'!$AC$16="Muy Alta",'Mapa final SI'!$AE$16="Catastrófico"),CONCATENATE("R2C",'Mapa final SI'!$S$16),"")</f>
        <v/>
      </c>
      <c r="AI7" s="237" t="str">
        <f>IF(AND('Mapa final SI'!$AC$17="Muy Alta",'Mapa final SI'!$AE$17="Catastrófico"),CONCATENATE("R2C",'Mapa final SI'!$S$17),"")</f>
        <v/>
      </c>
      <c r="AJ7" s="237" t="str">
        <f>IF(AND('Mapa final SI'!$AC$18="Muy Alta",'Mapa final SI'!$AE$18="Catastrófico"),CONCATENATE("R2C",'Mapa final SI'!$S$18),"")</f>
        <v/>
      </c>
      <c r="AK7" s="237" t="str">
        <f>IF(AND('Mapa final SI'!$AC$19="Muy Alta",'Mapa final SI'!$AE$19="Catastrófico"),CONCATENATE("R2C",'Mapa final SI'!$S$19),"")</f>
        <v/>
      </c>
      <c r="AL7" s="237" t="str">
        <f>IF(AND('Mapa final SI'!$AC$20="Muy Alta",'Mapa final SI'!$AE$20="Catastrófico"),CONCATENATE("R2C",'Mapa final SI'!$S$20),"")</f>
        <v/>
      </c>
      <c r="AM7" s="238" t="str">
        <f>IF(AND('Mapa final SI'!$AC$21="Muy Alta",'Mapa final SI'!$AE$21="Catastrófico"),CONCATENATE("R2C",'Mapa final SI'!$S$21),"")</f>
        <v/>
      </c>
      <c r="AN7" s="14"/>
      <c r="AO7" s="768"/>
      <c r="AP7" s="769"/>
      <c r="AQ7" s="769"/>
      <c r="AR7" s="769"/>
      <c r="AS7" s="769"/>
      <c r="AT7" s="770"/>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670"/>
      <c r="C8" s="670"/>
      <c r="D8" s="671"/>
      <c r="E8" s="759"/>
      <c r="F8" s="760"/>
      <c r="G8" s="760"/>
      <c r="H8" s="760"/>
      <c r="I8" s="761"/>
      <c r="J8" s="233" t="str">
        <f>IF(AND('Mapa final SI'!$AC$22="Muy Alta",'Mapa final SI'!$AE$22="Leve"),CONCATENATE("R3C",'Mapa final SI'!$S$22),"")</f>
        <v/>
      </c>
      <c r="K8" s="234" t="str">
        <f>IF(AND('Mapa final SI'!$AC$23="Muy Alta",'Mapa final SI'!$AE$23="Leve"),CONCATENATE("R3C",'Mapa final SI'!$S$23),"")</f>
        <v/>
      </c>
      <c r="L8" s="234" t="str">
        <f>IF(AND('Mapa final SI'!$AC$24="Muy Alta",'Mapa final SI'!$AE$24="Leve"),CONCATENATE("R3C",'Mapa final SI'!$S$24),"")</f>
        <v/>
      </c>
      <c r="M8" s="234" t="str">
        <f>IF(AND('Mapa final SI'!$AC$25="Muy Alta",'Mapa final SI'!$AE$25="Leve"),CONCATENATE("R3C",'Mapa final SI'!$S$25),"")</f>
        <v/>
      </c>
      <c r="N8" s="234" t="str">
        <f>IF(AND('Mapa final SI'!$AC$26="Muy Alta",'Mapa final SI'!$AE$26="Leve"),CONCATENATE("R3C",'Mapa final SI'!$S$26),"")</f>
        <v/>
      </c>
      <c r="O8" s="235" t="str">
        <f>IF(AND('Mapa final SI'!$AC$27="Muy Alta",'Mapa final SI'!$AE$27="Leve"),CONCATENATE("R3C",'Mapa final SI'!$S$27),"")</f>
        <v/>
      </c>
      <c r="P8" s="233" t="str">
        <f>IF(AND('Mapa final SI'!$AC$22="Muy Alta",'Mapa final SI'!$AE$22="Menor"),CONCATENATE("R3C",'Mapa final SI'!$S$22),"")</f>
        <v/>
      </c>
      <c r="Q8" s="234" t="str">
        <f>IF(AND('Mapa final SI'!$AC$23="Muy Alta",'Mapa final SI'!$AE$23="Menor"),CONCATENATE("R3C",'Mapa final SI'!$S$23),"")</f>
        <v/>
      </c>
      <c r="R8" s="234" t="str">
        <f>IF(AND('Mapa final SI'!$AC$24="Muy Alta",'Mapa final SI'!$AE$24="Menor"),CONCATENATE("R3C",'Mapa final SI'!$S$24),"")</f>
        <v/>
      </c>
      <c r="S8" s="234" t="str">
        <f>IF(AND('Mapa final SI'!$AC$25="Muy Alta",'Mapa final SI'!$AE$25="Menor"),CONCATENATE("R3C",'Mapa final SI'!$S$25),"")</f>
        <v/>
      </c>
      <c r="T8" s="234" t="str">
        <f>IF(AND('Mapa final SI'!$AC$26="Muy Alta",'Mapa final SI'!$AE$26="Menor"),CONCATENATE("R3C",'Mapa final SI'!$S$26),"")</f>
        <v/>
      </c>
      <c r="U8" s="235" t="str">
        <f>IF(AND('Mapa final SI'!$AC$27="Muy Alta",'Mapa final SI'!$AE$27="Menor"),CONCATENATE("R3C",'Mapa final SI'!$S$27),"")</f>
        <v/>
      </c>
      <c r="V8" s="233" t="str">
        <f>IF(AND('Mapa final SI'!$AC$22="Muy Alta",'Mapa final SI'!$AE$22="Moderado"),CONCATENATE("R3C",'Mapa final SI'!$S$22),"")</f>
        <v/>
      </c>
      <c r="W8" s="234" t="str">
        <f>IF(AND('Mapa final SI'!$AC$23="Muy Alta",'Mapa final SI'!$AE$23="Moderado"),CONCATENATE("R3C",'Mapa final SI'!$S$23),"")</f>
        <v/>
      </c>
      <c r="X8" s="234" t="str">
        <f>IF(AND('Mapa final SI'!$AC$24="Muy Alta",'Mapa final SI'!$AE$24="Moderado"),CONCATENATE("R3C",'Mapa final SI'!$S$24),"")</f>
        <v/>
      </c>
      <c r="Y8" s="234" t="str">
        <f>IF(AND('Mapa final SI'!$AC$25="Muy Alta",'Mapa final SI'!$AE$25="Moderado"),CONCATENATE("R3C",'Mapa final SI'!$S$25),"")</f>
        <v/>
      </c>
      <c r="Z8" s="234" t="str">
        <f>IF(AND('Mapa final SI'!$AC$26="Muy Alta",'Mapa final SI'!$AE$26="Moderado"),CONCATENATE("R3C",'Mapa final SI'!$S$26),"")</f>
        <v/>
      </c>
      <c r="AA8" s="235" t="str">
        <f>IF(AND('Mapa final SI'!$AC$27="Muy Alta",'Mapa final SI'!$AE$27="Moderado"),CONCATENATE("R3C",'Mapa final SI'!$S$27),"")</f>
        <v/>
      </c>
      <c r="AB8" s="233" t="str">
        <f>IF(AND('Mapa final SI'!$AC$22="Muy Alta",'Mapa final SI'!$AE$22="Mayor"),CONCATENATE("R3C",'Mapa final SI'!$S$22),"")</f>
        <v/>
      </c>
      <c r="AC8" s="234" t="str">
        <f>IF(AND('Mapa final SI'!$AC$23="Muy Alta",'Mapa final SI'!$AE$23="Mayor"),CONCATENATE("R3C",'Mapa final SI'!$S$23),"")</f>
        <v/>
      </c>
      <c r="AD8" s="234" t="str">
        <f>IF(AND('Mapa final SI'!$AC$24="Muy Alta",'Mapa final SI'!$AE$24="Mayor"),CONCATENATE("R3C",'Mapa final SI'!$S$24),"")</f>
        <v/>
      </c>
      <c r="AE8" s="234" t="str">
        <f>IF(AND('Mapa final SI'!$AC$25="Muy Alta",'Mapa final SI'!$AE$25="Mayor"),CONCATENATE("R3C",'Mapa final SI'!$S$25),"")</f>
        <v/>
      </c>
      <c r="AF8" s="234" t="str">
        <f>IF(AND('Mapa final SI'!$AC$26="Muy Alta",'Mapa final SI'!$AE$26="Mayor"),CONCATENATE("R3C",'Mapa final SI'!$S$26),"")</f>
        <v/>
      </c>
      <c r="AG8" s="235" t="str">
        <f>IF(AND('Mapa final SI'!$AC$27="Muy Alta",'Mapa final SI'!$AE$27="Mayor"),CONCATENATE("R3C",'Mapa final SI'!$S$27),"")</f>
        <v/>
      </c>
      <c r="AH8" s="236" t="str">
        <f>IF(AND('Mapa final SI'!$AC$22="Muy Alta",'Mapa final SI'!$AE$22="Catastrófico"),CONCATENATE("R3C",'Mapa final SI'!$S$22),"")</f>
        <v/>
      </c>
      <c r="AI8" s="237" t="str">
        <f>IF(AND('Mapa final SI'!$AC$23="Muy Alta",'Mapa final SI'!$AE$23="Catastrófico"),CONCATENATE("R3C",'Mapa final SI'!$S$23),"")</f>
        <v/>
      </c>
      <c r="AJ8" s="237" t="str">
        <f>IF(AND('Mapa final SI'!$AC$24="Muy Alta",'Mapa final SI'!$AE$24="Catastrófico"),CONCATENATE("R3C",'Mapa final SI'!$S$24),"")</f>
        <v/>
      </c>
      <c r="AK8" s="237" t="str">
        <f>IF(AND('Mapa final SI'!$AC$25="Muy Alta",'Mapa final SI'!$AE$25="Catastrófico"),CONCATENATE("R3C",'Mapa final SI'!$S$25),"")</f>
        <v/>
      </c>
      <c r="AL8" s="237" t="str">
        <f>IF(AND('Mapa final SI'!$AC$26="Muy Alta",'Mapa final SI'!$AE$26="Catastrófico"),CONCATENATE("R3C",'Mapa final SI'!$S$26),"")</f>
        <v/>
      </c>
      <c r="AM8" s="238" t="str">
        <f>IF(AND('Mapa final SI'!$AC$27="Muy Alta",'Mapa final SI'!$AE$27="Catastrófico"),CONCATENATE("R3C",'Mapa final SI'!$S$27),"")</f>
        <v/>
      </c>
      <c r="AN8" s="14"/>
      <c r="AO8" s="768"/>
      <c r="AP8" s="769"/>
      <c r="AQ8" s="769"/>
      <c r="AR8" s="769"/>
      <c r="AS8" s="769"/>
      <c r="AT8" s="770"/>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670"/>
      <c r="C9" s="670"/>
      <c r="D9" s="671"/>
      <c r="E9" s="759"/>
      <c r="F9" s="760"/>
      <c r="G9" s="760"/>
      <c r="H9" s="760"/>
      <c r="I9" s="761"/>
      <c r="J9" s="233" t="str">
        <f>IF(AND('Mapa final SI'!$AC$28="Muy Alta",'Mapa final SI'!$AE$28="Leve"),CONCATENATE("R4C",'Mapa final SI'!$S$28),"")</f>
        <v/>
      </c>
      <c r="K9" s="234" t="str">
        <f>IF(AND('Mapa final SI'!$AC$29="Muy Alta",'Mapa final SI'!$AE$29="Leve"),CONCATENATE("R4C",'Mapa final SI'!$S$29),"")</f>
        <v/>
      </c>
      <c r="L9" s="234" t="str">
        <f>IF(AND('Mapa final SI'!$AC$30="Muy Alta",'Mapa final SI'!$AE$30="Leve"),CONCATENATE("R4C",'Mapa final SI'!$S$30),"")</f>
        <v/>
      </c>
      <c r="M9" s="234" t="str">
        <f>IF(AND('Mapa final SI'!$AC$31="Muy Alta",'Mapa final SI'!$AE$31="Leve"),CONCATENATE("R4C",'Mapa final SI'!$S$31),"")</f>
        <v/>
      </c>
      <c r="N9" s="234" t="str">
        <f>IF(AND('Mapa final SI'!$AC$32="Muy Alta",'Mapa final SI'!$AE$32="Leve"),CONCATENATE("R4C",'Mapa final SI'!$S$32),"")</f>
        <v/>
      </c>
      <c r="O9" s="235" t="str">
        <f>IF(AND('Mapa final SI'!$AC$33="Muy Alta",'Mapa final SI'!$AE$33="Leve"),CONCATENATE("R4C",'Mapa final SI'!$S$33),"")</f>
        <v/>
      </c>
      <c r="P9" s="233" t="str">
        <f>IF(AND('Mapa final'!$AC$28="Muy Alta",'Mapa final'!$AE$28="Menor"),CONCATENATE("R4C",'Mapa final'!$S$28),"")</f>
        <v/>
      </c>
      <c r="Q9" s="234" t="str">
        <f>IF(AND('Mapa final SI'!$AC$29="Muy Alta",'Mapa final SI'!$AE$29="Menor"),CONCATENATE("R4C",'Mapa final SI'!$S$29),"")</f>
        <v/>
      </c>
      <c r="R9" s="234" t="str">
        <f>IF(AND('Mapa final SI'!$AC$30="Muy Alta",'Mapa final SI'!$AE$30="Menor"),CONCATENATE("R4C",'Mapa final SI'!$S$30),"")</f>
        <v/>
      </c>
      <c r="S9" s="234" t="str">
        <f>IF(AND('Mapa final SI'!$AC$31="Muy Alta",'Mapa final SI'!$AE$31="Menor"),CONCATENATE("R4C",'Mapa final SI'!$S$31),"")</f>
        <v/>
      </c>
      <c r="T9" s="234" t="str">
        <f>IF(AND('Mapa final SI'!$AC$32="Muy Alta",'Mapa final SI'!$AE$32="Menor"),CONCATENATE("R4C",'Mapa final SI'!$S$32),"")</f>
        <v/>
      </c>
      <c r="U9" s="235" t="str">
        <f>IF(AND('Mapa final SI'!$AC$33="Muy Alta",'Mapa final SI'!$AE$33="Menor"),CONCATENATE("R4C",'Mapa final SI'!$S$33),"")</f>
        <v/>
      </c>
      <c r="V9" s="233" t="str">
        <f>IF(AND('Mapa final SI'!$AC$28="Muy Alta",'Mapa final SI'!$AE$28="Moderado"),CONCATENATE("R4C",'Mapa final SI'!$S$28),"")</f>
        <v/>
      </c>
      <c r="W9" s="234" t="str">
        <f>IF(AND('Mapa final SI'!$AC$29="Muy Alta",'Mapa final SI'!$AE$29="Moderado"),CONCATENATE("R4C",'Mapa final SI'!$S$29),"")</f>
        <v/>
      </c>
      <c r="X9" s="234" t="str">
        <f>IF(AND('Mapa final SI'!$AC$30="Muy Alta",'Mapa final SI'!$AE$30="Moderado"),CONCATENATE("R4C",'Mapa final SI'!$S$30),"")</f>
        <v/>
      </c>
      <c r="Y9" s="234" t="str">
        <f>IF(AND('Mapa final SI'!$AC$31="Muy Alta",'Mapa final SI'!$AE$31="Moderado"),CONCATENATE("R4C",'Mapa final SI'!$S$31),"")</f>
        <v/>
      </c>
      <c r="Z9" s="234" t="str">
        <f>IF(AND('Mapa final SI'!$AC$32="Muy Alta",'Mapa final SI'!$AE$32="Moderado"),CONCATENATE("R4C",'Mapa final SI'!$S$32),"")</f>
        <v/>
      </c>
      <c r="AA9" s="235" t="str">
        <f>IF(AND('Mapa final SI'!$AC$33="Muy Alta",'Mapa final SI'!$AE$33="Moderado"),CONCATENATE("R4C",'Mapa final SI'!$S$33),"")</f>
        <v/>
      </c>
      <c r="AB9" s="233" t="str">
        <f>IF(AND('Mapa final SI'!$AC$28="Muy Alta",'Mapa final SI'!$AE$28="Mayor"),CONCATENATE("R4C",'Mapa final SI'!$S$28),"")</f>
        <v/>
      </c>
      <c r="AC9" s="234" t="str">
        <f>IF(AND('Mapa final SI'!$AC$29="Muy Alta",'Mapa final SI'!$AE$29="Mayor"),CONCATENATE("R4C",'Mapa final SI'!$S$29),"")</f>
        <v/>
      </c>
      <c r="AD9" s="234" t="str">
        <f>IF(AND('Mapa final SI'!$AC$30="Muy Alta",'Mapa final SI'!$AE$30="Mayor"),CONCATENATE("R4C",'Mapa final SI'!$S$30),"")</f>
        <v/>
      </c>
      <c r="AE9" s="234" t="str">
        <f>IF(AND('Mapa final SI'!$AC$31="Muy Alta",'Mapa final SI'!$AE$31="Mayor"),CONCATENATE("R4C",'Mapa final SI'!$S$31),"")</f>
        <v/>
      </c>
      <c r="AF9" s="234" t="str">
        <f>IF(AND('Mapa final SI'!$AC$32="Muy Alta",'Mapa final SI'!$AE$32="Mayor"),CONCATENATE("R4C",'Mapa final SI'!$S$32),"")</f>
        <v/>
      </c>
      <c r="AG9" s="235" t="str">
        <f>IF(AND('Mapa final SI'!$AC$33="Muy Alta",'Mapa final SI'!$AE$33="Mayor"),CONCATENATE("R4C",'Mapa final SI'!$S$33),"")</f>
        <v/>
      </c>
      <c r="AH9" s="236" t="str">
        <f>IF(AND('Mapa final SI'!$AC$28="Muy Alta",'Mapa final SI'!$AE$28="Catastrófico"),CONCATENATE("R4C",'Mapa final SI'!$S$28),"")</f>
        <v/>
      </c>
      <c r="AI9" s="237" t="str">
        <f>IF(AND('Mapa final SI'!$AC$29="Muy Alta",'Mapa final SI'!$AE$29="Catastrófico"),CONCATENATE("R4C",'Mapa final SI'!$S$29),"")</f>
        <v/>
      </c>
      <c r="AJ9" s="237" t="str">
        <f>IF(AND('Mapa final SI'!$AC$30="Muy Alta",'Mapa final SI'!$AE$30="Catastrófico"),CONCATENATE("R4C",'Mapa final SI'!$S$30),"")</f>
        <v/>
      </c>
      <c r="AK9" s="237" t="str">
        <f>IF(AND('Mapa final SI'!$AC$31="Muy Alta",'Mapa final SI'!$AE$31="Catastrófico"),CONCATENATE("R4C",'Mapa final SI'!$S$31),"")</f>
        <v/>
      </c>
      <c r="AL9" s="237" t="str">
        <f>IF(AND('Mapa final SI'!$AC$32="Muy Alta",'Mapa final SI'!$AE$32="Catastrófico"),CONCATENATE("R4C",'Mapa final SI'!$S$32),"")</f>
        <v/>
      </c>
      <c r="AM9" s="238" t="str">
        <f>IF(AND('Mapa final SI'!$AC$33="Muy Alta",'Mapa final SI'!$AE$33="Catastrófico"),CONCATENATE("R4C",'Mapa final SI'!$S$33),"")</f>
        <v/>
      </c>
      <c r="AN9" s="14"/>
      <c r="AO9" s="768"/>
      <c r="AP9" s="769"/>
      <c r="AQ9" s="769"/>
      <c r="AR9" s="769"/>
      <c r="AS9" s="769"/>
      <c r="AT9" s="770"/>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670"/>
      <c r="C10" s="670"/>
      <c r="D10" s="671"/>
      <c r="E10" s="759"/>
      <c r="F10" s="760"/>
      <c r="G10" s="760"/>
      <c r="H10" s="760"/>
      <c r="I10" s="761"/>
      <c r="J10" s="233" t="str">
        <f>IF(AND('Mapa final SI'!$AC$34="Muy Alta",'Mapa final SI'!$AE$34="Leve"),CONCATENATE("R5C",'Mapa final SI'!$S$34),"")</f>
        <v/>
      </c>
      <c r="K10" s="234" t="str">
        <f>IF(AND('Mapa final SI'!$AC$35="Muy Alta",'Mapa final SI'!$AE$35="Leve"),CONCATENATE("R5C",'Mapa final SI'!$S$35),"")</f>
        <v/>
      </c>
      <c r="L10" s="234" t="str">
        <f>IF(AND('Mapa final SI'!$AC$36="Muy Alta",'Mapa final SI'!$AE$36="Leve"),CONCATENATE("R5C",'Mapa final SI'!$S$36),"")</f>
        <v/>
      </c>
      <c r="M10" s="234" t="str">
        <f>IF(AND('Mapa final SI'!$AC$37="Muy Alta",'Mapa final SI'!$AE$37="Leve"),CONCATENATE("R5C",'Mapa final SI'!$S$37),"")</f>
        <v/>
      </c>
      <c r="N10" s="234" t="str">
        <f>IF(AND('Mapa final SI'!$AC$38="Muy Alta",'Mapa final SI'!$AE$38="Leve"),CONCATENATE("R5C",'Mapa final SI'!$S$38),"")</f>
        <v/>
      </c>
      <c r="O10" s="235" t="str">
        <f>IF(AND('Mapa final SI'!$AC$39="Muy Alta",'Mapa final SI'!$AE$39="Leve"),CONCATENATE("R5C",'Mapa final SI'!$S$39),"")</f>
        <v/>
      </c>
      <c r="P10" s="233" t="str">
        <f>IF(AND('Mapa final SI'!$AC$34="Muy Alta",'Mapa final SI'!$AE$34="Menor"),CONCATENATE("R5C",'Mapa final SI'!$S$34),"")</f>
        <v/>
      </c>
      <c r="Q10" s="234" t="str">
        <f>IF(AND('Mapa final SI'!$AC$35="Muy Alta",'Mapa final SI'!$AE$35="Menor"),CONCATENATE("R5C",'Mapa final SI'!$S$35),"")</f>
        <v/>
      </c>
      <c r="R10" s="234" t="str">
        <f>IF(AND('Mapa final SI'!$AC$36="Muy Alta",'Mapa final SI'!$AE$36="Menor"),CONCATENATE("R5C",'Mapa final SI'!$S$36),"")</f>
        <v/>
      </c>
      <c r="S10" s="234" t="str">
        <f>IF(AND('Mapa final SI'!$AC$37="Muy Alta",'Mapa final SI'!$AE$37="Menor"),CONCATENATE("R5C",'Mapa final SI'!$S$37),"")</f>
        <v/>
      </c>
      <c r="T10" s="234" t="str">
        <f>IF(AND('Mapa final SI'!$AC$38="Muy Alta",'Mapa final SI'!$AE$38="Menor"),CONCATENATE("R5C",'Mapa final SI'!$S$38),"")</f>
        <v/>
      </c>
      <c r="U10" s="235" t="str">
        <f>IF(AND('Mapa final SI'!$AC$39="Muy Alta",'Mapa final SI'!$AE$39="Menor"),CONCATENATE("R5C",'Mapa final SI'!$S$39),"")</f>
        <v/>
      </c>
      <c r="V10" s="233" t="str">
        <f>IF(AND('Mapa final SI'!$AC$34="Muy Alta",'Mapa final SI'!$AE$34="Moderado"),CONCATENATE("R5C",'Mapa final SI'!$S$34),"")</f>
        <v/>
      </c>
      <c r="W10" s="234" t="str">
        <f>IF(AND('Mapa final SI'!$AC$35="Muy Alta",'Mapa final SI'!$AE$35="Moderado"),CONCATENATE("R5C",'Mapa final SI'!$S$35),"")</f>
        <v/>
      </c>
      <c r="X10" s="234" t="str">
        <f>IF(AND('Mapa final SI'!$AC$36="Muy Alta",'Mapa final SI'!$AE$36="Moderado"),CONCATENATE("R5C",'Mapa final SI'!$S$36),"")</f>
        <v/>
      </c>
      <c r="Y10" s="234" t="str">
        <f>IF(AND('Mapa final SI'!$AC$37="Muy Alta",'Mapa final SI'!$AE$37="Moderado"),CONCATENATE("R5C",'Mapa final SI'!$S$37),"")</f>
        <v/>
      </c>
      <c r="Z10" s="234" t="str">
        <f>IF(AND('Mapa final SI'!$AC$38="Muy Alta",'Mapa final SI'!$AE$38="Moderado"),CONCATENATE("R5C",'Mapa final SI'!$S$38),"")</f>
        <v/>
      </c>
      <c r="AA10" s="235" t="str">
        <f>IF(AND('Mapa final SI'!$AC$39="Muy Alta",'Mapa final SI'!$AE$39="Moderado"),CONCATENATE("R5C",'Mapa final SI'!$S$39),"")</f>
        <v/>
      </c>
      <c r="AB10" s="233" t="str">
        <f>IF(AND('Mapa final SI'!$AC$34="Muy Alta",'Mapa final SI'!$AE$34="Mayor"),CONCATENATE("R5C",'Mapa final SI'!$S$34),"")</f>
        <v/>
      </c>
      <c r="AC10" s="234" t="str">
        <f>IF(AND('Mapa final SI'!$AC$35="Muy Alta",'Mapa final SI'!$AE$35="Mayor"),CONCATENATE("R5C",'Mapa final SI'!$S$35),"")</f>
        <v/>
      </c>
      <c r="AD10" s="234" t="str">
        <f>IF(AND('Mapa final SI'!$AC$36="Muy Alta",'Mapa final SI'!$AE$36="Mayor"),CONCATENATE("R5C",'Mapa final SI'!$S$36),"")</f>
        <v/>
      </c>
      <c r="AE10" s="234" t="str">
        <f>IF(AND('Mapa final SI'!$AC$37="Muy Alta",'Mapa final SI'!$AE$37="Mayor"),CONCATENATE("R5C",'Mapa final SI'!$S$37),"")</f>
        <v/>
      </c>
      <c r="AF10" s="234" t="str">
        <f>IF(AND('Mapa final SI'!$AC$38="Muy Alta",'Mapa final SI'!$AE$38="Mayor"),CONCATENATE("R5C",'Mapa final SI'!$S$38),"")</f>
        <v/>
      </c>
      <c r="AG10" s="235" t="str">
        <f>IF(AND('Mapa final SI'!$AC$39="Muy Alta",'Mapa final SI'!$AE$39="Mayor"),CONCATENATE("R5C",'Mapa final SI'!$S$39),"")</f>
        <v/>
      </c>
      <c r="AH10" s="236" t="str">
        <f>IF(AND('Mapa final SI'!$AC$34="Muy Alta",'Mapa final SI'!$AE$34="Catastrófico"),CONCATENATE("R5C",'Mapa final SI'!$S$34),"")</f>
        <v/>
      </c>
      <c r="AI10" s="237" t="str">
        <f>IF(AND('Mapa final SI'!$AC$35="Muy Alta",'Mapa final SI'!$AE$35="Catastrófico"),CONCATENATE("R5C",'Mapa final SI'!$S$35),"")</f>
        <v/>
      </c>
      <c r="AJ10" s="237" t="str">
        <f>IF(AND('Mapa final SI'!$AC$36="Muy Alta",'Mapa final SI'!$AE$36="Catastrófico"),CONCATENATE("R5C",'Mapa final SI'!$S$36),"")</f>
        <v/>
      </c>
      <c r="AK10" s="237" t="str">
        <f>IF(AND('Mapa final SI'!$AC$37="Muy Alta",'Mapa final SI'!$AE$37="Catastrófico"),CONCATENATE("R5C",'Mapa final SI'!$S$37),"")</f>
        <v/>
      </c>
      <c r="AL10" s="237" t="str">
        <f>IF(AND('Mapa final SI'!$AC$38="Muy Alta",'Mapa final SI'!$AE$38="Catastrófico"),CONCATENATE("R5C",'Mapa final SI'!$S$38),"")</f>
        <v/>
      </c>
      <c r="AM10" s="238" t="str">
        <f>IF(AND('Mapa final SI'!$AC$39="Muy Alta",'Mapa final SI'!$AE$39="Catastrófico"),CONCATENATE("R5C",'Mapa final SI'!$S$39),"")</f>
        <v/>
      </c>
      <c r="AN10" s="14"/>
      <c r="AO10" s="768"/>
      <c r="AP10" s="769"/>
      <c r="AQ10" s="769"/>
      <c r="AR10" s="769"/>
      <c r="AS10" s="769"/>
      <c r="AT10" s="770"/>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670"/>
      <c r="C11" s="670"/>
      <c r="D11" s="671"/>
      <c r="E11" s="759"/>
      <c r="F11" s="760"/>
      <c r="G11" s="760"/>
      <c r="H11" s="760"/>
      <c r="I11" s="761"/>
      <c r="J11" s="233" t="str">
        <f>IF(AND('Mapa final SI'!$AC$40="Muy Alta",'Mapa final SI'!$AE$40="Leve"),CONCATENATE("R6C",'Mapa final SI'!$S$40),"")</f>
        <v/>
      </c>
      <c r="K11" s="234" t="str">
        <f>IF(AND('Mapa final SI'!$AC$41="Muy Alta",'Mapa final SI'!$AE$41="Leve"),CONCATENATE("R6C",'Mapa final SI'!$S$41),"")</f>
        <v/>
      </c>
      <c r="L11" s="234" t="str">
        <f>IF(AND('Mapa final SI'!$AC$42="Muy Alta",'Mapa final SI'!$AE$42="Leve"),CONCATENATE("R6C",'Mapa final SI'!$S$42),"")</f>
        <v/>
      </c>
      <c r="M11" s="234" t="str">
        <f>IF(AND('Mapa final SI'!$AC$43="Muy Alta",'Mapa final SI'!$AE$43="Leve"),CONCATENATE("R6C",'Mapa final SI'!$S$43),"")</f>
        <v/>
      </c>
      <c r="N11" s="234" t="str">
        <f>IF(AND('Mapa final SI'!$AC$44="Muy Alta",'Mapa final SI'!$AE$44="Leve"),CONCATENATE("R6C",'Mapa final SI'!$S$44),"")</f>
        <v/>
      </c>
      <c r="O11" s="235" t="str">
        <f>IF(AND('Mapa final SI'!$AC$45="Muy Alta",'Mapa final SI'!$AE$45="Leve"),CONCATENATE("R6C",'Mapa final SI'!$S$45),"")</f>
        <v/>
      </c>
      <c r="P11" s="233" t="str">
        <f>IF(AND('Mapa final SI'!$AC$40="Muy Alta",'Mapa final SI'!$AE$40="Menor"),CONCATENATE("R6C",'Mapa final SI'!$S$40),"")</f>
        <v/>
      </c>
      <c r="Q11" s="234" t="str">
        <f>IF(AND('Mapa final SI'!$AC$41="Muy Alta",'Mapa final SI'!$AE$41="Menor"),CONCATENATE("R6C",'Mapa final SI'!$S$41),"")</f>
        <v/>
      </c>
      <c r="R11" s="234" t="str">
        <f>IF(AND('Mapa final SI'!$AC$42="Muy Alta",'Mapa final SI'!$AE$42="Menor"),CONCATENATE("R6C",'Mapa final SI'!$S$42),"")</f>
        <v/>
      </c>
      <c r="S11" s="234" t="str">
        <f>IF(AND('Mapa final SI'!$AC$43="Muy Alta",'Mapa final SI'!$AE$43="Menor"),CONCATENATE("R6C",'Mapa final SI'!$S$43),"")</f>
        <v/>
      </c>
      <c r="T11" s="234" t="str">
        <f>IF(AND('Mapa final SI'!$AC$44="Muy Alta",'Mapa final SI'!$AE$44="Menor"),CONCATENATE("R6C",'Mapa final SI'!$S$44),"")</f>
        <v/>
      </c>
      <c r="U11" s="235" t="str">
        <f>IF(AND('Mapa final SI'!$AC$45="Muy Alta",'Mapa final SI'!$AE$45="Menor"),CONCATENATE("R6C",'Mapa final SI'!$S$45),"")</f>
        <v/>
      </c>
      <c r="V11" s="233" t="str">
        <f>IF(AND('Mapa final SI'!$AC$40="Muy Alta",'Mapa final SI'!$AE$40="Moderado"),CONCATENATE("R6C",'Mapa final SI'!$S$40),"")</f>
        <v/>
      </c>
      <c r="W11" s="234" t="str">
        <f>IF(AND('Mapa final SI'!$AC$41="Muy Alta",'Mapa final SI'!$AE$41="Moderado"),CONCATENATE("R6C",'Mapa final SI'!$S$41),"")</f>
        <v/>
      </c>
      <c r="X11" s="234" t="str">
        <f>IF(AND('Mapa final SI'!$AC$42="Muy Alta",'Mapa final SI'!$AE$42="Moderado"),CONCATENATE("R6C",'Mapa final SI'!$S$42),"")</f>
        <v/>
      </c>
      <c r="Y11" s="234" t="str">
        <f>IF(AND('Mapa final SI'!$AC$43="Muy Alta",'Mapa final SI'!$AE$43="Moderado"),CONCATENATE("R6C",'Mapa final SI'!$S$43),"")</f>
        <v/>
      </c>
      <c r="Z11" s="234" t="str">
        <f>IF(AND('Mapa final SI'!$AC$44="Muy Alta",'Mapa final SI'!$AE$44="Moderado"),CONCATENATE("R6C",'Mapa final SI'!$S$44),"")</f>
        <v/>
      </c>
      <c r="AA11" s="235" t="str">
        <f>IF(AND('Mapa final SI'!$AC$45="Muy Alta",'Mapa final SI'!$AE$45="Moderado"),CONCATENATE("R6C",'Mapa final SI'!$S$45),"")</f>
        <v/>
      </c>
      <c r="AB11" s="233" t="str">
        <f>IF(AND('Mapa final SI'!$AC$40="Muy Alta",'Mapa final SI'!$AE$40="Mayor"),CONCATENATE("R6C",'Mapa final SI'!$S$40),"")</f>
        <v/>
      </c>
      <c r="AC11" s="234" t="str">
        <f>IF(AND('Mapa final SI'!$AC$41="Muy Alta",'Mapa final SI'!$AE$41="Mayor"),CONCATENATE("R6C",'Mapa final SI'!$S$41),"")</f>
        <v/>
      </c>
      <c r="AD11" s="234" t="str">
        <f>IF(AND('Mapa final SI'!$AC$42="Muy Alta",'Mapa final SI'!$AE$42="Mayor"),CONCATENATE("R6C",'Mapa final SI'!$S$42),"")</f>
        <v/>
      </c>
      <c r="AE11" s="234" t="str">
        <f>IF(AND('Mapa final SI'!$AC$43="Muy Alta",'Mapa final SI'!$AE$43="Mayor"),CONCATENATE("R6C",'Mapa final SI'!$S$43),"")</f>
        <v/>
      </c>
      <c r="AF11" s="234" t="str">
        <f>IF(AND('Mapa final SI'!$AC$44="Muy Alta",'Mapa final SI'!$AE$44="Mayor"),CONCATENATE("R6C",'Mapa final SI'!$S$44),"")</f>
        <v/>
      </c>
      <c r="AG11" s="235" t="str">
        <f>IF(AND('Mapa final SI'!$AC$45="Muy Alta",'Mapa final SI'!$AE$45="Mayor"),CONCATENATE("R6C",'Mapa final SI'!$S$45),"")</f>
        <v/>
      </c>
      <c r="AH11" s="236" t="str">
        <f>IF(AND('Mapa final SI'!$AC$40="Muy Alta",'Mapa final SI'!$AE$40="Catastrófico"),CONCATENATE("R6C",'Mapa final SI'!$S$40),"")</f>
        <v/>
      </c>
      <c r="AI11" s="237" t="str">
        <f>IF(AND('Mapa final SI'!$AC$41="Muy Alta",'Mapa final SI'!$AE$41="Catastrófico"),CONCATENATE("R6C",'Mapa final SI'!$S$41),"")</f>
        <v/>
      </c>
      <c r="AJ11" s="237" t="str">
        <f>IF(AND('Mapa final SI'!$AC$42="Muy Alta",'Mapa final SI'!$AE$42="Catastrófico"),CONCATENATE("R6C",'Mapa final SI'!$S$42),"")</f>
        <v/>
      </c>
      <c r="AK11" s="237" t="str">
        <f>IF(AND('Mapa final SI'!$AC$43="Muy Alta",'Mapa final SI'!$AE$43="Catastrófico"),CONCATENATE("R6C",'Mapa final SI'!$S$43),"")</f>
        <v/>
      </c>
      <c r="AL11" s="237" t="str">
        <f>IF(AND('Mapa final SI'!$AC$44="Muy Alta",'Mapa final SI'!$AE$44="Catastrófico"),CONCATENATE("R6C",'Mapa final SI'!$S$44),"")</f>
        <v/>
      </c>
      <c r="AM11" s="238" t="str">
        <f>IF(AND('Mapa final SI'!$AC$45="Muy Alta",'Mapa final SI'!$AE$45="Catastrófico"),CONCATENATE("R6C",'Mapa final SI'!$S$45),"")</f>
        <v/>
      </c>
      <c r="AN11" s="14"/>
      <c r="AO11" s="768"/>
      <c r="AP11" s="769"/>
      <c r="AQ11" s="769"/>
      <c r="AR11" s="769"/>
      <c r="AS11" s="769"/>
      <c r="AT11" s="770"/>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670"/>
      <c r="C12" s="670"/>
      <c r="D12" s="671"/>
      <c r="E12" s="759"/>
      <c r="F12" s="760"/>
      <c r="G12" s="760"/>
      <c r="H12" s="760"/>
      <c r="I12" s="761"/>
      <c r="J12" s="233" t="str">
        <f>IF(AND('Mapa final SI'!$AC$46="Muy Alta",'Mapa final SI'!$AE$46="Leve"),CONCATENATE("R7C",'Mapa final SI'!$S$46),"")</f>
        <v/>
      </c>
      <c r="K12" s="234" t="str">
        <f>IF(AND('Mapa final SI'!$AC$47="Muy Alta",'Mapa final SI'!$AE$47="Leve"),CONCATENATE("R7C",'Mapa final SI'!$S$47),"")</f>
        <v/>
      </c>
      <c r="L12" s="234" t="str">
        <f>IF(AND('Mapa final SI'!$AC$48="Muy Alta",'Mapa final SI'!$AE$48="Leve"),CONCATENATE("R7C",'Mapa final SI'!$S$48),"")</f>
        <v/>
      </c>
      <c r="M12" s="234" t="str">
        <f>IF(AND('Mapa final SI'!$AC$49="Muy Alta",'Mapa final SI'!$AE$49="Leve"),CONCATENATE("R7C",'Mapa final SI'!$S$49),"")</f>
        <v/>
      </c>
      <c r="N12" s="234" t="str">
        <f>IF(AND('Mapa final SI'!$AC$50="Muy Alta",'Mapa final SI'!$AE$50="Leve"),CONCATENATE("R7C",'Mapa final SI'!$S$50),"")</f>
        <v/>
      </c>
      <c r="O12" s="235" t="str">
        <f>IF(AND('Mapa final SI'!$AC$51="Muy Alta",'Mapa final SI'!$AE$51="Leve"),CONCATENATE("R7C",'Mapa final SI'!$S$51),"")</f>
        <v/>
      </c>
      <c r="P12" s="233" t="str">
        <f>IF(AND('Mapa final SI'!$AC$46="Muy Alta",'Mapa final SI'!$AE$46="Menor"),CONCATENATE("R7C",'Mapa final SI'!$S$46),"")</f>
        <v/>
      </c>
      <c r="Q12" s="234" t="str">
        <f>IF(AND('Mapa final SI'!$AC$47="Muy Alta",'Mapa final SI'!$AE$47="Menor"),CONCATENATE("R7C",'Mapa final SI'!$S$47),"")</f>
        <v/>
      </c>
      <c r="R12" s="234" t="str">
        <f>IF(AND('Mapa final SI'!$AC$48="Muy Alta",'Mapa final SI'!$AE$48="Menor"),CONCATENATE("R7C",'Mapa final SI'!$S$48),"")</f>
        <v/>
      </c>
      <c r="S12" s="234" t="str">
        <f>IF(AND('Mapa final SI'!$AC$49="Muy Alta",'Mapa final SI'!$AE$49="Menor"),CONCATENATE("R7C",'Mapa final SI'!$S$49),"")</f>
        <v/>
      </c>
      <c r="T12" s="234" t="str">
        <f>IF(AND('Mapa final SI'!$AC$50="Muy Alta",'Mapa final SI'!$AE$50="Menor"),CONCATENATE("R7C",'Mapa final SI'!$S$50),"")</f>
        <v/>
      </c>
      <c r="U12" s="235" t="str">
        <f>IF(AND('Mapa final SI'!$AC$51="Muy Alta",'Mapa final SI'!$AE$51="Menor"),CONCATENATE("R7C",'Mapa final SI'!$S$51),"")</f>
        <v/>
      </c>
      <c r="V12" s="233" t="str">
        <f>IF(AND('Mapa final SI'!$AC$46="Muy Alta",'Mapa final SI'!$AE$46="Moderado"),CONCATENATE("R7C",'Mapa final SI'!$S$46),"")</f>
        <v/>
      </c>
      <c r="W12" s="234" t="str">
        <f>IF(AND('Mapa final SI'!$AC$47="Muy Alta",'Mapa final SI'!$AE$47="Moderado"),CONCATENATE("R7C",'Mapa final SI'!$S$47),"")</f>
        <v/>
      </c>
      <c r="X12" s="234" t="str">
        <f>IF(AND('Mapa final SI'!$AC$48="Muy Alta",'Mapa final SI'!$AE$48="Moderado"),CONCATENATE("R7C",'Mapa final SI'!$S$48),"")</f>
        <v/>
      </c>
      <c r="Y12" s="234" t="str">
        <f>IF(AND('Mapa final SI'!$AC$49="Muy Alta",'Mapa final SI'!$AE$49="Moderado"),CONCATENATE("R7C",'Mapa final SI'!$S$49),"")</f>
        <v/>
      </c>
      <c r="Z12" s="234" t="str">
        <f>IF(AND('Mapa final SI'!$AC$50="Muy Alta",'Mapa final SI'!$AE$50="Moderado"),CONCATENATE("R7C",'Mapa final SI'!$S$50),"")</f>
        <v/>
      </c>
      <c r="AA12" s="235" t="str">
        <f>IF(AND('Mapa final SI'!$AC$51="Muy Alta",'Mapa final SI'!$AE$51="Moderado"),CONCATENATE("R7C",'Mapa final SI'!$S$51),"")</f>
        <v/>
      </c>
      <c r="AB12" s="233" t="str">
        <f>IF(AND('Mapa final SI'!$AC$46="Muy Alta",'Mapa final SI'!$AE$46="Mayor"),CONCATENATE("R7C",'Mapa final SI'!$S$46),"")</f>
        <v/>
      </c>
      <c r="AC12" s="234" t="str">
        <f>IF(AND('Mapa final SI'!$AC$47="Muy Alta",'Mapa final SI'!$AE$47="Mayor"),CONCATENATE("R7C",'Mapa final SI'!$S$47),"")</f>
        <v/>
      </c>
      <c r="AD12" s="234" t="str">
        <f>IF(AND('Mapa final SI'!$AC$48="Muy Alta",'Mapa final SI'!$AE$48="Mayor"),CONCATENATE("R7C",'Mapa final SI'!$S$48),"")</f>
        <v/>
      </c>
      <c r="AE12" s="234" t="str">
        <f>IF(AND('Mapa final SI'!$AC$49="Muy Alta",'Mapa final SI'!$AE$49="Mayor"),CONCATENATE("R7C",'Mapa final SI'!$S$49),"")</f>
        <v/>
      </c>
      <c r="AF12" s="234" t="str">
        <f>IF(AND('Mapa final SI'!$AC$50="Muy Alta",'Mapa final SI'!$AE$50="Mayor"),CONCATENATE("R7C",'Mapa final SI'!$S$50),"")</f>
        <v/>
      </c>
      <c r="AG12" s="235" t="str">
        <f>IF(AND('Mapa final SI'!$AC$51="Muy Alta",'Mapa final SI'!$AE$51="Mayor"),CONCATENATE("R7C",'Mapa final SI'!$S$51),"")</f>
        <v/>
      </c>
      <c r="AH12" s="236" t="str">
        <f>IF(AND('Mapa final SI'!$AC$46="Muy Alta",'Mapa final SI'!$AE$46="Catastrófico"),CONCATENATE("R7C",'Mapa final SI'!$S$46),"")</f>
        <v/>
      </c>
      <c r="AI12" s="237" t="str">
        <f>IF(AND('Mapa final SI'!$AC$47="Muy Alta",'Mapa final SI'!$AE$47="Catastrófico"),CONCATENATE("R7C",'Mapa final SI'!$S$47),"")</f>
        <v/>
      </c>
      <c r="AJ12" s="237" t="str">
        <f>IF(AND('Mapa final SI'!$AC$48="Muy Alta",'Mapa final SI'!$AE$48="Catastrófico"),CONCATENATE("R7C",'Mapa final SI'!$S$48),"")</f>
        <v/>
      </c>
      <c r="AK12" s="237" t="str">
        <f>IF(AND('Mapa final SI'!$AC$49="Muy Alta",'Mapa final SI'!$AE$49="Catastrófico"),CONCATENATE("R7C",'Mapa final SI'!$S$49),"")</f>
        <v/>
      </c>
      <c r="AL12" s="237" t="str">
        <f>IF(AND('Mapa final SI'!$AC$50="Muy Alta",'Mapa final SI'!$AE$50="Catastrófico"),CONCATENATE("R7C",'Mapa final SI'!$S$50),"")</f>
        <v/>
      </c>
      <c r="AM12" s="238" t="str">
        <f>IF(AND('Mapa final SI'!$AC$51="Muy Alta",'Mapa final SI'!$AE$51="Catastrófico"),CONCATENATE("R7C",'Mapa final SI'!$S$51),"")</f>
        <v/>
      </c>
      <c r="AN12" s="14"/>
      <c r="AO12" s="768"/>
      <c r="AP12" s="769"/>
      <c r="AQ12" s="769"/>
      <c r="AR12" s="769"/>
      <c r="AS12" s="769"/>
      <c r="AT12" s="770"/>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670"/>
      <c r="C13" s="670"/>
      <c r="D13" s="671"/>
      <c r="E13" s="759"/>
      <c r="F13" s="760"/>
      <c r="G13" s="760"/>
      <c r="H13" s="760"/>
      <c r="I13" s="761"/>
      <c r="J13" s="233" t="str">
        <f>IF(AND('Mapa final SI'!$AC$52="Muy Alta",'Mapa final SI'!$AE$52="Leve"),CONCATENATE("R8C",'Mapa final SI'!$S$52),"")</f>
        <v/>
      </c>
      <c r="K13" s="234" t="str">
        <f>IF(AND('Mapa final SI'!$AC$53="Muy Alta",'Mapa final SI'!$AE$53="Leve"),CONCATENATE("R8C",'Mapa final SI'!$S$53),"")</f>
        <v/>
      </c>
      <c r="L13" s="234" t="str">
        <f>IF(AND('Mapa final SI'!$AC$54="Muy Alta",'Mapa final SI'!$AE$54="Leve"),CONCATENATE("R8C",'Mapa final SI'!$S$54),"")</f>
        <v/>
      </c>
      <c r="M13" s="234" t="str">
        <f>IF(AND('Mapa final SI'!$AC$55="Muy Alta",'Mapa final SI'!$AE$55="Leve"),CONCATENATE("R8C",'Mapa final SI'!$S$55),"")</f>
        <v/>
      </c>
      <c r="N13" s="234" t="str">
        <f>IF(AND('Mapa final SI'!$AC$56="Muy Alta",'Mapa final SI'!$AE$56="Leve"),CONCATENATE("R8C",'Mapa final SI'!$S$56),"")</f>
        <v/>
      </c>
      <c r="O13" s="235" t="str">
        <f>IF(AND('Mapa final SI'!$AC$57="Muy Alta",'Mapa final SI'!$AE$57="Leve"),CONCATENATE("R8C",'Mapa final SI'!$S$57),"")</f>
        <v/>
      </c>
      <c r="P13" s="233" t="str">
        <f>IF(AND('Mapa final SI'!$AC$52="Muy Alta",'Mapa final SI'!$AE$52="Menor"),CONCATENATE("R8C",'Mapa final SI'!$S$52),"")</f>
        <v/>
      </c>
      <c r="Q13" s="234" t="str">
        <f>IF(AND('Mapa final SI'!$AC$53="Muy Alta",'Mapa final SI'!$AE$53="Menor"),CONCATENATE("R8C",'Mapa final SI'!$S$53),"")</f>
        <v/>
      </c>
      <c r="R13" s="234" t="str">
        <f>IF(AND('Mapa final SI'!$AC$54="Muy Alta",'Mapa final SI'!$AE$54="Menor"),CONCATENATE("R8C",'Mapa final SI'!$S$54),"")</f>
        <v/>
      </c>
      <c r="S13" s="234" t="str">
        <f>IF(AND('Mapa final SI'!$AC$55="Muy Alta",'Mapa final SI'!$AE$55="Menor"),CONCATENATE("R8C",'Mapa final SI'!$S$55),"")</f>
        <v/>
      </c>
      <c r="T13" s="234" t="str">
        <f>IF(AND('Mapa final SI'!$AC$56="Muy Alta",'Mapa final SI'!$AE$56="Menor"),CONCATENATE("R8C",'Mapa final SI'!$S$56),"")</f>
        <v/>
      </c>
      <c r="U13" s="235" t="str">
        <f>IF(AND('Mapa final SI'!$AC$57="Muy Alta",'Mapa final SI'!$AE$57="Menor"),CONCATENATE("R8C",'Mapa final SI'!$S$57),"")</f>
        <v/>
      </c>
      <c r="V13" s="233" t="str">
        <f>IF(AND('Mapa final SI'!$AC$52="Muy Alta",'Mapa final SI'!$AE$52="Moderado"),CONCATENATE("R8C",'Mapa final SI'!$S$52),"")</f>
        <v/>
      </c>
      <c r="W13" s="234" t="str">
        <f>IF(AND('Mapa final SI'!$AC$53="Muy Alta",'Mapa final SI'!$AE$53="Moderado"),CONCATENATE("R8C",'Mapa final SI'!$S$53),"")</f>
        <v/>
      </c>
      <c r="X13" s="234" t="str">
        <f>IF(AND('Mapa final SI'!$AC$54="Muy Alta",'Mapa final SI'!$AE$54="Moderado"),CONCATENATE("R8C",'Mapa final SI'!$S$54),"")</f>
        <v/>
      </c>
      <c r="Y13" s="234" t="str">
        <f>IF(AND('Mapa final SI'!$AC$55="Muy Alta",'Mapa final SI'!$AE$55="Moderado"),CONCATENATE("R8C",'Mapa final SI'!$S$55),"")</f>
        <v/>
      </c>
      <c r="Z13" s="234" t="str">
        <f>IF(AND('Mapa final SI'!$AC$56="Muy Alta",'Mapa final SI'!$AE$56="Moderado"),CONCATENATE("R8C",'Mapa final SI'!$S$56),"")</f>
        <v/>
      </c>
      <c r="AA13" s="235" t="str">
        <f>IF(AND('Mapa final SI'!$AC$57="Muy Alta",'Mapa final SI'!$AE$57="Moderado"),CONCATENATE("R8C",'Mapa final SI'!$S$57),"")</f>
        <v/>
      </c>
      <c r="AB13" s="233" t="str">
        <f>IF(AND('Mapa final SI'!$AC$52="Muy Alta",'Mapa final SI'!$AE$52="Mayor"),CONCATENATE("R8C",'Mapa final SI'!$S$52),"")</f>
        <v/>
      </c>
      <c r="AC13" s="234" t="str">
        <f>IF(AND('Mapa final SI'!$AC$53="Muy Alta",'Mapa final SI'!$AE$53="Mayor"),CONCATENATE("R8C",'Mapa final SI'!$S$53),"")</f>
        <v/>
      </c>
      <c r="AD13" s="234" t="str">
        <f>IF(AND('Mapa final SI'!$AC$54="Muy Alta",'Mapa final SI'!$AE$54="Mayor"),CONCATENATE("R8C",'Mapa final SI'!$S$54),"")</f>
        <v/>
      </c>
      <c r="AE13" s="234" t="str">
        <f>IF(AND('Mapa final SI'!$AC$55="Muy Alta",'Mapa final SI'!$AE$55="Mayor"),CONCATENATE("R8C",'Mapa final SI'!$S$55),"")</f>
        <v/>
      </c>
      <c r="AF13" s="234" t="str">
        <f>IF(AND('Mapa final SI'!$AC$56="Muy Alta",'Mapa final SI'!$AE$56="Mayor"),CONCATENATE("R8C",'Mapa final SI'!$S$56),"")</f>
        <v/>
      </c>
      <c r="AG13" s="235" t="str">
        <f>IF(AND('Mapa final SI'!$AC$57="Muy Alta",'Mapa final SI'!$AE$57="Mayor"),CONCATENATE("R8C",'Mapa final SI'!$S$57),"")</f>
        <v/>
      </c>
      <c r="AH13" s="236" t="str">
        <f>IF(AND('Mapa final SI'!$AC$52="Muy Alta",'Mapa final SI'!$AE$52="Catastrófico"),CONCATENATE("R8C",'Mapa final SI'!$S$52),"")</f>
        <v/>
      </c>
      <c r="AI13" s="237" t="str">
        <f>IF(AND('Mapa final SI'!$AC$53="Muy Alta",'Mapa final SI'!$AE$53="Catastrófico"),CONCATENATE("R8C",'Mapa final SI'!$S$53),"")</f>
        <v/>
      </c>
      <c r="AJ13" s="237" t="str">
        <f>IF(AND('Mapa final SI'!$AC$54="Muy Alta",'Mapa final SI'!$AE$54="Catastrófico"),CONCATENATE("R8C",'Mapa final SI'!$S$54),"")</f>
        <v/>
      </c>
      <c r="AK13" s="237" t="str">
        <f>IF(AND('Mapa final SI'!$AC$55="Muy Alta",'Mapa final SI'!$AE$55="Catastrófico"),CONCATENATE("R8C",'Mapa final SI'!$S$55),"")</f>
        <v/>
      </c>
      <c r="AL13" s="237" t="str">
        <f>IF(AND('Mapa final SI'!$AC$56="Muy Alta",'Mapa final SI'!$AE$56="Catastrófico"),CONCATENATE("R8C",'Mapa final SI'!$S$56),"")</f>
        <v/>
      </c>
      <c r="AM13" s="238" t="str">
        <f>IF(AND('Mapa final SI'!$AC$57="Muy Alta",'Mapa final SI'!$AE$57="Catastrófico"),CONCATENATE("R8C",'Mapa final SI'!$S$57),"")</f>
        <v/>
      </c>
      <c r="AN13" s="14"/>
      <c r="AO13" s="768"/>
      <c r="AP13" s="769"/>
      <c r="AQ13" s="769"/>
      <c r="AR13" s="769"/>
      <c r="AS13" s="769"/>
      <c r="AT13" s="770"/>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670"/>
      <c r="C14" s="670"/>
      <c r="D14" s="671"/>
      <c r="E14" s="759"/>
      <c r="F14" s="760"/>
      <c r="G14" s="760"/>
      <c r="H14" s="760"/>
      <c r="I14" s="761"/>
      <c r="J14" s="233" t="str">
        <f>IF(AND('Mapa final SI'!$AC$58="Muy Alta",'Mapa final SI'!$AE$58="Leve"),CONCATENATE("R9C",'Mapa final SI'!$S$58),"")</f>
        <v/>
      </c>
      <c r="K14" s="234" t="str">
        <f>IF(AND('Mapa final SI'!$AC$59="Muy Alta",'Mapa final SI'!$AE$59="Leve"),CONCATENATE("R9C",'Mapa final SI'!$S$59),"")</f>
        <v/>
      </c>
      <c r="L14" s="234" t="str">
        <f>IF(AND('Mapa final SI'!$AC$60="Muy Alta",'Mapa final SI'!$AE$60="Leve"),CONCATENATE("R9C",'Mapa final SI'!$S$60),"")</f>
        <v/>
      </c>
      <c r="M14" s="234" t="str">
        <f>IF(AND('Mapa final SI'!$AC$61="Muy Alta",'Mapa final SI'!$AE$61="Leve"),CONCATENATE("R9C",'Mapa final SI'!$S$61),"")</f>
        <v/>
      </c>
      <c r="N14" s="234" t="str">
        <f>IF(AND('Mapa final SI'!$AC$62="Muy Alta",'Mapa final SI'!$AE$62="Leve"),CONCATENATE("R9C",'Mapa final SI'!$S$62),"")</f>
        <v/>
      </c>
      <c r="O14" s="235" t="str">
        <f>IF(AND('Mapa final SI'!$AC$63="Muy Alta",'Mapa final SI'!$AE$63="Leve"),CONCATENATE("R9C",'Mapa final SI'!$S$63),"")</f>
        <v/>
      </c>
      <c r="P14" s="233" t="str">
        <f>IF(AND('Mapa final SI'!$AC$58="Muy Alta",'Mapa final SI'!$AE$58="Menor"),CONCATENATE("R9C",'Mapa final SI'!$S$58),"")</f>
        <v/>
      </c>
      <c r="Q14" s="234" t="str">
        <f>IF(AND('Mapa final SI'!$AC$59="Muy Alta",'Mapa final SI'!$AE$59="Menor"),CONCATENATE("R9C",'Mapa final SI'!$S$59),"")</f>
        <v/>
      </c>
      <c r="R14" s="234" t="str">
        <f>IF(AND('Mapa final SI'!$AC$60="Muy Alta",'Mapa final SI'!$AE$60="Menor"),CONCATENATE("R9C",'Mapa final SI'!$S$60),"")</f>
        <v/>
      </c>
      <c r="S14" s="234" t="str">
        <f>IF(AND('Mapa final SI'!$AC$61="Muy Alta",'Mapa final SI'!$AE$61="Menor"),CONCATENATE("R9C",'Mapa final SI'!$S$61),"")</f>
        <v/>
      </c>
      <c r="T14" s="234" t="str">
        <f>IF(AND('Mapa final SI'!$AC$62="Muy Alta",'Mapa final SI'!$AE$62="Menor"),CONCATENATE("R9C",'Mapa final SI'!$S$62),"")</f>
        <v/>
      </c>
      <c r="U14" s="235" t="str">
        <f>IF(AND('Mapa final SI'!$AC$63="Muy Alta",'Mapa final SI'!$AE$63="Menor"),CONCATENATE("R9C",'Mapa final SI'!$S$63),"")</f>
        <v/>
      </c>
      <c r="V14" s="233" t="str">
        <f>IF(AND('Mapa final SI'!$AC$58="Muy Alta",'Mapa final SI'!$AE$58="Moderado"),CONCATENATE("R9C",'Mapa final SI'!$S$58),"")</f>
        <v/>
      </c>
      <c r="W14" s="234" t="str">
        <f>IF(AND('Mapa final SI'!$AC$59="Muy Alta",'Mapa final SI'!$AE$59="Moderado"),CONCATENATE("R9C",'Mapa final SI'!$S$59),"")</f>
        <v/>
      </c>
      <c r="X14" s="234" t="str">
        <f>IF(AND('Mapa final SI'!$AC$60="Muy Alta",'Mapa final SI'!$AE$60="Moderado"),CONCATENATE("R9C",'Mapa final SI'!$S$60),"")</f>
        <v/>
      </c>
      <c r="Y14" s="234" t="str">
        <f>IF(AND('Mapa final SI'!$AC$61="Muy Alta",'Mapa final SI'!$AE$61="Moderado"),CONCATENATE("R9C",'Mapa final SI'!$S$61),"")</f>
        <v/>
      </c>
      <c r="Z14" s="234" t="str">
        <f>IF(AND('Mapa final SI'!$AC$62="Muy Alta",'Mapa final SI'!$AE$62="Moderado"),CONCATENATE("R9C",'Mapa final SI'!$S$62),"")</f>
        <v/>
      </c>
      <c r="AA14" s="235" t="str">
        <f>IF(AND('Mapa final SI'!$AC$63="Muy Alta",'Mapa final SI'!$AE$63="Moderado"),CONCATENATE("R9C",'Mapa final SI'!$S$63),"")</f>
        <v/>
      </c>
      <c r="AB14" s="233" t="str">
        <f>IF(AND('Mapa final SI'!$AC$58="Muy Alta",'Mapa final SI'!$AE$58="Mayor"),CONCATENATE("R9C",'Mapa final SI'!$S$58),"")</f>
        <v/>
      </c>
      <c r="AC14" s="234" t="str">
        <f>IF(AND('Mapa final SI'!$AC$59="Muy Alta",'Mapa final SI'!$AE$59="Mayor"),CONCATENATE("R9C",'Mapa final SI'!$S$59),"")</f>
        <v/>
      </c>
      <c r="AD14" s="234" t="str">
        <f>IF(AND('Mapa final SI'!$AC$60="Muy Alta",'Mapa final SI'!$AE$60="Mayor"),CONCATENATE("R9C",'Mapa final SI'!$S$60),"")</f>
        <v/>
      </c>
      <c r="AE14" s="234" t="str">
        <f>IF(AND('Mapa final SI'!$AC$61="Muy Alta",'Mapa final SI'!$AE$61="Mayor"),CONCATENATE("R9C",'Mapa final SI'!$S$61),"")</f>
        <v/>
      </c>
      <c r="AF14" s="234" t="str">
        <f>IF(AND('Mapa final SI'!$AC$62="Muy Alta",'Mapa final SI'!$AE$62="Mayor"),CONCATENATE("R9C",'Mapa final SI'!$S$62),"")</f>
        <v/>
      </c>
      <c r="AG14" s="235" t="str">
        <f>IF(AND('Mapa final SI'!$AC$63="Muy Alta",'Mapa final SI'!$AE$63="Mayor"),CONCATENATE("R9C",'Mapa final SI'!$S$63),"")</f>
        <v/>
      </c>
      <c r="AH14" s="236" t="str">
        <f>IF(AND('Mapa final SI'!$AC$58="Muy Alta",'Mapa final SI'!$AE$58="Catastrófico"),CONCATENATE("R9C",'Mapa final SI'!$S$58),"")</f>
        <v/>
      </c>
      <c r="AI14" s="237" t="str">
        <f>IF(AND('Mapa final SI'!$AC$59="Muy Alta",'Mapa final SI'!$AE$59="Catastrófico"),CONCATENATE("R9C",'Mapa final SI'!$S$59),"")</f>
        <v/>
      </c>
      <c r="AJ14" s="237" t="str">
        <f>IF(AND('Mapa final SI'!$AC$60="Muy Alta",'Mapa final SI'!$AE$60="Catastrófico"),CONCATENATE("R9C",'Mapa final SI'!$S$60),"")</f>
        <v/>
      </c>
      <c r="AK14" s="237" t="str">
        <f>IF(AND('Mapa final SI'!$AC$61="Muy Alta",'Mapa final SI'!$AE$61="Catastrófico"),CONCATENATE("R9C",'Mapa final SI'!$S$61),"")</f>
        <v/>
      </c>
      <c r="AL14" s="237" t="str">
        <f>IF(AND('Mapa final SI'!$AC$62="Muy Alta",'Mapa final SI'!$AE$62="Catastrófico"),CONCATENATE("R9C",'Mapa final SI'!$S$62),"")</f>
        <v/>
      </c>
      <c r="AM14" s="238" t="str">
        <f>IF(AND('Mapa final SI'!$AC$63="Muy Alta",'Mapa final SI'!$AE$63="Catastrófico"),CONCATENATE("R9C",'Mapa final SI'!$S$63),"")</f>
        <v/>
      </c>
      <c r="AN14" s="14"/>
      <c r="AO14" s="768"/>
      <c r="AP14" s="769"/>
      <c r="AQ14" s="769"/>
      <c r="AR14" s="769"/>
      <c r="AS14" s="769"/>
      <c r="AT14" s="770"/>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670"/>
      <c r="C15" s="670"/>
      <c r="D15" s="671"/>
      <c r="E15" s="762"/>
      <c r="F15" s="763"/>
      <c r="G15" s="763"/>
      <c r="H15" s="763"/>
      <c r="I15" s="764"/>
      <c r="J15" s="239" t="str">
        <f>IF(AND('Mapa final SI'!$AC$64="Muy Alta",'Mapa final SI'!$AE$64="Leve"),CONCATENATE("R10C",'Mapa final SI'!$S$64),"")</f>
        <v/>
      </c>
      <c r="K15" s="240" t="str">
        <f>IF(AND('Mapa final SI'!$AC$65="Muy Alta",'Mapa final SI'!$AE$65="Leve"),CONCATENATE("R10C",'Mapa final SI'!$S$65),"")</f>
        <v/>
      </c>
      <c r="L15" s="240" t="str">
        <f>IF(AND('Mapa final SI'!$AC$66="Muy Alta",'Mapa final SI'!$AE$66="Leve"),CONCATENATE("R10C",'Mapa final SI'!$S$66),"")</f>
        <v/>
      </c>
      <c r="M15" s="240" t="str">
        <f>IF(AND('Mapa final SI'!$AC$67="Muy Alta",'Mapa final SI'!$AE$67="Leve"),CONCATENATE("R10C",'Mapa final SI'!$S$67),"")</f>
        <v/>
      </c>
      <c r="N15" s="240" t="str">
        <f>IF(AND('Mapa final SI'!$AC$68="Muy Alta",'Mapa final SI'!$AE$68="Leve"),CONCATENATE("R10C",'Mapa final SI'!$S$68),"")</f>
        <v/>
      </c>
      <c r="O15" s="241" t="str">
        <f>IF(AND('Mapa final SI'!$AC$69="Muy Alta",'Mapa final SI'!$AE$69="Leve"),CONCATENATE("R10C",'Mapa final SI'!$S$69),"")</f>
        <v/>
      </c>
      <c r="P15" s="233" t="str">
        <f>IF(AND('Mapa final SI'!$AC$64="Muy Alta",'Mapa final SI'!$AE$64="Menor"),CONCATENATE("R10C",'Mapa final SI'!$S$64),"")</f>
        <v/>
      </c>
      <c r="Q15" s="234" t="str">
        <f>IF(AND('Mapa final SI'!$AC$65="Muy Alta",'Mapa final SI'!$AE$65="Menor"),CONCATENATE("R10C",'Mapa final SI'!$S$65),"")</f>
        <v/>
      </c>
      <c r="R15" s="234" t="str">
        <f>IF(AND('Mapa final SI'!$AC$66="Muy Alta",'Mapa final SI'!$AE$66="Menor"),CONCATENATE("R10C",'Mapa final SI'!$S$66),"")</f>
        <v/>
      </c>
      <c r="S15" s="234" t="str">
        <f>IF(AND('Mapa final SI'!$AC$67="Muy Alta",'Mapa final SI'!$AE$67="Menor"),CONCATENATE("R10C",'Mapa final SI'!$S$67),"")</f>
        <v/>
      </c>
      <c r="T15" s="234" t="str">
        <f>IF(AND('Mapa final SI'!$AC$68="Muy Alta",'Mapa final SI'!$AE$68="Menor"),CONCATENATE("R10C",'Mapa final SI'!$S$68),"")</f>
        <v/>
      </c>
      <c r="U15" s="235" t="str">
        <f>IF(AND('Mapa final SI'!$AC$69="Muy Alta",'Mapa final SI'!$AE$69="Menor"),CONCATENATE("R10C",'Mapa final SI'!$S$69),"")</f>
        <v/>
      </c>
      <c r="V15" s="239" t="str">
        <f>IF(AND('Mapa final SI'!$AC$64="Muy Alta",'Mapa final SI'!$AE$64="Moderado"),CONCATENATE("R10C",'Mapa final SI'!$S$64),"")</f>
        <v/>
      </c>
      <c r="W15" s="240" t="str">
        <f>IF(AND('Mapa final SI'!$AC$65="Muy Alta",'Mapa final SI'!$AE$65="Moderado"),CONCATENATE("R10C",'Mapa final SI'!$S$65),"")</f>
        <v/>
      </c>
      <c r="X15" s="240" t="str">
        <f>IF(AND('Mapa final SI'!$AC$66="Muy Alta",'Mapa final SI'!$AE$66="Moderado"),CONCATENATE("R10C",'Mapa final SI'!$S$66),"")</f>
        <v/>
      </c>
      <c r="Y15" s="240" t="str">
        <f>IF(AND('Mapa final SI'!$AC$67="Muy Alta",'Mapa final SI'!$AE$67="Moderado"),CONCATENATE("R10C",'Mapa final SI'!$S$67),"")</f>
        <v/>
      </c>
      <c r="Z15" s="240" t="str">
        <f>IF(AND('Mapa final SI'!$AC$68="Muy Alta",'Mapa final SI'!$AE$68="Moderado"),CONCATENATE("R10C",'Mapa final SI'!$S$68),"")</f>
        <v/>
      </c>
      <c r="AA15" s="241" t="str">
        <f>IF(AND('Mapa final SI'!$AC$69="Muy Alta",'Mapa final SI'!$AE$69="Moderado"),CONCATENATE("R10C",'Mapa final SI'!$S$69),"")</f>
        <v/>
      </c>
      <c r="AB15" s="233" t="str">
        <f>IF(AND('Mapa final SI'!$AC$64="Muy Alta",'Mapa final SI'!$AE$64="Mayor"),CONCATENATE("R10C",'Mapa final SI'!$S$64),"")</f>
        <v/>
      </c>
      <c r="AC15" s="234" t="str">
        <f>IF(AND('Mapa final SI'!$AC$65="Muy Alta",'Mapa final SI'!$AE$65="Mayor"),CONCATENATE("R10C",'Mapa final SI'!$S$65),"")</f>
        <v/>
      </c>
      <c r="AD15" s="234" t="str">
        <f>IF(AND('Mapa final SI'!$AC$66="Muy Alta",'Mapa final SI'!$AE$66="Mayor"),CONCATENATE("R10C",'Mapa final SI'!$S$66),"")</f>
        <v/>
      </c>
      <c r="AE15" s="234" t="str">
        <f>IF(AND('Mapa final SI'!$AC$67="Muy Alta",'Mapa final SI'!$AE$67="Mayor"),CONCATENATE("R10C",'Mapa final SI'!$S$67),"")</f>
        <v/>
      </c>
      <c r="AF15" s="234" t="str">
        <f>IF(AND('Mapa final SI'!$AC$68="Muy Alta",'Mapa final SI'!$AE$68="Mayor"),CONCATENATE("R10C",'Mapa final SI'!$S$68),"")</f>
        <v/>
      </c>
      <c r="AG15" s="235" t="str">
        <f>IF(AND('Mapa final SI'!$AC$69="Muy Alta",'Mapa final SI'!$AE$69="Mayor"),CONCATENATE("R10C",'Mapa final SI'!$S$69),"")</f>
        <v/>
      </c>
      <c r="AH15" s="242" t="str">
        <f>IF(AND('Mapa final SI'!$AC$64="Muy Alta",'Mapa final SI'!$AE$64="Catastrófico"),CONCATENATE("R10C",'Mapa final SI'!$S$64),"")</f>
        <v/>
      </c>
      <c r="AI15" s="243" t="str">
        <f>IF(AND('Mapa final SI'!$AC$65="Muy Alta",'Mapa final SI'!$AE$65="Catastrófico"),CONCATENATE("R10C",'Mapa final SI'!$S$65),"")</f>
        <v/>
      </c>
      <c r="AJ15" s="243" t="str">
        <f>IF(AND('Mapa final SI'!$AC$66="Muy Alta",'Mapa final SI'!$AE$66="Catastrófico"),CONCATENATE("R10C",'Mapa final SI'!$S$66),"")</f>
        <v/>
      </c>
      <c r="AK15" s="243" t="str">
        <f>IF(AND('Mapa final SI'!$AC$67="Muy Alta",'Mapa final SI'!$AE$67="Catastrófico"),CONCATENATE("R10C",'Mapa final SI'!$S$67),"")</f>
        <v/>
      </c>
      <c r="AL15" s="243" t="str">
        <f>IF(AND('Mapa final SI'!$AC$68="Muy Alta",'Mapa final SI'!$AE$68="Catastrófico"),CONCATENATE("R10C",'Mapa final SI'!$S$68),"")</f>
        <v/>
      </c>
      <c r="AM15" s="244" t="str">
        <f>IF(AND('Mapa final SI'!$AC$69="Muy Alta",'Mapa final SI'!$AE$69="Catastrófico"),CONCATENATE("R10C",'Mapa final SI'!$S$69),"")</f>
        <v/>
      </c>
      <c r="AN15" s="14"/>
      <c r="AO15" s="771"/>
      <c r="AP15" s="772"/>
      <c r="AQ15" s="772"/>
      <c r="AR15" s="772"/>
      <c r="AS15" s="772"/>
      <c r="AT15" s="773"/>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670"/>
      <c r="C16" s="670"/>
      <c r="D16" s="671"/>
      <c r="E16" s="756" t="s">
        <v>579</v>
      </c>
      <c r="F16" s="757"/>
      <c r="G16" s="757"/>
      <c r="H16" s="757"/>
      <c r="I16" s="757"/>
      <c r="J16" s="245" t="str">
        <f>IF(AND('Mapa final SI'!$AC$10="Alta",'Mapa final SI'!$AE$10="Leve"),CONCATENATE("R1C",'Mapa final SI'!$S$10),"")</f>
        <v/>
      </c>
      <c r="K16" s="246" t="str">
        <f>IF(AND('Mapa final SI'!$AC$11="Alta",'Mapa final SI'!$AE$11="Leve"),CONCATENATE("R1C",'Mapa final SI'!$S$11),"")</f>
        <v/>
      </c>
      <c r="L16" s="246" t="str">
        <f>IF(AND('Mapa final SI'!$AC$12="Alta",'Mapa final SI'!$AE$12="Leve"),CONCATENATE("R1C",'Mapa final SI'!$S$12),"")</f>
        <v/>
      </c>
      <c r="M16" s="246" t="str">
        <f>IF(AND('Mapa final SI'!$AC$13="Alta",'Mapa final SI'!$AE$13="Leve"),CONCATENATE("R1C",'Mapa final SI'!$S$13),"")</f>
        <v/>
      </c>
      <c r="N16" s="246" t="str">
        <f>IF(AND('Mapa final SI'!$AC$14="Alta",'Mapa final SI'!$AE$14="Leve"),CONCATENATE("R1C",'Mapa final SI'!$S$14),"")</f>
        <v/>
      </c>
      <c r="O16" s="247" t="str">
        <f>IF(AND('Mapa final SI'!$AC$15="Alta",'Mapa final SI'!$AE$15="Leve"),CONCATENATE("R1C",'Mapa final SI'!$S$15),"")</f>
        <v/>
      </c>
      <c r="P16" s="245" t="str">
        <f>IF(AND('Mapa final SI'!$AC$10="Alta",'Mapa final SI'!$AE$10="Menor"),CONCATENATE("R1C",'Mapa final SI'!$S$10),"")</f>
        <v/>
      </c>
      <c r="Q16" s="246" t="str">
        <f>IF(AND('Mapa final SI'!$AC$11="Alta",'Mapa final SI'!$AE$11="Menor"),CONCATENATE("R1C",'Mapa final SI'!$S$11),"")</f>
        <v/>
      </c>
      <c r="R16" s="246" t="str">
        <f>IF(AND('Mapa final SI'!$AC$12="Alta",'Mapa final SI'!$AE$12="Menor"),CONCATENATE("R1C",'Mapa final SI'!$S$12),"")</f>
        <v/>
      </c>
      <c r="S16" s="246" t="str">
        <f>IF(AND('Mapa final SI'!$AC$13="Alta",'Mapa final SI'!$AE$13="Menor"),CONCATENATE("R1C",'Mapa final SI'!$S$13),"")</f>
        <v/>
      </c>
      <c r="T16" s="246" t="str">
        <f>IF(AND('Mapa final SI'!$AC$14="Alta",'Mapa final SI'!$AE$14="Menor"),CONCATENATE("R1C",'Mapa final SI'!$S$14),"")</f>
        <v/>
      </c>
      <c r="U16" s="247" t="str">
        <f>IF(AND('Mapa final SI'!$AC$15="Alta",'Mapa final SI'!$AE$15="Menor"),CONCATENATE("R1C",'Mapa final SI'!$S$15),"")</f>
        <v/>
      </c>
      <c r="V16" s="227" t="str">
        <f>IF(AND('Mapa final SI'!$AC$10="Alta",'Mapa final SI'!$AE$10="Moderado"),CONCATENATE("R1C",'Mapa final SI'!$S$10),"")</f>
        <v/>
      </c>
      <c r="W16" s="228" t="str">
        <f>IF(AND('Mapa final SI'!$AC$11="Alta",'Mapa final SI'!$AE$11="Moderado"),CONCATENATE("R1C",'Mapa final SI'!$S$11),"")</f>
        <v/>
      </c>
      <c r="X16" s="228" t="str">
        <f>IF(AND('Mapa final SI'!$AC$12="Alta",'Mapa final SI'!$AE$12="Moderado"),CONCATENATE("R1C",'Mapa final SI'!$S$12),"")</f>
        <v/>
      </c>
      <c r="Y16" s="228" t="str">
        <f>IF(AND('Mapa final SI'!$AC$13="Alta",'Mapa final SI'!$AE$13="Moderado"),CONCATENATE("R1C",'Mapa final SI'!$S$13),"")</f>
        <v/>
      </c>
      <c r="Z16" s="228" t="str">
        <f>IF(AND('Mapa final SI'!$AC$14="Alta",'Mapa final SI'!$AE$14="Moderado"),CONCATENATE("R1C",'Mapa final SI'!$S$14),"")</f>
        <v/>
      </c>
      <c r="AA16" s="229" t="str">
        <f>IF(AND('Mapa final SI'!$AC$15="Alta",'Mapa final SI'!$AE$15="Moderado"),CONCATENATE("R1C",'Mapa final SI'!$S$15),"")</f>
        <v/>
      </c>
      <c r="AB16" s="227" t="str">
        <f>IF(AND('Mapa final SI'!$AC$10="Alta",'Mapa final SI'!$AE$10="Mayor"),CONCATENATE("R1C",'Mapa final SI'!$S$10),"")</f>
        <v/>
      </c>
      <c r="AC16" s="228" t="str">
        <f>IF(AND('Mapa final SI'!$AC$11="Alta",'Mapa final SI'!$AE$11="Mayor"),CONCATENATE("R1C",'Mapa final SI'!$S$11),"")</f>
        <v/>
      </c>
      <c r="AD16" s="228" t="str">
        <f>IF(AND('Mapa final SI'!$AC$12="Alta",'Mapa final SI'!$AE$12="Mayor"),CONCATENATE("R1C",'Mapa final SI'!$S$12),"")</f>
        <v/>
      </c>
      <c r="AE16" s="228" t="str">
        <f>IF(AND('Mapa final SI'!$AC$13="Alta",'Mapa final SI'!$AE$13="Mayor"),CONCATENATE("R1C",'Mapa final SI'!$S$13),"")</f>
        <v/>
      </c>
      <c r="AF16" s="228" t="str">
        <f>IF(AND('Mapa final SI'!$AC$14="Alta",'Mapa final SI'!$AE$14="Mayor"),CONCATENATE("R1C",'Mapa final SI'!$S$14),"")</f>
        <v/>
      </c>
      <c r="AG16" s="229" t="str">
        <f>IF(AND('Mapa final SI'!$AC$15="Alta",'Mapa final SI'!$AE$15="Mayor"),CONCATENATE("R1C",'Mapa final SI'!$S$15),"")</f>
        <v/>
      </c>
      <c r="AH16" s="230" t="str">
        <f>IF(AND('Mapa final SI'!$AC$10="Alta",'Mapa final SI'!$AE$10="Catastrófico"),CONCATENATE("R1C",'Mapa final SI'!$S$10),"")</f>
        <v/>
      </c>
      <c r="AI16" s="231" t="str">
        <f>IF(AND('Mapa final SI'!$AC$11="Alta",'Mapa final SI'!$AE$11="Catastrófico"),CONCATENATE("R1C",'Mapa final SI'!$S$11),"")</f>
        <v/>
      </c>
      <c r="AJ16" s="231" t="str">
        <f>IF(AND('Mapa final SI'!$AC$12="Alta",'Mapa final SI'!$AE$12="Catastrófico"),CONCATENATE("R1C",'Mapa final SI'!$S$12),"")</f>
        <v/>
      </c>
      <c r="AK16" s="231" t="str">
        <f>IF(AND('Mapa final SI'!$AC$13="Alta",'Mapa final SI'!$AE$13="Catastrófico"),CONCATENATE("R1C",'Mapa final SI'!$S$13),"")</f>
        <v/>
      </c>
      <c r="AL16" s="231" t="str">
        <f>IF(AND('Mapa final SI'!$AC$14="Alta",'Mapa final SI'!$AE$14="Catastrófico"),CONCATENATE("R1C",'Mapa final SI'!$S$14),"")</f>
        <v/>
      </c>
      <c r="AM16" s="232" t="str">
        <f>IF(AND('Mapa final SI'!$AC$15="Alta",'Mapa final SI'!$AE$15="Catastrófico"),CONCATENATE("R1C",'Mapa final SI'!$S$15),"")</f>
        <v/>
      </c>
      <c r="AN16" s="14"/>
      <c r="AO16" s="775" t="s">
        <v>580</v>
      </c>
      <c r="AP16" s="776"/>
      <c r="AQ16" s="776"/>
      <c r="AR16" s="776"/>
      <c r="AS16" s="776"/>
      <c r="AT16" s="777"/>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670"/>
      <c r="C17" s="670"/>
      <c r="D17" s="671"/>
      <c r="E17" s="774"/>
      <c r="F17" s="760"/>
      <c r="G17" s="760"/>
      <c r="H17" s="760"/>
      <c r="I17" s="760"/>
      <c r="J17" s="248" t="str">
        <f>IF(AND('Mapa final SI'!$AC$16="Alta",'Mapa final SI'!$AE$16="Leve"),CONCATENATE("R2C",'Mapa final SI'!$S$16),"")</f>
        <v/>
      </c>
      <c r="K17" s="249" t="str">
        <f>IF(AND('Mapa final SI'!$AC$17="Alta",'Mapa final SI'!$AE$17="Leve"),CONCATENATE("R2C",'Mapa final SI'!$S$17),"")</f>
        <v/>
      </c>
      <c r="L17" s="249" t="str">
        <f>IF(AND('Mapa final SI'!$AC$18="Alta",'Mapa final SI'!$AE$18="Leve"),CONCATENATE("R2C",'Mapa final SI'!$S$18),"")</f>
        <v/>
      </c>
      <c r="M17" s="249" t="str">
        <f>IF(AND('Mapa final SI'!$AC$19="Alta",'Mapa final SI'!$AE$19="Leve"),CONCATENATE("R2C",'Mapa final SI'!$S$19),"")</f>
        <v/>
      </c>
      <c r="N17" s="249" t="str">
        <f>IF(AND('Mapa final SI'!$AC$20="Alta",'Mapa final SI'!$AE$20="Leve"),CONCATENATE("R2C",'Mapa final SI'!$S$20),"")</f>
        <v/>
      </c>
      <c r="O17" s="250" t="str">
        <f>IF(AND('Mapa final SI'!$AC$21="Alta",'Mapa final SI'!$AE$21="Leve"),CONCATENATE("R2C",'Mapa final SI'!$S$21),"")</f>
        <v/>
      </c>
      <c r="P17" s="248" t="str">
        <f>IF(AND('Mapa final SI'!$AC$16="Alta",'Mapa final SI'!$AE$16="Menor"),CONCATENATE("R2C",'Mapa final SI'!$S$16),"")</f>
        <v/>
      </c>
      <c r="Q17" s="249" t="str">
        <f>IF(AND('Mapa final SI'!$AC$17="Alta",'Mapa final SI'!$AE$17="Menor"),CONCATENATE("R2C",'Mapa final SI'!$S$17),"")</f>
        <v/>
      </c>
      <c r="R17" s="249" t="str">
        <f>IF(AND('Mapa final SI'!$AC$18="Alta",'Mapa final SI'!$AE$18="Menor"),CONCATENATE("R2C",'Mapa final SI'!$S$18),"")</f>
        <v/>
      </c>
      <c r="S17" s="249" t="str">
        <f>IF(AND('Mapa final SI'!$AC$19="Alta",'Mapa final SI'!$AE$19="Menor"),CONCATENATE("R2C",'Mapa final SI'!$S$19),"")</f>
        <v/>
      </c>
      <c r="T17" s="249" t="str">
        <f>IF(AND('Mapa final SI'!$AC$20="Alta",'Mapa final SI'!$AE$20="Menor"),CONCATENATE("R2C",'Mapa final SI'!$S$20),"")</f>
        <v/>
      </c>
      <c r="U17" s="250" t="str">
        <f>IF(AND('Mapa final SI'!$AC$21="Alta",'Mapa final SI'!$AE$21="Menor"),CONCATENATE("R2C",'Mapa final SI'!$S$21),"")</f>
        <v/>
      </c>
      <c r="V17" s="233" t="str">
        <f>IF(AND('Mapa final SI'!$AC$16="Alta",'Mapa final SI'!$AE$16="Moderado"),CONCATENATE("R2C",'Mapa final SI'!$S$16),"")</f>
        <v/>
      </c>
      <c r="W17" s="234" t="str">
        <f>IF(AND('Mapa final SI'!$AC$17="Alta",'Mapa final SI'!$AE$17="Moderado"),CONCATENATE("R2C",'Mapa final SI'!$S$17),"")</f>
        <v/>
      </c>
      <c r="X17" s="234" t="str">
        <f>IF(AND('Mapa final SI'!$AC$18="Alta",'Mapa final SI'!$AE$18="Moderado"),CONCATENATE("R2C",'Mapa final SI'!$S$18),"")</f>
        <v/>
      </c>
      <c r="Y17" s="234" t="str">
        <f>IF(AND('Mapa final SI'!$AC$19="Alta",'Mapa final SI'!$AE$19="Moderado"),CONCATENATE("R2C",'Mapa final SI'!$S$19),"")</f>
        <v/>
      </c>
      <c r="Z17" s="234" t="str">
        <f>IF(AND('Mapa final SI'!$AC$20="Alta",'Mapa final SI'!$AE$20="Moderado"),CONCATENATE("R2C",'Mapa final SI'!$S$20),"")</f>
        <v/>
      </c>
      <c r="AA17" s="235" t="str">
        <f>IF(AND('Mapa final SI'!$AC$21="Alta",'Mapa final SI'!$AE$21="Moderado"),CONCATENATE("R2C",'Mapa final SI'!$S$21),"")</f>
        <v/>
      </c>
      <c r="AB17" s="233" t="str">
        <f>IF(AND('Mapa final SI'!$AC$16="Alta",'Mapa final SI'!$AE$16="Mayor"),CONCATENATE("R2C",'Mapa final SI'!$S$16),"")</f>
        <v/>
      </c>
      <c r="AC17" s="234" t="str">
        <f>IF(AND('Mapa final SI'!$AC$17="Alta",'Mapa final SI'!$AE$17="Mayor"),CONCATENATE("R2C",'Mapa final SI'!$S$17),"")</f>
        <v/>
      </c>
      <c r="AD17" s="234" t="str">
        <f>IF(AND('Mapa final SI'!$AC$18="Alta",'Mapa final SI'!$AE$18="Mayor"),CONCATENATE("R2C",'Mapa final SI'!$S$18),"")</f>
        <v/>
      </c>
      <c r="AE17" s="234" t="str">
        <f>IF(AND('Mapa final SI'!$AC$19="Alta",'Mapa final SI'!$AE$19="Mayor"),CONCATENATE("R2C",'Mapa final SI'!$S$19),"")</f>
        <v/>
      </c>
      <c r="AF17" s="234" t="str">
        <f>IF(AND('Mapa final SI'!$AC$20="Alta",'Mapa final SI'!$AE$20="Mayor"),CONCATENATE("R2C",'Mapa final SI'!$S$20),"")</f>
        <v/>
      </c>
      <c r="AG17" s="235" t="str">
        <f>IF(AND('Mapa final SI'!$AC$21="Alta",'Mapa final SI'!$AE$21="Mayor"),CONCATENATE("R2C",'Mapa final SI'!$S$21),"")</f>
        <v/>
      </c>
      <c r="AH17" s="236" t="str">
        <f>IF(AND('Mapa final SI'!$AC$16="Alta",'Mapa final SI'!$AE$16="Catastrófico"),CONCATENATE("R2C",'Mapa final SI'!$S$16),"")</f>
        <v/>
      </c>
      <c r="AI17" s="237" t="str">
        <f>IF(AND('Mapa final SI'!$AC$17="Alta",'Mapa final SI'!$AE$17="Catastrófico"),CONCATENATE("R2C",'Mapa final SI'!$S$17),"")</f>
        <v/>
      </c>
      <c r="AJ17" s="237" t="str">
        <f>IF(AND('Mapa final SI'!$AC$18="Alta",'Mapa final SI'!$AE$18="Catastrófico"),CONCATENATE("R2C",'Mapa final SI'!$S$18),"")</f>
        <v/>
      </c>
      <c r="AK17" s="237" t="str">
        <f>IF(AND('Mapa final SI'!$AC$19="Alta",'Mapa final SI'!$AE$19="Catastrófico"),CONCATENATE("R2C",'Mapa final SI'!$S$19),"")</f>
        <v/>
      </c>
      <c r="AL17" s="237" t="str">
        <f>IF(AND('Mapa final SI'!$AC$20="Alta",'Mapa final SI'!$AE$20="Catastrófico"),CONCATENATE("R2C",'Mapa final SI'!$S$20),"")</f>
        <v/>
      </c>
      <c r="AM17" s="238" t="str">
        <f>IF(AND('Mapa final SI'!$AC$21="Alta",'Mapa final SI'!$AE$21="Catastrófico"),CONCATENATE("R2C",'Mapa final SI'!$S$21),"")</f>
        <v/>
      </c>
      <c r="AN17" s="14"/>
      <c r="AO17" s="778"/>
      <c r="AP17" s="779"/>
      <c r="AQ17" s="779"/>
      <c r="AR17" s="779"/>
      <c r="AS17" s="779"/>
      <c r="AT17" s="780"/>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670"/>
      <c r="C18" s="670"/>
      <c r="D18" s="671"/>
      <c r="E18" s="759"/>
      <c r="F18" s="760"/>
      <c r="G18" s="760"/>
      <c r="H18" s="760"/>
      <c r="I18" s="760"/>
      <c r="J18" s="248" t="str">
        <f>IF(AND('Mapa final SI'!$AC$22="Alta",'Mapa final SI'!$AE$22="Leve"),CONCATENATE("R3C",'Mapa final SI'!$S$22),"")</f>
        <v/>
      </c>
      <c r="K18" s="249" t="str">
        <f>IF(AND('Mapa final SI'!$AC$23="Alta",'Mapa final SI'!$AE$23="Leve"),CONCATENATE("R3C",'Mapa final SI'!$S$23),"")</f>
        <v/>
      </c>
      <c r="L18" s="249" t="str">
        <f>IF(AND('Mapa final SI'!$AC$24="Alta",'Mapa final SI'!$AE$24="Leve"),CONCATENATE("R3C",'Mapa final SI'!$S$24),"")</f>
        <v/>
      </c>
      <c r="M18" s="249" t="str">
        <f>IF(AND('Mapa final SI'!$AC$25="Alta",'Mapa final SI'!$AE$25="Leve"),CONCATENATE("R3C",'Mapa final SI'!$S$25),"")</f>
        <v/>
      </c>
      <c r="N18" s="249" t="str">
        <f>IF(AND('Mapa final SI'!$AC$26="Alta",'Mapa final SI'!$AE$26="Leve"),CONCATENATE("R3C",'Mapa final SI'!$S$26),"")</f>
        <v/>
      </c>
      <c r="O18" s="250" t="str">
        <f>IF(AND('Mapa final SI'!$AC$27="Alta",'Mapa final SI'!$AE$27="Leve"),CONCATENATE("R3C",'Mapa final SI'!$S$27),"")</f>
        <v/>
      </c>
      <c r="P18" s="248" t="str">
        <f>IF(AND('Mapa final SI'!$AC$22="Alta",'Mapa final SI'!$AE$22="Menor"),CONCATENATE("R3C",'Mapa final SI'!$S$22),"")</f>
        <v/>
      </c>
      <c r="Q18" s="249" t="str">
        <f>IF(AND('Mapa final SI'!$AC$23="Alta",'Mapa final SI'!$AE$23="Menor"),CONCATENATE("R3C",'Mapa final SI'!$S$23),"")</f>
        <v/>
      </c>
      <c r="R18" s="249" t="str">
        <f>IF(AND('Mapa final SI'!$AC$24="Alta",'Mapa final SI'!$AE$24="Menor"),CONCATENATE("R3C",'Mapa final SI'!$S$24),"")</f>
        <v/>
      </c>
      <c r="S18" s="249" t="str">
        <f>IF(AND('Mapa final SI'!$AC$25="Alta",'Mapa final SI'!$AE$25="Menor"),CONCATENATE("R3C",'Mapa final SI'!$S$25),"")</f>
        <v/>
      </c>
      <c r="T18" s="249" t="str">
        <f>IF(AND('Mapa final SI'!$AC$26="Alta",'Mapa final SI'!$AE$26="Menor"),CONCATENATE("R3C",'Mapa final SI'!$S$26),"")</f>
        <v/>
      </c>
      <c r="U18" s="250" t="str">
        <f>IF(AND('Mapa final SI'!$AC$27="Alta",'Mapa final SI'!$AE$27="Menor"),CONCATENATE("R3C",'Mapa final SI'!$S$27),"")</f>
        <v/>
      </c>
      <c r="V18" s="233" t="str">
        <f>IF(AND('Mapa final SI'!$AC$22="Alta",'Mapa final SI'!$AE$22="Moderado"),CONCATENATE("R3C",'Mapa final SI'!$S$22),"")</f>
        <v/>
      </c>
      <c r="W18" s="234" t="str">
        <f>IF(AND('Mapa final SI'!$AC$23="Alta",'Mapa final SI'!$AE$23="Moderado"),CONCATENATE("R3C",'Mapa final SI'!$S$23),"")</f>
        <v/>
      </c>
      <c r="X18" s="234" t="str">
        <f>IF(AND('Mapa final SI'!$AC$24="Alta",'Mapa final SI'!$AE$24="Moderado"),CONCATENATE("R3C",'Mapa final SI'!$S$24),"")</f>
        <v/>
      </c>
      <c r="Y18" s="234" t="str">
        <f>IF(AND('Mapa final SI'!$AC$25="Alta",'Mapa final SI'!$AE$25="Moderado"),CONCATENATE("R3C",'Mapa final SI'!$S$25),"")</f>
        <v/>
      </c>
      <c r="Z18" s="234" t="str">
        <f>IF(AND('Mapa final SI'!$AC$26="Alta",'Mapa final SI'!$AE$26="Moderado"),CONCATENATE("R3C",'Mapa final SI'!$S$26),"")</f>
        <v/>
      </c>
      <c r="AA18" s="235" t="str">
        <f>IF(AND('Mapa final SI'!$AC$27="Alta",'Mapa final SI'!$AE$27="Moderado"),CONCATENATE("R3C",'Mapa final SI'!$S$27),"")</f>
        <v/>
      </c>
      <c r="AB18" s="233" t="str">
        <f>IF(AND('Mapa final SI'!$AC$22="Alta",'Mapa final SI'!$AE$22="Mayor"),CONCATENATE("R3C",'Mapa final SI'!$S$22),"")</f>
        <v/>
      </c>
      <c r="AC18" s="234" t="str">
        <f>IF(AND('Mapa final SI'!$AC$23="Alta",'Mapa final SI'!$AE$23="Mayor"),CONCATENATE("R3C",'Mapa final SI'!$S$23),"")</f>
        <v/>
      </c>
      <c r="AD18" s="234" t="str">
        <f>IF(AND('Mapa final SI'!$AC$24="Alta",'Mapa final SI'!$AE$24="Mayor"),CONCATENATE("R3C",'Mapa final SI'!$S$24),"")</f>
        <v/>
      </c>
      <c r="AE18" s="234" t="str">
        <f>IF(AND('Mapa final SI'!$AC$25="Alta",'Mapa final SI'!$AE$25="Mayor"),CONCATENATE("R3C",'Mapa final SI'!$S$25),"")</f>
        <v/>
      </c>
      <c r="AF18" s="234" t="str">
        <f>IF(AND('Mapa final SI'!$AC$26="Alta",'Mapa final SI'!$AE$26="Mayor"),CONCATENATE("R3C",'Mapa final SI'!$S$26),"")</f>
        <v/>
      </c>
      <c r="AG18" s="235" t="str">
        <f>IF(AND('Mapa final SI'!$AC$27="Alta",'Mapa final SI'!$AE$27="Mayor"),CONCATENATE("R3C",'Mapa final SI'!$S$27),"")</f>
        <v/>
      </c>
      <c r="AH18" s="236" t="str">
        <f>IF(AND('Mapa final SI'!$AC$22="Alta",'Mapa final SI'!$AE$22="Catastrófico"),CONCATENATE("R3C",'Mapa final SI'!$S$22),"")</f>
        <v/>
      </c>
      <c r="AI18" s="237" t="str">
        <f>IF(AND('Mapa final SI'!$AC$23="Alta",'Mapa final SI'!$AE$23="Catastrófico"),CONCATENATE("R3C",'Mapa final SI'!$S$23),"")</f>
        <v/>
      </c>
      <c r="AJ18" s="237" t="str">
        <f>IF(AND('Mapa final SI'!$AC$24="Alta",'Mapa final SI'!$AE$24="Catastrófico"),CONCATENATE("R3C",'Mapa final SI'!$S$24),"")</f>
        <v/>
      </c>
      <c r="AK18" s="237" t="str">
        <f>IF(AND('Mapa final SI'!$AC$25="Alta",'Mapa final SI'!$AE$25="Catastrófico"),CONCATENATE("R3C",'Mapa final SI'!$S$25),"")</f>
        <v/>
      </c>
      <c r="AL18" s="237" t="str">
        <f>IF(AND('Mapa final SI'!$AC$26="Alta",'Mapa final SI'!$AE$26="Catastrófico"),CONCATENATE("R3C",'Mapa final SI'!$S$26),"")</f>
        <v/>
      </c>
      <c r="AM18" s="238" t="str">
        <f>IF(AND('Mapa final SI'!$AC$27="Alta",'Mapa final SI'!$AE$27="Catastrófico"),CONCATENATE("R3C",'Mapa final SI'!$S$27),"")</f>
        <v/>
      </c>
      <c r="AN18" s="14"/>
      <c r="AO18" s="778"/>
      <c r="AP18" s="779"/>
      <c r="AQ18" s="779"/>
      <c r="AR18" s="779"/>
      <c r="AS18" s="779"/>
      <c r="AT18" s="780"/>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670"/>
      <c r="C19" s="670"/>
      <c r="D19" s="671"/>
      <c r="E19" s="759"/>
      <c r="F19" s="760"/>
      <c r="G19" s="760"/>
      <c r="H19" s="760"/>
      <c r="I19" s="760"/>
      <c r="J19" s="248" t="str">
        <f>IF(AND('Mapa final SI'!$AC$28="Alta",'Mapa final SI'!$AE$28="Leve"),CONCATENATE("R4C",'Mapa final SI'!$S$28),"")</f>
        <v/>
      </c>
      <c r="K19" s="249" t="str">
        <f>IF(AND('Mapa final SI'!$AC$29="Alta",'Mapa final SI'!$AE$29="Leve"),CONCATENATE("R4C",'Mapa final SI'!$S$29),"")</f>
        <v/>
      </c>
      <c r="L19" s="249" t="str">
        <f>IF(AND('Mapa final SI'!$AC$30="Alta",'Mapa final SI'!$AE$30="Leve"),CONCATENATE("R4C",'Mapa final SI'!$S$30),"")</f>
        <v/>
      </c>
      <c r="M19" s="249" t="str">
        <f>IF(AND('Mapa final SI'!$AC$31="Alta",'Mapa final SI'!$AE$31="Leve"),CONCATENATE("R4C",'Mapa final SI'!$S$31),"")</f>
        <v/>
      </c>
      <c r="N19" s="249" t="str">
        <f>IF(AND('Mapa final SI'!$AC$32="Alta",'Mapa final SI'!$AE$32="Leve"),CONCATENATE("R4C",'Mapa final SI'!$S$32),"")</f>
        <v/>
      </c>
      <c r="O19" s="250" t="str">
        <f>IF(AND('Mapa final SI'!$AC$33="Alta",'Mapa final SI'!$AE$33="Leve"),CONCATENATE("R4C",'Mapa final SI'!$S$33),"")</f>
        <v/>
      </c>
      <c r="P19" s="248" t="str">
        <f>IF(AND('Mapa final SI'!$AC$28="Alta",'Mapa final SI'!$AE$28="Menor"),CONCATENATE("R4C",'Mapa final SI'!$S$28),"")</f>
        <v/>
      </c>
      <c r="Q19" s="249" t="str">
        <f>IF(AND('Mapa final SI'!$AC$29="Alta",'Mapa final SI'!$AE$29="Menor"),CONCATENATE("R4C",'Mapa final SI'!$S$29),"")</f>
        <v/>
      </c>
      <c r="R19" s="249" t="str">
        <f>IF(AND('Mapa final SI'!$AC$30="Alta",'Mapa final SI'!$AE$30="Menor"),CONCATENATE("R4C",'Mapa final SI'!$S$30),"")</f>
        <v/>
      </c>
      <c r="S19" s="249" t="str">
        <f>IF(AND('Mapa final SI'!$AC$31="Alta",'Mapa final SI'!$AE$31="Menor"),CONCATENATE("R4C",'Mapa final SI'!$S$31),"")</f>
        <v/>
      </c>
      <c r="T19" s="249" t="str">
        <f>IF(AND('Mapa final SI'!$AC$32="Alta",'Mapa final SI'!$AE$32="Menor"),CONCATENATE("R4C",'Mapa final SI'!$S$32),"")</f>
        <v/>
      </c>
      <c r="U19" s="250" t="str">
        <f>IF(AND('Mapa final SI'!$AC$33="Alta",'Mapa final SI'!$AE$33="Menor"),CONCATENATE("R4C",'Mapa final SI'!$S$33),"")</f>
        <v/>
      </c>
      <c r="V19" s="233" t="str">
        <f>IF(AND('Mapa final SI'!$AC$28="Alta",'Mapa final SI'!$AE$28="Moderado"),CONCATENATE("R4C",'Mapa final SI'!$S$28),"")</f>
        <v/>
      </c>
      <c r="W19" s="234" t="str">
        <f>IF(AND('Mapa final SI'!$AC$29="Alta",'Mapa final SI'!$AE$29="Moderado"),CONCATENATE("R4C",'Mapa final SI'!$S$29),"")</f>
        <v/>
      </c>
      <c r="X19" s="234" t="str">
        <f>IF(AND('Mapa final SI'!$AC$30="Alta",'Mapa final SI'!$AE$30="Moderado"),CONCATENATE("R4C",'Mapa final SI'!$S$30),"")</f>
        <v/>
      </c>
      <c r="Y19" s="234" t="str">
        <f>IF(AND('Mapa final SI'!$AC$31="Alta",'Mapa final SI'!$AE$31="Moderado"),CONCATENATE("R4C",'Mapa final SI'!$S$31),"")</f>
        <v/>
      </c>
      <c r="Z19" s="234" t="str">
        <f>IF(AND('Mapa final SI'!$AC$32="Alta",'Mapa final SI'!$AE$32="Moderado"),CONCATENATE("R4C",'Mapa final SI'!$S$32),"")</f>
        <v/>
      </c>
      <c r="AA19" s="235" t="str">
        <f>IF(AND('Mapa final SI'!$AC$33="Alta",'Mapa final SI'!$AE$33="Moderado"),CONCATENATE("R4C",'Mapa final SI'!$S$33),"")</f>
        <v/>
      </c>
      <c r="AB19" s="233" t="str">
        <f>IF(AND('Mapa final SI'!$AC$28="Alta",'Mapa final SI'!$AE$28="Mayor"),CONCATENATE("R4C",'Mapa final SI'!$S$28),"")</f>
        <v/>
      </c>
      <c r="AC19" s="234" t="str">
        <f>IF(AND('Mapa final SI'!$AC$29="Alta",'Mapa final SI'!$AE$29="Mayor"),CONCATENATE("R4C",'Mapa final SI'!$S$29),"")</f>
        <v/>
      </c>
      <c r="AD19" s="234" t="str">
        <f>IF(AND('Mapa final SI'!$AC$30="Alta",'Mapa final SI'!$AE$30="Mayor"),CONCATENATE("R4C",'Mapa final SI'!$S$30),"")</f>
        <v/>
      </c>
      <c r="AE19" s="234" t="str">
        <f>IF(AND('Mapa final SI'!$AC$31="Alta",'Mapa final SI'!$AE$31="Mayor"),CONCATENATE("R4C",'Mapa final SI'!$S$31),"")</f>
        <v/>
      </c>
      <c r="AF19" s="234" t="str">
        <f>IF(AND('Mapa final SI'!$AC$32="Alta",'Mapa final SI'!$AE$32="Mayor"),CONCATENATE("R4C",'Mapa final SI'!$S$32),"")</f>
        <v/>
      </c>
      <c r="AG19" s="235" t="str">
        <f>IF(AND('Mapa final SI'!$AC$33="Alta",'Mapa final SI'!$AE$33="Mayor"),CONCATENATE("R4C",'Mapa final SI'!$S$33),"")</f>
        <v/>
      </c>
      <c r="AH19" s="236" t="str">
        <f>IF(AND('Mapa final SI'!$AC$28="Alta",'Mapa final SI'!$AE$28="Catastrófico"),CONCATENATE("R4C",'Mapa final SI'!$S$28),"")</f>
        <v/>
      </c>
      <c r="AI19" s="237" t="str">
        <f>IF(AND('Mapa final SI'!$AC$29="Alta",'Mapa final SI'!$AE$29="Catastrófico"),CONCATENATE("R4C",'Mapa final SI'!$S$29),"")</f>
        <v/>
      </c>
      <c r="AJ19" s="237" t="str">
        <f>IF(AND('Mapa final SI'!$AC$30="Alta",'Mapa final SI'!$AE$30="Catastrófico"),CONCATENATE("R4C",'Mapa final SI'!$S$30),"")</f>
        <v/>
      </c>
      <c r="AK19" s="237" t="str">
        <f>IF(AND('Mapa final SI'!$AC$31="Alta",'Mapa final SI'!$AE$31="Catastrófico"),CONCATENATE("R4C",'Mapa final SI'!$S$31),"")</f>
        <v/>
      </c>
      <c r="AL19" s="237" t="str">
        <f>IF(AND('Mapa final SI'!$AC$32="Alta",'Mapa final SI'!$AE$32="Catastrófico"),CONCATENATE("R4C",'Mapa final SI'!$S$32),"")</f>
        <v/>
      </c>
      <c r="AM19" s="238" t="str">
        <f>IF(AND('Mapa final SI'!$AC$33="Alta",'Mapa final SI'!$AE$33="Catastrófico"),CONCATENATE("R4C",'Mapa final SI'!$S$33),"")</f>
        <v/>
      </c>
      <c r="AN19" s="14"/>
      <c r="AO19" s="778"/>
      <c r="AP19" s="779"/>
      <c r="AQ19" s="779"/>
      <c r="AR19" s="779"/>
      <c r="AS19" s="779"/>
      <c r="AT19" s="780"/>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670"/>
      <c r="C20" s="670"/>
      <c r="D20" s="671"/>
      <c r="E20" s="759"/>
      <c r="F20" s="760"/>
      <c r="G20" s="760"/>
      <c r="H20" s="760"/>
      <c r="I20" s="760"/>
      <c r="J20" s="248" t="str">
        <f>IF(AND('Mapa final SI'!$AC$34="Alta",'Mapa final SI'!$AE$34="Leve"),CONCATENATE("R5C",'Mapa final SI'!$S$34),"")</f>
        <v/>
      </c>
      <c r="K20" s="249" t="str">
        <f>IF(AND('Mapa final SI'!$AC$35="Alta",'Mapa final SI'!$AE$35="Leve"),CONCATENATE("R5C",'Mapa final SI'!$S$35),"")</f>
        <v/>
      </c>
      <c r="L20" s="249" t="str">
        <f>IF(AND('Mapa final SI'!$AC$36="Alta",'Mapa final SI'!$AE$36="Leve"),CONCATENATE("R5C",'Mapa final SI'!$S$36),"")</f>
        <v/>
      </c>
      <c r="M20" s="249" t="str">
        <f>IF(AND('Mapa final SI'!$AC$37="Alta",'Mapa final SI'!$AE$37="Leve"),CONCATENATE("R5C",'Mapa final SI'!$S$37),"")</f>
        <v/>
      </c>
      <c r="N20" s="249" t="str">
        <f>IF(AND('Mapa final SI'!$AC$38="Alta",'Mapa final SI'!$AE$38="Leve"),CONCATENATE("R5C",'Mapa final SI'!$S$38),"")</f>
        <v/>
      </c>
      <c r="O20" s="250" t="str">
        <f>IF(AND('Mapa final SI'!$AC$39="Alta",'Mapa final SI'!$AE$39="Leve"),CONCATENATE("R5C",'Mapa final SI'!$S$39),"")</f>
        <v/>
      </c>
      <c r="P20" s="248" t="str">
        <f>IF(AND('Mapa final SI'!$AC$34="Alta",'Mapa final SI'!$AE$34="Menor"),CONCATENATE("R5C",'Mapa final SI'!$S$34),"")</f>
        <v/>
      </c>
      <c r="Q20" s="249" t="str">
        <f>IF(AND('Mapa final SI'!$AC$35="Alta",'Mapa final SI'!$AE$35="Menor"),CONCATENATE("R5C",'Mapa final SI'!$S$35),"")</f>
        <v/>
      </c>
      <c r="R20" s="249" t="str">
        <f>IF(AND('Mapa final SI'!$AC$36="Alta",'Mapa final SI'!$AE$36="Menor"),CONCATENATE("R5C",'Mapa final SI'!$S$36),"")</f>
        <v/>
      </c>
      <c r="S20" s="249" t="str">
        <f>IF(AND('Mapa final SI'!$AC$37="Alta",'Mapa final SI'!$AE$37="Menor"),CONCATENATE("R5C",'Mapa final SI'!$S$37),"")</f>
        <v/>
      </c>
      <c r="T20" s="249" t="str">
        <f>IF(AND('Mapa final SI'!$AC$38="Alta",'Mapa final SI'!$AE$38="Menor"),CONCATENATE("R5C",'Mapa final SI'!$S$38),"")</f>
        <v/>
      </c>
      <c r="U20" s="250" t="str">
        <f>IF(AND('Mapa final SI'!$AC$39="Alta",'Mapa final SI'!$AE$39="Menor"),CONCATENATE("R5C",'Mapa final SI'!$S$39),"")</f>
        <v/>
      </c>
      <c r="V20" s="233" t="str">
        <f>IF(AND('Mapa final SI'!$AC$34="Alta",'Mapa final SI'!$AE$34="Moderado"),CONCATENATE("R5C",'Mapa final SI'!$S$34),"")</f>
        <v/>
      </c>
      <c r="W20" s="234" t="str">
        <f>IF(AND('Mapa final SI'!$AC$35="Alta",'Mapa final SI'!$AE$35="Moderado"),CONCATENATE("R5C",'Mapa final SI'!$S$35),"")</f>
        <v/>
      </c>
      <c r="X20" s="234" t="str">
        <f>IF(AND('Mapa final SI'!$AC$36="Alta",'Mapa final SI'!$AE$36="Moderado"),CONCATENATE("R5C",'Mapa final SI'!$S$36),"")</f>
        <v/>
      </c>
      <c r="Y20" s="234" t="str">
        <f>IF(AND('Mapa final SI'!$AC$37="Alta",'Mapa final SI'!$AE$37="Moderado"),CONCATENATE("R5C",'Mapa final SI'!$S$37),"")</f>
        <v/>
      </c>
      <c r="Z20" s="234" t="str">
        <f>IF(AND('Mapa final SI'!$AC$38="Alta",'Mapa final SI'!$AE$38="Moderado"),CONCATENATE("R5C",'Mapa final SI'!$S$38),"")</f>
        <v/>
      </c>
      <c r="AA20" s="235" t="str">
        <f>IF(AND('Mapa final SI'!$AC$39="Alta",'Mapa final SI'!$AE$39="Moderado"),CONCATENATE("R5C",'Mapa final SI'!$S$39),"")</f>
        <v/>
      </c>
      <c r="AB20" s="233" t="str">
        <f>IF(AND('Mapa final SI'!$AC$34="Alta",'Mapa final SI'!$AE$34="Mayor"),CONCATENATE("R5C",'Mapa final SI'!$S$34),"")</f>
        <v/>
      </c>
      <c r="AC20" s="234" t="str">
        <f>IF(AND('Mapa final SI'!$AC$35="Alta",'Mapa final SI'!$AE$35="Mayor"),CONCATENATE("R5C",'Mapa final SI'!$S$35),"")</f>
        <v/>
      </c>
      <c r="AD20" s="234" t="str">
        <f>IF(AND('Mapa final SI'!$AC$36="Alta",'Mapa final SI'!$AE$36="Mayor"),CONCATENATE("R5C",'Mapa final SI'!$S$36),"")</f>
        <v/>
      </c>
      <c r="AE20" s="234" t="str">
        <f>IF(AND('Mapa final SI'!$AC$37="Alta",'Mapa final SI'!$AE$37="Mayor"),CONCATENATE("R5C",'Mapa final SI'!$S$37),"")</f>
        <v/>
      </c>
      <c r="AF20" s="234" t="str">
        <f>IF(AND('Mapa final SI'!$AC$38="Alta",'Mapa final SI'!$AE$38="Mayor"),CONCATENATE("R5C",'Mapa final SI'!$S$38),"")</f>
        <v/>
      </c>
      <c r="AG20" s="235" t="str">
        <f>IF(AND('Mapa final SI'!$AC$39="Alta",'Mapa final SI'!$AE$39="Mayor"),CONCATENATE("R5C",'Mapa final SI'!$S$39),"")</f>
        <v/>
      </c>
      <c r="AH20" s="236" t="str">
        <f>IF(AND('Mapa final SI'!$AC$34="Alta",'Mapa final SI'!$AE$34="Catastrófico"),CONCATENATE("R5C",'Mapa final SI'!$S$34),"")</f>
        <v/>
      </c>
      <c r="AI20" s="237" t="str">
        <f>IF(AND('Mapa final SI'!$AC$35="Alta",'Mapa final SI'!$AE$35="Catastrófico"),CONCATENATE("R5C",'Mapa final SI'!$S$35),"")</f>
        <v/>
      </c>
      <c r="AJ20" s="237" t="str">
        <f>IF(AND('Mapa final SI'!$AC$36="Alta",'Mapa final SI'!$AE$36="Catastrófico"),CONCATENATE("R5C",'Mapa final SI'!$S$36),"")</f>
        <v/>
      </c>
      <c r="AK20" s="237" t="str">
        <f>IF(AND('Mapa final SI'!$AC$37="Alta",'Mapa final SI'!$AE$37="Catastrófico"),CONCATENATE("R5C",'Mapa final SI'!$S$37),"")</f>
        <v/>
      </c>
      <c r="AL20" s="237" t="str">
        <f>IF(AND('Mapa final SI'!$AC$38="Alta",'Mapa final SI'!$AE$38="Catastrófico"),CONCATENATE("R5C",'Mapa final SI'!$S$38),"")</f>
        <v/>
      </c>
      <c r="AM20" s="238" t="str">
        <f>IF(AND('Mapa final SI'!$AC$39="Alta",'Mapa final SI'!$AE$39="Catastrófico"),CONCATENATE("R5C",'Mapa final SI'!$S$39),"")</f>
        <v/>
      </c>
      <c r="AN20" s="14"/>
      <c r="AO20" s="778"/>
      <c r="AP20" s="779"/>
      <c r="AQ20" s="779"/>
      <c r="AR20" s="779"/>
      <c r="AS20" s="779"/>
      <c r="AT20" s="780"/>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670"/>
      <c r="C21" s="670"/>
      <c r="D21" s="671"/>
      <c r="E21" s="759"/>
      <c r="F21" s="760"/>
      <c r="G21" s="760"/>
      <c r="H21" s="760"/>
      <c r="I21" s="760"/>
      <c r="J21" s="248" t="str">
        <f>IF(AND('Mapa final SI'!$AC$40="Alta",'Mapa final SI'!$AE$40="Leve"),CONCATENATE("R6C",'Mapa final SI'!$S$40),"")</f>
        <v/>
      </c>
      <c r="K21" s="249" t="str">
        <f>IF(AND('Mapa final SI'!$AC$41="Alta",'Mapa final SI'!$AE$41="Leve"),CONCATENATE("R6C",'Mapa final SI'!$S$41),"")</f>
        <v/>
      </c>
      <c r="L21" s="249" t="str">
        <f>IF(AND('Mapa final SI'!$AC$42="Alta",'Mapa final SI'!$AE$42="Leve"),CONCATENATE("R6C",'Mapa final SI'!$S$42),"")</f>
        <v/>
      </c>
      <c r="M21" s="249" t="str">
        <f>IF(AND('Mapa final SI'!$AC$43="Alta",'Mapa final SI'!$AE$43="Leve"),CONCATENATE("R6C",'Mapa final SI'!$S$43),"")</f>
        <v/>
      </c>
      <c r="N21" s="249" t="str">
        <f>IF(AND('Mapa final SI'!$AC$44="Alta",'Mapa final SI'!$AE$44="Leve"),CONCATENATE("R6C",'Mapa final SI'!$S$44),"")</f>
        <v/>
      </c>
      <c r="O21" s="250" t="str">
        <f>IF(AND('Mapa final SI'!$AC$45="Alta",'Mapa final SI'!$AE$45="Leve"),CONCATENATE("R6C",'Mapa final SI'!$S$45),"")</f>
        <v/>
      </c>
      <c r="P21" s="248" t="str">
        <f>IF(AND('Mapa final SI'!$AC$40="Alta",'Mapa final SI'!$AE$40="Menor"),CONCATENATE("R6C",'Mapa final SI'!$S$40),"")</f>
        <v/>
      </c>
      <c r="Q21" s="249" t="str">
        <f>IF(AND('Mapa final SI'!$AC$41="Alta",'Mapa final SI'!$AE$41="Menor"),CONCATENATE("R6C",'Mapa final SI'!$S$41),"")</f>
        <v/>
      </c>
      <c r="R21" s="249" t="str">
        <f>IF(AND('Mapa final SI'!$AC$42="Alta",'Mapa final SI'!$AE$42="Menor"),CONCATENATE("R6C",'Mapa final SI'!$S$42),"")</f>
        <v/>
      </c>
      <c r="S21" s="249" t="str">
        <f>IF(AND('Mapa final SI'!$AC$43="Alta",'Mapa final SI'!$AE$43="Menor"),CONCATENATE("R6C",'Mapa final SI'!$S$43),"")</f>
        <v/>
      </c>
      <c r="T21" s="249" t="str">
        <f>IF(AND('Mapa final SI'!$AC$44="Alta",'Mapa final SI'!$AE$44="Menor"),CONCATENATE("R6C",'Mapa final SI'!$S$44),"")</f>
        <v/>
      </c>
      <c r="U21" s="250" t="str">
        <f>IF(AND('Mapa final SI'!$AC$45="Alta",'Mapa final SI'!$AE$45="Menor"),CONCATENATE("R6C",'Mapa final SI'!$S$45),"")</f>
        <v/>
      </c>
      <c r="V21" s="233" t="str">
        <f>IF(AND('Mapa final SI'!$AC$40="Alta",'Mapa final SI'!$AE$40="Moderado"),CONCATENATE("R6C",'Mapa final SI'!$S$40),"")</f>
        <v/>
      </c>
      <c r="W21" s="234" t="str">
        <f>IF(AND('Mapa final SI'!$AC$41="Alta",'Mapa final SI'!$AE$41="Moderado"),CONCATENATE("R6C",'Mapa final SI'!$S$41),"")</f>
        <v/>
      </c>
      <c r="X21" s="234" t="str">
        <f>IF(AND('Mapa final SI'!$AC$42="Alta",'Mapa final SI'!$AE$42="Moderado"),CONCATENATE("R6C",'Mapa final SI'!$S$42),"")</f>
        <v/>
      </c>
      <c r="Y21" s="234" t="str">
        <f>IF(AND('Mapa final SI'!$AC$43="Alta",'Mapa final SI'!$AE$43="Moderado"),CONCATENATE("R6C",'Mapa final SI'!$S$43),"")</f>
        <v/>
      </c>
      <c r="Z21" s="234" t="str">
        <f>IF(AND('Mapa final SI'!$AC$44="Alta",'Mapa final SI'!$AE$44="Moderado"),CONCATENATE("R6C",'Mapa final SI'!$S$44),"")</f>
        <v/>
      </c>
      <c r="AA21" s="235" t="str">
        <f>IF(AND('Mapa final SI'!$AC$45="Alta",'Mapa final SI'!$AE$45="Moderado"),CONCATENATE("R6C",'Mapa final SI'!$S$45),"")</f>
        <v/>
      </c>
      <c r="AB21" s="233" t="str">
        <f>IF(AND('Mapa final SI'!$AC$40="Alta",'Mapa final SI'!$AE$40="Mayor"),CONCATENATE("R6C",'Mapa final SI'!$S$40),"")</f>
        <v/>
      </c>
      <c r="AC21" s="234" t="str">
        <f>IF(AND('Mapa final SI'!$AC$41="Alta",'Mapa final SI'!$AE$41="Mayor"),CONCATENATE("R6C",'Mapa final SI'!$S$41),"")</f>
        <v/>
      </c>
      <c r="AD21" s="234" t="str">
        <f>IF(AND('Mapa final SI'!$AC$42="Alta",'Mapa final SI'!$AE$42="Mayor"),CONCATENATE("R6C",'Mapa final SI'!$S$42),"")</f>
        <v/>
      </c>
      <c r="AE21" s="234" t="str">
        <f>IF(AND('Mapa final SI'!$AC$43="Alta",'Mapa final SI'!$AE$43="Mayor"),CONCATENATE("R6C",'Mapa final SI'!$S$43),"")</f>
        <v/>
      </c>
      <c r="AF21" s="234" t="str">
        <f>IF(AND('Mapa final SI'!$AC$44="Alta",'Mapa final SI'!$AE$44="Mayor"),CONCATENATE("R6C",'Mapa final SI'!$S$44),"")</f>
        <v/>
      </c>
      <c r="AG21" s="235" t="str">
        <f>IF(AND('Mapa final SI'!$AC$45="Alta",'Mapa final SI'!$AE$45="Mayor"),CONCATENATE("R6C",'Mapa final SI'!$S$45),"")</f>
        <v/>
      </c>
      <c r="AH21" s="236" t="str">
        <f>IF(AND('Mapa final SI'!$AC$40="Alta",'Mapa final SI'!$AE$40="Catastrófico"),CONCATENATE("R6C",'Mapa final SI'!$S$40),"")</f>
        <v/>
      </c>
      <c r="AI21" s="237" t="str">
        <f>IF(AND('Mapa final SI'!$AC$41="Alta",'Mapa final SI'!$AE$41="Catastrófico"),CONCATENATE("R6C",'Mapa final SI'!$S$41),"")</f>
        <v/>
      </c>
      <c r="AJ21" s="237" t="str">
        <f>IF(AND('Mapa final SI'!$AC$42="Alta",'Mapa final SI'!$AE$42="Catastrófico"),CONCATENATE("R6C",'Mapa final SI'!$S$42),"")</f>
        <v/>
      </c>
      <c r="AK21" s="237" t="str">
        <f>IF(AND('Mapa final SI'!$AC$43="Alta",'Mapa final SI'!$AE$43="Catastrófico"),CONCATENATE("R6C",'Mapa final SI'!$S$43),"")</f>
        <v/>
      </c>
      <c r="AL21" s="237" t="str">
        <f>IF(AND('Mapa final SI'!$AC$44="Alta",'Mapa final SI'!$AE$44="Catastrófico"),CONCATENATE("R6C",'Mapa final SI'!$S$44),"")</f>
        <v/>
      </c>
      <c r="AM21" s="238" t="str">
        <f>IF(AND('Mapa final SI'!$AC$45="Alta",'Mapa final SI'!$AE$45="Catastrófico"),CONCATENATE("R6C",'Mapa final SI'!$S$45),"")</f>
        <v/>
      </c>
      <c r="AN21" s="14"/>
      <c r="AO21" s="778"/>
      <c r="AP21" s="779"/>
      <c r="AQ21" s="779"/>
      <c r="AR21" s="779"/>
      <c r="AS21" s="779"/>
      <c r="AT21" s="780"/>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670"/>
      <c r="C22" s="670"/>
      <c r="D22" s="671"/>
      <c r="E22" s="759"/>
      <c r="F22" s="760"/>
      <c r="G22" s="760"/>
      <c r="H22" s="760"/>
      <c r="I22" s="760"/>
      <c r="J22" s="248" t="str">
        <f>IF(AND('Mapa final SI'!$AC$46="Alta",'Mapa final SI'!$AE$46="Leve"),CONCATENATE("R7C",'Mapa final SI'!$S$46),"")</f>
        <v/>
      </c>
      <c r="K22" s="249" t="str">
        <f>IF(AND('Mapa final SI'!$AC$47="Alta",'Mapa final SI'!$AE$47="Leve"),CONCATENATE("R7C",'Mapa final SI'!$S$47),"")</f>
        <v/>
      </c>
      <c r="L22" s="249" t="str">
        <f>IF(AND('Mapa final SI'!$AC$48="Alta",'Mapa final SI'!$AE$48="Leve"),CONCATENATE("R7C",'Mapa final SI'!$S$48),"")</f>
        <v/>
      </c>
      <c r="M22" s="249" t="str">
        <f>IF(AND('Mapa final SI'!$AC$49="Alta",'Mapa final SI'!$AE$49="Leve"),CONCATENATE("R7C",'Mapa final SI'!$S$49),"")</f>
        <v/>
      </c>
      <c r="N22" s="249" t="str">
        <f>IF(AND('Mapa final SI'!$AC$50="Alta",'Mapa final SI'!$AE$50="Leve"),CONCATENATE("R7C",'Mapa final SI'!$S$50),"")</f>
        <v/>
      </c>
      <c r="O22" s="250" t="str">
        <f>IF(AND('Mapa final SI'!$AC$51="Alta",'Mapa final SI'!$AE$51="Leve"),CONCATENATE("R7C",'Mapa final SI'!$S$51),"")</f>
        <v/>
      </c>
      <c r="P22" s="248" t="str">
        <f>IF(AND('Mapa final SI'!$AC$46="Alta",'Mapa final SI'!$AE$46="Menor"),CONCATENATE("R7C",'Mapa final SI'!$S$46),"")</f>
        <v/>
      </c>
      <c r="Q22" s="249" t="str">
        <f>IF(AND('Mapa final SI'!$AC$47="Alta",'Mapa final SI'!$AE$47="Menor"),CONCATENATE("R7C",'Mapa final SI'!$S$47),"")</f>
        <v/>
      </c>
      <c r="R22" s="249" t="str">
        <f>IF(AND('Mapa final SI'!$AC$48="Alta",'Mapa final SI'!$AE$48="Menor"),CONCATENATE("R7C",'Mapa final SI'!$S$48),"")</f>
        <v/>
      </c>
      <c r="S22" s="249" t="str">
        <f>IF(AND('Mapa final SI'!$AC$49="Alta",'Mapa final SI'!$AE$49="Menor"),CONCATENATE("R7C",'Mapa final SI'!$S$49),"")</f>
        <v/>
      </c>
      <c r="T22" s="249" t="str">
        <f>IF(AND('Mapa final SI'!$AC$50="Alta",'Mapa final SI'!$AE$50="Menor"),CONCATENATE("R7C",'Mapa final SI'!$S$50),"")</f>
        <v/>
      </c>
      <c r="U22" s="250" t="str">
        <f>IF(AND('Mapa final SI'!$AC$51="Alta",'Mapa final SI'!$AE$51="Menor"),CONCATENATE("R7C",'Mapa final SI'!$S$51),"")</f>
        <v/>
      </c>
      <c r="V22" s="233" t="str">
        <f>IF(AND('Mapa final SI'!$AC$46="Alta",'Mapa final SI'!$AE$46="Moderado"),CONCATENATE("R7C",'Mapa final SI'!$S$46),"")</f>
        <v/>
      </c>
      <c r="W22" s="234" t="str">
        <f>IF(AND('Mapa final SI'!$AC$47="Alta",'Mapa final SI'!$AE$47="Moderado"),CONCATENATE("R7C",'Mapa final SI'!$S$47),"")</f>
        <v/>
      </c>
      <c r="X22" s="234" t="str">
        <f>IF(AND('Mapa final SI'!$AC$48="Alta",'Mapa final SI'!$AE$48="Moderado"),CONCATENATE("R7C",'Mapa final SI'!$S$48),"")</f>
        <v/>
      </c>
      <c r="Y22" s="234" t="str">
        <f>IF(AND('Mapa final SI'!$AC$49="Alta",'Mapa final SI'!$AE$49="Moderado"),CONCATENATE("R7C",'Mapa final SI'!$S$49),"")</f>
        <v/>
      </c>
      <c r="Z22" s="234" t="str">
        <f>IF(AND('Mapa final SI'!$AC$50="Alta",'Mapa final SI'!$AE$50="Moderado"),CONCATENATE("R7C",'Mapa final SI'!$S$50),"")</f>
        <v/>
      </c>
      <c r="AA22" s="235" t="str">
        <f>IF(AND('Mapa final SI'!$AC$51="Alta",'Mapa final SI'!$AE$51="Moderado"),CONCATENATE("R7C",'Mapa final SI'!$S$51),"")</f>
        <v/>
      </c>
      <c r="AB22" s="233" t="str">
        <f>IF(AND('Mapa final SI'!$AC$46="Alta",'Mapa final SI'!$AE$46="Mayor"),CONCATENATE("R7C",'Mapa final SI'!$S$46),"")</f>
        <v/>
      </c>
      <c r="AC22" s="234" t="str">
        <f>IF(AND('Mapa final SI'!$AC$47="Alta",'Mapa final SI'!$AE$47="Mayor"),CONCATENATE("R7C",'Mapa final SI'!$S$47),"")</f>
        <v/>
      </c>
      <c r="AD22" s="234" t="str">
        <f>IF(AND('Mapa final SI'!$AC$48="Alta",'Mapa final SI'!$AE$48="Mayor"),CONCATENATE("R7C",'Mapa final SI'!$S$48),"")</f>
        <v/>
      </c>
      <c r="AE22" s="234" t="str">
        <f>IF(AND('Mapa final SI'!$AC$49="Alta",'Mapa final SI'!$AE$49="Mayor"),CONCATENATE("R7C",'Mapa final SI'!$S$49),"")</f>
        <v/>
      </c>
      <c r="AF22" s="234" t="str">
        <f>IF(AND('Mapa final SI'!$AC$50="Alta",'Mapa final SI'!$AE$50="Mayor"),CONCATENATE("R7C",'Mapa final SI'!$S$50),"")</f>
        <v/>
      </c>
      <c r="AG22" s="235" t="str">
        <f>IF(AND('Mapa final SI'!$AC$51="Alta",'Mapa final SI'!$AE$51="Mayor"),CONCATENATE("R7C",'Mapa final SI'!$S$51),"")</f>
        <v/>
      </c>
      <c r="AH22" s="236" t="str">
        <f>IF(AND('Mapa final SI'!$AC$46="Alta",'Mapa final SI'!$AE$46="Catastrófico"),CONCATENATE("R7C",'Mapa final SI'!$S$46),"")</f>
        <v/>
      </c>
      <c r="AI22" s="237" t="str">
        <f>IF(AND('Mapa final SI'!$AC$47="Alta",'Mapa final SI'!$AE$47="Catastrófico"),CONCATENATE("R7C",'Mapa final SI'!$S$47),"")</f>
        <v/>
      </c>
      <c r="AJ22" s="237" t="str">
        <f>IF(AND('Mapa final SI'!$AC$48="Alta",'Mapa final SI'!$AE$48="Catastrófico"),CONCATENATE("R7C",'Mapa final SI'!$S$48),"")</f>
        <v/>
      </c>
      <c r="AK22" s="237" t="str">
        <f>IF(AND('Mapa final SI'!$AC$49="Alta",'Mapa final SI'!$AE$49="Catastrófico"),CONCATENATE("R7C",'Mapa final SI'!$S$49),"")</f>
        <v/>
      </c>
      <c r="AL22" s="237" t="str">
        <f>IF(AND('Mapa final SI'!$AC$50="Alta",'Mapa final SI'!$AE$50="Catastrófico"),CONCATENATE("R7C",'Mapa final SI'!$S$50),"")</f>
        <v/>
      </c>
      <c r="AM22" s="238" t="str">
        <f>IF(AND('Mapa final SI'!$AC$51="Alta",'Mapa final SI'!$AE$51="Catastrófico"),CONCATENATE("R7C",'Mapa final SI'!$S$51),"")</f>
        <v/>
      </c>
      <c r="AN22" s="14"/>
      <c r="AO22" s="778"/>
      <c r="AP22" s="779"/>
      <c r="AQ22" s="779"/>
      <c r="AR22" s="779"/>
      <c r="AS22" s="779"/>
      <c r="AT22" s="780"/>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670"/>
      <c r="C23" s="670"/>
      <c r="D23" s="671"/>
      <c r="E23" s="759"/>
      <c r="F23" s="760"/>
      <c r="G23" s="760"/>
      <c r="H23" s="760"/>
      <c r="I23" s="760"/>
      <c r="J23" s="248" t="str">
        <f>IF(AND('Mapa final SI'!$AC$52="Alta",'Mapa final SI'!$AE$52="Leve"),CONCATENATE("R8C",'Mapa final SI'!$S$52),"")</f>
        <v/>
      </c>
      <c r="K23" s="249" t="str">
        <f>IF(AND('Mapa final SI'!$AC$53="Alta",'Mapa final SI'!$AE$53="Leve"),CONCATENATE("R8C",'Mapa final SI'!$S$53),"")</f>
        <v/>
      </c>
      <c r="L23" s="249" t="str">
        <f>IF(AND('Mapa final SI'!$AC$54="Alta",'Mapa final SI'!$AE$54="Leve"),CONCATENATE("R8C",'Mapa final SI'!$S$54),"")</f>
        <v/>
      </c>
      <c r="M23" s="249" t="str">
        <f>IF(AND('Mapa final SI'!$AC$55="Alta",'Mapa final SI'!$AE$55="Leve"),CONCATENATE("R8C",'Mapa final SI'!$S$55),"")</f>
        <v/>
      </c>
      <c r="N23" s="249" t="str">
        <f>IF(AND('Mapa final SI'!$AC$56="Alta",'Mapa final SI'!$AE$56="Leve"),CONCATENATE("R8C",'Mapa final SI'!$S$56),"")</f>
        <v/>
      </c>
      <c r="O23" s="250" t="str">
        <f>IF(AND('Mapa final SI'!$AC$57="Alta",'Mapa final SI'!$AE$57="Leve"),CONCATENATE("R8C",'Mapa final SI'!$S$57),"")</f>
        <v/>
      </c>
      <c r="P23" s="248" t="str">
        <f>IF(AND('Mapa final SI'!$AC$52="Alta",'Mapa final SI'!$AE$52="Menor"),CONCATENATE("R8C",'Mapa final SI'!$S$52),"")</f>
        <v/>
      </c>
      <c r="Q23" s="249" t="str">
        <f>IF(AND('Mapa final SI'!$AC$53="Alta",'Mapa final SI'!$AE$53="Menor"),CONCATENATE("R8C",'Mapa final SI'!$S$53),"")</f>
        <v/>
      </c>
      <c r="R23" s="249" t="str">
        <f>IF(AND('Mapa final SI'!$AC$54="Alta",'Mapa final SI'!$AE$54="Menor"),CONCATENATE("R8C",'Mapa final SI'!$S$54),"")</f>
        <v/>
      </c>
      <c r="S23" s="249" t="str">
        <f>IF(AND('Mapa final SI'!$AC$55="Alta",'Mapa final SI'!$AE$55="Menor"),CONCATENATE("R8C",'Mapa final SI'!$S$55),"")</f>
        <v/>
      </c>
      <c r="T23" s="249" t="str">
        <f>IF(AND('Mapa final SI'!$AC$56="Alta",'Mapa final SI'!$AE$56="Menor"),CONCATENATE("R8C",'Mapa final SI'!$S$56),"")</f>
        <v/>
      </c>
      <c r="U23" s="250" t="str">
        <f>IF(AND('Mapa final SI'!$AC$57="Alta",'Mapa final SI'!$AE$57="Menor"),CONCATENATE("R8C",'Mapa final SI'!$S$57),"")</f>
        <v/>
      </c>
      <c r="V23" s="233" t="str">
        <f>IF(AND('Mapa final SI'!$AC$52="Alta",'Mapa final SI'!$AE$52="Moderado"),CONCATENATE("R8C",'Mapa final SI'!$S$52),"")</f>
        <v/>
      </c>
      <c r="W23" s="234" t="str">
        <f>IF(AND('Mapa final SI'!$AC$53="Alta",'Mapa final SI'!$AE$53="Moderado"),CONCATENATE("R8C",'Mapa final SI'!$S$53),"")</f>
        <v/>
      </c>
      <c r="X23" s="234" t="str">
        <f>IF(AND('Mapa final SI'!$AC$54="Alta",'Mapa final SI'!$AE$54="Moderado"),CONCATENATE("R8C",'Mapa final SI'!$S$54),"")</f>
        <v/>
      </c>
      <c r="Y23" s="234" t="str">
        <f>IF(AND('Mapa final SI'!$AC$55="Alta",'Mapa final SI'!$AE$55="Moderado"),CONCATENATE("R8C",'Mapa final SI'!$S$55),"")</f>
        <v/>
      </c>
      <c r="Z23" s="234" t="str">
        <f>IF(AND('Mapa final SI'!$AC$56="Alta",'Mapa final SI'!$AE$56="Moderado"),CONCATENATE("R8C",'Mapa final SI'!$S$56),"")</f>
        <v/>
      </c>
      <c r="AA23" s="235" t="str">
        <f>IF(AND('Mapa final SI'!$AC$57="Alta",'Mapa final SI'!$AE$57="Moderado"),CONCATENATE("R8C",'Mapa final SI'!$S$57),"")</f>
        <v/>
      </c>
      <c r="AB23" s="233" t="str">
        <f>IF(AND('Mapa final SI'!$AC$52="Alta",'Mapa final SI'!$AE$52="Mayor"),CONCATENATE("R8C",'Mapa final SI'!$S$52),"")</f>
        <v/>
      </c>
      <c r="AC23" s="234" t="str">
        <f>IF(AND('Mapa final SI'!$AC$53="Alta",'Mapa final SI'!$AE$53="Mayor"),CONCATENATE("R8C",'Mapa final SI'!$S$53),"")</f>
        <v/>
      </c>
      <c r="AD23" s="234" t="str">
        <f>IF(AND('Mapa final SI'!$AC$54="Alta",'Mapa final SI'!$AE$54="Mayor"),CONCATENATE("R8C",'Mapa final SI'!$S$54),"")</f>
        <v/>
      </c>
      <c r="AE23" s="234" t="str">
        <f>IF(AND('Mapa final SI'!$AC$55="Alta",'Mapa final SI'!$AE$55="Mayor"),CONCATENATE("R8C",'Mapa final SI'!$S$55),"")</f>
        <v/>
      </c>
      <c r="AF23" s="234" t="str">
        <f>IF(AND('Mapa final SI'!$AC$56="Alta",'Mapa final SI'!$AE$56="Mayor"),CONCATENATE("R8C",'Mapa final SI'!$S$56),"")</f>
        <v/>
      </c>
      <c r="AG23" s="235" t="str">
        <f>IF(AND('Mapa final SI'!$AC$57="Alta",'Mapa final SI'!$AE$57="Mayor"),CONCATENATE("R8C",'Mapa final SI'!$S$57),"")</f>
        <v/>
      </c>
      <c r="AH23" s="236" t="str">
        <f>IF(AND('Mapa final SI'!$AC$52="Alta",'Mapa final SI'!$AE$52="Catastrófico"),CONCATENATE("R8C",'Mapa final SI'!$S$52),"")</f>
        <v/>
      </c>
      <c r="AI23" s="237" t="str">
        <f>IF(AND('Mapa final SI'!$AC$53="Alta",'Mapa final SI'!$AE$53="Catastrófico"),CONCATENATE("R8C",'Mapa final SI'!$S$53),"")</f>
        <v/>
      </c>
      <c r="AJ23" s="237" t="str">
        <f>IF(AND('Mapa final SI'!$AC$54="Alta",'Mapa final SI'!$AE$54="Catastrófico"),CONCATENATE("R8C",'Mapa final SI'!$S$54),"")</f>
        <v/>
      </c>
      <c r="AK23" s="237" t="str">
        <f>IF(AND('Mapa final SI'!$AC$55="Alta",'Mapa final SI'!$AE$55="Catastrófico"),CONCATENATE("R8C",'Mapa final SI'!$S$55),"")</f>
        <v/>
      </c>
      <c r="AL23" s="237" t="str">
        <f>IF(AND('Mapa final SI'!$AC$56="Alta",'Mapa final SI'!$AE$56="Catastrófico"),CONCATENATE("R8C",'Mapa final SI'!$S$56),"")</f>
        <v/>
      </c>
      <c r="AM23" s="238" t="str">
        <f>IF(AND('Mapa final SI'!$AC$57="Alta",'Mapa final SI'!$AE$57="Catastrófico"),CONCATENATE("R8C",'Mapa final SI'!$S$57),"")</f>
        <v/>
      </c>
      <c r="AN23" s="14"/>
      <c r="AO23" s="778"/>
      <c r="AP23" s="779"/>
      <c r="AQ23" s="779"/>
      <c r="AR23" s="779"/>
      <c r="AS23" s="779"/>
      <c r="AT23" s="780"/>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670"/>
      <c r="C24" s="670"/>
      <c r="D24" s="671"/>
      <c r="E24" s="759"/>
      <c r="F24" s="760"/>
      <c r="G24" s="760"/>
      <c r="H24" s="760"/>
      <c r="I24" s="760"/>
      <c r="J24" s="248" t="str">
        <f>IF(AND('Mapa final SI'!$AC$58="Alta",'Mapa final SI'!$AE$58="Leve"),CONCATENATE("R9C",'Mapa final SI'!$S$58),"")</f>
        <v/>
      </c>
      <c r="K24" s="249" t="str">
        <f>IF(AND('Mapa final SI'!$AC$59="Alta",'Mapa final SI'!$AE$59="Leve"),CONCATENATE("R9C",'Mapa final SI'!$S$59),"")</f>
        <v/>
      </c>
      <c r="L24" s="249" t="str">
        <f>IF(AND('Mapa final SI'!$AC$60="Alta",'Mapa final SI'!$AE$60="Leve"),CONCATENATE("R9C",'Mapa final SI'!$S$60),"")</f>
        <v/>
      </c>
      <c r="M24" s="249" t="str">
        <f>IF(AND('Mapa final SI'!$AC$61="Alta",'Mapa final SI'!$AE$61="Leve"),CONCATENATE("R9C",'Mapa final SI'!$S$61),"")</f>
        <v/>
      </c>
      <c r="N24" s="249" t="str">
        <f>IF(AND('Mapa final SI'!$AC$62="Alta",'Mapa final SI'!$AE$62="Leve"),CONCATENATE("R9C",'Mapa final SI'!$S$62),"")</f>
        <v/>
      </c>
      <c r="O24" s="250" t="str">
        <f>IF(AND('Mapa final SI'!$AC$63="Alta",'Mapa final SI'!$AE$63="Leve"),CONCATENATE("R9C",'Mapa final SI'!$S$63),"")</f>
        <v/>
      </c>
      <c r="P24" s="248" t="str">
        <f>IF(AND('Mapa final SI'!$AC$58="Alta",'Mapa final SI'!$AE$58="Menor"),CONCATENATE("R9C",'Mapa final SI'!$S$58),"")</f>
        <v/>
      </c>
      <c r="Q24" s="249" t="str">
        <f>IF(AND('Mapa final SI'!$AC$59="Alta",'Mapa final SI'!$AE$59="Menor"),CONCATENATE("R9C",'Mapa final SI'!$S$59),"")</f>
        <v/>
      </c>
      <c r="R24" s="249" t="str">
        <f>IF(AND('Mapa final SI'!$AC$60="Alta",'Mapa final SI'!$AE$60="Menor"),CONCATENATE("R9C",'Mapa final SI'!$S$60),"")</f>
        <v/>
      </c>
      <c r="S24" s="249" t="str">
        <f>IF(AND('Mapa final SI'!$AC$61="Alta",'Mapa final SI'!$AE$61="Menor"),CONCATENATE("R9C",'Mapa final SI'!$S$61),"")</f>
        <v/>
      </c>
      <c r="T24" s="249" t="str">
        <f>IF(AND('Mapa final SI'!$AC$62="Alta",'Mapa final SI'!$AE$62="Menor"),CONCATENATE("R9C",'Mapa final SI'!$S$62),"")</f>
        <v/>
      </c>
      <c r="U24" s="250" t="str">
        <f>IF(AND('Mapa final SI'!$AC$63="Alta",'Mapa final SI'!$AE$63="Menor"),CONCATENATE("R9C",'Mapa final SI'!$S$63),"")</f>
        <v/>
      </c>
      <c r="V24" s="233" t="str">
        <f>IF(AND('Mapa final SI'!$AC$58="Alta",'Mapa final SI'!$AE$58="Moderado"),CONCATENATE("R9C",'Mapa final SI'!$S$58),"")</f>
        <v/>
      </c>
      <c r="W24" s="234" t="str">
        <f>IF(AND('Mapa final SI'!$AC$59="Alta",'Mapa final SI'!$AE$59="Moderado"),CONCATENATE("R9C",'Mapa final SI'!$S$59),"")</f>
        <v/>
      </c>
      <c r="X24" s="234" t="str">
        <f>IF(AND('Mapa final SI'!$AC$60="Alta",'Mapa final SI'!$AE$60="Moderado"),CONCATENATE("R9C",'Mapa final SI'!$S$60),"")</f>
        <v/>
      </c>
      <c r="Y24" s="234" t="str">
        <f>IF(AND('Mapa final SI'!$AC$61="Alta",'Mapa final SI'!$AE$61="Moderado"),CONCATENATE("R9C",'Mapa final SI'!$S$61),"")</f>
        <v/>
      </c>
      <c r="Z24" s="234" t="str">
        <f>IF(AND('Mapa final SI'!$AC$62="Alta",'Mapa final SI'!$AE$62="Moderado"),CONCATENATE("R9C",'Mapa final SI'!$S$62),"")</f>
        <v/>
      </c>
      <c r="AA24" s="235" t="str">
        <f>IF(AND('Mapa final SI'!$AC$63="Alta",'Mapa final SI'!$AE$63="Moderado"),CONCATENATE("R9C",'Mapa final SI'!$S$63),"")</f>
        <v/>
      </c>
      <c r="AB24" s="233" t="str">
        <f>IF(AND('Mapa final SI'!$AC$58="Alta",'Mapa final SI'!$AE$58="Mayor"),CONCATENATE("R9C",'Mapa final SI'!$S$58),"")</f>
        <v/>
      </c>
      <c r="AC24" s="234" t="str">
        <f>IF(AND('Mapa final SI'!$AC$59="Alta",'Mapa final SI'!$AE$59="Mayor"),CONCATENATE("R9C",'Mapa final SI'!$S$59),"")</f>
        <v/>
      </c>
      <c r="AD24" s="234" t="str">
        <f>IF(AND('Mapa final SI'!$AC$60="Alta",'Mapa final SI'!$AE$60="Mayor"),CONCATENATE("R9C",'Mapa final SI'!$S$60),"")</f>
        <v/>
      </c>
      <c r="AE24" s="234" t="str">
        <f>IF(AND('Mapa final SI'!$AC$61="Alta",'Mapa final SI'!$AE$61="Mayor"),CONCATENATE("R9C",'Mapa final SI'!$S$61),"")</f>
        <v/>
      </c>
      <c r="AF24" s="234" t="str">
        <f>IF(AND('Mapa final SI'!$AC$62="Alta",'Mapa final SI'!$AE$62="Mayor"),CONCATENATE("R9C",'Mapa final SI'!$S$62),"")</f>
        <v/>
      </c>
      <c r="AG24" s="235" t="str">
        <f>IF(AND('Mapa final SI'!$AC$63="Alta",'Mapa final SI'!$AE$63="Mayor"),CONCATENATE("R9C",'Mapa final SI'!$S$63),"")</f>
        <v/>
      </c>
      <c r="AH24" s="236" t="str">
        <f>IF(AND('Mapa final SI'!$AC$58="Alta",'Mapa final SI'!$AE$58="Catastrófico"),CONCATENATE("R9C",'Mapa final SI'!$S$58),"")</f>
        <v/>
      </c>
      <c r="AI24" s="237" t="str">
        <f>IF(AND('Mapa final SI'!$AC$59="Alta",'Mapa final SI'!$AE$59="Catastrófico"),CONCATENATE("R9C",'Mapa final SI'!$S$59),"")</f>
        <v/>
      </c>
      <c r="AJ24" s="237" t="str">
        <f>IF(AND('Mapa final SI'!$AC$60="Alta",'Mapa final SI'!$AE$60="Catastrófico"),CONCATENATE("R9C",'Mapa final SI'!$S$60),"")</f>
        <v/>
      </c>
      <c r="AK24" s="237" t="str">
        <f>IF(AND('Mapa final SI'!$AC$61="Alta",'Mapa final SI'!$AE$61="Catastrófico"),CONCATENATE("R9C",'Mapa final SI'!$S$61),"")</f>
        <v/>
      </c>
      <c r="AL24" s="237" t="str">
        <f>IF(AND('Mapa final SI'!$AC$62="Alta",'Mapa final SI'!$AE$62="Catastrófico"),CONCATENATE("R9C",'Mapa final SI'!$S$62),"")</f>
        <v/>
      </c>
      <c r="AM24" s="238" t="str">
        <f>IF(AND('Mapa final SI'!$AC$63="Alta",'Mapa final SI'!$AE$63="Catastrófico"),CONCATENATE("R9C",'Mapa final SI'!$S$63),"")</f>
        <v/>
      </c>
      <c r="AN24" s="14"/>
      <c r="AO24" s="778"/>
      <c r="AP24" s="779"/>
      <c r="AQ24" s="779"/>
      <c r="AR24" s="779"/>
      <c r="AS24" s="779"/>
      <c r="AT24" s="780"/>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670"/>
      <c r="C25" s="670"/>
      <c r="D25" s="671"/>
      <c r="E25" s="762"/>
      <c r="F25" s="763"/>
      <c r="G25" s="763"/>
      <c r="H25" s="763"/>
      <c r="I25" s="763"/>
      <c r="J25" s="251" t="str">
        <f>IF(AND('Mapa final SI'!$AC$64="Alta",'Mapa final SI'!$AE$64="Leve"),CONCATENATE("R10C",'Mapa final SI'!$S$64),"")</f>
        <v/>
      </c>
      <c r="K25" s="252" t="str">
        <f>IF(AND('Mapa final SI'!$AC$65="Alta",'Mapa final SI'!$AE$65="Leve"),CONCATENATE("R10C",'Mapa final SI'!$S$65),"")</f>
        <v/>
      </c>
      <c r="L25" s="252" t="str">
        <f>IF(AND('Mapa final SI'!$AC$66="Alta",'Mapa final SI'!$AE$66="Leve"),CONCATENATE("R10C",'Mapa final SI'!$S$66),"")</f>
        <v/>
      </c>
      <c r="M25" s="252" t="str">
        <f>IF(AND('Mapa final SI'!$AC$67="Alta",'Mapa final SI'!$AE$67="Leve"),CONCATENATE("R10C",'Mapa final SI'!$S$67),"")</f>
        <v/>
      </c>
      <c r="N25" s="252" t="str">
        <f>IF(AND('Mapa final SI'!$AC$68="Alta",'Mapa final SI'!$AE$68="Leve"),CONCATENATE("R10C",'Mapa final SI'!$S$68),"")</f>
        <v/>
      </c>
      <c r="O25" s="253" t="str">
        <f>IF(AND('Mapa final SI'!$AC$69="Alta",'Mapa final SI'!$AE$69="Leve"),CONCATENATE("R10C",'Mapa final SI'!$S$69),"")</f>
        <v/>
      </c>
      <c r="P25" s="251" t="str">
        <f>IF(AND('Mapa final SI'!$AC$64="Alta",'Mapa final SI'!$AE$64="Menor"),CONCATENATE("R10C",'Mapa final SI'!$S$64),"")</f>
        <v/>
      </c>
      <c r="Q25" s="252" t="str">
        <f>IF(AND('Mapa final SI'!$AC$65="Alta",'Mapa final SI'!$AE$65="Menor"),CONCATENATE("R10C",'Mapa final SI'!$S$65),"")</f>
        <v/>
      </c>
      <c r="R25" s="252" t="str">
        <f>IF(AND('Mapa final SI'!$AC$66="Alta",'Mapa final SI'!$AE$66="Menor"),CONCATENATE("R10C",'Mapa final SI'!$S$66),"")</f>
        <v/>
      </c>
      <c r="S25" s="252" t="str">
        <f>IF(AND('Mapa final SI'!$AC$67="Alta",'Mapa final SI'!$AE$67="Menor"),CONCATENATE("R10C",'Mapa final SI'!$S$67),"")</f>
        <v/>
      </c>
      <c r="T25" s="252" t="str">
        <f>IF(AND('Mapa final SI'!$AC$68="Alta",'Mapa final SI'!$AE$68="Menor"),CONCATENATE("R10C",'Mapa final SI'!$S$68),"")</f>
        <v/>
      </c>
      <c r="U25" s="253" t="str">
        <f>IF(AND('Mapa final SI'!$AC$69="Alta",'Mapa final SI'!$AE$69="Menor"),CONCATENATE("R10C",'Mapa final SI'!$S$69),"")</f>
        <v/>
      </c>
      <c r="V25" s="239" t="str">
        <f>IF(AND('Mapa final SI'!$AC$64="Alta",'Mapa final SI'!$AE$64="Moderado"),CONCATENATE("R10C",'Mapa final SI'!$S$64),"")</f>
        <v/>
      </c>
      <c r="W25" s="240" t="str">
        <f>IF(AND('Mapa final SI'!$AC$65="Alta",'Mapa final SI'!$AE$65="Moderado"),CONCATENATE("R10C",'Mapa final SI'!$S$65),"")</f>
        <v/>
      </c>
      <c r="X25" s="240" t="str">
        <f>IF(AND('Mapa final SI'!$AC$66="Alta",'Mapa final SI'!$AE$66="Moderado"),CONCATENATE("R10C",'Mapa final SI'!$S$66),"")</f>
        <v/>
      </c>
      <c r="Y25" s="240" t="str">
        <f>IF(AND('Mapa final SI'!$AC$67="Alta",'Mapa final SI'!$AE$67="Moderado"),CONCATENATE("R10C",'Mapa final SI'!$S$67),"")</f>
        <v/>
      </c>
      <c r="Z25" s="240" t="str">
        <f>IF(AND('Mapa final SI'!$AC$68="Alta",'Mapa final SI'!$AE$68="Moderado"),CONCATENATE("R10C",'Mapa final SI'!$S$68),"")</f>
        <v/>
      </c>
      <c r="AA25" s="241" t="str">
        <f>IF(AND('Mapa final SI'!$AC$69="Alta",'Mapa final SI'!$AE$69="Moderado"),CONCATENATE("R10C",'Mapa final SI'!$S$69),"")</f>
        <v/>
      </c>
      <c r="AB25" s="239" t="str">
        <f>IF(AND('Mapa final SI'!$AC$64="Alta",'Mapa final SI'!$AE$64="Mayor"),CONCATENATE("R10C",'Mapa final SI'!$S$64),"")</f>
        <v/>
      </c>
      <c r="AC25" s="240" t="str">
        <f>IF(AND('Mapa final SI'!$AC$65="Alta",'Mapa final SI'!$AE$65="Mayor"),CONCATENATE("R10C",'Mapa final SI'!$S$65),"")</f>
        <v/>
      </c>
      <c r="AD25" s="240" t="str">
        <f>IF(AND('Mapa final SI'!$AC$66="Alta",'Mapa final SI'!$AE$66="Mayor"),CONCATENATE("R10C",'Mapa final SI'!$S$66),"")</f>
        <v/>
      </c>
      <c r="AE25" s="240" t="str">
        <f>IF(AND('Mapa final SI'!$AC$67="Alta",'Mapa final SI'!$AE$67="Mayor"),CONCATENATE("R10C",'Mapa final SI'!$S$67),"")</f>
        <v/>
      </c>
      <c r="AF25" s="240" t="str">
        <f>IF(AND('Mapa final SI'!$AC$68="Alta",'Mapa final SI'!$AE$68="Mayor"),CONCATENATE("R10C",'Mapa final SI'!$S$68),"")</f>
        <v/>
      </c>
      <c r="AG25" s="241" t="str">
        <f>IF(AND('Mapa final SI'!$AC$69="Alta",'Mapa final SI'!$AE$69="Mayor"),CONCATENATE("R10C",'Mapa final SI'!$S$69),"")</f>
        <v/>
      </c>
      <c r="AH25" s="242" t="str">
        <f>IF(AND('Mapa final SI'!$AC$64="Alta",'Mapa final SI'!$AE$64="Catastrófico"),CONCATENATE("R10C",'Mapa final SI'!$S$64),"")</f>
        <v/>
      </c>
      <c r="AI25" s="243" t="str">
        <f>IF(AND('Mapa final SI'!$AC$65="Alta",'Mapa final SI'!$AE$65="Catastrófico"),CONCATENATE("R10C",'Mapa final SI'!$S$65),"")</f>
        <v/>
      </c>
      <c r="AJ25" s="243" t="str">
        <f>IF(AND('Mapa final SI'!$AC$66="Alta",'Mapa final SI'!$AE$66="Catastrófico"),CONCATENATE("R10C",'Mapa final SI'!$S$66),"")</f>
        <v/>
      </c>
      <c r="AK25" s="243" t="str">
        <f>IF(AND('Mapa final SI'!$AC$67="Alta",'Mapa final SI'!$AE$67="Catastrófico"),CONCATENATE("R10C",'Mapa final SI'!$S$67),"")</f>
        <v/>
      </c>
      <c r="AL25" s="243" t="str">
        <f>IF(AND('Mapa final SI'!$AC$68="Alta",'Mapa final SI'!$AE$68="Catastrófico"),CONCATENATE("R10C",'Mapa final SI'!$S$68),"")</f>
        <v/>
      </c>
      <c r="AM25" s="244" t="str">
        <f>IF(AND('Mapa final SI'!$AC$69="Alta",'Mapa final SI'!$AE$69="Catastrófico"),CONCATENATE("R10C",'Mapa final SI'!$S$69),"")</f>
        <v/>
      </c>
      <c r="AN25" s="14"/>
      <c r="AO25" s="781"/>
      <c r="AP25" s="782"/>
      <c r="AQ25" s="782"/>
      <c r="AR25" s="782"/>
      <c r="AS25" s="782"/>
      <c r="AT25" s="783"/>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670"/>
      <c r="C26" s="670"/>
      <c r="D26" s="671"/>
      <c r="E26" s="756" t="s">
        <v>581</v>
      </c>
      <c r="F26" s="757"/>
      <c r="G26" s="757"/>
      <c r="H26" s="757"/>
      <c r="I26" s="758"/>
      <c r="J26" s="245" t="str">
        <f>IF(AND('Mapa final SI'!$AC$10="Media",'Mapa final SI'!$AE$10="Leve"),CONCATENATE("R1C",'Mapa final SI'!$S$10),"")</f>
        <v/>
      </c>
      <c r="K26" s="246" t="str">
        <f>IF(AND('Mapa final SI'!$AC$11="Media",'Mapa final SI'!$AE$11="Leve"),CONCATENATE("R1C",'Mapa final SI'!$S$11),"")</f>
        <v/>
      </c>
      <c r="L26" s="246" t="str">
        <f>IF(AND('Mapa final SI'!$AC$12="Media",'Mapa final SI'!$AE$12="Leve"),CONCATENATE("R1C",'Mapa final SI'!$S$12),"")</f>
        <v/>
      </c>
      <c r="M26" s="246" t="str">
        <f>IF(AND('Mapa final SI'!$AC$13="Media",'Mapa final SI'!$AE$13="Leve"),CONCATENATE("R1C",'Mapa final SI'!$S$13),"")</f>
        <v/>
      </c>
      <c r="N26" s="246" t="str">
        <f>IF(AND('Mapa final SI'!$AC$14="Media",'Mapa final SI'!$AE$14="Leve"),CONCATENATE("R1C",'Mapa final SI'!$S$14),"")</f>
        <v/>
      </c>
      <c r="O26" s="247" t="str">
        <f>IF(AND('Mapa final SI'!$AC$15="Media",'Mapa final SI'!$AE$15="Leve"),CONCATENATE("R1C",'Mapa final SI'!$S$15),"")</f>
        <v/>
      </c>
      <c r="P26" s="245" t="str">
        <f>IF(AND('Mapa final SI'!$AC$10="Media",'Mapa final SI'!$AE$10="Menor"),CONCATENATE("R1C",'Mapa final SI'!$S$10),"")</f>
        <v/>
      </c>
      <c r="Q26" s="246" t="str">
        <f>IF(AND('Mapa final SI'!$AC$11="Media",'Mapa final SI'!$AE$11="Menor"),CONCATENATE("R1C",'Mapa final SI'!$S$11),"")</f>
        <v/>
      </c>
      <c r="R26" s="246" t="str">
        <f>IF(AND('Mapa final SI'!$AC$12="Media",'Mapa final SI'!$AE$12="Menor"),CONCATENATE("R1C",'Mapa final SI'!$S$12),"")</f>
        <v/>
      </c>
      <c r="S26" s="246" t="str">
        <f>IF(AND('Mapa final SI'!$AC$13="Media",'Mapa final SI'!$AE$13="Menor"),CONCATENATE("R1C",'Mapa final SI'!$S$13),"")</f>
        <v/>
      </c>
      <c r="T26" s="246" t="str">
        <f>IF(AND('Mapa final SI'!$AC$14="Media",'Mapa final SI'!$AE$14="Menor"),CONCATENATE("R1C",'Mapa final SI'!$S$14),"")</f>
        <v/>
      </c>
      <c r="U26" s="247" t="str">
        <f>IF(AND('Mapa final SI'!$AC$15="Media",'Mapa final SI'!$AE$15="Menor"),CONCATENATE("R1C",'Mapa final SI'!$S$15),"")</f>
        <v/>
      </c>
      <c r="V26" s="245" t="str">
        <f>IF(AND('Mapa final SI'!$AC$10="Media",'Mapa final SI'!$AE$10="Moderado"),CONCATENATE("R1C",'Mapa final SI'!$S$10),"")</f>
        <v/>
      </c>
      <c r="W26" s="246" t="str">
        <f>IF(AND('Mapa final SI'!$AC$11="Media",'Mapa final SI'!$AE$11="Moderado"),CONCATENATE("R1C",'Mapa final SI'!$S$11),"")</f>
        <v/>
      </c>
      <c r="X26" s="246" t="str">
        <f>IF(AND('Mapa final SI'!$AC$12="Media",'Mapa final SI'!$AE$12="Moderado"),CONCATENATE("R1C",'Mapa final SI'!$S$12),"")</f>
        <v/>
      </c>
      <c r="Y26" s="246" t="str">
        <f>IF(AND('Mapa final SI'!$AC$13="Media",'Mapa final SI'!$AE$13="Moderado"),CONCATENATE("R1C",'Mapa final SI'!$S$13),"")</f>
        <v/>
      </c>
      <c r="Z26" s="246" t="str">
        <f>IF(AND('Mapa final SI'!$AC$14="Media",'Mapa final SI'!$AE$14="Moderado"),CONCATENATE("R1C",'Mapa final SI'!$S$14),"")</f>
        <v/>
      </c>
      <c r="AA26" s="247" t="str">
        <f>IF(AND('Mapa final SI'!$AC$15="Media",'Mapa final SI'!$AE$15="Moderado"),CONCATENATE("R1C",'Mapa final SI'!$S$15),"")</f>
        <v/>
      </c>
      <c r="AB26" s="227" t="str">
        <f>IF(AND('Mapa final SI'!$AC$10="Media",'Mapa final SI'!$AE$10="Mayor"),CONCATENATE("R1C",'Mapa final SI'!$S$10),"")</f>
        <v>R1C1</v>
      </c>
      <c r="AC26" s="228" t="str">
        <f>IF(AND('Mapa final SI'!$AC$11="Media",'Mapa final SI'!$AE$11="Mayor"),CONCATENATE("R1C",'Mapa final SI'!$S$11),"")</f>
        <v/>
      </c>
      <c r="AD26" s="228" t="str">
        <f>IF(AND('Mapa final SI'!$AC$12="Media",'Mapa final SI'!$AE$12="Mayor"),CONCATENATE("R1C",'Mapa final SI'!$S$12),"")</f>
        <v/>
      </c>
      <c r="AE26" s="228" t="str">
        <f>IF(AND('Mapa final SI'!$AC$13="Media",'Mapa final SI'!$AE$13="Mayor"),CONCATENATE("R1C",'Mapa final SI'!$S$13),"")</f>
        <v/>
      </c>
      <c r="AF26" s="228" t="str">
        <f>IF(AND('Mapa final SI'!$AC$14="Media",'Mapa final SI'!$AE$14="Mayor"),CONCATENATE("R1C",'Mapa final SI'!$S$14),"")</f>
        <v/>
      </c>
      <c r="AG26" s="229" t="str">
        <f>IF(AND('Mapa final SI'!$AC$15="Media",'Mapa final SI'!$AE$15="Mayor"),CONCATENATE("R1C",'Mapa final SI'!$S$15),"")</f>
        <v/>
      </c>
      <c r="AH26" s="230" t="str">
        <f>IF(AND('Mapa final SI'!$AC$10="Media",'Mapa final SI'!$AE$10="Catastrófico"),CONCATENATE("R1C",'Mapa final SI'!$S$10),"")</f>
        <v/>
      </c>
      <c r="AI26" s="231" t="str">
        <f>IF(AND('Mapa final SI'!$AC$11="Media",'Mapa final SI'!$AE$11="Catastrófico"),CONCATENATE("R1C",'Mapa final SI'!$S$11),"")</f>
        <v/>
      </c>
      <c r="AJ26" s="231" t="str">
        <f>IF(AND('Mapa final SI'!$AC$12="Media",'Mapa final SI'!$AE$12="Catastrófico"),CONCATENATE("R1C",'Mapa final SI'!$S$12),"")</f>
        <v/>
      </c>
      <c r="AK26" s="231" t="str">
        <f>IF(AND('Mapa final SI'!$AC$13="Media",'Mapa final SI'!$AE$13="Catastrófico"),CONCATENATE("R1C",'Mapa final SI'!$S$13),"")</f>
        <v/>
      </c>
      <c r="AL26" s="231" t="str">
        <f>IF(AND('Mapa final SI'!$AC$14="Media",'Mapa final SI'!$AE$14="Catastrófico"),CONCATENATE("R1C",'Mapa final SI'!$S$14),"")</f>
        <v/>
      </c>
      <c r="AM26" s="232" t="str">
        <f>IF(AND('Mapa final SI'!$AC$15="Media",'Mapa final SI'!$AE$15="Catastrófico"),CONCATENATE("R1C",'Mapa final SI'!$S$15),"")</f>
        <v/>
      </c>
      <c r="AN26" s="14"/>
      <c r="AO26" s="784" t="s">
        <v>90</v>
      </c>
      <c r="AP26" s="785"/>
      <c r="AQ26" s="785"/>
      <c r="AR26" s="785"/>
      <c r="AS26" s="785"/>
      <c r="AT26" s="786"/>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670"/>
      <c r="C27" s="670"/>
      <c r="D27" s="671"/>
      <c r="E27" s="774"/>
      <c r="F27" s="760"/>
      <c r="G27" s="760"/>
      <c r="H27" s="760"/>
      <c r="I27" s="761"/>
      <c r="J27" s="248" t="str">
        <f>IF(AND('Mapa final SI'!$AC$16="Media",'Mapa final SI'!$AE$16="Leve"),CONCATENATE("R2C",'Mapa final SI'!$S$16),"")</f>
        <v/>
      </c>
      <c r="K27" s="249" t="str">
        <f>IF(AND('Mapa final SI'!$AC$17="Media",'Mapa final SI'!$AE$17="Leve"),CONCATENATE("R2C",'Mapa final SI'!$S$17),"")</f>
        <v/>
      </c>
      <c r="L27" s="249" t="str">
        <f>IF(AND('Mapa final SI'!$AC$18="Media",'Mapa final SI'!$AE$18="Leve"),CONCATENATE("R2C",'Mapa final SI'!$S$18),"")</f>
        <v/>
      </c>
      <c r="M27" s="249" t="str">
        <f>IF(AND('Mapa final SI'!$AC$19="Media",'Mapa final SI'!$AE$19="Leve"),CONCATENATE("R2C",'Mapa final SI'!$S$19),"")</f>
        <v/>
      </c>
      <c r="N27" s="249" t="str">
        <f>IF(AND('Mapa final SI'!$AC$20="Media",'Mapa final SI'!$AE$20="Leve"),CONCATENATE("R2C",'Mapa final SI'!$S$20),"")</f>
        <v/>
      </c>
      <c r="O27" s="250" t="str">
        <f>IF(AND('Mapa final SI'!$AC$21="Media",'Mapa final SI'!$AE$21="Leve"),CONCATENATE("R2C",'Mapa final SI'!$S$21),"")</f>
        <v/>
      </c>
      <c r="P27" s="248" t="str">
        <f>IF(AND('Mapa final SI'!$AC$16="Media",'Mapa final SI'!$AE$16="Menor"),CONCATENATE("R2C",'Mapa final SI'!$S$16),"")</f>
        <v/>
      </c>
      <c r="Q27" s="249" t="str">
        <f>IF(AND('Mapa final SI'!$AC$17="Media",'Mapa final SI'!$AE$17="Menor"),CONCATENATE("R2C",'Mapa final SI'!$S$17),"")</f>
        <v/>
      </c>
      <c r="R27" s="249" t="str">
        <f>IF(AND('Mapa final SI'!$AC$18="Media",'Mapa final SI'!$AE$18="Menor"),CONCATENATE("R2C",'Mapa final SI'!$S$18),"")</f>
        <v/>
      </c>
      <c r="S27" s="249" t="str">
        <f>IF(AND('Mapa final SI'!$AC$19="Media",'Mapa final SI'!$AE$19="Menor"),CONCATENATE("R2C",'Mapa final SI'!$S$19),"")</f>
        <v/>
      </c>
      <c r="T27" s="249" t="str">
        <f>IF(AND('Mapa final SI'!$AC$20="Media",'Mapa final SI'!$AE$20="Menor"),CONCATENATE("R2C",'Mapa final SI'!$S$20),"")</f>
        <v/>
      </c>
      <c r="U27" s="250" t="str">
        <f>IF(AND('Mapa final SI'!$AC$21="Media",'Mapa final SI'!$AE$21="Menor"),CONCATENATE("R2C",'Mapa final SI'!$S$21),"")</f>
        <v/>
      </c>
      <c r="V27" s="248" t="str">
        <f>IF(AND('Mapa final SI'!$AC$16="Media",'Mapa final SI'!$AE$16="Moderado"),CONCATENATE("R2C",'Mapa final SI'!$S$16),"")</f>
        <v/>
      </c>
      <c r="W27" s="249" t="str">
        <f>IF(AND('Mapa final SI'!$AC$17="Media",'Mapa final SI'!$AE$17="Moderado"),CONCATENATE("R2C",'Mapa final SI'!$S$17),"")</f>
        <v/>
      </c>
      <c r="X27" s="249" t="str">
        <f>IF(AND('Mapa final SI'!$AC$18="Media",'Mapa final SI'!$AE$18="Moderado"),CONCATENATE("R2C",'Mapa final SI'!$S$18),"")</f>
        <v/>
      </c>
      <c r="Y27" s="249" t="str">
        <f>IF(AND('Mapa final SI'!$AC$19="Media",'Mapa final SI'!$AE$19="Moderado"),CONCATENATE("R2C",'Mapa final SI'!$S$19),"")</f>
        <v/>
      </c>
      <c r="Z27" s="249" t="str">
        <f>IF(AND('Mapa final SI'!$AC$20="Media",'Mapa final SI'!$AE$20="Moderado"),CONCATENATE("R2C",'Mapa final SI'!$S$20),"")</f>
        <v/>
      </c>
      <c r="AA27" s="250" t="str">
        <f>IF(AND('Mapa final SI'!$AC$21="Media",'Mapa final SI'!$AE$21="Moderado"),CONCATENATE("R2C",'Mapa final SI'!$S$21),"")</f>
        <v/>
      </c>
      <c r="AB27" s="233" t="str">
        <f>IF(AND('Mapa final SI'!$AC$16="Media",'Mapa final SI'!$AE$16="Mayor"),CONCATENATE("R2C",'Mapa final SI'!$S$16),"")</f>
        <v/>
      </c>
      <c r="AC27" s="234" t="str">
        <f>IF(AND('Mapa final SI'!$AC$17="Media",'Mapa final SI'!$AE$17="Mayor"),CONCATENATE("R2C",'Mapa final SI'!$S$17),"")</f>
        <v/>
      </c>
      <c r="AD27" s="234" t="str">
        <f>IF(AND('Mapa final SI'!$AC$18="Media",'Mapa final SI'!$AE$18="Mayor"),CONCATENATE("R2C",'Mapa final SI'!$S$18),"")</f>
        <v/>
      </c>
      <c r="AE27" s="234" t="str">
        <f>IF(AND('Mapa final SI'!$AC$19="Media",'Mapa final SI'!$AE$19="Mayor"),CONCATENATE("R2C",'Mapa final SI'!$S$19),"")</f>
        <v/>
      </c>
      <c r="AF27" s="234" t="str">
        <f>IF(AND('Mapa final SI'!$AC$20="Media",'Mapa final SI'!$AE$20="Mayor"),CONCATENATE("R2C",'Mapa final SI'!$S$20),"")</f>
        <v/>
      </c>
      <c r="AG27" s="235" t="str">
        <f>IF(AND('Mapa final SI'!$AC$21="Media",'Mapa final SI'!$AE$21="Mayor"),CONCATENATE("R2C",'Mapa final SI'!$S$21),"")</f>
        <v/>
      </c>
      <c r="AH27" s="236" t="str">
        <f>IF(AND('Mapa final SI'!$AC$16="Media",'Mapa final SI'!$AE$16="Catastrófico"),CONCATENATE("R2C",'Mapa final SI'!$S$16),"")</f>
        <v/>
      </c>
      <c r="AI27" s="237" t="str">
        <f>IF(AND('Mapa final SI'!$AC$17="Media",'Mapa final SI'!$AE$17="Catastrófico"),CONCATENATE("R2C",'Mapa final SI'!$S$17),"")</f>
        <v/>
      </c>
      <c r="AJ27" s="237" t="str">
        <f>IF(AND('Mapa final SI'!$AC$18="Media",'Mapa final SI'!$AE$18="Catastrófico"),CONCATENATE("R2C",'Mapa final SI'!$S$18),"")</f>
        <v/>
      </c>
      <c r="AK27" s="237" t="str">
        <f>IF(AND('Mapa final SI'!$AC$19="Media",'Mapa final SI'!$AE$19="Catastrófico"),CONCATENATE("R2C",'Mapa final SI'!$S$19),"")</f>
        <v/>
      </c>
      <c r="AL27" s="237" t="str">
        <f>IF(AND('Mapa final SI'!$AC$20="Media",'Mapa final SI'!$AE$20="Catastrófico"),CONCATENATE("R2C",'Mapa final SI'!$S$20),"")</f>
        <v/>
      </c>
      <c r="AM27" s="238" t="str">
        <f>IF(AND('Mapa final SI'!$AC$21="Media",'Mapa final SI'!$AE$21="Catastrófico"),CONCATENATE("R2C",'Mapa final SI'!$S$21),"")</f>
        <v/>
      </c>
      <c r="AN27" s="14"/>
      <c r="AO27" s="787"/>
      <c r="AP27" s="788"/>
      <c r="AQ27" s="788"/>
      <c r="AR27" s="788"/>
      <c r="AS27" s="788"/>
      <c r="AT27" s="789"/>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670"/>
      <c r="C28" s="670"/>
      <c r="D28" s="671"/>
      <c r="E28" s="759"/>
      <c r="F28" s="760"/>
      <c r="G28" s="760"/>
      <c r="H28" s="760"/>
      <c r="I28" s="761"/>
      <c r="J28" s="248" t="str">
        <f>IF(AND('Mapa final SI'!$AC$22="Media",'Mapa final SI'!$AE$22="Leve"),CONCATENATE("R3C",'Mapa final SI'!$S$22),"")</f>
        <v/>
      </c>
      <c r="K28" s="249" t="str">
        <f>IF(AND('Mapa final SI'!$AC$23="Media",'Mapa final SI'!$AE$23="Leve"),CONCATENATE("R3C",'Mapa final SI'!$S$23),"")</f>
        <v/>
      </c>
      <c r="L28" s="249" t="str">
        <f>IF(AND('Mapa final SI'!$AC$24="Media",'Mapa final SI'!$AE$24="Leve"),CONCATENATE("R3C",'Mapa final SI'!$S$24),"")</f>
        <v/>
      </c>
      <c r="M28" s="249" t="str">
        <f>IF(AND('Mapa final SI'!$AC$25="Media",'Mapa final SI'!$AE$25="Leve"),CONCATENATE("R3C",'Mapa final SI'!$S$25),"")</f>
        <v/>
      </c>
      <c r="N28" s="249" t="str">
        <f>IF(AND('Mapa final SI'!$AC$26="Media",'Mapa final SI'!$AE$26="Leve"),CONCATENATE("R3C",'Mapa final SI'!$S$26),"")</f>
        <v/>
      </c>
      <c r="O28" s="250" t="str">
        <f>IF(AND('Mapa final SI'!$AC$27="Media",'Mapa final SI'!$AE$27="Leve"),CONCATENATE("R3C",'Mapa final SI'!$S$27),"")</f>
        <v/>
      </c>
      <c r="P28" s="248" t="str">
        <f>IF(AND('Mapa final SI'!$AC$22="Media",'Mapa final SI'!$AE$22="Menor"),CONCATENATE("R3C",'Mapa final SI'!$S$22),"")</f>
        <v/>
      </c>
      <c r="Q28" s="249" t="str">
        <f>IF(AND('Mapa final SI'!$AC$23="Media",'Mapa final SI'!$AE$23="Menor"),CONCATENATE("R3C",'Mapa final SI'!$S$23),"")</f>
        <v/>
      </c>
      <c r="R28" s="249" t="str">
        <f>IF(AND('Mapa final SI'!$AC$24="Media",'Mapa final SI'!$AE$24="Menor"),CONCATENATE("R3C",'Mapa final SI'!$S$24),"")</f>
        <v/>
      </c>
      <c r="S28" s="249" t="str">
        <f>IF(AND('Mapa final SI'!$AC$25="Media",'Mapa final SI'!$AE$25="Menor"),CONCATENATE("R3C",'Mapa final SI'!$S$25),"")</f>
        <v/>
      </c>
      <c r="T28" s="249" t="str">
        <f>IF(AND('Mapa final SI'!$AC$26="Media",'Mapa final SI'!$AE$26="Menor"),CONCATENATE("R3C",'Mapa final SI'!$S$26),"")</f>
        <v/>
      </c>
      <c r="U28" s="250" t="str">
        <f>IF(AND('Mapa final SI'!$AC$27="Media",'Mapa final SI'!$AE$27="Menor"),CONCATENATE("R3C",'Mapa final SI'!$S$27),"")</f>
        <v/>
      </c>
      <c r="V28" s="248" t="str">
        <f>IF(AND('Mapa final SI'!$AC$22="Media",'Mapa final SI'!$AE$22="Moderado"),CONCATENATE("R3C",'Mapa final SI'!$S$22),"")</f>
        <v/>
      </c>
      <c r="W28" s="249" t="str">
        <f>IF(AND('Mapa final SI'!$AC$23="Media",'Mapa final SI'!$AE$23="Moderado"),CONCATENATE("R3C",'Mapa final SI'!$S$23),"")</f>
        <v/>
      </c>
      <c r="X28" s="249" t="str">
        <f>IF(AND('Mapa final SI'!$AC$24="Media",'Mapa final SI'!$AE$24="Moderado"),CONCATENATE("R3C",'Mapa final SI'!$S$24),"")</f>
        <v/>
      </c>
      <c r="Y28" s="249" t="str">
        <f>IF(AND('Mapa final SI'!$AC$25="Media",'Mapa final SI'!$AE$25="Moderado"),CONCATENATE("R3C",'Mapa final SI'!$S$25),"")</f>
        <v/>
      </c>
      <c r="Z28" s="249" t="str">
        <f>IF(AND('Mapa final SI'!$AC$26="Media",'Mapa final SI'!$AE$26="Moderado"),CONCATENATE("R3C",'Mapa final SI'!$S$26),"")</f>
        <v/>
      </c>
      <c r="AA28" s="250" t="str">
        <f>IF(AND('Mapa final SI'!$AC$27="Media",'Mapa final SI'!$AE$27="Moderado"),CONCATENATE("R3C",'Mapa final SI'!$S$27),"")</f>
        <v/>
      </c>
      <c r="AB28" s="233" t="str">
        <f>IF(AND('Mapa final SI'!$AC$22="Media",'Mapa final SI'!$AE$22="Mayor"),CONCATENATE("R3C",'Mapa final SI'!$S$22),"")</f>
        <v/>
      </c>
      <c r="AC28" s="234" t="str">
        <f>IF(AND('Mapa final SI'!$AC$23="Media",'Mapa final SI'!$AE$23="Mayor"),CONCATENATE("R3C",'Mapa final SI'!$S$23),"")</f>
        <v/>
      </c>
      <c r="AD28" s="234" t="str">
        <f>IF(AND('Mapa final SI'!$AC$24="Media",'Mapa final SI'!$AE$24="Mayor"),CONCATENATE("R3C",'Mapa final SI'!$S$24),"")</f>
        <v/>
      </c>
      <c r="AE28" s="234" t="str">
        <f>IF(AND('Mapa final SI'!$AC$25="Media",'Mapa final SI'!$AE$25="Mayor"),CONCATENATE("R3C",'Mapa final SI'!$S$25),"")</f>
        <v/>
      </c>
      <c r="AF28" s="234" t="str">
        <f>IF(AND('Mapa final SI'!$AC$26="Media",'Mapa final SI'!$AE$26="Mayor"),CONCATENATE("R3C",'Mapa final SI'!$S$26),"")</f>
        <v/>
      </c>
      <c r="AG28" s="235" t="str">
        <f>IF(AND('Mapa final SI'!$AC$27="Media",'Mapa final SI'!$AE$27="Mayor"),CONCATENATE("R3C",'Mapa final SI'!$S$27),"")</f>
        <v/>
      </c>
      <c r="AH28" s="236" t="str">
        <f>IF(AND('Mapa final SI'!$AC$22="Media",'Mapa final SI'!$AE$22="Catastrófico"),CONCATENATE("R3C",'Mapa final SI'!$S$22),"")</f>
        <v/>
      </c>
      <c r="AI28" s="237" t="str">
        <f>IF(AND('Mapa final SI'!$AC$23="Media",'Mapa final SI'!$AE$23="Catastrófico"),CONCATENATE("R3C",'Mapa final SI'!$S$23),"")</f>
        <v/>
      </c>
      <c r="AJ28" s="237" t="str">
        <f>IF(AND('Mapa final SI'!$AC$24="Media",'Mapa final SI'!$AE$24="Catastrófico"),CONCATENATE("R3C",'Mapa final SI'!$S$24),"")</f>
        <v/>
      </c>
      <c r="AK28" s="237" t="str">
        <f>IF(AND('Mapa final SI'!$AC$25="Media",'Mapa final SI'!$AE$25="Catastrófico"),CONCATENATE("R3C",'Mapa final SI'!$S$25),"")</f>
        <v/>
      </c>
      <c r="AL28" s="237" t="str">
        <f>IF(AND('Mapa final SI'!$AC$26="Media",'Mapa final SI'!$AE$26="Catastrófico"),CONCATENATE("R3C",'Mapa final SI'!$S$26),"")</f>
        <v/>
      </c>
      <c r="AM28" s="238" t="str">
        <f>IF(AND('Mapa final SI'!$AC$27="Media",'Mapa final SI'!$AE$27="Catastrófico"),CONCATENATE("R3C",'Mapa final SI'!$S$27),"")</f>
        <v/>
      </c>
      <c r="AN28" s="14"/>
      <c r="AO28" s="787"/>
      <c r="AP28" s="788"/>
      <c r="AQ28" s="788"/>
      <c r="AR28" s="788"/>
      <c r="AS28" s="788"/>
      <c r="AT28" s="789"/>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670"/>
      <c r="C29" s="670"/>
      <c r="D29" s="671"/>
      <c r="E29" s="759"/>
      <c r="F29" s="760"/>
      <c r="G29" s="760"/>
      <c r="H29" s="760"/>
      <c r="I29" s="761"/>
      <c r="J29" s="248" t="str">
        <f>IF(AND('Mapa final SI'!$AC$28="Media",'Mapa final SI'!$AE$28="Leve"),CONCATENATE("R4C",'Mapa final SI'!$S$28),"")</f>
        <v/>
      </c>
      <c r="K29" s="249" t="str">
        <f>IF(AND('Mapa final SI'!$AC$29="Media",'Mapa final SI'!$AE$29="Leve"),CONCATENATE("R4C",'Mapa final SI'!$S$29),"")</f>
        <v/>
      </c>
      <c r="L29" s="249" t="str">
        <f>IF(AND('Mapa final SI'!$AC$30="Media",'Mapa final SI'!$AE$30="Leve"),CONCATENATE("R4C",'Mapa final SI'!$S$30),"")</f>
        <v/>
      </c>
      <c r="M29" s="249" t="str">
        <f>IF(AND('Mapa final SI'!$AC$31="Media",'Mapa final SI'!$AE$31="Leve"),CONCATENATE("R4C",'Mapa final SI'!$S$31),"")</f>
        <v/>
      </c>
      <c r="N29" s="249" t="str">
        <f>IF(AND('Mapa final SI'!$AC$32="Media",'Mapa final SI'!$AE$32="Leve"),CONCATENATE("R4C",'Mapa final SI'!$S$32),"")</f>
        <v/>
      </c>
      <c r="O29" s="250" t="str">
        <f>IF(AND('Mapa final SI'!$AC$33="Media",'Mapa final SI'!$AE$33="Leve"),CONCATENATE("R4C",'Mapa final SI'!$S$33),"")</f>
        <v/>
      </c>
      <c r="P29" s="248" t="str">
        <f>IF(AND('Mapa final SI'!$AC$28="Media",'Mapa final SI'!$AE$28="Menor"),CONCATENATE("R4C",'Mapa final SI'!$S$28),"")</f>
        <v/>
      </c>
      <c r="Q29" s="249" t="str">
        <f>IF(AND('Mapa final SI'!$AC$29="Media",'Mapa final SI'!$AE$29="Menor"),CONCATENATE("R4C",'Mapa final SI'!$S$29),"")</f>
        <v/>
      </c>
      <c r="R29" s="249" t="str">
        <f>IF(AND('Mapa final SI'!$AC$30="Media",'Mapa final SI'!$AE$30="Menor"),CONCATENATE("R4C",'Mapa final SI'!$S$30),"")</f>
        <v/>
      </c>
      <c r="S29" s="249" t="str">
        <f>IF(AND('Mapa final SI'!$AC$31="Media",'Mapa final SI'!$AE$31="Menor"),CONCATENATE("R4C",'Mapa final SI'!$S$31),"")</f>
        <v/>
      </c>
      <c r="T29" s="249" t="str">
        <f>IF(AND('Mapa final SI'!$AC$32="Media",'Mapa final SI'!$AE$32="Menor"),CONCATENATE("R4C",'Mapa final SI'!$S$32),"")</f>
        <v/>
      </c>
      <c r="U29" s="250" t="str">
        <f>IF(AND('Mapa final SI'!$AC$33="Media",'Mapa final SI'!$AE$33="Menor"),CONCATENATE("R4C",'Mapa final SI'!$S$33),"")</f>
        <v/>
      </c>
      <c r="V29" s="248" t="str">
        <f>IF(AND('Mapa final SI'!$AC$28="Media",'Mapa final SI'!$AE$28="Moderado"),CONCATENATE("R4C",'Mapa final SI'!$S$28),"")</f>
        <v/>
      </c>
      <c r="W29" s="249" t="str">
        <f>IF(AND('Mapa final SI'!$AC$29="Media",'Mapa final SI'!$AE$29="Moderado"),CONCATENATE("R4C",'Mapa final SI'!$S$29),"")</f>
        <v/>
      </c>
      <c r="X29" s="249" t="str">
        <f>IF(AND('Mapa final SI'!$AC$30="Media",'Mapa final SI'!$AE$30="Moderado"),CONCATENATE("R4C",'Mapa final SI'!$S$30),"")</f>
        <v/>
      </c>
      <c r="Y29" s="249" t="str">
        <f>IF(AND('Mapa final SI'!$AC$31="Media",'Mapa final SI'!$AE$31="Moderado"),CONCATENATE("R4C",'Mapa final SI'!$S$31),"")</f>
        <v/>
      </c>
      <c r="Z29" s="249" t="str">
        <f>IF(AND('Mapa final SI'!$AC$32="Media",'Mapa final SI'!$AE$32="Moderado"),CONCATENATE("R4C",'Mapa final SI'!$S$32),"")</f>
        <v/>
      </c>
      <c r="AA29" s="250" t="str">
        <f>IF(AND('Mapa final SI'!$AC$33="Media",'Mapa final SI'!$AE$33="Moderado"),CONCATENATE("R4C",'Mapa final SI'!$S$33),"")</f>
        <v/>
      </c>
      <c r="AB29" s="233" t="str">
        <f>IF(AND('Mapa final SI'!$AC$28="Media",'Mapa final SI'!$AE$28="Mayor"),CONCATENATE("R4C",'Mapa final SI'!$S$28),"")</f>
        <v/>
      </c>
      <c r="AC29" s="234" t="str">
        <f>IF(AND('Mapa final SI'!$AC$29="Media",'Mapa final SI'!$AE$29="Mayor"),CONCATENATE("R4C",'Mapa final SI'!$S$29),"")</f>
        <v/>
      </c>
      <c r="AD29" s="234" t="str">
        <f>IF(AND('Mapa final SI'!$AC$30="Media",'Mapa final SI'!$AE$30="Mayor"),CONCATENATE("R4C",'Mapa final SI'!$S$30),"")</f>
        <v/>
      </c>
      <c r="AE29" s="234" t="str">
        <f>IF(AND('Mapa final SI'!$AC$31="Media",'Mapa final SI'!$AE$31="Mayor"),CONCATENATE("R4C",'Mapa final SI'!$S$31),"")</f>
        <v/>
      </c>
      <c r="AF29" s="234" t="str">
        <f>IF(AND('Mapa final SI'!$AC$32="Media",'Mapa final SI'!$AE$32="Mayor"),CONCATENATE("R4C",'Mapa final SI'!$S$32),"")</f>
        <v/>
      </c>
      <c r="AG29" s="235" t="str">
        <f>IF(AND('Mapa final SI'!$AC$33="Media",'Mapa final SI'!$AE$33="Mayor"),CONCATENATE("R4C",'Mapa final SI'!$S$33),"")</f>
        <v/>
      </c>
      <c r="AH29" s="236" t="str">
        <f>IF(AND('Mapa final SI'!$AC$28="Media",'Mapa final SI'!$AE$28="Catastrófico"),CONCATENATE("R4C",'Mapa final SI'!$S$28),"")</f>
        <v/>
      </c>
      <c r="AI29" s="237" t="str">
        <f>IF(AND('Mapa final SI'!$AC$29="Media",'Mapa final SI'!$AE$29="Catastrófico"),CONCATENATE("R4C",'Mapa final SI'!$S$29),"")</f>
        <v/>
      </c>
      <c r="AJ29" s="237" t="str">
        <f>IF(AND('Mapa final SI'!$AC$30="Media",'Mapa final SI'!$AE$30="Catastrófico"),CONCATENATE("R4C",'Mapa final SI'!$S$30),"")</f>
        <v/>
      </c>
      <c r="AK29" s="237" t="str">
        <f>IF(AND('Mapa final SI'!$AC$31="Media",'Mapa final SI'!$AE$31="Catastrófico"),CONCATENATE("R4C",'Mapa final SI'!$S$31),"")</f>
        <v/>
      </c>
      <c r="AL29" s="237" t="str">
        <f>IF(AND('Mapa final SI'!$AC$32="Media",'Mapa final SI'!$AE$32="Catastrófico"),CONCATENATE("R4C",'Mapa final SI'!$S$32),"")</f>
        <v/>
      </c>
      <c r="AM29" s="238" t="str">
        <f>IF(AND('Mapa final SI'!$AC$33="Media",'Mapa final SI'!$AE$33="Catastrófico"),CONCATENATE("R4C",'Mapa final SI'!$S$33),"")</f>
        <v/>
      </c>
      <c r="AN29" s="14"/>
      <c r="AO29" s="787"/>
      <c r="AP29" s="788"/>
      <c r="AQ29" s="788"/>
      <c r="AR29" s="788"/>
      <c r="AS29" s="788"/>
      <c r="AT29" s="789"/>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670"/>
      <c r="C30" s="670"/>
      <c r="D30" s="671"/>
      <c r="E30" s="759"/>
      <c r="F30" s="760"/>
      <c r="G30" s="760"/>
      <c r="H30" s="760"/>
      <c r="I30" s="761"/>
      <c r="J30" s="248" t="str">
        <f>IF(AND('Mapa final SI'!$AC$34="Media",'Mapa final SI'!$AE$34="Leve"),CONCATENATE("R5C",'Mapa final SI'!$S$34),"")</f>
        <v/>
      </c>
      <c r="K30" s="249" t="str">
        <f>IF(AND('Mapa final SI'!$AC$35="Media",'Mapa final SI'!$AE$35="Leve"),CONCATENATE("R5C",'Mapa final SI'!$S$35),"")</f>
        <v/>
      </c>
      <c r="L30" s="249" t="str">
        <f>IF(AND('Mapa final SI'!$AC$36="Media",'Mapa final SI'!$AE$36="Leve"),CONCATENATE("R5C",'Mapa final SI'!$S$36),"")</f>
        <v/>
      </c>
      <c r="M30" s="249" t="str">
        <f>IF(AND('Mapa final SI'!$AC$37="Media",'Mapa final SI'!$AE$37="Leve"),CONCATENATE("R5C",'Mapa final SI'!$S$37),"")</f>
        <v/>
      </c>
      <c r="N30" s="249" t="str">
        <f>IF(AND('Mapa final SI'!$AC$38="Media",'Mapa final SI'!$AE$38="Leve"),CONCATENATE("R5C",'Mapa final SI'!$S$38),"")</f>
        <v/>
      </c>
      <c r="O30" s="250" t="str">
        <f>IF(AND('Mapa final SI'!$AC$39="Media",'Mapa final SI'!$AE$39="Leve"),CONCATENATE("R5C",'Mapa final SI'!$S$39),"")</f>
        <v/>
      </c>
      <c r="P30" s="248" t="str">
        <f>IF(AND('Mapa final SI'!$AC$34="Media",'Mapa final SI'!$AE$34="Menor"),CONCATENATE("R5C",'Mapa final SI'!$S$34),"")</f>
        <v/>
      </c>
      <c r="Q30" s="249" t="str">
        <f>IF(AND('Mapa final SI'!$AC$35="Media",'Mapa final SI'!$AE$35="Menor"),CONCATENATE("R5C",'Mapa final SI'!$S$35),"")</f>
        <v/>
      </c>
      <c r="R30" s="249" t="str">
        <f>IF(AND('Mapa final SI'!$AC$36="Media",'Mapa final SI'!$AE$36="Menor"),CONCATENATE("R5C",'Mapa final SI'!$S$36),"")</f>
        <v/>
      </c>
      <c r="S30" s="249" t="str">
        <f>IF(AND('Mapa final SI'!$AC$37="Media",'Mapa final SI'!$AE$37="Menor"),CONCATENATE("R5C",'Mapa final SI'!$S$37),"")</f>
        <v/>
      </c>
      <c r="T30" s="249" t="str">
        <f>IF(AND('Mapa final SI'!$AC$38="Media",'Mapa final SI'!$AE$38="Menor"),CONCATENATE("R5C",'Mapa final SI'!$S$38),"")</f>
        <v/>
      </c>
      <c r="U30" s="250" t="str">
        <f>IF(AND('Mapa final SI'!$AC$39="Media",'Mapa final SI'!$AE$39="Menor"),CONCATENATE("R5C",'Mapa final SI'!$S$39),"")</f>
        <v/>
      </c>
      <c r="V30" s="248" t="str">
        <f>IF(AND('Mapa final SI'!$AC$34="Media",'Mapa final SI'!$AE$34="Moderado"),CONCATENATE("R5C",'Mapa final SI'!$S$34),"")</f>
        <v/>
      </c>
      <c r="W30" s="249" t="str">
        <f>IF(AND('Mapa final SI'!$AC$35="Media",'Mapa final SI'!$AE$35="Moderado"),CONCATENATE("R5C",'Mapa final SI'!$S$35),"")</f>
        <v/>
      </c>
      <c r="X30" s="249" t="str">
        <f>IF(AND('Mapa final SI'!$AC$36="Media",'Mapa final SI'!$AE$36="Moderado"),CONCATENATE("R5C",'Mapa final SI'!$S$36),"")</f>
        <v/>
      </c>
      <c r="Y30" s="249" t="str">
        <f>IF(AND('Mapa final SI'!$AC$37="Media",'Mapa final SI'!$AE$37="Moderado"),CONCATENATE("R5C",'Mapa final SI'!$S$37),"")</f>
        <v/>
      </c>
      <c r="Z30" s="249" t="str">
        <f>IF(AND('Mapa final SI'!$AC$38="Media",'Mapa final SI'!$AE$38="Moderado"),CONCATENATE("R5C",'Mapa final SI'!$S$38),"")</f>
        <v/>
      </c>
      <c r="AA30" s="250" t="str">
        <f>IF(AND('Mapa final SI'!$AC$39="Media",'Mapa final SI'!$AE$39="Moderado"),CONCATENATE("R5C",'Mapa final SI'!$S$39),"")</f>
        <v/>
      </c>
      <c r="AB30" s="233" t="str">
        <f>IF(AND('Mapa final SI'!$AC$34="Media",'Mapa final SI'!$AE$34="Mayor"),CONCATENATE("R5C",'Mapa final SI'!$S$34),"")</f>
        <v/>
      </c>
      <c r="AC30" s="234" t="str">
        <f>IF(AND('Mapa final SI'!$AC$35="Media",'Mapa final SI'!$AE$35="Mayor"),CONCATENATE("R5C",'Mapa final SI'!$S$35),"")</f>
        <v/>
      </c>
      <c r="AD30" s="234" t="str">
        <f>IF(AND('Mapa final SI'!$AC$36="Media",'Mapa final SI'!$AE$36="Mayor"),CONCATENATE("R5C",'Mapa final SI'!$S$36),"")</f>
        <v/>
      </c>
      <c r="AE30" s="234" t="str">
        <f>IF(AND('Mapa final SI'!$AC$37="Media",'Mapa final SI'!$AE$37="Mayor"),CONCATENATE("R5C",'Mapa final SI'!$S$37),"")</f>
        <v/>
      </c>
      <c r="AF30" s="234" t="str">
        <f>IF(AND('Mapa final SI'!$AC$38="Media",'Mapa final SI'!$AE$38="Mayor"),CONCATENATE("R5C",'Mapa final SI'!$S$38),"")</f>
        <v/>
      </c>
      <c r="AG30" s="235" t="str">
        <f>IF(AND('Mapa final SI'!$AC$39="Media",'Mapa final SI'!$AE$39="Mayor"),CONCATENATE("R5C",'Mapa final SI'!$S$39),"")</f>
        <v/>
      </c>
      <c r="AH30" s="236" t="str">
        <f>IF(AND('Mapa final SI'!$AC$34="Media",'Mapa final SI'!$AE$34="Catastrófico"),CONCATENATE("R5C",'Mapa final SI'!$S$34),"")</f>
        <v/>
      </c>
      <c r="AI30" s="237" t="str">
        <f>IF(AND('Mapa final SI'!$AC$35="Media",'Mapa final SI'!$AE$35="Catastrófico"),CONCATENATE("R5C",'Mapa final SI'!$S$35),"")</f>
        <v/>
      </c>
      <c r="AJ30" s="237" t="str">
        <f>IF(AND('Mapa final SI'!$AC$36="Media",'Mapa final SI'!$AE$36="Catastrófico"),CONCATENATE("R5C",'Mapa final SI'!$S$36),"")</f>
        <v/>
      </c>
      <c r="AK30" s="237" t="str">
        <f>IF(AND('Mapa final SI'!$AC$37="Media",'Mapa final SI'!$AE$37="Catastrófico"),CONCATENATE("R5C",'Mapa final SI'!$S$37),"")</f>
        <v/>
      </c>
      <c r="AL30" s="237" t="str">
        <f>IF(AND('Mapa final SI'!$AC$38="Media",'Mapa final SI'!$AE$38="Catastrófico"),CONCATENATE("R5C",'Mapa final SI'!$S$38),"")</f>
        <v/>
      </c>
      <c r="AM30" s="238" t="str">
        <f>IF(AND('Mapa final SI'!$AC$39="Media",'Mapa final SI'!$AE$39="Catastrófico"),CONCATENATE("R5C",'Mapa final SI'!$S$39),"")</f>
        <v/>
      </c>
      <c r="AN30" s="14"/>
      <c r="AO30" s="787"/>
      <c r="AP30" s="788"/>
      <c r="AQ30" s="788"/>
      <c r="AR30" s="788"/>
      <c r="AS30" s="788"/>
      <c r="AT30" s="789"/>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670"/>
      <c r="C31" s="670"/>
      <c r="D31" s="671"/>
      <c r="E31" s="759"/>
      <c r="F31" s="760"/>
      <c r="G31" s="760"/>
      <c r="H31" s="760"/>
      <c r="I31" s="761"/>
      <c r="J31" s="248" t="str">
        <f>IF(AND('Mapa final SI'!$AC$40="Media",'Mapa final SI'!$AE$40="Leve"),CONCATENATE("R6C",'Mapa final SI'!$S$40),"")</f>
        <v/>
      </c>
      <c r="K31" s="249" t="str">
        <f>IF(AND('Mapa final SI'!$AC$41="Media",'Mapa final SI'!$AE$41="Leve"),CONCATENATE("R6C",'Mapa final SI'!$S$41),"")</f>
        <v/>
      </c>
      <c r="L31" s="249" t="str">
        <f>IF(AND('Mapa final SI'!$AC$42="Media",'Mapa final SI'!$AE$42="Leve"),CONCATENATE("R6C",'Mapa final SI'!$S$42),"")</f>
        <v/>
      </c>
      <c r="M31" s="249" t="str">
        <f>IF(AND('Mapa final SI'!$AC$43="Media",'Mapa final SI'!$AE$43="Leve"),CONCATENATE("R6C",'Mapa final SI'!$S$43),"")</f>
        <v/>
      </c>
      <c r="N31" s="249" t="str">
        <f>IF(AND('Mapa final SI'!$AC$44="Media",'Mapa final SI'!$AE$44="Leve"),CONCATENATE("R6C",'Mapa final SI'!$S$44),"")</f>
        <v/>
      </c>
      <c r="O31" s="250" t="str">
        <f>IF(AND('Mapa final SI'!$AC$45="Media",'Mapa final SI'!$AE$45="Leve"),CONCATENATE("R6C",'Mapa final SI'!$S$45),"")</f>
        <v/>
      </c>
      <c r="P31" s="248" t="str">
        <f>IF(AND('Mapa final SI'!$AC$40="Media",'Mapa final SI'!$AE$40="Menor"),CONCATENATE("R6C",'Mapa final SI'!$S$40),"")</f>
        <v/>
      </c>
      <c r="Q31" s="249" t="str">
        <f>IF(AND('Mapa final SI'!$AC$41="Media",'Mapa final SI'!$AE$41="Menor"),CONCATENATE("R6C",'Mapa final SI'!$S$41),"")</f>
        <v/>
      </c>
      <c r="R31" s="249" t="str">
        <f>IF(AND('Mapa final SI'!$AC$42="Media",'Mapa final SI'!$AE$42="Menor"),CONCATENATE("R6C",'Mapa final SI'!$S$42),"")</f>
        <v/>
      </c>
      <c r="S31" s="249" t="str">
        <f>IF(AND('Mapa final SI'!$AC$43="Media",'Mapa final SI'!$AE$43="Menor"),CONCATENATE("R6C",'Mapa final SI'!$S$43),"")</f>
        <v/>
      </c>
      <c r="T31" s="249" t="str">
        <f>IF(AND('Mapa final SI'!$AC$44="Media",'Mapa final SI'!$AE$44="Menor"),CONCATENATE("R6C",'Mapa final SI'!$S$44),"")</f>
        <v/>
      </c>
      <c r="U31" s="250" t="str">
        <f>IF(AND('Mapa final SI'!$AC$45="Media",'Mapa final SI'!$AE$45="Menor"),CONCATENATE("R6C",'Mapa final SI'!$S$45),"")</f>
        <v/>
      </c>
      <c r="V31" s="248" t="str">
        <f>IF(AND('Mapa final SI'!$AC$40="Media",'Mapa final SI'!$AE$40="Moderado"),CONCATENATE("R6C",'Mapa final SI'!$S$40),"")</f>
        <v/>
      </c>
      <c r="W31" s="249" t="str">
        <f>IF(AND('Mapa final SI'!$AC$41="Media",'Mapa final SI'!$AE$41="Moderado"),CONCATENATE("R6C",'Mapa final SI'!$S$41),"")</f>
        <v/>
      </c>
      <c r="X31" s="249" t="str">
        <f>IF(AND('Mapa final SI'!$AC$42="Media",'Mapa final SI'!$AE$42="Moderado"),CONCATENATE("R6C",'Mapa final SI'!$S$42),"")</f>
        <v/>
      </c>
      <c r="Y31" s="249" t="str">
        <f>IF(AND('Mapa final SI'!$AC$43="Media",'Mapa final SI'!$AE$43="Moderado"),CONCATENATE("R6C",'Mapa final SI'!$S$43),"")</f>
        <v/>
      </c>
      <c r="Z31" s="249" t="str">
        <f>IF(AND('Mapa final SI'!$AC$44="Media",'Mapa final SI'!$AE$44="Moderado"),CONCATENATE("R6C",'Mapa final SI'!$S$44),"")</f>
        <v/>
      </c>
      <c r="AA31" s="250" t="str">
        <f>IF(AND('Mapa final SI'!$AC$45="Media",'Mapa final SI'!$AE$45="Moderado"),CONCATENATE("R6C",'Mapa final SI'!$S$45),"")</f>
        <v/>
      </c>
      <c r="AB31" s="233" t="str">
        <f>IF(AND('Mapa final SI'!$AC$40="Media",'Mapa final SI'!$AE$40="Mayor"),CONCATENATE("R6C",'Mapa final SI'!$S$40),"")</f>
        <v/>
      </c>
      <c r="AC31" s="234" t="str">
        <f>IF(AND('Mapa final SI'!$AC$41="Media",'Mapa final SI'!$AE$41="Mayor"),CONCATENATE("R6C",'Mapa final SI'!$S$41),"")</f>
        <v/>
      </c>
      <c r="AD31" s="234" t="str">
        <f>IF(AND('Mapa final SI'!$AC$42="Media",'Mapa final SI'!$AE$42="Mayor"),CONCATENATE("R6C",'Mapa final SI'!$S$42),"")</f>
        <v/>
      </c>
      <c r="AE31" s="234" t="str">
        <f>IF(AND('Mapa final SI'!$AC$43="Media",'Mapa final SI'!$AE$43="Mayor"),CONCATENATE("R6C",'Mapa final SI'!$S$43),"")</f>
        <v/>
      </c>
      <c r="AF31" s="234" t="str">
        <f>IF(AND('Mapa final SI'!$AC$44="Media",'Mapa final SI'!$AE$44="Mayor"),CONCATENATE("R6C",'Mapa final SI'!$S$44),"")</f>
        <v/>
      </c>
      <c r="AG31" s="235" t="str">
        <f>IF(AND('Mapa final SI'!$AC$45="Media",'Mapa final SI'!$AE$45="Mayor"),CONCATENATE("R6C",'Mapa final SI'!$S$45),"")</f>
        <v/>
      </c>
      <c r="AH31" s="236" t="str">
        <f>IF(AND('Mapa final SI'!$AC$40="Media",'Mapa final SI'!$AE$40="Catastrófico"),CONCATENATE("R6C",'Mapa final SI'!$S$40),"")</f>
        <v/>
      </c>
      <c r="AI31" s="237" t="str">
        <f>IF(AND('Mapa final SI'!$AC$41="Media",'Mapa final SI'!$AE$41="Catastrófico"),CONCATENATE("R6C",'Mapa final SI'!$S$41),"")</f>
        <v/>
      </c>
      <c r="AJ31" s="237" t="str">
        <f>IF(AND('Mapa final SI'!$AC$42="Media",'Mapa final SI'!$AE$42="Catastrófico"),CONCATENATE("R6C",'Mapa final SI'!$S$42),"")</f>
        <v/>
      </c>
      <c r="AK31" s="237" t="str">
        <f>IF(AND('Mapa final SI'!$AC$43="Media",'Mapa final SI'!$AE$43="Catastrófico"),CONCATENATE("R6C",'Mapa final SI'!$S$43),"")</f>
        <v/>
      </c>
      <c r="AL31" s="237" t="str">
        <f>IF(AND('Mapa final SI'!$AC$44="Media",'Mapa final SI'!$AE$44="Catastrófico"),CONCATENATE("R6C",'Mapa final SI'!$S$44),"")</f>
        <v/>
      </c>
      <c r="AM31" s="238" t="str">
        <f>IF(AND('Mapa final SI'!$AC$45="Media",'Mapa final SI'!$AE$45="Catastrófico"),CONCATENATE("R6C",'Mapa final SI'!$S$45),"")</f>
        <v/>
      </c>
      <c r="AN31" s="14"/>
      <c r="AO31" s="787"/>
      <c r="AP31" s="788"/>
      <c r="AQ31" s="788"/>
      <c r="AR31" s="788"/>
      <c r="AS31" s="788"/>
      <c r="AT31" s="789"/>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670"/>
      <c r="C32" s="670"/>
      <c r="D32" s="671"/>
      <c r="E32" s="759"/>
      <c r="F32" s="760"/>
      <c r="G32" s="760"/>
      <c r="H32" s="760"/>
      <c r="I32" s="761"/>
      <c r="J32" s="248" t="str">
        <f>IF(AND('Mapa final SI'!$AC$46="Media",'Mapa final SI'!$AE$46="Leve"),CONCATENATE("R7C",'Mapa final SI'!$S$46),"")</f>
        <v/>
      </c>
      <c r="K32" s="249" t="str">
        <f>IF(AND('Mapa final SI'!$AC$47="Media",'Mapa final SI'!$AE$47="Leve"),CONCATENATE("R7C",'Mapa final SI'!$S$47),"")</f>
        <v/>
      </c>
      <c r="L32" s="249" t="str">
        <f>IF(AND('Mapa final SI'!$AC$48="Media",'Mapa final SI'!$AE$48="Leve"),CONCATENATE("R7C",'Mapa final SI'!$S$48),"")</f>
        <v/>
      </c>
      <c r="M32" s="249" t="str">
        <f>IF(AND('Mapa final SI'!$AC$49="Media",'Mapa final SI'!$AE$49="Leve"),CONCATENATE("R7C",'Mapa final SI'!$S$49),"")</f>
        <v/>
      </c>
      <c r="N32" s="249" t="str">
        <f>IF(AND('Mapa final SI'!$AC$50="Media",'Mapa final SI'!$AE$50="Leve"),CONCATENATE("R7C",'Mapa final SI'!$S$50),"")</f>
        <v/>
      </c>
      <c r="O32" s="250" t="str">
        <f>IF(AND('Mapa final SI'!$AC$51="Media",'Mapa final SI'!$AE$51="Leve"),CONCATENATE("R7C",'Mapa final SI'!$S$51),"")</f>
        <v/>
      </c>
      <c r="P32" s="248" t="str">
        <f>IF(AND('Mapa final SI'!$AC$46="Media",'Mapa final SI'!$AE$46="Menor"),CONCATENATE("R7C",'Mapa final SI'!$S$46),"")</f>
        <v/>
      </c>
      <c r="Q32" s="249" t="str">
        <f>IF(AND('Mapa final SI'!$AC$47="Media",'Mapa final SI'!$AE$47="Menor"),CONCATENATE("R7C",'Mapa final SI'!$S$47),"")</f>
        <v/>
      </c>
      <c r="R32" s="249" t="str">
        <f>IF(AND('Mapa final SI'!$AC$48="Media",'Mapa final SI'!$AE$48="Menor"),CONCATENATE("R7C",'Mapa final SI'!$S$48),"")</f>
        <v/>
      </c>
      <c r="S32" s="249" t="str">
        <f>IF(AND('Mapa final SI'!$AC$49="Media",'Mapa final SI'!$AE$49="Menor"),CONCATENATE("R7C",'Mapa final SI'!$S$49),"")</f>
        <v/>
      </c>
      <c r="T32" s="249" t="str">
        <f>IF(AND('Mapa final SI'!$AC$50="Media",'Mapa final SI'!$AE$50="Menor"),CONCATENATE("R7C",'Mapa final SI'!$S$50),"")</f>
        <v/>
      </c>
      <c r="U32" s="250" t="str">
        <f>IF(AND('Mapa final SI'!$AC$51="Media",'Mapa final SI'!$AE$51="Menor"),CONCATENATE("R7C",'Mapa final SI'!$S$51),"")</f>
        <v/>
      </c>
      <c r="V32" s="248" t="str">
        <f>IF(AND('Mapa final SI'!$AC$46="Media",'Mapa final SI'!$AE$46="Moderado"),CONCATENATE("R7C",'Mapa final SI'!$S$46),"")</f>
        <v/>
      </c>
      <c r="W32" s="249" t="str">
        <f>IF(AND('Mapa final SI'!$AC$47="Media",'Mapa final SI'!$AE$47="Moderado"),CONCATENATE("R7C",'Mapa final SI'!$S$47),"")</f>
        <v/>
      </c>
      <c r="X32" s="249" t="str">
        <f>IF(AND('Mapa final SI'!$AC$48="Media",'Mapa final SI'!$AE$48="Moderado"),CONCATENATE("R7C",'Mapa final SI'!$S$48),"")</f>
        <v/>
      </c>
      <c r="Y32" s="249" t="str">
        <f>IF(AND('Mapa final SI'!$AC$49="Media",'Mapa final SI'!$AE$49="Moderado"),CONCATENATE("R7C",'Mapa final SI'!$S$49),"")</f>
        <v/>
      </c>
      <c r="Z32" s="249" t="str">
        <f>IF(AND('Mapa final SI'!$AC$50="Media",'Mapa final SI'!$AE$50="Moderado"),CONCATENATE("R7C",'Mapa final SI'!$S$50),"")</f>
        <v/>
      </c>
      <c r="AA32" s="250" t="str">
        <f>IF(AND('Mapa final SI'!$AC$51="Media",'Mapa final SI'!$AE$51="Moderado"),CONCATENATE("R7C",'Mapa final SI'!$S$51),"")</f>
        <v/>
      </c>
      <c r="AB32" s="233" t="str">
        <f>IF(AND('Mapa final SI'!$AC$46="Media",'Mapa final SI'!$AE$46="Mayor"),CONCATENATE("R7C",'Mapa final SI'!$S$46),"")</f>
        <v/>
      </c>
      <c r="AC32" s="234" t="str">
        <f>IF(AND('Mapa final SI'!$AC$47="Media",'Mapa final SI'!$AE$47="Mayor"),CONCATENATE("R7C",'Mapa final SI'!$S$47),"")</f>
        <v/>
      </c>
      <c r="AD32" s="234" t="str">
        <f>IF(AND('Mapa final SI'!$AC$48="Media",'Mapa final SI'!$AE$48="Mayor"),CONCATENATE("R7C",'Mapa final SI'!$S$48),"")</f>
        <v/>
      </c>
      <c r="AE32" s="234" t="str">
        <f>IF(AND('Mapa final SI'!$AC$49="Media",'Mapa final SI'!$AE$49="Mayor"),CONCATENATE("R7C",'Mapa final SI'!$S$49),"")</f>
        <v/>
      </c>
      <c r="AF32" s="234" t="str">
        <f>IF(AND('Mapa final SI'!$AC$50="Media",'Mapa final SI'!$AE$50="Mayor"),CONCATENATE("R7C",'Mapa final SI'!$S$50),"")</f>
        <v/>
      </c>
      <c r="AG32" s="235" t="str">
        <f>IF(AND('Mapa final SI'!$AC$51="Media",'Mapa final SI'!$AE$51="Mayor"),CONCATENATE("R7C",'Mapa final SI'!$S$51),"")</f>
        <v/>
      </c>
      <c r="AH32" s="236" t="str">
        <f>IF(AND('Mapa final SI'!$AC$46="Media",'Mapa final SI'!$AE$46="Catastrófico"),CONCATENATE("R7C",'Mapa final SI'!$S$46),"")</f>
        <v/>
      </c>
      <c r="AI32" s="237" t="str">
        <f>IF(AND('Mapa final SI'!$AC$47="Media",'Mapa final SI'!$AE$47="Catastrófico"),CONCATENATE("R7C",'Mapa final SI'!$S$47),"")</f>
        <v/>
      </c>
      <c r="AJ32" s="237" t="str">
        <f>IF(AND('Mapa final SI'!$AC$48="Media",'Mapa final SI'!$AE$48="Catastrófico"),CONCATENATE("R7C",'Mapa final SI'!$S$48),"")</f>
        <v/>
      </c>
      <c r="AK32" s="237" t="str">
        <f>IF(AND('Mapa final SI'!$AC$49="Media",'Mapa final SI'!$AE$49="Catastrófico"),CONCATENATE("R7C",'Mapa final SI'!$S$49),"")</f>
        <v/>
      </c>
      <c r="AL32" s="237" t="str">
        <f>IF(AND('Mapa final SI'!$AC$50="Media",'Mapa final SI'!$AE$50="Catastrófico"),CONCATENATE("R7C",'Mapa final SI'!$S$50),"")</f>
        <v/>
      </c>
      <c r="AM32" s="238" t="str">
        <f>IF(AND('Mapa final SI'!$AC$51="Media",'Mapa final SI'!$AE$51="Catastrófico"),CONCATENATE("R7C",'Mapa final SI'!$S$51),"")</f>
        <v/>
      </c>
      <c r="AN32" s="14"/>
      <c r="AO32" s="787"/>
      <c r="AP32" s="788"/>
      <c r="AQ32" s="788"/>
      <c r="AR32" s="788"/>
      <c r="AS32" s="788"/>
      <c r="AT32" s="789"/>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670"/>
      <c r="C33" s="670"/>
      <c r="D33" s="671"/>
      <c r="E33" s="759"/>
      <c r="F33" s="760"/>
      <c r="G33" s="760"/>
      <c r="H33" s="760"/>
      <c r="I33" s="761"/>
      <c r="J33" s="248" t="str">
        <f>IF(AND('Mapa final SI'!$AC$52="Media",'Mapa final SI'!$AE$52="Leve"),CONCATENATE("R8C",'Mapa final SI'!$S$52),"")</f>
        <v/>
      </c>
      <c r="K33" s="249" t="str">
        <f>IF(AND('Mapa final SI'!$AC$53="Media",'Mapa final SI'!$AE$53="Leve"),CONCATENATE("R8C",'Mapa final SI'!$S$53),"")</f>
        <v/>
      </c>
      <c r="L33" s="249" t="str">
        <f>IF(AND('Mapa final SI'!$AC$54="Media",'Mapa final SI'!$AE$54="Leve"),CONCATENATE("R8C",'Mapa final SI'!$S$54),"")</f>
        <v/>
      </c>
      <c r="M33" s="249" t="str">
        <f>IF(AND('Mapa final SI'!$AC$55="Media",'Mapa final SI'!$AE$55="Leve"),CONCATENATE("R8C",'Mapa final SI'!$S$55),"")</f>
        <v/>
      </c>
      <c r="N33" s="249" t="str">
        <f>IF(AND('Mapa final SI'!$AC$56="Media",'Mapa final SI'!$AE$56="Leve"),CONCATENATE("R8C",'Mapa final SI'!$S$56),"")</f>
        <v/>
      </c>
      <c r="O33" s="250" t="str">
        <f>IF(AND('Mapa final SI'!$AC$57="Media",'Mapa final SI'!$AE$57="Leve"),CONCATENATE("R8C",'Mapa final SI'!$S$57),"")</f>
        <v/>
      </c>
      <c r="P33" s="248" t="str">
        <f>IF(AND('Mapa final SI'!$AC$52="Media",'Mapa final SI'!$AE$52="Menor"),CONCATENATE("R8C",'Mapa final SI'!$S$52),"")</f>
        <v/>
      </c>
      <c r="Q33" s="249" t="str">
        <f>IF(AND('Mapa final SI'!$AC$53="Media",'Mapa final SI'!$AE$53="Menor"),CONCATENATE("R8C",'Mapa final SI'!$S$53),"")</f>
        <v/>
      </c>
      <c r="R33" s="249" t="str">
        <f>IF(AND('Mapa final SI'!$AC$54="Media",'Mapa final SI'!$AE$54="Menor"),CONCATENATE("R8C",'Mapa final SI'!$S$54),"")</f>
        <v/>
      </c>
      <c r="S33" s="249" t="str">
        <f>IF(AND('Mapa final SI'!$AC$55="Media",'Mapa final SI'!$AE$55="Menor"),CONCATENATE("R8C",'Mapa final SI'!$S$55),"")</f>
        <v/>
      </c>
      <c r="T33" s="249" t="str">
        <f>IF(AND('Mapa final SI'!$AC$56="Media",'Mapa final SI'!$AE$56="Menor"),CONCATENATE("R8C",'Mapa final SI'!$S$56),"")</f>
        <v/>
      </c>
      <c r="U33" s="250" t="str">
        <f>IF(AND('Mapa final SI'!$AC$57="Media",'Mapa final SI'!$AE$57="Menor"),CONCATENATE("R8C",'Mapa final SI'!$S$57),"")</f>
        <v/>
      </c>
      <c r="V33" s="248" t="str">
        <f>IF(AND('Mapa final SI'!$AC$52="Media",'Mapa final SI'!$AE$52="Moderado"),CONCATENATE("R8C",'Mapa final SI'!$S$52),"")</f>
        <v/>
      </c>
      <c r="W33" s="249" t="str">
        <f>IF(AND('Mapa final SI'!$AC$53="Media",'Mapa final SI'!$AE$53="Moderado"),CONCATENATE("R8C",'Mapa final SI'!$S$53),"")</f>
        <v/>
      </c>
      <c r="X33" s="249" t="str">
        <f>IF(AND('Mapa final SI'!$AC$54="Media",'Mapa final SI'!$AE$54="Moderado"),CONCATENATE("R8C",'Mapa final SI'!$S$54),"")</f>
        <v/>
      </c>
      <c r="Y33" s="249" t="str">
        <f>IF(AND('Mapa final SI'!$AC$55="Media",'Mapa final SI'!$AE$55="Moderado"),CONCATENATE("R8C",'Mapa final SI'!$S$55),"")</f>
        <v/>
      </c>
      <c r="Z33" s="249" t="str">
        <f>IF(AND('Mapa final SI'!$AC$56="Media",'Mapa final SI'!$AE$56="Moderado"),CONCATENATE("R8C",'Mapa final SI'!$S$56),"")</f>
        <v/>
      </c>
      <c r="AA33" s="250" t="str">
        <f>IF(AND('Mapa final SI'!$AC$57="Media",'Mapa final SI'!$AE$57="Moderado"),CONCATENATE("R8C",'Mapa final SI'!$S$57),"")</f>
        <v/>
      </c>
      <c r="AB33" s="233" t="str">
        <f>IF(AND('Mapa final SI'!$AC$52="Media",'Mapa final SI'!$AE$52="Mayor"),CONCATENATE("R8C",'Mapa final SI'!$S$52),"")</f>
        <v/>
      </c>
      <c r="AC33" s="234" t="str">
        <f>IF(AND('Mapa final SI'!$AC$53="Media",'Mapa final SI'!$AE$53="Mayor"),CONCATENATE("R8C",'Mapa final SI'!$S$53),"")</f>
        <v/>
      </c>
      <c r="AD33" s="234" t="str">
        <f>IF(AND('Mapa final SI'!$AC$54="Media",'Mapa final SI'!$AE$54="Mayor"),CONCATENATE("R8C",'Mapa final SI'!$S$54),"")</f>
        <v/>
      </c>
      <c r="AE33" s="234" t="str">
        <f>IF(AND('Mapa final SI'!$AC$55="Media",'Mapa final SI'!$AE$55="Mayor"),CONCATENATE("R8C",'Mapa final SI'!$S$55),"")</f>
        <v/>
      </c>
      <c r="AF33" s="234" t="str">
        <f>IF(AND('Mapa final SI'!$AC$56="Media",'Mapa final SI'!$AE$56="Mayor"),CONCATENATE("R8C",'Mapa final SI'!$S$56),"")</f>
        <v/>
      </c>
      <c r="AG33" s="235" t="str">
        <f>IF(AND('Mapa final SI'!$AC$57="Media",'Mapa final SI'!$AE$57="Mayor"),CONCATENATE("R8C",'Mapa final SI'!$S$57),"")</f>
        <v/>
      </c>
      <c r="AH33" s="236" t="str">
        <f>IF(AND('Mapa final SI'!$AC$52="Media",'Mapa final SI'!$AE$52="Catastrófico"),CONCATENATE("R8C",'Mapa final SI'!$S$52),"")</f>
        <v/>
      </c>
      <c r="AI33" s="237" t="str">
        <f>IF(AND('Mapa final SI'!$AC$53="Media",'Mapa final SI'!$AE$53="Catastrófico"),CONCATENATE("R8C",'Mapa final SI'!$S$53),"")</f>
        <v/>
      </c>
      <c r="AJ33" s="237" t="str">
        <f>IF(AND('Mapa final SI'!$AC$54="Media",'Mapa final SI'!$AE$54="Catastrófico"),CONCATENATE("R8C",'Mapa final SI'!$S$54),"")</f>
        <v/>
      </c>
      <c r="AK33" s="237" t="str">
        <f>IF(AND('Mapa final SI'!$AC$55="Media",'Mapa final SI'!$AE$55="Catastrófico"),CONCATENATE("R8C",'Mapa final SI'!$S$55),"")</f>
        <v/>
      </c>
      <c r="AL33" s="237" t="str">
        <f>IF(AND('Mapa final SI'!$AC$56="Media",'Mapa final SI'!$AE$56="Catastrófico"),CONCATENATE("R8C",'Mapa final SI'!$S$56),"")</f>
        <v/>
      </c>
      <c r="AM33" s="238" t="str">
        <f>IF(AND('Mapa final SI'!$AC$57="Media",'Mapa final SI'!$AE$57="Catastrófico"),CONCATENATE("R8C",'Mapa final SI'!$S$57),"")</f>
        <v/>
      </c>
      <c r="AN33" s="14"/>
      <c r="AO33" s="787"/>
      <c r="AP33" s="788"/>
      <c r="AQ33" s="788"/>
      <c r="AR33" s="788"/>
      <c r="AS33" s="788"/>
      <c r="AT33" s="789"/>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670"/>
      <c r="C34" s="670"/>
      <c r="D34" s="671"/>
      <c r="E34" s="759"/>
      <c r="F34" s="760"/>
      <c r="G34" s="760"/>
      <c r="H34" s="760"/>
      <c r="I34" s="761"/>
      <c r="J34" s="248" t="str">
        <f>IF(AND('Mapa final SI'!$AC$58="Media",'Mapa final SI'!$AE$58="Leve"),CONCATENATE("R9C",'Mapa final SI'!$S$58),"")</f>
        <v/>
      </c>
      <c r="K34" s="249" t="str">
        <f>IF(AND('Mapa final SI'!$AC$59="Media",'Mapa final SI'!$AE$59="Leve"),CONCATENATE("R9C",'Mapa final SI'!$S$59),"")</f>
        <v/>
      </c>
      <c r="L34" s="249" t="str">
        <f>IF(AND('Mapa final SI'!$AC$60="Media",'Mapa final SI'!$AE$60="Leve"),CONCATENATE("R9C",'Mapa final SI'!$S$60),"")</f>
        <v/>
      </c>
      <c r="M34" s="249" t="str">
        <f>IF(AND('Mapa final SI'!$AC$61="Media",'Mapa final SI'!$AE$61="Leve"),CONCATENATE("R9C",'Mapa final SI'!$S$61),"")</f>
        <v/>
      </c>
      <c r="N34" s="249" t="str">
        <f>IF(AND('Mapa final SI'!$AC$62="Media",'Mapa final SI'!$AE$62="Leve"),CONCATENATE("R9C",'Mapa final SI'!$S$62),"")</f>
        <v/>
      </c>
      <c r="O34" s="250" t="str">
        <f>IF(AND('Mapa final SI'!$AC$63="Media",'Mapa final SI'!$AE$63="Leve"),CONCATENATE("R9C",'Mapa final SI'!$S$63),"")</f>
        <v/>
      </c>
      <c r="P34" s="248" t="str">
        <f>IF(AND('Mapa final SI'!$AC$58="Media",'Mapa final SI'!$AE$58="Menor"),CONCATENATE("R9C",'Mapa final SI'!$S$58),"")</f>
        <v/>
      </c>
      <c r="Q34" s="249" t="str">
        <f>IF(AND('Mapa final SI'!$AC$59="Media",'Mapa final SI'!$AE$59="Menor"),CONCATENATE("R9C",'Mapa final SI'!$S$59),"")</f>
        <v/>
      </c>
      <c r="R34" s="249" t="str">
        <f>IF(AND('Mapa final SI'!$AC$60="Media",'Mapa final SI'!$AE$60="Menor"),CONCATENATE("R9C",'Mapa final SI'!$S$60),"")</f>
        <v/>
      </c>
      <c r="S34" s="249" t="str">
        <f>IF(AND('Mapa final SI'!$AC$61="Media",'Mapa final SI'!$AE$61="Menor"),CONCATENATE("R9C",'Mapa final SI'!$S$61),"")</f>
        <v/>
      </c>
      <c r="T34" s="249" t="str">
        <f>IF(AND('Mapa final SI'!$AC$62="Media",'Mapa final SI'!$AE$62="Menor"),CONCATENATE("R9C",'Mapa final SI'!$S$62),"")</f>
        <v/>
      </c>
      <c r="U34" s="250" t="str">
        <f>IF(AND('Mapa final SI'!$AC$63="Media",'Mapa final SI'!$AE$63="Menor"),CONCATENATE("R9C",'Mapa final SI'!$S$63),"")</f>
        <v/>
      </c>
      <c r="V34" s="248" t="str">
        <f>IF(AND('Mapa final SI'!$AC$58="Media",'Mapa final SI'!$AE$58="Moderado"),CONCATENATE("R9C",'Mapa final SI'!$S$58),"")</f>
        <v/>
      </c>
      <c r="W34" s="249" t="str">
        <f>IF(AND('Mapa final SI'!$AC$59="Media",'Mapa final SI'!$AE$59="Moderado"),CONCATENATE("R9C",'Mapa final SI'!$S$59),"")</f>
        <v/>
      </c>
      <c r="X34" s="249" t="str">
        <f>IF(AND('Mapa final SI'!$AC$60="Media",'Mapa final SI'!$AE$60="Moderado"),CONCATENATE("R9C",'Mapa final SI'!$S$60),"")</f>
        <v/>
      </c>
      <c r="Y34" s="249" t="str">
        <f>IF(AND('Mapa final SI'!$AC$61="Media",'Mapa final SI'!$AE$61="Moderado"),CONCATENATE("R9C",'Mapa final SI'!$S$61),"")</f>
        <v/>
      </c>
      <c r="Z34" s="249" t="str">
        <f>IF(AND('Mapa final SI'!$AC$62="Media",'Mapa final SI'!$AE$62="Moderado"),CONCATENATE("R9C",'Mapa final SI'!$S$62),"")</f>
        <v/>
      </c>
      <c r="AA34" s="250" t="str">
        <f>IF(AND('Mapa final SI'!$AC$63="Media",'Mapa final SI'!$AE$63="Moderado"),CONCATENATE("R9C",'Mapa final SI'!$S$63),"")</f>
        <v/>
      </c>
      <c r="AB34" s="233" t="str">
        <f>IF(AND('Mapa final SI'!$AC$58="Media",'Mapa final SI'!$AE$58="Mayor"),CONCATENATE("R9C",'Mapa final SI'!$S$58),"")</f>
        <v/>
      </c>
      <c r="AC34" s="234" t="str">
        <f>IF(AND('Mapa final SI'!$AC$59="Media",'Mapa final SI'!$AE$59="Mayor"),CONCATENATE("R9C",'Mapa final SI'!$S$59),"")</f>
        <v/>
      </c>
      <c r="AD34" s="234" t="str">
        <f>IF(AND('Mapa final SI'!$AC$60="Media",'Mapa final SI'!$AE$60="Mayor"),CONCATENATE("R9C",'Mapa final SI'!$S$60),"")</f>
        <v/>
      </c>
      <c r="AE34" s="234" t="str">
        <f>IF(AND('Mapa final SI'!$AC$61="Media",'Mapa final SI'!$AE$61="Mayor"),CONCATENATE("R9C",'Mapa final SI'!$S$61),"")</f>
        <v/>
      </c>
      <c r="AF34" s="234" t="str">
        <f>IF(AND('Mapa final SI'!$AC$62="Media",'Mapa final SI'!$AE$62="Mayor"),CONCATENATE("R9C",'Mapa final SI'!$S$62),"")</f>
        <v/>
      </c>
      <c r="AG34" s="235" t="str">
        <f>IF(AND('Mapa final SI'!$AC$63="Media",'Mapa final SI'!$AE$63="Mayor"),CONCATENATE("R9C",'Mapa final SI'!$S$63),"")</f>
        <v/>
      </c>
      <c r="AH34" s="236" t="str">
        <f>IF(AND('Mapa final SI'!$AC$58="Media",'Mapa final SI'!$AE$58="Catastrófico"),CONCATENATE("R9C",'Mapa final SI'!$S$58),"")</f>
        <v/>
      </c>
      <c r="AI34" s="237" t="str">
        <f>IF(AND('Mapa final SI'!$AC$59="Media",'Mapa final SI'!$AE$59="Catastrófico"),CONCATENATE("R9C",'Mapa final SI'!$S$59),"")</f>
        <v/>
      </c>
      <c r="AJ34" s="237" t="str">
        <f>IF(AND('Mapa final SI'!$AC$60="Media",'Mapa final SI'!$AE$60="Catastrófico"),CONCATENATE("R9C",'Mapa final SI'!$S$60),"")</f>
        <v/>
      </c>
      <c r="AK34" s="237" t="str">
        <f>IF(AND('Mapa final SI'!$AC$61="Media",'Mapa final SI'!$AE$61="Catastrófico"),CONCATENATE("R9C",'Mapa final SI'!$S$61),"")</f>
        <v/>
      </c>
      <c r="AL34" s="237" t="str">
        <f>IF(AND('Mapa final SI'!$AC$62="Media",'Mapa final SI'!$AE$62="Catastrófico"),CONCATENATE("R9C",'Mapa final SI'!$S$62),"")</f>
        <v/>
      </c>
      <c r="AM34" s="238" t="str">
        <f>IF(AND('Mapa final SI'!$AC$63="Media",'Mapa final SI'!$AE$63="Catastrófico"),CONCATENATE("R9C",'Mapa final SI'!$S$63),"")</f>
        <v/>
      </c>
      <c r="AN34" s="14"/>
      <c r="AO34" s="787"/>
      <c r="AP34" s="788"/>
      <c r="AQ34" s="788"/>
      <c r="AR34" s="788"/>
      <c r="AS34" s="788"/>
      <c r="AT34" s="789"/>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670"/>
      <c r="C35" s="670"/>
      <c r="D35" s="671"/>
      <c r="E35" s="762"/>
      <c r="F35" s="763"/>
      <c r="G35" s="763"/>
      <c r="H35" s="763"/>
      <c r="I35" s="764"/>
      <c r="J35" s="248" t="str">
        <f>IF(AND('Mapa final SI'!$AC$64="Media",'Mapa final SI'!$AE$64="Leve"),CONCATENATE("R10C",'Mapa final SI'!$S$64),"")</f>
        <v/>
      </c>
      <c r="K35" s="249" t="str">
        <f>IF(AND('Mapa final SI'!$AC$65="Media",'Mapa final SI'!$AE$65="Leve"),CONCATENATE("R10C",'Mapa final SI'!$S$65),"")</f>
        <v/>
      </c>
      <c r="L35" s="249" t="str">
        <f>IF(AND('Mapa final SI'!$AC$66="Media",'Mapa final SI'!$AE$66="Leve"),CONCATENATE("R10C",'Mapa final SI'!$S$66),"")</f>
        <v/>
      </c>
      <c r="M35" s="249" t="str">
        <f>IF(AND('Mapa final SI'!$AC$67="Media",'Mapa final SI'!$AE$67="Leve"),CONCATENATE("R10C",'Mapa final SI'!$S$67),"")</f>
        <v/>
      </c>
      <c r="N35" s="249" t="str">
        <f>IF(AND('Mapa final SI'!$AC$68="Media",'Mapa final SI'!$AE$68="Leve"),CONCATENATE("R10C",'Mapa final SI'!$S$68),"")</f>
        <v/>
      </c>
      <c r="O35" s="250" t="str">
        <f>IF(AND('Mapa final SI'!$AC$69="Media",'Mapa final SI'!$AE$69="Leve"),CONCATENATE("R10C",'Mapa final SI'!$S$69),"")</f>
        <v/>
      </c>
      <c r="P35" s="248" t="str">
        <f>IF(AND('Mapa final SI'!$AC$64="Media",'Mapa final SI'!$AE$64="Menor"),CONCATENATE("R10C",'Mapa final SI'!$S$64),"")</f>
        <v/>
      </c>
      <c r="Q35" s="249" t="str">
        <f>IF(AND('Mapa final SI'!$AC$65="Media",'Mapa final SI'!$AE$65="Menor"),CONCATENATE("R10C",'Mapa final SI'!$S$65),"")</f>
        <v/>
      </c>
      <c r="R35" s="249" t="str">
        <f>IF(AND('Mapa final SI'!$AC$66="Media",'Mapa final SI'!$AE$66="Menor"),CONCATENATE("R10C",'Mapa final SI'!$S$66),"")</f>
        <v/>
      </c>
      <c r="S35" s="249" t="str">
        <f>IF(AND('Mapa final SI'!$AC$67="Media",'Mapa final SI'!$AE$67="Menor"),CONCATENATE("R10C",'Mapa final SI'!$S$67),"")</f>
        <v/>
      </c>
      <c r="T35" s="249" t="str">
        <f>IF(AND('Mapa final SI'!$AC$68="Media",'Mapa final SI'!$AE$68="Menor"),CONCATENATE("R10C",'Mapa final SI'!$S$68),"")</f>
        <v/>
      </c>
      <c r="U35" s="250" t="str">
        <f>IF(AND('Mapa final SI'!$AC$69="Media",'Mapa final SI'!$AE$69="Menor"),CONCATENATE("R10C",'Mapa final SI'!$S$69),"")</f>
        <v/>
      </c>
      <c r="V35" s="248" t="str">
        <f>IF(AND('Mapa final SI'!$AC$64="Media",'Mapa final SI'!$AE$64="Moderado"),CONCATENATE("R10C",'Mapa final SI'!$S$64),"")</f>
        <v/>
      </c>
      <c r="W35" s="249" t="str">
        <f>IF(AND('Mapa final SI'!$AC$65="Media",'Mapa final SI'!$AE$65="Moderado"),CONCATENATE("R10C",'Mapa final SI'!$S$65),"")</f>
        <v/>
      </c>
      <c r="X35" s="249" t="str">
        <f>IF(AND('Mapa final SI'!$AC$66="Media",'Mapa final SI'!$AE$66="Moderado"),CONCATENATE("R10C",'Mapa final SI'!$S$66),"")</f>
        <v/>
      </c>
      <c r="Y35" s="249" t="str">
        <f>IF(AND('Mapa final SI'!$AC$67="Media",'Mapa final SI'!$AE$67="Moderado"),CONCATENATE("R10C",'Mapa final SI'!$S$67),"")</f>
        <v/>
      </c>
      <c r="Z35" s="249" t="str">
        <f>IF(AND('Mapa final SI'!$AC$68="Media",'Mapa final SI'!$AE$68="Moderado"),CONCATENATE("R10C",'Mapa final SI'!$S$68),"")</f>
        <v/>
      </c>
      <c r="AA35" s="250" t="str">
        <f>IF(AND('Mapa final SI'!$AC$69="Media",'Mapa final SI'!$AE$69="Moderado"),CONCATENATE("R10C",'Mapa final SI'!$S$69),"")</f>
        <v/>
      </c>
      <c r="AB35" s="239" t="str">
        <f>IF(AND('Mapa final SI'!$AC$64="Media",'Mapa final SI'!$AE$64="Mayor"),CONCATENATE("R10C",'Mapa final SI'!$S$64),"")</f>
        <v/>
      </c>
      <c r="AC35" s="240" t="str">
        <f>IF(AND('Mapa final SI'!$AC$65="Media",'Mapa final SI'!$AE$65="Mayor"),CONCATENATE("R10C",'Mapa final SI'!$S$65),"")</f>
        <v/>
      </c>
      <c r="AD35" s="240" t="str">
        <f>IF(AND('Mapa final SI'!$AC$66="Media",'Mapa final SI'!$AE$66="Mayor"),CONCATENATE("R10C",'Mapa final SI'!$S$66),"")</f>
        <v/>
      </c>
      <c r="AE35" s="240" t="str">
        <f>IF(AND('Mapa final SI'!$AC$67="Media",'Mapa final SI'!$AE$67="Mayor"),CONCATENATE("R10C",'Mapa final SI'!$S$67),"")</f>
        <v/>
      </c>
      <c r="AF35" s="240" t="str">
        <f>IF(AND('Mapa final SI'!$AC$68="Media",'Mapa final SI'!$AE$68="Mayor"),CONCATENATE("R10C",'Mapa final SI'!$S$68),"")</f>
        <v/>
      </c>
      <c r="AG35" s="241" t="str">
        <f>IF(AND('Mapa final SI'!$AC$69="Media",'Mapa final SI'!$AE$69="Mayor"),CONCATENATE("R10C",'Mapa final SI'!$S$69),"")</f>
        <v/>
      </c>
      <c r="AH35" s="242" t="str">
        <f>IF(AND('Mapa final SI'!$AC$64="Media",'Mapa final SI'!$AE$64="Catastrófico"),CONCATENATE("R10C",'Mapa final SI'!$S$64),"")</f>
        <v/>
      </c>
      <c r="AI35" s="243" t="str">
        <f>IF(AND('Mapa final SI'!$AC$65="Media",'Mapa final SI'!$AE$65="Catastrófico"),CONCATENATE("R10C",'Mapa final SI'!$S$65),"")</f>
        <v/>
      </c>
      <c r="AJ35" s="243" t="str">
        <f>IF(AND('Mapa final SI'!$AC$66="Media",'Mapa final SI'!$AE$66="Catastrófico"),CONCATENATE("R10C",'Mapa final SI'!$S$66),"")</f>
        <v/>
      </c>
      <c r="AK35" s="243" t="str">
        <f>IF(AND('Mapa final SI'!$AC$67="Media",'Mapa final SI'!$AE$67="Catastrófico"),CONCATENATE("R10C",'Mapa final SI'!$S$67),"")</f>
        <v/>
      </c>
      <c r="AL35" s="243" t="str">
        <f>IF(AND('Mapa final SI'!$AC$68="Media",'Mapa final SI'!$AE$68="Catastrófico"),CONCATENATE("R10C",'Mapa final SI'!$S$68),"")</f>
        <v/>
      </c>
      <c r="AM35" s="244" t="str">
        <f>IF(AND('Mapa final SI'!$AC$69="Media",'Mapa final SI'!$AE$69="Catastrófico"),CONCATENATE("R10C",'Mapa final SI'!$S$69),"")</f>
        <v/>
      </c>
      <c r="AN35" s="14"/>
      <c r="AO35" s="790"/>
      <c r="AP35" s="791"/>
      <c r="AQ35" s="791"/>
      <c r="AR35" s="791"/>
      <c r="AS35" s="791"/>
      <c r="AT35" s="792"/>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670"/>
      <c r="C36" s="670"/>
      <c r="D36" s="671"/>
      <c r="E36" s="756" t="s">
        <v>582</v>
      </c>
      <c r="F36" s="757"/>
      <c r="G36" s="757"/>
      <c r="H36" s="757"/>
      <c r="I36" s="757"/>
      <c r="J36" s="254" t="str">
        <f>IF(AND('Mapa final SI'!$AC$10="Baja",'Mapa final SI'!$AE$10="Leve"),CONCATENATE("R1C",'Mapa final SI'!$S$10),"")</f>
        <v/>
      </c>
      <c r="K36" s="255" t="str">
        <f>IF(AND('Mapa final SI'!$AC$11="Baja",'Mapa final SI'!$AE$11="Leve"),CONCATENATE("R1C",'Mapa final SI'!$S$11),"")</f>
        <v/>
      </c>
      <c r="L36" s="255" t="str">
        <f>IF(AND('Mapa final SI'!$AC$12="Baja",'Mapa final SI'!$AE$12="Leve"),CONCATENATE("R1C",'Mapa final SI'!$S$12),"")</f>
        <v/>
      </c>
      <c r="M36" s="255" t="str">
        <f>IF(AND('Mapa final SI'!$AC$13="Baja",'Mapa final SI'!$AE$13="Leve"),CONCATENATE("R1C",'Mapa final SI'!$S$13),"")</f>
        <v/>
      </c>
      <c r="N36" s="255" t="str">
        <f>IF(AND('Mapa final SI'!$AC$14="Baja",'Mapa final SI'!$AE$14="Leve"),CONCATENATE("R1C",'Mapa final SI'!$S$14),"")</f>
        <v/>
      </c>
      <c r="O36" s="256" t="str">
        <f>IF(AND('Mapa final SI'!$AC$15="Baja",'Mapa final SI'!$AE$15="Leve"),CONCATENATE("R1C",'Mapa final SI'!$S$15),"")</f>
        <v/>
      </c>
      <c r="P36" s="245" t="str">
        <f>IF(AND('Mapa final SI'!$AC$10="Baja",'Mapa final SI'!$AE$10="Menor"),CONCATENATE("R1C",'Mapa final SI'!$S$10),"")</f>
        <v/>
      </c>
      <c r="Q36" s="246" t="str">
        <f>IF(AND('Mapa final SI'!$AC$11="Baja",'Mapa final SI'!$AE$11="Menor"),CONCATENATE("R1C",'Mapa final SI'!$S$11),"")</f>
        <v/>
      </c>
      <c r="R36" s="246" t="str">
        <f>IF(AND('Mapa final SI'!$AC$12="Baja",'Mapa final SI'!$AE$12="Menor"),CONCATENATE("R1C",'Mapa final SI'!$S$12),"")</f>
        <v/>
      </c>
      <c r="S36" s="246" t="str">
        <f>IF(AND('Mapa final SI'!$AC$13="Baja",'Mapa final SI'!$AE$13="Menor"),CONCATENATE("R1C",'Mapa final SI'!$S$13),"")</f>
        <v/>
      </c>
      <c r="T36" s="246" t="str">
        <f>IF(AND('Mapa final SI'!$AC$14="Baja",'Mapa final SI'!$AE$14="Menor"),CONCATENATE("R1C",'Mapa final SI'!$S$14),"")</f>
        <v/>
      </c>
      <c r="U36" s="247" t="str">
        <f>IF(AND('Mapa final SI'!$AC$15="Baja",'Mapa final SI'!$AE$15="Menor"),CONCATENATE("R1C",'Mapa final SI'!$S$15),"")</f>
        <v/>
      </c>
      <c r="V36" s="245" t="str">
        <f>IF(AND('Mapa final SI'!$AC$10="Baja",'Mapa final SI'!$AE$10="Moderado"),CONCATENATE("R1C",'Mapa final SI'!$S$10),"")</f>
        <v/>
      </c>
      <c r="W36" s="246" t="str">
        <f>IF(AND('Mapa final SI'!$AC$11="Baja",'Mapa final SI'!$AE$11="Moderado"),CONCATENATE("R1C",'Mapa final SI'!$S$11),"")</f>
        <v/>
      </c>
      <c r="X36" s="246" t="str">
        <f>IF(AND('Mapa final SI'!$AC$12="Baja",'Mapa final SI'!$AE$12="Moderado"),CONCATENATE("R1C",'Mapa final SI'!$S$12),"")</f>
        <v/>
      </c>
      <c r="Y36" s="246" t="str">
        <f>IF(AND('Mapa final SI'!$AC$13="Baja",'Mapa final SI'!$AE$13="Moderado"),CONCATENATE("R1C",'Mapa final SI'!$S$13),"")</f>
        <v/>
      </c>
      <c r="Z36" s="246" t="str">
        <f>IF(AND('Mapa final SI'!$AC$14="Baja",'Mapa final SI'!$AE$14="Moderado"),CONCATENATE("R1C",'Mapa final SI'!$S$14),"")</f>
        <v/>
      </c>
      <c r="AA36" s="247" t="str">
        <f>IF(AND('Mapa final SI'!$AC$15="Baja",'Mapa final SI'!$AE$15="Moderado"),CONCATENATE("R1C",'Mapa final SI'!$S$15),"")</f>
        <v/>
      </c>
      <c r="AB36" s="227" t="str">
        <f>IF(AND('Mapa final SI'!$AC$10="Baja",'Mapa final SI'!$AE$10="Mayor"),CONCATENATE("R1C",'Mapa final SI'!$S$10),"")</f>
        <v/>
      </c>
      <c r="AC36" s="228" t="str">
        <f>IF(AND('Mapa final SI'!$AC$11="Baja",'Mapa final SI'!$AE$11="Mayor"),CONCATENATE("R1C",'Mapa final SI'!$S$11),"")</f>
        <v>R1C2</v>
      </c>
      <c r="AD36" s="228" t="str">
        <f>IF(AND('Mapa final SI'!$AC$12="Baja",'Mapa final SI'!$AE$12="Mayor"),CONCATENATE("R1C",'Mapa final SI'!$S$12),"")</f>
        <v/>
      </c>
      <c r="AE36" s="228" t="str">
        <f>IF(AND('Mapa final SI'!$AC$13="Baja",'Mapa final SI'!$AE$13="Mayor"),CONCATENATE("R1C",'Mapa final SI'!$S$13),"")</f>
        <v/>
      </c>
      <c r="AF36" s="228" t="str">
        <f>IF(AND('Mapa final SI'!$AC$14="Baja",'Mapa final SI'!$AE$14="Mayor"),CONCATENATE("R1C",'Mapa final SI'!$S$14),"")</f>
        <v/>
      </c>
      <c r="AG36" s="229" t="str">
        <f>IF(AND('Mapa final SI'!$AC$15="Baja",'Mapa final SI'!$AE$15="Mayor"),CONCATENATE("R1C",'Mapa final SI'!$S$15),"")</f>
        <v/>
      </c>
      <c r="AH36" s="230" t="str">
        <f>IF(AND('Mapa final SI'!$AC$10="Baja",'Mapa final SI'!$AE$10="Catastrófico"),CONCATENATE("R1C",'Mapa final SI'!$S$10),"")</f>
        <v/>
      </c>
      <c r="AI36" s="231" t="str">
        <f>IF(AND('Mapa final SI'!$AC$11="Baja",'Mapa final SI'!$AE$11="Catastrófico"),CONCATENATE("R1C",'Mapa final SI'!$S$11),"")</f>
        <v/>
      </c>
      <c r="AJ36" s="231" t="str">
        <f>IF(AND('Mapa final SI'!$AC$12="Baja",'Mapa final SI'!$AE$12="Catastrófico"),CONCATENATE("R1C",'Mapa final SI'!$S$12),"")</f>
        <v/>
      </c>
      <c r="AK36" s="231" t="str">
        <f>IF(AND('Mapa final SI'!$AC$13="Baja",'Mapa final SI'!$AE$13="Catastrófico"),CONCATENATE("R1C",'Mapa final SI'!$S$13),"")</f>
        <v/>
      </c>
      <c r="AL36" s="231" t="str">
        <f>IF(AND('Mapa final SI'!$AC$14="Baja",'Mapa final SI'!$AE$14="Catastrófico"),CONCATENATE("R1C",'Mapa final SI'!$S$14),"")</f>
        <v/>
      </c>
      <c r="AM36" s="232" t="str">
        <f>IF(AND('Mapa final SI'!$AC$15="Baja",'Mapa final SI'!$AE$15="Catastrófico"),CONCATENATE("R1C",'Mapa final SI'!$S$15),"")</f>
        <v/>
      </c>
      <c r="AN36" s="14"/>
      <c r="AO36" s="793" t="s">
        <v>583</v>
      </c>
      <c r="AP36" s="794"/>
      <c r="AQ36" s="794"/>
      <c r="AR36" s="794"/>
      <c r="AS36" s="794"/>
      <c r="AT36" s="795"/>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670"/>
      <c r="C37" s="670"/>
      <c r="D37" s="671"/>
      <c r="E37" s="774"/>
      <c r="F37" s="760"/>
      <c r="G37" s="760"/>
      <c r="H37" s="760"/>
      <c r="I37" s="760"/>
      <c r="J37" s="257" t="str">
        <f>IF(AND('Mapa final SI'!$AC$16="Baja",'Mapa final SI'!$AE$16="Leve"),CONCATENATE("R2C",'Mapa final SI'!$S$16),"")</f>
        <v/>
      </c>
      <c r="K37" s="258" t="str">
        <f>IF(AND('Mapa final SI'!$AC$17="Baja",'Mapa final SI'!$AE$17="Leve"),CONCATENATE("R2C",'Mapa final SI'!$S$17),"")</f>
        <v/>
      </c>
      <c r="L37" s="258" t="str">
        <f>IF(AND('Mapa final SI'!$AC$18="Baja",'Mapa final SI'!$AE$18="Leve"),CONCATENATE("R2C",'Mapa final SI'!$S$18),"")</f>
        <v/>
      </c>
      <c r="M37" s="258" t="str">
        <f>IF(AND('Mapa final SI'!$AC$19="Baja",'Mapa final SI'!$AE$19="Leve"),CONCATENATE("R2C",'Mapa final SI'!$S$19),"")</f>
        <v/>
      </c>
      <c r="N37" s="258" t="str">
        <f>IF(AND('Mapa final SI'!$AC$20="Baja",'Mapa final SI'!$AE$20="Leve"),CONCATENATE("R2C",'Mapa final SI'!$S$20),"")</f>
        <v/>
      </c>
      <c r="O37" s="259" t="str">
        <f>IF(AND('Mapa final SI'!$AC$21="Baja",'Mapa final SI'!$AE$21="Leve"),CONCATENATE("R2C",'Mapa final SI'!$S$21),"")</f>
        <v/>
      </c>
      <c r="P37" s="248" t="str">
        <f>IF(AND('Mapa final SI'!$AC$16="Baja",'Mapa final SI'!$AE$16="Menor"),CONCATENATE("R2C",'Mapa final SI'!$S$16),"")</f>
        <v/>
      </c>
      <c r="Q37" s="249" t="str">
        <f>IF(AND('Mapa final SI'!$AC$17="Baja",'Mapa final SI'!$AE$17="Menor"),CONCATENATE("R2C",'Mapa final SI'!$S$17),"")</f>
        <v/>
      </c>
      <c r="R37" s="249" t="str">
        <f>IF(AND('Mapa final SI'!$AC$18="Baja",'Mapa final SI'!$AE$18="Menor"),CONCATENATE("R2C",'Mapa final SI'!$S$18),"")</f>
        <v/>
      </c>
      <c r="S37" s="249" t="str">
        <f>IF(AND('Mapa final SI'!$AC$19="Baja",'Mapa final SI'!$AE$19="Menor"),CONCATENATE("R2C",'Mapa final SI'!$S$19),"")</f>
        <v/>
      </c>
      <c r="T37" s="249" t="str">
        <f>IF(AND('Mapa final SI'!$AC$20="Baja",'Mapa final SI'!$AE$20="Menor"),CONCATENATE("R2C",'Mapa final SI'!$S$20),"")</f>
        <v/>
      </c>
      <c r="U37" s="250" t="str">
        <f>IF(AND('Mapa final SI'!$AC$21="Baja",'Mapa final SI'!$AE$21="Menor"),CONCATENATE("R2C",'Mapa final SI'!$S$21),"")</f>
        <v/>
      </c>
      <c r="V37" s="248" t="str">
        <f>IF(AND('Mapa final SI'!$AC$16="Baja",'Mapa final SI'!$AE$16="Moderado"),CONCATENATE("R2C",'Mapa final SI'!$S$16),"")</f>
        <v/>
      </c>
      <c r="W37" s="249" t="str">
        <f>IF(AND('Mapa final SI'!$AC$17="Baja",'Mapa final SI'!$AE$17="Moderado"),CONCATENATE("R2C",'Mapa final SI'!$S$17),"")</f>
        <v/>
      </c>
      <c r="X37" s="249" t="str">
        <f>IF(AND('Mapa final SI'!$AC$18="Baja",'Mapa final SI'!$AE$18="Moderado"),CONCATENATE("R2C",'Mapa final SI'!$S$18),"")</f>
        <v/>
      </c>
      <c r="Y37" s="249" t="str">
        <f>IF(AND('Mapa final SI'!$AC$19="Baja",'Mapa final SI'!$AE$19="Moderado"),CONCATENATE("R2C",'Mapa final SI'!$S$19),"")</f>
        <v/>
      </c>
      <c r="Z37" s="249" t="str">
        <f>IF(AND('Mapa final SI'!$AC$20="Baja",'Mapa final SI'!$AE$20="Moderado"),CONCATENATE("R2C",'Mapa final SI'!$S$20),"")</f>
        <v/>
      </c>
      <c r="AA37" s="250" t="str">
        <f>IF(AND('Mapa final SI'!$AC$21="Baja",'Mapa final SI'!$AE$21="Moderado"),CONCATENATE("R2C",'Mapa final SI'!$S$21),"")</f>
        <v/>
      </c>
      <c r="AB37" s="233" t="str">
        <f>IF(AND('Mapa final SI'!$AC$16="Baja",'Mapa final SI'!$AE$16="Mayor"),CONCATENATE("R2C",'Mapa final SI'!$S$16),"")</f>
        <v/>
      </c>
      <c r="AC37" s="234" t="str">
        <f>IF(AND('Mapa final SI'!$AC$17="Baja",'Mapa final SI'!$AE$17="Mayor"),CONCATENATE("R2C",'Mapa final SI'!$S$17),"")</f>
        <v/>
      </c>
      <c r="AD37" s="234" t="str">
        <f>IF(AND('Mapa final SI'!$AC$18="Baja",'Mapa final SI'!$AE$18="Mayor"),CONCATENATE("R2C",'Mapa final SI'!$S$18),"")</f>
        <v/>
      </c>
      <c r="AE37" s="234" t="str">
        <f>IF(AND('Mapa final SI'!$AC$19="Baja",'Mapa final SI'!$AE$19="Mayor"),CONCATENATE("R2C",'Mapa final SI'!$S$19),"")</f>
        <v/>
      </c>
      <c r="AF37" s="234" t="str">
        <f>IF(AND('Mapa final SI'!$AC$20="Baja",'Mapa final SI'!$AE$20="Mayor"),CONCATENATE("R2C",'Mapa final SI'!$S$20),"")</f>
        <v/>
      </c>
      <c r="AG37" s="235" t="str">
        <f>IF(AND('Mapa final SI'!$AC$21="Baja",'Mapa final SI'!$AE$21="Mayor"),CONCATENATE("R2C",'Mapa final SI'!$S$21),"")</f>
        <v/>
      </c>
      <c r="AH37" s="236" t="str">
        <f>IF(AND('Mapa final SI'!$AC$16="Baja",'Mapa final SI'!$AE$16="Catastrófico"),CONCATENATE("R2C",'Mapa final SI'!$S$16),"")</f>
        <v/>
      </c>
      <c r="AI37" s="237" t="str">
        <f>IF(AND('Mapa final SI'!$AC$17="Baja",'Mapa final SI'!$AE$17="Catastrófico"),CONCATENATE("R2C",'Mapa final SI'!$S$17),"")</f>
        <v/>
      </c>
      <c r="AJ37" s="237" t="str">
        <f>IF(AND('Mapa final SI'!$AC$18="Baja",'Mapa final SI'!$AE$18="Catastrófico"),CONCATENATE("R2C",'Mapa final SI'!$S$18),"")</f>
        <v/>
      </c>
      <c r="AK37" s="237" t="str">
        <f>IF(AND('Mapa final SI'!$AC$19="Baja",'Mapa final SI'!$AE$19="Catastrófico"),CONCATENATE("R2C",'Mapa final SI'!$S$19),"")</f>
        <v/>
      </c>
      <c r="AL37" s="237" t="str">
        <f>IF(AND('Mapa final SI'!$AC$20="Baja",'Mapa final SI'!$AE$20="Catastrófico"),CONCATENATE("R2C",'Mapa final SI'!$S$20),"")</f>
        <v/>
      </c>
      <c r="AM37" s="238" t="str">
        <f>IF(AND('Mapa final SI'!$AC$21="Baja",'Mapa final SI'!$AE$21="Catastrófico"),CONCATENATE("R2C",'Mapa final SI'!$S$21),"")</f>
        <v/>
      </c>
      <c r="AN37" s="14"/>
      <c r="AO37" s="796"/>
      <c r="AP37" s="797"/>
      <c r="AQ37" s="797"/>
      <c r="AR37" s="797"/>
      <c r="AS37" s="797"/>
      <c r="AT37" s="798"/>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670"/>
      <c r="C38" s="670"/>
      <c r="D38" s="671"/>
      <c r="E38" s="759"/>
      <c r="F38" s="760"/>
      <c r="G38" s="760"/>
      <c r="H38" s="760"/>
      <c r="I38" s="760"/>
      <c r="J38" s="257" t="str">
        <f>IF(AND('Mapa final SI'!$AC$22="Baja",'Mapa final SI'!$AE$22="Leve"),CONCATENATE("R3C",'Mapa final SI'!$S$22),"")</f>
        <v/>
      </c>
      <c r="K38" s="258" t="str">
        <f>IF(AND('Mapa final SI'!$AC$23="Baja",'Mapa final SI'!$AE$23="Leve"),CONCATENATE("R3C",'Mapa final SI'!$S$23),"")</f>
        <v/>
      </c>
      <c r="L38" s="258" t="str">
        <f>IF(AND('Mapa final SI'!$AC$24="Baja",'Mapa final SI'!$AE$24="Leve"),CONCATENATE("R3C",'Mapa final SI'!$S$24),"")</f>
        <v/>
      </c>
      <c r="M38" s="258" t="str">
        <f>IF(AND('Mapa final SI'!$AC$25="Baja",'Mapa final SI'!$AE$25="Leve"),CONCATENATE("R3C",'Mapa final SI'!$S$25),"")</f>
        <v/>
      </c>
      <c r="N38" s="258" t="str">
        <f>IF(AND('Mapa final SI'!$AC$26="Baja",'Mapa final SI'!$AE$26="Leve"),CONCATENATE("R3C",'Mapa final SI'!$S$26),"")</f>
        <v/>
      </c>
      <c r="O38" s="259" t="str">
        <f>IF(AND('Mapa final SI'!$AC$27="Baja",'Mapa final SI'!$AE$27="Leve"),CONCATENATE("R3C",'Mapa final SI'!$S$27),"")</f>
        <v/>
      </c>
      <c r="P38" s="248" t="str">
        <f>IF(AND('Mapa final SI'!$AC$22="Baja",'Mapa final SI'!$AE$22="Menor"),CONCATENATE("R3C",'Mapa final SI'!$S$22),"")</f>
        <v/>
      </c>
      <c r="Q38" s="249" t="str">
        <f>IF(AND('Mapa final SI'!$AC$23="Baja",'Mapa final SI'!$AE$23="Menor"),CONCATENATE("R3C",'Mapa final SI'!$S$23),"")</f>
        <v/>
      </c>
      <c r="R38" s="249" t="str">
        <f>IF(AND('Mapa final SI'!$AC$24="Baja",'Mapa final SI'!$AE$24="Menor"),CONCATENATE("R3C",'Mapa final SI'!$S$24),"")</f>
        <v/>
      </c>
      <c r="S38" s="249" t="str">
        <f>IF(AND('Mapa final SI'!$AC$25="Baja",'Mapa final SI'!$AE$25="Menor"),CONCATENATE("R3C",'Mapa final SI'!$S$25),"")</f>
        <v/>
      </c>
      <c r="T38" s="249" t="str">
        <f>IF(AND('Mapa final SI'!$AC$26="Baja",'Mapa final SI'!$AE$26="Menor"),CONCATENATE("R3C",'Mapa final SI'!$S$26),"")</f>
        <v/>
      </c>
      <c r="U38" s="250" t="str">
        <f>IF(AND('Mapa final SI'!$AC$27="Baja",'Mapa final SI'!$AE$27="Menor"),CONCATENATE("R3C",'Mapa final SI'!$S$27),"")</f>
        <v/>
      </c>
      <c r="V38" s="248" t="str">
        <f>IF(AND('Mapa final SI'!$AC$22="Baja",'Mapa final SI'!$AE$22="Moderado"),CONCATENATE("R3C",'Mapa final SI'!$S$22),"")</f>
        <v/>
      </c>
      <c r="W38" s="249" t="str">
        <f>IF(AND('Mapa final SI'!$AC$23="Baja",'Mapa final SI'!$AE$23="Moderado"),CONCATENATE("R3C",'Mapa final SI'!$S$23),"")</f>
        <v/>
      </c>
      <c r="X38" s="249" t="str">
        <f>IF(AND('Mapa final SI'!$AC$24="Baja",'Mapa final SI'!$AE$24="Moderado"),CONCATENATE("R3C",'Mapa final SI'!$S$24),"")</f>
        <v/>
      </c>
      <c r="Y38" s="249" t="str">
        <f>IF(AND('Mapa final SI'!$AC$25="Baja",'Mapa final SI'!$AE$25="Moderado"),CONCATENATE("R3C",'Mapa final SI'!$S$25),"")</f>
        <v/>
      </c>
      <c r="Z38" s="249" t="str">
        <f>IF(AND('Mapa final SI'!$AC$26="Baja",'Mapa final SI'!$AE$26="Moderado"),CONCATENATE("R3C",'Mapa final SI'!$S$26),"")</f>
        <v/>
      </c>
      <c r="AA38" s="250" t="str">
        <f>IF(AND('Mapa final SI'!$AC$27="Baja",'Mapa final SI'!$AE$27="Moderado"),CONCATENATE("R3C",'Mapa final SI'!$S$27),"")</f>
        <v/>
      </c>
      <c r="AB38" s="233" t="str">
        <f>IF(AND('Mapa final SI'!$AC$22="Baja",'Mapa final SI'!$AE$22="Mayor"),CONCATENATE("R3C",'Mapa final SI'!$S$22),"")</f>
        <v/>
      </c>
      <c r="AC38" s="234" t="str">
        <f>IF(AND('Mapa final SI'!$AC$23="Baja",'Mapa final SI'!$AE$23="Mayor"),CONCATENATE("R3C",'Mapa final SI'!$S$23),"")</f>
        <v/>
      </c>
      <c r="AD38" s="234" t="str">
        <f>IF(AND('Mapa final SI'!$AC$24="Baja",'Mapa final SI'!$AE$24="Mayor"),CONCATENATE("R3C",'Mapa final SI'!$S$24),"")</f>
        <v/>
      </c>
      <c r="AE38" s="234" t="str">
        <f>IF(AND('Mapa final SI'!$AC$25="Baja",'Mapa final SI'!$AE$25="Mayor"),CONCATENATE("R3C",'Mapa final SI'!$S$25),"")</f>
        <v/>
      </c>
      <c r="AF38" s="234" t="str">
        <f>IF(AND('Mapa final SI'!$AC$26="Baja",'Mapa final SI'!$AE$26="Mayor"),CONCATENATE("R3C",'Mapa final SI'!$S$26),"")</f>
        <v/>
      </c>
      <c r="AG38" s="235" t="str">
        <f>IF(AND('Mapa final SI'!$AC$27="Baja",'Mapa final SI'!$AE$27="Mayor"),CONCATENATE("R3C",'Mapa final SI'!$S$27),"")</f>
        <v/>
      </c>
      <c r="AH38" s="236" t="str">
        <f>IF(AND('Mapa final SI'!$AC$22="Baja",'Mapa final SI'!$AE$22="Catastrófico"),CONCATENATE("R3C",'Mapa final SI'!$S$22),"")</f>
        <v/>
      </c>
      <c r="AI38" s="237" t="str">
        <f>IF(AND('Mapa final SI'!$AC$23="Baja",'Mapa final SI'!$AE$23="Catastrófico"),CONCATENATE("R3C",'Mapa final SI'!$S$23),"")</f>
        <v/>
      </c>
      <c r="AJ38" s="237" t="str">
        <f>IF(AND('Mapa final SI'!$AC$24="Baja",'Mapa final SI'!$AE$24="Catastrófico"),CONCATENATE("R3C",'Mapa final SI'!$S$24),"")</f>
        <v/>
      </c>
      <c r="AK38" s="237" t="str">
        <f>IF(AND('Mapa final SI'!$AC$25="Baja",'Mapa final SI'!$AE$25="Catastrófico"),CONCATENATE("R3C",'Mapa final SI'!$S$25),"")</f>
        <v/>
      </c>
      <c r="AL38" s="237" t="str">
        <f>IF(AND('Mapa final SI'!$AC$26="Baja",'Mapa final SI'!$AE$26="Catastrófico"),CONCATENATE("R3C",'Mapa final SI'!$S$26),"")</f>
        <v/>
      </c>
      <c r="AM38" s="238" t="str">
        <f>IF(AND('Mapa final SI'!$AC$27="Baja",'Mapa final SI'!$AE$27="Catastrófico"),CONCATENATE("R3C",'Mapa final SI'!$S$27),"")</f>
        <v/>
      </c>
      <c r="AN38" s="14"/>
      <c r="AO38" s="796"/>
      <c r="AP38" s="797"/>
      <c r="AQ38" s="797"/>
      <c r="AR38" s="797"/>
      <c r="AS38" s="797"/>
      <c r="AT38" s="798"/>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670"/>
      <c r="C39" s="670"/>
      <c r="D39" s="671"/>
      <c r="E39" s="759"/>
      <c r="F39" s="760"/>
      <c r="G39" s="760"/>
      <c r="H39" s="760"/>
      <c r="I39" s="760"/>
      <c r="J39" s="257" t="str">
        <f>IF(AND('Mapa final SI'!$AC$28="Baja",'Mapa final SI'!$AE$28="Leve"),CONCATENATE("R4C",'Mapa final SI'!$S$28),"")</f>
        <v/>
      </c>
      <c r="K39" s="258" t="str">
        <f>IF(AND('Mapa final SI'!$AC$29="Baja",'Mapa final SI'!$AE$29="Leve"),CONCATENATE("R4C",'Mapa final SI'!$S$29),"")</f>
        <v/>
      </c>
      <c r="L39" s="258" t="str">
        <f>IF(AND('Mapa final SI'!$AC$30="Baja",'Mapa final SI'!$AE$30="Leve"),CONCATENATE("R4C",'Mapa final SI'!$S$30),"")</f>
        <v/>
      </c>
      <c r="M39" s="258" t="str">
        <f>IF(AND('Mapa final SI'!$AC$31="Baja",'Mapa final SI'!$AE$31="Leve"),CONCATENATE("R4C",'Mapa final SI'!$S$31),"")</f>
        <v/>
      </c>
      <c r="N39" s="258" t="str">
        <f>IF(AND('Mapa final SI'!$AC$32="Baja",'Mapa final SI'!$AE$32="Leve"),CONCATENATE("R4C",'Mapa final SI'!$S$32),"")</f>
        <v/>
      </c>
      <c r="O39" s="259" t="str">
        <f>IF(AND('Mapa final SI'!$AC$33="Baja",'Mapa final SI'!$AE$33="Leve"),CONCATENATE("R4C",'Mapa final SI'!$S$33),"")</f>
        <v/>
      </c>
      <c r="P39" s="248" t="str">
        <f>IF(AND('Mapa final SI'!$AC$28="Baja",'Mapa final SI'!$AE$28="Menor"),CONCATENATE("R4C",'Mapa final SI'!$S$28),"")</f>
        <v/>
      </c>
      <c r="Q39" s="249" t="str">
        <f>IF(AND('Mapa final SI'!$AC$29="Baja",'Mapa final SI'!$AE$29="Menor"),CONCATENATE("R4C",'Mapa final SI'!$S$29),"")</f>
        <v/>
      </c>
      <c r="R39" s="249" t="str">
        <f>IF(AND('Mapa final SI'!$AC$30="Baja",'Mapa final SI'!$AE$30="Menor"),CONCATENATE("R4C",'Mapa final SI'!$S$30),"")</f>
        <v/>
      </c>
      <c r="S39" s="249" t="str">
        <f>IF(AND('Mapa final SI'!$AC$31="Baja",'Mapa final SI'!$AE$31="Menor"),CONCATENATE("R4C",'Mapa final SI'!$S$31),"")</f>
        <v/>
      </c>
      <c r="T39" s="249" t="str">
        <f>IF(AND('Mapa final SI'!$AC$32="Baja",'Mapa final SI'!$AE$32="Menor"),CONCATENATE("R4C",'Mapa final SI'!$S$32),"")</f>
        <v/>
      </c>
      <c r="U39" s="250" t="str">
        <f>IF(AND('Mapa final SI'!$AC$33="Baja",'Mapa final SI'!$AE$33="Menor"),CONCATENATE("R4C",'Mapa final SI'!$S$33),"")</f>
        <v/>
      </c>
      <c r="V39" s="248" t="str">
        <f>IF(AND('Mapa final SI'!$AC$28="Baja",'Mapa final SI'!$AE$28="Moderado"),CONCATENATE("R4C",'Mapa final SI'!$S$28),"")</f>
        <v/>
      </c>
      <c r="W39" s="249" t="str">
        <f>IF(AND('Mapa final SI'!$AC$29="Baja",'Mapa final SI'!$AE$29="Moderado"),CONCATENATE("R4C",'Mapa final SI'!$S$29),"")</f>
        <v/>
      </c>
      <c r="X39" s="249" t="str">
        <f>IF(AND('Mapa final SI'!$AC$30="Baja",'Mapa final SI'!$AE$30="Moderado"),CONCATENATE("R4C",'Mapa final SI'!$S$30),"")</f>
        <v/>
      </c>
      <c r="Y39" s="249" t="str">
        <f>IF(AND('Mapa final SI'!$AC$31="Baja",'Mapa final SI'!$AE$31="Moderado"),CONCATENATE("R4C",'Mapa final SI'!$S$31),"")</f>
        <v/>
      </c>
      <c r="Z39" s="249" t="str">
        <f>IF(AND('Mapa final SI'!$AC$32="Baja",'Mapa final SI'!$AE$32="Moderado"),CONCATENATE("R4C",'Mapa final SI'!$S$32),"")</f>
        <v/>
      </c>
      <c r="AA39" s="250" t="str">
        <f>IF(AND('Mapa final SI'!$AC$33="Baja",'Mapa final SI'!$AE$33="Moderado"),CONCATENATE("R4C",'Mapa final SI'!$S$33),"")</f>
        <v/>
      </c>
      <c r="AB39" s="233" t="str">
        <f>IF(AND('Mapa final SI'!$AC$28="Baja",'Mapa final SI'!$AE$28="Mayor"),CONCATENATE("R4C",'Mapa final SI'!$S$28),"")</f>
        <v/>
      </c>
      <c r="AC39" s="234" t="str">
        <f>IF(AND('Mapa final SI'!$AC$29="Baja",'Mapa final SI'!$AE$29="Mayor"),CONCATENATE("R4C",'Mapa final SI'!$S$29),"")</f>
        <v/>
      </c>
      <c r="AD39" s="234" t="str">
        <f>IF(AND('Mapa final SI'!$AC$30="Baja",'Mapa final SI'!$AE$30="Mayor"),CONCATENATE("R4C",'Mapa final SI'!$S$30),"")</f>
        <v/>
      </c>
      <c r="AE39" s="234" t="str">
        <f>IF(AND('Mapa final SI'!$AC$31="Baja",'Mapa final SI'!$AE$31="Mayor"),CONCATENATE("R4C",'Mapa final SI'!$S$31),"")</f>
        <v/>
      </c>
      <c r="AF39" s="234" t="str">
        <f>IF(AND('Mapa final SI'!$AC$32="Baja",'Mapa final SI'!$AE$32="Mayor"),CONCATENATE("R4C",'Mapa final SI'!$S$32),"")</f>
        <v/>
      </c>
      <c r="AG39" s="235" t="str">
        <f>IF(AND('Mapa final SI'!$AC$33="Baja",'Mapa final SI'!$AE$33="Mayor"),CONCATENATE("R4C",'Mapa final SI'!$S$33),"")</f>
        <v/>
      </c>
      <c r="AH39" s="236" t="str">
        <f>IF(AND('Mapa final SI'!$AC$28="Baja",'Mapa final SI'!$AE$28="Catastrófico"),CONCATENATE("R4C",'Mapa final SI'!$S$28),"")</f>
        <v/>
      </c>
      <c r="AI39" s="237" t="str">
        <f>IF(AND('Mapa final SI'!$AC$29="Baja",'Mapa final SI'!$AE$29="Catastrófico"),CONCATENATE("R4C",'Mapa final SI'!$S$29),"")</f>
        <v/>
      </c>
      <c r="AJ39" s="237" t="str">
        <f>IF(AND('Mapa final SI'!$AC$30="Baja",'Mapa final SI'!$AE$30="Catastrófico"),CONCATENATE("R4C",'Mapa final SI'!$S$30),"")</f>
        <v/>
      </c>
      <c r="AK39" s="237" t="str">
        <f>IF(AND('Mapa final SI'!$AC$31="Baja",'Mapa final SI'!$AE$31="Catastrófico"),CONCATENATE("R4C",'Mapa final SI'!$S$31),"")</f>
        <v/>
      </c>
      <c r="AL39" s="237" t="str">
        <f>IF(AND('Mapa final SI'!$AC$32="Baja",'Mapa final SI'!$AE$32="Catastrófico"),CONCATENATE("R4C",'Mapa final SI'!$S$32),"")</f>
        <v/>
      </c>
      <c r="AM39" s="238" t="str">
        <f>IF(AND('Mapa final SI'!$AC$33="Baja",'Mapa final SI'!$AE$33="Catastrófico"),CONCATENATE("R4C",'Mapa final SI'!$S$33),"")</f>
        <v/>
      </c>
      <c r="AN39" s="14"/>
      <c r="AO39" s="796"/>
      <c r="AP39" s="797"/>
      <c r="AQ39" s="797"/>
      <c r="AR39" s="797"/>
      <c r="AS39" s="797"/>
      <c r="AT39" s="798"/>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670"/>
      <c r="C40" s="670"/>
      <c r="D40" s="671"/>
      <c r="E40" s="759"/>
      <c r="F40" s="760"/>
      <c r="G40" s="760"/>
      <c r="H40" s="760"/>
      <c r="I40" s="760"/>
      <c r="J40" s="257" t="str">
        <f>IF(AND('Mapa final SI'!$AC$34="Baja",'Mapa final SI'!$AE$34="Leve"),CONCATENATE("R5C",'Mapa final SI'!$S$34),"")</f>
        <v/>
      </c>
      <c r="K40" s="258" t="str">
        <f>IF(AND('Mapa final SI'!$AC$35="Baja",'Mapa final SI'!$AE$35="Leve"),CONCATENATE("R5C",'Mapa final SI'!$S$35),"")</f>
        <v/>
      </c>
      <c r="L40" s="258" t="str">
        <f>IF(AND('Mapa final SI'!$AC$36="Baja",'Mapa final SI'!$AE$36="Leve"),CONCATENATE("R5C",'Mapa final SI'!$S$36),"")</f>
        <v/>
      </c>
      <c r="M40" s="258" t="str">
        <f>IF(AND('Mapa final SI'!$AC$37="Baja",'Mapa final SI'!$AE$37="Leve"),CONCATENATE("R5C",'Mapa final SI'!$S$37),"")</f>
        <v/>
      </c>
      <c r="N40" s="258" t="str">
        <f>IF(AND('Mapa final SI'!$AC$38="Baja",'Mapa final SI'!$AE$38="Leve"),CONCATENATE("R5C",'Mapa final SI'!$S$38),"")</f>
        <v/>
      </c>
      <c r="O40" s="259" t="str">
        <f>IF(AND('Mapa final SI'!$AC$39="Baja",'Mapa final SI'!$AE$39="Leve"),CONCATENATE("R5C",'Mapa final SI'!$S$39),"")</f>
        <v/>
      </c>
      <c r="P40" s="248" t="str">
        <f>IF(AND('Mapa final SI'!$AC$34="Baja",'Mapa final SI'!$AE$34="Menor"),CONCATENATE("R5C",'Mapa final SI'!$S$34),"")</f>
        <v/>
      </c>
      <c r="Q40" s="249" t="str">
        <f>IF(AND('Mapa final SI'!$AC$35="Baja",'Mapa final SI'!$AE$35="Menor"),CONCATENATE("R5C",'Mapa final SI'!$S$35),"")</f>
        <v/>
      </c>
      <c r="R40" s="249" t="str">
        <f>IF(AND('Mapa final SI'!$AC$36="Baja",'Mapa final SI'!$AE$36="Menor"),CONCATENATE("R5C",'Mapa final SI'!$S$36),"")</f>
        <v/>
      </c>
      <c r="S40" s="249" t="str">
        <f>IF(AND('Mapa final SI'!$AC$37="Baja",'Mapa final SI'!$AE$37="Menor"),CONCATENATE("R5C",'Mapa final SI'!$S$37),"")</f>
        <v/>
      </c>
      <c r="T40" s="249" t="str">
        <f>IF(AND('Mapa final SI'!$AC$38="Baja",'Mapa final SI'!$AE$38="Menor"),CONCATENATE("R5C",'Mapa final SI'!$S$38),"")</f>
        <v/>
      </c>
      <c r="U40" s="250" t="str">
        <f>IF(AND('Mapa final SI'!$AC$39="Baja",'Mapa final SI'!$AE$39="Menor"),CONCATENATE("R5C",'Mapa final SI'!$S$39),"")</f>
        <v/>
      </c>
      <c r="V40" s="248" t="str">
        <f>IF(AND('Mapa final SI'!$AC$34="Baja",'Mapa final SI'!$AE$34="Moderado"),CONCATENATE("R5C",'Mapa final SI'!$S$34),"")</f>
        <v/>
      </c>
      <c r="W40" s="249" t="str">
        <f>IF(AND('Mapa final SI'!$AC$35="Baja",'Mapa final SI'!$AE$35="Moderado"),CONCATENATE("R5C",'Mapa final SI'!$S$35),"")</f>
        <v/>
      </c>
      <c r="X40" s="249" t="str">
        <f>IF(AND('Mapa final SI'!$AC$36="Baja",'Mapa final SI'!$AE$36="Moderado"),CONCATENATE("R5C",'Mapa final SI'!$S$36),"")</f>
        <v/>
      </c>
      <c r="Y40" s="249" t="str">
        <f>IF(AND('Mapa final SI'!$AC$37="Baja",'Mapa final SI'!$AE$37="Moderado"),CONCATENATE("R5C",'Mapa final SI'!$S$37),"")</f>
        <v/>
      </c>
      <c r="Z40" s="249" t="str">
        <f>IF(AND('Mapa final SI'!$AC$38="Baja",'Mapa final SI'!$AE$38="Moderado"),CONCATENATE("R5C",'Mapa final SI'!$S$38),"")</f>
        <v/>
      </c>
      <c r="AA40" s="250" t="str">
        <f>IF(AND('Mapa final SI'!$AC$39="Baja",'Mapa final SI'!$AE$39="Moderado"),CONCATENATE("R5C",'Mapa final SI'!$S$39),"")</f>
        <v/>
      </c>
      <c r="AB40" s="233" t="str">
        <f>IF(AND('Mapa final SI'!$AC$34="Baja",'Mapa final SI'!$AE$34="Mayor"),CONCATENATE("R5C",'Mapa final SI'!$S$34),"")</f>
        <v/>
      </c>
      <c r="AC40" s="234" t="str">
        <f>IF(AND('Mapa final SI'!$AC$35="Baja",'Mapa final SI'!$AE$35="Mayor"),CONCATENATE("R5C",'Mapa final SI'!$S$35),"")</f>
        <v/>
      </c>
      <c r="AD40" s="234" t="str">
        <f>IF(AND('Mapa final SI'!$AC$36="Baja",'Mapa final SI'!$AE$36="Mayor"),CONCATENATE("R5C",'Mapa final SI'!$S$36),"")</f>
        <v/>
      </c>
      <c r="AE40" s="234" t="str">
        <f>IF(AND('Mapa final SI'!$AC$37="Baja",'Mapa final SI'!$AE$37="Mayor"),CONCATENATE("R5C",'Mapa final SI'!$S$37),"")</f>
        <v/>
      </c>
      <c r="AF40" s="234" t="str">
        <f>IF(AND('Mapa final SI'!$AC$38="Baja",'Mapa final SI'!$AE$38="Mayor"),CONCATENATE("R5C",'Mapa final SI'!$S$38),"")</f>
        <v/>
      </c>
      <c r="AG40" s="235" t="str">
        <f>IF(AND('Mapa final SI'!$AC$39="Baja",'Mapa final SI'!$AE$39="Mayor"),CONCATENATE("R5C",'Mapa final SI'!$S$39),"")</f>
        <v/>
      </c>
      <c r="AH40" s="236" t="str">
        <f>IF(AND('Mapa final SI'!$AC$34="Baja",'Mapa final SI'!$AE$34="Catastrófico"),CONCATENATE("R5C",'Mapa final SI'!$S$34),"")</f>
        <v/>
      </c>
      <c r="AI40" s="237" t="str">
        <f>IF(AND('Mapa final SI'!$AC$35="Baja",'Mapa final SI'!$AE$35="Catastrófico"),CONCATENATE("R5C",'Mapa final SI'!$S$35),"")</f>
        <v/>
      </c>
      <c r="AJ40" s="237" t="str">
        <f>IF(AND('Mapa final SI'!$AC$36="Baja",'Mapa final SI'!$AE$36="Catastrófico"),CONCATENATE("R5C",'Mapa final SI'!$S$36),"")</f>
        <v/>
      </c>
      <c r="AK40" s="237" t="str">
        <f>IF(AND('Mapa final SI'!$AC$37="Baja",'Mapa final SI'!$AE$37="Catastrófico"),CONCATENATE("R5C",'Mapa final SI'!$S$37),"")</f>
        <v/>
      </c>
      <c r="AL40" s="237" t="str">
        <f>IF(AND('Mapa final SI'!$AC$38="Baja",'Mapa final SI'!$AE$38="Catastrófico"),CONCATENATE("R5C",'Mapa final SI'!$S$38),"")</f>
        <v/>
      </c>
      <c r="AM40" s="238" t="str">
        <f>IF(AND('Mapa final SI'!$AC$39="Baja",'Mapa final SI'!$AE$39="Catastrófico"),CONCATENATE("R5C",'Mapa final SI'!$S$39),"")</f>
        <v/>
      </c>
      <c r="AN40" s="14"/>
      <c r="AO40" s="796"/>
      <c r="AP40" s="797"/>
      <c r="AQ40" s="797"/>
      <c r="AR40" s="797"/>
      <c r="AS40" s="797"/>
      <c r="AT40" s="798"/>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670"/>
      <c r="C41" s="670"/>
      <c r="D41" s="671"/>
      <c r="E41" s="759"/>
      <c r="F41" s="760"/>
      <c r="G41" s="760"/>
      <c r="H41" s="760"/>
      <c r="I41" s="760"/>
      <c r="J41" s="257" t="str">
        <f>IF(AND('Mapa final SI'!$AC$40="Baja",'Mapa final SI'!$AE$40="Leve"),CONCATENATE("R6C",'Mapa final SI'!$S$40),"")</f>
        <v/>
      </c>
      <c r="K41" s="258" t="str">
        <f>IF(AND('Mapa final SI'!$AC$41="Baja",'Mapa final SI'!$AE$41="Leve"),CONCATENATE("R6C",'Mapa final SI'!$S$41),"")</f>
        <v/>
      </c>
      <c r="L41" s="258" t="str">
        <f>IF(AND('Mapa final SI'!$AC$42="Baja",'Mapa final SI'!$AE$42="Leve"),CONCATENATE("R6C",'Mapa final SI'!$S$42),"")</f>
        <v/>
      </c>
      <c r="M41" s="258" t="str">
        <f>IF(AND('Mapa final SI'!$AC$43="Baja",'Mapa final SI'!$AE$43="Leve"),CONCATENATE("R6C",'Mapa final SI'!$S$43),"")</f>
        <v/>
      </c>
      <c r="N41" s="258" t="str">
        <f>IF(AND('Mapa final SI'!$AC$44="Baja",'Mapa final SI'!$AE$44="Leve"),CONCATENATE("R6C",'Mapa final SI'!$S$44),"")</f>
        <v/>
      </c>
      <c r="O41" s="259" t="str">
        <f>IF(AND('Mapa final SI'!$AC$45="Baja",'Mapa final SI'!$AE$45="Leve"),CONCATENATE("R6C",'Mapa final SI'!$S$45),"")</f>
        <v/>
      </c>
      <c r="P41" s="248" t="str">
        <f>IF(AND('Mapa final SI'!$AC$40="Baja",'Mapa final SI'!$AE$40="Menor"),CONCATENATE("R6C",'Mapa final SI'!$S$40),"")</f>
        <v/>
      </c>
      <c r="Q41" s="249" t="str">
        <f>IF(AND('Mapa final SI'!$AC$41="Baja",'Mapa final SI'!$AE$41="Menor"),CONCATENATE("R6C",'Mapa final SI'!$S$41),"")</f>
        <v/>
      </c>
      <c r="R41" s="249" t="str">
        <f>IF(AND('Mapa final SI'!$AC$42="Baja",'Mapa final SI'!$AE$42="Menor"),CONCATENATE("R6C",'Mapa final SI'!$S$42),"")</f>
        <v/>
      </c>
      <c r="S41" s="249" t="str">
        <f>IF(AND('Mapa final SI'!$AC$43="Baja",'Mapa final SI'!$AE$43="Menor"),CONCATENATE("R6C",'Mapa final SI'!$S$43),"")</f>
        <v/>
      </c>
      <c r="T41" s="249" t="str">
        <f>IF(AND('Mapa final SI'!$AC$44="Baja",'Mapa final SI'!$AE$44="Menor"),CONCATENATE("R6C",'Mapa final SI'!$S$44),"")</f>
        <v/>
      </c>
      <c r="U41" s="250" t="str">
        <f>IF(AND('Mapa final SI'!$AC$45="Baja",'Mapa final SI'!$AE$45="Menor"),CONCATENATE("R6C",'Mapa final SI'!$S$45),"")</f>
        <v/>
      </c>
      <c r="V41" s="248" t="str">
        <f>IF(AND('Mapa final SI'!$AC$40="Baja",'Mapa final SI'!$AE$40="Moderado"),CONCATENATE("R6C",'Mapa final SI'!$S$40),"")</f>
        <v/>
      </c>
      <c r="W41" s="249" t="str">
        <f>IF(AND('Mapa final SI'!$AC$41="Baja",'Mapa final SI'!$AE$41="Moderado"),CONCATENATE("R6C",'Mapa final SI'!$S$41),"")</f>
        <v/>
      </c>
      <c r="X41" s="249" t="str">
        <f>IF(AND('Mapa final SI'!$AC$42="Baja",'Mapa final SI'!$AE$42="Moderado"),CONCATENATE("R6C",'Mapa final SI'!$S$42),"")</f>
        <v/>
      </c>
      <c r="Y41" s="249" t="str">
        <f>IF(AND('Mapa final SI'!$AC$43="Baja",'Mapa final SI'!$AE$43="Moderado"),CONCATENATE("R6C",'Mapa final SI'!$S$43),"")</f>
        <v/>
      </c>
      <c r="Z41" s="249" t="str">
        <f>IF(AND('Mapa final SI'!$AC$44="Baja",'Mapa final SI'!$AE$44="Moderado"),CONCATENATE("R6C",'Mapa final SI'!$S$44),"")</f>
        <v/>
      </c>
      <c r="AA41" s="250" t="str">
        <f>IF(AND('Mapa final SI'!$AC$45="Baja",'Mapa final SI'!$AE$45="Moderado"),CONCATENATE("R6C",'Mapa final SI'!$S$45),"")</f>
        <v/>
      </c>
      <c r="AB41" s="233" t="str">
        <f>IF(AND('Mapa final SI'!$AC$40="Baja",'Mapa final SI'!$AE$40="Mayor"),CONCATENATE("R6C",'Mapa final SI'!$S$40),"")</f>
        <v/>
      </c>
      <c r="AC41" s="234" t="str">
        <f>IF(AND('Mapa final SI'!$AC$41="Baja",'Mapa final SI'!$AE$41="Mayor"),CONCATENATE("R6C",'Mapa final SI'!$S$41),"")</f>
        <v/>
      </c>
      <c r="AD41" s="234" t="str">
        <f>IF(AND('Mapa final SI'!$AC$42="Baja",'Mapa final SI'!$AE$42="Mayor"),CONCATENATE("R6C",'Mapa final SI'!$S$42),"")</f>
        <v/>
      </c>
      <c r="AE41" s="234" t="str">
        <f>IF(AND('Mapa final SI'!$AC$43="Baja",'Mapa final SI'!$AE$43="Mayor"),CONCATENATE("R6C",'Mapa final SI'!$S$43),"")</f>
        <v/>
      </c>
      <c r="AF41" s="234" t="str">
        <f>IF(AND('Mapa final SI'!$AC$44="Baja",'Mapa final SI'!$AE$44="Mayor"),CONCATENATE("R6C",'Mapa final SI'!$S$44),"")</f>
        <v/>
      </c>
      <c r="AG41" s="235" t="str">
        <f>IF(AND('Mapa final SI'!$AC$45="Baja",'Mapa final SI'!$AE$45="Mayor"),CONCATENATE("R6C",'Mapa final SI'!$S$45),"")</f>
        <v/>
      </c>
      <c r="AH41" s="236" t="str">
        <f>IF(AND('Mapa final SI'!$AC$40="Baja",'Mapa final SI'!$AE$40="Catastrófico"),CONCATENATE("R6C",'Mapa final SI'!$S$40),"")</f>
        <v/>
      </c>
      <c r="AI41" s="237" t="str">
        <f>IF(AND('Mapa final SI'!$AC$41="Baja",'Mapa final SI'!$AE$41="Catastrófico"),CONCATENATE("R6C",'Mapa final SI'!$S$41),"")</f>
        <v/>
      </c>
      <c r="AJ41" s="237" t="str">
        <f>IF(AND('Mapa final SI'!$AC$42="Baja",'Mapa final SI'!$AE$42="Catastrófico"),CONCATENATE("R6C",'Mapa final SI'!$S$42),"")</f>
        <v/>
      </c>
      <c r="AK41" s="237" t="str">
        <f>IF(AND('Mapa final SI'!$AC$43="Baja",'Mapa final SI'!$AE$43="Catastrófico"),CONCATENATE("R6C",'Mapa final SI'!$S$43),"")</f>
        <v/>
      </c>
      <c r="AL41" s="237" t="str">
        <f>IF(AND('Mapa final SI'!$AC$44="Baja",'Mapa final SI'!$AE$44="Catastrófico"),CONCATENATE("R6C",'Mapa final SI'!$S$44),"")</f>
        <v/>
      </c>
      <c r="AM41" s="238" t="str">
        <f>IF(AND('Mapa final SI'!$AC$45="Baja",'Mapa final SI'!$AE$45="Catastrófico"),CONCATENATE("R6C",'Mapa final SI'!$S$45),"")</f>
        <v/>
      </c>
      <c r="AN41" s="14"/>
      <c r="AO41" s="796"/>
      <c r="AP41" s="797"/>
      <c r="AQ41" s="797"/>
      <c r="AR41" s="797"/>
      <c r="AS41" s="797"/>
      <c r="AT41" s="798"/>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670"/>
      <c r="C42" s="670"/>
      <c r="D42" s="671"/>
      <c r="E42" s="759"/>
      <c r="F42" s="760"/>
      <c r="G42" s="760"/>
      <c r="H42" s="760"/>
      <c r="I42" s="760"/>
      <c r="J42" s="257" t="str">
        <f>IF(AND('Mapa final SI'!$AC$46="Baja",'Mapa final SI'!$AE$46="Leve"),CONCATENATE("R7C",'Mapa final SI'!$S$46),"")</f>
        <v/>
      </c>
      <c r="K42" s="258" t="str">
        <f>IF(AND('Mapa final SI'!$AC$47="Baja",'Mapa final SI'!$AE$47="Leve"),CONCATENATE("R7C",'Mapa final SI'!$S$47),"")</f>
        <v/>
      </c>
      <c r="L42" s="258" t="str">
        <f>IF(AND('Mapa final SI'!$AC$48="Baja",'Mapa final SI'!$AE$48="Leve"),CONCATENATE("R7C",'Mapa final SI'!$S$48),"")</f>
        <v/>
      </c>
      <c r="M42" s="258" t="str">
        <f>IF(AND('Mapa final SI'!$AC$49="Baja",'Mapa final SI'!$AE$49="Leve"),CONCATENATE("R7C",'Mapa final SI'!$S$49),"")</f>
        <v/>
      </c>
      <c r="N42" s="258" t="str">
        <f>IF(AND('Mapa final SI'!$AC$50="Baja",'Mapa final SI'!$AE$50="Leve"),CONCATENATE("R7C",'Mapa final SI'!$S$50),"")</f>
        <v/>
      </c>
      <c r="O42" s="259" t="str">
        <f>IF(AND('Mapa final SI'!$AC$51="Baja",'Mapa final SI'!$AE$51="Leve"),CONCATENATE("R7C",'Mapa final SI'!$S$51),"")</f>
        <v/>
      </c>
      <c r="P42" s="248" t="str">
        <f>IF(AND('Mapa final SI'!$AC$46="Baja",'Mapa final SI'!$AE$46="Menor"),CONCATENATE("R7C",'Mapa final SI'!$S$46),"")</f>
        <v/>
      </c>
      <c r="Q42" s="249" t="str">
        <f>IF(AND('Mapa final SI'!$AC$47="Baja",'Mapa final SI'!$AE$47="Menor"),CONCATENATE("R7C",'Mapa final SI'!$S$47),"")</f>
        <v/>
      </c>
      <c r="R42" s="249" t="str">
        <f>IF(AND('Mapa final SI'!$AC$48="Baja",'Mapa final SI'!$AE$48="Menor"),CONCATENATE("R7C",'Mapa final SI'!$S$48),"")</f>
        <v/>
      </c>
      <c r="S42" s="249" t="str">
        <f>IF(AND('Mapa final SI'!$AC$49="Baja",'Mapa final SI'!$AE$49="Menor"),CONCATENATE("R7C",'Mapa final SI'!$S$49),"")</f>
        <v/>
      </c>
      <c r="T42" s="249" t="str">
        <f>IF(AND('Mapa final SI'!$AC$50="Baja",'Mapa final SI'!$AE$50="Menor"),CONCATENATE("R7C",'Mapa final SI'!$S$50),"")</f>
        <v/>
      </c>
      <c r="U42" s="250" t="str">
        <f>IF(AND('Mapa final SI'!$AC$51="Baja",'Mapa final SI'!$AE$51="Menor"),CONCATENATE("R7C",'Mapa final SI'!$S$51),"")</f>
        <v/>
      </c>
      <c r="V42" s="248" t="str">
        <f>IF(AND('Mapa final SI'!$AC$46="Baja",'Mapa final SI'!$AE$46="Moderado"),CONCATENATE("R7C",'Mapa final SI'!$S$46),"")</f>
        <v/>
      </c>
      <c r="W42" s="249" t="str">
        <f>IF(AND('Mapa final SI'!$AC$47="Baja",'Mapa final SI'!$AE$47="Moderado"),CONCATENATE("R7C",'Mapa final SI'!$S$47),"")</f>
        <v/>
      </c>
      <c r="X42" s="249" t="str">
        <f>IF(AND('Mapa final SI'!$AC$48="Baja",'Mapa final SI'!$AE$48="Moderado"),CONCATENATE("R7C",'Mapa final SI'!$S$48),"")</f>
        <v/>
      </c>
      <c r="Y42" s="249" t="str">
        <f>IF(AND('Mapa final SI'!$AC$49="Baja",'Mapa final SI'!$AE$49="Moderado"),CONCATENATE("R7C",'Mapa final SI'!$S$49),"")</f>
        <v/>
      </c>
      <c r="Z42" s="249" t="str">
        <f>IF(AND('Mapa final SI'!$AC$50="Baja",'Mapa final SI'!$AE$50="Moderado"),CONCATENATE("R7C",'Mapa final SI'!$S$50),"")</f>
        <v/>
      </c>
      <c r="AA42" s="250" t="str">
        <f>IF(AND('Mapa final SI'!$AC$51="Baja",'Mapa final SI'!$AE$51="Moderado"),CONCATENATE("R7C",'Mapa final SI'!$S$51),"")</f>
        <v/>
      </c>
      <c r="AB42" s="233" t="str">
        <f>IF(AND('Mapa final SI'!$AC$46="Baja",'Mapa final SI'!$AE$46="Mayor"),CONCATENATE("R7C",'Mapa final SI'!$S$46),"")</f>
        <v/>
      </c>
      <c r="AC42" s="234" t="str">
        <f>IF(AND('Mapa final SI'!$AC$47="Baja",'Mapa final SI'!$AE$47="Mayor"),CONCATENATE("R7C",'Mapa final SI'!$S$47),"")</f>
        <v/>
      </c>
      <c r="AD42" s="234" t="str">
        <f>IF(AND('Mapa final SI'!$AC$48="Baja",'Mapa final SI'!$AE$48="Mayor"),CONCATENATE("R7C",'Mapa final SI'!$S$48),"")</f>
        <v/>
      </c>
      <c r="AE42" s="234" t="str">
        <f>IF(AND('Mapa final SI'!$AC$49="Baja",'Mapa final SI'!$AE$49="Mayor"),CONCATENATE("R7C",'Mapa final SI'!$S$49),"")</f>
        <v/>
      </c>
      <c r="AF42" s="234" t="str">
        <f>IF(AND('Mapa final SI'!$AC$50="Baja",'Mapa final SI'!$AE$50="Mayor"),CONCATENATE("R7C",'Mapa final SI'!$S$50),"")</f>
        <v/>
      </c>
      <c r="AG42" s="235" t="str">
        <f>IF(AND('Mapa final SI'!$AC$51="Baja",'Mapa final SI'!$AE$51="Mayor"),CONCATENATE("R7C",'Mapa final SI'!$S$51),"")</f>
        <v/>
      </c>
      <c r="AH42" s="236" t="str">
        <f>IF(AND('Mapa final SI'!$AC$46="Baja",'Mapa final SI'!$AE$46="Catastrófico"),CONCATENATE("R7C",'Mapa final SI'!$S$46),"")</f>
        <v/>
      </c>
      <c r="AI42" s="237" t="str">
        <f>IF(AND('Mapa final SI'!$AC$47="Baja",'Mapa final SI'!$AE$47="Catastrófico"),CONCATENATE("R7C",'Mapa final SI'!$S$47),"")</f>
        <v/>
      </c>
      <c r="AJ42" s="237" t="str">
        <f>IF(AND('Mapa final SI'!$AC$48="Baja",'Mapa final SI'!$AE$48="Catastrófico"),CONCATENATE("R7C",'Mapa final SI'!$S$48),"")</f>
        <v/>
      </c>
      <c r="AK42" s="237" t="str">
        <f>IF(AND('Mapa final SI'!$AC$49="Baja",'Mapa final SI'!$AE$49="Catastrófico"),CONCATENATE("R7C",'Mapa final SI'!$S$49),"")</f>
        <v/>
      </c>
      <c r="AL42" s="237" t="str">
        <f>IF(AND('Mapa final SI'!$AC$50="Baja",'Mapa final SI'!$AE$50="Catastrófico"),CONCATENATE("R7C",'Mapa final SI'!$S$50),"")</f>
        <v/>
      </c>
      <c r="AM42" s="238" t="str">
        <f>IF(AND('Mapa final SI'!$AC$51="Baja",'Mapa final SI'!$AE$51="Catastrófico"),CONCATENATE("R7C",'Mapa final SI'!$S$51),"")</f>
        <v/>
      </c>
      <c r="AN42" s="14"/>
      <c r="AO42" s="796"/>
      <c r="AP42" s="797"/>
      <c r="AQ42" s="797"/>
      <c r="AR42" s="797"/>
      <c r="AS42" s="797"/>
      <c r="AT42" s="798"/>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670"/>
      <c r="C43" s="670"/>
      <c r="D43" s="671"/>
      <c r="E43" s="759"/>
      <c r="F43" s="760"/>
      <c r="G43" s="760"/>
      <c r="H43" s="760"/>
      <c r="I43" s="760"/>
      <c r="J43" s="257" t="str">
        <f>IF(AND('Mapa final SI'!$AC$52="Baja",'Mapa final SI'!$AE$52="Leve"),CONCATENATE("R8C",'Mapa final SI'!$S$52),"")</f>
        <v/>
      </c>
      <c r="K43" s="258" t="str">
        <f>IF(AND('Mapa final SI'!$AC$53="Baja",'Mapa final SI'!$AE$53="Leve"),CONCATENATE("R8C",'Mapa final SI'!$S$53),"")</f>
        <v/>
      </c>
      <c r="L43" s="258" t="str">
        <f>IF(AND('Mapa final SI'!$AC$54="Baja",'Mapa final SI'!$AE$54="Leve"),CONCATENATE("R8C",'Mapa final SI'!$S$54),"")</f>
        <v/>
      </c>
      <c r="M43" s="258" t="str">
        <f>IF(AND('Mapa final SI'!$AC$55="Baja",'Mapa final SI'!$AE$55="Leve"),CONCATENATE("R8C",'Mapa final SI'!$S$55),"")</f>
        <v/>
      </c>
      <c r="N43" s="258" t="str">
        <f>IF(AND('Mapa final SI'!$AC$56="Baja",'Mapa final SI'!$AE$56="Leve"),CONCATENATE("R8C",'Mapa final SI'!$S$56),"")</f>
        <v/>
      </c>
      <c r="O43" s="259" t="str">
        <f>IF(AND('Mapa final SI'!$AC$57="Baja",'Mapa final SI'!$AE$57="Leve"),CONCATENATE("R8C",'Mapa final SI'!$S$57),"")</f>
        <v/>
      </c>
      <c r="P43" s="248" t="str">
        <f>IF(AND('Mapa final SI'!$AC$52="Baja",'Mapa final SI'!$AE$52="Menor"),CONCATENATE("R8C",'Mapa final SI'!$S$52),"")</f>
        <v/>
      </c>
      <c r="Q43" s="249" t="str">
        <f>IF(AND('Mapa final SI'!$AC$53="Baja",'Mapa final SI'!$AE$53="Menor"),CONCATENATE("R8C",'Mapa final SI'!$S$53),"")</f>
        <v/>
      </c>
      <c r="R43" s="249" t="str">
        <f>IF(AND('Mapa final SI'!$AC$54="Baja",'Mapa final SI'!$AE$54="Menor"),CONCATENATE("R8C",'Mapa final SI'!$S$54),"")</f>
        <v/>
      </c>
      <c r="S43" s="249" t="str">
        <f>IF(AND('Mapa final SI'!$AC$55="Baja",'Mapa final SI'!$AE$55="Menor"),CONCATENATE("R8C",'Mapa final SI'!$S$55),"")</f>
        <v/>
      </c>
      <c r="T43" s="249" t="str">
        <f>IF(AND('Mapa final SI'!$AC$56="Baja",'Mapa final SI'!$AE$56="Menor"),CONCATENATE("R8C",'Mapa final SI'!$S$56),"")</f>
        <v/>
      </c>
      <c r="U43" s="250" t="str">
        <f>IF(AND('Mapa final SI'!$AC$57="Baja",'Mapa final SI'!$AE$57="Menor"),CONCATENATE("R8C",'Mapa final SI'!$S$57),"")</f>
        <v/>
      </c>
      <c r="V43" s="248" t="str">
        <f>IF(AND('Mapa final SI'!$AC$52="Baja",'Mapa final SI'!$AE$52="Moderado"),CONCATENATE("R8C",'Mapa final SI'!$S$52),"")</f>
        <v/>
      </c>
      <c r="W43" s="249" t="str">
        <f>IF(AND('Mapa final SI'!$AC$53="Baja",'Mapa final SI'!$AE$53="Moderado"),CONCATENATE("R8C",'Mapa final SI'!$S$53),"")</f>
        <v/>
      </c>
      <c r="X43" s="249" t="str">
        <f>IF(AND('Mapa final SI'!$AC$54="Baja",'Mapa final SI'!$AE$54="Moderado"),CONCATENATE("R8C",'Mapa final SI'!$S$54),"")</f>
        <v/>
      </c>
      <c r="Y43" s="249" t="str">
        <f>IF(AND('Mapa final SI'!$AC$55="Baja",'Mapa final SI'!$AE$55="Moderado"),CONCATENATE("R8C",'Mapa final SI'!$S$55),"")</f>
        <v/>
      </c>
      <c r="Z43" s="249" t="str">
        <f>IF(AND('Mapa final SI'!$AC$56="Baja",'Mapa final SI'!$AE$56="Moderado"),CONCATENATE("R8C",'Mapa final SI'!$S$56),"")</f>
        <v/>
      </c>
      <c r="AA43" s="250" t="str">
        <f>IF(AND('Mapa final SI'!$AC$57="Baja",'Mapa final SI'!$AE$57="Moderado"),CONCATENATE("R8C",'Mapa final SI'!$S$57),"")</f>
        <v/>
      </c>
      <c r="AB43" s="233" t="str">
        <f>IF(AND('Mapa final SI'!$AC$52="Baja",'Mapa final SI'!$AE$52="Mayor"),CONCATENATE("R8C",'Mapa final SI'!$S$52),"")</f>
        <v/>
      </c>
      <c r="AC43" s="234" t="str">
        <f>IF(AND('Mapa final SI'!$AC$53="Baja",'Mapa final SI'!$AE$53="Mayor"),CONCATENATE("R8C",'Mapa final SI'!$S$53),"")</f>
        <v/>
      </c>
      <c r="AD43" s="234" t="str">
        <f>IF(AND('Mapa final SI'!$AC$54="Baja",'Mapa final SI'!$AE$54="Mayor"),CONCATENATE("R8C",'Mapa final SI'!$S$54),"")</f>
        <v/>
      </c>
      <c r="AE43" s="234" t="str">
        <f>IF(AND('Mapa final SI'!$AC$55="Baja",'Mapa final SI'!$AE$55="Mayor"),CONCATENATE("R8C",'Mapa final SI'!$S$55),"")</f>
        <v/>
      </c>
      <c r="AF43" s="234" t="str">
        <f>IF(AND('Mapa final SI'!$AC$56="Baja",'Mapa final SI'!$AE$56="Mayor"),CONCATENATE("R8C",'Mapa final SI'!$S$56),"")</f>
        <v/>
      </c>
      <c r="AG43" s="235" t="str">
        <f>IF(AND('Mapa final SI'!$AC$57="Baja",'Mapa final SI'!$AE$57="Mayor"),CONCATENATE("R8C",'Mapa final SI'!$S$57),"")</f>
        <v/>
      </c>
      <c r="AH43" s="236" t="str">
        <f>IF(AND('Mapa final SI'!$AC$52="Baja",'Mapa final SI'!$AE$52="Catastrófico"),CONCATENATE("R8C",'Mapa final SI'!$S$52),"")</f>
        <v/>
      </c>
      <c r="AI43" s="237" t="str">
        <f>IF(AND('Mapa final SI'!$AC$53="Baja",'Mapa final SI'!$AE$53="Catastrófico"),CONCATENATE("R8C",'Mapa final SI'!$S$53),"")</f>
        <v/>
      </c>
      <c r="AJ43" s="237" t="str">
        <f>IF(AND('Mapa final SI'!$AC$54="Baja",'Mapa final SI'!$AE$54="Catastrófico"),CONCATENATE("R8C",'Mapa final SI'!$S$54),"")</f>
        <v/>
      </c>
      <c r="AK43" s="237" t="str">
        <f>IF(AND('Mapa final SI'!$AC$55="Baja",'Mapa final SI'!$AE$55="Catastrófico"),CONCATENATE("R8C",'Mapa final SI'!$S$55),"")</f>
        <v/>
      </c>
      <c r="AL43" s="237" t="str">
        <f>IF(AND('Mapa final SI'!$AC$56="Baja",'Mapa final SI'!$AE$56="Catastrófico"),CONCATENATE("R8C",'Mapa final SI'!$S$56),"")</f>
        <v/>
      </c>
      <c r="AM43" s="238" t="str">
        <f>IF(AND('Mapa final SI'!$AC$57="Baja",'Mapa final SI'!$AE$57="Catastrófico"),CONCATENATE("R8C",'Mapa final SI'!$S$57),"")</f>
        <v/>
      </c>
      <c r="AN43" s="14"/>
      <c r="AO43" s="796"/>
      <c r="AP43" s="797"/>
      <c r="AQ43" s="797"/>
      <c r="AR43" s="797"/>
      <c r="AS43" s="797"/>
      <c r="AT43" s="798"/>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670"/>
      <c r="C44" s="670"/>
      <c r="D44" s="671"/>
      <c r="E44" s="759"/>
      <c r="F44" s="760"/>
      <c r="G44" s="760"/>
      <c r="H44" s="760"/>
      <c r="I44" s="760"/>
      <c r="J44" s="257" t="str">
        <f>IF(AND('Mapa final SI'!$AC$58="Baja",'Mapa final SI'!$AE$58="Leve"),CONCATENATE("R9C",'Mapa final SI'!$S$58),"")</f>
        <v/>
      </c>
      <c r="K44" s="258" t="str">
        <f>IF(AND('Mapa final SI'!$AC$59="Baja",'Mapa final SI'!$AE$59="Leve"),CONCATENATE("R9C",'Mapa final SI'!$S$59),"")</f>
        <v/>
      </c>
      <c r="L44" s="258" t="str">
        <f>IF(AND('Mapa final SI'!$AC$60="Baja",'Mapa final SI'!$AE$60="Leve"),CONCATENATE("R9C",'Mapa final SI'!$S$60),"")</f>
        <v/>
      </c>
      <c r="M44" s="258" t="str">
        <f>IF(AND('Mapa final SI'!$AC$61="Baja",'Mapa final SI'!$AE$61="Leve"),CONCATENATE("R9C",'Mapa final SI'!$S$61),"")</f>
        <v/>
      </c>
      <c r="N44" s="258" t="str">
        <f>IF(AND('Mapa final SI'!$AC$62="Baja",'Mapa final SI'!$AE$62="Leve"),CONCATENATE("R9C",'Mapa final SI'!$S$62),"")</f>
        <v/>
      </c>
      <c r="O44" s="259" t="str">
        <f>IF(AND('Mapa final SI'!$AC$63="Baja",'Mapa final SI'!$AE$63="Leve"),CONCATENATE("R9C",'Mapa final SI'!$S$63),"")</f>
        <v/>
      </c>
      <c r="P44" s="248" t="str">
        <f>IF(AND('Mapa final SI'!$AC$58="Baja",'Mapa final SI'!$AE$58="Menor"),CONCATENATE("R9C",'Mapa final SI'!$S$58),"")</f>
        <v/>
      </c>
      <c r="Q44" s="249" t="str">
        <f>IF(AND('Mapa final SI'!$AC$59="Baja",'Mapa final SI'!$AE$59="Menor"),CONCATENATE("R9C",'Mapa final SI'!$S$59),"")</f>
        <v/>
      </c>
      <c r="R44" s="249" t="str">
        <f>IF(AND('Mapa final SI'!$AC$60="Baja",'Mapa final SI'!$AE$60="Menor"),CONCATENATE("R9C",'Mapa final SI'!$S$60),"")</f>
        <v/>
      </c>
      <c r="S44" s="249" t="str">
        <f>IF(AND('Mapa final SI'!$AC$61="Baja",'Mapa final SI'!$AE$61="Menor"),CONCATENATE("R9C",'Mapa final SI'!$S$61),"")</f>
        <v/>
      </c>
      <c r="T44" s="249" t="str">
        <f>IF(AND('Mapa final SI'!$AC$62="Baja",'Mapa final SI'!$AE$62="Menor"),CONCATENATE("R9C",'Mapa final SI'!$S$62),"")</f>
        <v/>
      </c>
      <c r="U44" s="250" t="str">
        <f>IF(AND('Mapa final SI'!$AC$63="Baja",'Mapa final SI'!$AE$63="Menor"),CONCATENATE("R9C",'Mapa final SI'!$S$63),"")</f>
        <v/>
      </c>
      <c r="V44" s="248" t="str">
        <f>IF(AND('Mapa final SI'!$AC$58="Baja",'Mapa final SI'!$AE$58="Moderado"),CONCATENATE("R9C",'Mapa final SI'!$S$58),"")</f>
        <v/>
      </c>
      <c r="W44" s="249" t="str">
        <f>IF(AND('Mapa final SI'!$AC$59="Baja",'Mapa final SI'!$AE$59="Moderado"),CONCATENATE("R9C",'Mapa final SI'!$S$59),"")</f>
        <v/>
      </c>
      <c r="X44" s="249" t="str">
        <f>IF(AND('Mapa final SI'!$AC$60="Baja",'Mapa final SI'!$AE$60="Moderado"),CONCATENATE("R9C",'Mapa final SI'!$S$60),"")</f>
        <v/>
      </c>
      <c r="Y44" s="249" t="str">
        <f>IF(AND('Mapa final SI'!$AC$61="Baja",'Mapa final SI'!$AE$61="Moderado"),CONCATENATE("R9C",'Mapa final SI'!$S$61),"")</f>
        <v/>
      </c>
      <c r="Z44" s="249" t="str">
        <f>IF(AND('Mapa final SI'!$AC$62="Baja",'Mapa final SI'!$AE$62="Moderado"),CONCATENATE("R9C",'Mapa final SI'!$S$62),"")</f>
        <v/>
      </c>
      <c r="AA44" s="250" t="str">
        <f>IF(AND('Mapa final SI'!$AC$63="Baja",'Mapa final SI'!$AE$63="Moderado"),CONCATENATE("R9C",'Mapa final SI'!$S$63),"")</f>
        <v/>
      </c>
      <c r="AB44" s="233" t="str">
        <f>IF(AND('Mapa final SI'!$AC$58="Baja",'Mapa final SI'!$AE$58="Mayor"),CONCATENATE("R9C",'Mapa final SI'!$S$58),"")</f>
        <v/>
      </c>
      <c r="AC44" s="234" t="str">
        <f>IF(AND('Mapa final SI'!$AC$59="Baja",'Mapa final SI'!$AE$59="Mayor"),CONCATENATE("R9C",'Mapa final SI'!$S$59),"")</f>
        <v/>
      </c>
      <c r="AD44" s="234" t="str">
        <f>IF(AND('Mapa final SI'!$AC$60="Baja",'Mapa final SI'!$AE$60="Mayor"),CONCATENATE("R9C",'Mapa final SI'!$S$60),"")</f>
        <v/>
      </c>
      <c r="AE44" s="234" t="str">
        <f>IF(AND('Mapa final SI'!$AC$61="Baja",'Mapa final SI'!$AE$61="Mayor"),CONCATENATE("R9C",'Mapa final SI'!$S$61),"")</f>
        <v/>
      </c>
      <c r="AF44" s="234" t="str">
        <f>IF(AND('Mapa final SI'!$AC$62="Baja",'Mapa final SI'!$AE$62="Mayor"),CONCATENATE("R9C",'Mapa final SI'!$S$62),"")</f>
        <v/>
      </c>
      <c r="AG44" s="235" t="str">
        <f>IF(AND('Mapa final SI'!$AC$63="Baja",'Mapa final SI'!$AE$63="Mayor"),CONCATENATE("R9C",'Mapa final SI'!$S$63),"")</f>
        <v/>
      </c>
      <c r="AH44" s="236" t="str">
        <f>IF(AND('Mapa final SI'!$AC$58="Baja",'Mapa final SI'!$AE$58="Catastrófico"),CONCATENATE("R9C",'Mapa final SI'!$S$58),"")</f>
        <v/>
      </c>
      <c r="AI44" s="237" t="str">
        <f>IF(AND('Mapa final SI'!$AC$59="Baja",'Mapa final SI'!$AE$59="Catastrófico"),CONCATENATE("R9C",'Mapa final SI'!$S$59),"")</f>
        <v/>
      </c>
      <c r="AJ44" s="237" t="str">
        <f>IF(AND('Mapa final SI'!$AC$60="Baja",'Mapa final SI'!$AE$60="Catastrófico"),CONCATENATE("R9C",'Mapa final SI'!$S$60),"")</f>
        <v/>
      </c>
      <c r="AK44" s="237" t="str">
        <f>IF(AND('Mapa final SI'!$AC$61="Baja",'Mapa final SI'!$AE$61="Catastrófico"),CONCATENATE("R9C",'Mapa final SI'!$S$61),"")</f>
        <v/>
      </c>
      <c r="AL44" s="237" t="str">
        <f>IF(AND('Mapa final SI'!$AC$62="Baja",'Mapa final SI'!$AE$62="Catastrófico"),CONCATENATE("R9C",'Mapa final SI'!$S$62),"")</f>
        <v/>
      </c>
      <c r="AM44" s="238" t="str">
        <f>IF(AND('Mapa final SI'!$AC$63="Baja",'Mapa final SI'!$AE$63="Catastrófico"),CONCATENATE("R9C",'Mapa final SI'!$S$63),"")</f>
        <v/>
      </c>
      <c r="AN44" s="14"/>
      <c r="AO44" s="796"/>
      <c r="AP44" s="797"/>
      <c r="AQ44" s="797"/>
      <c r="AR44" s="797"/>
      <c r="AS44" s="797"/>
      <c r="AT44" s="798"/>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670"/>
      <c r="C45" s="670"/>
      <c r="D45" s="671"/>
      <c r="E45" s="762"/>
      <c r="F45" s="763"/>
      <c r="G45" s="763"/>
      <c r="H45" s="763"/>
      <c r="I45" s="763"/>
      <c r="J45" s="260" t="str">
        <f>IF(AND('Mapa final SI'!$AC$64="Baja",'Mapa final SI'!$AE$64="Leve"),CONCATENATE("R10C",'Mapa final SI'!$S$64),"")</f>
        <v/>
      </c>
      <c r="K45" s="261" t="str">
        <f>IF(AND('Mapa final SI'!$AC$65="Baja",'Mapa final SI'!$AE$65="Leve"),CONCATENATE("R10C",'Mapa final SI'!$S$65),"")</f>
        <v/>
      </c>
      <c r="L45" s="261" t="str">
        <f>IF(AND('Mapa final SI'!$AC$66="Baja",'Mapa final SI'!$AE$66="Leve"),CONCATENATE("R10C",'Mapa final SI'!$S$66),"")</f>
        <v/>
      </c>
      <c r="M45" s="261" t="str">
        <f>IF(AND('Mapa final SI'!$AC$67="Baja",'Mapa final SI'!$AE$67="Leve"),CONCATENATE("R10C",'Mapa final SI'!$S$67),"")</f>
        <v/>
      </c>
      <c r="N45" s="261" t="str">
        <f>IF(AND('Mapa final SI'!$AC$68="Baja",'Mapa final SI'!$AE$68="Leve"),CONCATENATE("R10C",'Mapa final SI'!$S$68),"")</f>
        <v/>
      </c>
      <c r="O45" s="262" t="str">
        <f>IF(AND('Mapa final SI'!$AC$69="Baja",'Mapa final SI'!$AE$69="Leve"),CONCATENATE("R10C",'Mapa final SI'!$S$69),"")</f>
        <v/>
      </c>
      <c r="P45" s="248" t="str">
        <f>IF(AND('Mapa final SI'!$AC$64="Baja",'Mapa final SI'!$AE$64="Menor"),CONCATENATE("R10C",'Mapa final SI'!$S$64),"")</f>
        <v/>
      </c>
      <c r="Q45" s="249" t="str">
        <f>IF(AND('Mapa final SI'!$AC$65="Baja",'Mapa final SI'!$AE$65="Menor"),CONCATENATE("R10C",'Mapa final SI'!$S$65),"")</f>
        <v/>
      </c>
      <c r="R45" s="249" t="str">
        <f>IF(AND('Mapa final SI'!$AC$66="Baja",'Mapa final SI'!$AE$66="Menor"),CONCATENATE("R10C",'Mapa final SI'!$S$66),"")</f>
        <v/>
      </c>
      <c r="S45" s="249" t="str">
        <f>IF(AND('Mapa final SI'!$AC$67="Baja",'Mapa final SI'!$AE$67="Menor"),CONCATENATE("R10C",'Mapa final SI'!$S$67),"")</f>
        <v/>
      </c>
      <c r="T45" s="249" t="str">
        <f>IF(AND('Mapa final SI'!$AC$68="Baja",'Mapa final SI'!$AE$68="Menor"),CONCATENATE("R10C",'Mapa final SI'!$S$68),"")</f>
        <v/>
      </c>
      <c r="U45" s="250" t="str">
        <f>IF(AND('Mapa final SI'!$AC$69="Baja",'Mapa final SI'!$AE$69="Menor"),CONCATENATE("R10C",'Mapa final SI'!$S$69),"")</f>
        <v/>
      </c>
      <c r="V45" s="251" t="str">
        <f>IF(AND('Mapa final SI'!$AC$64="Baja",'Mapa final SI'!$AE$64="Moderado"),CONCATENATE("R10C",'Mapa final SI'!$S$64),"")</f>
        <v/>
      </c>
      <c r="W45" s="252" t="str">
        <f>IF(AND('Mapa final SI'!$AC$65="Baja",'Mapa final SI'!$AE$65="Moderado"),CONCATENATE("R10C",'Mapa final SI'!$S$65),"")</f>
        <v/>
      </c>
      <c r="X45" s="252" t="str">
        <f>IF(AND('Mapa final SI'!$AC$66="Baja",'Mapa final SI'!$AE$66="Moderado"),CONCATENATE("R10C",'Mapa final SI'!$S$66),"")</f>
        <v/>
      </c>
      <c r="Y45" s="252" t="str">
        <f>IF(AND('Mapa final SI'!$AC$67="Baja",'Mapa final SI'!$AE$67="Moderado"),CONCATENATE("R10C",'Mapa final SI'!$S$67),"")</f>
        <v/>
      </c>
      <c r="Z45" s="252" t="str">
        <f>IF(AND('Mapa final SI'!$AC$68="Baja",'Mapa final SI'!$AE$68="Moderado"),CONCATENATE("R10C",'Mapa final SI'!$S$68),"")</f>
        <v/>
      </c>
      <c r="AA45" s="253" t="str">
        <f>IF(AND('Mapa final SI'!$AC$69="Baja",'Mapa final SI'!$AE$69="Moderado"),CONCATENATE("R10C",'Mapa final SI'!$S$69),"")</f>
        <v/>
      </c>
      <c r="AB45" s="239" t="str">
        <f>IF(AND('Mapa final SI'!$AC$64="Baja",'Mapa final SI'!$AE$64="Mayor"),CONCATENATE("R10C",'Mapa final SI'!$S$64),"")</f>
        <v/>
      </c>
      <c r="AC45" s="240" t="str">
        <f>IF(AND('Mapa final SI'!$AC$65="Baja",'Mapa final SI'!$AE$65="Mayor"),CONCATENATE("R10C",'Mapa final SI'!$S$65),"")</f>
        <v/>
      </c>
      <c r="AD45" s="240" t="str">
        <f>IF(AND('Mapa final SI'!$AC$66="Baja",'Mapa final SI'!$AE$66="Mayor"),CONCATENATE("R10C",'Mapa final SI'!$S$66),"")</f>
        <v/>
      </c>
      <c r="AE45" s="240" t="str">
        <f>IF(AND('Mapa final SI'!$AC$67="Baja",'Mapa final SI'!$AE$67="Mayor"),CONCATENATE("R10C",'Mapa final SI'!$S$67),"")</f>
        <v/>
      </c>
      <c r="AF45" s="240" t="str">
        <f>IF(AND('Mapa final SI'!$AC$68="Baja",'Mapa final SI'!$AE$68="Mayor"),CONCATENATE("R10C",'Mapa final SI'!$S$68),"")</f>
        <v/>
      </c>
      <c r="AG45" s="241" t="str">
        <f>IF(AND('Mapa final SI'!$AC$69="Baja",'Mapa final SI'!$AE$69="Mayor"),CONCATENATE("R10C",'Mapa final SI'!$S$69),"")</f>
        <v/>
      </c>
      <c r="AH45" s="242" t="str">
        <f>IF(AND('Mapa final SI'!$AC$64="Baja",'Mapa final SI'!$AE$64="Catastrófico"),CONCATENATE("R10C",'Mapa final SI'!$S$64),"")</f>
        <v/>
      </c>
      <c r="AI45" s="243" t="str">
        <f>IF(AND('Mapa final SI'!$AC$65="Baja",'Mapa final SI'!$AE$65="Catastrófico"),CONCATENATE("R10C",'Mapa final SI'!$S$65),"")</f>
        <v/>
      </c>
      <c r="AJ45" s="243" t="str">
        <f>IF(AND('Mapa final SI'!$AC$66="Baja",'Mapa final SI'!$AE$66="Catastrófico"),CONCATENATE("R10C",'Mapa final SI'!$S$66),"")</f>
        <v/>
      </c>
      <c r="AK45" s="243" t="str">
        <f>IF(AND('Mapa final SI'!$AC$67="Baja",'Mapa final SI'!$AE$67="Catastrófico"),CONCATENATE("R10C",'Mapa final SI'!$S$67),"")</f>
        <v/>
      </c>
      <c r="AL45" s="243" t="str">
        <f>IF(AND('Mapa final SI'!$AC$68="Baja",'Mapa final SI'!$AE$68="Catastrófico"),CONCATENATE("R10C",'Mapa final SI'!$S$68),"")</f>
        <v/>
      </c>
      <c r="AM45" s="244" t="str">
        <f>IF(AND('Mapa final SI'!$AC$69="Baja",'Mapa final SI'!$AE$69="Catastrófico"),CONCATENATE("R10C",'Mapa final SI'!$S$69),"")</f>
        <v/>
      </c>
      <c r="AN45" s="14"/>
      <c r="AO45" s="799"/>
      <c r="AP45" s="800"/>
      <c r="AQ45" s="800"/>
      <c r="AR45" s="800"/>
      <c r="AS45" s="800"/>
      <c r="AT45" s="801"/>
    </row>
    <row r="46" spans="1:80" ht="46.5" customHeight="1" x14ac:dyDescent="0.35">
      <c r="A46" s="14"/>
      <c r="B46" s="670"/>
      <c r="C46" s="670"/>
      <c r="D46" s="671"/>
      <c r="E46" s="756" t="s">
        <v>584</v>
      </c>
      <c r="F46" s="757"/>
      <c r="G46" s="757"/>
      <c r="H46" s="757"/>
      <c r="I46" s="758"/>
      <c r="J46" s="254" t="str">
        <f>IF(AND('Mapa final SI'!$AC$10="Muy Baja",'Mapa final SI'!$AE$10="Leve"),CONCATENATE("R1C",'Mapa final SI'!$S$10),"")</f>
        <v/>
      </c>
      <c r="K46" s="255" t="str">
        <f>IF(AND('Mapa final SI'!$AC$11="Muy Baja",'Mapa final SI'!$AE$11="Leve"),CONCATENATE("R1C",'Mapa final SI'!$S$11),"")</f>
        <v/>
      </c>
      <c r="L46" s="255" t="str">
        <f>IF(AND('Mapa final SI'!$AC$12="Muy Baja",'Mapa final SI'!$AE$12="Leve"),CONCATENATE("R1C",'Mapa final SI'!$S$12),"")</f>
        <v/>
      </c>
      <c r="M46" s="255" t="str">
        <f>IF(AND('Mapa final SI'!$AC$13="Muy Baja",'Mapa final SI'!$AE$13="Leve"),CONCATENATE("R1C",'Mapa final SI'!$S$13),"")</f>
        <v/>
      </c>
      <c r="N46" s="255" t="str">
        <f>IF(AND('Mapa final SI'!$AC$14="Muy Baja",'Mapa final SI'!$AE$14="Leve"),CONCATENATE("R1C",'Mapa final SI'!$S$14),"")</f>
        <v/>
      </c>
      <c r="O46" s="256" t="str">
        <f>IF(AND('Mapa final SI'!$AC$15="Muy Baja",'Mapa final SI'!$AE$15="Leve"),CONCATENATE("R1C",'Mapa final SI'!$S$15),"")</f>
        <v/>
      </c>
      <c r="P46" s="254" t="str">
        <f>IF(AND('Mapa final SI'!$AC$10="Muy Baja",'Mapa final SI'!$AE$10="Menor"),CONCATENATE("R1C",'Mapa final SI'!$S$10),"")</f>
        <v/>
      </c>
      <c r="Q46" s="255" t="str">
        <f>IF(AND('Mapa final SI'!$AC$11="Muy Baja",'Mapa final SI'!$AE$11="Menor"),CONCATENATE("R1C",'Mapa final SI'!$S$11),"")</f>
        <v/>
      </c>
      <c r="R46" s="255" t="str">
        <f>IF(AND('Mapa final SI'!$AC$12="Muy Baja",'Mapa final SI'!$AE$12="Menor"),CONCATENATE("R1C",'Mapa final SI'!$S$12),"")</f>
        <v/>
      </c>
      <c r="S46" s="255" t="str">
        <f>IF(AND('Mapa final SI'!$AC$13="Muy Baja",'Mapa final SI'!$AE$13="Menor"),CONCATENATE("R1C",'Mapa final SI'!$S$13),"")</f>
        <v/>
      </c>
      <c r="T46" s="255" t="str">
        <f>IF(AND('Mapa final SI'!$AC$14="Muy Baja",'Mapa final SI'!$AE$14="Menor"),CONCATENATE("R1C",'Mapa final SI'!$S$14),"")</f>
        <v/>
      </c>
      <c r="U46" s="256" t="str">
        <f>IF(AND('Mapa final SI'!$AC$15="Muy Baja",'Mapa final SI'!$AE$15="Menor"),CONCATENATE("R1C",'Mapa final SI'!$S$15),"")</f>
        <v/>
      </c>
      <c r="V46" s="245" t="str">
        <f>IF(AND('Mapa final SI'!$AC$10="Muy Baja",'Mapa final SI'!$AE$10="Moderado"),CONCATENATE("R1C",'Mapa final SI'!$S$10),"")</f>
        <v/>
      </c>
      <c r="W46" s="263" t="str">
        <f>IF(AND('Mapa final SI'!$AC$11="Muy Baja",'Mapa final SI'!$AE$11="Moderado"),CONCATENATE("R1C",'Mapa final SI'!$S$11),"")</f>
        <v/>
      </c>
      <c r="X46" s="246" t="str">
        <f>IF(AND('Mapa final SI'!$AC$12="Muy Baja",'Mapa final SI'!$AE$12="Moderado"),CONCATENATE("R1C",'Mapa final SI'!$S$12),"")</f>
        <v/>
      </c>
      <c r="Y46" s="246" t="str">
        <f>IF(AND('Mapa final SI'!$AC$13="Muy Baja",'Mapa final SI'!$AE$13="Moderado"),CONCATENATE("R1C",'Mapa final SI'!$S$13),"")</f>
        <v/>
      </c>
      <c r="Z46" s="246" t="str">
        <f>IF(AND('Mapa final SI'!$AC$14="Muy Baja",'Mapa final SI'!$AE$14="Moderado"),CONCATENATE("R1C",'Mapa final SI'!$S$14),"")</f>
        <v/>
      </c>
      <c r="AA46" s="247" t="str">
        <f>IF(AND('Mapa final SI'!$AC$15="Muy Baja",'Mapa final SI'!$AE$15="Moderado"),CONCATENATE("R1C",'Mapa final SI'!$S$15),"")</f>
        <v/>
      </c>
      <c r="AB46" s="227" t="str">
        <f>IF(AND('Mapa final SI'!$AC$10="Muy Baja",'Mapa final SI'!$AE$10="Mayor"),CONCATENATE("R1C",'Mapa final SI'!$S$10),"")</f>
        <v/>
      </c>
      <c r="AC46" s="228" t="str">
        <f>IF(AND('Mapa final SI'!$AC$11="Muy Baja",'Mapa final SI'!$AE$11="Mayor"),CONCATENATE("R1C",'Mapa final SI'!$S$11),"")</f>
        <v/>
      </c>
      <c r="AD46" s="228" t="str">
        <f>IF(AND('Mapa final SI'!$AC$12="Muy Baja",'Mapa final SI'!$AE$12="Mayor"),CONCATENATE("R1C",'Mapa final SI'!$S$12),"")</f>
        <v>R1C3</v>
      </c>
      <c r="AE46" s="228" t="str">
        <f>IF(AND('Mapa final SI'!$AC$13="Muy Baja",'Mapa final SI'!$AE$13="Mayor"),CONCATENATE("R1C",'Mapa final SI'!$S$13),"")</f>
        <v/>
      </c>
      <c r="AF46" s="228" t="str">
        <f>IF(AND('Mapa final SI'!$AC$14="Muy Baja",'Mapa final SI'!$AE$14="Mayor"),CONCATENATE("R1C",'Mapa final SI'!$S$14),"")</f>
        <v/>
      </c>
      <c r="AG46" s="229" t="str">
        <f>IF(AND('Mapa final SI'!$AC$15="Muy Baja",'Mapa final SI'!$AE$15="Mayor"),CONCATENATE("R1C",'Mapa final SI'!$S$15),"")</f>
        <v/>
      </c>
      <c r="AH46" s="230" t="str">
        <f>IF(AND('Mapa final SI'!$AC$10="Muy Baja",'Mapa final SI'!$AE$10="Catastrófico"),CONCATENATE("R1C",'Mapa final SI'!$S$10),"")</f>
        <v/>
      </c>
      <c r="AI46" s="231" t="str">
        <f>IF(AND('Mapa final SI'!$AC$11="Muy Baja",'Mapa final SI'!$AE$11="Catastrófico"),CONCATENATE("R1C",'Mapa final SI'!$S$11),"")</f>
        <v/>
      </c>
      <c r="AJ46" s="231" t="str">
        <f>IF(AND('Mapa final SI'!$AC$12="Muy Baja",'Mapa final SI'!$AE$12="Catastrófico"),CONCATENATE("R1C",'Mapa final SI'!$S$12),"")</f>
        <v/>
      </c>
      <c r="AK46" s="231" t="str">
        <f>IF(AND('Mapa final SI'!$AC$13="Muy Baja",'Mapa final SI'!$AE$13="Catastrófico"),CONCATENATE("R1C",'Mapa final SI'!$S$13),"")</f>
        <v/>
      </c>
      <c r="AL46" s="231" t="str">
        <f>IF(AND('Mapa final SI'!$AC$14="Muy Baja",'Mapa final SI'!$AE$14="Catastrófico"),CONCATENATE("R1C",'Mapa final SI'!$S$14),"")</f>
        <v/>
      </c>
      <c r="AM46" s="232"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670"/>
      <c r="C47" s="670"/>
      <c r="D47" s="671"/>
      <c r="E47" s="774"/>
      <c r="F47" s="760"/>
      <c r="G47" s="760"/>
      <c r="H47" s="760"/>
      <c r="I47" s="761"/>
      <c r="J47" s="257" t="str">
        <f>IF(AND('Mapa final SI'!$AC$16="Muy Baja",'Mapa final SI'!$AE$16="Leve"),CONCATENATE("R2C",'Mapa final SI'!$S$16),"")</f>
        <v/>
      </c>
      <c r="K47" s="258" t="str">
        <f>IF(AND('Mapa final SI'!$AC$17="Muy Baja",'Mapa final SI'!$AE$17="Leve"),CONCATENATE("R2C",'Mapa final SI'!$S$17),"")</f>
        <v/>
      </c>
      <c r="L47" s="258" t="str">
        <f>IF(AND('Mapa final SI'!$AC$18="Muy Baja",'Mapa final SI'!$AE$18="Leve"),CONCATENATE("R2C",'Mapa final SI'!$S$18),"")</f>
        <v/>
      </c>
      <c r="M47" s="258" t="str">
        <f>IF(AND('Mapa final SI'!$AC$19="Muy Baja",'Mapa final SI'!$AE$19="Leve"),CONCATENATE("R2C",'Mapa final SI'!$S$19),"")</f>
        <v/>
      </c>
      <c r="N47" s="258" t="str">
        <f>IF(AND('Mapa final SI'!$AC$20="Muy Baja",'Mapa final SI'!$AE$20="Leve"),CONCATENATE("R2C",'Mapa final SI'!$S$20),"")</f>
        <v/>
      </c>
      <c r="O47" s="259" t="str">
        <f>IF(AND('Mapa final SI'!$AC$21="Muy Baja",'Mapa final SI'!$AE$21="Leve"),CONCATENATE("R2C",'Mapa final SI'!$S$21),"")</f>
        <v/>
      </c>
      <c r="P47" s="257" t="str">
        <f>IF(AND('Mapa final SI'!$AC$16="Muy Baja",'Mapa final SI'!$AE$16="Menor"),CONCATENATE("R2C",'Mapa final SI'!$S$16),"")</f>
        <v/>
      </c>
      <c r="Q47" s="258" t="str">
        <f>IF(AND('Mapa final SI'!$AC$17="Muy Baja",'Mapa final SI'!$AE$17="Menor"),CONCATENATE("R2C",'Mapa final SI'!$S$17),"")</f>
        <v/>
      </c>
      <c r="R47" s="258" t="str">
        <f>IF(AND('Mapa final SI'!$AC$18="Muy Baja",'Mapa final SI'!$AE$18="Menor"),CONCATENATE("R2C",'Mapa final SI'!$S$18),"")</f>
        <v/>
      </c>
      <c r="S47" s="258" t="str">
        <f>IF(AND('Mapa final SI'!$AC$19="Muy Baja",'Mapa final SI'!$AE$19="Menor"),CONCATENATE("R2C",'Mapa final SI'!$S$19),"")</f>
        <v/>
      </c>
      <c r="T47" s="258" t="str">
        <f>IF(AND('Mapa final SI'!$AC$20="Muy Baja",'Mapa final SI'!$AE$20="Menor"),CONCATENATE("R2C",'Mapa final SI'!$S$20),"")</f>
        <v/>
      </c>
      <c r="U47" s="259" t="str">
        <f>IF(AND('Mapa final SI'!$AC$21="Muy Baja",'Mapa final SI'!$AE$21="Menor"),CONCATENATE("R2C",'Mapa final SI'!$S$21),"")</f>
        <v/>
      </c>
      <c r="V47" s="248" t="str">
        <f>IF(AND('Mapa final SI'!$AC$16="Muy Baja",'Mapa final SI'!$AE$16="Moderado"),CONCATENATE("R2C",'Mapa final SI'!$S$16),"")</f>
        <v/>
      </c>
      <c r="W47" s="249" t="str">
        <f>IF(AND('Mapa final SI'!$AC$17="Muy Baja",'Mapa final SI'!$AE$17="Moderado"),CONCATENATE("R2C",'Mapa final SI'!$S$17),"")</f>
        <v/>
      </c>
      <c r="X47" s="249" t="str">
        <f>IF(AND('Mapa final SI'!$AC$18="Muy Baja",'Mapa final SI'!$AE$18="Moderado"),CONCATENATE("R2C",'Mapa final SI'!$S$18),"")</f>
        <v/>
      </c>
      <c r="Y47" s="249" t="str">
        <f>IF(AND('Mapa final SI'!$AC$19="Muy Baja",'Mapa final SI'!$AE$19="Moderado"),CONCATENATE("R2C",'Mapa final SI'!$S$19),"")</f>
        <v/>
      </c>
      <c r="Z47" s="249" t="str">
        <f>IF(AND('Mapa final SI'!$AC$20="Muy Baja",'Mapa final SI'!$AE$20="Moderado"),CONCATENATE("R2C",'Mapa final SI'!$S$20),"")</f>
        <v/>
      </c>
      <c r="AA47" s="250" t="str">
        <f>IF(AND('Mapa final SI'!$AC$21="Muy Baja",'Mapa final SI'!$AE$21="Moderado"),CONCATENATE("R2C",'Mapa final SI'!$S$21),"")</f>
        <v/>
      </c>
      <c r="AB47" s="233" t="str">
        <f>IF(AND('Mapa final SI'!$AC$16="Muy Baja",'Mapa final SI'!$AE$16="Mayor"),CONCATENATE("R2C",'Mapa final SI'!$S$16),"")</f>
        <v/>
      </c>
      <c r="AC47" s="234" t="str">
        <f>IF(AND('Mapa final SI'!$AC$17="Muy Baja",'Mapa final SI'!$AE$17="Mayor"),CONCATENATE("R2C",'Mapa final SI'!$S$17),"")</f>
        <v/>
      </c>
      <c r="AD47" s="234" t="str">
        <f>IF(AND('Mapa final SI'!$AC$18="Muy Baja",'Mapa final SI'!$AE$18="Mayor"),CONCATENATE("R2C",'Mapa final SI'!$S$18),"")</f>
        <v/>
      </c>
      <c r="AE47" s="234" t="str">
        <f>IF(AND('Mapa final SI'!$AC$19="Muy Baja",'Mapa final SI'!$AE$19="Mayor"),CONCATENATE("R2C",'Mapa final SI'!$S$19),"")</f>
        <v/>
      </c>
      <c r="AF47" s="234" t="str">
        <f>IF(AND('Mapa final SI'!$AC$20="Muy Baja",'Mapa final SI'!$AE$20="Mayor"),CONCATENATE("R2C",'Mapa final SI'!$S$20),"")</f>
        <v/>
      </c>
      <c r="AG47" s="235" t="str">
        <f>IF(AND('Mapa final SI'!$AC$21="Muy Baja",'Mapa final SI'!$AE$21="Mayor"),CONCATENATE("R2C",'Mapa final SI'!$S$21),"")</f>
        <v/>
      </c>
      <c r="AH47" s="236" t="str">
        <f>IF(AND('Mapa final SI'!$AC$16="Muy Baja",'Mapa final SI'!$AE$16="Catastrófico"),CONCATENATE("R2C",'Mapa final SI'!$S$16),"")</f>
        <v/>
      </c>
      <c r="AI47" s="237" t="str">
        <f>IF(AND('Mapa final SI'!$AC$17="Muy Baja",'Mapa final SI'!$AE$17="Catastrófico"),CONCATENATE("R2C",'Mapa final SI'!$S$17),"")</f>
        <v/>
      </c>
      <c r="AJ47" s="237" t="str">
        <f>IF(AND('Mapa final SI'!$AC$18="Muy Baja",'Mapa final SI'!$AE$18="Catastrófico"),CONCATENATE("R2C",'Mapa final SI'!$S$18),"")</f>
        <v/>
      </c>
      <c r="AK47" s="237" t="str">
        <f>IF(AND('Mapa final SI'!$AC$19="Muy Baja",'Mapa final SI'!$AE$19="Catastrófico"),CONCATENATE("R2C",'Mapa final SI'!$S$19),"")</f>
        <v/>
      </c>
      <c r="AL47" s="237" t="str">
        <f>IF(AND('Mapa final SI'!$AC$20="Muy Baja",'Mapa final SI'!$AE$20="Catastrófico"),CONCATENATE("R2C",'Mapa final SI'!$S$20),"")</f>
        <v/>
      </c>
      <c r="AM47" s="238"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670"/>
      <c r="C48" s="670"/>
      <c r="D48" s="671"/>
      <c r="E48" s="774"/>
      <c r="F48" s="760"/>
      <c r="G48" s="760"/>
      <c r="H48" s="760"/>
      <c r="I48" s="761"/>
      <c r="J48" s="257" t="str">
        <f>IF(AND('Mapa final SI'!$AC$22="Muy Baja",'Mapa final SI'!$AE$22="Leve"),CONCATENATE("R3C",'Mapa final SI'!$S$22),"")</f>
        <v/>
      </c>
      <c r="K48" s="258" t="str">
        <f>IF(AND('Mapa final SI'!$AC$23="Muy Baja",'Mapa final SI'!$AE$23="Leve"),CONCATENATE("R3C",'Mapa final SI'!$S$23),"")</f>
        <v/>
      </c>
      <c r="L48" s="258" t="str">
        <f>IF(AND('Mapa final SI'!$AC$24="Muy Baja",'Mapa final SI'!$AE$24="Leve"),CONCATENATE("R3C",'Mapa final SI'!$S$24),"")</f>
        <v/>
      </c>
      <c r="M48" s="258" t="str">
        <f>IF(AND('Mapa final SI'!$AC$25="Muy Baja",'Mapa final SI'!$AE$25="Leve"),CONCATENATE("R3C",'Mapa final SI'!$S$25),"")</f>
        <v/>
      </c>
      <c r="N48" s="258" t="str">
        <f>IF(AND('Mapa final SI'!$AC$26="Muy Baja",'Mapa final SI'!$AE$26="Leve"),CONCATENATE("R3C",'Mapa final SI'!$S$26),"")</f>
        <v/>
      </c>
      <c r="O48" s="259" t="str">
        <f>IF(AND('Mapa final SI'!$AC$27="Muy Baja",'Mapa final SI'!$AE$27="Leve"),CONCATENATE("R3C",'Mapa final SI'!$S$27),"")</f>
        <v/>
      </c>
      <c r="P48" s="257" t="str">
        <f>IF(AND('Mapa final SI'!$AC$22="Muy Baja",'Mapa final SI'!$AE$22="Menor"),CONCATENATE("R3C",'Mapa final SI'!$S$22),"")</f>
        <v/>
      </c>
      <c r="Q48" s="258" t="str">
        <f>IF(AND('Mapa final SI'!$AC$23="Muy Baja",'Mapa final SI'!$AE$23="Menor"),CONCATENATE("R3C",'Mapa final SI'!$S$23),"")</f>
        <v/>
      </c>
      <c r="R48" s="258" t="str">
        <f>IF(AND('Mapa final SI'!$AC$24="Muy Baja",'Mapa final SI'!$AE$24="Menor"),CONCATENATE("R3C",'Mapa final SI'!$S$24),"")</f>
        <v/>
      </c>
      <c r="S48" s="258" t="str">
        <f>IF(AND('Mapa final SI'!$AC$25="Muy Baja",'Mapa final SI'!$AE$25="Menor"),CONCATENATE("R3C",'Mapa final SI'!$S$25),"")</f>
        <v/>
      </c>
      <c r="T48" s="258" t="str">
        <f>IF(AND('Mapa final SI'!$AC$26="Muy Baja",'Mapa final SI'!$AE$26="Menor"),CONCATENATE("R3C",'Mapa final SI'!$S$26),"")</f>
        <v/>
      </c>
      <c r="U48" s="259" t="str">
        <f>IF(AND('Mapa final SI'!$AC$27="Muy Baja",'Mapa final SI'!$AE$27="Menor"),CONCATENATE("R3C",'Mapa final SI'!$S$27),"")</f>
        <v/>
      </c>
      <c r="V48" s="248" t="str">
        <f>IF(AND('Mapa final SI'!$AC$22="Muy Baja",'Mapa final SI'!$AE$22="Moderado"),CONCATENATE("R3C",'Mapa final SI'!$S$22),"")</f>
        <v/>
      </c>
      <c r="W48" s="249" t="str">
        <f>IF(AND('Mapa final SI'!$AC$23="Muy Baja",'Mapa final SI'!$AE$23="Moderado"),CONCATENATE("R3C",'Mapa final SI'!$S$23),"")</f>
        <v/>
      </c>
      <c r="X48" s="249" t="str">
        <f>IF(AND('Mapa final SI'!$AC$24="Muy Baja",'Mapa final SI'!$AE$24="Moderado"),CONCATENATE("R3C",'Mapa final SI'!$S$24),"")</f>
        <v/>
      </c>
      <c r="Y48" s="249" t="str">
        <f>IF(AND('Mapa final SI'!$AC$25="Muy Baja",'Mapa final SI'!$AE$25="Moderado"),CONCATENATE("R3C",'Mapa final SI'!$S$25),"")</f>
        <v/>
      </c>
      <c r="Z48" s="249" t="str">
        <f>IF(AND('Mapa final SI'!$AC$26="Muy Baja",'Mapa final SI'!$AE$26="Moderado"),CONCATENATE("R3C",'Mapa final SI'!$S$26),"")</f>
        <v/>
      </c>
      <c r="AA48" s="250" t="str">
        <f>IF(AND('Mapa final SI'!$AC$27="Muy Baja",'Mapa final SI'!$AE$27="Moderado"),CONCATENATE("R3C",'Mapa final SI'!$S$27),"")</f>
        <v/>
      </c>
      <c r="AB48" s="233" t="str">
        <f>IF(AND('Mapa final SI'!$AC$22="Muy Baja",'Mapa final SI'!$AE$22="Mayor"),CONCATENATE("R3C",'Mapa final SI'!$S$22),"")</f>
        <v/>
      </c>
      <c r="AC48" s="234" t="str">
        <f>IF(AND('Mapa final SI'!$AC$23="Muy Baja",'Mapa final SI'!$AE$23="Mayor"),CONCATENATE("R3C",'Mapa final SI'!$S$23),"")</f>
        <v/>
      </c>
      <c r="AD48" s="234" t="str">
        <f>IF(AND('Mapa final SI'!$AC$24="Muy Baja",'Mapa final SI'!$AE$24="Mayor"),CONCATENATE("R3C",'Mapa final SI'!$S$24),"")</f>
        <v/>
      </c>
      <c r="AE48" s="234" t="str">
        <f>IF(AND('Mapa final SI'!$AC$25="Muy Baja",'Mapa final SI'!$AE$25="Mayor"),CONCATENATE("R3C",'Mapa final SI'!$S$25),"")</f>
        <v/>
      </c>
      <c r="AF48" s="234" t="str">
        <f>IF(AND('Mapa final SI'!$AC$26="Muy Baja",'Mapa final SI'!$AE$26="Mayor"),CONCATENATE("R3C",'Mapa final SI'!$S$26),"")</f>
        <v/>
      </c>
      <c r="AG48" s="235" t="str">
        <f>IF(AND('Mapa final SI'!$AC$27="Muy Baja",'Mapa final SI'!$AE$27="Mayor"),CONCATENATE("R3C",'Mapa final SI'!$S$27),"")</f>
        <v/>
      </c>
      <c r="AH48" s="236" t="str">
        <f>IF(AND('Mapa final SI'!$AC$22="Muy Baja",'Mapa final SI'!$AE$22="Catastrófico"),CONCATENATE("R3C",'Mapa final SI'!$S$22),"")</f>
        <v/>
      </c>
      <c r="AI48" s="237" t="str">
        <f>IF(AND('Mapa final SI'!$AC$23="Muy Baja",'Mapa final SI'!$AE$23="Catastrófico"),CONCATENATE("R3C",'Mapa final SI'!$S$23),"")</f>
        <v/>
      </c>
      <c r="AJ48" s="237" t="str">
        <f>IF(AND('Mapa final SI'!$AC$24="Muy Baja",'Mapa final SI'!$AE$24="Catastrófico"),CONCATENATE("R3C",'Mapa final SI'!$S$24),"")</f>
        <v/>
      </c>
      <c r="AK48" s="237" t="str">
        <f>IF(AND('Mapa final SI'!$AC$25="Muy Baja",'Mapa final SI'!$AE$25="Catastrófico"),CONCATENATE("R3C",'Mapa final SI'!$S$25),"")</f>
        <v/>
      </c>
      <c r="AL48" s="237" t="str">
        <f>IF(AND('Mapa final SI'!$AC$26="Muy Baja",'Mapa final SI'!$AE$26="Catastrófico"),CONCATENATE("R3C",'Mapa final SI'!$S$26),"")</f>
        <v/>
      </c>
      <c r="AM48" s="238"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670"/>
      <c r="C49" s="670"/>
      <c r="D49" s="671"/>
      <c r="E49" s="759"/>
      <c r="F49" s="760"/>
      <c r="G49" s="760"/>
      <c r="H49" s="760"/>
      <c r="I49" s="761"/>
      <c r="J49" s="257" t="str">
        <f>IF(AND('Mapa final SI'!$AC$28="Muy Baja",'Mapa final SI'!$AE$28="Leve"),CONCATENATE("R4C",'Mapa final SI'!$S$28),"")</f>
        <v/>
      </c>
      <c r="K49" s="258" t="str">
        <f>IF(AND('Mapa final SI'!$AC$29="Muy Baja",'Mapa final SI'!$AE$29="Leve"),CONCATENATE("R4C",'Mapa final SI'!$S$29),"")</f>
        <v/>
      </c>
      <c r="L49" s="258" t="str">
        <f>IF(AND('Mapa final SI'!$AC$30="Muy Baja",'Mapa final SI'!$AE$30="Leve"),CONCATENATE("R4C",'Mapa final SI'!$S$30),"")</f>
        <v/>
      </c>
      <c r="M49" s="258" t="str">
        <f>IF(AND('Mapa final SI'!$AC$31="Muy Baja",'Mapa final SI'!$AE$31="Leve"),CONCATENATE("R4C",'Mapa final SI'!$S$31),"")</f>
        <v/>
      </c>
      <c r="N49" s="258" t="str">
        <f>IF(AND('Mapa final SI'!$AC$32="Muy Baja",'Mapa final SI'!$AE$32="Leve"),CONCATENATE("R4C",'Mapa final SI'!$S$32),"")</f>
        <v/>
      </c>
      <c r="O49" s="259" t="str">
        <f>IF(AND('Mapa final SI'!$AC$33="Muy Baja",'Mapa final SI'!$AE$33="Leve"),CONCATENATE("R4C",'Mapa final SI'!$S$33),"")</f>
        <v/>
      </c>
      <c r="P49" s="257" t="str">
        <f>IF(AND('Mapa final SI'!$AC$28="Muy Baja",'Mapa final SI'!$AE$28="Menor"),CONCATENATE("R4C",'Mapa final SI'!$S$28),"")</f>
        <v/>
      </c>
      <c r="Q49" s="258" t="str">
        <f>IF(AND('Mapa final SI'!$AC$29="Muy Baja",'Mapa final SI'!$AE$29="Menor"),CONCATENATE("R4C",'Mapa final SI'!$S$29),"")</f>
        <v/>
      </c>
      <c r="R49" s="258" t="str">
        <f>IF(AND('Mapa final SI'!$AC$30="Muy Baja",'Mapa final SI'!$AE$30="Menor"),CONCATENATE("R4C",'Mapa final SI'!$S$30),"")</f>
        <v/>
      </c>
      <c r="S49" s="258" t="str">
        <f>IF(AND('Mapa final SI'!$AC$31="Muy Baja",'Mapa final SI'!$AE$31="Menor"),CONCATENATE("R4C",'Mapa final SI'!$S$31),"")</f>
        <v/>
      </c>
      <c r="T49" s="258" t="str">
        <f>IF(AND('Mapa final SI'!$AC$32="Muy Baja",'Mapa final SI'!$AE$32="Menor"),CONCATENATE("R4C",'Mapa final SI'!$S$32),"")</f>
        <v/>
      </c>
      <c r="U49" s="259" t="str">
        <f>IF(AND('Mapa final SI'!$AC$33="Muy Baja",'Mapa final SI'!$AE$33="Menor"),CONCATENATE("R4C",'Mapa final SI'!$S$33),"")</f>
        <v/>
      </c>
      <c r="V49" s="248" t="str">
        <f>IF(AND('Mapa final SI'!$AC$28="Muy Baja",'Mapa final SI'!$AE$28="Moderado"),CONCATENATE("R4C",'Mapa final SI'!$S$28),"")</f>
        <v/>
      </c>
      <c r="W49" s="249" t="str">
        <f>IF(AND('Mapa final SI'!$AC$29="Muy Baja",'Mapa final SI'!$AE$29="Moderado"),CONCATENATE("R4C",'Mapa final SI'!$S$29),"")</f>
        <v/>
      </c>
      <c r="X49" s="249" t="str">
        <f>IF(AND('Mapa final SI'!$AC$30="Muy Baja",'Mapa final SI'!$AE$30="Moderado"),CONCATENATE("R4C",'Mapa final SI'!$S$30),"")</f>
        <v/>
      </c>
      <c r="Y49" s="249" t="str">
        <f>IF(AND('Mapa final SI'!$AC$31="Muy Baja",'Mapa final SI'!$AE$31="Moderado"),CONCATENATE("R4C",'Mapa final SI'!$S$31),"")</f>
        <v/>
      </c>
      <c r="Z49" s="249" t="str">
        <f>IF(AND('Mapa final SI'!$AC$32="Muy Baja",'Mapa final SI'!$AE$32="Moderado"),CONCATENATE("R4C",'Mapa final SI'!$S$32),"")</f>
        <v/>
      </c>
      <c r="AA49" s="250" t="str">
        <f>IF(AND('Mapa final SI'!$AC$33="Muy Baja",'Mapa final SI'!$AE$33="Moderado"),CONCATENATE("R4C",'Mapa final SI'!$S$33),"")</f>
        <v/>
      </c>
      <c r="AB49" s="233" t="str">
        <f>IF(AND('Mapa final SI'!$AC$28="Muy Baja",'Mapa final SI'!$AE$28="Mayor"),CONCATENATE("R4C",'Mapa final SI'!$S$28),"")</f>
        <v/>
      </c>
      <c r="AC49" s="234" t="str">
        <f>IF(AND('Mapa final SI'!$AC$29="Muy Baja",'Mapa final SI'!$AE$29="Mayor"),CONCATENATE("R4C",'Mapa final SI'!$S$29),"")</f>
        <v/>
      </c>
      <c r="AD49" s="234" t="str">
        <f>IF(AND('Mapa final SI'!$AC$30="Muy Baja",'Mapa final SI'!$AE$30="Mayor"),CONCATENATE("R4C",'Mapa final SI'!$S$30),"")</f>
        <v/>
      </c>
      <c r="AE49" s="234" t="str">
        <f>IF(AND('Mapa final SI'!$AC$31="Muy Baja",'Mapa final SI'!$AE$31="Mayor"),CONCATENATE("R4C",'Mapa final SI'!$S$31),"")</f>
        <v/>
      </c>
      <c r="AF49" s="234" t="str">
        <f>IF(AND('Mapa final SI'!$AC$32="Muy Baja",'Mapa final SI'!$AE$32="Mayor"),CONCATENATE("R4C",'Mapa final SI'!$S$32),"")</f>
        <v/>
      </c>
      <c r="AG49" s="235" t="str">
        <f>IF(AND('Mapa final SI'!$AC$33="Muy Baja",'Mapa final SI'!$AE$33="Mayor"),CONCATENATE("R4C",'Mapa final SI'!$S$33),"")</f>
        <v/>
      </c>
      <c r="AH49" s="236" t="str">
        <f>IF(AND('Mapa final SI'!$AC$28="Muy Baja",'Mapa final SI'!$AE$28="Catastrófico"),CONCATENATE("R4C",'Mapa final SI'!$S$28),"")</f>
        <v/>
      </c>
      <c r="AI49" s="237" t="str">
        <f>IF(AND('Mapa final SI'!$AC$29="Muy Baja",'Mapa final SI'!$AE$29="Catastrófico"),CONCATENATE("R4C",'Mapa final SI'!$S$29),"")</f>
        <v/>
      </c>
      <c r="AJ49" s="237" t="str">
        <f>IF(AND('Mapa final SI'!$AC$30="Muy Baja",'Mapa final SI'!$AE$30="Catastrófico"),CONCATENATE("R4C",'Mapa final SI'!$S$30),"")</f>
        <v/>
      </c>
      <c r="AK49" s="237" t="str">
        <f>IF(AND('Mapa final SI'!$AC$31="Muy Baja",'Mapa final SI'!$AE$31="Catastrófico"),CONCATENATE("R4C",'Mapa final SI'!$S$31),"")</f>
        <v/>
      </c>
      <c r="AL49" s="237" t="str">
        <f>IF(AND('Mapa final SI'!$AC$32="Muy Baja",'Mapa final SI'!$AE$32="Catastrófico"),CONCATENATE("R4C",'Mapa final SI'!$S$32),"")</f>
        <v/>
      </c>
      <c r="AM49" s="238"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670"/>
      <c r="C50" s="670"/>
      <c r="D50" s="671"/>
      <c r="E50" s="759"/>
      <c r="F50" s="760"/>
      <c r="G50" s="760"/>
      <c r="H50" s="760"/>
      <c r="I50" s="761"/>
      <c r="J50" s="257" t="str">
        <f>IF(AND('Mapa final SI'!$AC$34="Muy Baja",'Mapa final SI'!$AE$34="Leve"),CONCATENATE("R5C",'Mapa final SI'!$S$34),"")</f>
        <v/>
      </c>
      <c r="K50" s="258" t="str">
        <f>IF(AND('Mapa final SI'!$AC$35="Muy Baja",'Mapa final SI'!$AE$35="Leve"),CONCATENATE("R5C",'Mapa final SI'!$S$35),"")</f>
        <v/>
      </c>
      <c r="L50" s="258" t="str">
        <f>IF(AND('Mapa final SI'!$AC$36="Muy Baja",'Mapa final SI'!$AE$36="Leve"),CONCATENATE("R5C",'Mapa final SI'!$S$36),"")</f>
        <v/>
      </c>
      <c r="M50" s="258" t="str">
        <f>IF(AND('Mapa final SI'!$AC$37="Muy Baja",'Mapa final SI'!$AE$37="Leve"),CONCATENATE("R5C",'Mapa final SI'!$S$37),"")</f>
        <v/>
      </c>
      <c r="N50" s="258" t="str">
        <f>IF(AND('Mapa final SI'!$AC$38="Muy Baja",'Mapa final SI'!$AE$38="Leve"),CONCATENATE("R5C",'Mapa final SI'!$S$38),"")</f>
        <v/>
      </c>
      <c r="O50" s="259" t="str">
        <f>IF(AND('Mapa final SI'!$AC$39="Muy Baja",'Mapa final SI'!$AE$39="Leve"),CONCATENATE("R5C",'Mapa final SI'!$S$39),"")</f>
        <v/>
      </c>
      <c r="P50" s="257" t="str">
        <f>IF(AND('Mapa final SI'!$AC$34="Muy Baja",'Mapa final SI'!$AE$34="Menor"),CONCATENATE("R5C",'Mapa final SI'!$S$34),"")</f>
        <v/>
      </c>
      <c r="Q50" s="258" t="str">
        <f>IF(AND('Mapa final SI'!$AC$35="Muy Baja",'Mapa final SI'!$AE$35="Menor"),CONCATENATE("R5C",'Mapa final SI'!$S$35),"")</f>
        <v/>
      </c>
      <c r="R50" s="258" t="str">
        <f>IF(AND('Mapa final SI'!$AC$36="Muy Baja",'Mapa final SI'!$AE$36="Menor"),CONCATENATE("R5C",'Mapa final SI'!$S$36),"")</f>
        <v/>
      </c>
      <c r="S50" s="258" t="str">
        <f>IF(AND('Mapa final SI'!$AC$37="Muy Baja",'Mapa final SI'!$AE$37="Menor"),CONCATENATE("R5C",'Mapa final SI'!$S$37),"")</f>
        <v/>
      </c>
      <c r="T50" s="258" t="str">
        <f>IF(AND('Mapa final SI'!$AC$38="Muy Baja",'Mapa final SI'!$AE$38="Menor"),CONCATENATE("R5C",'Mapa final SI'!$S$38),"")</f>
        <v/>
      </c>
      <c r="U50" s="259" t="str">
        <f>IF(AND('Mapa final SI'!$AC$39="Muy Baja",'Mapa final SI'!$AE$39="Menor"),CONCATENATE("R5C",'Mapa final SI'!$S$39),"")</f>
        <v/>
      </c>
      <c r="V50" s="248" t="str">
        <f>IF(AND('Mapa final SI'!$AC$34="Muy Baja",'Mapa final SI'!$AE$34="Moderado"),CONCATENATE("R5C",'Mapa final SI'!$S$34),"")</f>
        <v/>
      </c>
      <c r="W50" s="249" t="str">
        <f>IF(AND('Mapa final SI'!$AC$35="Muy Baja",'Mapa final SI'!$AE$35="Moderado"),CONCATENATE("R5C",'Mapa final SI'!$S$35),"")</f>
        <v/>
      </c>
      <c r="X50" s="249" t="str">
        <f>IF(AND('Mapa final SI'!$AC$36="Muy Baja",'Mapa final SI'!$AE$36="Moderado"),CONCATENATE("R5C",'Mapa final SI'!$S$36),"")</f>
        <v/>
      </c>
      <c r="Y50" s="249" t="str">
        <f>IF(AND('Mapa final SI'!$AC$37="Muy Baja",'Mapa final SI'!$AE$37="Moderado"),CONCATENATE("R5C",'Mapa final SI'!$S$37),"")</f>
        <v/>
      </c>
      <c r="Z50" s="249" t="str">
        <f>IF(AND('Mapa final SI'!$AC$38="Muy Baja",'Mapa final SI'!$AE$38="Moderado"),CONCATENATE("R5C",'Mapa final SI'!$S$38),"")</f>
        <v/>
      </c>
      <c r="AA50" s="250" t="str">
        <f>IF(AND('Mapa final SI'!$AC$39="Muy Baja",'Mapa final SI'!$AE$39="Moderado"),CONCATENATE("R5C",'Mapa final SI'!$S$39),"")</f>
        <v/>
      </c>
      <c r="AB50" s="233" t="str">
        <f>IF(AND('Mapa final SI'!$AC$34="Muy Baja",'Mapa final SI'!$AE$34="Mayor"),CONCATENATE("R5C",'Mapa final SI'!$S$34),"")</f>
        <v/>
      </c>
      <c r="AC50" s="234" t="str">
        <f>IF(AND('Mapa final SI'!$AC$35="Muy Baja",'Mapa final SI'!$AE$35="Mayor"),CONCATENATE("R5C",'Mapa final SI'!$S$35),"")</f>
        <v/>
      </c>
      <c r="AD50" s="234" t="str">
        <f>IF(AND('Mapa final SI'!$AC$36="Muy Baja",'Mapa final SI'!$AE$36="Mayor"),CONCATENATE("R5C",'Mapa final SI'!$S$36),"")</f>
        <v/>
      </c>
      <c r="AE50" s="234" t="str">
        <f>IF(AND('Mapa final SI'!$AC$37="Muy Baja",'Mapa final SI'!$AE$37="Mayor"),CONCATENATE("R5C",'Mapa final SI'!$S$37),"")</f>
        <v/>
      </c>
      <c r="AF50" s="234" t="str">
        <f>IF(AND('Mapa final SI'!$AC$38="Muy Baja",'Mapa final SI'!$AE$38="Mayor"),CONCATENATE("R5C",'Mapa final SI'!$S$38),"")</f>
        <v/>
      </c>
      <c r="AG50" s="235" t="str">
        <f>IF(AND('Mapa final SI'!$AC$39="Muy Baja",'Mapa final SI'!$AE$39="Mayor"),CONCATENATE("R5C",'Mapa final SI'!$S$39),"")</f>
        <v/>
      </c>
      <c r="AH50" s="236" t="str">
        <f>IF(AND('Mapa final SI'!$AC$34="Muy Baja",'Mapa final SI'!$AE$34="Catastrófico"),CONCATENATE("R5C",'Mapa final SI'!$S$34),"")</f>
        <v/>
      </c>
      <c r="AI50" s="237" t="str">
        <f>IF(AND('Mapa final SI'!$AC$35="Muy Baja",'Mapa final SI'!$AE$35="Catastrófico"),CONCATENATE("R5C",'Mapa final SI'!$S$35),"")</f>
        <v/>
      </c>
      <c r="AJ50" s="237" t="str">
        <f>IF(AND('Mapa final SI'!$AC$36="Muy Baja",'Mapa final SI'!$AE$36="Catastrófico"),CONCATENATE("R5C",'Mapa final SI'!$S$36),"")</f>
        <v/>
      </c>
      <c r="AK50" s="237" t="str">
        <f>IF(AND('Mapa final SI'!$AC$37="Muy Baja",'Mapa final SI'!$AE$37="Catastrófico"),CONCATENATE("R5C",'Mapa final SI'!$S$37),"")</f>
        <v/>
      </c>
      <c r="AL50" s="237" t="str">
        <f>IF(AND('Mapa final SI'!$AC$38="Muy Baja",'Mapa final SI'!$AE$38="Catastrófico"),CONCATENATE("R5C",'Mapa final SI'!$S$38),"")</f>
        <v/>
      </c>
      <c r="AM50" s="238"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670"/>
      <c r="C51" s="670"/>
      <c r="D51" s="671"/>
      <c r="E51" s="759"/>
      <c r="F51" s="760"/>
      <c r="G51" s="760"/>
      <c r="H51" s="760"/>
      <c r="I51" s="761"/>
      <c r="J51" s="257" t="str">
        <f>IF(AND('Mapa final SI'!$AC$40="Muy Baja",'Mapa final SI'!$AE$40="Leve"),CONCATENATE("R6C",'Mapa final SI'!$S$40),"")</f>
        <v/>
      </c>
      <c r="K51" s="258" t="str">
        <f>IF(AND('Mapa final SI'!$AC$41="Muy Baja",'Mapa final SI'!$AE$41="Leve"),CONCATENATE("R6C",'Mapa final SI'!$S$41),"")</f>
        <v/>
      </c>
      <c r="L51" s="258" t="str">
        <f>IF(AND('Mapa final SI'!$AC$42="Muy Baja",'Mapa final SI'!$AE$42="Leve"),CONCATENATE("R6C",'Mapa final SI'!$S$42),"")</f>
        <v/>
      </c>
      <c r="M51" s="258" t="str">
        <f>IF(AND('Mapa final SI'!$AC$43="Muy Baja",'Mapa final SI'!$AE$43="Leve"),CONCATENATE("R6C",'Mapa final SI'!$S$43),"")</f>
        <v/>
      </c>
      <c r="N51" s="258" t="str">
        <f>IF(AND('Mapa final SI'!$AC$44="Muy Baja",'Mapa final SI'!$AE$44="Leve"),CONCATENATE("R6C",'Mapa final SI'!$S$44),"")</f>
        <v/>
      </c>
      <c r="O51" s="259" t="str">
        <f>IF(AND('Mapa final SI'!$AC$45="Muy Baja",'Mapa final SI'!$AE$45="Leve"),CONCATENATE("R6C",'Mapa final SI'!$S$45),"")</f>
        <v/>
      </c>
      <c r="P51" s="257" t="str">
        <f>IF(AND('Mapa final SI'!$AC$40="Muy Baja",'Mapa final SI'!$AE$40="Menor"),CONCATENATE("R6C",'Mapa final SI'!$S$40),"")</f>
        <v/>
      </c>
      <c r="Q51" s="258" t="str">
        <f>IF(AND('Mapa final SI'!$AC$41="Muy Baja",'Mapa final SI'!$AE$41="Menor"),CONCATENATE("R6C",'Mapa final SI'!$S$41),"")</f>
        <v/>
      </c>
      <c r="R51" s="258" t="str">
        <f>IF(AND('Mapa final SI'!$AC$42="Muy Baja",'Mapa final SI'!$AE$42="Menor"),CONCATENATE("R6C",'Mapa final SI'!$S$42),"")</f>
        <v/>
      </c>
      <c r="S51" s="258" t="str">
        <f>IF(AND('Mapa final SI'!$AC$43="Muy Baja",'Mapa final SI'!$AE$43="Menor"),CONCATENATE("R6C",'Mapa final SI'!$S$43),"")</f>
        <v/>
      </c>
      <c r="T51" s="258" t="str">
        <f>IF(AND('Mapa final SI'!$AC$44="Muy Baja",'Mapa final SI'!$AE$44="Menor"),CONCATENATE("R6C",'Mapa final SI'!$S$44),"")</f>
        <v/>
      </c>
      <c r="U51" s="259" t="str">
        <f>IF(AND('Mapa final SI'!$AC$45="Muy Baja",'Mapa final SI'!$AE$45="Menor"),CONCATENATE("R6C",'Mapa final SI'!$S$45),"")</f>
        <v/>
      </c>
      <c r="V51" s="248" t="str">
        <f>IF(AND('Mapa final SI'!$AC$40="Muy Baja",'Mapa final SI'!$AE$40="Moderado"),CONCATENATE("R6C",'Mapa final SI'!$S$40),"")</f>
        <v/>
      </c>
      <c r="W51" s="249" t="str">
        <f>IF(AND('Mapa final SI'!$AC$41="Muy Baja",'Mapa final SI'!$AE$41="Moderado"),CONCATENATE("R6C",'Mapa final SI'!$S$41),"")</f>
        <v/>
      </c>
      <c r="X51" s="249" t="str">
        <f>IF(AND('Mapa final SI'!$AC$42="Muy Baja",'Mapa final SI'!$AE$42="Moderado"),CONCATENATE("R6C",'Mapa final SI'!$S$42),"")</f>
        <v/>
      </c>
      <c r="Y51" s="249" t="str">
        <f>IF(AND('Mapa final SI'!$AC$43="Muy Baja",'Mapa final SI'!$AE$43="Moderado"),CONCATENATE("R6C",'Mapa final SI'!$S$43),"")</f>
        <v/>
      </c>
      <c r="Z51" s="249" t="str">
        <f>IF(AND('Mapa final SI'!$AC$44="Muy Baja",'Mapa final SI'!$AE$44="Moderado"),CONCATENATE("R6C",'Mapa final SI'!$S$44),"")</f>
        <v/>
      </c>
      <c r="AA51" s="250" t="str">
        <f>IF(AND('Mapa final SI'!$AC$45="Muy Baja",'Mapa final SI'!$AE$45="Moderado"),CONCATENATE("R6C",'Mapa final SI'!$S$45),"")</f>
        <v/>
      </c>
      <c r="AB51" s="233" t="str">
        <f>IF(AND('Mapa final SI'!$AC$40="Muy Baja",'Mapa final SI'!$AE$40="Mayor"),CONCATENATE("R6C",'Mapa final SI'!$S$40),"")</f>
        <v/>
      </c>
      <c r="AC51" s="234" t="str">
        <f>IF(AND('Mapa final SI'!$AC$41="Muy Baja",'Mapa final SI'!$AE$41="Mayor"),CONCATENATE("R6C",'Mapa final SI'!$S$41),"")</f>
        <v/>
      </c>
      <c r="AD51" s="234" t="str">
        <f>IF(AND('Mapa final SI'!$AC$42="Muy Baja",'Mapa final SI'!$AE$42="Mayor"),CONCATENATE("R6C",'Mapa final SI'!$S$42),"")</f>
        <v/>
      </c>
      <c r="AE51" s="234" t="str">
        <f>IF(AND('Mapa final SI'!$AC$43="Muy Baja",'Mapa final SI'!$AE$43="Mayor"),CONCATENATE("R6C",'Mapa final SI'!$S$43),"")</f>
        <v/>
      </c>
      <c r="AF51" s="234" t="str">
        <f>IF(AND('Mapa final SI'!$AC$44="Muy Baja",'Mapa final SI'!$AE$44="Mayor"),CONCATENATE("R6C",'Mapa final SI'!$S$44),"")</f>
        <v/>
      </c>
      <c r="AG51" s="235" t="str">
        <f>IF(AND('Mapa final SI'!$AC$45="Muy Baja",'Mapa final SI'!$AE$45="Mayor"),CONCATENATE("R6C",'Mapa final SI'!$S$45),"")</f>
        <v/>
      </c>
      <c r="AH51" s="236" t="str">
        <f>IF(AND('Mapa final SI'!$AC$40="Muy Baja",'Mapa final SI'!$AE$40="Catastrófico"),CONCATENATE("R6C",'Mapa final SI'!$S$40),"")</f>
        <v/>
      </c>
      <c r="AI51" s="237" t="str">
        <f>IF(AND('Mapa final SI'!$AC$41="Muy Baja",'Mapa final SI'!$AE$41="Catastrófico"),CONCATENATE("R6C",'Mapa final SI'!$S$41),"")</f>
        <v/>
      </c>
      <c r="AJ51" s="237" t="str">
        <f>IF(AND('Mapa final SI'!$AC$42="Muy Baja",'Mapa final SI'!$AE$42="Catastrófico"),CONCATENATE("R6C",'Mapa final SI'!$S$42),"")</f>
        <v/>
      </c>
      <c r="AK51" s="237" t="str">
        <f>IF(AND('Mapa final SI'!$AC$43="Muy Baja",'Mapa final SI'!$AE$43="Catastrófico"),CONCATENATE("R6C",'Mapa final SI'!$S$43),"")</f>
        <v/>
      </c>
      <c r="AL51" s="237" t="str">
        <f>IF(AND('Mapa final SI'!$AC$44="Muy Baja",'Mapa final SI'!$AE$44="Catastrófico"),CONCATENATE("R6C",'Mapa final SI'!$S$44),"")</f>
        <v/>
      </c>
      <c r="AM51" s="238"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670"/>
      <c r="C52" s="670"/>
      <c r="D52" s="671"/>
      <c r="E52" s="759"/>
      <c r="F52" s="760"/>
      <c r="G52" s="760"/>
      <c r="H52" s="760"/>
      <c r="I52" s="761"/>
      <c r="J52" s="257" t="str">
        <f>IF(AND('Mapa final SI'!$AC$46="Muy Baja",'Mapa final SI'!$AE$46="Leve"),CONCATENATE("R7C",'Mapa final SI'!$S$46),"")</f>
        <v/>
      </c>
      <c r="K52" s="258" t="str">
        <f>IF(AND('Mapa final SI'!$AC$47="Muy Baja",'Mapa final SI'!$AE$47="Leve"),CONCATENATE("R7C",'Mapa final SI'!$S$47),"")</f>
        <v/>
      </c>
      <c r="L52" s="258" t="str">
        <f>IF(AND('Mapa final SI'!$AC$48="Muy Baja",'Mapa final SI'!$AE$48="Leve"),CONCATENATE("R7C",'Mapa final SI'!$S$48),"")</f>
        <v/>
      </c>
      <c r="M52" s="258" t="str">
        <f>IF(AND('Mapa final SI'!$AC$49="Muy Baja",'Mapa final SI'!$AE$49="Leve"),CONCATENATE("R7C",'Mapa final SI'!$S$49),"")</f>
        <v/>
      </c>
      <c r="N52" s="258" t="str">
        <f>IF(AND('Mapa final SI'!$AC$50="Muy Baja",'Mapa final SI'!$AE$50="Leve"),CONCATENATE("R7C",'Mapa final SI'!$S$50),"")</f>
        <v/>
      </c>
      <c r="O52" s="259" t="str">
        <f>IF(AND('Mapa final SI'!$AC$51="Muy Baja",'Mapa final SI'!$AE$51="Leve"),CONCATENATE("R7C",'Mapa final SI'!$S$51),"")</f>
        <v/>
      </c>
      <c r="P52" s="257" t="str">
        <f>IF(AND('Mapa final SI'!$AC$46="Muy Baja",'Mapa final SI'!$AE$46="Menor"),CONCATENATE("R7C",'Mapa final SI'!$S$46),"")</f>
        <v/>
      </c>
      <c r="Q52" s="258" t="str">
        <f>IF(AND('Mapa final SI'!$AC$47="Muy Baja",'Mapa final SI'!$AE$47="Menor"),CONCATENATE("R7C",'Mapa final SI'!$S$47),"")</f>
        <v/>
      </c>
      <c r="R52" s="258" t="str">
        <f>IF(AND('Mapa final SI'!$AC$48="Muy Baja",'Mapa final SI'!$AE$48="Menor"),CONCATENATE("R7C",'Mapa final SI'!$S$48),"")</f>
        <v/>
      </c>
      <c r="S52" s="258" t="str">
        <f>IF(AND('Mapa final SI'!$AC$49="Muy Baja",'Mapa final SI'!$AE$49="Menor"),CONCATENATE("R7C",'Mapa final SI'!$S$49),"")</f>
        <v/>
      </c>
      <c r="T52" s="258" t="str">
        <f>IF(AND('Mapa final SI'!$AC$50="Muy Baja",'Mapa final SI'!$AE$50="Menor"),CONCATENATE("R7C",'Mapa final SI'!$S$50),"")</f>
        <v/>
      </c>
      <c r="U52" s="259" t="str">
        <f>IF(AND('Mapa final SI'!$AC$51="Muy Baja",'Mapa final SI'!$AE$51="Menor"),CONCATENATE("R7C",'Mapa final SI'!$S$51),"")</f>
        <v/>
      </c>
      <c r="V52" s="248" t="str">
        <f>IF(AND('Mapa final SI'!$AC$46="Muy Baja",'Mapa final SI'!$AE$46="Moderado"),CONCATENATE("R7C",'Mapa final SI'!$S$46),"")</f>
        <v/>
      </c>
      <c r="W52" s="249" t="str">
        <f>IF(AND('Mapa final SI'!$AC$47="Muy Baja",'Mapa final SI'!$AE$47="Moderado"),CONCATENATE("R7C",'Mapa final SI'!$S$47),"")</f>
        <v/>
      </c>
      <c r="X52" s="249" t="str">
        <f>IF(AND('Mapa final SI'!$AC$48="Muy Baja",'Mapa final SI'!$AE$48="Moderado"),CONCATENATE("R7C",'Mapa final SI'!$S$48),"")</f>
        <v/>
      </c>
      <c r="Y52" s="249" t="str">
        <f>IF(AND('Mapa final SI'!$AC$49="Muy Baja",'Mapa final SI'!$AE$49="Moderado"),CONCATENATE("R7C",'Mapa final SI'!$S$49),"")</f>
        <v/>
      </c>
      <c r="Z52" s="249" t="str">
        <f>IF(AND('Mapa final SI'!$AC$50="Muy Baja",'Mapa final SI'!$AE$50="Moderado"),CONCATENATE("R7C",'Mapa final SI'!$S$50),"")</f>
        <v/>
      </c>
      <c r="AA52" s="250" t="str">
        <f>IF(AND('Mapa final SI'!$AC$51="Muy Baja",'Mapa final SI'!$AE$51="Moderado"),CONCATENATE("R7C",'Mapa final SI'!$S$51),"")</f>
        <v/>
      </c>
      <c r="AB52" s="233" t="str">
        <f>IF(AND('Mapa final SI'!$AC$46="Muy Baja",'Mapa final SI'!$AE$46="Mayor"),CONCATENATE("R7C",'Mapa final SI'!$S$46),"")</f>
        <v/>
      </c>
      <c r="AC52" s="234" t="str">
        <f>IF(AND('Mapa final SI'!$AC$47="Muy Baja",'Mapa final SI'!$AE$47="Mayor"),CONCATENATE("R7C",'Mapa final SI'!$S$47),"")</f>
        <v/>
      </c>
      <c r="AD52" s="234" t="str">
        <f>IF(AND('Mapa final SI'!$AC$48="Muy Baja",'Mapa final SI'!$AE$48="Mayor"),CONCATENATE("R7C",'Mapa final SI'!$S$48),"")</f>
        <v/>
      </c>
      <c r="AE52" s="234" t="str">
        <f>IF(AND('Mapa final SI'!$AC$49="Muy Baja",'Mapa final SI'!$AE$49="Mayor"),CONCATENATE("R7C",'Mapa final SI'!$S$49),"")</f>
        <v/>
      </c>
      <c r="AF52" s="234" t="str">
        <f>IF(AND('Mapa final SI'!$AC$50="Muy Baja",'Mapa final SI'!$AE$50="Mayor"),CONCATENATE("R7C",'Mapa final SI'!$S$50),"")</f>
        <v/>
      </c>
      <c r="AG52" s="235" t="str">
        <f>IF(AND('Mapa final SI'!$AC$51="Muy Baja",'Mapa final SI'!$AE$51="Mayor"),CONCATENATE("R7C",'Mapa final SI'!$S$51),"")</f>
        <v/>
      </c>
      <c r="AH52" s="236" t="str">
        <f>IF(AND('Mapa final SI'!$AC$46="Muy Baja",'Mapa final SI'!$AE$46="Catastrófico"),CONCATENATE("R7C",'Mapa final SI'!$S$46),"")</f>
        <v/>
      </c>
      <c r="AI52" s="237" t="str">
        <f>IF(AND('Mapa final SI'!$AC$47="Muy Baja",'Mapa final SI'!$AE$47="Catastrófico"),CONCATENATE("R7C",'Mapa final SI'!$S$47),"")</f>
        <v/>
      </c>
      <c r="AJ52" s="237" t="str">
        <f>IF(AND('Mapa final SI'!$AC$48="Muy Baja",'Mapa final SI'!$AE$48="Catastrófico"),CONCATENATE("R7C",'Mapa final SI'!$S$48),"")</f>
        <v/>
      </c>
      <c r="AK52" s="237" t="str">
        <f>IF(AND('Mapa final SI'!$AC$49="Muy Baja",'Mapa final SI'!$AE$49="Catastrófico"),CONCATENATE("R7C",'Mapa final SI'!$S$49),"")</f>
        <v/>
      </c>
      <c r="AL52" s="237" t="str">
        <f>IF(AND('Mapa final SI'!$AC$50="Muy Baja",'Mapa final SI'!$AE$50="Catastrófico"),CONCATENATE("R7C",'Mapa final SI'!$S$50),"")</f>
        <v/>
      </c>
      <c r="AM52" s="238"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670"/>
      <c r="C53" s="670"/>
      <c r="D53" s="671"/>
      <c r="E53" s="759"/>
      <c r="F53" s="760"/>
      <c r="G53" s="760"/>
      <c r="H53" s="760"/>
      <c r="I53" s="761"/>
      <c r="J53" s="257" t="str">
        <f>IF(AND('Mapa final SI'!$AC$52="Muy Baja",'Mapa final SI'!$AE$52="Leve"),CONCATENATE("R8C",'Mapa final SI'!$S$52),"")</f>
        <v/>
      </c>
      <c r="K53" s="258" t="str">
        <f>IF(AND('Mapa final SI'!$AC$53="Muy Baja",'Mapa final SI'!$AE$53="Leve"),CONCATENATE("R8C",'Mapa final SI'!$S$53),"")</f>
        <v/>
      </c>
      <c r="L53" s="258" t="str">
        <f>IF(AND('Mapa final SI'!$AC$54="Muy Baja",'Mapa final SI'!$AE$54="Leve"),CONCATENATE("R8C",'Mapa final SI'!$S$54),"")</f>
        <v/>
      </c>
      <c r="M53" s="258" t="str">
        <f>IF(AND('Mapa final SI'!$AC$55="Muy Baja",'Mapa final SI'!$AE$55="Leve"),CONCATENATE("R8C",'Mapa final SI'!$S$55),"")</f>
        <v/>
      </c>
      <c r="N53" s="258" t="str">
        <f>IF(AND('Mapa final SI'!$AC$56="Muy Baja",'Mapa final SI'!$AE$56="Leve"),CONCATENATE("R8C",'Mapa final SI'!$S$56),"")</f>
        <v/>
      </c>
      <c r="O53" s="259" t="str">
        <f>IF(AND('Mapa final SI'!$AC$57="Muy Baja",'Mapa final SI'!$AE$57="Leve"),CONCATENATE("R8C",'Mapa final SI'!$S$57),"")</f>
        <v/>
      </c>
      <c r="P53" s="257" t="str">
        <f>IF(AND('Mapa final SI'!$AC$52="Muy Baja",'Mapa final SI'!$AE$52="Menor"),CONCATENATE("R8C",'Mapa final SI'!$S$52),"")</f>
        <v/>
      </c>
      <c r="Q53" s="258" t="str">
        <f>IF(AND('Mapa final SI'!$AC$53="Muy Baja",'Mapa final SI'!$AE$53="Menor"),CONCATENATE("R8C",'Mapa final SI'!$S$53),"")</f>
        <v/>
      </c>
      <c r="R53" s="258" t="str">
        <f>IF(AND('Mapa final SI'!$AC$54="Muy Baja",'Mapa final SI'!$AE$54="Menor"),CONCATENATE("R8C",'Mapa final SI'!$S$54),"")</f>
        <v/>
      </c>
      <c r="S53" s="258" t="str">
        <f>IF(AND('Mapa final SI'!$AC$55="Muy Baja",'Mapa final SI'!$AE$55="Menor"),CONCATENATE("R8C",'Mapa final SI'!$S$55),"")</f>
        <v/>
      </c>
      <c r="T53" s="258" t="str">
        <f>IF(AND('Mapa final SI'!$AC$56="Muy Baja",'Mapa final SI'!$AE$56="Menor"),CONCATENATE("R8C",'Mapa final SI'!$S$56),"")</f>
        <v/>
      </c>
      <c r="U53" s="259" t="str">
        <f>IF(AND('Mapa final SI'!$AC$57="Muy Baja",'Mapa final SI'!$AE$57="Menor"),CONCATENATE("R8C",'Mapa final SI'!$S$57),"")</f>
        <v/>
      </c>
      <c r="V53" s="248" t="str">
        <f>IF(AND('Mapa final SI'!$AC$52="Muy Baja",'Mapa final SI'!$AE$52="Moderado"),CONCATENATE("R8C",'Mapa final SI'!$S$52),"")</f>
        <v/>
      </c>
      <c r="W53" s="249" t="str">
        <f>IF(AND('Mapa final SI'!$AC$53="Muy Baja",'Mapa final SI'!$AE$53="Moderado"),CONCATENATE("R8C",'Mapa final SI'!$S$53),"")</f>
        <v/>
      </c>
      <c r="X53" s="249" t="str">
        <f>IF(AND('Mapa final SI'!$AC$54="Muy Baja",'Mapa final SI'!$AE$54="Moderado"),CONCATENATE("R8C",'Mapa final SI'!$S$54),"")</f>
        <v/>
      </c>
      <c r="Y53" s="249" t="str">
        <f>IF(AND('Mapa final SI'!$AC$55="Muy Baja",'Mapa final SI'!$AE$55="Moderado"),CONCATENATE("R8C",'Mapa final SI'!$S$55),"")</f>
        <v/>
      </c>
      <c r="Z53" s="249" t="str">
        <f>IF(AND('Mapa final SI'!$AC$56="Muy Baja",'Mapa final SI'!$AE$56="Moderado"),CONCATENATE("R8C",'Mapa final SI'!$S$56),"")</f>
        <v/>
      </c>
      <c r="AA53" s="250" t="str">
        <f>IF(AND('Mapa final SI'!$AC$57="Muy Baja",'Mapa final SI'!$AE$57="Moderado"),CONCATENATE("R8C",'Mapa final SI'!$S$57),"")</f>
        <v/>
      </c>
      <c r="AB53" s="233" t="str">
        <f>IF(AND('Mapa final SI'!$AC$52="Muy Baja",'Mapa final SI'!$AE$52="Mayor"),CONCATENATE("R8C",'Mapa final SI'!$S$52),"")</f>
        <v/>
      </c>
      <c r="AC53" s="234" t="str">
        <f>IF(AND('Mapa final SI'!$AC$53="Muy Baja",'Mapa final SI'!$AE$53="Mayor"),CONCATENATE("R8C",'Mapa final SI'!$S$53),"")</f>
        <v/>
      </c>
      <c r="AD53" s="234" t="str">
        <f>IF(AND('Mapa final SI'!$AC$54="Muy Baja",'Mapa final SI'!$AE$54="Mayor"),CONCATENATE("R8C",'Mapa final SI'!$S$54),"")</f>
        <v/>
      </c>
      <c r="AE53" s="234" t="str">
        <f>IF(AND('Mapa final SI'!$AC$55="Muy Baja",'Mapa final SI'!$AE$55="Mayor"),CONCATENATE("R8C",'Mapa final SI'!$S$55),"")</f>
        <v/>
      </c>
      <c r="AF53" s="234" t="str">
        <f>IF(AND('Mapa final SI'!$AC$56="Muy Baja",'Mapa final SI'!$AE$56="Mayor"),CONCATENATE("R8C",'Mapa final SI'!$S$56),"")</f>
        <v/>
      </c>
      <c r="AG53" s="235" t="str">
        <f>IF(AND('Mapa final SI'!$AC$57="Muy Baja",'Mapa final SI'!$AE$57="Mayor"),CONCATENATE("R8C",'Mapa final SI'!$S$57),"")</f>
        <v/>
      </c>
      <c r="AH53" s="236" t="str">
        <f>IF(AND('Mapa final SI'!$AC$52="Muy Baja",'Mapa final SI'!$AE$52="Catastrófico"),CONCATENATE("R8C",'Mapa final SI'!$S$52),"")</f>
        <v/>
      </c>
      <c r="AI53" s="237" t="str">
        <f>IF(AND('Mapa final SI'!$AC$53="Muy Baja",'Mapa final SI'!$AE$53="Catastrófico"),CONCATENATE("R8C",'Mapa final SI'!$S$53),"")</f>
        <v/>
      </c>
      <c r="AJ53" s="237" t="str">
        <f>IF(AND('Mapa final SI'!$AC$54="Muy Baja",'Mapa final SI'!$AE$54="Catastrófico"),CONCATENATE("R8C",'Mapa final SI'!$S$54),"")</f>
        <v/>
      </c>
      <c r="AK53" s="237" t="str">
        <f>IF(AND('Mapa final SI'!$AC$55="Muy Baja",'Mapa final SI'!$AE$55="Catastrófico"),CONCATENATE("R8C",'Mapa final SI'!$S$55),"")</f>
        <v/>
      </c>
      <c r="AL53" s="237" t="str">
        <f>IF(AND('Mapa final SI'!$AC$56="Muy Baja",'Mapa final SI'!$AE$56="Catastrófico"),CONCATENATE("R8C",'Mapa final SI'!$S$56),"")</f>
        <v/>
      </c>
      <c r="AM53" s="238"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670"/>
      <c r="C54" s="670"/>
      <c r="D54" s="671"/>
      <c r="E54" s="759"/>
      <c r="F54" s="760"/>
      <c r="G54" s="760"/>
      <c r="H54" s="760"/>
      <c r="I54" s="761"/>
      <c r="J54" s="257" t="str">
        <f>IF(AND('Mapa final SI'!$AC$58="Muy Baja",'Mapa final SI'!$AE$58="Leve"),CONCATENATE("R9C",'Mapa final SI'!$S$58),"")</f>
        <v/>
      </c>
      <c r="K54" s="258" t="str">
        <f>IF(AND('Mapa final SI'!$AC$59="Muy Baja",'Mapa final SI'!$AE$59="Leve"),CONCATENATE("R9C",'Mapa final SI'!$S$59),"")</f>
        <v/>
      </c>
      <c r="L54" s="258" t="str">
        <f>IF(AND('Mapa final SI'!$AC$60="Muy Baja",'Mapa final SI'!$AE$60="Leve"),CONCATENATE("R9C",'Mapa final SI'!$S$60),"")</f>
        <v/>
      </c>
      <c r="M54" s="258" t="str">
        <f>IF(AND('Mapa final SI'!$AC$61="Muy Baja",'Mapa final SI'!$AE$61="Leve"),CONCATENATE("R9C",'Mapa final SI'!$S$61),"")</f>
        <v/>
      </c>
      <c r="N54" s="258" t="str">
        <f>IF(AND('Mapa final SI'!$AC$62="Muy Baja",'Mapa final SI'!$AE$62="Leve"),CONCATENATE("R9C",'Mapa final SI'!$S$62),"")</f>
        <v/>
      </c>
      <c r="O54" s="259" t="str">
        <f>IF(AND('Mapa final SI'!$AC$63="Muy Baja",'Mapa final SI'!$AE$63="Leve"),CONCATENATE("R9C",'Mapa final SI'!$S$63),"")</f>
        <v/>
      </c>
      <c r="P54" s="257" t="str">
        <f>IF(AND('Mapa final SI'!$AC$58="Muy Baja",'Mapa final SI'!$AE$58="Menor"),CONCATENATE("R9C",'Mapa final SI'!$S$58),"")</f>
        <v/>
      </c>
      <c r="Q54" s="258" t="str">
        <f>IF(AND('Mapa final SI'!$AC$59="Muy Baja",'Mapa final SI'!$AE$59="Menor"),CONCATENATE("R9C",'Mapa final SI'!$S$59),"")</f>
        <v/>
      </c>
      <c r="R54" s="258" t="str">
        <f>IF(AND('Mapa final SI'!$AC$60="Muy Baja",'Mapa final SI'!$AE$60="Menor"),CONCATENATE("R9C",'Mapa final SI'!$S$60),"")</f>
        <v/>
      </c>
      <c r="S54" s="258" t="str">
        <f>IF(AND('Mapa final SI'!$AC$61="Muy Baja",'Mapa final SI'!$AE$61="Menor"),CONCATENATE("R9C",'Mapa final SI'!$S$61),"")</f>
        <v/>
      </c>
      <c r="T54" s="258" t="str">
        <f>IF(AND('Mapa final SI'!$AC$62="Muy Baja",'Mapa final SI'!$AE$62="Menor"),CONCATENATE("R9C",'Mapa final SI'!$S$62),"")</f>
        <v/>
      </c>
      <c r="U54" s="259" t="str">
        <f>IF(AND('Mapa final SI'!$AC$63="Muy Baja",'Mapa final SI'!$AE$63="Menor"),CONCATENATE("R9C",'Mapa final SI'!$S$63),"")</f>
        <v/>
      </c>
      <c r="V54" s="248" t="str">
        <f>IF(AND('Mapa final SI'!$AC$58="Muy Baja",'Mapa final SI'!$AE$58="Moderado"),CONCATENATE("R9C",'Mapa final SI'!$S$58),"")</f>
        <v/>
      </c>
      <c r="W54" s="249" t="str">
        <f>IF(AND('Mapa final SI'!$AC$59="Muy Baja",'Mapa final SI'!$AE$59="Moderado"),CONCATENATE("R9C",'Mapa final SI'!$S$59),"")</f>
        <v/>
      </c>
      <c r="X54" s="249" t="str">
        <f>IF(AND('Mapa final SI'!$AC$60="Muy Baja",'Mapa final SI'!$AE$60="Moderado"),CONCATENATE("R9C",'Mapa final SI'!$S$60),"")</f>
        <v/>
      </c>
      <c r="Y54" s="249" t="str">
        <f>IF(AND('Mapa final SI'!$AC$61="Muy Baja",'Mapa final SI'!$AE$61="Moderado"),CONCATENATE("R9C",'Mapa final SI'!$S$61),"")</f>
        <v/>
      </c>
      <c r="Z54" s="249" t="str">
        <f>IF(AND('Mapa final SI'!$AC$62="Muy Baja",'Mapa final SI'!$AE$62="Moderado"),CONCATENATE("R9C",'Mapa final SI'!$S$62),"")</f>
        <v/>
      </c>
      <c r="AA54" s="250" t="str">
        <f>IF(AND('Mapa final SI'!$AC$63="Muy Baja",'Mapa final SI'!$AE$63="Moderado"),CONCATENATE("R9C",'Mapa final SI'!$S$63),"")</f>
        <v/>
      </c>
      <c r="AB54" s="233" t="str">
        <f>IF(AND('Mapa final SI'!$AC$58="Muy Baja",'Mapa final SI'!$AE$58="Mayor"),CONCATENATE("R9C",'Mapa final SI'!$S$58),"")</f>
        <v/>
      </c>
      <c r="AC54" s="234" t="str">
        <f>IF(AND('Mapa final SI'!$AC$59="Muy Baja",'Mapa final SI'!$AE$59="Mayor"),CONCATENATE("R9C",'Mapa final SI'!$S$59),"")</f>
        <v/>
      </c>
      <c r="AD54" s="234" t="str">
        <f>IF(AND('Mapa final SI'!$AC$60="Muy Baja",'Mapa final SI'!$AE$60="Mayor"),CONCATENATE("R9C",'Mapa final SI'!$S$60),"")</f>
        <v/>
      </c>
      <c r="AE54" s="234" t="str">
        <f>IF(AND('Mapa final SI'!$AC$61="Muy Baja",'Mapa final SI'!$AE$61="Mayor"),CONCATENATE("R9C",'Mapa final SI'!$S$61),"")</f>
        <v/>
      </c>
      <c r="AF54" s="234" t="str">
        <f>IF(AND('Mapa final SI'!$AC$62="Muy Baja",'Mapa final SI'!$AE$62="Mayor"),CONCATENATE("R9C",'Mapa final SI'!$S$62),"")</f>
        <v/>
      </c>
      <c r="AG54" s="235" t="str">
        <f>IF(AND('Mapa final SI'!$AC$63="Muy Baja",'Mapa final SI'!$AE$63="Mayor"),CONCATENATE("R9C",'Mapa final SI'!$S$63),"")</f>
        <v/>
      </c>
      <c r="AH54" s="236" t="str">
        <f>IF(AND('Mapa final SI'!$AC$58="Muy Baja",'Mapa final SI'!$AE$58="Catastrófico"),CONCATENATE("R9C",'Mapa final SI'!$S$58),"")</f>
        <v/>
      </c>
      <c r="AI54" s="237" t="str">
        <f>IF(AND('Mapa final SI'!$AC$59="Muy Baja",'Mapa final SI'!$AE$59="Catastrófico"),CONCATENATE("R9C",'Mapa final SI'!$S$59),"")</f>
        <v/>
      </c>
      <c r="AJ54" s="237" t="str">
        <f>IF(AND('Mapa final SI'!$AC$60="Muy Baja",'Mapa final SI'!$AE$60="Catastrófico"),CONCATENATE("R9C",'Mapa final SI'!$S$60),"")</f>
        <v/>
      </c>
      <c r="AK54" s="237" t="str">
        <f>IF(AND('Mapa final SI'!$AC$61="Muy Baja",'Mapa final SI'!$AE$61="Catastrófico"),CONCATENATE("R9C",'Mapa final SI'!$S$61),"")</f>
        <v/>
      </c>
      <c r="AL54" s="237" t="str">
        <f>IF(AND('Mapa final SI'!$AC$62="Muy Baja",'Mapa final SI'!$AE$62="Catastrófico"),CONCATENATE("R9C",'Mapa final SI'!$S$62),"")</f>
        <v/>
      </c>
      <c r="AM54" s="238"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670"/>
      <c r="C55" s="670"/>
      <c r="D55" s="671"/>
      <c r="E55" s="762"/>
      <c r="F55" s="763"/>
      <c r="G55" s="763"/>
      <c r="H55" s="763"/>
      <c r="I55" s="764"/>
      <c r="J55" s="260" t="str">
        <f>IF(AND('Mapa final SI'!$AC$64="Muy Baja",'Mapa final SI'!$AE$64="Leve"),CONCATENATE("R10C",'Mapa final SI'!$S$64),"")</f>
        <v/>
      </c>
      <c r="K55" s="261" t="str">
        <f>IF(AND('Mapa final SI'!$AC$65="Muy Baja",'Mapa final SI'!$AE$65="Leve"),CONCATENATE("R10C",'Mapa final SI'!$S$65),"")</f>
        <v/>
      </c>
      <c r="L55" s="261" t="str">
        <f>IF(AND('Mapa final SI'!$AC$66="Muy Baja",'Mapa final SI'!$AE$66="Leve"),CONCATENATE("R10C",'Mapa final SI'!$S$66),"")</f>
        <v/>
      </c>
      <c r="M55" s="261" t="str">
        <f>IF(AND('Mapa final SI'!$AC$67="Muy Baja",'Mapa final SI'!$AE$67="Leve"),CONCATENATE("R10C",'Mapa final SI'!$S$67),"")</f>
        <v/>
      </c>
      <c r="N55" s="261" t="str">
        <f>IF(AND('Mapa final SI'!$AC$68="Muy Baja",'Mapa final SI'!$AE$68="Leve"),CONCATENATE("R10C",'Mapa final SI'!$S$68),"")</f>
        <v/>
      </c>
      <c r="O55" s="262" t="str">
        <f>IF(AND('Mapa final SI'!$AC$69="Muy Baja",'Mapa final SI'!$AE$69="Leve"),CONCATENATE("R10C",'Mapa final SI'!$S$69),"")</f>
        <v/>
      </c>
      <c r="P55" s="260" t="str">
        <f>IF(AND('Mapa final SI'!$AC$64="Muy Baja",'Mapa final SI'!$AE$64="Menor"),CONCATENATE("R10C",'Mapa final SI'!$S$64),"")</f>
        <v/>
      </c>
      <c r="Q55" s="261" t="str">
        <f>IF(AND('Mapa final SI'!$AC$65="Muy Baja",'Mapa final SI'!$AE$65="Menor"),CONCATENATE("R10C",'Mapa final SI'!$S$65),"")</f>
        <v/>
      </c>
      <c r="R55" s="261" t="str">
        <f>IF(AND('Mapa final SI'!$AC$66="Muy Baja",'Mapa final SI'!$AE$66="Menor"),CONCATENATE("R10C",'Mapa final SI'!$S$66),"")</f>
        <v/>
      </c>
      <c r="S55" s="261" t="str">
        <f>IF(AND('Mapa final SI'!$AC$67="Muy Baja",'Mapa final SI'!$AE$67="Menor"),CONCATENATE("R10C",'Mapa final SI'!$S$67),"")</f>
        <v/>
      </c>
      <c r="T55" s="261" t="str">
        <f>IF(AND('Mapa final SI'!$AC$68="Muy Baja",'Mapa final SI'!$AE$68="Menor"),CONCATENATE("R10C",'Mapa final SI'!$S$68),"")</f>
        <v/>
      </c>
      <c r="U55" s="262" t="str">
        <f>IF(AND('Mapa final SI'!$AC$69="Muy Baja",'Mapa final SI'!$AE$69="Menor"),CONCATENATE("R10C",'Mapa final SI'!$S$69),"")</f>
        <v/>
      </c>
      <c r="V55" s="251" t="str">
        <f>IF(AND('Mapa final SI'!$AC$64="Muy Baja",'Mapa final SI'!$AE$64="Moderado"),CONCATENATE("R10C",'Mapa final SI'!$S$64),"")</f>
        <v/>
      </c>
      <c r="W55" s="252" t="str">
        <f>IF(AND('Mapa final SI'!$AC$65="Muy Baja",'Mapa final SI'!$AE$65="Moderado"),CONCATENATE("R10C",'Mapa final SI'!$S$65),"")</f>
        <v/>
      </c>
      <c r="X55" s="252" t="str">
        <f>IF(AND('Mapa final SI'!$AC$66="Muy Baja",'Mapa final SI'!$AE$66="Moderado"),CONCATENATE("R10C",'Mapa final SI'!$S$66),"")</f>
        <v/>
      </c>
      <c r="Y55" s="252" t="str">
        <f>IF(AND('Mapa final SI'!$AC$67="Muy Baja",'Mapa final SI'!$AE$67="Moderado"),CONCATENATE("R10C",'Mapa final SI'!$S$67),"")</f>
        <v/>
      </c>
      <c r="Z55" s="252" t="str">
        <f>IF(AND('Mapa final SI'!$AC$68="Muy Baja",'Mapa final SI'!$AE$68="Moderado"),CONCATENATE("R10C",'Mapa final SI'!$S$68),"")</f>
        <v/>
      </c>
      <c r="AA55" s="253" t="str">
        <f>IF(AND('Mapa final SI'!$AC$69="Muy Baja",'Mapa final SI'!$AE$69="Moderado"),CONCATENATE("R10C",'Mapa final SI'!$S$69),"")</f>
        <v/>
      </c>
      <c r="AB55" s="239" t="str">
        <f>IF(AND('Mapa final SI'!$AC$64="Muy Baja",'Mapa final SI'!$AE$64="Mayor"),CONCATENATE("R10C",'Mapa final SI'!$S$64),"")</f>
        <v/>
      </c>
      <c r="AC55" s="240" t="str">
        <f>IF(AND('Mapa final SI'!$AC$65="Muy Baja",'Mapa final SI'!$AE$65="Mayor"),CONCATENATE("R10C",'Mapa final SI'!$S$65),"")</f>
        <v/>
      </c>
      <c r="AD55" s="240" t="str">
        <f>IF(AND('Mapa final SI'!$AC$66="Muy Baja",'Mapa final SI'!$AE$66="Mayor"),CONCATENATE("R10C",'Mapa final SI'!$S$66),"")</f>
        <v/>
      </c>
      <c r="AE55" s="240" t="str">
        <f>IF(AND('Mapa final SI'!$AC$67="Muy Baja",'Mapa final SI'!$AE$67="Mayor"),CONCATENATE("R10C",'Mapa final SI'!$S$67),"")</f>
        <v/>
      </c>
      <c r="AF55" s="240" t="str">
        <f>IF(AND('Mapa final SI'!$AC$68="Muy Baja",'Mapa final SI'!$AE$68="Mayor"),CONCATENATE("R10C",'Mapa final SI'!$S$68),"")</f>
        <v/>
      </c>
      <c r="AG55" s="241" t="str">
        <f>IF(AND('Mapa final SI'!$AC$69="Muy Baja",'Mapa final SI'!$AE$69="Mayor"),CONCATENATE("R10C",'Mapa final SI'!$S$69),"")</f>
        <v/>
      </c>
      <c r="AH55" s="242" t="str">
        <f>IF(AND('Mapa final SI'!$AC$64="Muy Baja",'Mapa final SI'!$AE$64="Catastrófico"),CONCATENATE("R10C",'Mapa final SI'!$S$64),"")</f>
        <v/>
      </c>
      <c r="AI55" s="243" t="str">
        <f>IF(AND('Mapa final SI'!$AC$65="Muy Baja",'Mapa final SI'!$AE$65="Catastrófico"),CONCATENATE("R10C",'Mapa final SI'!$S$65),"")</f>
        <v/>
      </c>
      <c r="AJ55" s="243" t="str">
        <f>IF(AND('Mapa final SI'!$AC$66="Muy Baja",'Mapa final SI'!$AE$66="Catastrófico"),CONCATENATE("R10C",'Mapa final SI'!$S$66),"")</f>
        <v/>
      </c>
      <c r="AK55" s="243" t="str">
        <f>IF(AND('Mapa final SI'!$AC$67="Muy Baja",'Mapa final SI'!$AE$67="Catastrófico"),CONCATENATE("R10C",'Mapa final SI'!$S$67),"")</f>
        <v/>
      </c>
      <c r="AL55" s="243" t="str">
        <f>IF(AND('Mapa final SI'!$AC$68="Muy Baja",'Mapa final SI'!$AE$68="Catastrófico"),CONCATENATE("R10C",'Mapa final SI'!$S$68),"")</f>
        <v/>
      </c>
      <c r="AM55" s="244"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756" t="s">
        <v>585</v>
      </c>
      <c r="K56" s="757"/>
      <c r="L56" s="757"/>
      <c r="M56" s="757"/>
      <c r="N56" s="757"/>
      <c r="O56" s="758"/>
      <c r="P56" s="756" t="s">
        <v>586</v>
      </c>
      <c r="Q56" s="757"/>
      <c r="R56" s="757"/>
      <c r="S56" s="757"/>
      <c r="T56" s="757"/>
      <c r="U56" s="758"/>
      <c r="V56" s="756" t="s">
        <v>587</v>
      </c>
      <c r="W56" s="757"/>
      <c r="X56" s="757"/>
      <c r="Y56" s="757"/>
      <c r="Z56" s="757"/>
      <c r="AA56" s="758"/>
      <c r="AB56" s="756" t="s">
        <v>588</v>
      </c>
      <c r="AC56" s="802"/>
      <c r="AD56" s="757"/>
      <c r="AE56" s="757"/>
      <c r="AF56" s="757"/>
      <c r="AG56" s="758"/>
      <c r="AH56" s="756" t="s">
        <v>589</v>
      </c>
      <c r="AI56" s="757"/>
      <c r="AJ56" s="757"/>
      <c r="AK56" s="757"/>
      <c r="AL56" s="757"/>
      <c r="AM56" s="758"/>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59"/>
      <c r="K57" s="760"/>
      <c r="L57" s="760"/>
      <c r="M57" s="760"/>
      <c r="N57" s="760"/>
      <c r="O57" s="761"/>
      <c r="P57" s="759"/>
      <c r="Q57" s="760"/>
      <c r="R57" s="760"/>
      <c r="S57" s="760"/>
      <c r="T57" s="760"/>
      <c r="U57" s="761"/>
      <c r="V57" s="759"/>
      <c r="W57" s="760"/>
      <c r="X57" s="760"/>
      <c r="Y57" s="760"/>
      <c r="Z57" s="760"/>
      <c r="AA57" s="761"/>
      <c r="AB57" s="759"/>
      <c r="AC57" s="760"/>
      <c r="AD57" s="760"/>
      <c r="AE57" s="760"/>
      <c r="AF57" s="760"/>
      <c r="AG57" s="761"/>
      <c r="AH57" s="759"/>
      <c r="AI57" s="760"/>
      <c r="AJ57" s="760"/>
      <c r="AK57" s="760"/>
      <c r="AL57" s="760"/>
      <c r="AM57" s="761"/>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59"/>
      <c r="K58" s="760"/>
      <c r="L58" s="760"/>
      <c r="M58" s="760"/>
      <c r="N58" s="760"/>
      <c r="O58" s="761"/>
      <c r="P58" s="759"/>
      <c r="Q58" s="760"/>
      <c r="R58" s="760"/>
      <c r="S58" s="760"/>
      <c r="T58" s="760"/>
      <c r="U58" s="761"/>
      <c r="V58" s="759"/>
      <c r="W58" s="760"/>
      <c r="X58" s="760"/>
      <c r="Y58" s="760"/>
      <c r="Z58" s="760"/>
      <c r="AA58" s="761"/>
      <c r="AB58" s="759"/>
      <c r="AC58" s="760"/>
      <c r="AD58" s="760"/>
      <c r="AE58" s="760"/>
      <c r="AF58" s="760"/>
      <c r="AG58" s="761"/>
      <c r="AH58" s="759"/>
      <c r="AI58" s="760"/>
      <c r="AJ58" s="760"/>
      <c r="AK58" s="760"/>
      <c r="AL58" s="760"/>
      <c r="AM58" s="761"/>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59"/>
      <c r="K59" s="760"/>
      <c r="L59" s="760"/>
      <c r="M59" s="760"/>
      <c r="N59" s="760"/>
      <c r="O59" s="761"/>
      <c r="P59" s="759"/>
      <c r="Q59" s="760"/>
      <c r="R59" s="760"/>
      <c r="S59" s="760"/>
      <c r="T59" s="760"/>
      <c r="U59" s="761"/>
      <c r="V59" s="759"/>
      <c r="W59" s="760"/>
      <c r="X59" s="760"/>
      <c r="Y59" s="760"/>
      <c r="Z59" s="760"/>
      <c r="AA59" s="761"/>
      <c r="AB59" s="759"/>
      <c r="AC59" s="760"/>
      <c r="AD59" s="760"/>
      <c r="AE59" s="760"/>
      <c r="AF59" s="760"/>
      <c r="AG59" s="761"/>
      <c r="AH59" s="759"/>
      <c r="AI59" s="760"/>
      <c r="AJ59" s="760"/>
      <c r="AK59" s="760"/>
      <c r="AL59" s="760"/>
      <c r="AM59" s="761"/>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59"/>
      <c r="K60" s="760"/>
      <c r="L60" s="760"/>
      <c r="M60" s="760"/>
      <c r="N60" s="760"/>
      <c r="O60" s="761"/>
      <c r="P60" s="759"/>
      <c r="Q60" s="760"/>
      <c r="R60" s="760"/>
      <c r="S60" s="760"/>
      <c r="T60" s="760"/>
      <c r="U60" s="761"/>
      <c r="V60" s="759"/>
      <c r="W60" s="760"/>
      <c r="X60" s="760"/>
      <c r="Y60" s="760"/>
      <c r="Z60" s="760"/>
      <c r="AA60" s="761"/>
      <c r="AB60" s="759"/>
      <c r="AC60" s="760"/>
      <c r="AD60" s="760"/>
      <c r="AE60" s="760"/>
      <c r="AF60" s="760"/>
      <c r="AG60" s="761"/>
      <c r="AH60" s="759"/>
      <c r="AI60" s="760"/>
      <c r="AJ60" s="760"/>
      <c r="AK60" s="760"/>
      <c r="AL60" s="760"/>
      <c r="AM60" s="761"/>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62"/>
      <c r="K61" s="763"/>
      <c r="L61" s="763"/>
      <c r="M61" s="763"/>
      <c r="N61" s="763"/>
      <c r="O61" s="764"/>
      <c r="P61" s="762"/>
      <c r="Q61" s="763"/>
      <c r="R61" s="763"/>
      <c r="S61" s="763"/>
      <c r="T61" s="763"/>
      <c r="U61" s="764"/>
      <c r="V61" s="762"/>
      <c r="W61" s="763"/>
      <c r="X61" s="763"/>
      <c r="Y61" s="763"/>
      <c r="Z61" s="763"/>
      <c r="AA61" s="764"/>
      <c r="AB61" s="762"/>
      <c r="AC61" s="763"/>
      <c r="AD61" s="763"/>
      <c r="AE61" s="763"/>
      <c r="AF61" s="763"/>
      <c r="AG61" s="764"/>
      <c r="AH61" s="762"/>
      <c r="AI61" s="763"/>
      <c r="AJ61" s="763"/>
      <c r="AK61" s="763"/>
      <c r="AL61" s="763"/>
      <c r="AM61" s="76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14"/>
      <c r="AV63" s="14"/>
      <c r="AW63" s="14"/>
      <c r="AX63" s="14"/>
      <c r="AY63" s="14"/>
      <c r="AZ63" s="14"/>
      <c r="BA63" s="14"/>
      <c r="BB63" s="14"/>
      <c r="BC63" s="14"/>
      <c r="BD63" s="14"/>
      <c r="BE63" s="14"/>
      <c r="BF63" s="14"/>
      <c r="BG63" s="14"/>
      <c r="BH63" s="14"/>
    </row>
    <row r="64" spans="1:80" ht="15" customHeight="1" x14ac:dyDescent="0.25">
      <c r="A64" s="14"/>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FKfoABqfvV7olsMDoh0x9xQkcOzYwvYC+0CIJXNdvW7nlWix6Ihtkui6IlkezX7tC6MK250R6fYDRcibywwypg==" saltValue="6wsBv6RTQVLqgmffEz+B0g=="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O7" activePane="bottomRight" state="frozen"/>
      <selection activeCell="AK10" sqref="AK10:AP20"/>
      <selection pane="topRight" activeCell="AK10" sqref="AK10:AP20"/>
      <selection pane="bottomLeft" activeCell="AK10" sqref="AK10:AP20"/>
      <selection pane="bottomRight" activeCell="Q7" sqref="Q7:Q9"/>
    </sheetView>
  </sheetViews>
  <sheetFormatPr baseColWidth="10" defaultColWidth="11.42578125" defaultRowHeight="15" x14ac:dyDescent="0.25"/>
  <cols>
    <col min="1" max="1" width="4.140625" style="108" customWidth="1"/>
    <col min="2" max="2" width="15.5703125" style="39" bestFit="1" customWidth="1"/>
    <col min="3" max="3" width="36" style="39" customWidth="1"/>
    <col min="4" max="4" width="22.7109375" style="39" customWidth="1"/>
    <col min="5" max="5" width="35.85546875" style="39" customWidth="1"/>
    <col min="6" max="6" width="11.7109375" style="78" customWidth="1"/>
    <col min="7" max="8" width="10.28515625" style="78" customWidth="1"/>
    <col min="9" max="11" width="10.28515625" style="404" customWidth="1"/>
    <col min="12" max="12" width="13.140625" style="404" customWidth="1"/>
    <col min="13" max="13" width="71.28515625" style="39" customWidth="1"/>
    <col min="14" max="14" width="33.140625" style="39" customWidth="1"/>
    <col min="15" max="15" width="29.140625" style="39" customWidth="1"/>
    <col min="16" max="16" width="24.42578125" style="39" customWidth="1"/>
    <col min="17" max="17" width="41.85546875" style="39" customWidth="1"/>
    <col min="18" max="16384" width="11.42578125" style="39"/>
  </cols>
  <sheetData>
    <row r="1" spans="1:90" ht="33.75" customHeight="1" thickBot="1" x14ac:dyDescent="0.3">
      <c r="A1" s="107"/>
      <c r="B1" s="138"/>
      <c r="C1" s="147"/>
      <c r="D1" s="818" t="s">
        <v>591</v>
      </c>
      <c r="E1" s="806" t="s">
        <v>592</v>
      </c>
      <c r="F1" s="820"/>
      <c r="G1" s="820"/>
      <c r="H1" s="820"/>
      <c r="I1" s="820"/>
      <c r="J1" s="820"/>
      <c r="K1" s="820"/>
      <c r="L1" s="820"/>
      <c r="M1" s="820"/>
      <c r="N1" s="820"/>
      <c r="O1" s="820"/>
      <c r="P1" s="152" t="s">
        <v>593</v>
      </c>
      <c r="Q1" s="151" t="s">
        <v>1327</v>
      </c>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1"/>
      <c r="CK1" s="803" t="s">
        <v>594</v>
      </c>
      <c r="CL1" s="804"/>
    </row>
    <row r="2" spans="1:90" ht="24" customHeight="1" thickBot="1" x14ac:dyDescent="0.3">
      <c r="A2" s="107"/>
      <c r="B2" s="137"/>
      <c r="C2" s="148"/>
      <c r="D2" s="819"/>
      <c r="E2" s="806"/>
      <c r="F2" s="820"/>
      <c r="G2" s="820"/>
      <c r="H2" s="820"/>
      <c r="I2" s="820"/>
      <c r="J2" s="820"/>
      <c r="K2" s="820"/>
      <c r="L2" s="820"/>
      <c r="M2" s="820"/>
      <c r="N2" s="820"/>
      <c r="O2" s="820"/>
      <c r="P2" s="152" t="s">
        <v>595</v>
      </c>
      <c r="Q2" s="152" t="s">
        <v>596</v>
      </c>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1"/>
      <c r="CK2" s="803" t="s">
        <v>597</v>
      </c>
      <c r="CL2" s="804"/>
    </row>
    <row r="3" spans="1:90" s="102" customFormat="1" ht="36.75" customHeight="1" thickBot="1" x14ac:dyDescent="0.3">
      <c r="A3" s="107"/>
      <c r="B3" s="137"/>
      <c r="C3" s="149"/>
      <c r="D3" s="155" t="s">
        <v>598</v>
      </c>
      <c r="E3" s="805" t="s">
        <v>1385</v>
      </c>
      <c r="F3" s="805"/>
      <c r="G3" s="805"/>
      <c r="H3" s="805"/>
      <c r="I3" s="805"/>
      <c r="J3" s="805"/>
      <c r="K3" s="805"/>
      <c r="L3" s="805"/>
      <c r="M3" s="805"/>
      <c r="N3" s="805"/>
      <c r="O3" s="806"/>
      <c r="P3" s="152" t="s">
        <v>600</v>
      </c>
      <c r="Q3" s="153">
        <v>45817</v>
      </c>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1"/>
      <c r="CK3" s="807" t="s">
        <v>601</v>
      </c>
      <c r="CL3" s="808"/>
    </row>
    <row r="4" spans="1:90" ht="27" customHeight="1" x14ac:dyDescent="0.25">
      <c r="A4" s="107"/>
      <c r="B4" s="139"/>
      <c r="C4" s="140"/>
      <c r="D4" s="141"/>
      <c r="E4" s="809" t="s">
        <v>602</v>
      </c>
      <c r="F4" s="809"/>
      <c r="G4" s="809"/>
      <c r="H4" s="809"/>
      <c r="I4" s="809"/>
      <c r="J4" s="809"/>
      <c r="K4" s="809"/>
      <c r="L4" s="809"/>
      <c r="M4" s="809"/>
      <c r="N4" s="809"/>
      <c r="O4" s="809"/>
      <c r="P4" s="142"/>
      <c r="Q4" s="124"/>
    </row>
    <row r="5" spans="1:90" customFormat="1" ht="41.25" customHeight="1" thickBot="1" x14ac:dyDescent="0.3">
      <c r="A5" s="108"/>
      <c r="B5" s="364" t="s">
        <v>603</v>
      </c>
      <c r="C5" s="180" t="str">
        <f>IF('Mapa final SI'!E4="","",'Mapa final SI'!E4)</f>
        <v>Gestión de Bienes y Servicios</v>
      </c>
      <c r="D5" s="365"/>
      <c r="I5" s="13"/>
      <c r="J5" s="13"/>
      <c r="K5" s="13"/>
      <c r="L5" s="13"/>
      <c r="Q5" s="366"/>
    </row>
    <row r="6" spans="1:90" s="1" customFormat="1" ht="84.75" customHeight="1" x14ac:dyDescent="0.25">
      <c r="A6" s="322" t="s">
        <v>604</v>
      </c>
      <c r="B6" s="372" t="s">
        <v>254</v>
      </c>
      <c r="C6" s="355" t="s">
        <v>255</v>
      </c>
      <c r="D6" s="368" t="s">
        <v>535</v>
      </c>
      <c r="E6" s="369" t="s">
        <v>605</v>
      </c>
      <c r="F6" s="370" t="s">
        <v>576</v>
      </c>
      <c r="G6" s="370" t="s">
        <v>463</v>
      </c>
      <c r="H6" s="370" t="s">
        <v>606</v>
      </c>
      <c r="I6" s="370" t="s">
        <v>576</v>
      </c>
      <c r="J6" s="370" t="s">
        <v>463</v>
      </c>
      <c r="K6" s="370" t="s">
        <v>607</v>
      </c>
      <c r="L6" s="370" t="s">
        <v>608</v>
      </c>
      <c r="M6" s="355" t="s">
        <v>609</v>
      </c>
      <c r="N6" s="355" t="s">
        <v>610</v>
      </c>
      <c r="O6" s="355" t="s">
        <v>530</v>
      </c>
      <c r="P6" s="355" t="s">
        <v>611</v>
      </c>
      <c r="Q6" s="355" t="s">
        <v>612</v>
      </c>
      <c r="R6" s="371"/>
      <c r="S6" s="371"/>
      <c r="T6" s="371"/>
      <c r="U6" s="371"/>
      <c r="V6" s="371"/>
      <c r="W6" s="371"/>
      <c r="X6" s="371"/>
      <c r="Y6" s="371"/>
      <c r="Z6" s="371"/>
      <c r="AA6" s="371"/>
      <c r="AB6" s="371"/>
      <c r="AC6" s="371"/>
      <c r="AD6" s="371"/>
      <c r="AE6" s="371"/>
      <c r="AF6" s="371"/>
      <c r="AG6" s="371"/>
      <c r="AH6" s="371"/>
      <c r="AI6" s="371"/>
      <c r="AJ6" s="371"/>
      <c r="AK6" s="371"/>
      <c r="AL6" s="371"/>
      <c r="AM6" s="371"/>
      <c r="AN6" s="371"/>
      <c r="AO6" s="371"/>
      <c r="AP6" s="371"/>
      <c r="AQ6" s="371"/>
      <c r="AR6" s="371"/>
      <c r="AS6" s="371"/>
      <c r="AT6" s="371"/>
      <c r="AU6" s="371"/>
      <c r="AV6" s="371"/>
      <c r="AW6" s="371"/>
      <c r="AX6" s="371"/>
      <c r="AY6" s="371"/>
      <c r="AZ6" s="371"/>
      <c r="BA6" s="371"/>
      <c r="BB6" s="371"/>
      <c r="BC6" s="371"/>
      <c r="BD6" s="371"/>
      <c r="BE6" s="371"/>
      <c r="BF6" s="371"/>
      <c r="BG6" s="371"/>
      <c r="BH6" s="371"/>
      <c r="BI6" s="371"/>
      <c r="BJ6" s="371"/>
      <c r="BK6" s="371"/>
      <c r="BL6" s="371"/>
      <c r="BM6" s="371"/>
      <c r="BN6" s="371"/>
      <c r="BO6" s="371"/>
      <c r="BP6" s="371"/>
      <c r="BQ6" s="371"/>
      <c r="BR6" s="371"/>
      <c r="BS6" s="371"/>
      <c r="BT6" s="371"/>
      <c r="BU6" s="371"/>
      <c r="BV6" s="371"/>
      <c r="BW6" s="371"/>
      <c r="BX6" s="371"/>
      <c r="BY6" s="371"/>
      <c r="BZ6" s="371"/>
      <c r="CA6" s="371"/>
      <c r="CB6" s="371"/>
      <c r="CC6" s="371"/>
      <c r="CD6" s="371"/>
      <c r="CE6" s="371"/>
      <c r="CF6" s="371"/>
      <c r="CG6" s="371"/>
      <c r="CH6" s="371"/>
      <c r="CI6" s="371"/>
      <c r="CJ6" s="371"/>
      <c r="CK6" s="371"/>
      <c r="CL6" s="371"/>
    </row>
    <row r="7" spans="1:90" ht="69.75" customHeight="1" x14ac:dyDescent="0.25">
      <c r="A7" s="110" t="s">
        <v>613</v>
      </c>
      <c r="B7" s="810" t="s">
        <v>73</v>
      </c>
      <c r="C7" s="812" t="str">
        <f>IF('Mapa final SI'!G10="","",'Mapa final SI'!G10)</f>
        <v>Posibilidad de afectación económica y reputacional por la pérdida de integridad en las solicitudes, soportes y justificación de los trámites precontractuales, contractuales y postcontractuales, debido a una responsabilidad disciplinaria y fiscal por falsa motivación o soporte del trámite contractual en la Subdirección de Gestión Contractual</v>
      </c>
      <c r="D7" s="1018" t="s">
        <v>1386</v>
      </c>
      <c r="E7" s="812" t="str">
        <f>IF('Mapa final SI'!F10="","",'Mapa final SI'!F10)</f>
        <v>Responsabilidad disciplinaria y fiscal por falsa motivación o soporte del trámite contractual en la Subdirección de Gestión Contractual</v>
      </c>
      <c r="F7" s="816" t="str">
        <f>IF('Mapa final SI'!L10="","",'Mapa final SI'!L10)</f>
        <v>Alta</v>
      </c>
      <c r="G7" s="816" t="str">
        <f>IF('Mapa final SI'!P10="","",'Mapa final SI'!P10)</f>
        <v>Mayor</v>
      </c>
      <c r="H7" s="88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377" t="str">
        <f>IF('Mapa final SI'!AC10="","",'Mapa final SI'!AC10)</f>
        <v>Media</v>
      </c>
      <c r="J7" s="377" t="str">
        <f>IF('Mapa final SI'!AE10="","",'Mapa final SI'!AE10)</f>
        <v>Mayor</v>
      </c>
      <c r="K7" s="377"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377" t="str">
        <f>IF('Mapa final SI'!AH10="","",'Mapa final SI'!AH10)</f>
        <v/>
      </c>
      <c r="M7" s="321" t="str">
        <f>IF('Mapa final SI'!T10="","",'Mapa final SI'!T10)</f>
        <v xml:space="preserve">El profesional o contratista encargado del reparto de procesos y administración del correo electrónico de la Subdirección de Gestión Contractual verificará permanentemente que la procedencia de los documentos provengan de funcionarios autorizados en el Ministerio del Interior. Lo anterior se evidencia en la matriz de asignación de procesos. </v>
      </c>
      <c r="N7" s="375" t="s">
        <v>1387</v>
      </c>
      <c r="O7" s="375" t="s">
        <v>1388</v>
      </c>
      <c r="P7" s="375" t="s">
        <v>1301</v>
      </c>
      <c r="Q7" s="376" t="s">
        <v>1389</v>
      </c>
    </row>
    <row r="8" spans="1:90" ht="93.75" customHeight="1" x14ac:dyDescent="0.25">
      <c r="A8" s="110" t="s">
        <v>618</v>
      </c>
      <c r="B8" s="811"/>
      <c r="C8" s="813"/>
      <c r="D8" s="1019"/>
      <c r="E8" s="813"/>
      <c r="F8" s="817"/>
      <c r="G8" s="817"/>
      <c r="H8" s="884"/>
      <c r="I8" s="377" t="str">
        <f>IF('Mapa final SI'!AC11="","",'Mapa final SI'!AC11)</f>
        <v>Baja</v>
      </c>
      <c r="J8" s="377" t="str">
        <f>IF('Mapa final SI'!AE11="","",'Mapa final SI'!AE11)</f>
        <v>Mayor</v>
      </c>
      <c r="K8" s="377"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377" t="str">
        <f>IF('Mapa final SI'!AH11="","",'Mapa final SI'!AH11)</f>
        <v/>
      </c>
      <c r="M8" s="321" t="str">
        <f>IF('Mapa final SI'!T11="","",'Mapa final SI'!T11)</f>
        <v xml:space="preserve">El profesional o contratista encargado verificará permanentemente que todas las solicitudes se radiquen a través de la herramienta tecnológica habilitada por el Ministerio del Interior y el correo electrónico gestióncontractual@mininterior.gov.co. Lo anterior se evidencia con la muestra tomada de las solicitudes radicadas en la herramienta tecnológica del ministerio del interior o el correo electrónico de la SGC. </v>
      </c>
      <c r="N8" s="375" t="s">
        <v>1390</v>
      </c>
      <c r="O8" s="375" t="s">
        <v>1391</v>
      </c>
      <c r="P8" s="375" t="s">
        <v>1301</v>
      </c>
      <c r="Q8" s="376" t="s">
        <v>1392</v>
      </c>
    </row>
    <row r="9" spans="1:90" ht="69" customHeight="1" x14ac:dyDescent="0.25">
      <c r="A9" s="110" t="s">
        <v>622</v>
      </c>
      <c r="B9" s="811"/>
      <c r="C9" s="813"/>
      <c r="D9" s="1019"/>
      <c r="E9" s="813"/>
      <c r="F9" s="817"/>
      <c r="G9" s="817"/>
      <c r="H9" s="884"/>
      <c r="I9" s="377" t="str">
        <f>IF('Mapa final SI'!AC12="","",'Mapa final SI'!AC12)</f>
        <v>Muy Baja</v>
      </c>
      <c r="J9" s="377" t="str">
        <f>IF('Mapa final SI'!AE12="","",'Mapa final SI'!AE12)</f>
        <v>Mayor</v>
      </c>
      <c r="K9" s="377" t="str">
        <f t="shared" si="0"/>
        <v>Alto</v>
      </c>
      <c r="L9" s="377" t="str">
        <f>IF('Mapa final SI'!AH12="","",'Mapa final SI'!AH12)</f>
        <v>Reducir (mitigar)</v>
      </c>
      <c r="M9" s="321" t="str">
        <f>IF('Mapa final SI'!T12="","",'Mapa final SI'!T12)</f>
        <v xml:space="preserve">El profesional o contratista encargado del trámite contractual verificará permanentemente dentro de sus competencias la veracidad de los documentos radicados en la solicitud. Lo anterior se evidencia con la muestra tomada de la trazabilidad de correos electrónicos remitidos a las áreas. </v>
      </c>
      <c r="N9" s="375" t="s">
        <v>1393</v>
      </c>
      <c r="O9" s="375" t="s">
        <v>1388</v>
      </c>
      <c r="P9" s="375" t="s">
        <v>1301</v>
      </c>
      <c r="Q9" s="376" t="s">
        <v>1394</v>
      </c>
    </row>
    <row r="10" spans="1:90" ht="43.5" customHeight="1" x14ac:dyDescent="0.25">
      <c r="A10" s="110" t="s">
        <v>626</v>
      </c>
      <c r="B10" s="811"/>
      <c r="C10" s="813"/>
      <c r="D10" s="1019"/>
      <c r="E10" s="813"/>
      <c r="F10" s="817"/>
      <c r="G10" s="817"/>
      <c r="H10" s="884"/>
      <c r="I10" s="377" t="str">
        <f>IF('Mapa final SI'!AC13="","",'Mapa final SI'!AC13)</f>
        <v/>
      </c>
      <c r="J10" s="377" t="str">
        <f>IF('Mapa final SI'!AE13="","",'Mapa final SI'!AE13)</f>
        <v/>
      </c>
      <c r="K10" s="377" t="str">
        <f t="shared" si="0"/>
        <v/>
      </c>
      <c r="L10" s="377" t="str">
        <f>IF('Mapa final SI'!AH13="","",'Mapa final SI'!AH13)</f>
        <v/>
      </c>
      <c r="M10" s="321" t="str">
        <f>IF('Mapa final SI'!T13="","",'Mapa final SI'!T13)</f>
        <v/>
      </c>
      <c r="N10" s="375"/>
      <c r="O10" s="375"/>
      <c r="P10" s="375"/>
      <c r="Q10" s="376"/>
    </row>
    <row r="11" spans="1:90" ht="43.5" customHeight="1" x14ac:dyDescent="0.25">
      <c r="A11" s="110" t="s">
        <v>627</v>
      </c>
      <c r="B11" s="811"/>
      <c r="C11" s="813"/>
      <c r="D11" s="1019"/>
      <c r="E11" s="813"/>
      <c r="F11" s="817"/>
      <c r="G11" s="817"/>
      <c r="H11" s="884"/>
      <c r="I11" s="377" t="str">
        <f>IF('Mapa final SI'!AC14="","",'Mapa final SI'!AC14)</f>
        <v/>
      </c>
      <c r="J11" s="377" t="str">
        <f>IF('Mapa final SI'!AE14="","",'Mapa final SI'!AE14)</f>
        <v/>
      </c>
      <c r="K11" s="377" t="str">
        <f t="shared" si="0"/>
        <v/>
      </c>
      <c r="L11" s="377" t="str">
        <f>IF('Mapa final SI'!AH14="","",'Mapa final SI'!AH14)</f>
        <v/>
      </c>
      <c r="M11" s="321" t="str">
        <f>IF('Mapa final SI'!T14="","",'Mapa final SI'!T14)</f>
        <v/>
      </c>
      <c r="N11" s="375"/>
      <c r="O11" s="375"/>
      <c r="P11" s="375"/>
      <c r="Q11" s="376"/>
    </row>
    <row r="12" spans="1:90" ht="43.5" customHeight="1" x14ac:dyDescent="0.25">
      <c r="A12" s="110" t="s">
        <v>628</v>
      </c>
      <c r="B12" s="811"/>
      <c r="C12" s="813"/>
      <c r="D12" s="1019"/>
      <c r="E12" s="813"/>
      <c r="F12" s="817"/>
      <c r="G12" s="817"/>
      <c r="H12" s="885"/>
      <c r="I12" s="377" t="str">
        <f>IF('Mapa final SI'!AC15="","",'Mapa final SI'!AC15)</f>
        <v/>
      </c>
      <c r="J12" s="377" t="str">
        <f>IF('Mapa final SI'!AE15="","",'Mapa final SI'!AE15)</f>
        <v/>
      </c>
      <c r="K12" s="377" t="str">
        <f t="shared" si="0"/>
        <v/>
      </c>
      <c r="L12" s="377" t="str">
        <f>IF('Mapa final SI'!AH15="","",'Mapa final SI'!AH15)</f>
        <v/>
      </c>
      <c r="M12" s="321" t="str">
        <f>IF('Mapa final SI'!T15="","",'Mapa final SI'!T15)</f>
        <v/>
      </c>
      <c r="N12" s="375"/>
      <c r="O12" s="375"/>
      <c r="P12" s="375"/>
      <c r="Q12" s="376"/>
    </row>
    <row r="13" spans="1:90" ht="43.5" customHeight="1" x14ac:dyDescent="0.25">
      <c r="A13" s="110" t="s">
        <v>629</v>
      </c>
      <c r="B13" s="810"/>
      <c r="C13" s="812" t="str">
        <f>IF('Mapa final SI'!G16="","",'Mapa final SI'!G16)</f>
        <v/>
      </c>
      <c r="D13" s="814"/>
      <c r="E13" s="812" t="str">
        <f>IF('Mapa final SI'!F16="","",'Mapa final SI'!F16)</f>
        <v/>
      </c>
      <c r="F13" s="816" t="str">
        <f>IF('Mapa final SI'!L16="","",'Mapa final SI'!L16)</f>
        <v/>
      </c>
      <c r="G13" s="816" t="str">
        <f>IF('Mapa final SI'!P16="","",'Mapa final SI'!P16)</f>
        <v/>
      </c>
      <c r="H13" s="884"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77" t="str">
        <f>IF('Mapa final SI'!AC16="","",'Mapa final SI'!AC16)</f>
        <v/>
      </c>
      <c r="J13" s="377" t="str">
        <f>IF('Mapa final SI'!AE16="","",'Mapa final SI'!AE16)</f>
        <v/>
      </c>
      <c r="K13" s="377" t="str">
        <f t="shared" si="0"/>
        <v/>
      </c>
      <c r="L13" s="377" t="str">
        <f>IF('Mapa final SI'!AH16="","",'Mapa final SI'!AH16)</f>
        <v/>
      </c>
      <c r="M13" s="321" t="str">
        <f>IF('Mapa final SI'!T16="","",'Mapa final SI'!T16)</f>
        <v/>
      </c>
      <c r="N13" s="375"/>
      <c r="O13" s="375"/>
      <c r="P13" s="375"/>
      <c r="Q13" s="376"/>
    </row>
    <row r="14" spans="1:90" ht="43.5" customHeight="1" x14ac:dyDescent="0.25">
      <c r="A14" s="110" t="s">
        <v>634</v>
      </c>
      <c r="B14" s="811"/>
      <c r="C14" s="813"/>
      <c r="D14" s="815"/>
      <c r="E14" s="813"/>
      <c r="F14" s="817"/>
      <c r="G14" s="817"/>
      <c r="H14" s="884"/>
      <c r="I14" s="377" t="str">
        <f>IF('Mapa final SI'!AC17="","",'Mapa final SI'!AC17)</f>
        <v/>
      </c>
      <c r="J14" s="377" t="str">
        <f>IF('Mapa final SI'!AE17="","",'Mapa final SI'!AE17)</f>
        <v/>
      </c>
      <c r="K14" s="377" t="str">
        <f t="shared" si="0"/>
        <v/>
      </c>
      <c r="L14" s="377" t="str">
        <f>IF('Mapa final SI'!AH17="","",'Mapa final SI'!AH17)</f>
        <v/>
      </c>
      <c r="M14" s="321" t="str">
        <f>IF('Mapa final SI'!T17="","",'Mapa final SI'!T17)</f>
        <v/>
      </c>
      <c r="N14" s="375"/>
      <c r="O14" s="375"/>
      <c r="P14" s="375"/>
      <c r="Q14" s="376"/>
    </row>
    <row r="15" spans="1:90" ht="43.5" customHeight="1" x14ac:dyDescent="0.25">
      <c r="A15" s="110" t="s">
        <v>637</v>
      </c>
      <c r="B15" s="811"/>
      <c r="C15" s="813"/>
      <c r="D15" s="815"/>
      <c r="E15" s="813"/>
      <c r="F15" s="817"/>
      <c r="G15" s="817"/>
      <c r="H15" s="884"/>
      <c r="I15" s="377" t="str">
        <f>IF('Mapa final SI'!AC18="","",'Mapa final SI'!AC18)</f>
        <v/>
      </c>
      <c r="J15" s="377" t="str">
        <f>IF('Mapa final SI'!AE18="","",'Mapa final SI'!AE18)</f>
        <v/>
      </c>
      <c r="K15" s="377" t="str">
        <f t="shared" si="0"/>
        <v/>
      </c>
      <c r="L15" s="377" t="str">
        <f>IF('Mapa final SI'!AH18="","",'Mapa final SI'!AH18)</f>
        <v/>
      </c>
      <c r="M15" s="321" t="str">
        <f>IF('Mapa final SI'!T18="","",'Mapa final SI'!T18)</f>
        <v/>
      </c>
      <c r="N15" s="375"/>
      <c r="O15" s="375"/>
      <c r="P15" s="375"/>
      <c r="Q15" s="376"/>
    </row>
    <row r="16" spans="1:90" ht="43.5" customHeight="1" x14ac:dyDescent="0.25">
      <c r="A16" s="110" t="s">
        <v>638</v>
      </c>
      <c r="B16" s="811"/>
      <c r="C16" s="813"/>
      <c r="D16" s="815"/>
      <c r="E16" s="813"/>
      <c r="F16" s="817"/>
      <c r="G16" s="817"/>
      <c r="H16" s="884"/>
      <c r="I16" s="377" t="str">
        <f>IF('Mapa final SI'!AC19="","",'Mapa final SI'!AC19)</f>
        <v/>
      </c>
      <c r="J16" s="377" t="str">
        <f>IF('Mapa final SI'!AE19="","",'Mapa final SI'!AE19)</f>
        <v/>
      </c>
      <c r="K16" s="377" t="str">
        <f t="shared" si="0"/>
        <v/>
      </c>
      <c r="L16" s="377" t="str">
        <f>IF('Mapa final SI'!AH19="","",'Mapa final SI'!AH19)</f>
        <v/>
      </c>
      <c r="M16" s="321" t="str">
        <f>IF('Mapa final SI'!T19="","",'Mapa final SI'!T19)</f>
        <v/>
      </c>
      <c r="N16" s="375"/>
      <c r="O16" s="375"/>
      <c r="P16" s="375"/>
      <c r="Q16" s="376"/>
    </row>
    <row r="17" spans="1:17" ht="43.5" customHeight="1" x14ac:dyDescent="0.25">
      <c r="A17" s="110" t="s">
        <v>639</v>
      </c>
      <c r="B17" s="811"/>
      <c r="C17" s="813"/>
      <c r="D17" s="815"/>
      <c r="E17" s="813"/>
      <c r="F17" s="817"/>
      <c r="G17" s="817"/>
      <c r="H17" s="884"/>
      <c r="I17" s="377" t="str">
        <f>IF('Mapa final SI'!AC20="","",'Mapa final SI'!AC20)</f>
        <v/>
      </c>
      <c r="J17" s="377" t="str">
        <f>IF('Mapa final SI'!AE20="","",'Mapa final SI'!AE20)</f>
        <v/>
      </c>
      <c r="K17" s="377" t="str">
        <f t="shared" si="0"/>
        <v/>
      </c>
      <c r="L17" s="377" t="str">
        <f>IF('Mapa final SI'!AH20="","",'Mapa final SI'!AH20)</f>
        <v/>
      </c>
      <c r="M17" s="321" t="str">
        <f>IF('Mapa final SI'!T20="","",'Mapa final SI'!T20)</f>
        <v/>
      </c>
      <c r="N17" s="375"/>
      <c r="O17" s="375"/>
      <c r="P17" s="375"/>
      <c r="Q17" s="376"/>
    </row>
    <row r="18" spans="1:17" ht="43.5" customHeight="1" x14ac:dyDescent="0.25">
      <c r="A18" s="110" t="s">
        <v>640</v>
      </c>
      <c r="B18" s="811"/>
      <c r="C18" s="813"/>
      <c r="D18" s="815"/>
      <c r="E18" s="813"/>
      <c r="F18" s="817"/>
      <c r="G18" s="817"/>
      <c r="H18" s="885"/>
      <c r="I18" s="377" t="str">
        <f>IF('Mapa final SI'!AC21="","",'Mapa final SI'!AC21)</f>
        <v/>
      </c>
      <c r="J18" s="377" t="str">
        <f>IF('Mapa final SI'!AE21="","",'Mapa final SI'!AE21)</f>
        <v/>
      </c>
      <c r="K18" s="377" t="str">
        <f t="shared" si="0"/>
        <v/>
      </c>
      <c r="L18" s="377" t="str">
        <f>IF('Mapa final SI'!AH21="","",'Mapa final SI'!AH21)</f>
        <v/>
      </c>
      <c r="M18" s="321" t="str">
        <f>IF('Mapa final SI'!T21="","",'Mapa final SI'!T21)</f>
        <v/>
      </c>
      <c r="N18" s="375"/>
      <c r="O18" s="375"/>
      <c r="P18" s="375"/>
      <c r="Q18" s="376"/>
    </row>
    <row r="19" spans="1:17" ht="43.5" customHeight="1" x14ac:dyDescent="0.25">
      <c r="A19" s="110" t="s">
        <v>641</v>
      </c>
      <c r="B19" s="810"/>
      <c r="C19" s="812" t="str">
        <f>IF('Mapa final SI'!G22="","",'Mapa final SI'!G22)</f>
        <v/>
      </c>
      <c r="D19" s="814"/>
      <c r="E19" s="812" t="str">
        <f>IF('Mapa final SI'!F22="","",'Mapa final SI'!F22)</f>
        <v/>
      </c>
      <c r="F19" s="816" t="str">
        <f>IF('Mapa final SI'!L22="","",'Mapa final SI'!L22)</f>
        <v/>
      </c>
      <c r="G19" s="816" t="str">
        <f>IF('Mapa final SI'!P22="","",'Mapa final SI'!P22)</f>
        <v/>
      </c>
      <c r="H19" s="884"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77" t="str">
        <f>IF('Mapa final SI'!AC22="","",'Mapa final SI'!AC22)</f>
        <v/>
      </c>
      <c r="J19" s="377" t="str">
        <f>IF('Mapa final SI'!AE22="","",'Mapa final SI'!AE22)</f>
        <v/>
      </c>
      <c r="K19" s="377" t="str">
        <f t="shared" si="0"/>
        <v/>
      </c>
      <c r="L19" s="377" t="str">
        <f>IF('Mapa final SI'!AH22="","",'Mapa final SI'!AH22)</f>
        <v/>
      </c>
      <c r="M19" s="321" t="str">
        <f>IF('Mapa final SI'!T22="","",'Mapa final SI'!T22)</f>
        <v/>
      </c>
      <c r="N19" s="375"/>
      <c r="O19" s="375"/>
      <c r="P19" s="375"/>
      <c r="Q19" s="376"/>
    </row>
    <row r="20" spans="1:17" ht="43.5" customHeight="1" x14ac:dyDescent="0.25">
      <c r="A20" s="110" t="s">
        <v>642</v>
      </c>
      <c r="B20" s="811"/>
      <c r="C20" s="813"/>
      <c r="D20" s="815"/>
      <c r="E20" s="813"/>
      <c r="F20" s="817"/>
      <c r="G20" s="817"/>
      <c r="H20" s="884"/>
      <c r="I20" s="377" t="str">
        <f>IF('Mapa final SI'!AC23="","",'Mapa final SI'!AC23)</f>
        <v/>
      </c>
      <c r="J20" s="377" t="str">
        <f>IF('Mapa final SI'!AE23="","",'Mapa final SI'!AE23)</f>
        <v/>
      </c>
      <c r="K20" s="377" t="str">
        <f t="shared" si="0"/>
        <v/>
      </c>
      <c r="L20" s="377" t="str">
        <f>IF('Mapa final SI'!AH23="","",'Mapa final SI'!AH23)</f>
        <v/>
      </c>
      <c r="M20" s="321" t="str">
        <f>IF('Mapa final SI'!T23="","",'Mapa final SI'!T23)</f>
        <v/>
      </c>
      <c r="N20" s="375"/>
      <c r="O20" s="375"/>
      <c r="P20" s="375"/>
      <c r="Q20" s="376"/>
    </row>
    <row r="21" spans="1:17" ht="43.5" customHeight="1" x14ac:dyDescent="0.25">
      <c r="A21" s="110" t="s">
        <v>643</v>
      </c>
      <c r="B21" s="811"/>
      <c r="C21" s="813"/>
      <c r="D21" s="815"/>
      <c r="E21" s="813"/>
      <c r="F21" s="817"/>
      <c r="G21" s="817"/>
      <c r="H21" s="884"/>
      <c r="I21" s="377" t="str">
        <f>IF('Mapa final SI'!AC24="","",'Mapa final SI'!AC24)</f>
        <v/>
      </c>
      <c r="J21" s="377" t="str">
        <f>IF('Mapa final SI'!AE24="","",'Mapa final SI'!AE24)</f>
        <v/>
      </c>
      <c r="K21" s="377" t="str">
        <f t="shared" si="0"/>
        <v/>
      </c>
      <c r="L21" s="377" t="str">
        <f>IF('Mapa final SI'!AH24="","",'Mapa final SI'!AH24)</f>
        <v/>
      </c>
      <c r="M21" s="321" t="str">
        <f>IF('Mapa final SI'!T24="","",'Mapa final SI'!T24)</f>
        <v/>
      </c>
      <c r="N21" s="375"/>
      <c r="O21" s="375"/>
      <c r="P21" s="375"/>
      <c r="Q21" s="376"/>
    </row>
    <row r="22" spans="1:17" ht="43.5" customHeight="1" x14ac:dyDescent="0.25">
      <c r="A22" s="110" t="s">
        <v>644</v>
      </c>
      <c r="B22" s="811"/>
      <c r="C22" s="813"/>
      <c r="D22" s="815"/>
      <c r="E22" s="813"/>
      <c r="F22" s="817"/>
      <c r="G22" s="817"/>
      <c r="H22" s="884"/>
      <c r="I22" s="377" t="str">
        <f>IF('Mapa final SI'!AC25="","",'Mapa final SI'!AC25)</f>
        <v/>
      </c>
      <c r="J22" s="377" t="str">
        <f>IF('Mapa final SI'!AE25="","",'Mapa final SI'!AE25)</f>
        <v/>
      </c>
      <c r="K22" s="377" t="str">
        <f t="shared" si="0"/>
        <v/>
      </c>
      <c r="L22" s="377" t="str">
        <f>IF('Mapa final SI'!AH25="","",'Mapa final SI'!AH25)</f>
        <v/>
      </c>
      <c r="M22" s="321" t="str">
        <f>IF('Mapa final SI'!T25="","",'Mapa final SI'!T25)</f>
        <v/>
      </c>
      <c r="N22" s="375"/>
      <c r="O22" s="375"/>
      <c r="P22" s="375"/>
      <c r="Q22" s="376"/>
    </row>
    <row r="23" spans="1:17" ht="43.5" customHeight="1" x14ac:dyDescent="0.25">
      <c r="A23" s="110" t="s">
        <v>645</v>
      </c>
      <c r="B23" s="811"/>
      <c r="C23" s="813"/>
      <c r="D23" s="815"/>
      <c r="E23" s="813"/>
      <c r="F23" s="817"/>
      <c r="G23" s="817"/>
      <c r="H23" s="884"/>
      <c r="I23" s="377" t="str">
        <f>IF('Mapa final SI'!AC26="","",'Mapa final SI'!AC26)</f>
        <v/>
      </c>
      <c r="J23" s="377" t="str">
        <f>IF('Mapa final SI'!AE26="","",'Mapa final SI'!AE26)</f>
        <v/>
      </c>
      <c r="K23" s="377" t="str">
        <f t="shared" si="0"/>
        <v/>
      </c>
      <c r="L23" s="377" t="str">
        <f>IF('Mapa final SI'!AH26="","",'Mapa final SI'!AH26)</f>
        <v/>
      </c>
      <c r="M23" s="321" t="str">
        <f>IF('Mapa final SI'!T26="","",'Mapa final SI'!T26)</f>
        <v/>
      </c>
      <c r="N23" s="375"/>
      <c r="O23" s="375"/>
      <c r="P23" s="375"/>
      <c r="Q23" s="376"/>
    </row>
    <row r="24" spans="1:17" ht="43.5" customHeight="1" x14ac:dyDescent="0.25">
      <c r="A24" s="110" t="s">
        <v>646</v>
      </c>
      <c r="B24" s="811"/>
      <c r="C24" s="813"/>
      <c r="D24" s="815"/>
      <c r="E24" s="813"/>
      <c r="F24" s="817"/>
      <c r="G24" s="817"/>
      <c r="H24" s="885"/>
      <c r="I24" s="377" t="str">
        <f>IF('Mapa final SI'!AC27="","",'Mapa final SI'!AC27)</f>
        <v/>
      </c>
      <c r="J24" s="377" t="str">
        <f>IF('Mapa final SI'!AE27="","",'Mapa final SI'!AE27)</f>
        <v/>
      </c>
      <c r="K24" s="377" t="str">
        <f t="shared" si="0"/>
        <v/>
      </c>
      <c r="L24" s="377" t="str">
        <f>IF('Mapa final SI'!AH27="","",'Mapa final SI'!AH27)</f>
        <v/>
      </c>
      <c r="M24" s="321" t="str">
        <f>IF('Mapa final SI'!T27="","",'Mapa final SI'!T27)</f>
        <v/>
      </c>
      <c r="N24" s="375"/>
      <c r="O24" s="375"/>
      <c r="P24" s="375"/>
      <c r="Q24" s="376"/>
    </row>
    <row r="25" spans="1:17" ht="43.5" customHeight="1" x14ac:dyDescent="0.25">
      <c r="A25" s="110" t="s">
        <v>647</v>
      </c>
      <c r="B25" s="810"/>
      <c r="C25" s="812" t="str">
        <f>IF('Mapa final SI'!G28="","",'Mapa final SI'!G28)</f>
        <v/>
      </c>
      <c r="D25" s="814"/>
      <c r="E25" s="812" t="str">
        <f>IF('Mapa final SI'!F28="","",'Mapa final SI'!F28)</f>
        <v/>
      </c>
      <c r="F25" s="816" t="str">
        <f>IF('Mapa final SI'!L28="","",'Mapa final SI'!L28)</f>
        <v/>
      </c>
      <c r="G25" s="816" t="str">
        <f>IF('Mapa final SI'!P28="","",'Mapa final SI'!P28)</f>
        <v/>
      </c>
      <c r="H25" s="884"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77" t="str">
        <f>IF('Mapa final SI'!AC28="","",'Mapa final SI'!AC28)</f>
        <v/>
      </c>
      <c r="J25" s="377" t="str">
        <f>IF('Mapa final SI'!AE28="","",'Mapa final SI'!AE28)</f>
        <v/>
      </c>
      <c r="K25" s="377" t="str">
        <f t="shared" si="0"/>
        <v/>
      </c>
      <c r="L25" s="377" t="str">
        <f>IF('Mapa final SI'!AH28="","",'Mapa final SI'!AH28)</f>
        <v/>
      </c>
      <c r="M25" s="321" t="str">
        <f>IF('Mapa final SI'!T28="","",'Mapa final SI'!T28)</f>
        <v/>
      </c>
      <c r="N25" s="375"/>
      <c r="O25" s="375"/>
      <c r="P25" s="375"/>
      <c r="Q25" s="376"/>
    </row>
    <row r="26" spans="1:17" ht="43.5" customHeight="1" x14ac:dyDescent="0.25">
      <c r="A26" s="110" t="s">
        <v>648</v>
      </c>
      <c r="B26" s="811"/>
      <c r="C26" s="813"/>
      <c r="D26" s="815"/>
      <c r="E26" s="813"/>
      <c r="F26" s="817"/>
      <c r="G26" s="817"/>
      <c r="H26" s="884"/>
      <c r="I26" s="377" t="str">
        <f>IF('Mapa final SI'!AC29="","",'Mapa final SI'!AC29)</f>
        <v/>
      </c>
      <c r="J26" s="377" t="str">
        <f>IF('Mapa final SI'!AE29="","",'Mapa final SI'!AE29)</f>
        <v/>
      </c>
      <c r="K26" s="377" t="str">
        <f t="shared" si="0"/>
        <v/>
      </c>
      <c r="L26" s="377" t="str">
        <f>IF('Mapa final SI'!AH29="","",'Mapa final SI'!AH29)</f>
        <v/>
      </c>
      <c r="M26" s="321" t="str">
        <f>IF('Mapa final SI'!T29="","",'Mapa final SI'!T29)</f>
        <v/>
      </c>
      <c r="N26" s="375"/>
      <c r="O26" s="375"/>
      <c r="P26" s="375"/>
      <c r="Q26" s="376"/>
    </row>
    <row r="27" spans="1:17" ht="43.5" customHeight="1" x14ac:dyDescent="0.25">
      <c r="A27" s="110" t="s">
        <v>649</v>
      </c>
      <c r="B27" s="811"/>
      <c r="C27" s="813"/>
      <c r="D27" s="815"/>
      <c r="E27" s="813"/>
      <c r="F27" s="817"/>
      <c r="G27" s="817"/>
      <c r="H27" s="884"/>
      <c r="I27" s="377" t="str">
        <f>IF('Mapa final SI'!AC30="","",'Mapa final SI'!AC30)</f>
        <v/>
      </c>
      <c r="J27" s="377" t="str">
        <f>IF('Mapa final SI'!AE30="","",'Mapa final SI'!AE30)</f>
        <v/>
      </c>
      <c r="K27" s="377" t="str">
        <f t="shared" si="0"/>
        <v/>
      </c>
      <c r="L27" s="377" t="str">
        <f>IF('Mapa final SI'!AH30="","",'Mapa final SI'!AH30)</f>
        <v/>
      </c>
      <c r="M27" s="321" t="str">
        <f>IF('Mapa final SI'!T30="","",'Mapa final SI'!T30)</f>
        <v/>
      </c>
      <c r="N27" s="375"/>
      <c r="O27" s="375"/>
      <c r="P27" s="375"/>
      <c r="Q27" s="376"/>
    </row>
    <row r="28" spans="1:17" ht="43.5" customHeight="1" x14ac:dyDescent="0.25">
      <c r="A28" s="110" t="s">
        <v>650</v>
      </c>
      <c r="B28" s="811"/>
      <c r="C28" s="813"/>
      <c r="D28" s="815"/>
      <c r="E28" s="813"/>
      <c r="F28" s="817"/>
      <c r="G28" s="817"/>
      <c r="H28" s="884"/>
      <c r="I28" s="377" t="str">
        <f>IF('Mapa final SI'!AC31="","",'Mapa final SI'!AC31)</f>
        <v/>
      </c>
      <c r="J28" s="377" t="str">
        <f>IF('Mapa final SI'!AE31="","",'Mapa final SI'!AE31)</f>
        <v/>
      </c>
      <c r="K28" s="377" t="str">
        <f t="shared" si="0"/>
        <v/>
      </c>
      <c r="L28" s="377" t="str">
        <f>IF('Mapa final SI'!AH31="","",'Mapa final SI'!AH31)</f>
        <v/>
      </c>
      <c r="M28" s="321" t="str">
        <f>IF('Mapa final SI'!T31="","",'Mapa final SI'!T31)</f>
        <v/>
      </c>
      <c r="N28" s="375"/>
      <c r="O28" s="375"/>
      <c r="P28" s="375"/>
      <c r="Q28" s="376"/>
    </row>
    <row r="29" spans="1:17" ht="43.5" customHeight="1" x14ac:dyDescent="0.25">
      <c r="A29" s="110" t="s">
        <v>651</v>
      </c>
      <c r="B29" s="811"/>
      <c r="C29" s="813"/>
      <c r="D29" s="815"/>
      <c r="E29" s="813"/>
      <c r="F29" s="817"/>
      <c r="G29" s="817"/>
      <c r="H29" s="884"/>
      <c r="I29" s="377" t="str">
        <f>IF('Mapa final SI'!AC32="","",'Mapa final SI'!AC32)</f>
        <v/>
      </c>
      <c r="J29" s="377" t="str">
        <f>IF('Mapa final SI'!AE32="","",'Mapa final SI'!AE32)</f>
        <v/>
      </c>
      <c r="K29" s="377" t="str">
        <f t="shared" si="0"/>
        <v/>
      </c>
      <c r="L29" s="377" t="str">
        <f>IF('Mapa final SI'!AH32="","",'Mapa final SI'!AH32)</f>
        <v/>
      </c>
      <c r="M29" s="321" t="str">
        <f>IF('Mapa final SI'!T32="","",'Mapa final SI'!T32)</f>
        <v/>
      </c>
      <c r="N29" s="375"/>
      <c r="O29" s="375"/>
      <c r="P29" s="375"/>
      <c r="Q29" s="376"/>
    </row>
    <row r="30" spans="1:17" ht="43.5" customHeight="1" x14ac:dyDescent="0.25">
      <c r="A30" s="110" t="s">
        <v>652</v>
      </c>
      <c r="B30" s="811"/>
      <c r="C30" s="813"/>
      <c r="D30" s="815"/>
      <c r="E30" s="813"/>
      <c r="F30" s="817"/>
      <c r="G30" s="817"/>
      <c r="H30" s="885"/>
      <c r="I30" s="377" t="str">
        <f>IF('Mapa final SI'!AC33="","",'Mapa final SI'!AC33)</f>
        <v/>
      </c>
      <c r="J30" s="377" t="str">
        <f>IF('Mapa final SI'!AE33="","",'Mapa final SI'!AE33)</f>
        <v/>
      </c>
      <c r="K30" s="377" t="str">
        <f t="shared" si="0"/>
        <v/>
      </c>
      <c r="L30" s="377" t="str">
        <f>IF('Mapa final SI'!AH33="","",'Mapa final SI'!AH33)</f>
        <v/>
      </c>
      <c r="M30" s="321" t="str">
        <f>IF('Mapa final SI'!T33="","",'Mapa final SI'!T33)</f>
        <v/>
      </c>
      <c r="N30" s="375"/>
      <c r="O30" s="375"/>
      <c r="P30" s="375"/>
      <c r="Q30" s="376"/>
    </row>
    <row r="31" spans="1:17" ht="43.5" customHeight="1" x14ac:dyDescent="0.25">
      <c r="A31" s="110" t="s">
        <v>653</v>
      </c>
      <c r="B31" s="810"/>
      <c r="C31" s="812" t="str">
        <f>IF('Mapa final SI'!G34="","",'Mapa final SI'!G34)</f>
        <v/>
      </c>
      <c r="D31" s="814"/>
      <c r="E31" s="812" t="str">
        <f>IF('Mapa final SI'!F34="","",'Mapa final SI'!F34)</f>
        <v/>
      </c>
      <c r="F31" s="816" t="str">
        <f>IF('Mapa final SI'!L34="","",'Mapa final SI'!L34)</f>
        <v/>
      </c>
      <c r="G31" s="816" t="str">
        <f>IF('Mapa final SI'!P34="","",'Mapa final SI'!P34)</f>
        <v/>
      </c>
      <c r="H31" s="884"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77" t="str">
        <f>IF('Mapa final SI'!AC34="","",'Mapa final SI'!AC34)</f>
        <v/>
      </c>
      <c r="J31" s="377" t="str">
        <f>IF('Mapa final SI'!AE34="","",'Mapa final SI'!AE34)</f>
        <v/>
      </c>
      <c r="K31" s="377" t="str">
        <f t="shared" si="0"/>
        <v/>
      </c>
      <c r="L31" s="377" t="str">
        <f>IF('Mapa final SI'!AH34="","",'Mapa final SI'!AH34)</f>
        <v/>
      </c>
      <c r="M31" s="321" t="str">
        <f>IF('Mapa final SI'!T34="","",'Mapa final SI'!T34)</f>
        <v/>
      </c>
      <c r="N31" s="375"/>
      <c r="O31" s="375"/>
      <c r="P31" s="375"/>
      <c r="Q31" s="376"/>
    </row>
    <row r="32" spans="1:17" ht="43.5" customHeight="1" x14ac:dyDescent="0.25">
      <c r="A32" s="110" t="s">
        <v>654</v>
      </c>
      <c r="B32" s="811"/>
      <c r="C32" s="813"/>
      <c r="D32" s="815"/>
      <c r="E32" s="813"/>
      <c r="F32" s="817"/>
      <c r="G32" s="817"/>
      <c r="H32" s="884"/>
      <c r="I32" s="377" t="str">
        <f>IF('Mapa final SI'!AC35="","",'Mapa final SI'!AC35)</f>
        <v/>
      </c>
      <c r="J32" s="377" t="str">
        <f>IF('Mapa final SI'!AE35="","",'Mapa final SI'!AE35)</f>
        <v/>
      </c>
      <c r="K32" s="377" t="str">
        <f t="shared" si="0"/>
        <v/>
      </c>
      <c r="L32" s="377" t="str">
        <f>IF('Mapa final SI'!AH35="","",'Mapa final SI'!AH35)</f>
        <v/>
      </c>
      <c r="M32" s="321" t="str">
        <f>IF('Mapa final SI'!T35="","",'Mapa final SI'!T35)</f>
        <v/>
      </c>
      <c r="N32" s="375"/>
      <c r="O32" s="375"/>
      <c r="P32" s="375"/>
      <c r="Q32" s="376"/>
    </row>
    <row r="33" spans="1:17" ht="43.5" customHeight="1" x14ac:dyDescent="0.25">
      <c r="A33" s="110" t="s">
        <v>655</v>
      </c>
      <c r="B33" s="811"/>
      <c r="C33" s="813"/>
      <c r="D33" s="815"/>
      <c r="E33" s="813"/>
      <c r="F33" s="817"/>
      <c r="G33" s="817"/>
      <c r="H33" s="884"/>
      <c r="I33" s="377" t="str">
        <f>IF('Mapa final SI'!AC36="","",'Mapa final SI'!AC36)</f>
        <v/>
      </c>
      <c r="J33" s="377" t="str">
        <f>IF('Mapa final SI'!AE36="","",'Mapa final SI'!AE36)</f>
        <v/>
      </c>
      <c r="K33" s="377" t="str">
        <f t="shared" si="0"/>
        <v/>
      </c>
      <c r="L33" s="377" t="str">
        <f>IF('Mapa final SI'!AH36="","",'Mapa final SI'!AH36)</f>
        <v/>
      </c>
      <c r="M33" s="321" t="str">
        <f>IF('Mapa final SI'!T36="","",'Mapa final SI'!T36)</f>
        <v/>
      </c>
      <c r="N33" s="375"/>
      <c r="O33" s="375"/>
      <c r="P33" s="375"/>
      <c r="Q33" s="376"/>
    </row>
    <row r="34" spans="1:17" ht="43.5" customHeight="1" x14ac:dyDescent="0.25">
      <c r="A34" s="110" t="s">
        <v>656</v>
      </c>
      <c r="B34" s="811"/>
      <c r="C34" s="813"/>
      <c r="D34" s="815"/>
      <c r="E34" s="813"/>
      <c r="F34" s="817"/>
      <c r="G34" s="817"/>
      <c r="H34" s="884"/>
      <c r="I34" s="377" t="str">
        <f>IF('Mapa final SI'!AC37="","",'Mapa final SI'!AC37)</f>
        <v/>
      </c>
      <c r="J34" s="377" t="str">
        <f>IF('Mapa final SI'!AE37="","",'Mapa final SI'!AE37)</f>
        <v/>
      </c>
      <c r="K34" s="377" t="str">
        <f t="shared" si="0"/>
        <v/>
      </c>
      <c r="L34" s="377" t="str">
        <f>IF('Mapa final SI'!AH37="","",'Mapa final SI'!AH37)</f>
        <v/>
      </c>
      <c r="M34" s="321" t="str">
        <f>IF('Mapa final SI'!T37="","",'Mapa final SI'!T37)</f>
        <v/>
      </c>
      <c r="N34" s="375"/>
      <c r="O34" s="375"/>
      <c r="P34" s="375"/>
      <c r="Q34" s="376"/>
    </row>
    <row r="35" spans="1:17" ht="43.5" customHeight="1" x14ac:dyDescent="0.25">
      <c r="A35" s="110" t="s">
        <v>657</v>
      </c>
      <c r="B35" s="811"/>
      <c r="C35" s="813"/>
      <c r="D35" s="815"/>
      <c r="E35" s="813"/>
      <c r="F35" s="817"/>
      <c r="G35" s="817"/>
      <c r="H35" s="884"/>
      <c r="I35" s="377" t="str">
        <f>IF('Mapa final SI'!AC38="","",'Mapa final SI'!AC38)</f>
        <v/>
      </c>
      <c r="J35" s="377" t="str">
        <f>IF('Mapa final SI'!AE38="","",'Mapa final SI'!AE38)</f>
        <v/>
      </c>
      <c r="K35" s="377" t="str">
        <f t="shared" si="0"/>
        <v/>
      </c>
      <c r="L35" s="377" t="str">
        <f>IF('Mapa final SI'!AH38="","",'Mapa final SI'!AH38)</f>
        <v/>
      </c>
      <c r="M35" s="321" t="str">
        <f>IF('Mapa final SI'!T38="","",'Mapa final SI'!T38)</f>
        <v/>
      </c>
      <c r="N35" s="375"/>
      <c r="O35" s="375"/>
      <c r="P35" s="375"/>
      <c r="Q35" s="376"/>
    </row>
    <row r="36" spans="1:17" ht="43.5" customHeight="1" x14ac:dyDescent="0.25">
      <c r="A36" s="110" t="s">
        <v>658</v>
      </c>
      <c r="B36" s="811"/>
      <c r="C36" s="813"/>
      <c r="D36" s="815"/>
      <c r="E36" s="813"/>
      <c r="F36" s="817"/>
      <c r="G36" s="817"/>
      <c r="H36" s="885"/>
      <c r="I36" s="377" t="str">
        <f>IF('Mapa final SI'!AC39="","",'Mapa final SI'!AC39)</f>
        <v/>
      </c>
      <c r="J36" s="377" t="str">
        <f>IF('Mapa final SI'!AE39="","",'Mapa final SI'!AE39)</f>
        <v/>
      </c>
      <c r="K36" s="377" t="str">
        <f t="shared" si="0"/>
        <v/>
      </c>
      <c r="L36" s="377" t="str">
        <f>IF('Mapa final SI'!AH39="","",'Mapa final SI'!AH39)</f>
        <v/>
      </c>
      <c r="M36" s="321" t="str">
        <f>IF('Mapa final SI'!T39="","",'Mapa final SI'!T39)</f>
        <v/>
      </c>
      <c r="N36" s="375"/>
      <c r="O36" s="375"/>
      <c r="P36" s="375"/>
      <c r="Q36" s="376"/>
    </row>
    <row r="37" spans="1:17" ht="43.5" customHeight="1" x14ac:dyDescent="0.25">
      <c r="A37" s="110" t="s">
        <v>659</v>
      </c>
      <c r="B37" s="810"/>
      <c r="C37" s="812" t="str">
        <f>IF('Mapa final SI'!G40="","",'Mapa final SI'!G40)</f>
        <v/>
      </c>
      <c r="D37" s="814"/>
      <c r="E37" s="812" t="str">
        <f>IF('Mapa final SI'!F40="","",'Mapa final SI'!F40)</f>
        <v/>
      </c>
      <c r="F37" s="816" t="str">
        <f>IF('Mapa final SI'!L40="","",'Mapa final SI'!L40)</f>
        <v/>
      </c>
      <c r="G37" s="816" t="str">
        <f>IF('Mapa final SI'!P40="","",'Mapa final SI'!P40)</f>
        <v/>
      </c>
      <c r="H37" s="884"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77" t="str">
        <f>IF('Mapa final SI'!AC40="","",'Mapa final SI'!AC40)</f>
        <v/>
      </c>
      <c r="J37" s="377" t="str">
        <f>IF('Mapa final SI'!AE40="","",'Mapa final SI'!AE40)</f>
        <v/>
      </c>
      <c r="K37" s="377" t="str">
        <f t="shared" si="0"/>
        <v/>
      </c>
      <c r="L37" s="377" t="str">
        <f>IF('Mapa final SI'!AH40="","",'Mapa final SI'!AH40)</f>
        <v/>
      </c>
      <c r="M37" s="321" t="str">
        <f>IF('Mapa final SI'!T40="","",'Mapa final SI'!T40)</f>
        <v/>
      </c>
      <c r="N37" s="375"/>
      <c r="O37" s="375"/>
      <c r="P37" s="375"/>
      <c r="Q37" s="376"/>
    </row>
    <row r="38" spans="1:17" ht="43.5" customHeight="1" x14ac:dyDescent="0.25">
      <c r="A38" s="110" t="s">
        <v>660</v>
      </c>
      <c r="B38" s="811"/>
      <c r="C38" s="813"/>
      <c r="D38" s="815"/>
      <c r="E38" s="813"/>
      <c r="F38" s="817"/>
      <c r="G38" s="817"/>
      <c r="H38" s="884"/>
      <c r="I38" s="377" t="str">
        <f>IF('Mapa final SI'!AC41="","",'Mapa final SI'!AC41)</f>
        <v/>
      </c>
      <c r="J38" s="377" t="str">
        <f>IF('Mapa final SI'!AE41="","",'Mapa final SI'!AE41)</f>
        <v/>
      </c>
      <c r="K38" s="377" t="str">
        <f t="shared" si="0"/>
        <v/>
      </c>
      <c r="L38" s="377" t="str">
        <f>IF('Mapa final SI'!AH41="","",'Mapa final SI'!AH41)</f>
        <v/>
      </c>
      <c r="M38" s="321" t="str">
        <f>IF('Mapa final SI'!T41="","",'Mapa final SI'!T41)</f>
        <v/>
      </c>
      <c r="N38" s="375"/>
      <c r="O38" s="375"/>
      <c r="P38" s="375"/>
      <c r="Q38" s="376"/>
    </row>
    <row r="39" spans="1:17" ht="43.5" customHeight="1" x14ac:dyDescent="0.25">
      <c r="A39" s="110" t="s">
        <v>661</v>
      </c>
      <c r="B39" s="811"/>
      <c r="C39" s="813"/>
      <c r="D39" s="815"/>
      <c r="E39" s="813"/>
      <c r="F39" s="817"/>
      <c r="G39" s="817"/>
      <c r="H39" s="884"/>
      <c r="I39" s="377" t="str">
        <f>IF('Mapa final SI'!AC42="","",'Mapa final SI'!AC42)</f>
        <v/>
      </c>
      <c r="J39" s="377" t="str">
        <f>IF('Mapa final SI'!AE42="","",'Mapa final SI'!AE42)</f>
        <v/>
      </c>
      <c r="K39" s="377" t="str">
        <f t="shared" si="0"/>
        <v/>
      </c>
      <c r="L39" s="377" t="str">
        <f>IF('Mapa final SI'!AH42="","",'Mapa final SI'!AH42)</f>
        <v/>
      </c>
      <c r="M39" s="321" t="str">
        <f>IF('Mapa final SI'!T42="","",'Mapa final SI'!T42)</f>
        <v/>
      </c>
      <c r="N39" s="375"/>
      <c r="O39" s="375"/>
      <c r="P39" s="375"/>
      <c r="Q39" s="376"/>
    </row>
    <row r="40" spans="1:17" ht="43.5" customHeight="1" x14ac:dyDescent="0.25">
      <c r="A40" s="110" t="s">
        <v>662</v>
      </c>
      <c r="B40" s="811"/>
      <c r="C40" s="813"/>
      <c r="D40" s="815"/>
      <c r="E40" s="813"/>
      <c r="F40" s="817"/>
      <c r="G40" s="817"/>
      <c r="H40" s="884"/>
      <c r="I40" s="377" t="str">
        <f>IF('Mapa final SI'!AC43="","",'Mapa final SI'!AC43)</f>
        <v/>
      </c>
      <c r="J40" s="377" t="str">
        <f>IF('Mapa final SI'!AE43="","",'Mapa final SI'!AE43)</f>
        <v/>
      </c>
      <c r="K40" s="377" t="str">
        <f t="shared" si="0"/>
        <v/>
      </c>
      <c r="L40" s="377" t="str">
        <f>IF('Mapa final SI'!AH43="","",'Mapa final SI'!AH43)</f>
        <v/>
      </c>
      <c r="M40" s="321" t="str">
        <f>IF('Mapa final SI'!T43="","",'Mapa final SI'!T43)</f>
        <v/>
      </c>
      <c r="N40" s="375"/>
      <c r="O40" s="375"/>
      <c r="P40" s="375"/>
      <c r="Q40" s="376"/>
    </row>
    <row r="41" spans="1:17" ht="43.5" customHeight="1" x14ac:dyDescent="0.25">
      <c r="A41" s="110" t="s">
        <v>663</v>
      </c>
      <c r="B41" s="811"/>
      <c r="C41" s="813"/>
      <c r="D41" s="815"/>
      <c r="E41" s="813"/>
      <c r="F41" s="817"/>
      <c r="G41" s="817"/>
      <c r="H41" s="884"/>
      <c r="I41" s="377" t="str">
        <f>IF('Mapa final SI'!AC44="","",'Mapa final SI'!AC44)</f>
        <v/>
      </c>
      <c r="J41" s="377" t="str">
        <f>IF('Mapa final SI'!AE44="","",'Mapa final SI'!AE44)</f>
        <v/>
      </c>
      <c r="K41" s="377" t="str">
        <f t="shared" si="0"/>
        <v/>
      </c>
      <c r="L41" s="377" t="str">
        <f>IF('Mapa final SI'!AH44="","",'Mapa final SI'!AH44)</f>
        <v/>
      </c>
      <c r="M41" s="321" t="str">
        <f>IF('Mapa final SI'!T44="","",'Mapa final SI'!T44)</f>
        <v/>
      </c>
      <c r="N41" s="375"/>
      <c r="O41" s="375"/>
      <c r="P41" s="375"/>
      <c r="Q41" s="376"/>
    </row>
    <row r="42" spans="1:17" ht="43.5" customHeight="1" x14ac:dyDescent="0.25">
      <c r="A42" s="110" t="s">
        <v>664</v>
      </c>
      <c r="B42" s="811"/>
      <c r="C42" s="813"/>
      <c r="D42" s="815"/>
      <c r="E42" s="813"/>
      <c r="F42" s="817"/>
      <c r="G42" s="817"/>
      <c r="H42" s="885"/>
      <c r="I42" s="377" t="str">
        <f>IF('Mapa final SI'!AC45="","",'Mapa final SI'!AC45)</f>
        <v/>
      </c>
      <c r="J42" s="377" t="str">
        <f>IF('Mapa final SI'!AE45="","",'Mapa final SI'!AE45)</f>
        <v/>
      </c>
      <c r="K42" s="377" t="str">
        <f t="shared" si="0"/>
        <v/>
      </c>
      <c r="L42" s="377" t="str">
        <f>IF('Mapa final SI'!AH45="","",'Mapa final SI'!AH45)</f>
        <v/>
      </c>
      <c r="M42" s="321" t="str">
        <f>IF('Mapa final SI'!T45="","",'Mapa final SI'!T45)</f>
        <v/>
      </c>
      <c r="N42" s="375"/>
      <c r="O42" s="375"/>
      <c r="P42" s="375"/>
      <c r="Q42" s="376"/>
    </row>
    <row r="43" spans="1:17" ht="43.5" customHeight="1" x14ac:dyDescent="0.25">
      <c r="A43" s="110" t="s">
        <v>665</v>
      </c>
      <c r="B43" s="810"/>
      <c r="C43" s="812" t="str">
        <f>IF('Mapa final SI'!G46="","",'Mapa final SI'!G46)</f>
        <v/>
      </c>
      <c r="D43" s="814"/>
      <c r="E43" s="812" t="str">
        <f>IF('Mapa final SI'!F46="","",'Mapa final SI'!F46)</f>
        <v/>
      </c>
      <c r="F43" s="816" t="str">
        <f>IF('Mapa final SI'!L46="","",'Mapa final SI'!L46)</f>
        <v/>
      </c>
      <c r="G43" s="816" t="str">
        <f>IF('Mapa final SI'!P46="","",'Mapa final SI'!P46)</f>
        <v/>
      </c>
      <c r="H43" s="884"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77" t="str">
        <f>IF('Mapa final SI'!AC46="","",'Mapa final SI'!AC46)</f>
        <v/>
      </c>
      <c r="J43" s="377" t="str">
        <f>IF('Mapa final SI'!AE46="","",'Mapa final SI'!AE46)</f>
        <v/>
      </c>
      <c r="K43" s="377" t="str">
        <f t="shared" si="0"/>
        <v/>
      </c>
      <c r="L43" s="377" t="str">
        <f>IF('Mapa final SI'!AH46="","",'Mapa final SI'!AH46)</f>
        <v/>
      </c>
      <c r="M43" s="321" t="str">
        <f>IF('Mapa final SI'!T46="","",'Mapa final SI'!T46)</f>
        <v/>
      </c>
      <c r="N43" s="375"/>
      <c r="O43" s="375"/>
      <c r="P43" s="375"/>
      <c r="Q43" s="376"/>
    </row>
    <row r="44" spans="1:17" ht="43.5" customHeight="1" x14ac:dyDescent="0.25">
      <c r="A44" s="110" t="s">
        <v>666</v>
      </c>
      <c r="B44" s="811"/>
      <c r="C44" s="813"/>
      <c r="D44" s="815"/>
      <c r="E44" s="813"/>
      <c r="F44" s="817"/>
      <c r="G44" s="817"/>
      <c r="H44" s="884"/>
      <c r="I44" s="377" t="str">
        <f>IF('Mapa final SI'!AC47="","",'Mapa final SI'!AC47)</f>
        <v/>
      </c>
      <c r="J44" s="377" t="str">
        <f>IF('Mapa final SI'!AE47="","",'Mapa final SI'!AE47)</f>
        <v/>
      </c>
      <c r="K44" s="377" t="str">
        <f t="shared" si="0"/>
        <v/>
      </c>
      <c r="L44" s="377" t="str">
        <f>IF('Mapa final SI'!AH47="","",'Mapa final SI'!AH47)</f>
        <v/>
      </c>
      <c r="M44" s="321" t="str">
        <f>IF('Mapa final SI'!T47="","",'Mapa final SI'!T47)</f>
        <v/>
      </c>
      <c r="N44" s="375"/>
      <c r="O44" s="375"/>
      <c r="P44" s="375"/>
      <c r="Q44" s="376"/>
    </row>
    <row r="45" spans="1:17" ht="43.5" customHeight="1" x14ac:dyDescent="0.25">
      <c r="A45" s="110" t="s">
        <v>667</v>
      </c>
      <c r="B45" s="811"/>
      <c r="C45" s="813"/>
      <c r="D45" s="815"/>
      <c r="E45" s="813"/>
      <c r="F45" s="817"/>
      <c r="G45" s="817"/>
      <c r="H45" s="884"/>
      <c r="I45" s="377" t="str">
        <f>IF('Mapa final SI'!AC48="","",'Mapa final SI'!AC48)</f>
        <v/>
      </c>
      <c r="J45" s="377" t="str">
        <f>IF('Mapa final SI'!AE48="","",'Mapa final SI'!AE48)</f>
        <v/>
      </c>
      <c r="K45" s="377" t="str">
        <f t="shared" si="0"/>
        <v/>
      </c>
      <c r="L45" s="377" t="str">
        <f>IF('Mapa final SI'!AH48="","",'Mapa final SI'!AH48)</f>
        <v/>
      </c>
      <c r="M45" s="321" t="str">
        <f>IF('Mapa final SI'!T48="","",'Mapa final SI'!T48)</f>
        <v/>
      </c>
      <c r="N45" s="375"/>
      <c r="O45" s="375"/>
      <c r="P45" s="375"/>
      <c r="Q45" s="376"/>
    </row>
    <row r="46" spans="1:17" ht="43.5" customHeight="1" x14ac:dyDescent="0.25">
      <c r="A46" s="110" t="s">
        <v>668</v>
      </c>
      <c r="B46" s="811"/>
      <c r="C46" s="813"/>
      <c r="D46" s="815"/>
      <c r="E46" s="813"/>
      <c r="F46" s="817"/>
      <c r="G46" s="817"/>
      <c r="H46" s="884"/>
      <c r="I46" s="377" t="str">
        <f>IF('Mapa final SI'!AC49="","",'Mapa final SI'!AC49)</f>
        <v/>
      </c>
      <c r="J46" s="377" t="str">
        <f>IF('Mapa final SI'!AE49="","",'Mapa final SI'!AE49)</f>
        <v/>
      </c>
      <c r="K46" s="377" t="str">
        <f t="shared" si="0"/>
        <v/>
      </c>
      <c r="L46" s="377" t="str">
        <f>IF('Mapa final SI'!AH49="","",'Mapa final SI'!AH49)</f>
        <v/>
      </c>
      <c r="M46" s="321" t="str">
        <f>IF('Mapa final SI'!T49="","",'Mapa final SI'!T49)</f>
        <v/>
      </c>
      <c r="N46" s="375"/>
      <c r="O46" s="375"/>
      <c r="P46" s="375"/>
      <c r="Q46" s="376"/>
    </row>
    <row r="47" spans="1:17" ht="43.5" customHeight="1" x14ac:dyDescent="0.25">
      <c r="A47" s="110" t="s">
        <v>669</v>
      </c>
      <c r="B47" s="811"/>
      <c r="C47" s="813"/>
      <c r="D47" s="815"/>
      <c r="E47" s="813"/>
      <c r="F47" s="817"/>
      <c r="G47" s="817"/>
      <c r="H47" s="884"/>
      <c r="I47" s="377" t="str">
        <f>IF('Mapa final SI'!AC50="","",'Mapa final SI'!AC50)</f>
        <v/>
      </c>
      <c r="J47" s="377" t="str">
        <f>IF('Mapa final SI'!AE50="","",'Mapa final SI'!AE50)</f>
        <v/>
      </c>
      <c r="K47" s="377" t="str">
        <f t="shared" si="0"/>
        <v/>
      </c>
      <c r="L47" s="377" t="str">
        <f>IF('Mapa final SI'!AH50="","",'Mapa final SI'!AH50)</f>
        <v/>
      </c>
      <c r="M47" s="321" t="str">
        <f>IF('Mapa final SI'!T50="","",'Mapa final SI'!T50)</f>
        <v/>
      </c>
      <c r="N47" s="375"/>
      <c r="O47" s="375"/>
      <c r="P47" s="375"/>
      <c r="Q47" s="376"/>
    </row>
    <row r="48" spans="1:17" ht="43.5" customHeight="1" x14ac:dyDescent="0.25">
      <c r="A48" s="110" t="s">
        <v>670</v>
      </c>
      <c r="B48" s="811"/>
      <c r="C48" s="813"/>
      <c r="D48" s="815"/>
      <c r="E48" s="813"/>
      <c r="F48" s="817"/>
      <c r="G48" s="817"/>
      <c r="H48" s="885"/>
      <c r="I48" s="377" t="str">
        <f>IF('Mapa final SI'!AC51="","",'Mapa final SI'!AC51)</f>
        <v/>
      </c>
      <c r="J48" s="377" t="str">
        <f>IF('Mapa final SI'!AE51="","",'Mapa final SI'!AE51)</f>
        <v/>
      </c>
      <c r="K48" s="377" t="str">
        <f t="shared" si="0"/>
        <v/>
      </c>
      <c r="L48" s="377" t="str">
        <f>IF('Mapa final SI'!AH51="","",'Mapa final SI'!AH51)</f>
        <v/>
      </c>
      <c r="M48" s="321" t="str">
        <f>IF('Mapa final SI'!T51="","",'Mapa final SI'!T51)</f>
        <v/>
      </c>
      <c r="N48" s="375"/>
      <c r="O48" s="375"/>
      <c r="P48" s="375"/>
      <c r="Q48" s="376"/>
    </row>
    <row r="49" spans="1:17" ht="43.5" customHeight="1" x14ac:dyDescent="0.25">
      <c r="A49" s="110" t="s">
        <v>671</v>
      </c>
      <c r="B49" s="810"/>
      <c r="C49" s="812" t="str">
        <f>IF('Mapa final SI'!G52="","",'Mapa final SI'!G52)</f>
        <v/>
      </c>
      <c r="D49" s="814"/>
      <c r="E49" s="812" t="str">
        <f>IF('Mapa final SI'!F52="","",'Mapa final SI'!F52)</f>
        <v/>
      </c>
      <c r="F49" s="816" t="str">
        <f>IF('Mapa final SI'!L52="","",'Mapa final SI'!L52)</f>
        <v/>
      </c>
      <c r="G49" s="816" t="str">
        <f>IF('Mapa final SI'!P52="","",'Mapa final SI'!P52)</f>
        <v/>
      </c>
      <c r="H49" s="884"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77" t="str">
        <f>IF('Mapa final SI'!AC52="","",'Mapa final SI'!AC52)</f>
        <v/>
      </c>
      <c r="J49" s="377" t="str">
        <f>IF('Mapa final SI'!AE52="","",'Mapa final SI'!AE52)</f>
        <v/>
      </c>
      <c r="K49" s="377" t="str">
        <f t="shared" si="0"/>
        <v/>
      </c>
      <c r="L49" s="377" t="str">
        <f>IF('Mapa final SI'!AH52="","",'Mapa final SI'!AH52)</f>
        <v/>
      </c>
      <c r="M49" s="321" t="str">
        <f>IF('Mapa final SI'!T52="","",'Mapa final SI'!T52)</f>
        <v/>
      </c>
      <c r="N49" s="375"/>
      <c r="O49" s="375"/>
      <c r="P49" s="375"/>
      <c r="Q49" s="376"/>
    </row>
    <row r="50" spans="1:17" ht="43.5" customHeight="1" x14ac:dyDescent="0.25">
      <c r="A50" s="110" t="s">
        <v>672</v>
      </c>
      <c r="B50" s="811"/>
      <c r="C50" s="813"/>
      <c r="D50" s="815"/>
      <c r="E50" s="813"/>
      <c r="F50" s="817"/>
      <c r="G50" s="817"/>
      <c r="H50" s="884"/>
      <c r="I50" s="377" t="str">
        <f>IF('Mapa final SI'!AC53="","",'Mapa final SI'!AC53)</f>
        <v/>
      </c>
      <c r="J50" s="377" t="str">
        <f>IF('Mapa final SI'!AE53="","",'Mapa final SI'!AE53)</f>
        <v/>
      </c>
      <c r="K50" s="377" t="str">
        <f t="shared" si="0"/>
        <v/>
      </c>
      <c r="L50" s="377" t="str">
        <f>IF('Mapa final SI'!AH53="","",'Mapa final SI'!AH53)</f>
        <v/>
      </c>
      <c r="M50" s="321" t="str">
        <f>IF('Mapa final SI'!T53="","",'Mapa final SI'!T53)</f>
        <v/>
      </c>
      <c r="N50" s="375"/>
      <c r="O50" s="375"/>
      <c r="P50" s="375"/>
      <c r="Q50" s="376"/>
    </row>
    <row r="51" spans="1:17" ht="43.5" customHeight="1" x14ac:dyDescent="0.25">
      <c r="A51" s="110" t="s">
        <v>673</v>
      </c>
      <c r="B51" s="811"/>
      <c r="C51" s="813"/>
      <c r="D51" s="815"/>
      <c r="E51" s="813"/>
      <c r="F51" s="817"/>
      <c r="G51" s="817"/>
      <c r="H51" s="884"/>
      <c r="I51" s="377" t="str">
        <f>IF('Mapa final SI'!AC54="","",'Mapa final SI'!AC54)</f>
        <v/>
      </c>
      <c r="J51" s="377" t="str">
        <f>IF('Mapa final SI'!AE54="","",'Mapa final SI'!AE54)</f>
        <v/>
      </c>
      <c r="K51" s="377" t="str">
        <f t="shared" si="0"/>
        <v/>
      </c>
      <c r="L51" s="377" t="str">
        <f>IF('Mapa final SI'!AH54="","",'Mapa final SI'!AH54)</f>
        <v/>
      </c>
      <c r="M51" s="321" t="str">
        <f>IF('Mapa final SI'!T54="","",'Mapa final SI'!T54)</f>
        <v/>
      </c>
      <c r="N51" s="375"/>
      <c r="O51" s="375"/>
      <c r="P51" s="375"/>
      <c r="Q51" s="376"/>
    </row>
    <row r="52" spans="1:17" ht="43.5" customHeight="1" x14ac:dyDescent="0.25">
      <c r="A52" s="110" t="s">
        <v>674</v>
      </c>
      <c r="B52" s="811"/>
      <c r="C52" s="813"/>
      <c r="D52" s="815"/>
      <c r="E52" s="813"/>
      <c r="F52" s="817"/>
      <c r="G52" s="817"/>
      <c r="H52" s="884"/>
      <c r="I52" s="377" t="str">
        <f>IF('Mapa final SI'!AC55="","",'Mapa final SI'!AC55)</f>
        <v/>
      </c>
      <c r="J52" s="377" t="str">
        <f>IF('Mapa final SI'!AE55="","",'Mapa final SI'!AE55)</f>
        <v/>
      </c>
      <c r="K52" s="377" t="str">
        <f t="shared" si="0"/>
        <v/>
      </c>
      <c r="L52" s="377" t="str">
        <f>IF('Mapa final SI'!AH55="","",'Mapa final SI'!AH55)</f>
        <v/>
      </c>
      <c r="M52" s="321" t="str">
        <f>IF('Mapa final SI'!T55="","",'Mapa final SI'!T55)</f>
        <v/>
      </c>
      <c r="N52" s="375"/>
      <c r="O52" s="375"/>
      <c r="P52" s="375"/>
      <c r="Q52" s="376"/>
    </row>
    <row r="53" spans="1:17" ht="43.5" customHeight="1" x14ac:dyDescent="0.25">
      <c r="A53" s="110" t="s">
        <v>675</v>
      </c>
      <c r="B53" s="811"/>
      <c r="C53" s="813"/>
      <c r="D53" s="815"/>
      <c r="E53" s="813"/>
      <c r="F53" s="817"/>
      <c r="G53" s="817"/>
      <c r="H53" s="884"/>
      <c r="I53" s="377" t="str">
        <f>IF('Mapa final SI'!AC56="","",'Mapa final SI'!AC56)</f>
        <v/>
      </c>
      <c r="J53" s="377" t="str">
        <f>IF('Mapa final SI'!AE56="","",'Mapa final SI'!AE56)</f>
        <v/>
      </c>
      <c r="K53" s="377" t="str">
        <f t="shared" si="0"/>
        <v/>
      </c>
      <c r="L53" s="377" t="str">
        <f>IF('Mapa final SI'!AH56="","",'Mapa final SI'!AH56)</f>
        <v/>
      </c>
      <c r="M53" s="321" t="str">
        <f>IF('Mapa final SI'!T56="","",'Mapa final SI'!T56)</f>
        <v/>
      </c>
      <c r="N53" s="375"/>
      <c r="O53" s="375"/>
      <c r="P53" s="375"/>
      <c r="Q53" s="376"/>
    </row>
    <row r="54" spans="1:17" ht="43.5" customHeight="1" x14ac:dyDescent="0.25">
      <c r="A54" s="110" t="s">
        <v>676</v>
      </c>
      <c r="B54" s="811"/>
      <c r="C54" s="813"/>
      <c r="D54" s="815"/>
      <c r="E54" s="813"/>
      <c r="F54" s="817"/>
      <c r="G54" s="817"/>
      <c r="H54" s="885"/>
      <c r="I54" s="377" t="str">
        <f>IF('Mapa final SI'!AC57="","",'Mapa final SI'!AC57)</f>
        <v/>
      </c>
      <c r="J54" s="377" t="str">
        <f>IF('Mapa final SI'!AE57="","",'Mapa final SI'!AE57)</f>
        <v/>
      </c>
      <c r="K54" s="377" t="str">
        <f t="shared" si="0"/>
        <v/>
      </c>
      <c r="L54" s="377" t="str">
        <f>IF('Mapa final SI'!AH57="","",'Mapa final SI'!AH57)</f>
        <v/>
      </c>
      <c r="M54" s="321" t="str">
        <f>IF('Mapa final SI'!T57="","",'Mapa final SI'!T57)</f>
        <v/>
      </c>
      <c r="N54" s="375"/>
      <c r="O54" s="375"/>
      <c r="P54" s="375"/>
      <c r="Q54" s="376"/>
    </row>
    <row r="55" spans="1:17" ht="43.5" customHeight="1" x14ac:dyDescent="0.25">
      <c r="A55" s="110" t="s">
        <v>677</v>
      </c>
      <c r="B55" s="810"/>
      <c r="C55" s="812" t="str">
        <f>IF('Mapa final SI'!G58="","",'Mapa final SI'!G58)</f>
        <v/>
      </c>
      <c r="D55" s="814"/>
      <c r="E55" s="812" t="str">
        <f>IF('Mapa final SI'!F58="","",'Mapa final SI'!F58)</f>
        <v/>
      </c>
      <c r="F55" s="816" t="str">
        <f>IF('Mapa final SI'!L58="","",'Mapa final SI'!L58)</f>
        <v/>
      </c>
      <c r="G55" s="816" t="str">
        <f>IF('Mapa final SI'!P58="","",'Mapa final SI'!P58)</f>
        <v/>
      </c>
      <c r="H55" s="884"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77" t="str">
        <f>IF('Mapa final SI'!AC58="","",'Mapa final SI'!AC58)</f>
        <v/>
      </c>
      <c r="J55" s="377" t="str">
        <f>IF('Mapa final SI'!AE58="","",'Mapa final SI'!AE58)</f>
        <v/>
      </c>
      <c r="K55" s="377" t="str">
        <f t="shared" si="0"/>
        <v/>
      </c>
      <c r="L55" s="377" t="str">
        <f>IF('Mapa final SI'!AH58="","",'Mapa final SI'!AH58)</f>
        <v/>
      </c>
      <c r="M55" s="321" t="str">
        <f>IF('Mapa final SI'!T58="","",'Mapa final SI'!T58)</f>
        <v/>
      </c>
      <c r="N55" s="375"/>
      <c r="O55" s="375"/>
      <c r="P55" s="375"/>
      <c r="Q55" s="376"/>
    </row>
    <row r="56" spans="1:17" ht="43.5" customHeight="1" x14ac:dyDescent="0.25">
      <c r="A56" s="110" t="s">
        <v>678</v>
      </c>
      <c r="B56" s="811"/>
      <c r="C56" s="813"/>
      <c r="D56" s="815"/>
      <c r="E56" s="813"/>
      <c r="F56" s="817"/>
      <c r="G56" s="817"/>
      <c r="H56" s="884"/>
      <c r="I56" s="377" t="str">
        <f>IF('Mapa final SI'!AC59="","",'Mapa final SI'!AC59)</f>
        <v/>
      </c>
      <c r="J56" s="377" t="str">
        <f>IF('Mapa final SI'!AE59="","",'Mapa final SI'!AE59)</f>
        <v/>
      </c>
      <c r="K56" s="377" t="str">
        <f t="shared" si="0"/>
        <v/>
      </c>
      <c r="L56" s="377" t="str">
        <f>IF('Mapa final SI'!AH59="","",'Mapa final SI'!AH59)</f>
        <v/>
      </c>
      <c r="M56" s="321" t="str">
        <f>IF('Mapa final SI'!T59="","",'Mapa final SI'!T59)</f>
        <v/>
      </c>
      <c r="N56" s="375"/>
      <c r="O56" s="375"/>
      <c r="P56" s="375"/>
      <c r="Q56" s="376"/>
    </row>
    <row r="57" spans="1:17" ht="43.5" customHeight="1" x14ac:dyDescent="0.25">
      <c r="A57" s="110" t="s">
        <v>679</v>
      </c>
      <c r="B57" s="811"/>
      <c r="C57" s="813"/>
      <c r="D57" s="815"/>
      <c r="E57" s="813"/>
      <c r="F57" s="817"/>
      <c r="G57" s="817"/>
      <c r="H57" s="884"/>
      <c r="I57" s="377" t="str">
        <f>IF('Mapa final SI'!AC60="","",'Mapa final SI'!AC60)</f>
        <v/>
      </c>
      <c r="J57" s="377" t="str">
        <f>IF('Mapa final SI'!AE60="","",'Mapa final SI'!AE60)</f>
        <v/>
      </c>
      <c r="K57" s="377" t="str">
        <f t="shared" si="0"/>
        <v/>
      </c>
      <c r="L57" s="377" t="str">
        <f>IF('Mapa final SI'!AH60="","",'Mapa final SI'!AH60)</f>
        <v/>
      </c>
      <c r="M57" s="321" t="str">
        <f>IF('Mapa final SI'!T60="","",'Mapa final SI'!T60)</f>
        <v/>
      </c>
      <c r="N57" s="375"/>
      <c r="O57" s="375"/>
      <c r="P57" s="375"/>
      <c r="Q57" s="376"/>
    </row>
    <row r="58" spans="1:17" ht="43.5" customHeight="1" x14ac:dyDescent="0.25">
      <c r="A58" s="110" t="s">
        <v>680</v>
      </c>
      <c r="B58" s="811"/>
      <c r="C58" s="813"/>
      <c r="D58" s="815"/>
      <c r="E58" s="813"/>
      <c r="F58" s="817"/>
      <c r="G58" s="817"/>
      <c r="H58" s="884"/>
      <c r="I58" s="377" t="str">
        <f>IF('Mapa final SI'!AC61="","",'Mapa final SI'!AC61)</f>
        <v/>
      </c>
      <c r="J58" s="377" t="str">
        <f>IF('Mapa final SI'!AE61="","",'Mapa final SI'!AE61)</f>
        <v/>
      </c>
      <c r="K58" s="377" t="str">
        <f t="shared" si="0"/>
        <v/>
      </c>
      <c r="L58" s="377" t="str">
        <f>IF('Mapa final SI'!AH61="","",'Mapa final SI'!AH61)</f>
        <v/>
      </c>
      <c r="M58" s="321" t="str">
        <f>IF('Mapa final SI'!T61="","",'Mapa final SI'!T61)</f>
        <v/>
      </c>
      <c r="N58" s="375"/>
      <c r="O58" s="375"/>
      <c r="P58" s="375"/>
      <c r="Q58" s="376"/>
    </row>
    <row r="59" spans="1:17" ht="43.5" customHeight="1" x14ac:dyDescent="0.25">
      <c r="A59" s="110" t="s">
        <v>681</v>
      </c>
      <c r="B59" s="811"/>
      <c r="C59" s="813"/>
      <c r="D59" s="815"/>
      <c r="E59" s="813"/>
      <c r="F59" s="817"/>
      <c r="G59" s="817"/>
      <c r="H59" s="884"/>
      <c r="I59" s="377" t="str">
        <f>IF('Mapa final SI'!AC62="","",'Mapa final SI'!AC62)</f>
        <v/>
      </c>
      <c r="J59" s="377" t="str">
        <f>IF('Mapa final SI'!AE62="","",'Mapa final SI'!AE62)</f>
        <v/>
      </c>
      <c r="K59" s="377" t="str">
        <f t="shared" si="0"/>
        <v/>
      </c>
      <c r="L59" s="377" t="str">
        <f>IF('Mapa final SI'!AH62="","",'Mapa final SI'!AH62)</f>
        <v/>
      </c>
      <c r="M59" s="321" t="str">
        <f>IF('Mapa final SI'!T62="","",'Mapa final SI'!T62)</f>
        <v/>
      </c>
      <c r="N59" s="375"/>
      <c r="O59" s="375"/>
      <c r="P59" s="375"/>
      <c r="Q59" s="376"/>
    </row>
    <row r="60" spans="1:17" ht="43.5" customHeight="1" x14ac:dyDescent="0.25">
      <c r="A60" s="110" t="s">
        <v>682</v>
      </c>
      <c r="B60" s="811"/>
      <c r="C60" s="813"/>
      <c r="D60" s="815"/>
      <c r="E60" s="813"/>
      <c r="F60" s="817"/>
      <c r="G60" s="817"/>
      <c r="H60" s="885"/>
      <c r="I60" s="377" t="str">
        <f>IF('Mapa final SI'!AC63="","",'Mapa final SI'!AC63)</f>
        <v/>
      </c>
      <c r="J60" s="377" t="str">
        <f>IF('Mapa final SI'!AE63="","",'Mapa final SI'!AE63)</f>
        <v/>
      </c>
      <c r="K60" s="377" t="str">
        <f t="shared" si="0"/>
        <v/>
      </c>
      <c r="L60" s="377" t="str">
        <f>IF('Mapa final SI'!AH63="","",'Mapa final SI'!AH63)</f>
        <v/>
      </c>
      <c r="M60" s="321" t="str">
        <f>IF('Mapa final SI'!T63="","",'Mapa final SI'!T63)</f>
        <v/>
      </c>
      <c r="N60" s="375"/>
      <c r="O60" s="375"/>
      <c r="P60" s="375"/>
      <c r="Q60" s="376"/>
    </row>
    <row r="61" spans="1:17" ht="43.5" customHeight="1" x14ac:dyDescent="0.25">
      <c r="A61" s="110" t="s">
        <v>683</v>
      </c>
      <c r="B61" s="810"/>
      <c r="C61" s="812" t="str">
        <f>IF('Mapa final SI'!G64="","",'Mapa final SI'!G64)</f>
        <v/>
      </c>
      <c r="D61" s="814"/>
      <c r="E61" s="812" t="str">
        <f>IF('Mapa final SI'!F64="","",'Mapa final SI'!F64)</f>
        <v/>
      </c>
      <c r="F61" s="816" t="str">
        <f>IF('Mapa final SI'!L64="","",'Mapa final SI'!L64)</f>
        <v/>
      </c>
      <c r="G61" s="816" t="str">
        <f>IF('Mapa final SI'!P64="","",'Mapa final SI'!P64)</f>
        <v/>
      </c>
      <c r="H61" s="884"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77" t="str">
        <f>IF('Mapa final SI'!AC64="","",'Mapa final SI'!AC64)</f>
        <v/>
      </c>
      <c r="J61" s="377" t="str">
        <f>IF('Mapa final SI'!AE64="","",'Mapa final SI'!AE64)</f>
        <v/>
      </c>
      <c r="K61" s="377" t="str">
        <f t="shared" si="0"/>
        <v/>
      </c>
      <c r="L61" s="377" t="str">
        <f>IF('Mapa final SI'!AH64="","",'Mapa final SI'!AH64)</f>
        <v/>
      </c>
      <c r="M61" s="321" t="str">
        <f>IF('Mapa final SI'!T64="","",'Mapa final SI'!T64)</f>
        <v/>
      </c>
      <c r="N61" s="375"/>
      <c r="O61" s="375"/>
      <c r="P61" s="375"/>
      <c r="Q61" s="376"/>
    </row>
    <row r="62" spans="1:17" ht="43.5" customHeight="1" x14ac:dyDescent="0.25">
      <c r="A62" s="110" t="s">
        <v>684</v>
      </c>
      <c r="B62" s="811"/>
      <c r="C62" s="813"/>
      <c r="D62" s="815"/>
      <c r="E62" s="813"/>
      <c r="F62" s="817"/>
      <c r="G62" s="817"/>
      <c r="H62" s="884"/>
      <c r="I62" s="377" t="str">
        <f>IF('Mapa final SI'!AC65="","",'Mapa final SI'!AC65)</f>
        <v/>
      </c>
      <c r="J62" s="377" t="str">
        <f>IF('Mapa final SI'!AE65="","",'Mapa final SI'!AE65)</f>
        <v/>
      </c>
      <c r="K62" s="377" t="str">
        <f t="shared" si="0"/>
        <v/>
      </c>
      <c r="L62" s="377" t="str">
        <f>IF('Mapa final SI'!AH65="","",'Mapa final SI'!AH65)</f>
        <v/>
      </c>
      <c r="M62" s="321" t="str">
        <f>IF('Mapa final SI'!T65="","",'Mapa final SI'!T65)</f>
        <v/>
      </c>
      <c r="N62" s="375"/>
      <c r="O62" s="375"/>
      <c r="P62" s="375"/>
      <c r="Q62" s="376"/>
    </row>
    <row r="63" spans="1:17" ht="43.5" customHeight="1" x14ac:dyDescent="0.25">
      <c r="A63" s="110" t="s">
        <v>685</v>
      </c>
      <c r="B63" s="811"/>
      <c r="C63" s="813"/>
      <c r="D63" s="815"/>
      <c r="E63" s="813"/>
      <c r="F63" s="817"/>
      <c r="G63" s="817"/>
      <c r="H63" s="884"/>
      <c r="I63" s="377" t="str">
        <f>IF('Mapa final SI'!AC66="","",'Mapa final SI'!AC66)</f>
        <v/>
      </c>
      <c r="J63" s="377" t="str">
        <f>IF('Mapa final SI'!AE66="","",'Mapa final SI'!AE66)</f>
        <v/>
      </c>
      <c r="K63" s="377" t="str">
        <f t="shared" si="0"/>
        <v/>
      </c>
      <c r="L63" s="377" t="str">
        <f>IF('Mapa final SI'!AH66="","",'Mapa final SI'!AH66)</f>
        <v/>
      </c>
      <c r="M63" s="321" t="str">
        <f>IF('Mapa final SI'!T66="","",'Mapa final SI'!T66)</f>
        <v/>
      </c>
      <c r="N63" s="375"/>
      <c r="O63" s="375"/>
      <c r="P63" s="375"/>
      <c r="Q63" s="376"/>
    </row>
    <row r="64" spans="1:17" ht="43.5" customHeight="1" x14ac:dyDescent="0.25">
      <c r="A64" s="110" t="s">
        <v>686</v>
      </c>
      <c r="B64" s="811"/>
      <c r="C64" s="813"/>
      <c r="D64" s="815"/>
      <c r="E64" s="813"/>
      <c r="F64" s="817"/>
      <c r="G64" s="817"/>
      <c r="H64" s="884"/>
      <c r="I64" s="377" t="str">
        <f>IF('Mapa final SI'!AC67="","",'Mapa final SI'!AC67)</f>
        <v/>
      </c>
      <c r="J64" s="377" t="str">
        <f>IF('Mapa final SI'!AE67="","",'Mapa final SI'!AE67)</f>
        <v/>
      </c>
      <c r="K64" s="377" t="str">
        <f t="shared" si="0"/>
        <v/>
      </c>
      <c r="L64" s="377" t="str">
        <f>IF('Mapa final SI'!AH67="","",'Mapa final SI'!AH67)</f>
        <v/>
      </c>
      <c r="M64" s="321" t="str">
        <f>IF('Mapa final SI'!T67="","",'Mapa final SI'!T67)</f>
        <v/>
      </c>
      <c r="N64" s="375"/>
      <c r="O64" s="375"/>
      <c r="P64" s="375"/>
      <c r="Q64" s="376"/>
    </row>
    <row r="65" spans="1:17" ht="43.5" customHeight="1" x14ac:dyDescent="0.25">
      <c r="A65" s="110" t="s">
        <v>687</v>
      </c>
      <c r="B65" s="811"/>
      <c r="C65" s="813"/>
      <c r="D65" s="815"/>
      <c r="E65" s="813"/>
      <c r="F65" s="817"/>
      <c r="G65" s="817"/>
      <c r="H65" s="884"/>
      <c r="I65" s="377" t="str">
        <f>IF('Mapa final SI'!AC68="","",'Mapa final SI'!AC68)</f>
        <v/>
      </c>
      <c r="J65" s="377" t="str">
        <f>IF('Mapa final SI'!AE68="","",'Mapa final SI'!AE68)</f>
        <v/>
      </c>
      <c r="K65" s="377" t="str">
        <f t="shared" si="0"/>
        <v/>
      </c>
      <c r="L65" s="377" t="str">
        <f>IF('Mapa final SI'!AH68="","",'Mapa final SI'!AH68)</f>
        <v/>
      </c>
      <c r="M65" s="321" t="str">
        <f>IF('Mapa final SI'!T68="","",'Mapa final SI'!T68)</f>
        <v/>
      </c>
      <c r="N65" s="375"/>
      <c r="O65" s="375"/>
      <c r="P65" s="375"/>
      <c r="Q65" s="376"/>
    </row>
    <row r="66" spans="1:17" ht="43.5" customHeight="1" x14ac:dyDescent="0.25">
      <c r="A66" s="110" t="s">
        <v>688</v>
      </c>
      <c r="B66" s="811"/>
      <c r="C66" s="813"/>
      <c r="D66" s="815"/>
      <c r="E66" s="813"/>
      <c r="F66" s="817"/>
      <c r="G66" s="817"/>
      <c r="H66" s="885"/>
      <c r="I66" s="377" t="str">
        <f>IF('Mapa final SI'!AC69="","",'Mapa final SI'!AC69)</f>
        <v/>
      </c>
      <c r="J66" s="377" t="str">
        <f>IF('Mapa final SI'!AE69="","",'Mapa final SI'!AE69)</f>
        <v/>
      </c>
      <c r="K66" s="377" t="str">
        <f t="shared" si="0"/>
        <v/>
      </c>
      <c r="L66" s="377" t="str">
        <f>IF('Mapa final SI'!AH69="","",'Mapa final SI'!AH69)</f>
        <v/>
      </c>
      <c r="M66" s="321" t="str">
        <f>IF('Mapa final SI'!T69="","",'Mapa final SI'!T69)</f>
        <v/>
      </c>
      <c r="N66" s="375"/>
      <c r="O66" s="375"/>
      <c r="P66" s="375"/>
      <c r="Q66" s="376"/>
    </row>
    <row r="67" spans="1:17" ht="43.5" customHeight="1" x14ac:dyDescent="0.25">
      <c r="A67" s="110" t="s">
        <v>689</v>
      </c>
      <c r="B67" s="810"/>
      <c r="C67" s="812" t="str">
        <f>IF('Mapa final SI'!G70="","",'Mapa final SI'!G70)</f>
        <v/>
      </c>
      <c r="D67" s="814"/>
      <c r="E67" s="812" t="str">
        <f>IF('Mapa final SI'!F70="","",'Mapa final SI'!F70)</f>
        <v/>
      </c>
      <c r="F67" s="816" t="str">
        <f>IF('Mapa final SI'!L70="","",'Mapa final SI'!L70)</f>
        <v/>
      </c>
      <c r="G67" s="816" t="str">
        <f>IF('Mapa final SI'!P70="","",'Mapa final SI'!P70)</f>
        <v/>
      </c>
      <c r="H67" s="884"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77" t="str">
        <f>IF('Mapa final SI'!AC70="","",'Mapa final SI'!AC70)</f>
        <v/>
      </c>
      <c r="J67" s="377" t="str">
        <f>IF('Mapa final SI'!AE70="","",'Mapa final SI'!AE70)</f>
        <v/>
      </c>
      <c r="K67" s="377" t="str">
        <f t="shared" si="0"/>
        <v/>
      </c>
      <c r="L67" s="377" t="str">
        <f>IF('Mapa final SI'!AH70="","",'Mapa final SI'!AH70)</f>
        <v/>
      </c>
      <c r="M67" s="321" t="str">
        <f>IF('Mapa final SI'!T70="","",'Mapa final SI'!T70)</f>
        <v/>
      </c>
      <c r="N67" s="375"/>
      <c r="O67" s="375"/>
      <c r="P67" s="375"/>
      <c r="Q67" s="376"/>
    </row>
    <row r="68" spans="1:17" ht="43.5" customHeight="1" x14ac:dyDescent="0.25">
      <c r="A68" s="110" t="s">
        <v>690</v>
      </c>
      <c r="B68" s="811"/>
      <c r="C68" s="813"/>
      <c r="D68" s="815"/>
      <c r="E68" s="813"/>
      <c r="F68" s="817"/>
      <c r="G68" s="817"/>
      <c r="H68" s="884"/>
      <c r="I68" s="377" t="str">
        <f>IF('Mapa final SI'!AC71="","",'Mapa final SI'!AC71)</f>
        <v/>
      </c>
      <c r="J68" s="377" t="str">
        <f>IF('Mapa final SI'!AE71="","",'Mapa final SI'!AE71)</f>
        <v/>
      </c>
      <c r="K68" s="377" t="str">
        <f t="shared" si="0"/>
        <v/>
      </c>
      <c r="L68" s="377" t="str">
        <f>IF('Mapa final SI'!AH71="","",'Mapa final SI'!AH71)</f>
        <v/>
      </c>
      <c r="M68" s="321" t="str">
        <f>IF('Mapa final SI'!T71="","",'Mapa final SI'!T71)</f>
        <v/>
      </c>
      <c r="N68" s="375"/>
      <c r="O68" s="375"/>
      <c r="P68" s="375"/>
      <c r="Q68" s="376"/>
    </row>
    <row r="69" spans="1:17" ht="43.5" customHeight="1" x14ac:dyDescent="0.25">
      <c r="A69" s="110" t="s">
        <v>691</v>
      </c>
      <c r="B69" s="811"/>
      <c r="C69" s="813"/>
      <c r="D69" s="815"/>
      <c r="E69" s="813"/>
      <c r="F69" s="817"/>
      <c r="G69" s="817"/>
      <c r="H69" s="884"/>
      <c r="I69" s="377" t="str">
        <f>IF('Mapa final SI'!AC72="","",'Mapa final SI'!AC72)</f>
        <v/>
      </c>
      <c r="J69" s="377" t="str">
        <f>IF('Mapa final SI'!AE72="","",'Mapa final SI'!AE72)</f>
        <v/>
      </c>
      <c r="K69" s="377" t="str">
        <f t="shared" si="0"/>
        <v/>
      </c>
      <c r="L69" s="377" t="str">
        <f>IF('Mapa final SI'!AH72="","",'Mapa final SI'!AH72)</f>
        <v/>
      </c>
      <c r="M69" s="321" t="str">
        <f>IF('Mapa final SI'!T72="","",'Mapa final SI'!T72)</f>
        <v/>
      </c>
      <c r="N69" s="375"/>
      <c r="O69" s="375"/>
      <c r="P69" s="375"/>
      <c r="Q69" s="376"/>
    </row>
    <row r="70" spans="1:17" ht="43.5" customHeight="1" x14ac:dyDescent="0.25">
      <c r="A70" s="110" t="s">
        <v>692</v>
      </c>
      <c r="B70" s="811"/>
      <c r="C70" s="813"/>
      <c r="D70" s="815"/>
      <c r="E70" s="813"/>
      <c r="F70" s="817"/>
      <c r="G70" s="817"/>
      <c r="H70" s="884"/>
      <c r="I70" s="377" t="str">
        <f>IF('Mapa final SI'!AC73="","",'Mapa final SI'!AC73)</f>
        <v/>
      </c>
      <c r="J70" s="377" t="str">
        <f>IF('Mapa final SI'!AE73="","",'Mapa final SI'!AE73)</f>
        <v/>
      </c>
      <c r="K70" s="377" t="str">
        <f t="shared" si="0"/>
        <v/>
      </c>
      <c r="L70" s="377" t="str">
        <f>IF('Mapa final SI'!AH73="","",'Mapa final SI'!AH73)</f>
        <v/>
      </c>
      <c r="M70" s="321" t="str">
        <f>IF('Mapa final SI'!T73="","",'Mapa final SI'!T73)</f>
        <v/>
      </c>
      <c r="N70" s="375"/>
      <c r="O70" s="375"/>
      <c r="P70" s="375"/>
      <c r="Q70" s="376"/>
    </row>
    <row r="71" spans="1:17" ht="43.5" customHeight="1" x14ac:dyDescent="0.25">
      <c r="A71" s="110" t="s">
        <v>693</v>
      </c>
      <c r="B71" s="811"/>
      <c r="C71" s="813"/>
      <c r="D71" s="815"/>
      <c r="E71" s="813"/>
      <c r="F71" s="817"/>
      <c r="G71" s="817"/>
      <c r="H71" s="884"/>
      <c r="I71" s="377" t="str">
        <f>IF('Mapa final SI'!AC74="","",'Mapa final SI'!AC74)</f>
        <v/>
      </c>
      <c r="J71" s="377" t="str">
        <f>IF('Mapa final SI'!AE74="","",'Mapa final SI'!AE74)</f>
        <v/>
      </c>
      <c r="K71" s="377" t="str">
        <f t="shared" si="0"/>
        <v/>
      </c>
      <c r="L71" s="377" t="str">
        <f>IF('Mapa final SI'!AH74="","",'Mapa final SI'!AH74)</f>
        <v/>
      </c>
      <c r="M71" s="321" t="str">
        <f>IF('Mapa final SI'!T74="","",'Mapa final SI'!T74)</f>
        <v/>
      </c>
      <c r="N71" s="375"/>
      <c r="O71" s="375"/>
      <c r="P71" s="375"/>
      <c r="Q71" s="376"/>
    </row>
    <row r="72" spans="1:17" ht="43.5" customHeight="1" x14ac:dyDescent="0.25">
      <c r="A72" s="110" t="s">
        <v>694</v>
      </c>
      <c r="B72" s="811"/>
      <c r="C72" s="813"/>
      <c r="D72" s="815"/>
      <c r="E72" s="813"/>
      <c r="F72" s="817"/>
      <c r="G72" s="817"/>
      <c r="H72" s="885"/>
      <c r="I72" s="377" t="str">
        <f>IF('Mapa final SI'!AC75="","",'Mapa final SI'!AC75)</f>
        <v/>
      </c>
      <c r="J72" s="377" t="str">
        <f>IF('Mapa final SI'!AE75="","",'Mapa final SI'!AE75)</f>
        <v/>
      </c>
      <c r="K72" s="377"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77" t="str">
        <f>IF('Mapa final SI'!AH75="","",'Mapa final SI'!AH75)</f>
        <v/>
      </c>
      <c r="M72" s="321" t="str">
        <f>IF('Mapa final SI'!T75="","",'Mapa final SI'!T75)</f>
        <v/>
      </c>
      <c r="N72" s="375"/>
      <c r="O72" s="375"/>
      <c r="P72" s="375"/>
      <c r="Q72" s="376"/>
    </row>
    <row r="73" spans="1:17" ht="43.5" customHeight="1" x14ac:dyDescent="0.25">
      <c r="A73" s="110" t="s">
        <v>695</v>
      </c>
      <c r="B73" s="810"/>
      <c r="C73" s="812" t="str">
        <f>IF('Mapa final SI'!G76="","",'Mapa final SI'!G76)</f>
        <v/>
      </c>
      <c r="D73" s="814"/>
      <c r="E73" s="812" t="str">
        <f>IF('Mapa final SI'!F76="","",'Mapa final SI'!F76)</f>
        <v/>
      </c>
      <c r="F73" s="816" t="str">
        <f>IF('Mapa final SI'!L76="","",'Mapa final SI'!L76)</f>
        <v/>
      </c>
      <c r="G73" s="816" t="str">
        <f>IF('Mapa final SI'!P76="","",'Mapa final SI'!P76)</f>
        <v/>
      </c>
      <c r="H73" s="884"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77" t="str">
        <f>IF('Mapa final SI'!AC76="","",'Mapa final SI'!AC76)</f>
        <v/>
      </c>
      <c r="J73" s="377" t="str">
        <f>IF('Mapa final SI'!AE76="","",'Mapa final SI'!AE76)</f>
        <v/>
      </c>
      <c r="K73" s="377" t="str">
        <f t="shared" si="1"/>
        <v/>
      </c>
      <c r="L73" s="377" t="str">
        <f>IF('Mapa final SI'!AH76="","",'Mapa final SI'!AH76)</f>
        <v/>
      </c>
      <c r="M73" s="321" t="str">
        <f>IF('Mapa final SI'!T76="","",'Mapa final SI'!T76)</f>
        <v/>
      </c>
      <c r="N73" s="375"/>
      <c r="O73" s="375"/>
      <c r="P73" s="375"/>
      <c r="Q73" s="376"/>
    </row>
    <row r="74" spans="1:17" ht="43.5" customHeight="1" x14ac:dyDescent="0.25">
      <c r="A74" s="110" t="s">
        <v>696</v>
      </c>
      <c r="B74" s="811"/>
      <c r="C74" s="813"/>
      <c r="D74" s="815"/>
      <c r="E74" s="813"/>
      <c r="F74" s="817"/>
      <c r="G74" s="817"/>
      <c r="H74" s="884"/>
      <c r="I74" s="377" t="str">
        <f>IF('Mapa final SI'!AC77="","",'Mapa final SI'!AC77)</f>
        <v/>
      </c>
      <c r="J74" s="377" t="str">
        <f>IF('Mapa final SI'!AE77="","",'Mapa final SI'!AE77)</f>
        <v/>
      </c>
      <c r="K74" s="377" t="str">
        <f t="shared" si="1"/>
        <v/>
      </c>
      <c r="L74" s="377" t="str">
        <f>IF('Mapa final SI'!AH77="","",'Mapa final SI'!AH77)</f>
        <v/>
      </c>
      <c r="M74" s="321" t="str">
        <f>IF('Mapa final SI'!T77="","",'Mapa final SI'!T77)</f>
        <v/>
      </c>
      <c r="N74" s="375"/>
      <c r="O74" s="375"/>
      <c r="P74" s="375"/>
      <c r="Q74" s="376"/>
    </row>
    <row r="75" spans="1:17" ht="43.5" customHeight="1" x14ac:dyDescent="0.25">
      <c r="A75" s="110" t="s">
        <v>697</v>
      </c>
      <c r="B75" s="811"/>
      <c r="C75" s="813"/>
      <c r="D75" s="815"/>
      <c r="E75" s="813"/>
      <c r="F75" s="817"/>
      <c r="G75" s="817"/>
      <c r="H75" s="884"/>
      <c r="I75" s="377" t="str">
        <f>IF('Mapa final SI'!AC78="","",'Mapa final SI'!AC78)</f>
        <v/>
      </c>
      <c r="J75" s="377" t="str">
        <f>IF('Mapa final SI'!AE78="","",'Mapa final SI'!AE78)</f>
        <v/>
      </c>
      <c r="K75" s="377" t="str">
        <f t="shared" si="1"/>
        <v/>
      </c>
      <c r="L75" s="377" t="str">
        <f>IF('Mapa final SI'!AH78="","",'Mapa final SI'!AH78)</f>
        <v/>
      </c>
      <c r="M75" s="321" t="str">
        <f>IF('Mapa final SI'!T78="","",'Mapa final SI'!T78)</f>
        <v/>
      </c>
      <c r="N75" s="375"/>
      <c r="O75" s="375"/>
      <c r="P75" s="375"/>
      <c r="Q75" s="376"/>
    </row>
    <row r="76" spans="1:17" ht="43.5" customHeight="1" x14ac:dyDescent="0.25">
      <c r="A76" s="110" t="s">
        <v>698</v>
      </c>
      <c r="B76" s="811"/>
      <c r="C76" s="813"/>
      <c r="D76" s="815"/>
      <c r="E76" s="813"/>
      <c r="F76" s="817"/>
      <c r="G76" s="817"/>
      <c r="H76" s="884"/>
      <c r="I76" s="377" t="str">
        <f>IF('Mapa final SI'!AC79="","",'Mapa final SI'!AC79)</f>
        <v/>
      </c>
      <c r="J76" s="377" t="str">
        <f>IF('Mapa final SI'!AE79="","",'Mapa final SI'!AE79)</f>
        <v/>
      </c>
      <c r="K76" s="377" t="str">
        <f t="shared" si="1"/>
        <v/>
      </c>
      <c r="L76" s="377" t="str">
        <f>IF('Mapa final SI'!AH79="","",'Mapa final SI'!AH79)</f>
        <v/>
      </c>
      <c r="M76" s="321" t="str">
        <f>IF('Mapa final SI'!T79="","",'Mapa final SI'!T79)</f>
        <v/>
      </c>
      <c r="N76" s="375"/>
      <c r="O76" s="375"/>
      <c r="P76" s="375"/>
      <c r="Q76" s="376"/>
    </row>
    <row r="77" spans="1:17" ht="43.5" customHeight="1" x14ac:dyDescent="0.25">
      <c r="A77" s="110" t="s">
        <v>699</v>
      </c>
      <c r="B77" s="811"/>
      <c r="C77" s="813"/>
      <c r="D77" s="815"/>
      <c r="E77" s="813"/>
      <c r="F77" s="817"/>
      <c r="G77" s="817"/>
      <c r="H77" s="884"/>
      <c r="I77" s="377" t="str">
        <f>IF('Mapa final SI'!AC80="","",'Mapa final SI'!AC80)</f>
        <v/>
      </c>
      <c r="J77" s="377" t="str">
        <f>IF('Mapa final SI'!AE80="","",'Mapa final SI'!AE80)</f>
        <v/>
      </c>
      <c r="K77" s="377" t="str">
        <f t="shared" si="1"/>
        <v/>
      </c>
      <c r="L77" s="377" t="str">
        <f>IF('Mapa final SI'!AH80="","",'Mapa final SI'!AH80)</f>
        <v/>
      </c>
      <c r="M77" s="321" t="str">
        <f>IF('Mapa final SI'!T80="","",'Mapa final SI'!T80)</f>
        <v/>
      </c>
      <c r="N77" s="375"/>
      <c r="O77" s="375"/>
      <c r="P77" s="375"/>
      <c r="Q77" s="376"/>
    </row>
    <row r="78" spans="1:17" ht="43.5" customHeight="1" x14ac:dyDescent="0.25">
      <c r="A78" s="110" t="s">
        <v>700</v>
      </c>
      <c r="B78" s="811"/>
      <c r="C78" s="813"/>
      <c r="D78" s="815"/>
      <c r="E78" s="813"/>
      <c r="F78" s="817"/>
      <c r="G78" s="817"/>
      <c r="H78" s="885"/>
      <c r="I78" s="377" t="str">
        <f>IF('Mapa final SI'!AC81="","",'Mapa final SI'!AC81)</f>
        <v/>
      </c>
      <c r="J78" s="377" t="str">
        <f>IF('Mapa final SI'!AE81="","",'Mapa final SI'!AE81)</f>
        <v/>
      </c>
      <c r="K78" s="377" t="str">
        <f t="shared" si="1"/>
        <v/>
      </c>
      <c r="L78" s="377" t="str">
        <f>IF('Mapa final SI'!AH81="","",'Mapa final SI'!AH81)</f>
        <v/>
      </c>
      <c r="M78" s="321" t="str">
        <f>IF('Mapa final SI'!T81="","",'Mapa final SI'!T81)</f>
        <v/>
      </c>
      <c r="N78" s="375"/>
      <c r="O78" s="375"/>
      <c r="P78" s="375"/>
      <c r="Q78" s="376"/>
    </row>
    <row r="79" spans="1:17" ht="43.5" customHeight="1" x14ac:dyDescent="0.25">
      <c r="A79" s="110" t="s">
        <v>701</v>
      </c>
      <c r="B79" s="810"/>
      <c r="C79" s="812" t="str">
        <f>IF('Mapa final SI'!G82="","",'Mapa final SI'!G82)</f>
        <v/>
      </c>
      <c r="D79" s="814"/>
      <c r="E79" s="812" t="str">
        <f>IF('Mapa final SI'!F82="","",'Mapa final SI'!F82)</f>
        <v/>
      </c>
      <c r="F79" s="816" t="str">
        <f>IF('Mapa final SI'!L82="","",'Mapa final SI'!L82)</f>
        <v/>
      </c>
      <c r="G79" s="816" t="str">
        <f>IF('Mapa final SI'!P82="","",'Mapa final SI'!P82)</f>
        <v/>
      </c>
      <c r="H79" s="884"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77" t="str">
        <f>IF('Mapa final SI'!AC82="","",'Mapa final SI'!AC82)</f>
        <v/>
      </c>
      <c r="J79" s="377" t="str">
        <f>IF('Mapa final SI'!AE82="","",'Mapa final SI'!AE82)</f>
        <v/>
      </c>
      <c r="K79" s="377" t="str">
        <f t="shared" si="1"/>
        <v/>
      </c>
      <c r="L79" s="377" t="str">
        <f>IF('Mapa final SI'!AH82="","",'Mapa final SI'!AH82)</f>
        <v/>
      </c>
      <c r="M79" s="321" t="str">
        <f>IF('Mapa final SI'!T82="","",'Mapa final SI'!T82)</f>
        <v/>
      </c>
      <c r="N79" s="375"/>
      <c r="O79" s="375"/>
      <c r="P79" s="375"/>
      <c r="Q79" s="376"/>
    </row>
    <row r="80" spans="1:17" ht="43.5" customHeight="1" x14ac:dyDescent="0.25">
      <c r="A80" s="110" t="s">
        <v>702</v>
      </c>
      <c r="B80" s="811"/>
      <c r="C80" s="813"/>
      <c r="D80" s="815"/>
      <c r="E80" s="813"/>
      <c r="F80" s="817"/>
      <c r="G80" s="817"/>
      <c r="H80" s="884"/>
      <c r="I80" s="377" t="str">
        <f>IF('Mapa final SI'!AC83="","",'Mapa final SI'!AC83)</f>
        <v/>
      </c>
      <c r="J80" s="377" t="str">
        <f>IF('Mapa final SI'!AE83="","",'Mapa final SI'!AE83)</f>
        <v/>
      </c>
      <c r="K80" s="377" t="str">
        <f t="shared" si="1"/>
        <v/>
      </c>
      <c r="L80" s="377" t="str">
        <f>IF('Mapa final SI'!AH83="","",'Mapa final SI'!AH83)</f>
        <v/>
      </c>
      <c r="M80" s="321" t="str">
        <f>IF('Mapa final SI'!T83="","",'Mapa final SI'!T83)</f>
        <v/>
      </c>
      <c r="N80" s="375"/>
      <c r="O80" s="375"/>
      <c r="P80" s="375"/>
      <c r="Q80" s="376"/>
    </row>
    <row r="81" spans="1:17" ht="43.5" customHeight="1" x14ac:dyDescent="0.25">
      <c r="A81" s="110" t="s">
        <v>703</v>
      </c>
      <c r="B81" s="811"/>
      <c r="C81" s="813"/>
      <c r="D81" s="815"/>
      <c r="E81" s="813"/>
      <c r="F81" s="817"/>
      <c r="G81" s="817"/>
      <c r="H81" s="884"/>
      <c r="I81" s="377" t="str">
        <f>IF('Mapa final SI'!AC84="","",'Mapa final SI'!AC84)</f>
        <v/>
      </c>
      <c r="J81" s="377" t="str">
        <f>IF('Mapa final SI'!AE84="","",'Mapa final SI'!AE84)</f>
        <v/>
      </c>
      <c r="K81" s="377" t="str">
        <f t="shared" si="1"/>
        <v/>
      </c>
      <c r="L81" s="377" t="str">
        <f>IF('Mapa final SI'!AH84="","",'Mapa final SI'!AH84)</f>
        <v/>
      </c>
      <c r="M81" s="321" t="str">
        <f>IF('Mapa final SI'!T84="","",'Mapa final SI'!T84)</f>
        <v/>
      </c>
      <c r="N81" s="375"/>
      <c r="O81" s="375"/>
      <c r="P81" s="375"/>
      <c r="Q81" s="376"/>
    </row>
    <row r="82" spans="1:17" ht="43.5" customHeight="1" x14ac:dyDescent="0.25">
      <c r="A82" s="110" t="s">
        <v>704</v>
      </c>
      <c r="B82" s="811"/>
      <c r="C82" s="813"/>
      <c r="D82" s="815"/>
      <c r="E82" s="813"/>
      <c r="F82" s="817"/>
      <c r="G82" s="817"/>
      <c r="H82" s="884"/>
      <c r="I82" s="377" t="str">
        <f>IF('Mapa final SI'!AC85="","",'Mapa final SI'!AC85)</f>
        <v/>
      </c>
      <c r="J82" s="377" t="str">
        <f>IF('Mapa final SI'!AE85="","",'Mapa final SI'!AE85)</f>
        <v/>
      </c>
      <c r="K82" s="377" t="str">
        <f t="shared" si="1"/>
        <v/>
      </c>
      <c r="L82" s="377" t="str">
        <f>IF('Mapa final SI'!AH85="","",'Mapa final SI'!AH85)</f>
        <v/>
      </c>
      <c r="M82" s="321" t="str">
        <f>IF('Mapa final SI'!T85="","",'Mapa final SI'!T85)</f>
        <v/>
      </c>
      <c r="N82" s="375"/>
      <c r="O82" s="375"/>
      <c r="P82" s="375"/>
      <c r="Q82" s="376"/>
    </row>
    <row r="83" spans="1:17" ht="43.5" customHeight="1" x14ac:dyDescent="0.25">
      <c r="A83" s="110" t="s">
        <v>705</v>
      </c>
      <c r="B83" s="811"/>
      <c r="C83" s="813"/>
      <c r="D83" s="815"/>
      <c r="E83" s="813"/>
      <c r="F83" s="817"/>
      <c r="G83" s="817"/>
      <c r="H83" s="884"/>
      <c r="I83" s="377" t="str">
        <f>IF('Mapa final SI'!AC86="","",'Mapa final SI'!AC86)</f>
        <v/>
      </c>
      <c r="J83" s="377" t="str">
        <f>IF('Mapa final SI'!AE86="","",'Mapa final SI'!AE86)</f>
        <v/>
      </c>
      <c r="K83" s="377" t="str">
        <f t="shared" si="1"/>
        <v/>
      </c>
      <c r="L83" s="377" t="str">
        <f>IF('Mapa final SI'!AH86="","",'Mapa final SI'!AH86)</f>
        <v/>
      </c>
      <c r="M83" s="321" t="str">
        <f>IF('Mapa final SI'!T86="","",'Mapa final SI'!T86)</f>
        <v/>
      </c>
      <c r="N83" s="375"/>
      <c r="O83" s="375"/>
      <c r="P83" s="375"/>
      <c r="Q83" s="376"/>
    </row>
    <row r="84" spans="1:17" ht="43.5" customHeight="1" x14ac:dyDescent="0.25">
      <c r="A84" s="110" t="s">
        <v>706</v>
      </c>
      <c r="B84" s="811"/>
      <c r="C84" s="813"/>
      <c r="D84" s="815"/>
      <c r="E84" s="813"/>
      <c r="F84" s="817"/>
      <c r="G84" s="817"/>
      <c r="H84" s="885"/>
      <c r="I84" s="377" t="str">
        <f>IF('Mapa final SI'!AC87="","",'Mapa final SI'!AC87)</f>
        <v/>
      </c>
      <c r="J84" s="377" t="str">
        <f>IF('Mapa final SI'!AE87="","",'Mapa final SI'!AE87)</f>
        <v/>
      </c>
      <c r="K84" s="377" t="str">
        <f t="shared" si="1"/>
        <v/>
      </c>
      <c r="L84" s="377" t="str">
        <f>IF('Mapa final SI'!AH87="","",'Mapa final SI'!AH87)</f>
        <v/>
      </c>
      <c r="M84" s="321" t="str">
        <f>IF('Mapa final SI'!T87="","",'Mapa final SI'!T87)</f>
        <v/>
      </c>
      <c r="N84" s="375"/>
      <c r="O84" s="375"/>
      <c r="P84" s="375"/>
      <c r="Q84" s="376"/>
    </row>
    <row r="85" spans="1:17" ht="43.5" customHeight="1" x14ac:dyDescent="0.25">
      <c r="A85" s="110" t="s">
        <v>707</v>
      </c>
      <c r="B85" s="810"/>
      <c r="C85" s="812" t="str">
        <f>IF('Mapa final SI'!G88="","",'Mapa final SI'!G88)</f>
        <v/>
      </c>
      <c r="D85" s="814"/>
      <c r="E85" s="812" t="str">
        <f>IF('Mapa final SI'!F88="","",'Mapa final SI'!F88)</f>
        <v/>
      </c>
      <c r="F85" s="816" t="str">
        <f>IF('Mapa final SI'!L88="","",'Mapa final SI'!L88)</f>
        <v/>
      </c>
      <c r="G85" s="816" t="str">
        <f>IF('Mapa final SI'!P88="","",'Mapa final SI'!P88)</f>
        <v/>
      </c>
      <c r="H85" s="884"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77" t="str">
        <f>IF('Mapa final SI'!AC88="","",'Mapa final SI'!AC88)</f>
        <v/>
      </c>
      <c r="J85" s="377" t="str">
        <f>IF('Mapa final SI'!AE88="","",'Mapa final SI'!AE88)</f>
        <v/>
      </c>
      <c r="K85" s="377" t="str">
        <f t="shared" si="1"/>
        <v/>
      </c>
      <c r="L85" s="377" t="str">
        <f>IF('Mapa final SI'!AH88="","",'Mapa final SI'!AH88)</f>
        <v/>
      </c>
      <c r="M85" s="321" t="str">
        <f>IF('Mapa final SI'!T88="","",'Mapa final SI'!T88)</f>
        <v/>
      </c>
      <c r="N85" s="375"/>
      <c r="O85" s="375"/>
      <c r="P85" s="375"/>
      <c r="Q85" s="376"/>
    </row>
    <row r="86" spans="1:17" ht="43.5" customHeight="1" x14ac:dyDescent="0.25">
      <c r="A86" s="110" t="s">
        <v>708</v>
      </c>
      <c r="B86" s="811"/>
      <c r="C86" s="813"/>
      <c r="D86" s="815"/>
      <c r="E86" s="813"/>
      <c r="F86" s="817"/>
      <c r="G86" s="817"/>
      <c r="H86" s="884"/>
      <c r="I86" s="377" t="str">
        <f>IF('Mapa final SI'!AC89="","",'Mapa final SI'!AC89)</f>
        <v/>
      </c>
      <c r="J86" s="377" t="str">
        <f>IF('Mapa final SI'!AE89="","",'Mapa final SI'!AE89)</f>
        <v/>
      </c>
      <c r="K86" s="377" t="str">
        <f t="shared" si="1"/>
        <v/>
      </c>
      <c r="L86" s="377" t="str">
        <f>IF('Mapa final SI'!AH89="","",'Mapa final SI'!AH89)</f>
        <v/>
      </c>
      <c r="M86" s="321" t="str">
        <f>IF('Mapa final SI'!T89="","",'Mapa final SI'!T89)</f>
        <v/>
      </c>
      <c r="N86" s="375"/>
      <c r="O86" s="375"/>
      <c r="P86" s="375"/>
      <c r="Q86" s="376"/>
    </row>
    <row r="87" spans="1:17" ht="43.5" customHeight="1" x14ac:dyDescent="0.25">
      <c r="A87" s="110" t="s">
        <v>709</v>
      </c>
      <c r="B87" s="811"/>
      <c r="C87" s="813"/>
      <c r="D87" s="815"/>
      <c r="E87" s="813"/>
      <c r="F87" s="817"/>
      <c r="G87" s="817"/>
      <c r="H87" s="884"/>
      <c r="I87" s="377" t="str">
        <f>IF('Mapa final SI'!AC90="","",'Mapa final SI'!AC90)</f>
        <v/>
      </c>
      <c r="J87" s="377" t="str">
        <f>IF('Mapa final SI'!AE90="","",'Mapa final SI'!AE90)</f>
        <v/>
      </c>
      <c r="K87" s="377" t="str">
        <f t="shared" si="1"/>
        <v/>
      </c>
      <c r="L87" s="377" t="str">
        <f>IF('Mapa final SI'!AH90="","",'Mapa final SI'!AH90)</f>
        <v/>
      </c>
      <c r="M87" s="321" t="str">
        <f>IF('Mapa final SI'!T90="","",'Mapa final SI'!T90)</f>
        <v/>
      </c>
      <c r="N87" s="375"/>
      <c r="O87" s="375"/>
      <c r="P87" s="375"/>
      <c r="Q87" s="376"/>
    </row>
    <row r="88" spans="1:17" ht="43.5" customHeight="1" x14ac:dyDescent="0.25">
      <c r="A88" s="110" t="s">
        <v>710</v>
      </c>
      <c r="B88" s="811"/>
      <c r="C88" s="813"/>
      <c r="D88" s="815"/>
      <c r="E88" s="813"/>
      <c r="F88" s="817"/>
      <c r="G88" s="817"/>
      <c r="H88" s="884"/>
      <c r="I88" s="377" t="str">
        <f>IF('Mapa final SI'!AC91="","",'Mapa final SI'!AC91)</f>
        <v/>
      </c>
      <c r="J88" s="377" t="str">
        <f>IF('Mapa final SI'!AE91="","",'Mapa final SI'!AE91)</f>
        <v/>
      </c>
      <c r="K88" s="377" t="str">
        <f t="shared" si="1"/>
        <v/>
      </c>
      <c r="L88" s="377" t="str">
        <f>IF('Mapa final SI'!AH91="","",'Mapa final SI'!AH91)</f>
        <v/>
      </c>
      <c r="M88" s="321" t="str">
        <f>IF('Mapa final SI'!T91="","",'Mapa final SI'!T91)</f>
        <v/>
      </c>
      <c r="N88" s="375"/>
      <c r="O88" s="375"/>
      <c r="P88" s="375"/>
      <c r="Q88" s="376"/>
    </row>
    <row r="89" spans="1:17" ht="43.5" customHeight="1" x14ac:dyDescent="0.25">
      <c r="A89" s="110" t="s">
        <v>711</v>
      </c>
      <c r="B89" s="811"/>
      <c r="C89" s="813"/>
      <c r="D89" s="815"/>
      <c r="E89" s="813"/>
      <c r="F89" s="817"/>
      <c r="G89" s="817"/>
      <c r="H89" s="884"/>
      <c r="I89" s="377" t="str">
        <f>IF('Mapa final SI'!AC92="","",'Mapa final SI'!AC92)</f>
        <v/>
      </c>
      <c r="J89" s="377" t="str">
        <f>IF('Mapa final SI'!AE92="","",'Mapa final SI'!AE92)</f>
        <v/>
      </c>
      <c r="K89" s="377" t="str">
        <f t="shared" si="1"/>
        <v/>
      </c>
      <c r="L89" s="377" t="str">
        <f>IF('Mapa final SI'!AH92="","",'Mapa final SI'!AH92)</f>
        <v/>
      </c>
      <c r="M89" s="321" t="str">
        <f>IF('Mapa final SI'!T92="","",'Mapa final SI'!T92)</f>
        <v/>
      </c>
      <c r="N89" s="375"/>
      <c r="O89" s="375"/>
      <c r="P89" s="375"/>
      <c r="Q89" s="376"/>
    </row>
    <row r="90" spans="1:17" ht="43.5" customHeight="1" x14ac:dyDescent="0.25">
      <c r="A90" s="110" t="s">
        <v>712</v>
      </c>
      <c r="B90" s="811"/>
      <c r="C90" s="813"/>
      <c r="D90" s="815"/>
      <c r="E90" s="813"/>
      <c r="F90" s="817"/>
      <c r="G90" s="817"/>
      <c r="H90" s="885"/>
      <c r="I90" s="377" t="str">
        <f>IF('Mapa final SI'!AC93="","",'Mapa final SI'!AC93)</f>
        <v/>
      </c>
      <c r="J90" s="377" t="str">
        <f>IF('Mapa final SI'!AE93="","",'Mapa final SI'!AE93)</f>
        <v/>
      </c>
      <c r="K90" s="377" t="str">
        <f t="shared" si="1"/>
        <v/>
      </c>
      <c r="L90" s="377" t="str">
        <f>IF('Mapa final SI'!AH93="","",'Mapa final SI'!AH93)</f>
        <v/>
      </c>
      <c r="M90" s="321" t="str">
        <f>IF('Mapa final SI'!T93="","",'Mapa final SI'!T93)</f>
        <v/>
      </c>
      <c r="N90" s="375"/>
      <c r="O90" s="375"/>
      <c r="P90" s="375"/>
      <c r="Q90" s="376"/>
    </row>
    <row r="91" spans="1:17" ht="43.5" customHeight="1" x14ac:dyDescent="0.25">
      <c r="A91" s="110" t="s">
        <v>713</v>
      </c>
      <c r="B91" s="810"/>
      <c r="C91" s="812" t="str">
        <f>IF('Mapa final SI'!G94="","",'Mapa final SI'!G94)</f>
        <v/>
      </c>
      <c r="D91" s="814"/>
      <c r="E91" s="812" t="str">
        <f>IF('Mapa final SI'!F94="","",'Mapa final SI'!F94)</f>
        <v/>
      </c>
      <c r="F91" s="816" t="str">
        <f>IF('Mapa final SI'!L94="","",'Mapa final SI'!L94)</f>
        <v/>
      </c>
      <c r="G91" s="816" t="str">
        <f>IF('Mapa final SI'!P94="","",'Mapa final SI'!P94)</f>
        <v/>
      </c>
      <c r="H91" s="884"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77" t="str">
        <f>IF('Mapa final SI'!AC94="","",'Mapa final SI'!AC94)</f>
        <v/>
      </c>
      <c r="J91" s="377" t="str">
        <f>IF('Mapa final SI'!AE94="","",'Mapa final SI'!AE94)</f>
        <v/>
      </c>
      <c r="K91" s="377" t="str">
        <f t="shared" si="1"/>
        <v/>
      </c>
      <c r="L91" s="377" t="str">
        <f>IF('Mapa final SI'!AH94="","",'Mapa final SI'!AH94)</f>
        <v/>
      </c>
      <c r="M91" s="321" t="str">
        <f>IF('Mapa final SI'!T94="","",'Mapa final SI'!T94)</f>
        <v/>
      </c>
      <c r="N91" s="375"/>
      <c r="O91" s="375"/>
      <c r="P91" s="375"/>
      <c r="Q91" s="376"/>
    </row>
    <row r="92" spans="1:17" ht="43.5" customHeight="1" x14ac:dyDescent="0.25">
      <c r="A92" s="110" t="s">
        <v>714</v>
      </c>
      <c r="B92" s="811"/>
      <c r="C92" s="813"/>
      <c r="D92" s="815"/>
      <c r="E92" s="813"/>
      <c r="F92" s="817"/>
      <c r="G92" s="817"/>
      <c r="H92" s="884"/>
      <c r="I92" s="377" t="str">
        <f>IF('Mapa final SI'!AC95="","",'Mapa final SI'!AC95)</f>
        <v/>
      </c>
      <c r="J92" s="377" t="str">
        <f>IF('Mapa final SI'!AE95="","",'Mapa final SI'!AE95)</f>
        <v/>
      </c>
      <c r="K92" s="377" t="str">
        <f t="shared" si="1"/>
        <v/>
      </c>
      <c r="L92" s="377" t="str">
        <f>IF('Mapa final SI'!AH95="","",'Mapa final SI'!AH95)</f>
        <v/>
      </c>
      <c r="M92" s="321" t="str">
        <f>IF('Mapa final SI'!T95="","",'Mapa final SI'!T95)</f>
        <v/>
      </c>
      <c r="N92" s="375"/>
      <c r="O92" s="375"/>
      <c r="P92" s="375"/>
      <c r="Q92" s="376"/>
    </row>
    <row r="93" spans="1:17" ht="43.5" customHeight="1" x14ac:dyDescent="0.25">
      <c r="A93" s="110" t="s">
        <v>715</v>
      </c>
      <c r="B93" s="811"/>
      <c r="C93" s="813"/>
      <c r="D93" s="815"/>
      <c r="E93" s="813"/>
      <c r="F93" s="817"/>
      <c r="G93" s="817"/>
      <c r="H93" s="884"/>
      <c r="I93" s="377" t="str">
        <f>IF('Mapa final SI'!AC96="","",'Mapa final SI'!AC96)</f>
        <v/>
      </c>
      <c r="J93" s="377" t="str">
        <f>IF('Mapa final SI'!AE96="","",'Mapa final SI'!AE96)</f>
        <v/>
      </c>
      <c r="K93" s="377" t="str">
        <f t="shared" si="1"/>
        <v/>
      </c>
      <c r="L93" s="377" t="str">
        <f>IF('Mapa final SI'!AH96="","",'Mapa final SI'!AH96)</f>
        <v/>
      </c>
      <c r="M93" s="321" t="str">
        <f>IF('Mapa final SI'!T96="","",'Mapa final SI'!T96)</f>
        <v/>
      </c>
      <c r="N93" s="375"/>
      <c r="O93" s="375"/>
      <c r="P93" s="375"/>
      <c r="Q93" s="376"/>
    </row>
    <row r="94" spans="1:17" ht="43.5" customHeight="1" x14ac:dyDescent="0.25">
      <c r="A94" s="110" t="s">
        <v>716</v>
      </c>
      <c r="B94" s="811"/>
      <c r="C94" s="813"/>
      <c r="D94" s="815"/>
      <c r="E94" s="813"/>
      <c r="F94" s="817"/>
      <c r="G94" s="817"/>
      <c r="H94" s="884"/>
      <c r="I94" s="377" t="str">
        <f>IF('Mapa final SI'!AC97="","",'Mapa final SI'!AC97)</f>
        <v/>
      </c>
      <c r="J94" s="377" t="str">
        <f>IF('Mapa final SI'!AE97="","",'Mapa final SI'!AE97)</f>
        <v/>
      </c>
      <c r="K94" s="377" t="str">
        <f t="shared" si="1"/>
        <v/>
      </c>
      <c r="L94" s="377" t="str">
        <f>IF('Mapa final SI'!AH97="","",'Mapa final SI'!AH97)</f>
        <v/>
      </c>
      <c r="M94" s="321" t="str">
        <f>IF('Mapa final SI'!T97="","",'Mapa final SI'!T97)</f>
        <v/>
      </c>
      <c r="N94" s="375"/>
      <c r="O94" s="375"/>
      <c r="P94" s="375"/>
      <c r="Q94" s="376"/>
    </row>
    <row r="95" spans="1:17" ht="43.5" customHeight="1" x14ac:dyDescent="0.25">
      <c r="A95" s="110" t="s">
        <v>717</v>
      </c>
      <c r="B95" s="811"/>
      <c r="C95" s="813"/>
      <c r="D95" s="815"/>
      <c r="E95" s="813"/>
      <c r="F95" s="817"/>
      <c r="G95" s="817"/>
      <c r="H95" s="884"/>
      <c r="I95" s="377" t="str">
        <f>IF('Mapa final SI'!AC98="","",'Mapa final SI'!AC98)</f>
        <v/>
      </c>
      <c r="J95" s="377" t="str">
        <f>IF('Mapa final SI'!AE98="","",'Mapa final SI'!AE98)</f>
        <v/>
      </c>
      <c r="K95" s="377" t="str">
        <f t="shared" si="1"/>
        <v/>
      </c>
      <c r="L95" s="377" t="str">
        <f>IF('Mapa final SI'!AH98="","",'Mapa final SI'!AH98)</f>
        <v/>
      </c>
      <c r="M95" s="321" t="str">
        <f>IF('Mapa final SI'!T98="","",'Mapa final SI'!T98)</f>
        <v/>
      </c>
      <c r="N95" s="375"/>
      <c r="O95" s="375"/>
      <c r="P95" s="375"/>
      <c r="Q95" s="376"/>
    </row>
    <row r="96" spans="1:17" ht="43.5" customHeight="1" x14ac:dyDescent="0.25">
      <c r="A96" s="110" t="s">
        <v>718</v>
      </c>
      <c r="B96" s="811"/>
      <c r="C96" s="813"/>
      <c r="D96" s="815"/>
      <c r="E96" s="813"/>
      <c r="F96" s="817"/>
      <c r="G96" s="817"/>
      <c r="H96" s="885"/>
      <c r="I96" s="377" t="str">
        <f>IF('Mapa final SI'!AC99="","",'Mapa final SI'!AC99)</f>
        <v/>
      </c>
      <c r="J96" s="377" t="str">
        <f>IF('Mapa final SI'!AE99="","",'Mapa final SI'!AE99)</f>
        <v/>
      </c>
      <c r="K96" s="377" t="str">
        <f t="shared" si="1"/>
        <v/>
      </c>
      <c r="L96" s="377" t="str">
        <f>IF('Mapa final SI'!AH99="","",'Mapa final SI'!AH99)</f>
        <v/>
      </c>
      <c r="M96" s="321" t="str">
        <f>IF('Mapa final SI'!T99="","",'Mapa final SI'!T99)</f>
        <v/>
      </c>
      <c r="N96" s="375"/>
      <c r="O96" s="375"/>
      <c r="P96" s="375"/>
      <c r="Q96" s="376"/>
    </row>
    <row r="97" spans="1:17" ht="43.5" customHeight="1" x14ac:dyDescent="0.25">
      <c r="A97" s="110" t="s">
        <v>719</v>
      </c>
      <c r="B97" s="810"/>
      <c r="C97" s="812" t="str">
        <f>IF('Mapa final SI'!G100="","",'Mapa final SI'!G100)</f>
        <v/>
      </c>
      <c r="D97" s="814"/>
      <c r="E97" s="812" t="str">
        <f>IF('Mapa final SI'!F100="","",'Mapa final SI'!F100)</f>
        <v/>
      </c>
      <c r="F97" s="816" t="str">
        <f>IF('Mapa final SI'!L100="","",'Mapa final SI'!L100)</f>
        <v/>
      </c>
      <c r="G97" s="816" t="str">
        <f>IF('Mapa final SI'!P100="","",'Mapa final SI'!P100)</f>
        <v/>
      </c>
      <c r="H97" s="884"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77" t="str">
        <f>IF('Mapa final SI'!AC100="","",'Mapa final SI'!AC100)</f>
        <v/>
      </c>
      <c r="J97" s="377" t="str">
        <f>IF('Mapa final SI'!AE100="","",'Mapa final SI'!AE100)</f>
        <v/>
      </c>
      <c r="K97" s="377" t="str">
        <f t="shared" si="1"/>
        <v/>
      </c>
      <c r="L97" s="377" t="str">
        <f>IF('Mapa final SI'!AH100="","",'Mapa final SI'!AH100)</f>
        <v/>
      </c>
      <c r="M97" s="321" t="str">
        <f>IF('Mapa final SI'!T100="","",'Mapa final SI'!T100)</f>
        <v/>
      </c>
      <c r="N97" s="375"/>
      <c r="O97" s="375"/>
      <c r="P97" s="375"/>
      <c r="Q97" s="376"/>
    </row>
    <row r="98" spans="1:17" ht="43.5" customHeight="1" x14ac:dyDescent="0.25">
      <c r="A98" s="110" t="s">
        <v>720</v>
      </c>
      <c r="B98" s="811"/>
      <c r="C98" s="813"/>
      <c r="D98" s="815"/>
      <c r="E98" s="813"/>
      <c r="F98" s="817"/>
      <c r="G98" s="817"/>
      <c r="H98" s="884"/>
      <c r="I98" s="377" t="str">
        <f>IF('Mapa final SI'!AC101="","",'Mapa final SI'!AC101)</f>
        <v/>
      </c>
      <c r="J98" s="377" t="str">
        <f>IF('Mapa final SI'!AE101="","",'Mapa final SI'!AE101)</f>
        <v/>
      </c>
      <c r="K98" s="377" t="str">
        <f t="shared" si="1"/>
        <v/>
      </c>
      <c r="L98" s="377" t="str">
        <f>IF('Mapa final SI'!AH101="","",'Mapa final SI'!AH101)</f>
        <v/>
      </c>
      <c r="M98" s="321" t="str">
        <f>IF('Mapa final SI'!T101="","",'Mapa final SI'!T101)</f>
        <v/>
      </c>
      <c r="N98" s="375"/>
      <c r="O98" s="375"/>
      <c r="P98" s="375"/>
      <c r="Q98" s="376"/>
    </row>
    <row r="99" spans="1:17" ht="43.5" customHeight="1" x14ac:dyDescent="0.25">
      <c r="A99" s="110" t="s">
        <v>721</v>
      </c>
      <c r="B99" s="811"/>
      <c r="C99" s="813"/>
      <c r="D99" s="815"/>
      <c r="E99" s="813"/>
      <c r="F99" s="817"/>
      <c r="G99" s="817"/>
      <c r="H99" s="884"/>
      <c r="I99" s="377" t="str">
        <f>IF('Mapa final SI'!AC102="","",'Mapa final SI'!AC102)</f>
        <v/>
      </c>
      <c r="J99" s="377" t="str">
        <f>IF('Mapa final SI'!AE102="","",'Mapa final SI'!AE102)</f>
        <v/>
      </c>
      <c r="K99" s="377" t="str">
        <f t="shared" si="1"/>
        <v/>
      </c>
      <c r="L99" s="377" t="str">
        <f>IF('Mapa final SI'!AH102="","",'Mapa final SI'!AH102)</f>
        <v/>
      </c>
      <c r="M99" s="321" t="str">
        <f>IF('Mapa final SI'!T102="","",'Mapa final SI'!T102)</f>
        <v/>
      </c>
      <c r="N99" s="375"/>
      <c r="O99" s="375"/>
      <c r="P99" s="375"/>
      <c r="Q99" s="376"/>
    </row>
    <row r="100" spans="1:17" ht="43.5" customHeight="1" x14ac:dyDescent="0.25">
      <c r="A100" s="110" t="s">
        <v>722</v>
      </c>
      <c r="B100" s="811"/>
      <c r="C100" s="813"/>
      <c r="D100" s="815"/>
      <c r="E100" s="813"/>
      <c r="F100" s="817"/>
      <c r="G100" s="817"/>
      <c r="H100" s="884"/>
      <c r="I100" s="377" t="str">
        <f>IF('Mapa final SI'!AC103="","",'Mapa final SI'!AC103)</f>
        <v/>
      </c>
      <c r="J100" s="377" t="str">
        <f>IF('Mapa final SI'!AE103="","",'Mapa final SI'!AE103)</f>
        <v/>
      </c>
      <c r="K100" s="377" t="str">
        <f t="shared" si="1"/>
        <v/>
      </c>
      <c r="L100" s="377" t="str">
        <f>IF('Mapa final SI'!AH103="","",'Mapa final SI'!AH103)</f>
        <v/>
      </c>
      <c r="M100" s="321" t="str">
        <f>IF('Mapa final SI'!T103="","",'Mapa final SI'!T103)</f>
        <v/>
      </c>
      <c r="N100" s="375"/>
      <c r="O100" s="375"/>
      <c r="P100" s="375"/>
      <c r="Q100" s="376"/>
    </row>
    <row r="101" spans="1:17" ht="43.5" customHeight="1" x14ac:dyDescent="0.25">
      <c r="A101" s="110" t="s">
        <v>723</v>
      </c>
      <c r="B101" s="811"/>
      <c r="C101" s="813"/>
      <c r="D101" s="815"/>
      <c r="E101" s="813"/>
      <c r="F101" s="817"/>
      <c r="G101" s="817"/>
      <c r="H101" s="884"/>
      <c r="I101" s="377" t="str">
        <f>IF('Mapa final SI'!AC104="","",'Mapa final SI'!AC104)</f>
        <v/>
      </c>
      <c r="J101" s="377" t="str">
        <f>IF('Mapa final SI'!AE104="","",'Mapa final SI'!AE104)</f>
        <v/>
      </c>
      <c r="K101" s="377" t="str">
        <f t="shared" si="1"/>
        <v/>
      </c>
      <c r="L101" s="377" t="str">
        <f>IF('Mapa final SI'!AH104="","",'Mapa final SI'!AH104)</f>
        <v/>
      </c>
      <c r="M101" s="321" t="str">
        <f>IF('Mapa final SI'!T104="","",'Mapa final SI'!T104)</f>
        <v/>
      </c>
      <c r="N101" s="375"/>
      <c r="O101" s="375"/>
      <c r="P101" s="375"/>
      <c r="Q101" s="376"/>
    </row>
    <row r="102" spans="1:17" ht="43.5" customHeight="1" x14ac:dyDescent="0.25">
      <c r="A102" s="110" t="s">
        <v>724</v>
      </c>
      <c r="B102" s="811"/>
      <c r="C102" s="813"/>
      <c r="D102" s="815"/>
      <c r="E102" s="813"/>
      <c r="F102" s="817"/>
      <c r="G102" s="817"/>
      <c r="H102" s="885"/>
      <c r="I102" s="377" t="str">
        <f>IF('Mapa final SI'!AC105="","",'Mapa final SI'!AC105)</f>
        <v/>
      </c>
      <c r="J102" s="377" t="str">
        <f>IF('Mapa final SI'!AE105="","",'Mapa final SI'!AE105)</f>
        <v/>
      </c>
      <c r="K102" s="377" t="str">
        <f t="shared" si="1"/>
        <v/>
      </c>
      <c r="L102" s="377" t="str">
        <f>IF('Mapa final SI'!AH105="","",'Mapa final SI'!AH105)</f>
        <v/>
      </c>
      <c r="M102" s="321" t="str">
        <f>IF('Mapa final SI'!T105="","",'Mapa final SI'!T105)</f>
        <v/>
      </c>
      <c r="N102" s="375"/>
      <c r="O102" s="375"/>
      <c r="P102" s="375"/>
      <c r="Q102" s="376"/>
    </row>
    <row r="103" spans="1:17" ht="43.5" customHeight="1" x14ac:dyDescent="0.25">
      <c r="A103" s="110" t="s">
        <v>725</v>
      </c>
      <c r="B103" s="810"/>
      <c r="C103" s="812" t="str">
        <f>IF('Mapa final SI'!G106="","",'Mapa final SI'!G106)</f>
        <v/>
      </c>
      <c r="D103" s="814"/>
      <c r="E103" s="812" t="str">
        <f>IF('Mapa final SI'!F106="","",'Mapa final SI'!F106)</f>
        <v/>
      </c>
      <c r="F103" s="816" t="str">
        <f>IF('Mapa final SI'!L106="","",'Mapa final SI'!L106)</f>
        <v/>
      </c>
      <c r="G103" s="816" t="str">
        <f>IF('Mapa final SI'!P106="","",'Mapa final SI'!P106)</f>
        <v/>
      </c>
      <c r="H103" s="884"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77" t="str">
        <f>IF('Mapa final SI'!AC106="","",'Mapa final SI'!AC106)</f>
        <v/>
      </c>
      <c r="J103" s="377" t="str">
        <f>IF('Mapa final SI'!AE106="","",'Mapa final SI'!AE106)</f>
        <v/>
      </c>
      <c r="K103" s="377" t="str">
        <f t="shared" si="1"/>
        <v/>
      </c>
      <c r="L103" s="377" t="str">
        <f>IF('Mapa final SI'!AH106="","",'Mapa final SI'!AH106)</f>
        <v/>
      </c>
      <c r="M103" s="321" t="str">
        <f>IF('Mapa final SI'!T106="","",'Mapa final SI'!T106)</f>
        <v/>
      </c>
      <c r="N103" s="375"/>
      <c r="O103" s="375"/>
      <c r="P103" s="375"/>
      <c r="Q103" s="376"/>
    </row>
    <row r="104" spans="1:17" ht="43.5" customHeight="1" x14ac:dyDescent="0.25">
      <c r="A104" s="110" t="s">
        <v>726</v>
      </c>
      <c r="B104" s="811"/>
      <c r="C104" s="813"/>
      <c r="D104" s="815"/>
      <c r="E104" s="813"/>
      <c r="F104" s="817"/>
      <c r="G104" s="817"/>
      <c r="H104" s="884"/>
      <c r="I104" s="377" t="str">
        <f>IF('Mapa final SI'!AC107="","",'Mapa final SI'!AC107)</f>
        <v/>
      </c>
      <c r="J104" s="377" t="str">
        <f>IF('Mapa final SI'!AE107="","",'Mapa final SI'!AE107)</f>
        <v/>
      </c>
      <c r="K104" s="377" t="str">
        <f t="shared" si="1"/>
        <v/>
      </c>
      <c r="L104" s="377" t="str">
        <f>IF('Mapa final SI'!AH107="","",'Mapa final SI'!AH107)</f>
        <v/>
      </c>
      <c r="M104" s="321" t="str">
        <f>IF('Mapa final SI'!T107="","",'Mapa final SI'!T107)</f>
        <v/>
      </c>
      <c r="N104" s="375"/>
      <c r="O104" s="375"/>
      <c r="P104" s="375"/>
      <c r="Q104" s="376"/>
    </row>
    <row r="105" spans="1:17" ht="43.5" customHeight="1" x14ac:dyDescent="0.25">
      <c r="A105" s="110" t="s">
        <v>727</v>
      </c>
      <c r="B105" s="811"/>
      <c r="C105" s="813"/>
      <c r="D105" s="815"/>
      <c r="E105" s="813"/>
      <c r="F105" s="817"/>
      <c r="G105" s="817"/>
      <c r="H105" s="884"/>
      <c r="I105" s="377" t="str">
        <f>IF('Mapa final SI'!AC108="","",'Mapa final SI'!AC108)</f>
        <v/>
      </c>
      <c r="J105" s="377" t="str">
        <f>IF('Mapa final SI'!AE108="","",'Mapa final SI'!AE108)</f>
        <v/>
      </c>
      <c r="K105" s="377" t="str">
        <f t="shared" si="1"/>
        <v/>
      </c>
      <c r="L105" s="377" t="str">
        <f>IF('Mapa final SI'!AH108="","",'Mapa final SI'!AH108)</f>
        <v/>
      </c>
      <c r="M105" s="321" t="str">
        <f>IF('Mapa final SI'!T108="","",'Mapa final SI'!T108)</f>
        <v/>
      </c>
      <c r="N105" s="375"/>
      <c r="O105" s="375"/>
      <c r="P105" s="375"/>
      <c r="Q105" s="376"/>
    </row>
    <row r="106" spans="1:17" ht="43.5" customHeight="1" x14ac:dyDescent="0.25">
      <c r="A106" s="110" t="s">
        <v>728</v>
      </c>
      <c r="B106" s="811"/>
      <c r="C106" s="813"/>
      <c r="D106" s="815"/>
      <c r="E106" s="813"/>
      <c r="F106" s="817"/>
      <c r="G106" s="817"/>
      <c r="H106" s="884"/>
      <c r="I106" s="377" t="str">
        <f>IF('Mapa final SI'!AC109="","",'Mapa final SI'!AC109)</f>
        <v/>
      </c>
      <c r="J106" s="377" t="str">
        <f>IF('Mapa final SI'!AE109="","",'Mapa final SI'!AE109)</f>
        <v/>
      </c>
      <c r="K106" s="377" t="str">
        <f t="shared" si="1"/>
        <v/>
      </c>
      <c r="L106" s="377" t="str">
        <f>IF('Mapa final SI'!AH109="","",'Mapa final SI'!AH109)</f>
        <v/>
      </c>
      <c r="M106" s="321" t="str">
        <f>IF('Mapa final SI'!T109="","",'Mapa final SI'!T109)</f>
        <v/>
      </c>
      <c r="N106" s="375"/>
      <c r="O106" s="375"/>
      <c r="P106" s="375"/>
      <c r="Q106" s="376"/>
    </row>
    <row r="107" spans="1:17" ht="43.5" customHeight="1" x14ac:dyDescent="0.25">
      <c r="A107" s="110" t="s">
        <v>729</v>
      </c>
      <c r="B107" s="811"/>
      <c r="C107" s="813"/>
      <c r="D107" s="815"/>
      <c r="E107" s="813"/>
      <c r="F107" s="817"/>
      <c r="G107" s="817"/>
      <c r="H107" s="884"/>
      <c r="I107" s="377" t="str">
        <f>IF('Mapa final SI'!AC110="","",'Mapa final SI'!AC110)</f>
        <v/>
      </c>
      <c r="J107" s="377" t="str">
        <f>IF('Mapa final SI'!AE110="","",'Mapa final SI'!AE110)</f>
        <v/>
      </c>
      <c r="K107" s="377" t="str">
        <f t="shared" si="1"/>
        <v/>
      </c>
      <c r="L107" s="377" t="str">
        <f>IF('Mapa final SI'!AH110="","",'Mapa final SI'!AH110)</f>
        <v/>
      </c>
      <c r="M107" s="321" t="str">
        <f>IF('Mapa final SI'!T110="","",'Mapa final SI'!T110)</f>
        <v/>
      </c>
      <c r="N107" s="375"/>
      <c r="O107" s="375"/>
      <c r="P107" s="375"/>
      <c r="Q107" s="376"/>
    </row>
    <row r="108" spans="1:17" ht="43.5" customHeight="1" x14ac:dyDescent="0.25">
      <c r="A108" s="110" t="s">
        <v>730</v>
      </c>
      <c r="B108" s="811"/>
      <c r="C108" s="813"/>
      <c r="D108" s="815"/>
      <c r="E108" s="813"/>
      <c r="F108" s="817"/>
      <c r="G108" s="817"/>
      <c r="H108" s="885"/>
      <c r="I108" s="377" t="str">
        <f>IF('Mapa final SI'!AC111="","",'Mapa final SI'!AC111)</f>
        <v/>
      </c>
      <c r="J108" s="377" t="str">
        <f>IF('Mapa final SI'!AE111="","",'Mapa final SI'!AE111)</f>
        <v/>
      </c>
      <c r="K108" s="377" t="str">
        <f t="shared" si="1"/>
        <v/>
      </c>
      <c r="L108" s="377" t="str">
        <f>IF('Mapa final SI'!AH111="","",'Mapa final SI'!AH111)</f>
        <v/>
      </c>
      <c r="M108" s="321" t="str">
        <f>IF('Mapa final SI'!T111="","",'Mapa final SI'!T111)</f>
        <v/>
      </c>
      <c r="N108" s="375"/>
      <c r="O108" s="375"/>
      <c r="P108" s="375"/>
      <c r="Q108" s="376"/>
    </row>
    <row r="109" spans="1:17" ht="43.5" customHeight="1" x14ac:dyDescent="0.25">
      <c r="A109" s="110" t="s">
        <v>731</v>
      </c>
      <c r="B109" s="810"/>
      <c r="C109" s="812" t="str">
        <f>IF('Mapa final SI'!G112="","",'Mapa final SI'!G112)</f>
        <v/>
      </c>
      <c r="D109" s="814"/>
      <c r="E109" s="812" t="str">
        <f>IF('Mapa final SI'!F112="","",'Mapa final SI'!F112)</f>
        <v/>
      </c>
      <c r="F109" s="816" t="str">
        <f>IF('Mapa final SI'!L112="","",'Mapa final SI'!L112)</f>
        <v/>
      </c>
      <c r="G109" s="816" t="str">
        <f>IF('Mapa final SI'!P112="","",'Mapa final SI'!P112)</f>
        <v/>
      </c>
      <c r="H109" s="884"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77" t="str">
        <f>IF('Mapa final SI'!AC112="","",'Mapa final SI'!AC112)</f>
        <v/>
      </c>
      <c r="J109" s="377" t="str">
        <f>IF('Mapa final SI'!AE112="","",'Mapa final SI'!AE112)</f>
        <v/>
      </c>
      <c r="K109" s="377" t="str">
        <f t="shared" si="1"/>
        <v/>
      </c>
      <c r="L109" s="377" t="str">
        <f>IF('Mapa final SI'!AH112="","",'Mapa final SI'!AH112)</f>
        <v/>
      </c>
      <c r="M109" s="321" t="str">
        <f>IF('Mapa final SI'!T112="","",'Mapa final SI'!T112)</f>
        <v/>
      </c>
      <c r="N109" s="375"/>
      <c r="O109" s="375"/>
      <c r="P109" s="375"/>
      <c r="Q109" s="376"/>
    </row>
    <row r="110" spans="1:17" ht="43.5" customHeight="1" x14ac:dyDescent="0.25">
      <c r="A110" s="110" t="s">
        <v>732</v>
      </c>
      <c r="B110" s="811"/>
      <c r="C110" s="813"/>
      <c r="D110" s="815"/>
      <c r="E110" s="813"/>
      <c r="F110" s="817"/>
      <c r="G110" s="817"/>
      <c r="H110" s="884"/>
      <c r="I110" s="377" t="str">
        <f>IF('Mapa final SI'!AC113="","",'Mapa final SI'!AC113)</f>
        <v/>
      </c>
      <c r="J110" s="377" t="str">
        <f>IF('Mapa final SI'!AE113="","",'Mapa final SI'!AE113)</f>
        <v/>
      </c>
      <c r="K110" s="377" t="str">
        <f t="shared" si="1"/>
        <v/>
      </c>
      <c r="L110" s="377" t="str">
        <f>IF('Mapa final SI'!AH113="","",'Mapa final SI'!AH113)</f>
        <v/>
      </c>
      <c r="M110" s="321" t="str">
        <f>IF('Mapa final SI'!T113="","",'Mapa final SI'!T113)</f>
        <v/>
      </c>
      <c r="N110" s="375"/>
      <c r="O110" s="375"/>
      <c r="P110" s="375"/>
      <c r="Q110" s="376"/>
    </row>
    <row r="111" spans="1:17" ht="43.5" customHeight="1" x14ac:dyDescent="0.25">
      <c r="A111" s="110" t="s">
        <v>733</v>
      </c>
      <c r="B111" s="811"/>
      <c r="C111" s="813"/>
      <c r="D111" s="815"/>
      <c r="E111" s="813"/>
      <c r="F111" s="817"/>
      <c r="G111" s="817"/>
      <c r="H111" s="884"/>
      <c r="I111" s="377" t="str">
        <f>IF('Mapa final SI'!AC114="","",'Mapa final SI'!AC114)</f>
        <v/>
      </c>
      <c r="J111" s="377" t="str">
        <f>IF('Mapa final SI'!AE114="","",'Mapa final SI'!AE114)</f>
        <v/>
      </c>
      <c r="K111" s="377" t="str">
        <f t="shared" si="1"/>
        <v/>
      </c>
      <c r="L111" s="377" t="str">
        <f>IF('Mapa final SI'!AH114="","",'Mapa final SI'!AH114)</f>
        <v/>
      </c>
      <c r="M111" s="321" t="str">
        <f>IF('Mapa final SI'!T114="","",'Mapa final SI'!T114)</f>
        <v/>
      </c>
      <c r="N111" s="375"/>
      <c r="O111" s="375"/>
      <c r="P111" s="375"/>
      <c r="Q111" s="376"/>
    </row>
    <row r="112" spans="1:17" ht="43.5" customHeight="1" x14ac:dyDescent="0.25">
      <c r="A112" s="110" t="s">
        <v>734</v>
      </c>
      <c r="B112" s="811"/>
      <c r="C112" s="813"/>
      <c r="D112" s="815"/>
      <c r="E112" s="813"/>
      <c r="F112" s="817"/>
      <c r="G112" s="817"/>
      <c r="H112" s="884"/>
      <c r="I112" s="377" t="str">
        <f>IF('Mapa final SI'!AC115="","",'Mapa final SI'!AC115)</f>
        <v/>
      </c>
      <c r="J112" s="377" t="str">
        <f>IF('Mapa final SI'!AE115="","",'Mapa final SI'!AE115)</f>
        <v/>
      </c>
      <c r="K112" s="377" t="str">
        <f t="shared" si="1"/>
        <v/>
      </c>
      <c r="L112" s="377" t="str">
        <f>IF('Mapa final SI'!AH115="","",'Mapa final SI'!AH115)</f>
        <v/>
      </c>
      <c r="M112" s="321" t="str">
        <f>IF('Mapa final SI'!T115="","",'Mapa final SI'!T115)</f>
        <v/>
      </c>
      <c r="N112" s="375"/>
      <c r="O112" s="375"/>
      <c r="P112" s="375"/>
      <c r="Q112" s="376"/>
    </row>
    <row r="113" spans="1:17" ht="43.5" customHeight="1" x14ac:dyDescent="0.25">
      <c r="A113" s="110" t="s">
        <v>735</v>
      </c>
      <c r="B113" s="811"/>
      <c r="C113" s="813"/>
      <c r="D113" s="815"/>
      <c r="E113" s="813"/>
      <c r="F113" s="817"/>
      <c r="G113" s="817"/>
      <c r="H113" s="884"/>
      <c r="I113" s="377" t="str">
        <f>IF('Mapa final SI'!AC116="","",'Mapa final SI'!AC116)</f>
        <v/>
      </c>
      <c r="J113" s="377" t="str">
        <f>IF('Mapa final SI'!AE116="","",'Mapa final SI'!AE116)</f>
        <v/>
      </c>
      <c r="K113" s="377" t="str">
        <f t="shared" si="1"/>
        <v/>
      </c>
      <c r="L113" s="377" t="str">
        <f>IF('Mapa final SI'!AH116="","",'Mapa final SI'!AH116)</f>
        <v/>
      </c>
      <c r="M113" s="321" t="str">
        <f>IF('Mapa final SI'!T116="","",'Mapa final SI'!T116)</f>
        <v/>
      </c>
      <c r="N113" s="375"/>
      <c r="O113" s="375"/>
      <c r="P113" s="375"/>
      <c r="Q113" s="376"/>
    </row>
    <row r="114" spans="1:17" ht="43.5" customHeight="1" x14ac:dyDescent="0.25">
      <c r="A114" s="110" t="s">
        <v>736</v>
      </c>
      <c r="B114" s="811"/>
      <c r="C114" s="813"/>
      <c r="D114" s="815"/>
      <c r="E114" s="813"/>
      <c r="F114" s="817"/>
      <c r="G114" s="817"/>
      <c r="H114" s="885"/>
      <c r="I114" s="377" t="str">
        <f>IF('Mapa final SI'!AC117="","",'Mapa final SI'!AC117)</f>
        <v/>
      </c>
      <c r="J114" s="377" t="str">
        <f>IF('Mapa final SI'!AE117="","",'Mapa final SI'!AE117)</f>
        <v/>
      </c>
      <c r="K114" s="377" t="str">
        <f t="shared" si="1"/>
        <v/>
      </c>
      <c r="L114" s="377" t="str">
        <f>IF('Mapa final SI'!AH117="","",'Mapa final SI'!AH117)</f>
        <v/>
      </c>
      <c r="M114" s="321" t="str">
        <f>IF('Mapa final SI'!T117="","",'Mapa final SI'!T117)</f>
        <v/>
      </c>
      <c r="N114" s="375"/>
      <c r="O114" s="375"/>
      <c r="P114" s="375"/>
      <c r="Q114" s="376"/>
    </row>
    <row r="115" spans="1:17" ht="43.5" customHeight="1" x14ac:dyDescent="0.25">
      <c r="A115" s="110" t="s">
        <v>737</v>
      </c>
      <c r="B115" s="810"/>
      <c r="C115" s="812" t="str">
        <f>IF('Mapa final SI'!G118="","",'Mapa final SI'!G118)</f>
        <v/>
      </c>
      <c r="D115" s="814"/>
      <c r="E115" s="812" t="str">
        <f>IF('Mapa final SI'!F118="","",'Mapa final SI'!F118)</f>
        <v/>
      </c>
      <c r="F115" s="816" t="str">
        <f>IF('Mapa final SI'!L118="","",'Mapa final SI'!L118)</f>
        <v/>
      </c>
      <c r="G115" s="816" t="str">
        <f>IF('Mapa final SI'!P118="","",'Mapa final SI'!P118)</f>
        <v/>
      </c>
      <c r="H115" s="884"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77" t="str">
        <f>IF('Mapa final SI'!AC118="","",'Mapa final SI'!AC118)</f>
        <v/>
      </c>
      <c r="J115" s="377" t="str">
        <f>IF('Mapa final SI'!AE118="","",'Mapa final SI'!AE118)</f>
        <v/>
      </c>
      <c r="K115" s="377" t="str">
        <f t="shared" si="1"/>
        <v/>
      </c>
      <c r="L115" s="377" t="str">
        <f>IF('Mapa final SI'!AH118="","",'Mapa final SI'!AH118)</f>
        <v/>
      </c>
      <c r="M115" s="321" t="str">
        <f>IF('Mapa final SI'!T118="","",'Mapa final SI'!T118)</f>
        <v/>
      </c>
      <c r="N115" s="375"/>
      <c r="O115" s="375"/>
      <c r="P115" s="375"/>
      <c r="Q115" s="376"/>
    </row>
    <row r="116" spans="1:17" ht="43.5" customHeight="1" x14ac:dyDescent="0.25">
      <c r="A116" s="110" t="s">
        <v>738</v>
      </c>
      <c r="B116" s="811"/>
      <c r="C116" s="813"/>
      <c r="D116" s="815"/>
      <c r="E116" s="813"/>
      <c r="F116" s="817"/>
      <c r="G116" s="817"/>
      <c r="H116" s="884"/>
      <c r="I116" s="377" t="str">
        <f>IF('Mapa final SI'!AC119="","",'Mapa final SI'!AC119)</f>
        <v/>
      </c>
      <c r="J116" s="377" t="str">
        <f>IF('Mapa final SI'!AE119="","",'Mapa final SI'!AE119)</f>
        <v/>
      </c>
      <c r="K116" s="377" t="str">
        <f t="shared" si="1"/>
        <v/>
      </c>
      <c r="L116" s="377" t="str">
        <f>IF('Mapa final SI'!AH119="","",'Mapa final SI'!AH119)</f>
        <v/>
      </c>
      <c r="M116" s="321" t="str">
        <f>IF('Mapa final SI'!T119="","",'Mapa final SI'!T119)</f>
        <v/>
      </c>
      <c r="N116" s="375"/>
      <c r="O116" s="375"/>
      <c r="P116" s="375"/>
      <c r="Q116" s="376"/>
    </row>
    <row r="117" spans="1:17" ht="43.5" customHeight="1" x14ac:dyDescent="0.25">
      <c r="A117" s="110" t="s">
        <v>739</v>
      </c>
      <c r="B117" s="811"/>
      <c r="C117" s="813"/>
      <c r="D117" s="815"/>
      <c r="E117" s="813"/>
      <c r="F117" s="817"/>
      <c r="G117" s="817"/>
      <c r="H117" s="884"/>
      <c r="I117" s="377" t="str">
        <f>IF('Mapa final SI'!AC120="","",'Mapa final SI'!AC120)</f>
        <v/>
      </c>
      <c r="J117" s="377" t="str">
        <f>IF('Mapa final SI'!AE120="","",'Mapa final SI'!AE120)</f>
        <v/>
      </c>
      <c r="K117" s="377" t="str">
        <f t="shared" si="1"/>
        <v/>
      </c>
      <c r="L117" s="377" t="str">
        <f>IF('Mapa final SI'!AH120="","",'Mapa final SI'!AH120)</f>
        <v/>
      </c>
      <c r="M117" s="321" t="str">
        <f>IF('Mapa final SI'!T120="","",'Mapa final SI'!T120)</f>
        <v/>
      </c>
      <c r="N117" s="375"/>
      <c r="O117" s="375"/>
      <c r="P117" s="375"/>
      <c r="Q117" s="376"/>
    </row>
    <row r="118" spans="1:17" ht="43.5" customHeight="1" x14ac:dyDescent="0.25">
      <c r="A118" s="110" t="s">
        <v>740</v>
      </c>
      <c r="B118" s="811"/>
      <c r="C118" s="813"/>
      <c r="D118" s="815"/>
      <c r="E118" s="813"/>
      <c r="F118" s="817"/>
      <c r="G118" s="817"/>
      <c r="H118" s="884"/>
      <c r="I118" s="377" t="str">
        <f>IF('Mapa final SI'!AC121="","",'Mapa final SI'!AC121)</f>
        <v/>
      </c>
      <c r="J118" s="377" t="str">
        <f>IF('Mapa final SI'!AE121="","",'Mapa final SI'!AE121)</f>
        <v/>
      </c>
      <c r="K118" s="377" t="str">
        <f t="shared" si="1"/>
        <v/>
      </c>
      <c r="L118" s="377" t="str">
        <f>IF('Mapa final SI'!AH121="","",'Mapa final SI'!AH121)</f>
        <v/>
      </c>
      <c r="M118" s="321" t="str">
        <f>IF('Mapa final SI'!T121="","",'Mapa final SI'!T121)</f>
        <v/>
      </c>
      <c r="N118" s="375"/>
      <c r="O118" s="375"/>
      <c r="P118" s="375"/>
      <c r="Q118" s="376"/>
    </row>
    <row r="119" spans="1:17" ht="43.5" customHeight="1" x14ac:dyDescent="0.25">
      <c r="A119" s="110" t="s">
        <v>741</v>
      </c>
      <c r="B119" s="811"/>
      <c r="C119" s="813"/>
      <c r="D119" s="815"/>
      <c r="E119" s="813"/>
      <c r="F119" s="817"/>
      <c r="G119" s="817"/>
      <c r="H119" s="884"/>
      <c r="I119" s="377" t="str">
        <f>IF('Mapa final SI'!AC122="","",'Mapa final SI'!AC122)</f>
        <v/>
      </c>
      <c r="J119" s="377" t="str">
        <f>IF('Mapa final SI'!AE122="","",'Mapa final SI'!AE122)</f>
        <v/>
      </c>
      <c r="K119" s="377" t="str">
        <f t="shared" si="1"/>
        <v/>
      </c>
      <c r="L119" s="377" t="str">
        <f>IF('Mapa final SI'!AH122="","",'Mapa final SI'!AH122)</f>
        <v/>
      </c>
      <c r="M119" s="321" t="str">
        <f>IF('Mapa final SI'!T122="","",'Mapa final SI'!T122)</f>
        <v/>
      </c>
      <c r="N119" s="375"/>
      <c r="O119" s="375"/>
      <c r="P119" s="375"/>
      <c r="Q119" s="376"/>
    </row>
    <row r="120" spans="1:17" ht="43.5" customHeight="1" x14ac:dyDescent="0.25">
      <c r="A120" s="110" t="s">
        <v>742</v>
      </c>
      <c r="B120" s="811"/>
      <c r="C120" s="813"/>
      <c r="D120" s="815"/>
      <c r="E120" s="813"/>
      <c r="F120" s="817"/>
      <c r="G120" s="817"/>
      <c r="H120" s="885"/>
      <c r="I120" s="377" t="str">
        <f>IF('Mapa final SI'!AC123="","",'Mapa final SI'!AC123)</f>
        <v/>
      </c>
      <c r="J120" s="377" t="str">
        <f>IF('Mapa final SI'!AE123="","",'Mapa final SI'!AE123)</f>
        <v/>
      </c>
      <c r="K120" s="377" t="str">
        <f t="shared" si="1"/>
        <v/>
      </c>
      <c r="L120" s="377" t="str">
        <f>IF('Mapa final SI'!AH123="","",'Mapa final SI'!AH123)</f>
        <v/>
      </c>
      <c r="M120" s="321" t="str">
        <f>IF('Mapa final SI'!T123="","",'Mapa final SI'!T123)</f>
        <v/>
      </c>
      <c r="N120" s="375"/>
      <c r="O120" s="375"/>
      <c r="P120" s="375"/>
      <c r="Q120" s="376"/>
    </row>
    <row r="121" spans="1:17" ht="43.5" customHeight="1" x14ac:dyDescent="0.25">
      <c r="A121" s="110" t="s">
        <v>743</v>
      </c>
      <c r="B121" s="810"/>
      <c r="C121" s="812" t="str">
        <f>IF('Mapa final SI'!G124="","",'Mapa final SI'!G124)</f>
        <v/>
      </c>
      <c r="D121" s="814"/>
      <c r="E121" s="812" t="str">
        <f>IF('Mapa final SI'!F124="","",'Mapa final SI'!F124)</f>
        <v/>
      </c>
      <c r="F121" s="816" t="str">
        <f>IF('Mapa final SI'!L124="","",'Mapa final SI'!L124)</f>
        <v/>
      </c>
      <c r="G121" s="816" t="str">
        <f>IF('Mapa final SI'!P124="","",'Mapa final SI'!P124)</f>
        <v/>
      </c>
      <c r="H121" s="884"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77" t="str">
        <f>IF('Mapa final SI'!AC124="","",'Mapa final SI'!AC124)</f>
        <v/>
      </c>
      <c r="J121" s="377" t="str">
        <f>IF('Mapa final SI'!AE124="","",'Mapa final SI'!AE124)</f>
        <v/>
      </c>
      <c r="K121" s="377" t="str">
        <f t="shared" si="1"/>
        <v/>
      </c>
      <c r="L121" s="377" t="str">
        <f>IF('Mapa final SI'!AH124="","",'Mapa final SI'!AH124)</f>
        <v/>
      </c>
      <c r="M121" s="321" t="str">
        <f>IF('Mapa final SI'!T124="","",'Mapa final SI'!T124)</f>
        <v/>
      </c>
      <c r="N121" s="375"/>
      <c r="O121" s="375"/>
      <c r="P121" s="375"/>
      <c r="Q121" s="376"/>
    </row>
    <row r="122" spans="1:17" ht="43.5" customHeight="1" x14ac:dyDescent="0.25">
      <c r="A122" s="110" t="s">
        <v>744</v>
      </c>
      <c r="B122" s="811"/>
      <c r="C122" s="813"/>
      <c r="D122" s="815"/>
      <c r="E122" s="813"/>
      <c r="F122" s="817"/>
      <c r="G122" s="817"/>
      <c r="H122" s="884"/>
      <c r="I122" s="377" t="str">
        <f>IF('Mapa final SI'!AC125="","",'Mapa final SI'!AC125)</f>
        <v/>
      </c>
      <c r="J122" s="377" t="str">
        <f>IF('Mapa final SI'!AE125="","",'Mapa final SI'!AE125)</f>
        <v/>
      </c>
      <c r="K122" s="377" t="str">
        <f t="shared" si="1"/>
        <v/>
      </c>
      <c r="L122" s="377" t="str">
        <f>IF('Mapa final SI'!AH125="","",'Mapa final SI'!AH125)</f>
        <v/>
      </c>
      <c r="M122" s="321" t="str">
        <f>IF('Mapa final SI'!T125="","",'Mapa final SI'!T125)</f>
        <v/>
      </c>
      <c r="N122" s="375"/>
      <c r="O122" s="375"/>
      <c r="P122" s="375"/>
      <c r="Q122" s="376"/>
    </row>
    <row r="123" spans="1:17" ht="43.5" customHeight="1" x14ac:dyDescent="0.25">
      <c r="A123" s="110" t="s">
        <v>745</v>
      </c>
      <c r="B123" s="811"/>
      <c r="C123" s="813"/>
      <c r="D123" s="815"/>
      <c r="E123" s="813"/>
      <c r="F123" s="817"/>
      <c r="G123" s="817"/>
      <c r="H123" s="884"/>
      <c r="I123" s="377" t="str">
        <f>IF('Mapa final SI'!AC126="","",'Mapa final SI'!AC126)</f>
        <v/>
      </c>
      <c r="J123" s="377" t="str">
        <f>IF('Mapa final SI'!AE126="","",'Mapa final SI'!AE126)</f>
        <v/>
      </c>
      <c r="K123" s="377" t="str">
        <f t="shared" si="1"/>
        <v/>
      </c>
      <c r="L123" s="377" t="str">
        <f>IF('Mapa final SI'!AH126="","",'Mapa final SI'!AH126)</f>
        <v/>
      </c>
      <c r="M123" s="321" t="str">
        <f>IF('Mapa final SI'!T126="","",'Mapa final SI'!T126)</f>
        <v/>
      </c>
      <c r="N123" s="375"/>
      <c r="O123" s="375"/>
      <c r="P123" s="375"/>
      <c r="Q123" s="376"/>
    </row>
    <row r="124" spans="1:17" ht="43.5" customHeight="1" x14ac:dyDescent="0.25">
      <c r="A124" s="110" t="s">
        <v>746</v>
      </c>
      <c r="B124" s="811"/>
      <c r="C124" s="813"/>
      <c r="D124" s="815"/>
      <c r="E124" s="813"/>
      <c r="F124" s="817"/>
      <c r="G124" s="817"/>
      <c r="H124" s="884"/>
      <c r="I124" s="377" t="str">
        <f>IF('Mapa final SI'!AC127="","",'Mapa final SI'!AC127)</f>
        <v/>
      </c>
      <c r="J124" s="377" t="str">
        <f>IF('Mapa final SI'!AE127="","",'Mapa final SI'!AE127)</f>
        <v/>
      </c>
      <c r="K124" s="377" t="str">
        <f t="shared" si="1"/>
        <v/>
      </c>
      <c r="L124" s="377" t="str">
        <f>IF('Mapa final SI'!AH127="","",'Mapa final SI'!AH127)</f>
        <v/>
      </c>
      <c r="M124" s="321" t="str">
        <f>IF('Mapa final SI'!T127="","",'Mapa final SI'!T127)</f>
        <v/>
      </c>
      <c r="N124" s="375"/>
      <c r="O124" s="375"/>
      <c r="P124" s="375"/>
      <c r="Q124" s="376"/>
    </row>
    <row r="125" spans="1:17" ht="43.5" customHeight="1" x14ac:dyDescent="0.25">
      <c r="A125" s="110" t="s">
        <v>747</v>
      </c>
      <c r="B125" s="811"/>
      <c r="C125" s="813"/>
      <c r="D125" s="815"/>
      <c r="E125" s="813"/>
      <c r="F125" s="817"/>
      <c r="G125" s="817"/>
      <c r="H125" s="884"/>
      <c r="I125" s="377" t="str">
        <f>IF('Mapa final SI'!AC128="","",'Mapa final SI'!AC128)</f>
        <v/>
      </c>
      <c r="J125" s="377" t="str">
        <f>IF('Mapa final SI'!AE128="","",'Mapa final SI'!AE128)</f>
        <v/>
      </c>
      <c r="K125" s="377" t="str">
        <f t="shared" si="1"/>
        <v/>
      </c>
      <c r="L125" s="377" t="str">
        <f>IF('Mapa final SI'!AH128="","",'Mapa final SI'!AH128)</f>
        <v/>
      </c>
      <c r="M125" s="321" t="str">
        <f>IF('Mapa final SI'!T128="","",'Mapa final SI'!T128)</f>
        <v/>
      </c>
      <c r="N125" s="375"/>
      <c r="O125" s="375"/>
      <c r="P125" s="375"/>
      <c r="Q125" s="376"/>
    </row>
    <row r="126" spans="1:17" ht="43.5" customHeight="1" x14ac:dyDescent="0.25">
      <c r="A126" s="110" t="s">
        <v>748</v>
      </c>
      <c r="B126" s="811"/>
      <c r="C126" s="813"/>
      <c r="D126" s="815"/>
      <c r="E126" s="813"/>
      <c r="F126" s="817"/>
      <c r="G126" s="817"/>
      <c r="H126" s="885"/>
      <c r="I126" s="377" t="str">
        <f>IF('Mapa final SI'!AC129="","",'Mapa final SI'!AC129)</f>
        <v/>
      </c>
      <c r="J126" s="377" t="str">
        <f>IF('Mapa final SI'!AE129="","",'Mapa final SI'!AE129)</f>
        <v/>
      </c>
      <c r="K126" s="377" t="str">
        <f t="shared" si="1"/>
        <v/>
      </c>
      <c r="L126" s="377" t="str">
        <f>IF('Mapa final SI'!AH129="","",'Mapa final SI'!AH129)</f>
        <v/>
      </c>
      <c r="M126" s="321" t="str">
        <f>IF('Mapa final SI'!T129="","",'Mapa final SI'!T129)</f>
        <v/>
      </c>
      <c r="N126" s="375"/>
      <c r="O126" s="375"/>
      <c r="P126" s="375"/>
      <c r="Q126" s="376"/>
    </row>
    <row r="127" spans="1:17" ht="43.5" customHeight="1" x14ac:dyDescent="0.25">
      <c r="A127" s="110" t="s">
        <v>749</v>
      </c>
      <c r="B127" s="810"/>
      <c r="C127" s="812" t="str">
        <f>IF('Mapa final SI'!G130="","",'Mapa final SI'!G130)</f>
        <v/>
      </c>
      <c r="D127" s="814"/>
      <c r="E127" s="812" t="str">
        <f>IF('Mapa final SI'!F130="","",'Mapa final SI'!F130)</f>
        <v/>
      </c>
      <c r="F127" s="816" t="str">
        <f>IF('Mapa final SI'!L130="","",'Mapa final SI'!L130)</f>
        <v/>
      </c>
      <c r="G127" s="816" t="str">
        <f>IF('Mapa final SI'!P130="","",'Mapa final SI'!P130)</f>
        <v/>
      </c>
      <c r="H127" s="884"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77" t="str">
        <f>IF('Mapa final SI'!AC130="","",'Mapa final SI'!AC130)</f>
        <v/>
      </c>
      <c r="J127" s="377" t="str">
        <f>IF('Mapa final SI'!AE130="","",'Mapa final SI'!AE130)</f>
        <v/>
      </c>
      <c r="K127" s="377" t="str">
        <f t="shared" si="1"/>
        <v/>
      </c>
      <c r="L127" s="377" t="str">
        <f>IF('Mapa final SI'!AH130="","",'Mapa final SI'!AH130)</f>
        <v/>
      </c>
      <c r="M127" s="321" t="str">
        <f>IF('Mapa final SI'!T130="","",'Mapa final SI'!T130)</f>
        <v/>
      </c>
      <c r="N127" s="375"/>
      <c r="O127" s="375"/>
      <c r="P127" s="375"/>
      <c r="Q127" s="376"/>
    </row>
    <row r="128" spans="1:17" ht="43.5" customHeight="1" x14ac:dyDescent="0.25">
      <c r="A128" s="110" t="s">
        <v>750</v>
      </c>
      <c r="B128" s="811"/>
      <c r="C128" s="813"/>
      <c r="D128" s="815"/>
      <c r="E128" s="813"/>
      <c r="F128" s="817"/>
      <c r="G128" s="817"/>
      <c r="H128" s="884"/>
      <c r="I128" s="377" t="str">
        <f>IF('Mapa final SI'!AC131="","",'Mapa final SI'!AC131)</f>
        <v/>
      </c>
      <c r="J128" s="377" t="str">
        <f>IF('Mapa final SI'!AE131="","",'Mapa final SI'!AE131)</f>
        <v/>
      </c>
      <c r="K128" s="377" t="str">
        <f t="shared" si="1"/>
        <v/>
      </c>
      <c r="L128" s="377" t="str">
        <f>IF('Mapa final SI'!AH131="","",'Mapa final SI'!AH131)</f>
        <v/>
      </c>
      <c r="M128" s="321" t="str">
        <f>IF('Mapa final SI'!T131="","",'Mapa final SI'!T131)</f>
        <v/>
      </c>
      <c r="N128" s="375"/>
      <c r="O128" s="375"/>
      <c r="P128" s="375"/>
      <c r="Q128" s="376"/>
    </row>
    <row r="129" spans="1:17" ht="43.5" customHeight="1" x14ac:dyDescent="0.25">
      <c r="A129" s="110" t="s">
        <v>751</v>
      </c>
      <c r="B129" s="811"/>
      <c r="C129" s="813"/>
      <c r="D129" s="815"/>
      <c r="E129" s="813"/>
      <c r="F129" s="817"/>
      <c r="G129" s="817"/>
      <c r="H129" s="884"/>
      <c r="I129" s="377" t="str">
        <f>IF('Mapa final SI'!AC132="","",'Mapa final SI'!AC132)</f>
        <v/>
      </c>
      <c r="J129" s="377" t="str">
        <f>IF('Mapa final SI'!AE132="","",'Mapa final SI'!AE132)</f>
        <v/>
      </c>
      <c r="K129" s="377" t="str">
        <f t="shared" si="1"/>
        <v/>
      </c>
      <c r="L129" s="377" t="str">
        <f>IF('Mapa final SI'!AH132="","",'Mapa final SI'!AH132)</f>
        <v/>
      </c>
      <c r="M129" s="321" t="str">
        <f>IF('Mapa final SI'!T132="","",'Mapa final SI'!T132)</f>
        <v/>
      </c>
      <c r="N129" s="375"/>
      <c r="O129" s="375"/>
      <c r="P129" s="375"/>
      <c r="Q129" s="376"/>
    </row>
    <row r="130" spans="1:17" ht="43.5" customHeight="1" x14ac:dyDescent="0.25">
      <c r="A130" s="110" t="s">
        <v>752</v>
      </c>
      <c r="B130" s="811"/>
      <c r="C130" s="813"/>
      <c r="D130" s="815"/>
      <c r="E130" s="813"/>
      <c r="F130" s="817"/>
      <c r="G130" s="817"/>
      <c r="H130" s="884"/>
      <c r="I130" s="377" t="str">
        <f>IF('Mapa final SI'!AC133="","",'Mapa final SI'!AC133)</f>
        <v/>
      </c>
      <c r="J130" s="377" t="str">
        <f>IF('Mapa final SI'!AE133="","",'Mapa final SI'!AE133)</f>
        <v/>
      </c>
      <c r="K130" s="377" t="str">
        <f t="shared" si="1"/>
        <v/>
      </c>
      <c r="L130" s="377" t="str">
        <f>IF('Mapa final SI'!AH133="","",'Mapa final SI'!AH133)</f>
        <v/>
      </c>
      <c r="M130" s="321" t="str">
        <f>IF('Mapa final SI'!T133="","",'Mapa final SI'!T133)</f>
        <v/>
      </c>
      <c r="N130" s="375"/>
      <c r="O130" s="375"/>
      <c r="P130" s="375"/>
      <c r="Q130" s="376"/>
    </row>
    <row r="131" spans="1:17" ht="43.5" customHeight="1" x14ac:dyDescent="0.25">
      <c r="A131" s="110" t="s">
        <v>753</v>
      </c>
      <c r="B131" s="811"/>
      <c r="C131" s="813"/>
      <c r="D131" s="815"/>
      <c r="E131" s="813"/>
      <c r="F131" s="817"/>
      <c r="G131" s="817"/>
      <c r="H131" s="884"/>
      <c r="I131" s="377" t="str">
        <f>IF('Mapa final SI'!AC134="","",'Mapa final SI'!AC134)</f>
        <v/>
      </c>
      <c r="J131" s="377" t="str">
        <f>IF('Mapa final SI'!AE134="","",'Mapa final SI'!AE134)</f>
        <v/>
      </c>
      <c r="K131" s="377" t="str">
        <f t="shared" si="1"/>
        <v/>
      </c>
      <c r="L131" s="377" t="str">
        <f>IF('Mapa final SI'!AH134="","",'Mapa final SI'!AH134)</f>
        <v/>
      </c>
      <c r="M131" s="321" t="str">
        <f>IF('Mapa final SI'!T134="","",'Mapa final SI'!T134)</f>
        <v/>
      </c>
      <c r="N131" s="375"/>
      <c r="O131" s="375"/>
      <c r="P131" s="375"/>
      <c r="Q131" s="376"/>
    </row>
    <row r="132" spans="1:17" ht="43.5" customHeight="1" x14ac:dyDescent="0.25">
      <c r="A132" s="110" t="s">
        <v>754</v>
      </c>
      <c r="B132" s="811"/>
      <c r="C132" s="813"/>
      <c r="D132" s="815"/>
      <c r="E132" s="813"/>
      <c r="F132" s="817"/>
      <c r="G132" s="817"/>
      <c r="H132" s="885"/>
      <c r="I132" s="377" t="str">
        <f>IF('Mapa final SI'!AC135="","",'Mapa final SI'!AC135)</f>
        <v/>
      </c>
      <c r="J132" s="377" t="str">
        <f>IF('Mapa final SI'!AE135="","",'Mapa final SI'!AE135)</f>
        <v/>
      </c>
      <c r="K132" s="377" t="str">
        <f t="shared" si="1"/>
        <v/>
      </c>
      <c r="L132" s="377" t="str">
        <f>IF('Mapa final SI'!AH135="","",'Mapa final SI'!AH135)</f>
        <v/>
      </c>
      <c r="M132" s="321" t="str">
        <f>IF('Mapa final SI'!T135="","",'Mapa final SI'!T135)</f>
        <v/>
      </c>
      <c r="N132" s="375"/>
      <c r="O132" s="375"/>
      <c r="P132" s="375"/>
      <c r="Q132" s="376"/>
    </row>
    <row r="133" spans="1:17" ht="43.5" customHeight="1" x14ac:dyDescent="0.25">
      <c r="A133" s="110" t="s">
        <v>755</v>
      </c>
      <c r="B133" s="810"/>
      <c r="C133" s="812" t="str">
        <f>IF('Mapa final SI'!G136="","",'Mapa final SI'!G136)</f>
        <v/>
      </c>
      <c r="D133" s="814"/>
      <c r="E133" s="812" t="str">
        <f>IF('Mapa final SI'!F136="","",'Mapa final SI'!F136)</f>
        <v/>
      </c>
      <c r="F133" s="816" t="str">
        <f>IF('Mapa final SI'!L136="","",'Mapa final SI'!L136)</f>
        <v/>
      </c>
      <c r="G133" s="816" t="str">
        <f>IF('Mapa final SI'!P136="","",'Mapa final SI'!P136)</f>
        <v/>
      </c>
      <c r="H133" s="884"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77" t="str">
        <f>IF('Mapa final SI'!AC136="","",'Mapa final SI'!AC136)</f>
        <v/>
      </c>
      <c r="J133" s="377" t="str">
        <f>IF('Mapa final SI'!AE136="","",'Mapa final SI'!AE136)</f>
        <v/>
      </c>
      <c r="K133" s="377" t="str">
        <f t="shared" si="1"/>
        <v/>
      </c>
      <c r="L133" s="377" t="str">
        <f>IF('Mapa final SI'!AH136="","",'Mapa final SI'!AH136)</f>
        <v/>
      </c>
      <c r="M133" s="321" t="str">
        <f>IF('Mapa final SI'!T136="","",'Mapa final SI'!T136)</f>
        <v/>
      </c>
      <c r="N133" s="375"/>
      <c r="O133" s="375"/>
      <c r="P133" s="375"/>
      <c r="Q133" s="376"/>
    </row>
    <row r="134" spans="1:17" ht="43.5" customHeight="1" x14ac:dyDescent="0.25">
      <c r="A134" s="110" t="s">
        <v>756</v>
      </c>
      <c r="B134" s="811"/>
      <c r="C134" s="813"/>
      <c r="D134" s="815"/>
      <c r="E134" s="813"/>
      <c r="F134" s="817"/>
      <c r="G134" s="817"/>
      <c r="H134" s="884"/>
      <c r="I134" s="377" t="str">
        <f>IF('Mapa final SI'!AC137="","",'Mapa final SI'!AC137)</f>
        <v/>
      </c>
      <c r="J134" s="377" t="str">
        <f>IF('Mapa final SI'!AE137="","",'Mapa final SI'!AE137)</f>
        <v/>
      </c>
      <c r="K134" s="377" t="str">
        <f t="shared" si="1"/>
        <v/>
      </c>
      <c r="L134" s="377" t="str">
        <f>IF('Mapa final SI'!AH137="","",'Mapa final SI'!AH137)</f>
        <v/>
      </c>
      <c r="M134" s="321" t="str">
        <f>IF('Mapa final SI'!T137="","",'Mapa final SI'!T137)</f>
        <v/>
      </c>
      <c r="N134" s="375"/>
      <c r="O134" s="375"/>
      <c r="P134" s="375"/>
      <c r="Q134" s="376"/>
    </row>
    <row r="135" spans="1:17" ht="43.5" customHeight="1" x14ac:dyDescent="0.25">
      <c r="A135" s="110" t="s">
        <v>757</v>
      </c>
      <c r="B135" s="811"/>
      <c r="C135" s="813"/>
      <c r="D135" s="815"/>
      <c r="E135" s="813"/>
      <c r="F135" s="817"/>
      <c r="G135" s="817"/>
      <c r="H135" s="884"/>
      <c r="I135" s="377" t="str">
        <f>IF('Mapa final SI'!AC138="","",'Mapa final SI'!AC138)</f>
        <v/>
      </c>
      <c r="J135" s="377" t="str">
        <f>IF('Mapa final SI'!AE138="","",'Mapa final SI'!AE138)</f>
        <v/>
      </c>
      <c r="K135" s="377" t="str">
        <f t="shared" si="1"/>
        <v/>
      </c>
      <c r="L135" s="377" t="str">
        <f>IF('Mapa final SI'!AH138="","",'Mapa final SI'!AH138)</f>
        <v/>
      </c>
      <c r="M135" s="321" t="str">
        <f>IF('Mapa final SI'!T138="","",'Mapa final SI'!T138)</f>
        <v/>
      </c>
      <c r="N135" s="375"/>
      <c r="O135" s="375"/>
      <c r="P135" s="375"/>
      <c r="Q135" s="376"/>
    </row>
    <row r="136" spans="1:17" ht="43.5" customHeight="1" x14ac:dyDescent="0.25">
      <c r="A136" s="110" t="s">
        <v>758</v>
      </c>
      <c r="B136" s="811"/>
      <c r="C136" s="813"/>
      <c r="D136" s="815"/>
      <c r="E136" s="813"/>
      <c r="F136" s="817"/>
      <c r="G136" s="817"/>
      <c r="H136" s="884"/>
      <c r="I136" s="377" t="str">
        <f>IF('Mapa final SI'!AC139="","",'Mapa final SI'!AC139)</f>
        <v/>
      </c>
      <c r="J136" s="377" t="str">
        <f>IF('Mapa final SI'!AE139="","",'Mapa final SI'!AE139)</f>
        <v/>
      </c>
      <c r="K136" s="377"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77" t="str">
        <f>IF('Mapa final SI'!AH139="","",'Mapa final SI'!AH139)</f>
        <v/>
      </c>
      <c r="M136" s="321" t="str">
        <f>IF('Mapa final SI'!T139="","",'Mapa final SI'!T139)</f>
        <v/>
      </c>
      <c r="N136" s="375"/>
      <c r="O136" s="375"/>
      <c r="P136" s="375"/>
      <c r="Q136" s="376"/>
    </row>
    <row r="137" spans="1:17" ht="43.5" customHeight="1" x14ac:dyDescent="0.25">
      <c r="A137" s="110" t="s">
        <v>759</v>
      </c>
      <c r="B137" s="811"/>
      <c r="C137" s="813"/>
      <c r="D137" s="815"/>
      <c r="E137" s="813"/>
      <c r="F137" s="817"/>
      <c r="G137" s="817"/>
      <c r="H137" s="884"/>
      <c r="I137" s="377" t="str">
        <f>IF('Mapa final SI'!AC140="","",'Mapa final SI'!AC140)</f>
        <v/>
      </c>
      <c r="J137" s="377" t="str">
        <f>IF('Mapa final SI'!AE140="","",'Mapa final SI'!AE140)</f>
        <v/>
      </c>
      <c r="K137" s="377" t="str">
        <f t="shared" si="2"/>
        <v/>
      </c>
      <c r="L137" s="377" t="str">
        <f>IF('Mapa final SI'!AH140="","",'Mapa final SI'!AH140)</f>
        <v/>
      </c>
      <c r="M137" s="321" t="str">
        <f>IF('Mapa final SI'!T140="","",'Mapa final SI'!T140)</f>
        <v/>
      </c>
      <c r="N137" s="375"/>
      <c r="O137" s="375"/>
      <c r="P137" s="375"/>
      <c r="Q137" s="376"/>
    </row>
    <row r="138" spans="1:17" ht="43.5" customHeight="1" x14ac:dyDescent="0.25">
      <c r="A138" s="110" t="s">
        <v>760</v>
      </c>
      <c r="B138" s="811"/>
      <c r="C138" s="813"/>
      <c r="D138" s="815"/>
      <c r="E138" s="813"/>
      <c r="F138" s="817"/>
      <c r="G138" s="817"/>
      <c r="H138" s="885"/>
      <c r="I138" s="377" t="str">
        <f>IF('Mapa final SI'!AC141="","",'Mapa final SI'!AC141)</f>
        <v/>
      </c>
      <c r="J138" s="377" t="str">
        <f>IF('Mapa final SI'!AE141="","",'Mapa final SI'!AE141)</f>
        <v/>
      </c>
      <c r="K138" s="377" t="str">
        <f t="shared" si="2"/>
        <v/>
      </c>
      <c r="L138" s="377" t="str">
        <f>IF('Mapa final SI'!AH141="","",'Mapa final SI'!AH141)</f>
        <v/>
      </c>
      <c r="M138" s="321" t="str">
        <f>IF('Mapa final SI'!T141="","",'Mapa final SI'!T141)</f>
        <v/>
      </c>
      <c r="N138" s="375"/>
      <c r="O138" s="375"/>
      <c r="P138" s="375"/>
      <c r="Q138" s="376"/>
    </row>
    <row r="139" spans="1:17" ht="43.5" customHeight="1" x14ac:dyDescent="0.25">
      <c r="A139" s="110" t="s">
        <v>761</v>
      </c>
      <c r="B139" s="810"/>
      <c r="C139" s="812" t="str">
        <f>IF('Mapa final SI'!G142="","",'Mapa final SI'!G142)</f>
        <v/>
      </c>
      <c r="D139" s="814"/>
      <c r="E139" s="812" t="str">
        <f>IF('Mapa final SI'!F142="","",'Mapa final SI'!F142)</f>
        <v/>
      </c>
      <c r="F139" s="816" t="str">
        <f>IF('Mapa final SI'!L142="","",'Mapa final SI'!L142)</f>
        <v/>
      </c>
      <c r="G139" s="816" t="str">
        <f>IF('Mapa final SI'!P142="","",'Mapa final SI'!P142)</f>
        <v/>
      </c>
      <c r="H139" s="884"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77" t="str">
        <f>IF('Mapa final SI'!AC142="","",'Mapa final SI'!AC142)</f>
        <v/>
      </c>
      <c r="J139" s="377" t="str">
        <f>IF('Mapa final SI'!AE142="","",'Mapa final SI'!AE142)</f>
        <v/>
      </c>
      <c r="K139" s="377" t="str">
        <f t="shared" si="2"/>
        <v/>
      </c>
      <c r="L139" s="377" t="str">
        <f>IF('Mapa final SI'!AH142="","",'Mapa final SI'!AH142)</f>
        <v/>
      </c>
      <c r="M139" s="321" t="str">
        <f>IF('Mapa final SI'!T142="","",'Mapa final SI'!T142)</f>
        <v/>
      </c>
      <c r="N139" s="375"/>
      <c r="O139" s="375"/>
      <c r="P139" s="375"/>
      <c r="Q139" s="376"/>
    </row>
    <row r="140" spans="1:17" ht="43.5" customHeight="1" x14ac:dyDescent="0.25">
      <c r="A140" s="110" t="s">
        <v>762</v>
      </c>
      <c r="B140" s="811"/>
      <c r="C140" s="813"/>
      <c r="D140" s="815"/>
      <c r="E140" s="813"/>
      <c r="F140" s="817"/>
      <c r="G140" s="817"/>
      <c r="H140" s="884"/>
      <c r="I140" s="377" t="str">
        <f>IF('Mapa final SI'!AC143="","",'Mapa final SI'!AC143)</f>
        <v/>
      </c>
      <c r="J140" s="377" t="str">
        <f>IF('Mapa final SI'!AE143="","",'Mapa final SI'!AE143)</f>
        <v/>
      </c>
      <c r="K140" s="377" t="str">
        <f t="shared" si="2"/>
        <v/>
      </c>
      <c r="L140" s="377" t="str">
        <f>IF('Mapa final SI'!AH143="","",'Mapa final SI'!AH143)</f>
        <v/>
      </c>
      <c r="M140" s="321" t="str">
        <f>IF('Mapa final SI'!T143="","",'Mapa final SI'!T143)</f>
        <v/>
      </c>
      <c r="N140" s="375"/>
      <c r="O140" s="375"/>
      <c r="P140" s="375"/>
      <c r="Q140" s="376"/>
    </row>
    <row r="141" spans="1:17" ht="43.5" customHeight="1" x14ac:dyDescent="0.25">
      <c r="A141" s="110" t="s">
        <v>763</v>
      </c>
      <c r="B141" s="811"/>
      <c r="C141" s="813"/>
      <c r="D141" s="815"/>
      <c r="E141" s="813"/>
      <c r="F141" s="817"/>
      <c r="G141" s="817"/>
      <c r="H141" s="884"/>
      <c r="I141" s="377" t="str">
        <f>IF('Mapa final SI'!AC144="","",'Mapa final SI'!AC144)</f>
        <v/>
      </c>
      <c r="J141" s="377" t="str">
        <f>IF('Mapa final SI'!AE144="","",'Mapa final SI'!AE144)</f>
        <v/>
      </c>
      <c r="K141" s="377" t="str">
        <f t="shared" si="2"/>
        <v/>
      </c>
      <c r="L141" s="377" t="str">
        <f>IF('Mapa final SI'!AH144="","",'Mapa final SI'!AH144)</f>
        <v/>
      </c>
      <c r="M141" s="321" t="str">
        <f>IF('Mapa final SI'!T144="","",'Mapa final SI'!T144)</f>
        <v/>
      </c>
      <c r="N141" s="375"/>
      <c r="O141" s="375"/>
      <c r="P141" s="375"/>
      <c r="Q141" s="376"/>
    </row>
    <row r="142" spans="1:17" ht="43.5" customHeight="1" x14ac:dyDescent="0.25">
      <c r="A142" s="110" t="s">
        <v>764</v>
      </c>
      <c r="B142" s="811"/>
      <c r="C142" s="813"/>
      <c r="D142" s="815"/>
      <c r="E142" s="813"/>
      <c r="F142" s="817"/>
      <c r="G142" s="817"/>
      <c r="H142" s="884"/>
      <c r="I142" s="377" t="str">
        <f>IF('Mapa final SI'!AC145="","",'Mapa final SI'!AC145)</f>
        <v/>
      </c>
      <c r="J142" s="377" t="str">
        <f>IF('Mapa final SI'!AE145="","",'Mapa final SI'!AE145)</f>
        <v/>
      </c>
      <c r="K142" s="377" t="str">
        <f t="shared" si="2"/>
        <v/>
      </c>
      <c r="L142" s="377" t="str">
        <f>IF('Mapa final SI'!AH145="","",'Mapa final SI'!AH145)</f>
        <v/>
      </c>
      <c r="M142" s="321" t="str">
        <f>IF('Mapa final SI'!T145="","",'Mapa final SI'!T145)</f>
        <v/>
      </c>
      <c r="N142" s="375"/>
      <c r="O142" s="375"/>
      <c r="P142" s="375"/>
      <c r="Q142" s="376"/>
    </row>
    <row r="143" spans="1:17" ht="43.5" customHeight="1" x14ac:dyDescent="0.25">
      <c r="A143" s="110" t="s">
        <v>765</v>
      </c>
      <c r="B143" s="811"/>
      <c r="C143" s="813"/>
      <c r="D143" s="815"/>
      <c r="E143" s="813"/>
      <c r="F143" s="817"/>
      <c r="G143" s="817"/>
      <c r="H143" s="884"/>
      <c r="I143" s="377" t="str">
        <f>IF('Mapa final SI'!AC146="","",'Mapa final SI'!AC146)</f>
        <v/>
      </c>
      <c r="J143" s="377" t="str">
        <f>IF('Mapa final SI'!AE146="","",'Mapa final SI'!AE146)</f>
        <v/>
      </c>
      <c r="K143" s="377" t="str">
        <f t="shared" si="2"/>
        <v/>
      </c>
      <c r="L143" s="377" t="str">
        <f>IF('Mapa final SI'!AH146="","",'Mapa final SI'!AH146)</f>
        <v/>
      </c>
      <c r="M143" s="321" t="str">
        <f>IF('Mapa final SI'!T146="","",'Mapa final SI'!T146)</f>
        <v/>
      </c>
      <c r="N143" s="375"/>
      <c r="O143" s="375"/>
      <c r="P143" s="375"/>
      <c r="Q143" s="376"/>
    </row>
    <row r="144" spans="1:17" ht="43.5" customHeight="1" x14ac:dyDescent="0.25">
      <c r="A144" s="110" t="s">
        <v>766</v>
      </c>
      <c r="B144" s="811"/>
      <c r="C144" s="813"/>
      <c r="D144" s="815"/>
      <c r="E144" s="813"/>
      <c r="F144" s="817"/>
      <c r="G144" s="817"/>
      <c r="H144" s="885"/>
      <c r="I144" s="377" t="str">
        <f>IF('Mapa final SI'!AC147="","",'Mapa final SI'!AC147)</f>
        <v/>
      </c>
      <c r="J144" s="377" t="str">
        <f>IF('Mapa final SI'!AE147="","",'Mapa final SI'!AE147)</f>
        <v/>
      </c>
      <c r="K144" s="377" t="str">
        <f t="shared" si="2"/>
        <v/>
      </c>
      <c r="L144" s="377" t="str">
        <f>IF('Mapa final SI'!AH147="","",'Mapa final SI'!AH147)</f>
        <v/>
      </c>
      <c r="M144" s="321" t="str">
        <f>IF('Mapa final SI'!T147="","",'Mapa final SI'!T147)</f>
        <v/>
      </c>
      <c r="N144" s="375"/>
      <c r="O144" s="375"/>
      <c r="P144" s="375"/>
      <c r="Q144" s="376"/>
    </row>
    <row r="145" spans="1:17" ht="43.5" customHeight="1" x14ac:dyDescent="0.25">
      <c r="A145" s="110" t="s">
        <v>767</v>
      </c>
      <c r="B145" s="810"/>
      <c r="C145" s="812" t="str">
        <f>IF('Mapa final SI'!G148="","",'Mapa final SI'!G148)</f>
        <v/>
      </c>
      <c r="D145" s="814"/>
      <c r="E145" s="812" t="str">
        <f>IF('Mapa final SI'!F148="","",'Mapa final SI'!F148)</f>
        <v/>
      </c>
      <c r="F145" s="816" t="str">
        <f>IF('Mapa final SI'!L148="","",'Mapa final SI'!L148)</f>
        <v/>
      </c>
      <c r="G145" s="816" t="str">
        <f>IF('Mapa final SI'!P148="","",'Mapa final SI'!P148)</f>
        <v/>
      </c>
      <c r="H145" s="884"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77" t="str">
        <f>IF('Mapa final SI'!AC148="","",'Mapa final SI'!AC148)</f>
        <v/>
      </c>
      <c r="J145" s="377" t="str">
        <f>IF('Mapa final SI'!AE148="","",'Mapa final SI'!AE148)</f>
        <v/>
      </c>
      <c r="K145" s="377" t="str">
        <f t="shared" si="2"/>
        <v/>
      </c>
      <c r="L145" s="377" t="str">
        <f>IF('Mapa final SI'!AH148="","",'Mapa final SI'!AH148)</f>
        <v/>
      </c>
      <c r="M145" s="321" t="str">
        <f>IF('Mapa final SI'!T148="","",'Mapa final SI'!T148)</f>
        <v/>
      </c>
      <c r="N145" s="375"/>
      <c r="O145" s="375"/>
      <c r="P145" s="375"/>
      <c r="Q145" s="376"/>
    </row>
    <row r="146" spans="1:17" ht="43.5" customHeight="1" x14ac:dyDescent="0.25">
      <c r="A146" s="110" t="s">
        <v>768</v>
      </c>
      <c r="B146" s="811"/>
      <c r="C146" s="813"/>
      <c r="D146" s="815"/>
      <c r="E146" s="813"/>
      <c r="F146" s="817"/>
      <c r="G146" s="817"/>
      <c r="H146" s="884"/>
      <c r="I146" s="377" t="str">
        <f>IF('Mapa final SI'!AC149="","",'Mapa final SI'!AC149)</f>
        <v/>
      </c>
      <c r="J146" s="377" t="str">
        <f>IF('Mapa final SI'!AE149="","",'Mapa final SI'!AE149)</f>
        <v/>
      </c>
      <c r="K146" s="377" t="str">
        <f t="shared" si="2"/>
        <v/>
      </c>
      <c r="L146" s="377" t="str">
        <f>IF('Mapa final SI'!AH149="","",'Mapa final SI'!AH149)</f>
        <v/>
      </c>
      <c r="M146" s="321" t="str">
        <f>IF('Mapa final SI'!T149="","",'Mapa final SI'!T149)</f>
        <v/>
      </c>
      <c r="N146" s="375"/>
      <c r="O146" s="375"/>
      <c r="P146" s="375"/>
      <c r="Q146" s="376"/>
    </row>
    <row r="147" spans="1:17" ht="43.5" customHeight="1" x14ac:dyDescent="0.25">
      <c r="A147" s="110" t="s">
        <v>769</v>
      </c>
      <c r="B147" s="811"/>
      <c r="C147" s="813"/>
      <c r="D147" s="815"/>
      <c r="E147" s="813"/>
      <c r="F147" s="817"/>
      <c r="G147" s="817"/>
      <c r="H147" s="884"/>
      <c r="I147" s="377" t="str">
        <f>IF('Mapa final SI'!AC150="","",'Mapa final SI'!AC150)</f>
        <v/>
      </c>
      <c r="J147" s="377" t="str">
        <f>IF('Mapa final SI'!AE150="","",'Mapa final SI'!AE150)</f>
        <v/>
      </c>
      <c r="K147" s="377" t="str">
        <f t="shared" si="2"/>
        <v/>
      </c>
      <c r="L147" s="377" t="str">
        <f>IF('Mapa final SI'!AH150="","",'Mapa final SI'!AH150)</f>
        <v/>
      </c>
      <c r="M147" s="321" t="str">
        <f>IF('Mapa final SI'!T150="","",'Mapa final SI'!T150)</f>
        <v/>
      </c>
      <c r="N147" s="375"/>
      <c r="O147" s="375"/>
      <c r="P147" s="375"/>
      <c r="Q147" s="376"/>
    </row>
    <row r="148" spans="1:17" ht="43.5" customHeight="1" x14ac:dyDescent="0.25">
      <c r="A148" s="110" t="s">
        <v>770</v>
      </c>
      <c r="B148" s="811"/>
      <c r="C148" s="813"/>
      <c r="D148" s="815"/>
      <c r="E148" s="813"/>
      <c r="F148" s="817"/>
      <c r="G148" s="817"/>
      <c r="H148" s="884"/>
      <c r="I148" s="377" t="str">
        <f>IF('Mapa final SI'!AC151="","",'Mapa final SI'!AC151)</f>
        <v/>
      </c>
      <c r="J148" s="377" t="str">
        <f>IF('Mapa final SI'!AE151="","",'Mapa final SI'!AE151)</f>
        <v/>
      </c>
      <c r="K148" s="377" t="str">
        <f t="shared" si="2"/>
        <v/>
      </c>
      <c r="L148" s="377" t="str">
        <f>IF('Mapa final SI'!AH151="","",'Mapa final SI'!AH151)</f>
        <v/>
      </c>
      <c r="M148" s="321" t="str">
        <f>IF('Mapa final SI'!T151="","",'Mapa final SI'!T151)</f>
        <v/>
      </c>
      <c r="N148" s="375"/>
      <c r="O148" s="375"/>
      <c r="P148" s="375"/>
      <c r="Q148" s="376"/>
    </row>
    <row r="149" spans="1:17" ht="43.5" customHeight="1" x14ac:dyDescent="0.25">
      <c r="A149" s="110" t="s">
        <v>771</v>
      </c>
      <c r="B149" s="811"/>
      <c r="C149" s="813"/>
      <c r="D149" s="815"/>
      <c r="E149" s="813"/>
      <c r="F149" s="817"/>
      <c r="G149" s="817"/>
      <c r="H149" s="884"/>
      <c r="I149" s="377" t="str">
        <f>IF('Mapa final SI'!AC152="","",'Mapa final SI'!AC152)</f>
        <v/>
      </c>
      <c r="J149" s="377" t="str">
        <f>IF('Mapa final SI'!AE152="","",'Mapa final SI'!AE152)</f>
        <v/>
      </c>
      <c r="K149" s="377" t="str">
        <f t="shared" si="2"/>
        <v/>
      </c>
      <c r="L149" s="377" t="str">
        <f>IF('Mapa final SI'!AH152="","",'Mapa final SI'!AH152)</f>
        <v/>
      </c>
      <c r="M149" s="321" t="str">
        <f>IF('Mapa final SI'!T152="","",'Mapa final SI'!T152)</f>
        <v/>
      </c>
      <c r="N149" s="375"/>
      <c r="O149" s="375"/>
      <c r="P149" s="375"/>
      <c r="Q149" s="376"/>
    </row>
    <row r="150" spans="1:17" ht="43.5" customHeight="1" x14ac:dyDescent="0.25">
      <c r="A150" s="110" t="s">
        <v>772</v>
      </c>
      <c r="B150" s="811"/>
      <c r="C150" s="813"/>
      <c r="D150" s="815"/>
      <c r="E150" s="813"/>
      <c r="F150" s="817"/>
      <c r="G150" s="817"/>
      <c r="H150" s="885"/>
      <c r="I150" s="377" t="str">
        <f>IF('Mapa final SI'!AC153="","",'Mapa final SI'!AC153)</f>
        <v/>
      </c>
      <c r="J150" s="377" t="str">
        <f>IF('Mapa final SI'!AE153="","",'Mapa final SI'!AE153)</f>
        <v/>
      </c>
      <c r="K150" s="377" t="str">
        <f t="shared" si="2"/>
        <v/>
      </c>
      <c r="L150" s="377" t="str">
        <f>IF('Mapa final SI'!AH153="","",'Mapa final SI'!AH153)</f>
        <v/>
      </c>
      <c r="M150" s="321" t="str">
        <f>IF('Mapa final SI'!T153="","",'Mapa final SI'!T153)</f>
        <v/>
      </c>
      <c r="N150" s="375"/>
      <c r="O150" s="375"/>
      <c r="P150" s="375"/>
      <c r="Q150" s="376"/>
    </row>
    <row r="151" spans="1:17" ht="43.5" customHeight="1" x14ac:dyDescent="0.25">
      <c r="A151" s="110" t="s">
        <v>773</v>
      </c>
      <c r="B151" s="810"/>
      <c r="C151" s="812" t="str">
        <f>IF('Mapa final SI'!G154="","",'Mapa final SI'!G154)</f>
        <v/>
      </c>
      <c r="D151" s="814"/>
      <c r="E151" s="812" t="str">
        <f>IF('Mapa final SI'!F154="","",'Mapa final SI'!F154)</f>
        <v/>
      </c>
      <c r="F151" s="816" t="str">
        <f>IF('Mapa final SI'!L154="","",'Mapa final SI'!L154)</f>
        <v/>
      </c>
      <c r="G151" s="816" t="str">
        <f>IF('Mapa final SI'!P154="","",'Mapa final SI'!P154)</f>
        <v/>
      </c>
      <c r="H151" s="884"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77" t="str">
        <f>IF('Mapa final SI'!AC154="","",'Mapa final SI'!AC154)</f>
        <v/>
      </c>
      <c r="J151" s="377" t="str">
        <f>IF('Mapa final SI'!AE154="","",'Mapa final SI'!AE154)</f>
        <v/>
      </c>
      <c r="K151" s="377" t="str">
        <f t="shared" si="2"/>
        <v/>
      </c>
      <c r="L151" s="377" t="str">
        <f>IF('Mapa final SI'!AH154="","",'Mapa final SI'!AH154)</f>
        <v/>
      </c>
      <c r="M151" s="321" t="str">
        <f>IF('Mapa final SI'!T154="","",'Mapa final SI'!T154)</f>
        <v/>
      </c>
      <c r="N151" s="375"/>
      <c r="O151" s="375"/>
      <c r="P151" s="375"/>
      <c r="Q151" s="376"/>
    </row>
    <row r="152" spans="1:17" ht="43.5" customHeight="1" x14ac:dyDescent="0.25">
      <c r="A152" s="110" t="s">
        <v>774</v>
      </c>
      <c r="B152" s="811"/>
      <c r="C152" s="813"/>
      <c r="D152" s="815"/>
      <c r="E152" s="813"/>
      <c r="F152" s="817"/>
      <c r="G152" s="817"/>
      <c r="H152" s="884"/>
      <c r="I152" s="377" t="str">
        <f>IF('Mapa final SI'!AC155="","",'Mapa final SI'!AC155)</f>
        <v/>
      </c>
      <c r="J152" s="377" t="str">
        <f>IF('Mapa final SI'!AE155="","",'Mapa final SI'!AE155)</f>
        <v/>
      </c>
      <c r="K152" s="377" t="str">
        <f t="shared" si="2"/>
        <v/>
      </c>
      <c r="L152" s="377" t="str">
        <f>IF('Mapa final SI'!AH155="","",'Mapa final SI'!AH155)</f>
        <v/>
      </c>
      <c r="M152" s="321" t="str">
        <f>IF('Mapa final SI'!T155="","",'Mapa final SI'!T155)</f>
        <v/>
      </c>
      <c r="N152" s="375"/>
      <c r="O152" s="375"/>
      <c r="P152" s="375"/>
      <c r="Q152" s="376"/>
    </row>
    <row r="153" spans="1:17" ht="43.5" customHeight="1" x14ac:dyDescent="0.25">
      <c r="A153" s="110" t="s">
        <v>775</v>
      </c>
      <c r="B153" s="811"/>
      <c r="C153" s="813"/>
      <c r="D153" s="815"/>
      <c r="E153" s="813"/>
      <c r="F153" s="817"/>
      <c r="G153" s="817"/>
      <c r="H153" s="884"/>
      <c r="I153" s="377" t="str">
        <f>IF('Mapa final SI'!AC156="","",'Mapa final SI'!AC156)</f>
        <v/>
      </c>
      <c r="J153" s="377" t="str">
        <f>IF('Mapa final SI'!AE156="","",'Mapa final SI'!AE156)</f>
        <v/>
      </c>
      <c r="K153" s="377" t="str">
        <f t="shared" si="2"/>
        <v/>
      </c>
      <c r="L153" s="377" t="str">
        <f>IF('Mapa final SI'!AH156="","",'Mapa final SI'!AH156)</f>
        <v/>
      </c>
      <c r="M153" s="321" t="str">
        <f>IF('Mapa final SI'!T156="","",'Mapa final SI'!T156)</f>
        <v/>
      </c>
      <c r="N153" s="375"/>
      <c r="O153" s="375"/>
      <c r="P153" s="375"/>
      <c r="Q153" s="376"/>
    </row>
    <row r="154" spans="1:17" ht="43.5" customHeight="1" x14ac:dyDescent="0.25">
      <c r="A154" s="110" t="s">
        <v>776</v>
      </c>
      <c r="B154" s="811"/>
      <c r="C154" s="813"/>
      <c r="D154" s="815"/>
      <c r="E154" s="813"/>
      <c r="F154" s="817"/>
      <c r="G154" s="817"/>
      <c r="H154" s="884"/>
      <c r="I154" s="377" t="str">
        <f>IF('Mapa final SI'!AC157="","",'Mapa final SI'!AC157)</f>
        <v/>
      </c>
      <c r="J154" s="377" t="str">
        <f>IF('Mapa final SI'!AE157="","",'Mapa final SI'!AE157)</f>
        <v/>
      </c>
      <c r="K154" s="377" t="str">
        <f t="shared" si="2"/>
        <v/>
      </c>
      <c r="L154" s="377" t="str">
        <f>IF('Mapa final SI'!AH157="","",'Mapa final SI'!AH157)</f>
        <v/>
      </c>
      <c r="M154" s="321" t="str">
        <f>IF('Mapa final SI'!T157="","",'Mapa final SI'!T157)</f>
        <v/>
      </c>
      <c r="N154" s="375"/>
      <c r="O154" s="375"/>
      <c r="P154" s="375"/>
      <c r="Q154" s="376"/>
    </row>
    <row r="155" spans="1:17" ht="43.5" customHeight="1" x14ac:dyDescent="0.25">
      <c r="A155" s="110" t="s">
        <v>777</v>
      </c>
      <c r="B155" s="811"/>
      <c r="C155" s="813"/>
      <c r="D155" s="815"/>
      <c r="E155" s="813"/>
      <c r="F155" s="817"/>
      <c r="G155" s="817"/>
      <c r="H155" s="884"/>
      <c r="I155" s="377" t="str">
        <f>IF('Mapa final SI'!AC158="","",'Mapa final SI'!AC158)</f>
        <v/>
      </c>
      <c r="J155" s="377" t="str">
        <f>IF('Mapa final SI'!AE158="","",'Mapa final SI'!AE158)</f>
        <v/>
      </c>
      <c r="K155" s="377" t="str">
        <f t="shared" si="2"/>
        <v/>
      </c>
      <c r="L155" s="377" t="str">
        <f>IF('Mapa final SI'!AH158="","",'Mapa final SI'!AH158)</f>
        <v/>
      </c>
      <c r="M155" s="321" t="str">
        <f>IF('Mapa final SI'!T158="","",'Mapa final SI'!T158)</f>
        <v/>
      </c>
      <c r="N155" s="375"/>
      <c r="O155" s="375"/>
      <c r="P155" s="375"/>
      <c r="Q155" s="376"/>
    </row>
    <row r="156" spans="1:17" ht="43.5" customHeight="1" x14ac:dyDescent="0.25">
      <c r="A156" s="110" t="s">
        <v>778</v>
      </c>
      <c r="B156" s="811"/>
      <c r="C156" s="813"/>
      <c r="D156" s="815"/>
      <c r="E156" s="813"/>
      <c r="F156" s="817"/>
      <c r="G156" s="817"/>
      <c r="H156" s="885"/>
      <c r="I156" s="377" t="str">
        <f>IF('Mapa final SI'!AC159="","",'Mapa final SI'!AC159)</f>
        <v/>
      </c>
      <c r="J156" s="377" t="str">
        <f>IF('Mapa final SI'!AE159="","",'Mapa final SI'!AE159)</f>
        <v/>
      </c>
      <c r="K156" s="377" t="str">
        <f t="shared" si="2"/>
        <v/>
      </c>
      <c r="L156" s="377" t="str">
        <f>IF('Mapa final SI'!AH159="","",'Mapa final SI'!AH159)</f>
        <v/>
      </c>
      <c r="M156" s="321" t="str">
        <f>IF('Mapa final SI'!T159="","",'Mapa final SI'!T159)</f>
        <v/>
      </c>
      <c r="N156" s="375"/>
      <c r="O156" s="375"/>
      <c r="P156" s="375"/>
      <c r="Q156" s="376"/>
    </row>
    <row r="157" spans="1:17" ht="43.5" customHeight="1" x14ac:dyDescent="0.25">
      <c r="A157" s="110" t="s">
        <v>779</v>
      </c>
      <c r="B157" s="810"/>
      <c r="C157" s="812" t="str">
        <f>IF('Mapa final SI'!G160="","",'Mapa final SI'!G160)</f>
        <v/>
      </c>
      <c r="D157" s="814"/>
      <c r="E157" s="812" t="str">
        <f>IF('Mapa final SI'!F160="","",'Mapa final SI'!F160)</f>
        <v/>
      </c>
      <c r="F157" s="816" t="str">
        <f>IF('Mapa final SI'!L160="","",'Mapa final SI'!L160)</f>
        <v/>
      </c>
      <c r="G157" s="816" t="str">
        <f>IF('Mapa final SI'!P160="","",'Mapa final SI'!P160)</f>
        <v/>
      </c>
      <c r="H157" s="884"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77" t="str">
        <f>IF('Mapa final SI'!AC160="","",'Mapa final SI'!AC160)</f>
        <v/>
      </c>
      <c r="J157" s="377" t="str">
        <f>IF('Mapa final SI'!AE160="","",'Mapa final SI'!AE160)</f>
        <v/>
      </c>
      <c r="K157" s="377" t="str">
        <f t="shared" si="2"/>
        <v/>
      </c>
      <c r="L157" s="377" t="str">
        <f>IF('Mapa final SI'!AH160="","",'Mapa final SI'!AH160)</f>
        <v/>
      </c>
      <c r="M157" s="321" t="str">
        <f>IF('Mapa final SI'!T160="","",'Mapa final SI'!T160)</f>
        <v/>
      </c>
      <c r="N157" s="375"/>
      <c r="O157" s="375"/>
      <c r="P157" s="375"/>
      <c r="Q157" s="376"/>
    </row>
    <row r="158" spans="1:17" ht="43.5" customHeight="1" x14ac:dyDescent="0.25">
      <c r="A158" s="110" t="s">
        <v>780</v>
      </c>
      <c r="B158" s="811"/>
      <c r="C158" s="813"/>
      <c r="D158" s="815"/>
      <c r="E158" s="813"/>
      <c r="F158" s="817"/>
      <c r="G158" s="817"/>
      <c r="H158" s="884"/>
      <c r="I158" s="377" t="str">
        <f>IF('Mapa final SI'!AC161="","",'Mapa final SI'!AC161)</f>
        <v/>
      </c>
      <c r="J158" s="377" t="str">
        <f>IF('Mapa final SI'!AE161="","",'Mapa final SI'!AE161)</f>
        <v/>
      </c>
      <c r="K158" s="377" t="str">
        <f t="shared" si="2"/>
        <v/>
      </c>
      <c r="L158" s="377" t="str">
        <f>IF('Mapa final SI'!AH161="","",'Mapa final SI'!AH161)</f>
        <v/>
      </c>
      <c r="M158" s="321" t="str">
        <f>IF('Mapa final SI'!T161="","",'Mapa final SI'!T161)</f>
        <v/>
      </c>
      <c r="N158" s="375"/>
      <c r="O158" s="375"/>
      <c r="P158" s="375"/>
      <c r="Q158" s="376"/>
    </row>
    <row r="159" spans="1:17" ht="43.5" customHeight="1" x14ac:dyDescent="0.25">
      <c r="A159" s="110" t="s">
        <v>781</v>
      </c>
      <c r="B159" s="811"/>
      <c r="C159" s="813"/>
      <c r="D159" s="815"/>
      <c r="E159" s="813"/>
      <c r="F159" s="817"/>
      <c r="G159" s="817"/>
      <c r="H159" s="884"/>
      <c r="I159" s="377" t="str">
        <f>IF('Mapa final SI'!AC162="","",'Mapa final SI'!AC162)</f>
        <v/>
      </c>
      <c r="J159" s="377" t="str">
        <f>IF('Mapa final SI'!AE162="","",'Mapa final SI'!AE162)</f>
        <v/>
      </c>
      <c r="K159" s="377" t="str">
        <f t="shared" si="2"/>
        <v/>
      </c>
      <c r="L159" s="377" t="str">
        <f>IF('Mapa final SI'!AH162="","",'Mapa final SI'!AH162)</f>
        <v/>
      </c>
      <c r="M159" s="321" t="str">
        <f>IF('Mapa final SI'!T162="","",'Mapa final SI'!T162)</f>
        <v/>
      </c>
      <c r="N159" s="375"/>
      <c r="O159" s="375"/>
      <c r="P159" s="375"/>
      <c r="Q159" s="376"/>
    </row>
    <row r="160" spans="1:17" ht="43.5" customHeight="1" x14ac:dyDescent="0.25">
      <c r="A160" s="110" t="s">
        <v>782</v>
      </c>
      <c r="B160" s="811"/>
      <c r="C160" s="813"/>
      <c r="D160" s="815"/>
      <c r="E160" s="813"/>
      <c r="F160" s="817"/>
      <c r="G160" s="817"/>
      <c r="H160" s="884"/>
      <c r="I160" s="377" t="str">
        <f>IF('Mapa final SI'!AC163="","",'Mapa final SI'!AC163)</f>
        <v/>
      </c>
      <c r="J160" s="377" t="str">
        <f>IF('Mapa final SI'!AE163="","",'Mapa final SI'!AE163)</f>
        <v/>
      </c>
      <c r="K160" s="377" t="str">
        <f t="shared" si="2"/>
        <v/>
      </c>
      <c r="L160" s="377" t="str">
        <f>IF('Mapa final SI'!AH163="","",'Mapa final SI'!AH163)</f>
        <v/>
      </c>
      <c r="M160" s="321" t="str">
        <f>IF('Mapa final SI'!T163="","",'Mapa final SI'!T163)</f>
        <v/>
      </c>
      <c r="N160" s="375"/>
      <c r="O160" s="375"/>
      <c r="P160" s="375"/>
      <c r="Q160" s="376"/>
    </row>
    <row r="161" spans="1:17" ht="43.5" customHeight="1" x14ac:dyDescent="0.25">
      <c r="A161" s="110" t="s">
        <v>783</v>
      </c>
      <c r="B161" s="811"/>
      <c r="C161" s="813"/>
      <c r="D161" s="815"/>
      <c r="E161" s="813"/>
      <c r="F161" s="817"/>
      <c r="G161" s="817"/>
      <c r="H161" s="884"/>
      <c r="I161" s="377" t="str">
        <f>IF('Mapa final SI'!AC164="","",'Mapa final SI'!AC164)</f>
        <v/>
      </c>
      <c r="J161" s="377" t="str">
        <f>IF('Mapa final SI'!AE164="","",'Mapa final SI'!AE164)</f>
        <v/>
      </c>
      <c r="K161" s="377" t="str">
        <f t="shared" si="2"/>
        <v/>
      </c>
      <c r="L161" s="377" t="str">
        <f>IF('Mapa final SI'!AH164="","",'Mapa final SI'!AH164)</f>
        <v/>
      </c>
      <c r="M161" s="321" t="str">
        <f>IF('Mapa final SI'!T164="","",'Mapa final SI'!T164)</f>
        <v/>
      </c>
      <c r="N161" s="375"/>
      <c r="O161" s="375"/>
      <c r="P161" s="375"/>
      <c r="Q161" s="376"/>
    </row>
    <row r="162" spans="1:17" ht="43.5" customHeight="1" x14ac:dyDescent="0.25">
      <c r="A162" s="110" t="s">
        <v>784</v>
      </c>
      <c r="B162" s="811"/>
      <c r="C162" s="813"/>
      <c r="D162" s="815"/>
      <c r="E162" s="813"/>
      <c r="F162" s="817"/>
      <c r="G162" s="817"/>
      <c r="H162" s="885"/>
      <c r="I162" s="377" t="str">
        <f>IF('Mapa final SI'!AC165="","",'Mapa final SI'!AC165)</f>
        <v/>
      </c>
      <c r="J162" s="377" t="str">
        <f>IF('Mapa final SI'!AE165="","",'Mapa final SI'!AE165)</f>
        <v/>
      </c>
      <c r="K162" s="377" t="str">
        <f t="shared" si="2"/>
        <v/>
      </c>
      <c r="L162" s="377" t="str">
        <f>IF('Mapa final SI'!AH165="","",'Mapa final SI'!AH165)</f>
        <v/>
      </c>
      <c r="M162" s="321" t="str">
        <f>IF('Mapa final SI'!T165="","",'Mapa final SI'!T165)</f>
        <v/>
      </c>
      <c r="N162" s="375"/>
      <c r="O162" s="375"/>
      <c r="P162" s="375"/>
      <c r="Q162" s="376"/>
    </row>
    <row r="163" spans="1:17" ht="43.5" customHeight="1" x14ac:dyDescent="0.25">
      <c r="A163" s="110" t="s">
        <v>785</v>
      </c>
      <c r="B163" s="810"/>
      <c r="C163" s="812" t="str">
        <f>IF('Mapa final SI'!G166="","",'Mapa final SI'!G166)</f>
        <v/>
      </c>
      <c r="D163" s="814"/>
      <c r="E163" s="812" t="str">
        <f>IF('Mapa final SI'!F166="","",'Mapa final SI'!F166)</f>
        <v/>
      </c>
      <c r="F163" s="816" t="str">
        <f>IF('Mapa final SI'!L166="","",'Mapa final SI'!L166)</f>
        <v/>
      </c>
      <c r="G163" s="816" t="str">
        <f>IF('Mapa final SI'!P166="","",'Mapa final SI'!P166)</f>
        <v/>
      </c>
      <c r="H163" s="884"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77" t="str">
        <f>IF('Mapa final SI'!AC166="","",'Mapa final SI'!AC166)</f>
        <v/>
      </c>
      <c r="J163" s="377" t="str">
        <f>IF('Mapa final SI'!AE166="","",'Mapa final SI'!AE166)</f>
        <v/>
      </c>
      <c r="K163" s="377" t="str">
        <f t="shared" si="2"/>
        <v/>
      </c>
      <c r="L163" s="377" t="str">
        <f>IF('Mapa final SI'!AH166="","",'Mapa final SI'!AH166)</f>
        <v/>
      </c>
      <c r="M163" s="321" t="str">
        <f>IF('Mapa final SI'!T166="","",'Mapa final SI'!T166)</f>
        <v/>
      </c>
      <c r="N163" s="375"/>
      <c r="O163" s="375"/>
      <c r="P163" s="375"/>
      <c r="Q163" s="376"/>
    </row>
    <row r="164" spans="1:17" ht="43.5" customHeight="1" x14ac:dyDescent="0.25">
      <c r="A164" s="110" t="s">
        <v>786</v>
      </c>
      <c r="B164" s="811"/>
      <c r="C164" s="813"/>
      <c r="D164" s="815"/>
      <c r="E164" s="813"/>
      <c r="F164" s="817"/>
      <c r="G164" s="817"/>
      <c r="H164" s="884"/>
      <c r="I164" s="377" t="str">
        <f>IF('Mapa final SI'!AC167="","",'Mapa final SI'!AC167)</f>
        <v/>
      </c>
      <c r="J164" s="377" t="str">
        <f>IF('Mapa final SI'!AE167="","",'Mapa final SI'!AE167)</f>
        <v/>
      </c>
      <c r="K164" s="377" t="str">
        <f t="shared" si="2"/>
        <v/>
      </c>
      <c r="L164" s="377" t="str">
        <f>IF('Mapa final SI'!AH167="","",'Mapa final SI'!AH167)</f>
        <v/>
      </c>
      <c r="M164" s="321" t="str">
        <f>IF('Mapa final SI'!T167="","",'Mapa final SI'!T167)</f>
        <v/>
      </c>
      <c r="N164" s="375"/>
      <c r="O164" s="375"/>
      <c r="P164" s="375"/>
      <c r="Q164" s="376"/>
    </row>
    <row r="165" spans="1:17" ht="43.5" customHeight="1" x14ac:dyDescent="0.25">
      <c r="A165" s="110" t="s">
        <v>787</v>
      </c>
      <c r="B165" s="811"/>
      <c r="C165" s="813"/>
      <c r="D165" s="815"/>
      <c r="E165" s="813"/>
      <c r="F165" s="817"/>
      <c r="G165" s="817"/>
      <c r="H165" s="884"/>
      <c r="I165" s="377" t="str">
        <f>IF('Mapa final SI'!AC168="","",'Mapa final SI'!AC168)</f>
        <v/>
      </c>
      <c r="J165" s="377" t="str">
        <f>IF('Mapa final SI'!AE168="","",'Mapa final SI'!AE168)</f>
        <v/>
      </c>
      <c r="K165" s="377" t="str">
        <f t="shared" si="2"/>
        <v/>
      </c>
      <c r="L165" s="377" t="str">
        <f>IF('Mapa final SI'!AH168="","",'Mapa final SI'!AH168)</f>
        <v/>
      </c>
      <c r="M165" s="321" t="str">
        <f>IF('Mapa final SI'!T168="","",'Mapa final SI'!T168)</f>
        <v/>
      </c>
      <c r="N165" s="375"/>
      <c r="O165" s="375"/>
      <c r="P165" s="375"/>
      <c r="Q165" s="376"/>
    </row>
    <row r="166" spans="1:17" ht="43.5" customHeight="1" x14ac:dyDescent="0.25">
      <c r="A166" s="110" t="s">
        <v>788</v>
      </c>
      <c r="B166" s="811"/>
      <c r="C166" s="813"/>
      <c r="D166" s="815"/>
      <c r="E166" s="813"/>
      <c r="F166" s="817"/>
      <c r="G166" s="817"/>
      <c r="H166" s="884"/>
      <c r="I166" s="377" t="str">
        <f>IF('Mapa final SI'!AC169="","",'Mapa final SI'!AC169)</f>
        <v/>
      </c>
      <c r="J166" s="377" t="str">
        <f>IF('Mapa final SI'!AE169="","",'Mapa final SI'!AE169)</f>
        <v/>
      </c>
      <c r="K166" s="377" t="str">
        <f t="shared" si="2"/>
        <v/>
      </c>
      <c r="L166" s="377" t="str">
        <f>IF('Mapa final SI'!AH169="","",'Mapa final SI'!AH169)</f>
        <v/>
      </c>
      <c r="M166" s="321" t="str">
        <f>IF('Mapa final SI'!T169="","",'Mapa final SI'!T169)</f>
        <v/>
      </c>
      <c r="N166" s="375"/>
      <c r="O166" s="375"/>
      <c r="P166" s="375"/>
      <c r="Q166" s="376"/>
    </row>
    <row r="167" spans="1:17" ht="43.5" customHeight="1" x14ac:dyDescent="0.25">
      <c r="A167" s="110" t="s">
        <v>789</v>
      </c>
      <c r="B167" s="811"/>
      <c r="C167" s="813"/>
      <c r="D167" s="815"/>
      <c r="E167" s="813"/>
      <c r="F167" s="817"/>
      <c r="G167" s="817"/>
      <c r="H167" s="884"/>
      <c r="I167" s="377" t="str">
        <f>IF('Mapa final SI'!AC170="","",'Mapa final SI'!AC170)</f>
        <v/>
      </c>
      <c r="J167" s="377" t="str">
        <f>IF('Mapa final SI'!AE170="","",'Mapa final SI'!AE170)</f>
        <v/>
      </c>
      <c r="K167" s="377" t="str">
        <f t="shared" si="2"/>
        <v/>
      </c>
      <c r="L167" s="377" t="str">
        <f>IF('Mapa final SI'!AH170="","",'Mapa final SI'!AH170)</f>
        <v/>
      </c>
      <c r="M167" s="321" t="str">
        <f>IF('Mapa final SI'!T170="","",'Mapa final SI'!T170)</f>
        <v/>
      </c>
      <c r="N167" s="375"/>
      <c r="O167" s="375"/>
      <c r="P167" s="375"/>
      <c r="Q167" s="376"/>
    </row>
    <row r="168" spans="1:17" ht="43.5" customHeight="1" x14ac:dyDescent="0.25">
      <c r="A168" s="110" t="s">
        <v>790</v>
      </c>
      <c r="B168" s="811"/>
      <c r="C168" s="813"/>
      <c r="D168" s="815"/>
      <c r="E168" s="813"/>
      <c r="F168" s="817"/>
      <c r="G168" s="817"/>
      <c r="H168" s="885"/>
      <c r="I168" s="377" t="str">
        <f>IF('Mapa final SI'!AC171="","",'Mapa final SI'!AC171)</f>
        <v/>
      </c>
      <c r="J168" s="377" t="str">
        <f>IF('Mapa final SI'!AE171="","",'Mapa final SI'!AE171)</f>
        <v/>
      </c>
      <c r="K168" s="377" t="str">
        <f t="shared" si="2"/>
        <v/>
      </c>
      <c r="L168" s="377" t="str">
        <f>IF('Mapa final SI'!AH171="","",'Mapa final SI'!AH171)</f>
        <v/>
      </c>
      <c r="M168" s="321" t="str">
        <f>IF('Mapa final SI'!T171="","",'Mapa final SI'!T171)</f>
        <v/>
      </c>
      <c r="N168" s="375"/>
      <c r="O168" s="375"/>
      <c r="P168" s="375"/>
      <c r="Q168" s="376"/>
    </row>
    <row r="169" spans="1:17" ht="43.5" customHeight="1" x14ac:dyDescent="0.25">
      <c r="A169" s="110" t="s">
        <v>791</v>
      </c>
      <c r="B169" s="810"/>
      <c r="C169" s="812" t="str">
        <f>IF('Mapa final SI'!G172="","",'Mapa final SI'!G172)</f>
        <v/>
      </c>
      <c r="D169" s="814"/>
      <c r="E169" s="812" t="str">
        <f>IF('Mapa final SI'!F172="","",'Mapa final SI'!F172)</f>
        <v/>
      </c>
      <c r="F169" s="816" t="str">
        <f>IF('Mapa final SI'!L172="","",'Mapa final SI'!L172)</f>
        <v/>
      </c>
      <c r="G169" s="816" t="str">
        <f>IF('Mapa final SI'!P172="","",'Mapa final SI'!P172)</f>
        <v/>
      </c>
      <c r="H169" s="884"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77" t="str">
        <f>IF('Mapa final SI'!AC172="","",'Mapa final SI'!AC172)</f>
        <v/>
      </c>
      <c r="J169" s="377" t="str">
        <f>IF('Mapa final SI'!AE172="","",'Mapa final SI'!AE172)</f>
        <v/>
      </c>
      <c r="K169" s="377" t="str">
        <f t="shared" si="2"/>
        <v/>
      </c>
      <c r="L169" s="377" t="str">
        <f>IF('Mapa final SI'!AH172="","",'Mapa final SI'!AH172)</f>
        <v/>
      </c>
      <c r="M169" s="321" t="str">
        <f>IF('Mapa final SI'!T172="","",'Mapa final SI'!T172)</f>
        <v/>
      </c>
      <c r="N169" s="375"/>
      <c r="O169" s="375"/>
      <c r="P169" s="375"/>
      <c r="Q169" s="376"/>
    </row>
    <row r="170" spans="1:17" ht="43.5" customHeight="1" x14ac:dyDescent="0.25">
      <c r="A170" s="110" t="s">
        <v>792</v>
      </c>
      <c r="B170" s="811"/>
      <c r="C170" s="813"/>
      <c r="D170" s="815"/>
      <c r="E170" s="813"/>
      <c r="F170" s="817"/>
      <c r="G170" s="817"/>
      <c r="H170" s="884"/>
      <c r="I170" s="377" t="str">
        <f>IF('Mapa final SI'!AC173="","",'Mapa final SI'!AC173)</f>
        <v/>
      </c>
      <c r="J170" s="377" t="str">
        <f>IF('Mapa final SI'!AE173="","",'Mapa final SI'!AE173)</f>
        <v/>
      </c>
      <c r="K170" s="377" t="str">
        <f t="shared" si="2"/>
        <v/>
      </c>
      <c r="L170" s="377" t="str">
        <f>IF('Mapa final SI'!AH173="","",'Mapa final SI'!AH173)</f>
        <v/>
      </c>
      <c r="M170" s="321" t="str">
        <f>IF('Mapa final SI'!T173="","",'Mapa final SI'!T173)</f>
        <v/>
      </c>
      <c r="N170" s="375"/>
      <c r="O170" s="375"/>
      <c r="P170" s="375"/>
      <c r="Q170" s="376"/>
    </row>
    <row r="171" spans="1:17" ht="43.5" customHeight="1" x14ac:dyDescent="0.25">
      <c r="A171" s="110" t="s">
        <v>793</v>
      </c>
      <c r="B171" s="811"/>
      <c r="C171" s="813"/>
      <c r="D171" s="815"/>
      <c r="E171" s="813"/>
      <c r="F171" s="817"/>
      <c r="G171" s="817"/>
      <c r="H171" s="884"/>
      <c r="I171" s="377" t="str">
        <f>IF('Mapa final SI'!AC174="","",'Mapa final SI'!AC174)</f>
        <v/>
      </c>
      <c r="J171" s="377" t="str">
        <f>IF('Mapa final SI'!AE174="","",'Mapa final SI'!AE174)</f>
        <v/>
      </c>
      <c r="K171" s="377" t="str">
        <f t="shared" si="2"/>
        <v/>
      </c>
      <c r="L171" s="377" t="str">
        <f>IF('Mapa final SI'!AH174="","",'Mapa final SI'!AH174)</f>
        <v/>
      </c>
      <c r="M171" s="321" t="str">
        <f>IF('Mapa final SI'!T174="","",'Mapa final SI'!T174)</f>
        <v/>
      </c>
      <c r="N171" s="375"/>
      <c r="O171" s="375"/>
      <c r="P171" s="375"/>
      <c r="Q171" s="376"/>
    </row>
    <row r="172" spans="1:17" ht="43.5" customHeight="1" x14ac:dyDescent="0.25">
      <c r="A172" s="110" t="s">
        <v>794</v>
      </c>
      <c r="B172" s="811"/>
      <c r="C172" s="813"/>
      <c r="D172" s="815"/>
      <c r="E172" s="813"/>
      <c r="F172" s="817"/>
      <c r="G172" s="817"/>
      <c r="H172" s="884"/>
      <c r="I172" s="377" t="str">
        <f>IF('Mapa final SI'!AC175="","",'Mapa final SI'!AC175)</f>
        <v/>
      </c>
      <c r="J172" s="377" t="str">
        <f>IF('Mapa final SI'!AE175="","",'Mapa final SI'!AE175)</f>
        <v/>
      </c>
      <c r="K172" s="377" t="str">
        <f t="shared" si="2"/>
        <v/>
      </c>
      <c r="L172" s="377" t="str">
        <f>IF('Mapa final SI'!AH175="","",'Mapa final SI'!AH175)</f>
        <v/>
      </c>
      <c r="M172" s="321" t="str">
        <f>IF('Mapa final SI'!T175="","",'Mapa final SI'!T175)</f>
        <v/>
      </c>
      <c r="N172" s="375"/>
      <c r="O172" s="375"/>
      <c r="P172" s="375"/>
      <c r="Q172" s="376"/>
    </row>
    <row r="173" spans="1:17" ht="43.5" customHeight="1" x14ac:dyDescent="0.25">
      <c r="A173" s="110" t="s">
        <v>795</v>
      </c>
      <c r="B173" s="811"/>
      <c r="C173" s="813"/>
      <c r="D173" s="815"/>
      <c r="E173" s="813"/>
      <c r="F173" s="817"/>
      <c r="G173" s="817"/>
      <c r="H173" s="884"/>
      <c r="I173" s="377" t="str">
        <f>IF('Mapa final SI'!AC176="","",'Mapa final SI'!AC176)</f>
        <v/>
      </c>
      <c r="J173" s="377" t="str">
        <f>IF('Mapa final SI'!AE176="","",'Mapa final SI'!AE176)</f>
        <v/>
      </c>
      <c r="K173" s="377" t="str">
        <f t="shared" si="2"/>
        <v/>
      </c>
      <c r="L173" s="377" t="str">
        <f>IF('Mapa final SI'!AH176="","",'Mapa final SI'!AH176)</f>
        <v/>
      </c>
      <c r="M173" s="321" t="str">
        <f>IF('Mapa final SI'!T176="","",'Mapa final SI'!T176)</f>
        <v/>
      </c>
      <c r="N173" s="375"/>
      <c r="O173" s="375"/>
      <c r="P173" s="375"/>
      <c r="Q173" s="376"/>
    </row>
    <row r="174" spans="1:17" ht="43.5" customHeight="1" x14ac:dyDescent="0.25">
      <c r="A174" s="110" t="s">
        <v>796</v>
      </c>
      <c r="B174" s="811"/>
      <c r="C174" s="813"/>
      <c r="D174" s="815"/>
      <c r="E174" s="813"/>
      <c r="F174" s="817"/>
      <c r="G174" s="817"/>
      <c r="H174" s="885"/>
      <c r="I174" s="377" t="str">
        <f>IF('Mapa final SI'!AC177="","",'Mapa final SI'!AC177)</f>
        <v/>
      </c>
      <c r="J174" s="377" t="str">
        <f>IF('Mapa final SI'!AE177="","",'Mapa final SI'!AE177)</f>
        <v/>
      </c>
      <c r="K174" s="377" t="str">
        <f t="shared" si="2"/>
        <v/>
      </c>
      <c r="L174" s="377" t="str">
        <f>IF('Mapa final SI'!AH177="","",'Mapa final SI'!AH177)</f>
        <v/>
      </c>
      <c r="M174" s="321" t="str">
        <f>IF('Mapa final SI'!T177="","",'Mapa final SI'!T177)</f>
        <v/>
      </c>
      <c r="N174" s="375"/>
      <c r="O174" s="375"/>
      <c r="P174" s="375"/>
      <c r="Q174" s="376"/>
    </row>
    <row r="175" spans="1:17" ht="43.5" customHeight="1" x14ac:dyDescent="0.25">
      <c r="A175" s="110" t="s">
        <v>797</v>
      </c>
      <c r="B175" s="810"/>
      <c r="C175" s="812" t="str">
        <f>IF('Mapa final SI'!G178="","",'Mapa final SI'!G178)</f>
        <v/>
      </c>
      <c r="D175" s="814"/>
      <c r="E175" s="812" t="str">
        <f>IF('Mapa final SI'!F178="","",'Mapa final SI'!F178)</f>
        <v/>
      </c>
      <c r="F175" s="816" t="str">
        <f>IF('Mapa final SI'!L178="","",'Mapa final SI'!L178)</f>
        <v/>
      </c>
      <c r="G175" s="816" t="str">
        <f>IF('Mapa final SI'!P178="","",'Mapa final SI'!P178)</f>
        <v/>
      </c>
      <c r="H175" s="884"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77" t="str">
        <f>IF('Mapa final SI'!AC178="","",'Mapa final SI'!AC178)</f>
        <v/>
      </c>
      <c r="J175" s="377" t="str">
        <f>IF('Mapa final SI'!AE178="","",'Mapa final SI'!AE178)</f>
        <v/>
      </c>
      <c r="K175" s="377" t="str">
        <f t="shared" si="2"/>
        <v/>
      </c>
      <c r="L175" s="377" t="str">
        <f>IF('Mapa final SI'!AH178="","",'Mapa final SI'!AH178)</f>
        <v/>
      </c>
      <c r="M175" s="321" t="str">
        <f>IF('Mapa final SI'!T178="","",'Mapa final SI'!T178)</f>
        <v/>
      </c>
      <c r="N175" s="375"/>
      <c r="O175" s="375"/>
      <c r="P175" s="375"/>
      <c r="Q175" s="376"/>
    </row>
    <row r="176" spans="1:17" ht="43.5" customHeight="1" x14ac:dyDescent="0.25">
      <c r="A176" s="110" t="s">
        <v>798</v>
      </c>
      <c r="B176" s="811"/>
      <c r="C176" s="813"/>
      <c r="D176" s="815"/>
      <c r="E176" s="813"/>
      <c r="F176" s="817"/>
      <c r="G176" s="817"/>
      <c r="H176" s="884"/>
      <c r="I176" s="377" t="str">
        <f>IF('Mapa final SI'!AC179="","",'Mapa final SI'!AC179)</f>
        <v/>
      </c>
      <c r="J176" s="377" t="str">
        <f>IF('Mapa final SI'!AE179="","",'Mapa final SI'!AE179)</f>
        <v/>
      </c>
      <c r="K176" s="377" t="str">
        <f t="shared" si="2"/>
        <v/>
      </c>
      <c r="L176" s="377" t="str">
        <f>IF('Mapa final SI'!AH179="","",'Mapa final SI'!AH179)</f>
        <v/>
      </c>
      <c r="M176" s="321" t="str">
        <f>IF('Mapa final SI'!T179="","",'Mapa final SI'!T179)</f>
        <v/>
      </c>
      <c r="N176" s="375"/>
      <c r="O176" s="375"/>
      <c r="P176" s="375"/>
      <c r="Q176" s="376"/>
    </row>
    <row r="177" spans="1:17" ht="43.5" customHeight="1" x14ac:dyDescent="0.25">
      <c r="A177" s="110" t="s">
        <v>799</v>
      </c>
      <c r="B177" s="811"/>
      <c r="C177" s="813"/>
      <c r="D177" s="815"/>
      <c r="E177" s="813"/>
      <c r="F177" s="817"/>
      <c r="G177" s="817"/>
      <c r="H177" s="884"/>
      <c r="I177" s="377" t="str">
        <f>IF('Mapa final SI'!AC180="","",'Mapa final SI'!AC180)</f>
        <v/>
      </c>
      <c r="J177" s="377" t="str">
        <f>IF('Mapa final SI'!AE180="","",'Mapa final SI'!AE180)</f>
        <v/>
      </c>
      <c r="K177" s="377" t="str">
        <f t="shared" si="2"/>
        <v/>
      </c>
      <c r="L177" s="377" t="str">
        <f>IF('Mapa final SI'!AH180="","",'Mapa final SI'!AH180)</f>
        <v/>
      </c>
      <c r="M177" s="321" t="str">
        <f>IF('Mapa final SI'!T180="","",'Mapa final SI'!T180)</f>
        <v/>
      </c>
      <c r="N177" s="375"/>
      <c r="O177" s="375"/>
      <c r="P177" s="375"/>
      <c r="Q177" s="376"/>
    </row>
    <row r="178" spans="1:17" ht="43.5" customHeight="1" x14ac:dyDescent="0.25">
      <c r="A178" s="110" t="s">
        <v>800</v>
      </c>
      <c r="B178" s="811"/>
      <c r="C178" s="813"/>
      <c r="D178" s="815"/>
      <c r="E178" s="813"/>
      <c r="F178" s="817"/>
      <c r="G178" s="817"/>
      <c r="H178" s="884"/>
      <c r="I178" s="377" t="str">
        <f>IF('Mapa final SI'!AC181="","",'Mapa final SI'!AC181)</f>
        <v/>
      </c>
      <c r="J178" s="377" t="str">
        <f>IF('Mapa final SI'!AE181="","",'Mapa final SI'!AE181)</f>
        <v/>
      </c>
      <c r="K178" s="377" t="str">
        <f t="shared" si="2"/>
        <v/>
      </c>
      <c r="L178" s="377" t="str">
        <f>IF('Mapa final SI'!AH181="","",'Mapa final SI'!AH181)</f>
        <v/>
      </c>
      <c r="M178" s="321" t="str">
        <f>IF('Mapa final SI'!T181="","",'Mapa final SI'!T181)</f>
        <v/>
      </c>
      <c r="N178" s="375"/>
      <c r="O178" s="375"/>
      <c r="P178" s="375"/>
      <c r="Q178" s="376"/>
    </row>
    <row r="179" spans="1:17" ht="43.5" customHeight="1" x14ac:dyDescent="0.25">
      <c r="A179" s="110" t="s">
        <v>801</v>
      </c>
      <c r="B179" s="811"/>
      <c r="C179" s="813"/>
      <c r="D179" s="815"/>
      <c r="E179" s="813"/>
      <c r="F179" s="817"/>
      <c r="G179" s="817"/>
      <c r="H179" s="884"/>
      <c r="I179" s="377" t="str">
        <f>IF('Mapa final SI'!AC182="","",'Mapa final SI'!AC182)</f>
        <v/>
      </c>
      <c r="J179" s="377" t="str">
        <f>IF('Mapa final SI'!AE182="","",'Mapa final SI'!AE182)</f>
        <v/>
      </c>
      <c r="K179" s="377" t="str">
        <f t="shared" si="2"/>
        <v/>
      </c>
      <c r="L179" s="377" t="str">
        <f>IF('Mapa final SI'!AH182="","",'Mapa final SI'!AH182)</f>
        <v/>
      </c>
      <c r="M179" s="321" t="str">
        <f>IF('Mapa final SI'!T182="","",'Mapa final SI'!T182)</f>
        <v/>
      </c>
      <c r="N179" s="375"/>
      <c r="O179" s="375"/>
      <c r="P179" s="375"/>
      <c r="Q179" s="376"/>
    </row>
    <row r="180" spans="1:17" ht="43.5" customHeight="1" x14ac:dyDescent="0.25">
      <c r="A180" s="110" t="s">
        <v>802</v>
      </c>
      <c r="B180" s="811"/>
      <c r="C180" s="813"/>
      <c r="D180" s="815"/>
      <c r="E180" s="813"/>
      <c r="F180" s="817"/>
      <c r="G180" s="817"/>
      <c r="H180" s="885"/>
      <c r="I180" s="377" t="str">
        <f>IF('Mapa final SI'!AC183="","",'Mapa final SI'!AC183)</f>
        <v/>
      </c>
      <c r="J180" s="377" t="str">
        <f>IF('Mapa final SI'!AE183="","",'Mapa final SI'!AE183)</f>
        <v/>
      </c>
      <c r="K180" s="377" t="str">
        <f t="shared" si="2"/>
        <v/>
      </c>
      <c r="L180" s="377" t="str">
        <f>IF('Mapa final SI'!AH183="","",'Mapa final SI'!AH183)</f>
        <v/>
      </c>
      <c r="M180" s="321" t="str">
        <f>IF('Mapa final SI'!T183="","",'Mapa final SI'!T183)</f>
        <v/>
      </c>
      <c r="N180" s="375"/>
      <c r="O180" s="375"/>
      <c r="P180" s="375"/>
      <c r="Q180" s="376"/>
    </row>
    <row r="181" spans="1:17" ht="43.5" customHeight="1" x14ac:dyDescent="0.25">
      <c r="A181" s="110" t="s">
        <v>803</v>
      </c>
      <c r="B181" s="810"/>
      <c r="C181" s="812" t="str">
        <f>IF('Mapa final SI'!G184="","",'Mapa final SI'!G184)</f>
        <v/>
      </c>
      <c r="D181" s="814"/>
      <c r="E181" s="812" t="str">
        <f>IF('Mapa final SI'!F184="","",'Mapa final SI'!F184)</f>
        <v/>
      </c>
      <c r="F181" s="816" t="str">
        <f>IF('Mapa final SI'!L184="","",'Mapa final SI'!L184)</f>
        <v/>
      </c>
      <c r="G181" s="816" t="str">
        <f>IF('Mapa final SI'!P184="","",'Mapa final SI'!P184)</f>
        <v/>
      </c>
      <c r="H181" s="884"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77" t="str">
        <f>IF('Mapa final SI'!AC184="","",'Mapa final SI'!AC184)</f>
        <v/>
      </c>
      <c r="J181" s="377" t="str">
        <f>IF('Mapa final SI'!AE184="","",'Mapa final SI'!AE184)</f>
        <v/>
      </c>
      <c r="K181" s="377" t="str">
        <f t="shared" si="2"/>
        <v/>
      </c>
      <c r="L181" s="377" t="str">
        <f>IF('Mapa final SI'!AH184="","",'Mapa final SI'!AH184)</f>
        <v/>
      </c>
      <c r="M181" s="321" t="str">
        <f>IF('Mapa final SI'!T184="","",'Mapa final SI'!T184)</f>
        <v/>
      </c>
      <c r="N181" s="375"/>
      <c r="O181" s="375"/>
      <c r="P181" s="375"/>
      <c r="Q181" s="376"/>
    </row>
    <row r="182" spans="1:17" ht="43.5" customHeight="1" x14ac:dyDescent="0.25">
      <c r="A182" s="110" t="s">
        <v>804</v>
      </c>
      <c r="B182" s="811"/>
      <c r="C182" s="813"/>
      <c r="D182" s="815"/>
      <c r="E182" s="813"/>
      <c r="F182" s="817"/>
      <c r="G182" s="817"/>
      <c r="H182" s="884"/>
      <c r="I182" s="377" t="str">
        <f>IF('Mapa final SI'!AC185="","",'Mapa final SI'!AC185)</f>
        <v/>
      </c>
      <c r="J182" s="377" t="str">
        <f>IF('Mapa final SI'!AE185="","",'Mapa final SI'!AE185)</f>
        <v/>
      </c>
      <c r="K182" s="377" t="str">
        <f t="shared" si="2"/>
        <v/>
      </c>
      <c r="L182" s="377" t="str">
        <f>IF('Mapa final SI'!AH185="","",'Mapa final SI'!AH185)</f>
        <v/>
      </c>
      <c r="M182" s="321" t="str">
        <f>IF('Mapa final SI'!T185="","",'Mapa final SI'!T185)</f>
        <v/>
      </c>
      <c r="N182" s="375"/>
      <c r="O182" s="375"/>
      <c r="P182" s="375"/>
      <c r="Q182" s="376"/>
    </row>
    <row r="183" spans="1:17" ht="43.5" customHeight="1" x14ac:dyDescent="0.25">
      <c r="A183" s="110" t="s">
        <v>805</v>
      </c>
      <c r="B183" s="811"/>
      <c r="C183" s="813"/>
      <c r="D183" s="815"/>
      <c r="E183" s="813"/>
      <c r="F183" s="817"/>
      <c r="G183" s="817"/>
      <c r="H183" s="884"/>
      <c r="I183" s="377" t="str">
        <f>IF('Mapa final SI'!AC186="","",'Mapa final SI'!AC186)</f>
        <v/>
      </c>
      <c r="J183" s="377" t="str">
        <f>IF('Mapa final SI'!AE186="","",'Mapa final SI'!AE186)</f>
        <v/>
      </c>
      <c r="K183" s="377" t="str">
        <f t="shared" si="2"/>
        <v/>
      </c>
      <c r="L183" s="377" t="str">
        <f>IF('Mapa final SI'!AH186="","",'Mapa final SI'!AH186)</f>
        <v/>
      </c>
      <c r="M183" s="321" t="str">
        <f>IF('Mapa final SI'!T186="","",'Mapa final SI'!T186)</f>
        <v/>
      </c>
      <c r="N183" s="375"/>
      <c r="O183" s="375"/>
      <c r="P183" s="375"/>
      <c r="Q183" s="376"/>
    </row>
    <row r="184" spans="1:17" ht="43.5" customHeight="1" x14ac:dyDescent="0.25">
      <c r="A184" s="110" t="s">
        <v>806</v>
      </c>
      <c r="B184" s="811"/>
      <c r="C184" s="813"/>
      <c r="D184" s="815"/>
      <c r="E184" s="813"/>
      <c r="F184" s="817"/>
      <c r="G184" s="817"/>
      <c r="H184" s="884"/>
      <c r="I184" s="377" t="str">
        <f>IF('Mapa final SI'!AC187="","",'Mapa final SI'!AC187)</f>
        <v/>
      </c>
      <c r="J184" s="377" t="str">
        <f>IF('Mapa final SI'!AE187="","",'Mapa final SI'!AE187)</f>
        <v/>
      </c>
      <c r="K184" s="377" t="str">
        <f t="shared" si="2"/>
        <v/>
      </c>
      <c r="L184" s="377" t="str">
        <f>IF('Mapa final SI'!AH187="","",'Mapa final SI'!AH187)</f>
        <v/>
      </c>
      <c r="M184" s="321" t="str">
        <f>IF('Mapa final SI'!T187="","",'Mapa final SI'!T187)</f>
        <v/>
      </c>
      <c r="N184" s="375"/>
      <c r="O184" s="375"/>
      <c r="P184" s="375"/>
      <c r="Q184" s="376"/>
    </row>
    <row r="185" spans="1:17" ht="43.5" customHeight="1" x14ac:dyDescent="0.25">
      <c r="A185" s="110" t="s">
        <v>807</v>
      </c>
      <c r="B185" s="811"/>
      <c r="C185" s="813"/>
      <c r="D185" s="815"/>
      <c r="E185" s="813"/>
      <c r="F185" s="817"/>
      <c r="G185" s="817"/>
      <c r="H185" s="884"/>
      <c r="I185" s="377" t="str">
        <f>IF('Mapa final SI'!AC188="","",'Mapa final SI'!AC188)</f>
        <v/>
      </c>
      <c r="J185" s="377" t="str">
        <f>IF('Mapa final SI'!AE188="","",'Mapa final SI'!AE188)</f>
        <v/>
      </c>
      <c r="K185" s="377" t="str">
        <f t="shared" si="2"/>
        <v/>
      </c>
      <c r="L185" s="377" t="str">
        <f>IF('Mapa final SI'!AH188="","",'Mapa final SI'!AH188)</f>
        <v/>
      </c>
      <c r="M185" s="321" t="str">
        <f>IF('Mapa final SI'!T188="","",'Mapa final SI'!T188)</f>
        <v/>
      </c>
      <c r="N185" s="375"/>
      <c r="O185" s="375"/>
      <c r="P185" s="375"/>
      <c r="Q185" s="376"/>
    </row>
    <row r="186" spans="1:17" ht="43.5" customHeight="1" x14ac:dyDescent="0.25">
      <c r="A186" s="110" t="s">
        <v>808</v>
      </c>
      <c r="B186" s="811"/>
      <c r="C186" s="813"/>
      <c r="D186" s="815"/>
      <c r="E186" s="813"/>
      <c r="F186" s="817"/>
      <c r="G186" s="817"/>
      <c r="H186" s="885"/>
      <c r="I186" s="377" t="str">
        <f>IF('Mapa final SI'!AC189="","",'Mapa final SI'!AC189)</f>
        <v/>
      </c>
      <c r="J186" s="377" t="str">
        <f>IF('Mapa final SI'!AE189="","",'Mapa final SI'!AE189)</f>
        <v/>
      </c>
      <c r="K186" s="377" t="str">
        <f t="shared" si="2"/>
        <v/>
      </c>
      <c r="L186" s="377" t="str">
        <f>IF('Mapa final SI'!AH189="","",'Mapa final SI'!AH189)</f>
        <v/>
      </c>
      <c r="M186" s="321" t="str">
        <f>IF('Mapa final SI'!T189="","",'Mapa final SI'!T189)</f>
        <v/>
      </c>
      <c r="N186" s="375"/>
      <c r="O186" s="375"/>
      <c r="P186" s="375"/>
      <c r="Q186" s="376"/>
    </row>
    <row r="187" spans="1:17" ht="43.5" customHeight="1" x14ac:dyDescent="0.25">
      <c r="A187" s="110" t="s">
        <v>809</v>
      </c>
      <c r="B187" s="810"/>
      <c r="C187" s="812" t="str">
        <f>IF('Mapa final SI'!G190="","",'Mapa final SI'!G190)</f>
        <v/>
      </c>
      <c r="D187" s="814"/>
      <c r="E187" s="812" t="str">
        <f>IF('Mapa final SI'!F190="","",'Mapa final SI'!F190)</f>
        <v/>
      </c>
      <c r="F187" s="816" t="str">
        <f>IF('Mapa final SI'!L190="","",'Mapa final SI'!L190)</f>
        <v/>
      </c>
      <c r="G187" s="816" t="str">
        <f>IF('Mapa final SI'!P190="","",'Mapa final SI'!P190)</f>
        <v/>
      </c>
      <c r="H187" s="884"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77" t="str">
        <f>IF('Mapa final SI'!AC190="","",'Mapa final SI'!AC190)</f>
        <v/>
      </c>
      <c r="J187" s="377" t="str">
        <f>IF('Mapa final SI'!AE190="","",'Mapa final SI'!AE190)</f>
        <v/>
      </c>
      <c r="K187" s="377" t="str">
        <f t="shared" si="2"/>
        <v/>
      </c>
      <c r="L187" s="377" t="str">
        <f>IF('Mapa final SI'!AH190="","",'Mapa final SI'!AH190)</f>
        <v/>
      </c>
      <c r="M187" s="321" t="str">
        <f>IF('Mapa final SI'!T190="","",'Mapa final SI'!T190)</f>
        <v/>
      </c>
      <c r="N187" s="375"/>
      <c r="O187" s="375"/>
      <c r="P187" s="375"/>
      <c r="Q187" s="376"/>
    </row>
    <row r="188" spans="1:17" ht="43.5" customHeight="1" x14ac:dyDescent="0.25">
      <c r="A188" s="110" t="s">
        <v>810</v>
      </c>
      <c r="B188" s="811"/>
      <c r="C188" s="813"/>
      <c r="D188" s="815"/>
      <c r="E188" s="813"/>
      <c r="F188" s="817"/>
      <c r="G188" s="817"/>
      <c r="H188" s="884"/>
      <c r="I188" s="377" t="str">
        <f>IF('Mapa final SI'!AC191="","",'Mapa final SI'!AC191)</f>
        <v/>
      </c>
      <c r="J188" s="377" t="str">
        <f>IF('Mapa final SI'!AE191="","",'Mapa final SI'!AE191)</f>
        <v/>
      </c>
      <c r="K188" s="377" t="str">
        <f t="shared" si="2"/>
        <v/>
      </c>
      <c r="L188" s="377" t="str">
        <f>IF('Mapa final SI'!AH191="","",'Mapa final SI'!AH191)</f>
        <v/>
      </c>
      <c r="M188" s="321" t="str">
        <f>IF('Mapa final SI'!T191="","",'Mapa final SI'!T191)</f>
        <v/>
      </c>
      <c r="N188" s="375"/>
      <c r="O188" s="375"/>
      <c r="P188" s="375"/>
      <c r="Q188" s="376"/>
    </row>
    <row r="189" spans="1:17" ht="43.5" customHeight="1" x14ac:dyDescent="0.25">
      <c r="A189" s="110" t="s">
        <v>811</v>
      </c>
      <c r="B189" s="811"/>
      <c r="C189" s="813"/>
      <c r="D189" s="815"/>
      <c r="E189" s="813"/>
      <c r="F189" s="817"/>
      <c r="G189" s="817"/>
      <c r="H189" s="884"/>
      <c r="I189" s="377" t="str">
        <f>IF('Mapa final SI'!AC192="","",'Mapa final SI'!AC192)</f>
        <v/>
      </c>
      <c r="J189" s="377" t="str">
        <f>IF('Mapa final SI'!AE192="","",'Mapa final SI'!AE192)</f>
        <v/>
      </c>
      <c r="K189" s="377" t="str">
        <f t="shared" si="2"/>
        <v/>
      </c>
      <c r="L189" s="377" t="str">
        <f>IF('Mapa final SI'!AH192="","",'Mapa final SI'!AH192)</f>
        <v/>
      </c>
      <c r="M189" s="321" t="str">
        <f>IF('Mapa final SI'!T192="","",'Mapa final SI'!T192)</f>
        <v/>
      </c>
      <c r="N189" s="375"/>
      <c r="O189" s="375"/>
      <c r="P189" s="375"/>
      <c r="Q189" s="376"/>
    </row>
    <row r="190" spans="1:17" ht="43.5" customHeight="1" x14ac:dyDescent="0.25">
      <c r="A190" s="110" t="s">
        <v>812</v>
      </c>
      <c r="B190" s="811"/>
      <c r="C190" s="813"/>
      <c r="D190" s="815"/>
      <c r="E190" s="813"/>
      <c r="F190" s="817"/>
      <c r="G190" s="817"/>
      <c r="H190" s="884"/>
      <c r="I190" s="377" t="str">
        <f>IF('Mapa final SI'!AC193="","",'Mapa final SI'!AC193)</f>
        <v/>
      </c>
      <c r="J190" s="377" t="str">
        <f>IF('Mapa final SI'!AE193="","",'Mapa final SI'!AE193)</f>
        <v/>
      </c>
      <c r="K190" s="377" t="str">
        <f t="shared" si="2"/>
        <v/>
      </c>
      <c r="L190" s="377" t="str">
        <f>IF('Mapa final SI'!AH193="","",'Mapa final SI'!AH193)</f>
        <v/>
      </c>
      <c r="M190" s="321" t="str">
        <f>IF('Mapa final SI'!T193="","",'Mapa final SI'!T193)</f>
        <v/>
      </c>
      <c r="N190" s="375"/>
      <c r="O190" s="375"/>
      <c r="P190" s="375"/>
      <c r="Q190" s="376"/>
    </row>
    <row r="191" spans="1:17" ht="43.5" customHeight="1" x14ac:dyDescent="0.25">
      <c r="A191" s="110" t="s">
        <v>813</v>
      </c>
      <c r="B191" s="811"/>
      <c r="C191" s="813"/>
      <c r="D191" s="815"/>
      <c r="E191" s="813"/>
      <c r="F191" s="817"/>
      <c r="G191" s="817"/>
      <c r="H191" s="884"/>
      <c r="I191" s="377" t="str">
        <f>IF('Mapa final SI'!AC194="","",'Mapa final SI'!AC194)</f>
        <v/>
      </c>
      <c r="J191" s="377" t="str">
        <f>IF('Mapa final SI'!AE194="","",'Mapa final SI'!AE194)</f>
        <v/>
      </c>
      <c r="K191" s="377" t="str">
        <f t="shared" si="2"/>
        <v/>
      </c>
      <c r="L191" s="377" t="str">
        <f>IF('Mapa final SI'!AH194="","",'Mapa final SI'!AH194)</f>
        <v/>
      </c>
      <c r="M191" s="321" t="str">
        <f>IF('Mapa final SI'!T194="","",'Mapa final SI'!T194)</f>
        <v/>
      </c>
      <c r="N191" s="375"/>
      <c r="O191" s="375"/>
      <c r="P191" s="375"/>
      <c r="Q191" s="376"/>
    </row>
    <row r="192" spans="1:17" ht="43.5" customHeight="1" x14ac:dyDescent="0.25">
      <c r="A192" s="110" t="s">
        <v>814</v>
      </c>
      <c r="B192" s="811"/>
      <c r="C192" s="813"/>
      <c r="D192" s="815"/>
      <c r="E192" s="813"/>
      <c r="F192" s="817"/>
      <c r="G192" s="817"/>
      <c r="H192" s="885"/>
      <c r="I192" s="377" t="str">
        <f>IF('Mapa final SI'!AC195="","",'Mapa final SI'!AC195)</f>
        <v/>
      </c>
      <c r="J192" s="377" t="str">
        <f>IF('Mapa final SI'!AE195="","",'Mapa final SI'!AE195)</f>
        <v/>
      </c>
      <c r="K192" s="377" t="str">
        <f t="shared" si="2"/>
        <v/>
      </c>
      <c r="L192" s="377" t="str">
        <f>IF('Mapa final SI'!AH195="","",'Mapa final SI'!AH195)</f>
        <v/>
      </c>
      <c r="M192" s="321" t="str">
        <f>IF('Mapa final SI'!T195="","",'Mapa final SI'!T195)</f>
        <v/>
      </c>
      <c r="N192" s="375"/>
      <c r="O192" s="375"/>
      <c r="P192" s="375"/>
      <c r="Q192" s="376"/>
    </row>
    <row r="193" spans="1:17" ht="43.5" customHeight="1" x14ac:dyDescent="0.25">
      <c r="A193" s="110" t="s">
        <v>815</v>
      </c>
      <c r="B193" s="810"/>
      <c r="C193" s="812" t="str">
        <f>IF('Mapa final SI'!G196="","",'Mapa final SI'!G196)</f>
        <v/>
      </c>
      <c r="D193" s="814"/>
      <c r="E193" s="812" t="str">
        <f>IF('Mapa final SI'!F196="","",'Mapa final SI'!F196)</f>
        <v/>
      </c>
      <c r="F193" s="816" t="str">
        <f>IF('Mapa final SI'!L196="","",'Mapa final SI'!L196)</f>
        <v/>
      </c>
      <c r="G193" s="816" t="str">
        <f>IF('Mapa final SI'!P196="","",'Mapa final SI'!P196)</f>
        <v/>
      </c>
      <c r="H193" s="884"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77" t="str">
        <f>IF('Mapa final SI'!AC196="","",'Mapa final SI'!AC196)</f>
        <v/>
      </c>
      <c r="J193" s="377" t="str">
        <f>IF('Mapa final SI'!AE196="","",'Mapa final SI'!AE196)</f>
        <v/>
      </c>
      <c r="K193" s="377" t="str">
        <f t="shared" si="2"/>
        <v/>
      </c>
      <c r="L193" s="377" t="str">
        <f>IF('Mapa final SI'!AH196="","",'Mapa final SI'!AH196)</f>
        <v/>
      </c>
      <c r="M193" s="321" t="str">
        <f>IF('Mapa final SI'!T196="","",'Mapa final SI'!T196)</f>
        <v/>
      </c>
      <c r="N193" s="375"/>
      <c r="O193" s="375"/>
      <c r="P193" s="375"/>
      <c r="Q193" s="376"/>
    </row>
    <row r="194" spans="1:17" ht="43.5" customHeight="1" x14ac:dyDescent="0.25">
      <c r="A194" s="110" t="s">
        <v>816</v>
      </c>
      <c r="B194" s="811"/>
      <c r="C194" s="813"/>
      <c r="D194" s="815"/>
      <c r="E194" s="813"/>
      <c r="F194" s="817"/>
      <c r="G194" s="817"/>
      <c r="H194" s="884"/>
      <c r="I194" s="377" t="str">
        <f>IF('Mapa final SI'!AC197="","",'Mapa final SI'!AC197)</f>
        <v/>
      </c>
      <c r="J194" s="377" t="str">
        <f>IF('Mapa final SI'!AE197="","",'Mapa final SI'!AE197)</f>
        <v/>
      </c>
      <c r="K194" s="377" t="str">
        <f t="shared" si="2"/>
        <v/>
      </c>
      <c r="L194" s="377" t="str">
        <f>IF('Mapa final SI'!AH197="","",'Mapa final SI'!AH197)</f>
        <v/>
      </c>
      <c r="M194" s="321" t="str">
        <f>IF('Mapa final SI'!T197="","",'Mapa final SI'!T197)</f>
        <v/>
      </c>
      <c r="N194" s="375"/>
      <c r="O194" s="375"/>
      <c r="P194" s="375"/>
      <c r="Q194" s="376"/>
    </row>
    <row r="195" spans="1:17" ht="43.5" customHeight="1" x14ac:dyDescent="0.25">
      <c r="A195" s="110" t="s">
        <v>817</v>
      </c>
      <c r="B195" s="811"/>
      <c r="C195" s="813"/>
      <c r="D195" s="815"/>
      <c r="E195" s="813"/>
      <c r="F195" s="817"/>
      <c r="G195" s="817"/>
      <c r="H195" s="884"/>
      <c r="I195" s="377" t="str">
        <f>IF('Mapa final SI'!AC198="","",'Mapa final SI'!AC198)</f>
        <v/>
      </c>
      <c r="J195" s="377" t="str">
        <f>IF('Mapa final SI'!AE198="","",'Mapa final SI'!AE198)</f>
        <v/>
      </c>
      <c r="K195" s="377" t="str">
        <f t="shared" si="2"/>
        <v/>
      </c>
      <c r="L195" s="377" t="str">
        <f>IF('Mapa final SI'!AH198="","",'Mapa final SI'!AH198)</f>
        <v/>
      </c>
      <c r="M195" s="321" t="str">
        <f>IF('Mapa final SI'!T198="","",'Mapa final SI'!T198)</f>
        <v/>
      </c>
      <c r="N195" s="375"/>
      <c r="O195" s="375"/>
      <c r="P195" s="375"/>
      <c r="Q195" s="376"/>
    </row>
    <row r="196" spans="1:17" ht="43.5" customHeight="1" x14ac:dyDescent="0.25">
      <c r="A196" s="110" t="s">
        <v>818</v>
      </c>
      <c r="B196" s="811"/>
      <c r="C196" s="813"/>
      <c r="D196" s="815"/>
      <c r="E196" s="813"/>
      <c r="F196" s="817"/>
      <c r="G196" s="817"/>
      <c r="H196" s="884"/>
      <c r="I196" s="377" t="str">
        <f>IF('Mapa final SI'!AC199="","",'Mapa final SI'!AC199)</f>
        <v/>
      </c>
      <c r="J196" s="377" t="str">
        <f>IF('Mapa final SI'!AE199="","",'Mapa final SI'!AE199)</f>
        <v/>
      </c>
      <c r="K196" s="377" t="str">
        <f t="shared" si="2"/>
        <v/>
      </c>
      <c r="L196" s="377" t="str">
        <f>IF('Mapa final SI'!AH199="","",'Mapa final SI'!AH199)</f>
        <v/>
      </c>
      <c r="M196" s="321" t="str">
        <f>IF('Mapa final SI'!T199="","",'Mapa final SI'!T199)</f>
        <v/>
      </c>
      <c r="N196" s="375"/>
      <c r="O196" s="375"/>
      <c r="P196" s="375"/>
      <c r="Q196" s="376"/>
    </row>
    <row r="197" spans="1:17" ht="43.5" customHeight="1" x14ac:dyDescent="0.25">
      <c r="A197" s="110" t="s">
        <v>819</v>
      </c>
      <c r="B197" s="811"/>
      <c r="C197" s="813"/>
      <c r="D197" s="815"/>
      <c r="E197" s="813"/>
      <c r="F197" s="817"/>
      <c r="G197" s="817"/>
      <c r="H197" s="884"/>
      <c r="I197" s="377" t="str">
        <f>IF('Mapa final SI'!AC200="","",'Mapa final SI'!AC200)</f>
        <v/>
      </c>
      <c r="J197" s="377" t="str">
        <f>IF('Mapa final SI'!AE200="","",'Mapa final SI'!AE200)</f>
        <v/>
      </c>
      <c r="K197" s="377" t="str">
        <f t="shared" si="2"/>
        <v/>
      </c>
      <c r="L197" s="377" t="str">
        <f>IF('Mapa final SI'!AH200="","",'Mapa final SI'!AH200)</f>
        <v/>
      </c>
      <c r="M197" s="321" t="str">
        <f>IF('Mapa final SI'!T200="","",'Mapa final SI'!T200)</f>
        <v/>
      </c>
      <c r="N197" s="375"/>
      <c r="O197" s="375"/>
      <c r="P197" s="375"/>
      <c r="Q197" s="376"/>
    </row>
    <row r="198" spans="1:17" ht="43.5" customHeight="1" x14ac:dyDescent="0.25">
      <c r="A198" s="110" t="s">
        <v>820</v>
      </c>
      <c r="B198" s="811"/>
      <c r="C198" s="813"/>
      <c r="D198" s="815"/>
      <c r="E198" s="813"/>
      <c r="F198" s="817"/>
      <c r="G198" s="817"/>
      <c r="H198" s="885"/>
      <c r="I198" s="377" t="str">
        <f>IF('Mapa final SI'!AC201="","",'Mapa final SI'!AC201)</f>
        <v/>
      </c>
      <c r="J198" s="377" t="str">
        <f>IF('Mapa final SI'!AE201="","",'Mapa final SI'!AE201)</f>
        <v/>
      </c>
      <c r="K198" s="377" t="str">
        <f t="shared" si="2"/>
        <v/>
      </c>
      <c r="L198" s="377" t="str">
        <f>IF('Mapa final SI'!AH201="","",'Mapa final SI'!AH201)</f>
        <v/>
      </c>
      <c r="M198" s="321" t="str">
        <f>IF('Mapa final SI'!T201="","",'Mapa final SI'!T201)</f>
        <v/>
      </c>
      <c r="N198" s="375"/>
      <c r="O198" s="375"/>
      <c r="P198" s="375"/>
      <c r="Q198" s="376"/>
    </row>
    <row r="199" spans="1:17" ht="43.5" customHeight="1" x14ac:dyDescent="0.25">
      <c r="A199" s="110" t="s">
        <v>821</v>
      </c>
      <c r="B199" s="810"/>
      <c r="C199" s="812" t="str">
        <f>IF('Mapa final SI'!G202="","",'Mapa final SI'!G202)</f>
        <v/>
      </c>
      <c r="D199" s="814"/>
      <c r="E199" s="812" t="str">
        <f>IF('Mapa final SI'!F202="","",'Mapa final SI'!F202)</f>
        <v/>
      </c>
      <c r="F199" s="816" t="str">
        <f>IF('Mapa final SI'!L202="","",'Mapa final SI'!L202)</f>
        <v/>
      </c>
      <c r="G199" s="816" t="str">
        <f>IF('Mapa final SI'!P202="","",'Mapa final SI'!P202)</f>
        <v/>
      </c>
      <c r="H199" s="884"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77" t="str">
        <f>IF('Mapa final SI'!AC202="","",'Mapa final SI'!AC202)</f>
        <v/>
      </c>
      <c r="J199" s="377" t="str">
        <f>IF('Mapa final SI'!AE202="","",'Mapa final SI'!AE202)</f>
        <v/>
      </c>
      <c r="K199" s="377" t="str">
        <f t="shared" si="2"/>
        <v/>
      </c>
      <c r="L199" s="377" t="str">
        <f>IF('Mapa final SI'!AH202="","",'Mapa final SI'!AH202)</f>
        <v/>
      </c>
      <c r="M199" s="321" t="str">
        <f>IF('Mapa final SI'!T202="","",'Mapa final SI'!T202)</f>
        <v/>
      </c>
      <c r="N199" s="375"/>
      <c r="O199" s="375"/>
      <c r="P199" s="375"/>
      <c r="Q199" s="376"/>
    </row>
    <row r="200" spans="1:17" ht="43.5" customHeight="1" x14ac:dyDescent="0.25">
      <c r="A200" s="110" t="s">
        <v>822</v>
      </c>
      <c r="B200" s="811"/>
      <c r="C200" s="813"/>
      <c r="D200" s="815"/>
      <c r="E200" s="813"/>
      <c r="F200" s="817"/>
      <c r="G200" s="817"/>
      <c r="H200" s="884"/>
      <c r="I200" s="377" t="str">
        <f>IF('Mapa final SI'!AC203="","",'Mapa final SI'!AC203)</f>
        <v/>
      </c>
      <c r="J200" s="377" t="str">
        <f>IF('Mapa final SI'!AE203="","",'Mapa final SI'!AE203)</f>
        <v/>
      </c>
      <c r="K200" s="377"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77" t="str">
        <f>IF('Mapa final SI'!AH203="","",'Mapa final SI'!AH203)</f>
        <v/>
      </c>
      <c r="M200" s="321" t="str">
        <f>IF('Mapa final SI'!T203="","",'Mapa final SI'!T203)</f>
        <v/>
      </c>
      <c r="N200" s="375"/>
      <c r="O200" s="375"/>
      <c r="P200" s="375"/>
      <c r="Q200" s="376"/>
    </row>
    <row r="201" spans="1:17" ht="43.5" customHeight="1" x14ac:dyDescent="0.25">
      <c r="A201" s="110" t="s">
        <v>823</v>
      </c>
      <c r="B201" s="811"/>
      <c r="C201" s="813"/>
      <c r="D201" s="815"/>
      <c r="E201" s="813"/>
      <c r="F201" s="817"/>
      <c r="G201" s="817"/>
      <c r="H201" s="884"/>
      <c r="I201" s="377" t="str">
        <f>IF('Mapa final SI'!AC204="","",'Mapa final SI'!AC204)</f>
        <v/>
      </c>
      <c r="J201" s="377" t="str">
        <f>IF('Mapa final SI'!AE204="","",'Mapa final SI'!AE204)</f>
        <v/>
      </c>
      <c r="K201" s="377" t="str">
        <f t="shared" si="3"/>
        <v/>
      </c>
      <c r="L201" s="377" t="str">
        <f>IF('Mapa final SI'!AH204="","",'Mapa final SI'!AH204)</f>
        <v/>
      </c>
      <c r="M201" s="321" t="str">
        <f>IF('Mapa final SI'!T204="","",'Mapa final SI'!T204)</f>
        <v/>
      </c>
      <c r="N201" s="375"/>
      <c r="O201" s="375"/>
      <c r="P201" s="375"/>
      <c r="Q201" s="376"/>
    </row>
    <row r="202" spans="1:17" ht="43.5" customHeight="1" x14ac:dyDescent="0.25">
      <c r="A202" s="110" t="s">
        <v>824</v>
      </c>
      <c r="B202" s="811"/>
      <c r="C202" s="813"/>
      <c r="D202" s="815"/>
      <c r="E202" s="813"/>
      <c r="F202" s="817"/>
      <c r="G202" s="817"/>
      <c r="H202" s="884"/>
      <c r="I202" s="377" t="str">
        <f>IF('Mapa final SI'!AC205="","",'Mapa final SI'!AC205)</f>
        <v/>
      </c>
      <c r="J202" s="377" t="str">
        <f>IF('Mapa final SI'!AE205="","",'Mapa final SI'!AE205)</f>
        <v/>
      </c>
      <c r="K202" s="377" t="str">
        <f t="shared" si="3"/>
        <v/>
      </c>
      <c r="L202" s="377" t="str">
        <f>IF('Mapa final SI'!AH205="","",'Mapa final SI'!AH205)</f>
        <v/>
      </c>
      <c r="M202" s="321" t="str">
        <f>IF('Mapa final SI'!T205="","",'Mapa final SI'!T205)</f>
        <v/>
      </c>
      <c r="N202" s="375"/>
      <c r="O202" s="375"/>
      <c r="P202" s="375"/>
      <c r="Q202" s="376"/>
    </row>
    <row r="203" spans="1:17" ht="43.5" customHeight="1" x14ac:dyDescent="0.25">
      <c r="A203" s="110" t="s">
        <v>825</v>
      </c>
      <c r="B203" s="811"/>
      <c r="C203" s="813"/>
      <c r="D203" s="815"/>
      <c r="E203" s="813"/>
      <c r="F203" s="817"/>
      <c r="G203" s="817"/>
      <c r="H203" s="884"/>
      <c r="I203" s="377" t="str">
        <f>IF('Mapa final SI'!AC206="","",'Mapa final SI'!AC206)</f>
        <v/>
      </c>
      <c r="J203" s="377" t="str">
        <f>IF('Mapa final SI'!AE206="","",'Mapa final SI'!AE206)</f>
        <v/>
      </c>
      <c r="K203" s="377" t="str">
        <f t="shared" si="3"/>
        <v/>
      </c>
      <c r="L203" s="377" t="str">
        <f>IF('Mapa final SI'!AH206="","",'Mapa final SI'!AH206)</f>
        <v/>
      </c>
      <c r="M203" s="321" t="str">
        <f>IF('Mapa final SI'!T206="","",'Mapa final SI'!T206)</f>
        <v/>
      </c>
      <c r="N203" s="375"/>
      <c r="O203" s="375"/>
      <c r="P203" s="375"/>
      <c r="Q203" s="376"/>
    </row>
    <row r="204" spans="1:17" ht="43.5" customHeight="1" x14ac:dyDescent="0.25">
      <c r="A204" s="110" t="s">
        <v>826</v>
      </c>
      <c r="B204" s="811"/>
      <c r="C204" s="813"/>
      <c r="D204" s="815"/>
      <c r="E204" s="813"/>
      <c r="F204" s="817"/>
      <c r="G204" s="817"/>
      <c r="H204" s="885"/>
      <c r="I204" s="377" t="str">
        <f>IF('Mapa final SI'!AC207="","",'Mapa final SI'!AC207)</f>
        <v/>
      </c>
      <c r="J204" s="377" t="str">
        <f>IF('Mapa final SI'!AE207="","",'Mapa final SI'!AE207)</f>
        <v/>
      </c>
      <c r="K204" s="377" t="str">
        <f t="shared" si="3"/>
        <v/>
      </c>
      <c r="L204" s="377" t="str">
        <f>IF('Mapa final SI'!AH207="","",'Mapa final SI'!AH207)</f>
        <v/>
      </c>
      <c r="M204" s="321" t="str">
        <f>IF('Mapa final SI'!T207="","",'Mapa final SI'!T207)</f>
        <v/>
      </c>
      <c r="N204" s="375"/>
      <c r="O204" s="375"/>
      <c r="P204" s="375"/>
      <c r="Q204" s="376"/>
    </row>
    <row r="205" spans="1:17" ht="43.5" customHeight="1" x14ac:dyDescent="0.25">
      <c r="A205" s="110" t="s">
        <v>827</v>
      </c>
      <c r="B205" s="810"/>
      <c r="C205" s="812" t="str">
        <f>IF('Mapa final SI'!G208="","",'Mapa final SI'!G208)</f>
        <v/>
      </c>
      <c r="D205" s="814"/>
      <c r="E205" s="812" t="str">
        <f>IF('Mapa final SI'!F208="","",'Mapa final SI'!F208)</f>
        <v/>
      </c>
      <c r="F205" s="816" t="str">
        <f>IF('Mapa final SI'!L208="","",'Mapa final SI'!L208)</f>
        <v/>
      </c>
      <c r="G205" s="816" t="str">
        <f>IF('Mapa final SI'!P208="","",'Mapa final SI'!P208)</f>
        <v/>
      </c>
      <c r="H205" s="884"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77" t="str">
        <f>IF('Mapa final SI'!AC208="","",'Mapa final SI'!AC208)</f>
        <v/>
      </c>
      <c r="J205" s="377" t="str">
        <f>IF('Mapa final SI'!AE208="","",'Mapa final SI'!AE208)</f>
        <v/>
      </c>
      <c r="K205" s="377" t="str">
        <f t="shared" si="3"/>
        <v/>
      </c>
      <c r="L205" s="377" t="str">
        <f>IF('Mapa final SI'!AH208="","",'Mapa final SI'!AH208)</f>
        <v/>
      </c>
      <c r="M205" s="321" t="str">
        <f>IF('Mapa final SI'!T208="","",'Mapa final SI'!T208)</f>
        <v/>
      </c>
      <c r="N205" s="375"/>
      <c r="O205" s="375"/>
      <c r="P205" s="375"/>
      <c r="Q205" s="376"/>
    </row>
    <row r="206" spans="1:17" ht="43.5" customHeight="1" x14ac:dyDescent="0.25">
      <c r="A206" s="110" t="s">
        <v>828</v>
      </c>
      <c r="B206" s="811"/>
      <c r="C206" s="813"/>
      <c r="D206" s="815"/>
      <c r="E206" s="813"/>
      <c r="F206" s="817"/>
      <c r="G206" s="817"/>
      <c r="H206" s="884"/>
      <c r="I206" s="377" t="str">
        <f>IF('Mapa final SI'!AC209="","",'Mapa final SI'!AC209)</f>
        <v/>
      </c>
      <c r="J206" s="377" t="str">
        <f>IF('Mapa final SI'!AE209="","",'Mapa final SI'!AE209)</f>
        <v/>
      </c>
      <c r="K206" s="377" t="str">
        <f t="shared" si="3"/>
        <v/>
      </c>
      <c r="L206" s="377" t="str">
        <f>IF('Mapa final SI'!AH209="","",'Mapa final SI'!AH209)</f>
        <v/>
      </c>
      <c r="M206" s="321" t="str">
        <f>IF('Mapa final SI'!T209="","",'Mapa final SI'!T209)</f>
        <v/>
      </c>
      <c r="N206" s="375"/>
      <c r="O206" s="375"/>
      <c r="P206" s="375"/>
      <c r="Q206" s="376"/>
    </row>
    <row r="207" spans="1:17" ht="43.5" customHeight="1" x14ac:dyDescent="0.25">
      <c r="A207" s="110" t="s">
        <v>829</v>
      </c>
      <c r="B207" s="811"/>
      <c r="C207" s="813"/>
      <c r="D207" s="815"/>
      <c r="E207" s="813"/>
      <c r="F207" s="817"/>
      <c r="G207" s="817"/>
      <c r="H207" s="884"/>
      <c r="I207" s="377" t="str">
        <f>IF('Mapa final SI'!AC210="","",'Mapa final SI'!AC210)</f>
        <v/>
      </c>
      <c r="J207" s="377" t="str">
        <f>IF('Mapa final SI'!AE210="","",'Mapa final SI'!AE210)</f>
        <v/>
      </c>
      <c r="K207" s="377" t="str">
        <f t="shared" si="3"/>
        <v/>
      </c>
      <c r="L207" s="377" t="str">
        <f>IF('Mapa final SI'!AH210="","",'Mapa final SI'!AH210)</f>
        <v/>
      </c>
      <c r="M207" s="321" t="str">
        <f>IF('Mapa final SI'!T210="","",'Mapa final SI'!T210)</f>
        <v/>
      </c>
      <c r="N207" s="375"/>
      <c r="O207" s="375"/>
      <c r="P207" s="375"/>
      <c r="Q207" s="376"/>
    </row>
    <row r="208" spans="1:17" ht="43.5" customHeight="1" x14ac:dyDescent="0.25">
      <c r="A208" s="110" t="s">
        <v>830</v>
      </c>
      <c r="B208" s="811"/>
      <c r="C208" s="813"/>
      <c r="D208" s="815"/>
      <c r="E208" s="813"/>
      <c r="F208" s="817"/>
      <c r="G208" s="817"/>
      <c r="H208" s="884"/>
      <c r="I208" s="377" t="str">
        <f>IF('Mapa final SI'!AC211="","",'Mapa final SI'!AC211)</f>
        <v/>
      </c>
      <c r="J208" s="377" t="str">
        <f>IF('Mapa final SI'!AE211="","",'Mapa final SI'!AE211)</f>
        <v/>
      </c>
      <c r="K208" s="377" t="str">
        <f t="shared" si="3"/>
        <v/>
      </c>
      <c r="L208" s="377" t="str">
        <f>IF('Mapa final SI'!AH211="","",'Mapa final SI'!AH211)</f>
        <v/>
      </c>
      <c r="M208" s="321" t="str">
        <f>IF('Mapa final SI'!T211="","",'Mapa final SI'!T211)</f>
        <v/>
      </c>
      <c r="N208" s="375"/>
      <c r="O208" s="375"/>
      <c r="P208" s="375"/>
      <c r="Q208" s="376"/>
    </row>
    <row r="209" spans="1:17" ht="43.5" customHeight="1" x14ac:dyDescent="0.25">
      <c r="A209" s="110" t="s">
        <v>831</v>
      </c>
      <c r="B209" s="811"/>
      <c r="C209" s="813"/>
      <c r="D209" s="815"/>
      <c r="E209" s="813"/>
      <c r="F209" s="817"/>
      <c r="G209" s="817"/>
      <c r="H209" s="884"/>
      <c r="I209" s="377" t="str">
        <f>IF('Mapa final SI'!AC212="","",'Mapa final SI'!AC212)</f>
        <v/>
      </c>
      <c r="J209" s="377" t="str">
        <f>IF('Mapa final SI'!AE212="","",'Mapa final SI'!AE212)</f>
        <v/>
      </c>
      <c r="K209" s="377" t="str">
        <f t="shared" si="3"/>
        <v/>
      </c>
      <c r="L209" s="377" t="str">
        <f>IF('Mapa final SI'!AH212="","",'Mapa final SI'!AH212)</f>
        <v/>
      </c>
      <c r="M209" s="321" t="str">
        <f>IF('Mapa final SI'!T212="","",'Mapa final SI'!T212)</f>
        <v/>
      </c>
      <c r="N209" s="375"/>
      <c r="O209" s="375"/>
      <c r="P209" s="375"/>
      <c r="Q209" s="376"/>
    </row>
    <row r="210" spans="1:17" ht="43.5" customHeight="1" x14ac:dyDescent="0.25">
      <c r="A210" s="110" t="s">
        <v>832</v>
      </c>
      <c r="B210" s="811"/>
      <c r="C210" s="813"/>
      <c r="D210" s="815"/>
      <c r="E210" s="813"/>
      <c r="F210" s="817"/>
      <c r="G210" s="817"/>
      <c r="H210" s="885"/>
      <c r="I210" s="377" t="str">
        <f>IF('Mapa final SI'!AC213="","",'Mapa final SI'!AC213)</f>
        <v/>
      </c>
      <c r="J210" s="377" t="str">
        <f>IF('Mapa final SI'!AE213="","",'Mapa final SI'!AE213)</f>
        <v/>
      </c>
      <c r="K210" s="377" t="str">
        <f t="shared" si="3"/>
        <v/>
      </c>
      <c r="L210" s="377" t="str">
        <f>IF('Mapa final SI'!AH213="","",'Mapa final SI'!AH213)</f>
        <v/>
      </c>
      <c r="M210" s="321" t="str">
        <f>IF('Mapa final SI'!T213="","",'Mapa final SI'!T213)</f>
        <v/>
      </c>
      <c r="N210" s="375"/>
      <c r="O210" s="375"/>
      <c r="P210" s="375"/>
      <c r="Q210" s="376"/>
    </row>
    <row r="211" spans="1:17" ht="43.5" customHeight="1" x14ac:dyDescent="0.25">
      <c r="A211" s="110" t="s">
        <v>833</v>
      </c>
      <c r="B211" s="810"/>
      <c r="C211" s="812" t="str">
        <f>IF('Mapa final SI'!G214="","",'Mapa final SI'!G214)</f>
        <v/>
      </c>
      <c r="D211" s="814"/>
      <c r="E211" s="812" t="str">
        <f>IF('Mapa final SI'!F214="","",'Mapa final SI'!F214)</f>
        <v/>
      </c>
      <c r="F211" s="816" t="str">
        <f>IF('Mapa final SI'!L214="","",'Mapa final SI'!L214)</f>
        <v/>
      </c>
      <c r="G211" s="816" t="str">
        <f>IF('Mapa final SI'!P214="","",'Mapa final SI'!P214)</f>
        <v/>
      </c>
      <c r="H211" s="884"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77" t="str">
        <f>IF('Mapa final SI'!AC214="","",'Mapa final SI'!AC214)</f>
        <v/>
      </c>
      <c r="J211" s="377" t="str">
        <f>IF('Mapa final SI'!AE214="","",'Mapa final SI'!AE214)</f>
        <v/>
      </c>
      <c r="K211" s="377" t="str">
        <f t="shared" si="3"/>
        <v/>
      </c>
      <c r="L211" s="377" t="str">
        <f>IF('Mapa final SI'!AH214="","",'Mapa final SI'!AH214)</f>
        <v/>
      </c>
      <c r="M211" s="321" t="str">
        <f>IF('Mapa final SI'!T214="","",'Mapa final SI'!T214)</f>
        <v/>
      </c>
      <c r="N211" s="375"/>
      <c r="O211" s="375"/>
      <c r="P211" s="375"/>
      <c r="Q211" s="376"/>
    </row>
    <row r="212" spans="1:17" ht="43.5" customHeight="1" x14ac:dyDescent="0.25">
      <c r="A212" s="110" t="s">
        <v>834</v>
      </c>
      <c r="B212" s="811"/>
      <c r="C212" s="813"/>
      <c r="D212" s="815"/>
      <c r="E212" s="813"/>
      <c r="F212" s="817"/>
      <c r="G212" s="817"/>
      <c r="H212" s="884"/>
      <c r="I212" s="377" t="str">
        <f>IF('Mapa final SI'!AC215="","",'Mapa final SI'!AC215)</f>
        <v/>
      </c>
      <c r="J212" s="377" t="str">
        <f>IF('Mapa final SI'!AE215="","",'Mapa final SI'!AE215)</f>
        <v/>
      </c>
      <c r="K212" s="377" t="str">
        <f t="shared" si="3"/>
        <v/>
      </c>
      <c r="L212" s="377" t="str">
        <f>IF('Mapa final SI'!AH215="","",'Mapa final SI'!AH215)</f>
        <v/>
      </c>
      <c r="M212" s="321" t="str">
        <f>IF('Mapa final SI'!T215="","",'Mapa final SI'!T215)</f>
        <v/>
      </c>
      <c r="N212" s="375"/>
      <c r="O212" s="375"/>
      <c r="P212" s="375"/>
      <c r="Q212" s="376"/>
    </row>
    <row r="213" spans="1:17" ht="43.5" customHeight="1" x14ac:dyDescent="0.25">
      <c r="A213" s="110" t="s">
        <v>835</v>
      </c>
      <c r="B213" s="811"/>
      <c r="C213" s="813"/>
      <c r="D213" s="815"/>
      <c r="E213" s="813"/>
      <c r="F213" s="817"/>
      <c r="G213" s="817"/>
      <c r="H213" s="884"/>
      <c r="I213" s="377" t="str">
        <f>IF('Mapa final SI'!AC216="","",'Mapa final SI'!AC216)</f>
        <v/>
      </c>
      <c r="J213" s="377" t="str">
        <f>IF('Mapa final SI'!AE216="","",'Mapa final SI'!AE216)</f>
        <v/>
      </c>
      <c r="K213" s="377" t="str">
        <f t="shared" si="3"/>
        <v/>
      </c>
      <c r="L213" s="377" t="str">
        <f>IF('Mapa final SI'!AH216="","",'Mapa final SI'!AH216)</f>
        <v/>
      </c>
      <c r="M213" s="321" t="str">
        <f>IF('Mapa final SI'!T216="","",'Mapa final SI'!T216)</f>
        <v/>
      </c>
      <c r="N213" s="375"/>
      <c r="O213" s="375"/>
      <c r="P213" s="375"/>
      <c r="Q213" s="376"/>
    </row>
    <row r="214" spans="1:17" ht="43.5" customHeight="1" x14ac:dyDescent="0.25">
      <c r="A214" s="110" t="s">
        <v>836</v>
      </c>
      <c r="B214" s="811"/>
      <c r="C214" s="813"/>
      <c r="D214" s="815"/>
      <c r="E214" s="813"/>
      <c r="F214" s="817"/>
      <c r="G214" s="817"/>
      <c r="H214" s="884"/>
      <c r="I214" s="377" t="str">
        <f>IF('Mapa final SI'!AC217="","",'Mapa final SI'!AC217)</f>
        <v/>
      </c>
      <c r="J214" s="377" t="str">
        <f>IF('Mapa final SI'!AE217="","",'Mapa final SI'!AE217)</f>
        <v/>
      </c>
      <c r="K214" s="377" t="str">
        <f t="shared" si="3"/>
        <v/>
      </c>
      <c r="L214" s="377" t="str">
        <f>IF('Mapa final SI'!AH217="","",'Mapa final SI'!AH217)</f>
        <v/>
      </c>
      <c r="M214" s="321" t="str">
        <f>IF('Mapa final SI'!T217="","",'Mapa final SI'!T217)</f>
        <v/>
      </c>
      <c r="N214" s="375"/>
      <c r="O214" s="375"/>
      <c r="P214" s="375"/>
      <c r="Q214" s="376"/>
    </row>
    <row r="215" spans="1:17" ht="43.5" customHeight="1" x14ac:dyDescent="0.25">
      <c r="A215" s="110" t="s">
        <v>837</v>
      </c>
      <c r="B215" s="811"/>
      <c r="C215" s="813"/>
      <c r="D215" s="815"/>
      <c r="E215" s="813"/>
      <c r="F215" s="817"/>
      <c r="G215" s="817"/>
      <c r="H215" s="884"/>
      <c r="I215" s="377" t="str">
        <f>IF('Mapa final SI'!AC218="","",'Mapa final SI'!AC218)</f>
        <v/>
      </c>
      <c r="J215" s="377" t="str">
        <f>IF('Mapa final SI'!AE218="","",'Mapa final SI'!AE218)</f>
        <v/>
      </c>
      <c r="K215" s="377" t="str">
        <f t="shared" si="3"/>
        <v/>
      </c>
      <c r="L215" s="377" t="str">
        <f>IF('Mapa final SI'!AH218="","",'Mapa final SI'!AH218)</f>
        <v/>
      </c>
      <c r="M215" s="321" t="str">
        <f>IF('Mapa final SI'!T218="","",'Mapa final SI'!T218)</f>
        <v/>
      </c>
      <c r="N215" s="375"/>
      <c r="O215" s="375"/>
      <c r="P215" s="375"/>
      <c r="Q215" s="376"/>
    </row>
    <row r="216" spans="1:17" ht="43.5" customHeight="1" x14ac:dyDescent="0.25">
      <c r="A216" s="110" t="s">
        <v>838</v>
      </c>
      <c r="B216" s="811"/>
      <c r="C216" s="813"/>
      <c r="D216" s="815"/>
      <c r="E216" s="813"/>
      <c r="F216" s="817"/>
      <c r="G216" s="817"/>
      <c r="H216" s="885"/>
      <c r="I216" s="377" t="str">
        <f>IF('Mapa final SI'!AC219="","",'Mapa final SI'!AC219)</f>
        <v/>
      </c>
      <c r="J216" s="377" t="str">
        <f>IF('Mapa final SI'!AE219="","",'Mapa final SI'!AE219)</f>
        <v/>
      </c>
      <c r="K216" s="377" t="str">
        <f t="shared" si="3"/>
        <v/>
      </c>
      <c r="L216" s="377" t="str">
        <f>IF('Mapa final SI'!AH219="","",'Mapa final SI'!AH219)</f>
        <v/>
      </c>
      <c r="M216" s="321" t="str">
        <f>IF('Mapa final SI'!T219="","",'Mapa final SI'!T219)</f>
        <v/>
      </c>
      <c r="N216" s="375"/>
      <c r="O216" s="375"/>
      <c r="P216" s="375"/>
      <c r="Q216" s="376"/>
    </row>
    <row r="217" spans="1:17" ht="43.5" customHeight="1" x14ac:dyDescent="0.25">
      <c r="A217" s="110" t="s">
        <v>839</v>
      </c>
      <c r="B217" s="810"/>
      <c r="C217" s="812" t="str">
        <f>IF('Mapa final SI'!G220="","",'Mapa final SI'!G220)</f>
        <v/>
      </c>
      <c r="D217" s="814"/>
      <c r="E217" s="812" t="str">
        <f>IF('Mapa final SI'!F220="","",'Mapa final SI'!F220)</f>
        <v/>
      </c>
      <c r="F217" s="816" t="str">
        <f>IF('Mapa final SI'!L220="","",'Mapa final SI'!L220)</f>
        <v/>
      </c>
      <c r="G217" s="816" t="str">
        <f>IF('Mapa final SI'!P220="","",'Mapa final SI'!P220)</f>
        <v/>
      </c>
      <c r="H217" s="884"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77" t="str">
        <f>IF('Mapa final SI'!AC220="","",'Mapa final SI'!AC220)</f>
        <v/>
      </c>
      <c r="J217" s="377" t="str">
        <f>IF('Mapa final SI'!AE220="","",'Mapa final SI'!AE220)</f>
        <v/>
      </c>
      <c r="K217" s="377" t="str">
        <f t="shared" si="3"/>
        <v/>
      </c>
      <c r="L217" s="377" t="str">
        <f>IF('Mapa final SI'!AH220="","",'Mapa final SI'!AH220)</f>
        <v/>
      </c>
      <c r="M217" s="321" t="str">
        <f>IF('Mapa final SI'!T220="","",'Mapa final SI'!T220)</f>
        <v/>
      </c>
      <c r="N217" s="375"/>
      <c r="O217" s="375"/>
      <c r="P217" s="375"/>
      <c r="Q217" s="376"/>
    </row>
    <row r="218" spans="1:17" ht="43.5" customHeight="1" x14ac:dyDescent="0.25">
      <c r="A218" s="110" t="s">
        <v>840</v>
      </c>
      <c r="B218" s="811"/>
      <c r="C218" s="813"/>
      <c r="D218" s="815"/>
      <c r="E218" s="813"/>
      <c r="F218" s="817"/>
      <c r="G218" s="817"/>
      <c r="H218" s="884"/>
      <c r="I218" s="377" t="str">
        <f>IF('Mapa final SI'!AC221="","",'Mapa final SI'!AC221)</f>
        <v/>
      </c>
      <c r="J218" s="377" t="str">
        <f>IF('Mapa final SI'!AE221="","",'Mapa final SI'!AE221)</f>
        <v/>
      </c>
      <c r="K218" s="377" t="str">
        <f t="shared" si="3"/>
        <v/>
      </c>
      <c r="L218" s="377" t="str">
        <f>IF('Mapa final SI'!AH221="","",'Mapa final SI'!AH221)</f>
        <v/>
      </c>
      <c r="M218" s="321" t="str">
        <f>IF('Mapa final SI'!T221="","",'Mapa final SI'!T221)</f>
        <v/>
      </c>
      <c r="N218" s="375"/>
      <c r="O218" s="375"/>
      <c r="P218" s="375"/>
      <c r="Q218" s="376"/>
    </row>
    <row r="219" spans="1:17" ht="43.5" customHeight="1" x14ac:dyDescent="0.25">
      <c r="A219" s="110" t="s">
        <v>841</v>
      </c>
      <c r="B219" s="811"/>
      <c r="C219" s="813"/>
      <c r="D219" s="815"/>
      <c r="E219" s="813"/>
      <c r="F219" s="817"/>
      <c r="G219" s="817"/>
      <c r="H219" s="884"/>
      <c r="I219" s="377" t="str">
        <f>IF('Mapa final SI'!AC222="","",'Mapa final SI'!AC222)</f>
        <v/>
      </c>
      <c r="J219" s="377" t="str">
        <f>IF('Mapa final SI'!AE222="","",'Mapa final SI'!AE222)</f>
        <v/>
      </c>
      <c r="K219" s="377" t="str">
        <f t="shared" si="3"/>
        <v/>
      </c>
      <c r="L219" s="377" t="str">
        <f>IF('Mapa final SI'!AH222="","",'Mapa final SI'!AH222)</f>
        <v/>
      </c>
      <c r="M219" s="321" t="str">
        <f>IF('Mapa final SI'!T222="","",'Mapa final SI'!T222)</f>
        <v/>
      </c>
      <c r="N219" s="375"/>
      <c r="O219" s="375"/>
      <c r="P219" s="375"/>
      <c r="Q219" s="376"/>
    </row>
    <row r="220" spans="1:17" ht="43.5" customHeight="1" x14ac:dyDescent="0.25">
      <c r="A220" s="110" t="s">
        <v>842</v>
      </c>
      <c r="B220" s="811"/>
      <c r="C220" s="813"/>
      <c r="D220" s="815"/>
      <c r="E220" s="813"/>
      <c r="F220" s="817"/>
      <c r="G220" s="817"/>
      <c r="H220" s="884"/>
      <c r="I220" s="377" t="str">
        <f>IF('Mapa final SI'!AC223="","",'Mapa final SI'!AC223)</f>
        <v/>
      </c>
      <c r="J220" s="377" t="str">
        <f>IF('Mapa final SI'!AE223="","",'Mapa final SI'!AE223)</f>
        <v/>
      </c>
      <c r="K220" s="377" t="str">
        <f t="shared" si="3"/>
        <v/>
      </c>
      <c r="L220" s="377" t="str">
        <f>IF('Mapa final SI'!AH223="","",'Mapa final SI'!AH223)</f>
        <v/>
      </c>
      <c r="M220" s="321" t="str">
        <f>IF('Mapa final SI'!T223="","",'Mapa final SI'!T223)</f>
        <v/>
      </c>
      <c r="N220" s="375"/>
      <c r="O220" s="375"/>
      <c r="P220" s="375"/>
      <c r="Q220" s="376"/>
    </row>
    <row r="221" spans="1:17" ht="43.5" customHeight="1" x14ac:dyDescent="0.25">
      <c r="A221" s="110" t="s">
        <v>843</v>
      </c>
      <c r="B221" s="811"/>
      <c r="C221" s="813"/>
      <c r="D221" s="815"/>
      <c r="E221" s="813"/>
      <c r="F221" s="817"/>
      <c r="G221" s="817"/>
      <c r="H221" s="884"/>
      <c r="I221" s="377" t="str">
        <f>IF('Mapa final SI'!AC224="","",'Mapa final SI'!AC224)</f>
        <v/>
      </c>
      <c r="J221" s="377" t="str">
        <f>IF('Mapa final SI'!AE224="","",'Mapa final SI'!AE224)</f>
        <v/>
      </c>
      <c r="K221" s="377" t="str">
        <f t="shared" si="3"/>
        <v/>
      </c>
      <c r="L221" s="377" t="str">
        <f>IF('Mapa final SI'!AH224="","",'Mapa final SI'!AH224)</f>
        <v/>
      </c>
      <c r="M221" s="321" t="str">
        <f>IF('Mapa final SI'!T224="","",'Mapa final SI'!T224)</f>
        <v/>
      </c>
      <c r="N221" s="375"/>
      <c r="O221" s="375"/>
      <c r="P221" s="375"/>
      <c r="Q221" s="376"/>
    </row>
    <row r="222" spans="1:17" ht="43.5" customHeight="1" x14ac:dyDescent="0.25">
      <c r="A222" s="110" t="s">
        <v>844</v>
      </c>
      <c r="B222" s="811"/>
      <c r="C222" s="813"/>
      <c r="D222" s="815"/>
      <c r="E222" s="813"/>
      <c r="F222" s="817"/>
      <c r="G222" s="817"/>
      <c r="H222" s="885"/>
      <c r="I222" s="377" t="str">
        <f>IF('Mapa final SI'!AC225="","",'Mapa final SI'!AC225)</f>
        <v/>
      </c>
      <c r="J222" s="377" t="str">
        <f>IF('Mapa final SI'!AE225="","",'Mapa final SI'!AE225)</f>
        <v/>
      </c>
      <c r="K222" s="377" t="str">
        <f t="shared" si="3"/>
        <v/>
      </c>
      <c r="L222" s="377" t="str">
        <f>IF('Mapa final SI'!AH225="","",'Mapa final SI'!AH225)</f>
        <v/>
      </c>
      <c r="M222" s="321" t="str">
        <f>IF('Mapa final SI'!T225="","",'Mapa final SI'!T225)</f>
        <v/>
      </c>
      <c r="N222" s="375"/>
      <c r="O222" s="375"/>
      <c r="P222" s="375"/>
      <c r="Q222" s="376"/>
    </row>
    <row r="223" spans="1:17" ht="43.5" customHeight="1" x14ac:dyDescent="0.25">
      <c r="A223" s="110" t="s">
        <v>845</v>
      </c>
      <c r="B223" s="810"/>
      <c r="C223" s="812" t="str">
        <f>IF('Mapa final SI'!G226="","",'Mapa final SI'!G226)</f>
        <v/>
      </c>
      <c r="D223" s="814"/>
      <c r="E223" s="812" t="str">
        <f>IF('Mapa final SI'!F226="","",'Mapa final SI'!F226)</f>
        <v/>
      </c>
      <c r="F223" s="816" t="str">
        <f>IF('Mapa final SI'!L226="","",'Mapa final SI'!L226)</f>
        <v/>
      </c>
      <c r="G223" s="816" t="str">
        <f>IF('Mapa final SI'!P226="","",'Mapa final SI'!P226)</f>
        <v/>
      </c>
      <c r="H223" s="884"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77" t="str">
        <f>IF('Mapa final SI'!AC226="","",'Mapa final SI'!AC226)</f>
        <v/>
      </c>
      <c r="J223" s="377" t="str">
        <f>IF('Mapa final SI'!AE226="","",'Mapa final SI'!AE226)</f>
        <v/>
      </c>
      <c r="K223" s="377" t="str">
        <f t="shared" si="3"/>
        <v/>
      </c>
      <c r="L223" s="377" t="str">
        <f>IF('Mapa final SI'!AH226="","",'Mapa final SI'!AH226)</f>
        <v/>
      </c>
      <c r="M223" s="321" t="str">
        <f>IF('Mapa final SI'!T226="","",'Mapa final SI'!T226)</f>
        <v/>
      </c>
      <c r="N223" s="375"/>
      <c r="O223" s="375"/>
      <c r="P223" s="375"/>
      <c r="Q223" s="376"/>
    </row>
    <row r="224" spans="1:17" ht="43.5" customHeight="1" x14ac:dyDescent="0.25">
      <c r="A224" s="110" t="s">
        <v>846</v>
      </c>
      <c r="B224" s="811"/>
      <c r="C224" s="813"/>
      <c r="D224" s="815"/>
      <c r="E224" s="813"/>
      <c r="F224" s="817"/>
      <c r="G224" s="817"/>
      <c r="H224" s="884"/>
      <c r="I224" s="377" t="str">
        <f>IF('Mapa final SI'!AC227="","",'Mapa final SI'!AC227)</f>
        <v/>
      </c>
      <c r="J224" s="377" t="str">
        <f>IF('Mapa final SI'!AE227="","",'Mapa final SI'!AE227)</f>
        <v/>
      </c>
      <c r="K224" s="377" t="str">
        <f t="shared" si="3"/>
        <v/>
      </c>
      <c r="L224" s="377" t="str">
        <f>IF('Mapa final SI'!AH227="","",'Mapa final SI'!AH227)</f>
        <v/>
      </c>
      <c r="M224" s="321" t="str">
        <f>IF('Mapa final SI'!T227="","",'Mapa final SI'!T227)</f>
        <v/>
      </c>
      <c r="N224" s="375"/>
      <c r="O224" s="375"/>
      <c r="P224" s="375"/>
      <c r="Q224" s="376"/>
    </row>
    <row r="225" spans="1:17" ht="43.5" customHeight="1" x14ac:dyDescent="0.25">
      <c r="A225" s="110" t="s">
        <v>847</v>
      </c>
      <c r="B225" s="811"/>
      <c r="C225" s="813"/>
      <c r="D225" s="815"/>
      <c r="E225" s="813"/>
      <c r="F225" s="817"/>
      <c r="G225" s="817"/>
      <c r="H225" s="884"/>
      <c r="I225" s="377" t="str">
        <f>IF('Mapa final SI'!AC228="","",'Mapa final SI'!AC228)</f>
        <v/>
      </c>
      <c r="J225" s="377" t="str">
        <f>IF('Mapa final SI'!AE228="","",'Mapa final SI'!AE228)</f>
        <v/>
      </c>
      <c r="K225" s="377" t="str">
        <f t="shared" si="3"/>
        <v/>
      </c>
      <c r="L225" s="377" t="str">
        <f>IF('Mapa final SI'!AH228="","",'Mapa final SI'!AH228)</f>
        <v/>
      </c>
      <c r="M225" s="321" t="str">
        <f>IF('Mapa final SI'!T228="","",'Mapa final SI'!T228)</f>
        <v/>
      </c>
      <c r="N225" s="375"/>
      <c r="O225" s="375"/>
      <c r="P225" s="375"/>
      <c r="Q225" s="376"/>
    </row>
    <row r="226" spans="1:17" ht="43.5" customHeight="1" x14ac:dyDescent="0.25">
      <c r="A226" s="110" t="s">
        <v>848</v>
      </c>
      <c r="B226" s="811"/>
      <c r="C226" s="813"/>
      <c r="D226" s="815"/>
      <c r="E226" s="813"/>
      <c r="F226" s="817"/>
      <c r="G226" s="817"/>
      <c r="H226" s="884"/>
      <c r="I226" s="377" t="str">
        <f>IF('Mapa final SI'!AC229="","",'Mapa final SI'!AC229)</f>
        <v/>
      </c>
      <c r="J226" s="377" t="str">
        <f>IF('Mapa final SI'!AE229="","",'Mapa final SI'!AE229)</f>
        <v/>
      </c>
      <c r="K226" s="377" t="str">
        <f t="shared" si="3"/>
        <v/>
      </c>
      <c r="L226" s="377" t="str">
        <f>IF('Mapa final SI'!AH229="","",'Mapa final SI'!AH229)</f>
        <v/>
      </c>
      <c r="M226" s="321" t="str">
        <f>IF('Mapa final SI'!T229="","",'Mapa final SI'!T229)</f>
        <v/>
      </c>
      <c r="N226" s="375"/>
      <c r="O226" s="375"/>
      <c r="P226" s="375"/>
      <c r="Q226" s="376"/>
    </row>
    <row r="227" spans="1:17" ht="43.5" customHeight="1" x14ac:dyDescent="0.25">
      <c r="A227" s="110" t="s">
        <v>849</v>
      </c>
      <c r="B227" s="811"/>
      <c r="C227" s="813"/>
      <c r="D227" s="815"/>
      <c r="E227" s="813"/>
      <c r="F227" s="817"/>
      <c r="G227" s="817"/>
      <c r="H227" s="884"/>
      <c r="I227" s="377" t="str">
        <f>IF('Mapa final SI'!AC230="","",'Mapa final SI'!AC230)</f>
        <v/>
      </c>
      <c r="J227" s="377" t="str">
        <f>IF('Mapa final SI'!AE230="","",'Mapa final SI'!AE230)</f>
        <v/>
      </c>
      <c r="K227" s="377" t="str">
        <f t="shared" si="3"/>
        <v/>
      </c>
      <c r="L227" s="377" t="str">
        <f>IF('Mapa final SI'!AH230="","",'Mapa final SI'!AH230)</f>
        <v/>
      </c>
      <c r="M227" s="321" t="str">
        <f>IF('Mapa final SI'!T230="","",'Mapa final SI'!T230)</f>
        <v/>
      </c>
      <c r="N227" s="375"/>
      <c r="O227" s="375"/>
      <c r="P227" s="375"/>
      <c r="Q227" s="376"/>
    </row>
    <row r="228" spans="1:17" ht="43.5" customHeight="1" x14ac:dyDescent="0.25">
      <c r="A228" s="110" t="s">
        <v>850</v>
      </c>
      <c r="B228" s="811"/>
      <c r="C228" s="813"/>
      <c r="D228" s="815"/>
      <c r="E228" s="813"/>
      <c r="F228" s="817"/>
      <c r="G228" s="817"/>
      <c r="H228" s="885"/>
      <c r="I228" s="377" t="str">
        <f>IF('Mapa final SI'!AC231="","",'Mapa final SI'!AC231)</f>
        <v/>
      </c>
      <c r="J228" s="377" t="str">
        <f>IF('Mapa final SI'!AE231="","",'Mapa final SI'!AE231)</f>
        <v/>
      </c>
      <c r="K228" s="377" t="str">
        <f t="shared" si="3"/>
        <v/>
      </c>
      <c r="L228" s="377" t="str">
        <f>IF('Mapa final SI'!AH231="","",'Mapa final SI'!AH231)</f>
        <v/>
      </c>
      <c r="M228" s="321" t="str">
        <f>IF('Mapa final SI'!T231="","",'Mapa final SI'!T231)</f>
        <v/>
      </c>
      <c r="N228" s="375"/>
      <c r="O228" s="375"/>
      <c r="P228" s="375"/>
      <c r="Q228" s="376"/>
    </row>
    <row r="229" spans="1:17" ht="43.5" customHeight="1" x14ac:dyDescent="0.25">
      <c r="A229" s="110" t="s">
        <v>851</v>
      </c>
      <c r="B229" s="810"/>
      <c r="C229" s="812" t="str">
        <f>IF('Mapa final SI'!G232="","",'Mapa final SI'!G232)</f>
        <v/>
      </c>
      <c r="D229" s="814"/>
      <c r="E229" s="812" t="str">
        <f>IF('Mapa final SI'!F232="","",'Mapa final SI'!F232)</f>
        <v/>
      </c>
      <c r="F229" s="816" t="str">
        <f>IF('Mapa final SI'!L232="","",'Mapa final SI'!L232)</f>
        <v/>
      </c>
      <c r="G229" s="816" t="str">
        <f>IF('Mapa final SI'!P232="","",'Mapa final SI'!P232)</f>
        <v/>
      </c>
      <c r="H229" s="884"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77" t="str">
        <f>IF('Mapa final SI'!AC232="","",'Mapa final SI'!AC232)</f>
        <v/>
      </c>
      <c r="J229" s="377" t="str">
        <f>IF('Mapa final SI'!AE232="","",'Mapa final SI'!AE232)</f>
        <v/>
      </c>
      <c r="K229" s="377" t="str">
        <f t="shared" si="3"/>
        <v/>
      </c>
      <c r="L229" s="377" t="str">
        <f>IF('Mapa final SI'!AH232="","",'Mapa final SI'!AH232)</f>
        <v/>
      </c>
      <c r="M229" s="321" t="str">
        <f>IF('Mapa final SI'!T232="","",'Mapa final SI'!T232)</f>
        <v/>
      </c>
      <c r="N229" s="375"/>
      <c r="O229" s="375"/>
      <c r="P229" s="375"/>
      <c r="Q229" s="376"/>
    </row>
    <row r="230" spans="1:17" ht="43.5" customHeight="1" x14ac:dyDescent="0.25">
      <c r="A230" s="110" t="s">
        <v>852</v>
      </c>
      <c r="B230" s="811"/>
      <c r="C230" s="813"/>
      <c r="D230" s="815"/>
      <c r="E230" s="813"/>
      <c r="F230" s="817"/>
      <c r="G230" s="817"/>
      <c r="H230" s="884"/>
      <c r="I230" s="377" t="str">
        <f>IF('Mapa final SI'!AC233="","",'Mapa final SI'!AC233)</f>
        <v/>
      </c>
      <c r="J230" s="377" t="str">
        <f>IF('Mapa final SI'!AE233="","",'Mapa final SI'!AE233)</f>
        <v/>
      </c>
      <c r="K230" s="377" t="str">
        <f t="shared" si="3"/>
        <v/>
      </c>
      <c r="L230" s="377" t="str">
        <f>IF('Mapa final SI'!AH233="","",'Mapa final SI'!AH233)</f>
        <v/>
      </c>
      <c r="M230" s="321" t="str">
        <f>IF('Mapa final SI'!T233="","",'Mapa final SI'!T233)</f>
        <v/>
      </c>
      <c r="N230" s="375"/>
      <c r="O230" s="375"/>
      <c r="P230" s="375"/>
      <c r="Q230" s="376"/>
    </row>
    <row r="231" spans="1:17" ht="43.5" customHeight="1" x14ac:dyDescent="0.25">
      <c r="A231" s="110" t="s">
        <v>853</v>
      </c>
      <c r="B231" s="811"/>
      <c r="C231" s="813"/>
      <c r="D231" s="815"/>
      <c r="E231" s="813"/>
      <c r="F231" s="817"/>
      <c r="G231" s="817"/>
      <c r="H231" s="884"/>
      <c r="I231" s="377" t="str">
        <f>IF('Mapa final SI'!AC234="","",'Mapa final SI'!AC234)</f>
        <v/>
      </c>
      <c r="J231" s="377" t="str">
        <f>IF('Mapa final SI'!AE234="","",'Mapa final SI'!AE234)</f>
        <v/>
      </c>
      <c r="K231" s="377" t="str">
        <f t="shared" si="3"/>
        <v/>
      </c>
      <c r="L231" s="377" t="str">
        <f>IF('Mapa final SI'!AH234="","",'Mapa final SI'!AH234)</f>
        <v/>
      </c>
      <c r="M231" s="321" t="str">
        <f>IF('Mapa final SI'!T234="","",'Mapa final SI'!T234)</f>
        <v/>
      </c>
      <c r="N231" s="375"/>
      <c r="O231" s="375"/>
      <c r="P231" s="375"/>
      <c r="Q231" s="376"/>
    </row>
    <row r="232" spans="1:17" ht="43.5" customHeight="1" x14ac:dyDescent="0.25">
      <c r="A232" s="110" t="s">
        <v>854</v>
      </c>
      <c r="B232" s="811"/>
      <c r="C232" s="813"/>
      <c r="D232" s="815"/>
      <c r="E232" s="813"/>
      <c r="F232" s="817"/>
      <c r="G232" s="817"/>
      <c r="H232" s="884"/>
      <c r="I232" s="377" t="str">
        <f>IF('Mapa final SI'!AC235="","",'Mapa final SI'!AC235)</f>
        <v/>
      </c>
      <c r="J232" s="377" t="str">
        <f>IF('Mapa final SI'!AE235="","",'Mapa final SI'!AE235)</f>
        <v/>
      </c>
      <c r="K232" s="377" t="str">
        <f t="shared" si="3"/>
        <v/>
      </c>
      <c r="L232" s="377" t="str">
        <f>IF('Mapa final SI'!AH235="","",'Mapa final SI'!AH235)</f>
        <v/>
      </c>
      <c r="M232" s="321" t="str">
        <f>IF('Mapa final SI'!T235="","",'Mapa final SI'!T235)</f>
        <v/>
      </c>
      <c r="N232" s="375"/>
      <c r="O232" s="375"/>
      <c r="P232" s="375"/>
      <c r="Q232" s="376"/>
    </row>
    <row r="233" spans="1:17" ht="43.5" customHeight="1" x14ac:dyDescent="0.25">
      <c r="A233" s="110" t="s">
        <v>855</v>
      </c>
      <c r="B233" s="811"/>
      <c r="C233" s="813"/>
      <c r="D233" s="815"/>
      <c r="E233" s="813"/>
      <c r="F233" s="817"/>
      <c r="G233" s="817"/>
      <c r="H233" s="884"/>
      <c r="I233" s="377" t="str">
        <f>IF('Mapa final SI'!AC236="","",'Mapa final SI'!AC236)</f>
        <v/>
      </c>
      <c r="J233" s="377" t="str">
        <f>IF('Mapa final SI'!AE236="","",'Mapa final SI'!AE236)</f>
        <v/>
      </c>
      <c r="K233" s="377" t="str">
        <f t="shared" si="3"/>
        <v/>
      </c>
      <c r="L233" s="377" t="str">
        <f>IF('Mapa final SI'!AH236="","",'Mapa final SI'!AH236)</f>
        <v/>
      </c>
      <c r="M233" s="321" t="str">
        <f>IF('Mapa final SI'!T236="","",'Mapa final SI'!T236)</f>
        <v/>
      </c>
      <c r="N233" s="375"/>
      <c r="O233" s="375"/>
      <c r="P233" s="375"/>
      <c r="Q233" s="376"/>
    </row>
    <row r="234" spans="1:17" ht="43.5" customHeight="1" x14ac:dyDescent="0.25">
      <c r="A234" s="110" t="s">
        <v>856</v>
      </c>
      <c r="B234" s="811"/>
      <c r="C234" s="813"/>
      <c r="D234" s="815"/>
      <c r="E234" s="813"/>
      <c r="F234" s="817"/>
      <c r="G234" s="817"/>
      <c r="H234" s="885"/>
      <c r="I234" s="377" t="str">
        <f>IF('Mapa final SI'!AC237="","",'Mapa final SI'!AC237)</f>
        <v/>
      </c>
      <c r="J234" s="377" t="str">
        <f>IF('Mapa final SI'!AE237="","",'Mapa final SI'!AE237)</f>
        <v/>
      </c>
      <c r="K234" s="377" t="str">
        <f t="shared" si="3"/>
        <v/>
      </c>
      <c r="L234" s="377" t="str">
        <f>IF('Mapa final SI'!AH237="","",'Mapa final SI'!AH237)</f>
        <v/>
      </c>
      <c r="M234" s="321" t="str">
        <f>IF('Mapa final SI'!T237="","",'Mapa final SI'!T237)</f>
        <v/>
      </c>
      <c r="N234" s="375"/>
      <c r="O234" s="375"/>
      <c r="P234" s="375"/>
      <c r="Q234" s="376"/>
    </row>
    <row r="235" spans="1:17" ht="43.5" customHeight="1" x14ac:dyDescent="0.25">
      <c r="A235" s="110" t="s">
        <v>857</v>
      </c>
      <c r="B235" s="810"/>
      <c r="C235" s="812" t="str">
        <f>IF('Mapa final SI'!G238="","",'Mapa final SI'!G238)</f>
        <v/>
      </c>
      <c r="D235" s="814"/>
      <c r="E235" s="812" t="str">
        <f>IF('Mapa final SI'!F238="","",'Mapa final SI'!F238)</f>
        <v/>
      </c>
      <c r="F235" s="816" t="str">
        <f>IF('Mapa final SI'!L238="","",'Mapa final SI'!L238)</f>
        <v/>
      </c>
      <c r="G235" s="816" t="str">
        <f>IF('Mapa final SI'!P238="","",'Mapa final SI'!P238)</f>
        <v/>
      </c>
      <c r="H235" s="884"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77" t="str">
        <f>IF('Mapa final SI'!AC238="","",'Mapa final SI'!AC238)</f>
        <v/>
      </c>
      <c r="J235" s="377" t="str">
        <f>IF('Mapa final SI'!AE238="","",'Mapa final SI'!AE238)</f>
        <v/>
      </c>
      <c r="K235" s="377" t="str">
        <f t="shared" si="3"/>
        <v/>
      </c>
      <c r="L235" s="377" t="str">
        <f>IF('Mapa final SI'!AH238="","",'Mapa final SI'!AH238)</f>
        <v/>
      </c>
      <c r="M235" s="321" t="str">
        <f>IF('Mapa final SI'!T238="","",'Mapa final SI'!T238)</f>
        <v/>
      </c>
      <c r="N235" s="375"/>
      <c r="O235" s="375"/>
      <c r="P235" s="375"/>
      <c r="Q235" s="376"/>
    </row>
    <row r="236" spans="1:17" ht="43.5" customHeight="1" x14ac:dyDescent="0.25">
      <c r="A236" s="110" t="s">
        <v>858</v>
      </c>
      <c r="B236" s="811"/>
      <c r="C236" s="813"/>
      <c r="D236" s="815"/>
      <c r="E236" s="813"/>
      <c r="F236" s="817"/>
      <c r="G236" s="817"/>
      <c r="H236" s="884"/>
      <c r="I236" s="377" t="str">
        <f>IF('Mapa final SI'!AC239="","",'Mapa final SI'!AC239)</f>
        <v/>
      </c>
      <c r="J236" s="377" t="str">
        <f>IF('Mapa final SI'!AE239="","",'Mapa final SI'!AE239)</f>
        <v/>
      </c>
      <c r="K236" s="377" t="str">
        <f t="shared" si="3"/>
        <v/>
      </c>
      <c r="L236" s="377" t="str">
        <f>IF('Mapa final SI'!AH239="","",'Mapa final SI'!AH239)</f>
        <v/>
      </c>
      <c r="M236" s="321" t="str">
        <f>IF('Mapa final SI'!T239="","",'Mapa final SI'!T239)</f>
        <v/>
      </c>
      <c r="N236" s="375"/>
      <c r="O236" s="375"/>
      <c r="P236" s="375"/>
      <c r="Q236" s="376"/>
    </row>
    <row r="237" spans="1:17" ht="43.5" customHeight="1" x14ac:dyDescent="0.25">
      <c r="A237" s="110" t="s">
        <v>859</v>
      </c>
      <c r="B237" s="811"/>
      <c r="C237" s="813"/>
      <c r="D237" s="815"/>
      <c r="E237" s="813"/>
      <c r="F237" s="817"/>
      <c r="G237" s="817"/>
      <c r="H237" s="884"/>
      <c r="I237" s="377" t="str">
        <f>IF('Mapa final SI'!AC240="","",'Mapa final SI'!AC240)</f>
        <v/>
      </c>
      <c r="J237" s="377" t="str">
        <f>IF('Mapa final SI'!AE240="","",'Mapa final SI'!AE240)</f>
        <v/>
      </c>
      <c r="K237" s="377" t="str">
        <f t="shared" si="3"/>
        <v/>
      </c>
      <c r="L237" s="377" t="str">
        <f>IF('Mapa final SI'!AH240="","",'Mapa final SI'!AH240)</f>
        <v/>
      </c>
      <c r="M237" s="321" t="str">
        <f>IF('Mapa final SI'!T240="","",'Mapa final SI'!T240)</f>
        <v/>
      </c>
      <c r="N237" s="375"/>
      <c r="O237" s="375"/>
      <c r="P237" s="375"/>
      <c r="Q237" s="376"/>
    </row>
    <row r="238" spans="1:17" ht="43.5" customHeight="1" x14ac:dyDescent="0.25">
      <c r="A238" s="110" t="s">
        <v>860</v>
      </c>
      <c r="B238" s="811"/>
      <c r="C238" s="813"/>
      <c r="D238" s="815"/>
      <c r="E238" s="813"/>
      <c r="F238" s="817"/>
      <c r="G238" s="817"/>
      <c r="H238" s="884"/>
      <c r="I238" s="377" t="str">
        <f>IF('Mapa final SI'!AC241="","",'Mapa final SI'!AC241)</f>
        <v/>
      </c>
      <c r="J238" s="377" t="str">
        <f>IF('Mapa final SI'!AE241="","",'Mapa final SI'!AE241)</f>
        <v/>
      </c>
      <c r="K238" s="377" t="str">
        <f t="shared" si="3"/>
        <v/>
      </c>
      <c r="L238" s="377" t="str">
        <f>IF('Mapa final SI'!AH241="","",'Mapa final SI'!AH241)</f>
        <v/>
      </c>
      <c r="M238" s="321" t="str">
        <f>IF('Mapa final SI'!T241="","",'Mapa final SI'!T241)</f>
        <v/>
      </c>
      <c r="N238" s="375"/>
      <c r="O238" s="375"/>
      <c r="P238" s="375"/>
      <c r="Q238" s="376"/>
    </row>
    <row r="239" spans="1:17" ht="43.5" customHeight="1" x14ac:dyDescent="0.25">
      <c r="A239" s="110" t="s">
        <v>861</v>
      </c>
      <c r="B239" s="811"/>
      <c r="C239" s="813"/>
      <c r="D239" s="815"/>
      <c r="E239" s="813"/>
      <c r="F239" s="817"/>
      <c r="G239" s="817"/>
      <c r="H239" s="884"/>
      <c r="I239" s="377" t="str">
        <f>IF('Mapa final SI'!AC242="","",'Mapa final SI'!AC242)</f>
        <v/>
      </c>
      <c r="J239" s="377" t="str">
        <f>IF('Mapa final SI'!AE242="","",'Mapa final SI'!AE242)</f>
        <v/>
      </c>
      <c r="K239" s="377" t="str">
        <f t="shared" si="3"/>
        <v/>
      </c>
      <c r="L239" s="377" t="str">
        <f>IF('Mapa final SI'!AH242="","",'Mapa final SI'!AH242)</f>
        <v/>
      </c>
      <c r="M239" s="321" t="str">
        <f>IF('Mapa final SI'!T242="","",'Mapa final SI'!T242)</f>
        <v/>
      </c>
      <c r="N239" s="375"/>
      <c r="O239" s="375"/>
      <c r="P239" s="375"/>
      <c r="Q239" s="376"/>
    </row>
    <row r="240" spans="1:17" ht="43.5" customHeight="1" x14ac:dyDescent="0.25">
      <c r="A240" s="110" t="s">
        <v>862</v>
      </c>
      <c r="B240" s="811"/>
      <c r="C240" s="813"/>
      <c r="D240" s="815"/>
      <c r="E240" s="813"/>
      <c r="F240" s="817"/>
      <c r="G240" s="817"/>
      <c r="H240" s="885"/>
      <c r="I240" s="377" t="str">
        <f>IF('Mapa final SI'!AC243="","",'Mapa final SI'!AC243)</f>
        <v/>
      </c>
      <c r="J240" s="377" t="str">
        <f>IF('Mapa final SI'!AE243="","",'Mapa final SI'!AE243)</f>
        <v/>
      </c>
      <c r="K240" s="377" t="str">
        <f t="shared" si="3"/>
        <v/>
      </c>
      <c r="L240" s="377" t="str">
        <f>IF('Mapa final SI'!AH243="","",'Mapa final SI'!AH243)</f>
        <v/>
      </c>
      <c r="M240" s="321" t="str">
        <f>IF('Mapa final SI'!T243="","",'Mapa final SI'!T243)</f>
        <v/>
      </c>
      <c r="N240" s="375"/>
      <c r="O240" s="375"/>
      <c r="P240" s="375"/>
      <c r="Q240" s="376"/>
    </row>
    <row r="241" spans="1:17" ht="43.5" customHeight="1" x14ac:dyDescent="0.25">
      <c r="A241" s="110" t="s">
        <v>863</v>
      </c>
      <c r="B241" s="810"/>
      <c r="C241" s="812" t="str">
        <f>IF('Mapa final SI'!G244="","",'Mapa final SI'!G244)</f>
        <v/>
      </c>
      <c r="D241" s="814"/>
      <c r="E241" s="812" t="str">
        <f>IF('Mapa final SI'!F244="","",'Mapa final SI'!F244)</f>
        <v/>
      </c>
      <c r="F241" s="816" t="str">
        <f>IF('Mapa final SI'!L244="","",'Mapa final SI'!L244)</f>
        <v/>
      </c>
      <c r="G241" s="816" t="str">
        <f>IF('Mapa final SI'!P244="","",'Mapa final SI'!P244)</f>
        <v/>
      </c>
      <c r="H241" s="884"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77" t="str">
        <f>IF('Mapa final SI'!AC244="","",'Mapa final SI'!AC244)</f>
        <v/>
      </c>
      <c r="J241" s="377" t="str">
        <f>IF('Mapa final SI'!AE244="","",'Mapa final SI'!AE244)</f>
        <v/>
      </c>
      <c r="K241" s="377" t="str">
        <f t="shared" si="3"/>
        <v/>
      </c>
      <c r="L241" s="377" t="str">
        <f>IF('Mapa final SI'!AH244="","",'Mapa final SI'!AH244)</f>
        <v/>
      </c>
      <c r="M241" s="321" t="str">
        <f>IF('Mapa final SI'!T244="","",'Mapa final SI'!T244)</f>
        <v/>
      </c>
      <c r="N241" s="375"/>
      <c r="O241" s="375"/>
      <c r="P241" s="375"/>
      <c r="Q241" s="376"/>
    </row>
    <row r="242" spans="1:17" ht="43.5" customHeight="1" x14ac:dyDescent="0.25">
      <c r="A242" s="110" t="s">
        <v>864</v>
      </c>
      <c r="B242" s="811"/>
      <c r="C242" s="813"/>
      <c r="D242" s="815"/>
      <c r="E242" s="813"/>
      <c r="F242" s="817"/>
      <c r="G242" s="817"/>
      <c r="H242" s="884"/>
      <c r="I242" s="377" t="str">
        <f>IF('Mapa final SI'!AC245="","",'Mapa final SI'!AC245)</f>
        <v/>
      </c>
      <c r="J242" s="377" t="str">
        <f>IF('Mapa final SI'!AE245="","",'Mapa final SI'!AE245)</f>
        <v/>
      </c>
      <c r="K242" s="377" t="str">
        <f t="shared" si="3"/>
        <v/>
      </c>
      <c r="L242" s="377" t="str">
        <f>IF('Mapa final SI'!AH245="","",'Mapa final SI'!AH245)</f>
        <v/>
      </c>
      <c r="M242" s="321" t="str">
        <f>IF('Mapa final SI'!T245="","",'Mapa final SI'!T245)</f>
        <v/>
      </c>
      <c r="N242" s="375"/>
      <c r="O242" s="375"/>
      <c r="P242" s="375"/>
      <c r="Q242" s="376"/>
    </row>
    <row r="243" spans="1:17" ht="43.5" customHeight="1" x14ac:dyDescent="0.25">
      <c r="A243" s="110" t="s">
        <v>865</v>
      </c>
      <c r="B243" s="811"/>
      <c r="C243" s="813"/>
      <c r="D243" s="815"/>
      <c r="E243" s="813"/>
      <c r="F243" s="817"/>
      <c r="G243" s="817"/>
      <c r="H243" s="884"/>
      <c r="I243" s="377" t="str">
        <f>IF('Mapa final SI'!AC246="","",'Mapa final SI'!AC246)</f>
        <v/>
      </c>
      <c r="J243" s="377" t="str">
        <f>IF('Mapa final SI'!AE246="","",'Mapa final SI'!AE246)</f>
        <v/>
      </c>
      <c r="K243" s="377" t="str">
        <f t="shared" si="3"/>
        <v/>
      </c>
      <c r="L243" s="377" t="str">
        <f>IF('Mapa final SI'!AH246="","",'Mapa final SI'!AH246)</f>
        <v/>
      </c>
      <c r="M243" s="321" t="str">
        <f>IF('Mapa final SI'!T246="","",'Mapa final SI'!T246)</f>
        <v/>
      </c>
      <c r="N243" s="375"/>
      <c r="O243" s="375"/>
      <c r="P243" s="375"/>
      <c r="Q243" s="376"/>
    </row>
    <row r="244" spans="1:17" ht="43.5" customHeight="1" x14ac:dyDescent="0.25">
      <c r="A244" s="110" t="s">
        <v>866</v>
      </c>
      <c r="B244" s="811"/>
      <c r="C244" s="813"/>
      <c r="D244" s="815"/>
      <c r="E244" s="813"/>
      <c r="F244" s="817"/>
      <c r="G244" s="817"/>
      <c r="H244" s="884"/>
      <c r="I244" s="377" t="str">
        <f>IF('Mapa final SI'!AC247="","",'Mapa final SI'!AC247)</f>
        <v/>
      </c>
      <c r="J244" s="377" t="str">
        <f>IF('Mapa final SI'!AE247="","",'Mapa final SI'!AE247)</f>
        <v/>
      </c>
      <c r="K244" s="377" t="str">
        <f t="shared" si="3"/>
        <v/>
      </c>
      <c r="L244" s="377" t="str">
        <f>IF('Mapa final SI'!AH247="","",'Mapa final SI'!AH247)</f>
        <v/>
      </c>
      <c r="M244" s="321" t="str">
        <f>IF('Mapa final SI'!T247="","",'Mapa final SI'!T247)</f>
        <v/>
      </c>
      <c r="N244" s="375"/>
      <c r="O244" s="375"/>
      <c r="P244" s="375"/>
      <c r="Q244" s="376"/>
    </row>
    <row r="245" spans="1:17" ht="43.5" customHeight="1" x14ac:dyDescent="0.25">
      <c r="A245" s="110" t="s">
        <v>867</v>
      </c>
      <c r="B245" s="811"/>
      <c r="C245" s="813"/>
      <c r="D245" s="815"/>
      <c r="E245" s="813"/>
      <c r="F245" s="817"/>
      <c r="G245" s="817"/>
      <c r="H245" s="884"/>
      <c r="I245" s="377" t="str">
        <f>IF('Mapa final SI'!AC248="","",'Mapa final SI'!AC248)</f>
        <v/>
      </c>
      <c r="J245" s="377" t="str">
        <f>IF('Mapa final SI'!AE248="","",'Mapa final SI'!AE248)</f>
        <v/>
      </c>
      <c r="K245" s="377" t="str">
        <f t="shared" si="3"/>
        <v/>
      </c>
      <c r="L245" s="377" t="str">
        <f>IF('Mapa final SI'!AH248="","",'Mapa final SI'!AH248)</f>
        <v/>
      </c>
      <c r="M245" s="321" t="str">
        <f>IF('Mapa final SI'!T248="","",'Mapa final SI'!T248)</f>
        <v/>
      </c>
      <c r="N245" s="375"/>
      <c r="O245" s="375"/>
      <c r="P245" s="375"/>
      <c r="Q245" s="376"/>
    </row>
    <row r="246" spans="1:17" ht="43.5" customHeight="1" x14ac:dyDescent="0.25">
      <c r="A246" s="110" t="s">
        <v>868</v>
      </c>
      <c r="B246" s="811"/>
      <c r="C246" s="813"/>
      <c r="D246" s="815"/>
      <c r="E246" s="813"/>
      <c r="F246" s="817"/>
      <c r="G246" s="817"/>
      <c r="H246" s="885"/>
      <c r="I246" s="377" t="str">
        <f>IF('Mapa final SI'!AC249="","",'Mapa final SI'!AC249)</f>
        <v/>
      </c>
      <c r="J246" s="377" t="str">
        <f>IF('Mapa final SI'!AE249="","",'Mapa final SI'!AE249)</f>
        <v/>
      </c>
      <c r="K246" s="377" t="str">
        <f t="shared" si="3"/>
        <v/>
      </c>
      <c r="L246" s="377" t="str">
        <f>IF('Mapa final SI'!AH249="","",'Mapa final SI'!AH249)</f>
        <v/>
      </c>
      <c r="M246" s="321" t="str">
        <f>IF('Mapa final SI'!T249="","",'Mapa final SI'!T249)</f>
        <v/>
      </c>
      <c r="N246" s="375"/>
      <c r="O246" s="375"/>
      <c r="P246" s="375"/>
      <c r="Q246" s="376"/>
    </row>
    <row r="247" spans="1:17" ht="43.5" customHeight="1" x14ac:dyDescent="0.25">
      <c r="A247" s="110" t="s">
        <v>869</v>
      </c>
      <c r="B247" s="810"/>
      <c r="C247" s="812" t="str">
        <f>IF('Mapa final SI'!G250="","",'Mapa final SI'!G250)</f>
        <v/>
      </c>
      <c r="D247" s="814"/>
      <c r="E247" s="812" t="str">
        <f>IF('Mapa final SI'!F250="","",'Mapa final SI'!F250)</f>
        <v/>
      </c>
      <c r="F247" s="816" t="str">
        <f>IF('Mapa final SI'!L250="","",'Mapa final SI'!L250)</f>
        <v/>
      </c>
      <c r="G247" s="816" t="str">
        <f>IF('Mapa final SI'!P250="","",'Mapa final SI'!P250)</f>
        <v/>
      </c>
      <c r="H247" s="884"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77" t="str">
        <f>IF('Mapa final SI'!AC250="","",'Mapa final SI'!AC250)</f>
        <v/>
      </c>
      <c r="J247" s="377" t="str">
        <f>IF('Mapa final SI'!AE250="","",'Mapa final SI'!AE250)</f>
        <v/>
      </c>
      <c r="K247" s="377" t="str">
        <f t="shared" si="3"/>
        <v/>
      </c>
      <c r="L247" s="377" t="str">
        <f>IF('Mapa final SI'!AH250="","",'Mapa final SI'!AH250)</f>
        <v/>
      </c>
      <c r="M247" s="321" t="str">
        <f>IF('Mapa final SI'!T250="","",'Mapa final SI'!T250)</f>
        <v/>
      </c>
      <c r="N247" s="375"/>
      <c r="O247" s="375"/>
      <c r="P247" s="375"/>
      <c r="Q247" s="376"/>
    </row>
    <row r="248" spans="1:17" ht="43.5" customHeight="1" x14ac:dyDescent="0.25">
      <c r="A248" s="110" t="s">
        <v>870</v>
      </c>
      <c r="B248" s="811"/>
      <c r="C248" s="813"/>
      <c r="D248" s="815"/>
      <c r="E248" s="813"/>
      <c r="F248" s="817"/>
      <c r="G248" s="817"/>
      <c r="H248" s="884"/>
      <c r="I248" s="377" t="str">
        <f>IF('Mapa final SI'!AC251="","",'Mapa final SI'!AC251)</f>
        <v/>
      </c>
      <c r="J248" s="377" t="str">
        <f>IF('Mapa final SI'!AE251="","",'Mapa final SI'!AE251)</f>
        <v/>
      </c>
      <c r="K248" s="377" t="str">
        <f t="shared" si="3"/>
        <v/>
      </c>
      <c r="L248" s="377" t="str">
        <f>IF('Mapa final SI'!AH251="","",'Mapa final SI'!AH251)</f>
        <v/>
      </c>
      <c r="M248" s="321" t="str">
        <f>IF('Mapa final SI'!T251="","",'Mapa final SI'!T251)</f>
        <v/>
      </c>
      <c r="N248" s="375"/>
      <c r="O248" s="375"/>
      <c r="P248" s="375"/>
      <c r="Q248" s="376"/>
    </row>
    <row r="249" spans="1:17" ht="43.5" customHeight="1" x14ac:dyDescent="0.25">
      <c r="A249" s="110" t="s">
        <v>871</v>
      </c>
      <c r="B249" s="811"/>
      <c r="C249" s="813"/>
      <c r="D249" s="815"/>
      <c r="E249" s="813"/>
      <c r="F249" s="817"/>
      <c r="G249" s="817"/>
      <c r="H249" s="884"/>
      <c r="I249" s="377" t="str">
        <f>IF('Mapa final SI'!AC252="","",'Mapa final SI'!AC252)</f>
        <v/>
      </c>
      <c r="J249" s="377" t="str">
        <f>IF('Mapa final SI'!AE252="","",'Mapa final SI'!AE252)</f>
        <v/>
      </c>
      <c r="K249" s="377" t="str">
        <f t="shared" si="3"/>
        <v/>
      </c>
      <c r="L249" s="377" t="str">
        <f>IF('Mapa final SI'!AH252="","",'Mapa final SI'!AH252)</f>
        <v/>
      </c>
      <c r="M249" s="321" t="str">
        <f>IF('Mapa final SI'!T252="","",'Mapa final SI'!T252)</f>
        <v/>
      </c>
      <c r="N249" s="375"/>
      <c r="O249" s="375"/>
      <c r="P249" s="375"/>
      <c r="Q249" s="376"/>
    </row>
    <row r="250" spans="1:17" ht="43.5" customHeight="1" x14ac:dyDescent="0.25">
      <c r="A250" s="110" t="s">
        <v>872</v>
      </c>
      <c r="B250" s="811"/>
      <c r="C250" s="813"/>
      <c r="D250" s="815"/>
      <c r="E250" s="813"/>
      <c r="F250" s="817"/>
      <c r="G250" s="817"/>
      <c r="H250" s="884"/>
      <c r="I250" s="377" t="str">
        <f>IF('Mapa final SI'!AC253="","",'Mapa final SI'!AC253)</f>
        <v/>
      </c>
      <c r="J250" s="377" t="str">
        <f>IF('Mapa final SI'!AE253="","",'Mapa final SI'!AE253)</f>
        <v/>
      </c>
      <c r="K250" s="377" t="str">
        <f t="shared" si="3"/>
        <v/>
      </c>
      <c r="L250" s="377" t="str">
        <f>IF('Mapa final SI'!AH253="","",'Mapa final SI'!AH253)</f>
        <v/>
      </c>
      <c r="M250" s="321" t="str">
        <f>IF('Mapa final SI'!T253="","",'Mapa final SI'!T253)</f>
        <v/>
      </c>
      <c r="N250" s="375"/>
      <c r="O250" s="375"/>
      <c r="P250" s="375"/>
      <c r="Q250" s="376"/>
    </row>
    <row r="251" spans="1:17" ht="43.5" customHeight="1" x14ac:dyDescent="0.25">
      <c r="A251" s="110" t="s">
        <v>873</v>
      </c>
      <c r="B251" s="811"/>
      <c r="C251" s="813"/>
      <c r="D251" s="815"/>
      <c r="E251" s="813"/>
      <c r="F251" s="817"/>
      <c r="G251" s="817"/>
      <c r="H251" s="884"/>
      <c r="I251" s="377" t="str">
        <f>IF('Mapa final SI'!AC254="","",'Mapa final SI'!AC254)</f>
        <v/>
      </c>
      <c r="J251" s="377" t="str">
        <f>IF('Mapa final SI'!AE254="","",'Mapa final SI'!AE254)</f>
        <v/>
      </c>
      <c r="K251" s="377" t="str">
        <f t="shared" si="3"/>
        <v/>
      </c>
      <c r="L251" s="377" t="str">
        <f>IF('Mapa final SI'!AH254="","",'Mapa final SI'!AH254)</f>
        <v/>
      </c>
      <c r="M251" s="321" t="str">
        <f>IF('Mapa final SI'!T254="","",'Mapa final SI'!T254)</f>
        <v/>
      </c>
      <c r="N251" s="375"/>
      <c r="O251" s="375"/>
      <c r="P251" s="375"/>
      <c r="Q251" s="376"/>
    </row>
    <row r="252" spans="1:17" ht="43.5" customHeight="1" x14ac:dyDescent="0.25">
      <c r="A252" s="110" t="s">
        <v>874</v>
      </c>
      <c r="B252" s="811"/>
      <c r="C252" s="813"/>
      <c r="D252" s="815"/>
      <c r="E252" s="813"/>
      <c r="F252" s="817"/>
      <c r="G252" s="817"/>
      <c r="H252" s="885"/>
      <c r="I252" s="377" t="str">
        <f>IF('Mapa final SI'!AC255="","",'Mapa final SI'!AC255)</f>
        <v/>
      </c>
      <c r="J252" s="377" t="str">
        <f>IF('Mapa final SI'!AE255="","",'Mapa final SI'!AE255)</f>
        <v/>
      </c>
      <c r="K252" s="377" t="str">
        <f t="shared" si="3"/>
        <v/>
      </c>
      <c r="L252" s="377" t="str">
        <f>IF('Mapa final SI'!AH255="","",'Mapa final SI'!AH255)</f>
        <v/>
      </c>
      <c r="M252" s="321" t="str">
        <f>IF('Mapa final SI'!T255="","",'Mapa final SI'!T255)</f>
        <v/>
      </c>
      <c r="N252" s="375"/>
      <c r="O252" s="375"/>
      <c r="P252" s="375"/>
      <c r="Q252" s="376"/>
    </row>
    <row r="253" spans="1:17" ht="43.5" customHeight="1" x14ac:dyDescent="0.25">
      <c r="A253" s="110" t="s">
        <v>875</v>
      </c>
      <c r="B253" s="810"/>
      <c r="C253" s="812" t="str">
        <f>IF('Mapa final SI'!G256="","",'Mapa final SI'!G256)</f>
        <v/>
      </c>
      <c r="D253" s="814"/>
      <c r="E253" s="812" t="str">
        <f>IF('Mapa final SI'!F256="","",'Mapa final SI'!F256)</f>
        <v/>
      </c>
      <c r="F253" s="816" t="str">
        <f>IF('Mapa final SI'!L256="","",'Mapa final SI'!L256)</f>
        <v/>
      </c>
      <c r="G253" s="816" t="str">
        <f>IF('Mapa final SI'!P256="","",'Mapa final SI'!P256)</f>
        <v/>
      </c>
      <c r="H253" s="884"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77" t="str">
        <f>IF('Mapa final SI'!AC256="","",'Mapa final SI'!AC256)</f>
        <v/>
      </c>
      <c r="J253" s="377" t="str">
        <f>IF('Mapa final SI'!AE256="","",'Mapa final SI'!AE256)</f>
        <v/>
      </c>
      <c r="K253" s="377" t="str">
        <f t="shared" si="3"/>
        <v/>
      </c>
      <c r="L253" s="377" t="str">
        <f>IF('Mapa final SI'!AH256="","",'Mapa final SI'!AH256)</f>
        <v/>
      </c>
      <c r="M253" s="321" t="str">
        <f>IF('Mapa final SI'!T256="","",'Mapa final SI'!T256)</f>
        <v/>
      </c>
      <c r="N253" s="375"/>
      <c r="O253" s="375"/>
      <c r="P253" s="375"/>
      <c r="Q253" s="376"/>
    </row>
    <row r="254" spans="1:17" ht="43.5" customHeight="1" x14ac:dyDescent="0.25">
      <c r="A254" s="110" t="s">
        <v>876</v>
      </c>
      <c r="B254" s="811"/>
      <c r="C254" s="813"/>
      <c r="D254" s="815"/>
      <c r="E254" s="813"/>
      <c r="F254" s="817"/>
      <c r="G254" s="817"/>
      <c r="H254" s="884"/>
      <c r="I254" s="377" t="str">
        <f>IF('Mapa final SI'!AC257="","",'Mapa final SI'!AC257)</f>
        <v/>
      </c>
      <c r="J254" s="377" t="str">
        <f>IF('Mapa final SI'!AE257="","",'Mapa final SI'!AE257)</f>
        <v/>
      </c>
      <c r="K254" s="377" t="str">
        <f t="shared" si="3"/>
        <v/>
      </c>
      <c r="L254" s="377" t="str">
        <f>IF('Mapa final SI'!AH257="","",'Mapa final SI'!AH257)</f>
        <v/>
      </c>
      <c r="M254" s="321" t="str">
        <f>IF('Mapa final SI'!T257="","",'Mapa final SI'!T257)</f>
        <v/>
      </c>
      <c r="N254" s="375"/>
      <c r="O254" s="375"/>
      <c r="P254" s="375"/>
      <c r="Q254" s="376"/>
    </row>
    <row r="255" spans="1:17" ht="43.5" customHeight="1" x14ac:dyDescent="0.25">
      <c r="A255" s="110" t="s">
        <v>877</v>
      </c>
      <c r="B255" s="811"/>
      <c r="C255" s="813"/>
      <c r="D255" s="815"/>
      <c r="E255" s="813"/>
      <c r="F255" s="817"/>
      <c r="G255" s="817"/>
      <c r="H255" s="884"/>
      <c r="I255" s="377" t="str">
        <f>IF('Mapa final SI'!AC258="","",'Mapa final SI'!AC258)</f>
        <v/>
      </c>
      <c r="J255" s="377" t="str">
        <f>IF('Mapa final SI'!AE258="","",'Mapa final SI'!AE258)</f>
        <v/>
      </c>
      <c r="K255" s="377" t="str">
        <f t="shared" si="3"/>
        <v/>
      </c>
      <c r="L255" s="377" t="str">
        <f>IF('Mapa final SI'!AH258="","",'Mapa final SI'!AH258)</f>
        <v/>
      </c>
      <c r="M255" s="321" t="str">
        <f>IF('Mapa final SI'!T258="","",'Mapa final SI'!T258)</f>
        <v/>
      </c>
      <c r="N255" s="375"/>
      <c r="O255" s="375"/>
      <c r="P255" s="375"/>
      <c r="Q255" s="376"/>
    </row>
    <row r="256" spans="1:17" ht="43.5" customHeight="1" x14ac:dyDescent="0.25">
      <c r="A256" s="110" t="s">
        <v>878</v>
      </c>
      <c r="B256" s="811"/>
      <c r="C256" s="813"/>
      <c r="D256" s="815"/>
      <c r="E256" s="813"/>
      <c r="F256" s="817"/>
      <c r="G256" s="817"/>
      <c r="H256" s="884"/>
      <c r="I256" s="377" t="str">
        <f>IF('Mapa final SI'!AC259="","",'Mapa final SI'!AC259)</f>
        <v/>
      </c>
      <c r="J256" s="377" t="str">
        <f>IF('Mapa final SI'!AE259="","",'Mapa final SI'!AE259)</f>
        <v/>
      </c>
      <c r="K256" s="377" t="str">
        <f t="shared" si="3"/>
        <v/>
      </c>
      <c r="L256" s="377" t="str">
        <f>IF('Mapa final SI'!AH259="","",'Mapa final SI'!AH259)</f>
        <v/>
      </c>
      <c r="M256" s="321" t="str">
        <f>IF('Mapa final SI'!T259="","",'Mapa final SI'!T259)</f>
        <v/>
      </c>
      <c r="N256" s="375"/>
      <c r="O256" s="375"/>
      <c r="P256" s="375"/>
      <c r="Q256" s="376"/>
    </row>
    <row r="257" spans="1:17" ht="43.5" customHeight="1" x14ac:dyDescent="0.25">
      <c r="A257" s="110" t="s">
        <v>879</v>
      </c>
      <c r="B257" s="811"/>
      <c r="C257" s="813"/>
      <c r="D257" s="815"/>
      <c r="E257" s="813"/>
      <c r="F257" s="817"/>
      <c r="G257" s="817"/>
      <c r="H257" s="884"/>
      <c r="I257" s="377" t="str">
        <f>IF('Mapa final SI'!AC260="","",'Mapa final SI'!AC260)</f>
        <v/>
      </c>
      <c r="J257" s="377" t="str">
        <f>IF('Mapa final SI'!AE260="","",'Mapa final SI'!AE260)</f>
        <v/>
      </c>
      <c r="K257" s="377" t="str">
        <f t="shared" si="3"/>
        <v/>
      </c>
      <c r="L257" s="377" t="str">
        <f>IF('Mapa final SI'!AH260="","",'Mapa final SI'!AH260)</f>
        <v/>
      </c>
      <c r="M257" s="321" t="str">
        <f>IF('Mapa final SI'!T260="","",'Mapa final SI'!T260)</f>
        <v/>
      </c>
      <c r="N257" s="375"/>
      <c r="O257" s="375"/>
      <c r="P257" s="375"/>
      <c r="Q257" s="376"/>
    </row>
    <row r="258" spans="1:17" ht="43.5" customHeight="1" x14ac:dyDescent="0.25">
      <c r="A258" s="110" t="s">
        <v>880</v>
      </c>
      <c r="B258" s="811"/>
      <c r="C258" s="813"/>
      <c r="D258" s="815"/>
      <c r="E258" s="813"/>
      <c r="F258" s="817"/>
      <c r="G258" s="817"/>
      <c r="H258" s="885"/>
      <c r="I258" s="377" t="str">
        <f>IF('Mapa final SI'!AC261="","",'Mapa final SI'!AC261)</f>
        <v/>
      </c>
      <c r="J258" s="377" t="str">
        <f>IF('Mapa final SI'!AE261="","",'Mapa final SI'!AE261)</f>
        <v/>
      </c>
      <c r="K258" s="377" t="str">
        <f t="shared" si="3"/>
        <v/>
      </c>
      <c r="L258" s="377" t="str">
        <f>IF('Mapa final SI'!AH261="","",'Mapa final SI'!AH261)</f>
        <v/>
      </c>
      <c r="M258" s="321" t="str">
        <f>IF('Mapa final SI'!T261="","",'Mapa final SI'!T261)</f>
        <v/>
      </c>
      <c r="N258" s="375"/>
      <c r="O258" s="375"/>
      <c r="P258" s="375"/>
      <c r="Q258" s="376"/>
    </row>
    <row r="259" spans="1:17" ht="43.5" customHeight="1" x14ac:dyDescent="0.25">
      <c r="A259" s="110" t="s">
        <v>881</v>
      </c>
      <c r="B259" s="810"/>
      <c r="C259" s="812" t="str">
        <f>IF('Mapa final SI'!G262="","",'Mapa final SI'!G262)</f>
        <v/>
      </c>
      <c r="D259" s="814"/>
      <c r="E259" s="812" t="str">
        <f>IF('Mapa final SI'!F262="","",'Mapa final SI'!F262)</f>
        <v/>
      </c>
      <c r="F259" s="816" t="str">
        <f>IF('Mapa final SI'!L262="","",'Mapa final SI'!L262)</f>
        <v/>
      </c>
      <c r="G259" s="816" t="str">
        <f>IF('Mapa final SI'!P262="","",'Mapa final SI'!P262)</f>
        <v/>
      </c>
      <c r="H259" s="884"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77" t="str">
        <f>IF('Mapa final SI'!AC262="","",'Mapa final SI'!AC262)</f>
        <v/>
      </c>
      <c r="J259" s="377" t="str">
        <f>IF('Mapa final SI'!AE262="","",'Mapa final SI'!AE262)</f>
        <v/>
      </c>
      <c r="K259" s="377" t="str">
        <f t="shared" si="3"/>
        <v/>
      </c>
      <c r="L259" s="377" t="str">
        <f>IF('Mapa final SI'!AH262="","",'Mapa final SI'!AH262)</f>
        <v/>
      </c>
      <c r="M259" s="321" t="str">
        <f>IF('Mapa final SI'!T262="","",'Mapa final SI'!T262)</f>
        <v/>
      </c>
      <c r="N259" s="375"/>
      <c r="O259" s="375"/>
      <c r="P259" s="375"/>
      <c r="Q259" s="376"/>
    </row>
    <row r="260" spans="1:17" ht="43.5" customHeight="1" x14ac:dyDescent="0.25">
      <c r="A260" s="110" t="s">
        <v>882</v>
      </c>
      <c r="B260" s="811"/>
      <c r="C260" s="813"/>
      <c r="D260" s="815"/>
      <c r="E260" s="813"/>
      <c r="F260" s="817"/>
      <c r="G260" s="817"/>
      <c r="H260" s="884"/>
      <c r="I260" s="377" t="str">
        <f>IF('Mapa final SI'!AC263="","",'Mapa final SI'!AC263)</f>
        <v/>
      </c>
      <c r="J260" s="377" t="str">
        <f>IF('Mapa final SI'!AE263="","",'Mapa final SI'!AE263)</f>
        <v/>
      </c>
      <c r="K260" s="377" t="str">
        <f t="shared" si="3"/>
        <v/>
      </c>
      <c r="L260" s="377" t="str">
        <f>IF('Mapa final SI'!AH263="","",'Mapa final SI'!AH263)</f>
        <v/>
      </c>
      <c r="M260" s="321" t="str">
        <f>IF('Mapa final SI'!T263="","",'Mapa final SI'!T263)</f>
        <v/>
      </c>
      <c r="N260" s="375"/>
      <c r="O260" s="375"/>
      <c r="P260" s="375"/>
      <c r="Q260" s="376"/>
    </row>
    <row r="261" spans="1:17" ht="43.5" customHeight="1" x14ac:dyDescent="0.25">
      <c r="A261" s="110" t="s">
        <v>883</v>
      </c>
      <c r="B261" s="811"/>
      <c r="C261" s="813"/>
      <c r="D261" s="815"/>
      <c r="E261" s="813"/>
      <c r="F261" s="817"/>
      <c r="G261" s="817"/>
      <c r="H261" s="884"/>
      <c r="I261" s="377" t="str">
        <f>IF('Mapa final SI'!AC264="","",'Mapa final SI'!AC264)</f>
        <v/>
      </c>
      <c r="J261" s="377" t="str">
        <f>IF('Mapa final SI'!AE264="","",'Mapa final SI'!AE264)</f>
        <v/>
      </c>
      <c r="K261" s="377" t="str">
        <f t="shared" si="3"/>
        <v/>
      </c>
      <c r="L261" s="377" t="str">
        <f>IF('Mapa final SI'!AH264="","",'Mapa final SI'!AH264)</f>
        <v/>
      </c>
      <c r="M261" s="321" t="str">
        <f>IF('Mapa final SI'!T264="","",'Mapa final SI'!T264)</f>
        <v/>
      </c>
      <c r="N261" s="375"/>
      <c r="O261" s="375"/>
      <c r="P261" s="375"/>
      <c r="Q261" s="376"/>
    </row>
    <row r="262" spans="1:17" ht="43.5" customHeight="1" x14ac:dyDescent="0.25">
      <c r="A262" s="110" t="s">
        <v>884</v>
      </c>
      <c r="B262" s="811"/>
      <c r="C262" s="813"/>
      <c r="D262" s="815"/>
      <c r="E262" s="813"/>
      <c r="F262" s="817"/>
      <c r="G262" s="817"/>
      <c r="H262" s="884"/>
      <c r="I262" s="377" t="str">
        <f>IF('Mapa final SI'!AC265="","",'Mapa final SI'!AC265)</f>
        <v/>
      </c>
      <c r="J262" s="377" t="str">
        <f>IF('Mapa final SI'!AE265="","",'Mapa final SI'!AE265)</f>
        <v/>
      </c>
      <c r="K262" s="377" t="str">
        <f t="shared" si="3"/>
        <v/>
      </c>
      <c r="L262" s="377" t="str">
        <f>IF('Mapa final SI'!AH265="","",'Mapa final SI'!AH265)</f>
        <v/>
      </c>
      <c r="M262" s="321" t="str">
        <f>IF('Mapa final SI'!T265="","",'Mapa final SI'!T265)</f>
        <v/>
      </c>
      <c r="N262" s="375"/>
      <c r="O262" s="375"/>
      <c r="P262" s="375"/>
      <c r="Q262" s="376"/>
    </row>
    <row r="263" spans="1:17" ht="43.5" customHeight="1" x14ac:dyDescent="0.25">
      <c r="A263" s="110" t="s">
        <v>885</v>
      </c>
      <c r="B263" s="811"/>
      <c r="C263" s="813"/>
      <c r="D263" s="815"/>
      <c r="E263" s="813"/>
      <c r="F263" s="817"/>
      <c r="G263" s="817"/>
      <c r="H263" s="884"/>
      <c r="I263" s="377" t="str">
        <f>IF('Mapa final SI'!AC266="","",'Mapa final SI'!AC266)</f>
        <v/>
      </c>
      <c r="J263" s="377" t="str">
        <f>IF('Mapa final SI'!AE266="","",'Mapa final SI'!AE266)</f>
        <v/>
      </c>
      <c r="K263" s="377" t="str">
        <f t="shared" si="3"/>
        <v/>
      </c>
      <c r="L263" s="377" t="str">
        <f>IF('Mapa final SI'!AH266="","",'Mapa final SI'!AH266)</f>
        <v/>
      </c>
      <c r="M263" s="321" t="str">
        <f>IF('Mapa final SI'!T266="","",'Mapa final SI'!T266)</f>
        <v/>
      </c>
      <c r="N263" s="375"/>
      <c r="O263" s="375"/>
      <c r="P263" s="375"/>
      <c r="Q263" s="376"/>
    </row>
    <row r="264" spans="1:17" ht="43.5" customHeight="1" x14ac:dyDescent="0.25">
      <c r="A264" s="110" t="s">
        <v>886</v>
      </c>
      <c r="B264" s="811"/>
      <c r="C264" s="813"/>
      <c r="D264" s="815"/>
      <c r="E264" s="813"/>
      <c r="F264" s="817"/>
      <c r="G264" s="817"/>
      <c r="H264" s="885"/>
      <c r="I264" s="377" t="str">
        <f>IF('Mapa final SI'!AC267="","",'Mapa final SI'!AC267)</f>
        <v/>
      </c>
      <c r="J264" s="377" t="str">
        <f>IF('Mapa final SI'!AE267="","",'Mapa final SI'!AE267)</f>
        <v/>
      </c>
      <c r="K264" s="377"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77" t="str">
        <f>IF('Mapa final SI'!AH267="","",'Mapa final SI'!AH267)</f>
        <v/>
      </c>
      <c r="M264" s="321" t="str">
        <f>IF('Mapa final SI'!T267="","",'Mapa final SI'!T267)</f>
        <v/>
      </c>
      <c r="N264" s="375"/>
      <c r="O264" s="375"/>
      <c r="P264" s="375"/>
      <c r="Q264" s="376"/>
    </row>
    <row r="265" spans="1:17" ht="43.5" customHeight="1" x14ac:dyDescent="0.25">
      <c r="A265" s="110" t="s">
        <v>887</v>
      </c>
      <c r="B265" s="810"/>
      <c r="C265" s="812" t="str">
        <f>IF('Mapa final SI'!G268="","",'Mapa final SI'!G268)</f>
        <v/>
      </c>
      <c r="D265" s="814"/>
      <c r="E265" s="812" t="str">
        <f>IF('Mapa final SI'!F268="","",'Mapa final SI'!F268)</f>
        <v/>
      </c>
      <c r="F265" s="816" t="str">
        <f>IF('Mapa final SI'!L268="","",'Mapa final SI'!L268)</f>
        <v/>
      </c>
      <c r="G265" s="816" t="str">
        <f>IF('Mapa final SI'!P268="","",'Mapa final SI'!P268)</f>
        <v/>
      </c>
      <c r="H265" s="884"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77" t="str">
        <f>IF('Mapa final SI'!AC268="","",'Mapa final SI'!AC268)</f>
        <v/>
      </c>
      <c r="J265" s="377" t="str">
        <f>IF('Mapa final SI'!AE268="","",'Mapa final SI'!AE268)</f>
        <v/>
      </c>
      <c r="K265" s="377" t="str">
        <f t="shared" si="4"/>
        <v/>
      </c>
      <c r="L265" s="377" t="str">
        <f>IF('Mapa final SI'!AH268="","",'Mapa final SI'!AH268)</f>
        <v/>
      </c>
      <c r="M265" s="321" t="str">
        <f>IF('Mapa final SI'!T268="","",'Mapa final SI'!T268)</f>
        <v/>
      </c>
      <c r="N265" s="375"/>
      <c r="O265" s="375"/>
      <c r="P265" s="375"/>
      <c r="Q265" s="376"/>
    </row>
    <row r="266" spans="1:17" ht="43.5" customHeight="1" x14ac:dyDescent="0.25">
      <c r="A266" s="110" t="s">
        <v>888</v>
      </c>
      <c r="B266" s="811"/>
      <c r="C266" s="813"/>
      <c r="D266" s="815"/>
      <c r="E266" s="813"/>
      <c r="F266" s="817"/>
      <c r="G266" s="817"/>
      <c r="H266" s="884"/>
      <c r="I266" s="377" t="str">
        <f>IF('Mapa final SI'!AC269="","",'Mapa final SI'!AC269)</f>
        <v/>
      </c>
      <c r="J266" s="377" t="str">
        <f>IF('Mapa final SI'!AE269="","",'Mapa final SI'!AE269)</f>
        <v/>
      </c>
      <c r="K266" s="377" t="str">
        <f t="shared" si="4"/>
        <v/>
      </c>
      <c r="L266" s="377" t="str">
        <f>IF('Mapa final SI'!AH269="","",'Mapa final SI'!AH269)</f>
        <v/>
      </c>
      <c r="M266" s="321" t="str">
        <f>IF('Mapa final SI'!T269="","",'Mapa final SI'!T269)</f>
        <v/>
      </c>
      <c r="N266" s="375"/>
      <c r="O266" s="375"/>
      <c r="P266" s="375"/>
      <c r="Q266" s="376"/>
    </row>
    <row r="267" spans="1:17" ht="43.5" customHeight="1" x14ac:dyDescent="0.25">
      <c r="A267" s="110" t="s">
        <v>889</v>
      </c>
      <c r="B267" s="811"/>
      <c r="C267" s="813"/>
      <c r="D267" s="815"/>
      <c r="E267" s="813"/>
      <c r="F267" s="817"/>
      <c r="G267" s="817"/>
      <c r="H267" s="884"/>
      <c r="I267" s="377" t="str">
        <f>IF('Mapa final SI'!AC270="","",'Mapa final SI'!AC270)</f>
        <v/>
      </c>
      <c r="J267" s="377" t="str">
        <f>IF('Mapa final SI'!AE270="","",'Mapa final SI'!AE270)</f>
        <v/>
      </c>
      <c r="K267" s="377" t="str">
        <f t="shared" si="4"/>
        <v/>
      </c>
      <c r="L267" s="377" t="str">
        <f>IF('Mapa final SI'!AH270="","",'Mapa final SI'!AH270)</f>
        <v/>
      </c>
      <c r="M267" s="321" t="str">
        <f>IF('Mapa final SI'!T270="","",'Mapa final SI'!T270)</f>
        <v/>
      </c>
      <c r="N267" s="375"/>
      <c r="O267" s="375"/>
      <c r="P267" s="375"/>
      <c r="Q267" s="376"/>
    </row>
    <row r="268" spans="1:17" ht="43.5" customHeight="1" x14ac:dyDescent="0.25">
      <c r="A268" s="110" t="s">
        <v>890</v>
      </c>
      <c r="B268" s="811"/>
      <c r="C268" s="813"/>
      <c r="D268" s="815"/>
      <c r="E268" s="813"/>
      <c r="F268" s="817"/>
      <c r="G268" s="817"/>
      <c r="H268" s="884"/>
      <c r="I268" s="377" t="str">
        <f>IF('Mapa final SI'!AC271="","",'Mapa final SI'!AC271)</f>
        <v/>
      </c>
      <c r="J268" s="377" t="str">
        <f>IF('Mapa final SI'!AE271="","",'Mapa final SI'!AE271)</f>
        <v/>
      </c>
      <c r="K268" s="377" t="str">
        <f t="shared" si="4"/>
        <v/>
      </c>
      <c r="L268" s="377" t="str">
        <f>IF('Mapa final SI'!AH271="","",'Mapa final SI'!AH271)</f>
        <v/>
      </c>
      <c r="M268" s="321" t="str">
        <f>IF('Mapa final SI'!T271="","",'Mapa final SI'!T271)</f>
        <v/>
      </c>
      <c r="N268" s="375"/>
      <c r="O268" s="375"/>
      <c r="P268" s="375"/>
      <c r="Q268" s="376"/>
    </row>
    <row r="269" spans="1:17" ht="43.5" customHeight="1" x14ac:dyDescent="0.25">
      <c r="A269" s="110" t="s">
        <v>891</v>
      </c>
      <c r="B269" s="811"/>
      <c r="C269" s="813"/>
      <c r="D269" s="815"/>
      <c r="E269" s="813"/>
      <c r="F269" s="817"/>
      <c r="G269" s="817"/>
      <c r="H269" s="884"/>
      <c r="I269" s="377" t="str">
        <f>IF('Mapa final SI'!AC272="","",'Mapa final SI'!AC272)</f>
        <v/>
      </c>
      <c r="J269" s="377" t="str">
        <f>IF('Mapa final SI'!AE272="","",'Mapa final SI'!AE272)</f>
        <v/>
      </c>
      <c r="K269" s="377" t="str">
        <f t="shared" si="4"/>
        <v/>
      </c>
      <c r="L269" s="377" t="str">
        <f>IF('Mapa final SI'!AH272="","",'Mapa final SI'!AH272)</f>
        <v/>
      </c>
      <c r="M269" s="321" t="str">
        <f>IF('Mapa final SI'!T272="","",'Mapa final SI'!T272)</f>
        <v/>
      </c>
      <c r="N269" s="375"/>
      <c r="O269" s="375"/>
      <c r="P269" s="375"/>
      <c r="Q269" s="376"/>
    </row>
    <row r="270" spans="1:17" ht="43.5" customHeight="1" x14ac:dyDescent="0.25">
      <c r="A270" s="110" t="s">
        <v>892</v>
      </c>
      <c r="B270" s="811"/>
      <c r="C270" s="813"/>
      <c r="D270" s="815"/>
      <c r="E270" s="813"/>
      <c r="F270" s="817"/>
      <c r="G270" s="817"/>
      <c r="H270" s="885"/>
      <c r="I270" s="377" t="str">
        <f>IF('Mapa final SI'!AC273="","",'Mapa final SI'!AC273)</f>
        <v/>
      </c>
      <c r="J270" s="377" t="str">
        <f>IF('Mapa final SI'!AE273="","",'Mapa final SI'!AE273)</f>
        <v/>
      </c>
      <c r="K270" s="377" t="str">
        <f t="shared" si="4"/>
        <v/>
      </c>
      <c r="L270" s="377" t="str">
        <f>IF('Mapa final SI'!AH273="","",'Mapa final SI'!AH273)</f>
        <v/>
      </c>
      <c r="M270" s="321" t="str">
        <f>IF('Mapa final SI'!T273="","",'Mapa final SI'!T273)</f>
        <v/>
      </c>
      <c r="N270" s="375"/>
      <c r="O270" s="375"/>
      <c r="P270" s="375"/>
      <c r="Q270" s="376"/>
    </row>
    <row r="271" spans="1:17" ht="43.5" customHeight="1" x14ac:dyDescent="0.25">
      <c r="A271" s="110" t="s">
        <v>893</v>
      </c>
      <c r="B271" s="810"/>
      <c r="C271" s="812" t="str">
        <f>IF('Mapa final SI'!G274="","",'Mapa final SI'!G274)</f>
        <v/>
      </c>
      <c r="D271" s="814"/>
      <c r="E271" s="812" t="str">
        <f>IF('Mapa final SI'!F274="","",'Mapa final SI'!F274)</f>
        <v/>
      </c>
      <c r="F271" s="816" t="str">
        <f>IF('Mapa final SI'!L274="","",'Mapa final SI'!L274)</f>
        <v/>
      </c>
      <c r="G271" s="816" t="str">
        <f>IF('Mapa final SI'!P274="","",'Mapa final SI'!P274)</f>
        <v/>
      </c>
      <c r="H271" s="884"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77" t="str">
        <f>IF('Mapa final SI'!AC274="","",'Mapa final SI'!AC274)</f>
        <v/>
      </c>
      <c r="J271" s="377" t="str">
        <f>IF('Mapa final SI'!AE274="","",'Mapa final SI'!AE274)</f>
        <v/>
      </c>
      <c r="K271" s="377" t="str">
        <f t="shared" si="4"/>
        <v/>
      </c>
      <c r="L271" s="377" t="str">
        <f>IF('Mapa final SI'!AH274="","",'Mapa final SI'!AH274)</f>
        <v/>
      </c>
      <c r="M271" s="321" t="str">
        <f>IF('Mapa final SI'!T274="","",'Mapa final SI'!T274)</f>
        <v/>
      </c>
      <c r="N271" s="375"/>
      <c r="O271" s="375"/>
      <c r="P271" s="375"/>
      <c r="Q271" s="376"/>
    </row>
    <row r="272" spans="1:17" ht="43.5" customHeight="1" x14ac:dyDescent="0.25">
      <c r="A272" s="110" t="s">
        <v>894</v>
      </c>
      <c r="B272" s="811"/>
      <c r="C272" s="813"/>
      <c r="D272" s="815"/>
      <c r="E272" s="813"/>
      <c r="F272" s="817"/>
      <c r="G272" s="817"/>
      <c r="H272" s="884"/>
      <c r="I272" s="377" t="str">
        <f>IF('Mapa final SI'!AC275="","",'Mapa final SI'!AC275)</f>
        <v/>
      </c>
      <c r="J272" s="377" t="str">
        <f>IF('Mapa final SI'!AE275="","",'Mapa final SI'!AE275)</f>
        <v/>
      </c>
      <c r="K272" s="377" t="str">
        <f t="shared" si="4"/>
        <v/>
      </c>
      <c r="L272" s="377" t="str">
        <f>IF('Mapa final SI'!AH275="","",'Mapa final SI'!AH275)</f>
        <v/>
      </c>
      <c r="M272" s="321" t="str">
        <f>IF('Mapa final SI'!T275="","",'Mapa final SI'!T275)</f>
        <v/>
      </c>
      <c r="N272" s="375"/>
      <c r="O272" s="375"/>
      <c r="P272" s="375"/>
      <c r="Q272" s="376"/>
    </row>
    <row r="273" spans="1:17" ht="43.5" customHeight="1" x14ac:dyDescent="0.25">
      <c r="A273" s="110" t="s">
        <v>895</v>
      </c>
      <c r="B273" s="811"/>
      <c r="C273" s="813"/>
      <c r="D273" s="815"/>
      <c r="E273" s="813"/>
      <c r="F273" s="817"/>
      <c r="G273" s="817"/>
      <c r="H273" s="884"/>
      <c r="I273" s="377" t="str">
        <f>IF('Mapa final SI'!AC276="","",'Mapa final SI'!AC276)</f>
        <v/>
      </c>
      <c r="J273" s="377" t="str">
        <f>IF('Mapa final SI'!AE276="","",'Mapa final SI'!AE276)</f>
        <v/>
      </c>
      <c r="K273" s="377" t="str">
        <f t="shared" si="4"/>
        <v/>
      </c>
      <c r="L273" s="377" t="str">
        <f>IF('Mapa final SI'!AH276="","",'Mapa final SI'!AH276)</f>
        <v/>
      </c>
      <c r="M273" s="321" t="str">
        <f>IF('Mapa final SI'!T276="","",'Mapa final SI'!T276)</f>
        <v/>
      </c>
      <c r="N273" s="375"/>
      <c r="O273" s="375"/>
      <c r="P273" s="375"/>
      <c r="Q273" s="376"/>
    </row>
    <row r="274" spans="1:17" ht="43.5" customHeight="1" x14ac:dyDescent="0.25">
      <c r="A274" s="110" t="s">
        <v>896</v>
      </c>
      <c r="B274" s="811"/>
      <c r="C274" s="813"/>
      <c r="D274" s="815"/>
      <c r="E274" s="813"/>
      <c r="F274" s="817"/>
      <c r="G274" s="817"/>
      <c r="H274" s="884"/>
      <c r="I274" s="377" t="str">
        <f>IF('Mapa final SI'!AC277="","",'Mapa final SI'!AC277)</f>
        <v/>
      </c>
      <c r="J274" s="377" t="str">
        <f>IF('Mapa final SI'!AE277="","",'Mapa final SI'!AE277)</f>
        <v/>
      </c>
      <c r="K274" s="377" t="str">
        <f t="shared" si="4"/>
        <v/>
      </c>
      <c r="L274" s="377" t="str">
        <f>IF('Mapa final SI'!AH277="","",'Mapa final SI'!AH277)</f>
        <v/>
      </c>
      <c r="M274" s="321" t="str">
        <f>IF('Mapa final SI'!T277="","",'Mapa final SI'!T277)</f>
        <v/>
      </c>
      <c r="N274" s="375"/>
      <c r="O274" s="375"/>
      <c r="P274" s="375"/>
      <c r="Q274" s="376"/>
    </row>
    <row r="275" spans="1:17" ht="43.5" customHeight="1" x14ac:dyDescent="0.25">
      <c r="A275" s="110" t="s">
        <v>897</v>
      </c>
      <c r="B275" s="811"/>
      <c r="C275" s="813"/>
      <c r="D275" s="815"/>
      <c r="E275" s="813"/>
      <c r="F275" s="817"/>
      <c r="G275" s="817"/>
      <c r="H275" s="884"/>
      <c r="I275" s="377" t="str">
        <f>IF('Mapa final SI'!AC278="","",'Mapa final SI'!AC278)</f>
        <v/>
      </c>
      <c r="J275" s="377" t="str">
        <f>IF('Mapa final SI'!AE278="","",'Mapa final SI'!AE278)</f>
        <v/>
      </c>
      <c r="K275" s="377" t="str">
        <f t="shared" si="4"/>
        <v/>
      </c>
      <c r="L275" s="377" t="str">
        <f>IF('Mapa final SI'!AH278="","",'Mapa final SI'!AH278)</f>
        <v/>
      </c>
      <c r="M275" s="321" t="str">
        <f>IF('Mapa final SI'!T278="","",'Mapa final SI'!T278)</f>
        <v/>
      </c>
      <c r="N275" s="375"/>
      <c r="O275" s="375"/>
      <c r="P275" s="375"/>
      <c r="Q275" s="376"/>
    </row>
    <row r="276" spans="1:17" ht="43.5" customHeight="1" x14ac:dyDescent="0.25">
      <c r="A276" s="110" t="s">
        <v>898</v>
      </c>
      <c r="B276" s="811"/>
      <c r="C276" s="813"/>
      <c r="D276" s="815"/>
      <c r="E276" s="813"/>
      <c r="F276" s="817"/>
      <c r="G276" s="817"/>
      <c r="H276" s="885"/>
      <c r="I276" s="377" t="str">
        <f>IF('Mapa final SI'!AC279="","",'Mapa final SI'!AC279)</f>
        <v/>
      </c>
      <c r="J276" s="377" t="str">
        <f>IF('Mapa final SI'!AE279="","",'Mapa final SI'!AE279)</f>
        <v/>
      </c>
      <c r="K276" s="377" t="str">
        <f t="shared" si="4"/>
        <v/>
      </c>
      <c r="L276" s="377" t="str">
        <f>IF('Mapa final SI'!AH279="","",'Mapa final SI'!AH279)</f>
        <v/>
      </c>
      <c r="M276" s="321" t="str">
        <f>IF('Mapa final SI'!T279="","",'Mapa final SI'!T279)</f>
        <v/>
      </c>
      <c r="N276" s="375"/>
      <c r="O276" s="375"/>
      <c r="P276" s="375"/>
      <c r="Q276" s="376"/>
    </row>
    <row r="277" spans="1:17" ht="43.5" customHeight="1" x14ac:dyDescent="0.25">
      <c r="A277" s="110" t="s">
        <v>899</v>
      </c>
      <c r="B277" s="810"/>
      <c r="C277" s="812" t="str">
        <f>IF('Mapa final SI'!G280="","",'Mapa final SI'!G280)</f>
        <v/>
      </c>
      <c r="D277" s="814"/>
      <c r="E277" s="812" t="str">
        <f>IF('Mapa final SI'!F280="","",'Mapa final SI'!F280)</f>
        <v/>
      </c>
      <c r="F277" s="816" t="str">
        <f>IF('Mapa final SI'!L280="","",'Mapa final SI'!L280)</f>
        <v/>
      </c>
      <c r="G277" s="816" t="str">
        <f>IF('Mapa final SI'!P280="","",'Mapa final SI'!P280)</f>
        <v/>
      </c>
      <c r="H277" s="884"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77" t="str">
        <f>IF('Mapa final SI'!AC280="","",'Mapa final SI'!AC280)</f>
        <v/>
      </c>
      <c r="J277" s="377" t="str">
        <f>IF('Mapa final SI'!AE280="","",'Mapa final SI'!AE280)</f>
        <v/>
      </c>
      <c r="K277" s="377" t="str">
        <f t="shared" si="4"/>
        <v/>
      </c>
      <c r="L277" s="377" t="str">
        <f>IF('Mapa final SI'!AH280="","",'Mapa final SI'!AH280)</f>
        <v/>
      </c>
      <c r="M277" s="321" t="str">
        <f>IF('Mapa final SI'!T280="","",'Mapa final SI'!T280)</f>
        <v/>
      </c>
      <c r="N277" s="375"/>
      <c r="O277" s="375"/>
      <c r="P277" s="375"/>
      <c r="Q277" s="376"/>
    </row>
    <row r="278" spans="1:17" ht="43.5" customHeight="1" x14ac:dyDescent="0.25">
      <c r="A278" s="110" t="s">
        <v>900</v>
      </c>
      <c r="B278" s="811"/>
      <c r="C278" s="813"/>
      <c r="D278" s="815"/>
      <c r="E278" s="813"/>
      <c r="F278" s="817"/>
      <c r="G278" s="817"/>
      <c r="H278" s="884"/>
      <c r="I278" s="377" t="str">
        <f>IF('Mapa final SI'!AC281="","",'Mapa final SI'!AC281)</f>
        <v/>
      </c>
      <c r="J278" s="377" t="str">
        <f>IF('Mapa final SI'!AE281="","",'Mapa final SI'!AE281)</f>
        <v/>
      </c>
      <c r="K278" s="377" t="str">
        <f t="shared" si="4"/>
        <v/>
      </c>
      <c r="L278" s="377" t="str">
        <f>IF('Mapa final SI'!AH281="","",'Mapa final SI'!AH281)</f>
        <v/>
      </c>
      <c r="M278" s="321" t="str">
        <f>IF('Mapa final SI'!T281="","",'Mapa final SI'!T281)</f>
        <v/>
      </c>
      <c r="N278" s="375"/>
      <c r="O278" s="375"/>
      <c r="P278" s="375"/>
      <c r="Q278" s="376"/>
    </row>
    <row r="279" spans="1:17" ht="43.5" customHeight="1" x14ac:dyDescent="0.25">
      <c r="A279" s="110" t="s">
        <v>901</v>
      </c>
      <c r="B279" s="811"/>
      <c r="C279" s="813"/>
      <c r="D279" s="815"/>
      <c r="E279" s="813"/>
      <c r="F279" s="817"/>
      <c r="G279" s="817"/>
      <c r="H279" s="884"/>
      <c r="I279" s="377" t="str">
        <f>IF('Mapa final SI'!AC282="","",'Mapa final SI'!AC282)</f>
        <v/>
      </c>
      <c r="J279" s="377" t="str">
        <f>IF('Mapa final SI'!AE282="","",'Mapa final SI'!AE282)</f>
        <v/>
      </c>
      <c r="K279" s="377" t="str">
        <f t="shared" si="4"/>
        <v/>
      </c>
      <c r="L279" s="377" t="str">
        <f>IF('Mapa final SI'!AH282="","",'Mapa final SI'!AH282)</f>
        <v/>
      </c>
      <c r="M279" s="321" t="str">
        <f>IF('Mapa final SI'!T282="","",'Mapa final SI'!T282)</f>
        <v/>
      </c>
      <c r="N279" s="375"/>
      <c r="O279" s="375"/>
      <c r="P279" s="375"/>
      <c r="Q279" s="376"/>
    </row>
    <row r="280" spans="1:17" ht="43.5" customHeight="1" x14ac:dyDescent="0.25">
      <c r="A280" s="110" t="s">
        <v>902</v>
      </c>
      <c r="B280" s="811"/>
      <c r="C280" s="813"/>
      <c r="D280" s="815"/>
      <c r="E280" s="813"/>
      <c r="F280" s="817"/>
      <c r="G280" s="817"/>
      <c r="H280" s="884"/>
      <c r="I280" s="377" t="str">
        <f>IF('Mapa final SI'!AC283="","",'Mapa final SI'!AC283)</f>
        <v/>
      </c>
      <c r="J280" s="377" t="str">
        <f>IF('Mapa final SI'!AE283="","",'Mapa final SI'!AE283)</f>
        <v/>
      </c>
      <c r="K280" s="377" t="str">
        <f t="shared" si="4"/>
        <v/>
      </c>
      <c r="L280" s="377" t="str">
        <f>IF('Mapa final SI'!AH283="","",'Mapa final SI'!AH283)</f>
        <v/>
      </c>
      <c r="M280" s="321" t="str">
        <f>IF('Mapa final SI'!T283="","",'Mapa final SI'!T283)</f>
        <v/>
      </c>
      <c r="N280" s="375"/>
      <c r="O280" s="375"/>
      <c r="P280" s="375"/>
      <c r="Q280" s="376"/>
    </row>
    <row r="281" spans="1:17" ht="43.5" customHeight="1" x14ac:dyDescent="0.25">
      <c r="A281" s="110" t="s">
        <v>903</v>
      </c>
      <c r="B281" s="811"/>
      <c r="C281" s="813"/>
      <c r="D281" s="815"/>
      <c r="E281" s="813"/>
      <c r="F281" s="817"/>
      <c r="G281" s="817"/>
      <c r="H281" s="884"/>
      <c r="I281" s="377" t="str">
        <f>IF('Mapa final SI'!AC284="","",'Mapa final SI'!AC284)</f>
        <v/>
      </c>
      <c r="J281" s="377" t="str">
        <f>IF('Mapa final SI'!AE284="","",'Mapa final SI'!AE284)</f>
        <v/>
      </c>
      <c r="K281" s="377" t="str">
        <f t="shared" si="4"/>
        <v/>
      </c>
      <c r="L281" s="377" t="str">
        <f>IF('Mapa final SI'!AH284="","",'Mapa final SI'!AH284)</f>
        <v/>
      </c>
      <c r="M281" s="321" t="str">
        <f>IF('Mapa final SI'!T284="","",'Mapa final SI'!T284)</f>
        <v/>
      </c>
      <c r="N281" s="375"/>
      <c r="O281" s="375"/>
      <c r="P281" s="375"/>
      <c r="Q281" s="376"/>
    </row>
    <row r="282" spans="1:17" ht="43.5" customHeight="1" x14ac:dyDescent="0.25">
      <c r="A282" s="110" t="s">
        <v>904</v>
      </c>
      <c r="B282" s="811"/>
      <c r="C282" s="813"/>
      <c r="D282" s="815"/>
      <c r="E282" s="813"/>
      <c r="F282" s="817"/>
      <c r="G282" s="817"/>
      <c r="H282" s="885"/>
      <c r="I282" s="377" t="str">
        <f>IF('Mapa final SI'!AC285="","",'Mapa final SI'!AC285)</f>
        <v/>
      </c>
      <c r="J282" s="377" t="str">
        <f>IF('Mapa final SI'!AE285="","",'Mapa final SI'!AE285)</f>
        <v/>
      </c>
      <c r="K282" s="377" t="str">
        <f t="shared" si="4"/>
        <v/>
      </c>
      <c r="L282" s="377" t="str">
        <f>IF('Mapa final SI'!AH285="","",'Mapa final SI'!AH285)</f>
        <v/>
      </c>
      <c r="M282" s="321" t="str">
        <f>IF('Mapa final SI'!T285="","",'Mapa final SI'!T285)</f>
        <v/>
      </c>
      <c r="N282" s="375"/>
      <c r="O282" s="375"/>
      <c r="P282" s="375"/>
      <c r="Q282" s="376"/>
    </row>
    <row r="283" spans="1:17" ht="43.5" customHeight="1" x14ac:dyDescent="0.25">
      <c r="A283" s="110" t="s">
        <v>905</v>
      </c>
      <c r="B283" s="810"/>
      <c r="C283" s="812" t="str">
        <f>IF('Mapa final SI'!G286="","",'Mapa final SI'!G286)</f>
        <v/>
      </c>
      <c r="D283" s="814"/>
      <c r="E283" s="812" t="str">
        <f>IF('Mapa final SI'!F286="","",'Mapa final SI'!F286)</f>
        <v/>
      </c>
      <c r="F283" s="816" t="str">
        <f>IF('Mapa final SI'!L286="","",'Mapa final SI'!L286)</f>
        <v/>
      </c>
      <c r="G283" s="816" t="str">
        <f>IF('Mapa final SI'!P286="","",'Mapa final SI'!P286)</f>
        <v/>
      </c>
      <c r="H283" s="884"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77" t="str">
        <f>IF('Mapa final SI'!AC286="","",'Mapa final SI'!AC286)</f>
        <v/>
      </c>
      <c r="J283" s="377" t="str">
        <f>IF('Mapa final SI'!AE286="","",'Mapa final SI'!AE286)</f>
        <v/>
      </c>
      <c r="K283" s="377" t="str">
        <f t="shared" si="4"/>
        <v/>
      </c>
      <c r="L283" s="377" t="str">
        <f>IF('Mapa final SI'!AH286="","",'Mapa final SI'!AH286)</f>
        <v/>
      </c>
      <c r="M283" s="321" t="str">
        <f>IF('Mapa final SI'!T286="","",'Mapa final SI'!T286)</f>
        <v/>
      </c>
      <c r="N283" s="375"/>
      <c r="O283" s="375"/>
      <c r="P283" s="375"/>
      <c r="Q283" s="376"/>
    </row>
    <row r="284" spans="1:17" ht="43.5" customHeight="1" x14ac:dyDescent="0.25">
      <c r="A284" s="110" t="s">
        <v>906</v>
      </c>
      <c r="B284" s="811"/>
      <c r="C284" s="813"/>
      <c r="D284" s="815"/>
      <c r="E284" s="813"/>
      <c r="F284" s="817"/>
      <c r="G284" s="817"/>
      <c r="H284" s="884"/>
      <c r="I284" s="377" t="str">
        <f>IF('Mapa final SI'!AC287="","",'Mapa final SI'!AC287)</f>
        <v/>
      </c>
      <c r="J284" s="377" t="str">
        <f>IF('Mapa final SI'!AE287="","",'Mapa final SI'!AE287)</f>
        <v/>
      </c>
      <c r="K284" s="377" t="str">
        <f t="shared" si="4"/>
        <v/>
      </c>
      <c r="L284" s="377" t="str">
        <f>IF('Mapa final SI'!AH287="","",'Mapa final SI'!AH287)</f>
        <v/>
      </c>
      <c r="M284" s="321" t="str">
        <f>IF('Mapa final SI'!T287="","",'Mapa final SI'!T287)</f>
        <v/>
      </c>
      <c r="N284" s="375"/>
      <c r="O284" s="375"/>
      <c r="P284" s="375"/>
      <c r="Q284" s="376"/>
    </row>
    <row r="285" spans="1:17" ht="43.5" customHeight="1" x14ac:dyDescent="0.25">
      <c r="A285" s="110" t="s">
        <v>907</v>
      </c>
      <c r="B285" s="811"/>
      <c r="C285" s="813"/>
      <c r="D285" s="815"/>
      <c r="E285" s="813"/>
      <c r="F285" s="817"/>
      <c r="G285" s="817"/>
      <c r="H285" s="884"/>
      <c r="I285" s="377" t="str">
        <f>IF('Mapa final SI'!AC288="","",'Mapa final SI'!AC288)</f>
        <v/>
      </c>
      <c r="J285" s="377" t="str">
        <f>IF('Mapa final SI'!AE288="","",'Mapa final SI'!AE288)</f>
        <v/>
      </c>
      <c r="K285" s="377" t="str">
        <f t="shared" si="4"/>
        <v/>
      </c>
      <c r="L285" s="377" t="str">
        <f>IF('Mapa final SI'!AH288="","",'Mapa final SI'!AH288)</f>
        <v/>
      </c>
      <c r="M285" s="321" t="str">
        <f>IF('Mapa final SI'!T288="","",'Mapa final SI'!T288)</f>
        <v/>
      </c>
      <c r="N285" s="375"/>
      <c r="O285" s="375"/>
      <c r="P285" s="375"/>
      <c r="Q285" s="376"/>
    </row>
    <row r="286" spans="1:17" ht="43.5" customHeight="1" x14ac:dyDescent="0.25">
      <c r="A286" s="110" t="s">
        <v>908</v>
      </c>
      <c r="B286" s="811"/>
      <c r="C286" s="813"/>
      <c r="D286" s="815"/>
      <c r="E286" s="813"/>
      <c r="F286" s="817"/>
      <c r="G286" s="817"/>
      <c r="H286" s="884"/>
      <c r="I286" s="377" t="str">
        <f>IF('Mapa final SI'!AC289="","",'Mapa final SI'!AC289)</f>
        <v/>
      </c>
      <c r="J286" s="377" t="str">
        <f>IF('Mapa final SI'!AE289="","",'Mapa final SI'!AE289)</f>
        <v/>
      </c>
      <c r="K286" s="377" t="str">
        <f t="shared" si="4"/>
        <v/>
      </c>
      <c r="L286" s="377" t="str">
        <f>IF('Mapa final SI'!AH289="","",'Mapa final SI'!AH289)</f>
        <v/>
      </c>
      <c r="M286" s="321" t="str">
        <f>IF('Mapa final SI'!T289="","",'Mapa final SI'!T289)</f>
        <v/>
      </c>
      <c r="N286" s="375"/>
      <c r="O286" s="375"/>
      <c r="P286" s="375"/>
      <c r="Q286" s="376"/>
    </row>
    <row r="287" spans="1:17" ht="43.5" customHeight="1" x14ac:dyDescent="0.25">
      <c r="A287" s="110" t="s">
        <v>909</v>
      </c>
      <c r="B287" s="811"/>
      <c r="C287" s="813"/>
      <c r="D287" s="815"/>
      <c r="E287" s="813"/>
      <c r="F287" s="817"/>
      <c r="G287" s="817"/>
      <c r="H287" s="884"/>
      <c r="I287" s="377" t="str">
        <f>IF('Mapa final SI'!AC290="","",'Mapa final SI'!AC290)</f>
        <v/>
      </c>
      <c r="J287" s="377" t="str">
        <f>IF('Mapa final SI'!AE290="","",'Mapa final SI'!AE290)</f>
        <v/>
      </c>
      <c r="K287" s="377" t="str">
        <f t="shared" si="4"/>
        <v/>
      </c>
      <c r="L287" s="377" t="str">
        <f>IF('Mapa final SI'!AH290="","",'Mapa final SI'!AH290)</f>
        <v/>
      </c>
      <c r="M287" s="321" t="str">
        <f>IF('Mapa final SI'!T290="","",'Mapa final SI'!T290)</f>
        <v/>
      </c>
      <c r="N287" s="375"/>
      <c r="O287" s="375"/>
      <c r="P287" s="375"/>
      <c r="Q287" s="376"/>
    </row>
    <row r="288" spans="1:17" ht="43.5" customHeight="1" x14ac:dyDescent="0.25">
      <c r="A288" s="110" t="s">
        <v>910</v>
      </c>
      <c r="B288" s="811"/>
      <c r="C288" s="813"/>
      <c r="D288" s="815"/>
      <c r="E288" s="813"/>
      <c r="F288" s="817"/>
      <c r="G288" s="817"/>
      <c r="H288" s="885"/>
      <c r="I288" s="377" t="str">
        <f>IF('Mapa final SI'!AC291="","",'Mapa final SI'!AC291)</f>
        <v/>
      </c>
      <c r="J288" s="377" t="str">
        <f>IF('Mapa final SI'!AE291="","",'Mapa final SI'!AE291)</f>
        <v/>
      </c>
      <c r="K288" s="377" t="str">
        <f t="shared" si="4"/>
        <v/>
      </c>
      <c r="L288" s="377" t="str">
        <f>IF('Mapa final SI'!AH291="","",'Mapa final SI'!AH291)</f>
        <v/>
      </c>
      <c r="M288" s="321" t="str">
        <f>IF('Mapa final SI'!T291="","",'Mapa final SI'!T291)</f>
        <v/>
      </c>
      <c r="N288" s="375"/>
      <c r="O288" s="375"/>
      <c r="P288" s="375"/>
      <c r="Q288" s="376"/>
    </row>
    <row r="289" spans="1:17" ht="43.5" customHeight="1" x14ac:dyDescent="0.25">
      <c r="A289" s="110" t="s">
        <v>911</v>
      </c>
      <c r="B289" s="810"/>
      <c r="C289" s="812" t="str">
        <f>IF('Mapa final SI'!G292="","",'Mapa final SI'!G292)</f>
        <v/>
      </c>
      <c r="D289" s="814"/>
      <c r="E289" s="812" t="str">
        <f>IF('Mapa final SI'!F292="","",'Mapa final SI'!F292)</f>
        <v/>
      </c>
      <c r="F289" s="816" t="str">
        <f>IF('Mapa final SI'!L292="","",'Mapa final SI'!L292)</f>
        <v/>
      </c>
      <c r="G289" s="816" t="str">
        <f>IF('Mapa final SI'!P292="","",'Mapa final SI'!P292)</f>
        <v/>
      </c>
      <c r="H289" s="884"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77" t="str">
        <f>IF('Mapa final SI'!AC292="","",'Mapa final SI'!AC292)</f>
        <v/>
      </c>
      <c r="J289" s="377" t="str">
        <f>IF('Mapa final SI'!AE292="","",'Mapa final SI'!AE292)</f>
        <v/>
      </c>
      <c r="K289" s="377" t="str">
        <f t="shared" si="4"/>
        <v/>
      </c>
      <c r="L289" s="377" t="str">
        <f>IF('Mapa final SI'!AH292="","",'Mapa final SI'!AH292)</f>
        <v/>
      </c>
      <c r="M289" s="321" t="str">
        <f>IF('Mapa final SI'!T292="","",'Mapa final SI'!T292)</f>
        <v/>
      </c>
      <c r="N289" s="375"/>
      <c r="O289" s="375"/>
      <c r="P289" s="375"/>
      <c r="Q289" s="376"/>
    </row>
    <row r="290" spans="1:17" ht="43.5" customHeight="1" x14ac:dyDescent="0.25">
      <c r="A290" s="110" t="s">
        <v>912</v>
      </c>
      <c r="B290" s="811"/>
      <c r="C290" s="813"/>
      <c r="D290" s="815"/>
      <c r="E290" s="813"/>
      <c r="F290" s="817"/>
      <c r="G290" s="817"/>
      <c r="H290" s="884"/>
      <c r="I290" s="377" t="str">
        <f>IF('Mapa final SI'!AC293="","",'Mapa final SI'!AC293)</f>
        <v/>
      </c>
      <c r="J290" s="377" t="str">
        <f>IF('Mapa final SI'!AE293="","",'Mapa final SI'!AE293)</f>
        <v/>
      </c>
      <c r="K290" s="377" t="str">
        <f t="shared" si="4"/>
        <v/>
      </c>
      <c r="L290" s="377" t="str">
        <f>IF('Mapa final SI'!AH293="","",'Mapa final SI'!AH293)</f>
        <v/>
      </c>
      <c r="M290" s="321" t="str">
        <f>IF('Mapa final SI'!T293="","",'Mapa final SI'!T293)</f>
        <v/>
      </c>
      <c r="N290" s="375"/>
      <c r="O290" s="375"/>
      <c r="P290" s="375"/>
      <c r="Q290" s="376"/>
    </row>
    <row r="291" spans="1:17" ht="43.5" customHeight="1" x14ac:dyDescent="0.25">
      <c r="A291" s="110" t="s">
        <v>913</v>
      </c>
      <c r="B291" s="811"/>
      <c r="C291" s="813"/>
      <c r="D291" s="815"/>
      <c r="E291" s="813"/>
      <c r="F291" s="817"/>
      <c r="G291" s="817"/>
      <c r="H291" s="884"/>
      <c r="I291" s="377" t="str">
        <f>IF('Mapa final SI'!AC294="","",'Mapa final SI'!AC294)</f>
        <v/>
      </c>
      <c r="J291" s="377" t="str">
        <f>IF('Mapa final SI'!AE294="","",'Mapa final SI'!AE294)</f>
        <v/>
      </c>
      <c r="K291" s="377" t="str">
        <f t="shared" si="4"/>
        <v/>
      </c>
      <c r="L291" s="377" t="str">
        <f>IF('Mapa final SI'!AH294="","",'Mapa final SI'!AH294)</f>
        <v/>
      </c>
      <c r="M291" s="321" t="str">
        <f>IF('Mapa final SI'!T294="","",'Mapa final SI'!T294)</f>
        <v/>
      </c>
      <c r="N291" s="375"/>
      <c r="O291" s="375"/>
      <c r="P291" s="375"/>
      <c r="Q291" s="376"/>
    </row>
    <row r="292" spans="1:17" ht="43.5" customHeight="1" x14ac:dyDescent="0.25">
      <c r="A292" s="110" t="s">
        <v>914</v>
      </c>
      <c r="B292" s="811"/>
      <c r="C292" s="813"/>
      <c r="D292" s="815"/>
      <c r="E292" s="813"/>
      <c r="F292" s="817"/>
      <c r="G292" s="817"/>
      <c r="H292" s="884"/>
      <c r="I292" s="377" t="str">
        <f>IF('Mapa final SI'!AC295="","",'Mapa final SI'!AC295)</f>
        <v/>
      </c>
      <c r="J292" s="377" t="str">
        <f>IF('Mapa final SI'!AE295="","",'Mapa final SI'!AE295)</f>
        <v/>
      </c>
      <c r="K292" s="377" t="str">
        <f t="shared" si="4"/>
        <v/>
      </c>
      <c r="L292" s="377" t="str">
        <f>IF('Mapa final SI'!AH295="","",'Mapa final SI'!AH295)</f>
        <v/>
      </c>
      <c r="M292" s="321" t="str">
        <f>IF('Mapa final SI'!T295="","",'Mapa final SI'!T295)</f>
        <v/>
      </c>
      <c r="N292" s="375"/>
      <c r="O292" s="375"/>
      <c r="P292" s="375"/>
      <c r="Q292" s="376"/>
    </row>
    <row r="293" spans="1:17" ht="43.5" customHeight="1" x14ac:dyDescent="0.25">
      <c r="A293" s="110" t="s">
        <v>915</v>
      </c>
      <c r="B293" s="811"/>
      <c r="C293" s="813"/>
      <c r="D293" s="815"/>
      <c r="E293" s="813"/>
      <c r="F293" s="817"/>
      <c r="G293" s="817"/>
      <c r="H293" s="884"/>
      <c r="I293" s="377" t="str">
        <f>IF('Mapa final SI'!AC296="","",'Mapa final SI'!AC296)</f>
        <v/>
      </c>
      <c r="J293" s="377" t="str">
        <f>IF('Mapa final SI'!AE296="","",'Mapa final SI'!AE296)</f>
        <v/>
      </c>
      <c r="K293" s="377" t="str">
        <f t="shared" si="4"/>
        <v/>
      </c>
      <c r="L293" s="377" t="str">
        <f>IF('Mapa final SI'!AH296="","",'Mapa final SI'!AH296)</f>
        <v/>
      </c>
      <c r="M293" s="321" t="str">
        <f>IF('Mapa final SI'!T296="","",'Mapa final SI'!T296)</f>
        <v/>
      </c>
      <c r="N293" s="375"/>
      <c r="O293" s="375"/>
      <c r="P293" s="375"/>
      <c r="Q293" s="376"/>
    </row>
    <row r="294" spans="1:17" ht="43.5" customHeight="1" x14ac:dyDescent="0.25">
      <c r="A294" s="110" t="s">
        <v>916</v>
      </c>
      <c r="B294" s="811"/>
      <c r="C294" s="813"/>
      <c r="D294" s="815"/>
      <c r="E294" s="813"/>
      <c r="F294" s="817"/>
      <c r="G294" s="817"/>
      <c r="H294" s="885"/>
      <c r="I294" s="377" t="str">
        <f>IF('Mapa final SI'!AC297="","",'Mapa final SI'!AC297)</f>
        <v/>
      </c>
      <c r="J294" s="377" t="str">
        <f>IF('Mapa final SI'!AE297="","",'Mapa final SI'!AE297)</f>
        <v/>
      </c>
      <c r="K294" s="377" t="str">
        <f t="shared" si="4"/>
        <v/>
      </c>
      <c r="L294" s="377" t="str">
        <f>IF('Mapa final SI'!AH297="","",'Mapa final SI'!AH297)</f>
        <v/>
      </c>
      <c r="M294" s="321" t="str">
        <f>IF('Mapa final SI'!T297="","",'Mapa final SI'!T297)</f>
        <v/>
      </c>
      <c r="N294" s="375"/>
      <c r="O294" s="375"/>
      <c r="P294" s="375"/>
      <c r="Q294" s="376"/>
    </row>
    <row r="295" spans="1:17" ht="43.5" customHeight="1" x14ac:dyDescent="0.25">
      <c r="A295" s="110" t="s">
        <v>917</v>
      </c>
      <c r="B295" s="810"/>
      <c r="C295" s="812" t="str">
        <f>IF('Mapa final SI'!G298="","",'Mapa final SI'!G298)</f>
        <v/>
      </c>
      <c r="D295" s="814"/>
      <c r="E295" s="812" t="str">
        <f>IF('Mapa final SI'!F298="","",'Mapa final SI'!F298)</f>
        <v/>
      </c>
      <c r="F295" s="816" t="str">
        <f>IF('Mapa final SI'!L298="","",'Mapa final SI'!L298)</f>
        <v/>
      </c>
      <c r="G295" s="816" t="str">
        <f>IF('Mapa final SI'!P298="","",'Mapa final SI'!P298)</f>
        <v/>
      </c>
      <c r="H295" s="884"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77" t="str">
        <f>IF('Mapa final SI'!AC298="","",'Mapa final SI'!AC298)</f>
        <v/>
      </c>
      <c r="J295" s="377" t="str">
        <f>IF('Mapa final SI'!AE298="","",'Mapa final SI'!AE298)</f>
        <v/>
      </c>
      <c r="K295" s="377" t="str">
        <f t="shared" si="4"/>
        <v/>
      </c>
      <c r="L295" s="377" t="str">
        <f>IF('Mapa final SI'!AH298="","",'Mapa final SI'!AH298)</f>
        <v/>
      </c>
      <c r="M295" s="321" t="str">
        <f>IF('Mapa final SI'!T298="","",'Mapa final SI'!T298)</f>
        <v/>
      </c>
      <c r="N295" s="375"/>
      <c r="O295" s="375"/>
      <c r="P295" s="375"/>
      <c r="Q295" s="376"/>
    </row>
    <row r="296" spans="1:17" ht="43.5" customHeight="1" x14ac:dyDescent="0.25">
      <c r="A296" s="110" t="s">
        <v>918</v>
      </c>
      <c r="B296" s="811"/>
      <c r="C296" s="813"/>
      <c r="D296" s="815"/>
      <c r="E296" s="813"/>
      <c r="F296" s="817"/>
      <c r="G296" s="817"/>
      <c r="H296" s="884"/>
      <c r="I296" s="377" t="str">
        <f>IF('Mapa final SI'!AC299="","",'Mapa final SI'!AC299)</f>
        <v/>
      </c>
      <c r="J296" s="377" t="str">
        <f>IF('Mapa final SI'!AE299="","",'Mapa final SI'!AE299)</f>
        <v/>
      </c>
      <c r="K296" s="377" t="str">
        <f t="shared" si="4"/>
        <v/>
      </c>
      <c r="L296" s="377" t="str">
        <f>IF('Mapa final SI'!AH299="","",'Mapa final SI'!AH299)</f>
        <v/>
      </c>
      <c r="M296" s="321" t="str">
        <f>IF('Mapa final SI'!T299="","",'Mapa final SI'!T299)</f>
        <v/>
      </c>
      <c r="N296" s="375"/>
      <c r="O296" s="375"/>
      <c r="P296" s="375"/>
      <c r="Q296" s="376"/>
    </row>
    <row r="297" spans="1:17" ht="43.5" customHeight="1" x14ac:dyDescent="0.25">
      <c r="A297" s="110" t="s">
        <v>919</v>
      </c>
      <c r="B297" s="811"/>
      <c r="C297" s="813"/>
      <c r="D297" s="815"/>
      <c r="E297" s="813"/>
      <c r="F297" s="817"/>
      <c r="G297" s="817"/>
      <c r="H297" s="884"/>
      <c r="I297" s="377" t="str">
        <f>IF('Mapa final SI'!AC300="","",'Mapa final SI'!AC300)</f>
        <v/>
      </c>
      <c r="J297" s="377" t="str">
        <f>IF('Mapa final SI'!AE300="","",'Mapa final SI'!AE300)</f>
        <v/>
      </c>
      <c r="K297" s="377" t="str">
        <f t="shared" si="4"/>
        <v/>
      </c>
      <c r="L297" s="377" t="str">
        <f>IF('Mapa final SI'!AH300="","",'Mapa final SI'!AH300)</f>
        <v/>
      </c>
      <c r="M297" s="321" t="str">
        <f>IF('Mapa final SI'!T300="","",'Mapa final SI'!T300)</f>
        <v/>
      </c>
      <c r="N297" s="375"/>
      <c r="O297" s="375"/>
      <c r="P297" s="375"/>
      <c r="Q297" s="376"/>
    </row>
    <row r="298" spans="1:17" ht="43.5" customHeight="1" x14ac:dyDescent="0.25">
      <c r="A298" s="110" t="s">
        <v>920</v>
      </c>
      <c r="B298" s="811"/>
      <c r="C298" s="813"/>
      <c r="D298" s="815"/>
      <c r="E298" s="813"/>
      <c r="F298" s="817"/>
      <c r="G298" s="817"/>
      <c r="H298" s="884"/>
      <c r="I298" s="377" t="str">
        <f>IF('Mapa final SI'!AC301="","",'Mapa final SI'!AC301)</f>
        <v/>
      </c>
      <c r="J298" s="377" t="str">
        <f>IF('Mapa final SI'!AE301="","",'Mapa final SI'!AE301)</f>
        <v/>
      </c>
      <c r="K298" s="377" t="str">
        <f t="shared" si="4"/>
        <v/>
      </c>
      <c r="L298" s="377" t="str">
        <f>IF('Mapa final SI'!AH301="","",'Mapa final SI'!AH301)</f>
        <v/>
      </c>
      <c r="M298" s="321" t="str">
        <f>IF('Mapa final SI'!T301="","",'Mapa final SI'!T301)</f>
        <v/>
      </c>
      <c r="N298" s="375"/>
      <c r="O298" s="375"/>
      <c r="P298" s="375"/>
      <c r="Q298" s="376"/>
    </row>
    <row r="299" spans="1:17" ht="43.5" customHeight="1" x14ac:dyDescent="0.25">
      <c r="A299" s="110" t="s">
        <v>921</v>
      </c>
      <c r="B299" s="811"/>
      <c r="C299" s="813"/>
      <c r="D299" s="815"/>
      <c r="E299" s="813"/>
      <c r="F299" s="817"/>
      <c r="G299" s="817"/>
      <c r="H299" s="884"/>
      <c r="I299" s="377" t="str">
        <f>IF('Mapa final SI'!AC302="","",'Mapa final SI'!AC302)</f>
        <v/>
      </c>
      <c r="J299" s="377" t="str">
        <f>IF('Mapa final SI'!AE302="","",'Mapa final SI'!AE302)</f>
        <v/>
      </c>
      <c r="K299" s="377" t="str">
        <f t="shared" si="4"/>
        <v/>
      </c>
      <c r="L299" s="377" t="str">
        <f>IF('Mapa final SI'!AH302="","",'Mapa final SI'!AH302)</f>
        <v/>
      </c>
      <c r="M299" s="321" t="str">
        <f>IF('Mapa final SI'!T302="","",'Mapa final SI'!T302)</f>
        <v/>
      </c>
      <c r="N299" s="375"/>
      <c r="O299" s="375"/>
      <c r="P299" s="375"/>
      <c r="Q299" s="376"/>
    </row>
    <row r="300" spans="1:17" ht="43.5" customHeight="1" x14ac:dyDescent="0.25">
      <c r="A300" s="110" t="s">
        <v>922</v>
      </c>
      <c r="B300" s="811"/>
      <c r="C300" s="813"/>
      <c r="D300" s="815"/>
      <c r="E300" s="813"/>
      <c r="F300" s="817"/>
      <c r="G300" s="817"/>
      <c r="H300" s="885"/>
      <c r="I300" s="377" t="str">
        <f>IF('Mapa final SI'!AC303="","",'Mapa final SI'!AC303)</f>
        <v/>
      </c>
      <c r="J300" s="377" t="str">
        <f>IF('Mapa final SI'!AE303="","",'Mapa final SI'!AE303)</f>
        <v/>
      </c>
      <c r="K300" s="377" t="str">
        <f t="shared" si="4"/>
        <v/>
      </c>
      <c r="L300" s="377" t="str">
        <f>IF('Mapa final SI'!AH303="","",'Mapa final SI'!AH303)</f>
        <v/>
      </c>
      <c r="M300" s="321" t="str">
        <f>IF('Mapa final SI'!T303="","",'Mapa final SI'!T303)</f>
        <v/>
      </c>
      <c r="N300" s="375"/>
      <c r="O300" s="375"/>
      <c r="P300" s="375"/>
      <c r="Q300" s="376"/>
    </row>
    <row r="301" spans="1:17" ht="43.5" customHeight="1" x14ac:dyDescent="0.25">
      <c r="A301" s="110" t="s">
        <v>923</v>
      </c>
      <c r="B301" s="810"/>
      <c r="C301" s="812" t="str">
        <f>IF('Mapa final SI'!G304="","",'Mapa final SI'!G304)</f>
        <v/>
      </c>
      <c r="D301" s="814"/>
      <c r="E301" s="812" t="str">
        <f>IF('Mapa final SI'!F304="","",'Mapa final SI'!F304)</f>
        <v/>
      </c>
      <c r="F301" s="816" t="str">
        <f>IF('Mapa final SI'!L304="","",'Mapa final SI'!L304)</f>
        <v/>
      </c>
      <c r="G301" s="816" t="str">
        <f>IF('Mapa final SI'!P304="","",'Mapa final SI'!P304)</f>
        <v/>
      </c>
      <c r="H301" s="884"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77" t="str">
        <f>IF('Mapa final SI'!AC304="","",'Mapa final SI'!AC304)</f>
        <v/>
      </c>
      <c r="J301" s="377" t="str">
        <f>IF('Mapa final SI'!AE304="","",'Mapa final SI'!AE304)</f>
        <v/>
      </c>
      <c r="K301" s="377" t="str">
        <f t="shared" si="4"/>
        <v/>
      </c>
      <c r="L301" s="377" t="str">
        <f>IF('Mapa final SI'!AH304="","",'Mapa final SI'!AH304)</f>
        <v/>
      </c>
      <c r="M301" s="321" t="str">
        <f>IF('Mapa final SI'!T304="","",'Mapa final SI'!T304)</f>
        <v/>
      </c>
      <c r="N301" s="375"/>
      <c r="O301" s="375"/>
      <c r="P301" s="375"/>
      <c r="Q301" s="376"/>
    </row>
    <row r="302" spans="1:17" ht="43.5" customHeight="1" x14ac:dyDescent="0.25">
      <c r="A302" s="110" t="s">
        <v>924</v>
      </c>
      <c r="B302" s="811"/>
      <c r="C302" s="813"/>
      <c r="D302" s="815"/>
      <c r="E302" s="813"/>
      <c r="F302" s="817"/>
      <c r="G302" s="817"/>
      <c r="H302" s="884"/>
      <c r="I302" s="377" t="str">
        <f>IF('Mapa final SI'!AC305="","",'Mapa final SI'!AC305)</f>
        <v/>
      </c>
      <c r="J302" s="377" t="str">
        <f>IF('Mapa final SI'!AE305="","",'Mapa final SI'!AE305)</f>
        <v/>
      </c>
      <c r="K302" s="377" t="str">
        <f t="shared" si="4"/>
        <v/>
      </c>
      <c r="L302" s="377" t="str">
        <f>IF('Mapa final SI'!AH305="","",'Mapa final SI'!AH305)</f>
        <v/>
      </c>
      <c r="M302" s="321" t="str">
        <f>IF('Mapa final SI'!T305="","",'Mapa final SI'!T305)</f>
        <v/>
      </c>
      <c r="N302" s="375"/>
      <c r="O302" s="375"/>
      <c r="P302" s="375"/>
      <c r="Q302" s="376"/>
    </row>
    <row r="303" spans="1:17" ht="43.5" customHeight="1" x14ac:dyDescent="0.25">
      <c r="A303" s="110" t="s">
        <v>925</v>
      </c>
      <c r="B303" s="811"/>
      <c r="C303" s="813"/>
      <c r="D303" s="815"/>
      <c r="E303" s="813"/>
      <c r="F303" s="817"/>
      <c r="G303" s="817"/>
      <c r="H303" s="884"/>
      <c r="I303" s="377" t="str">
        <f>IF('Mapa final SI'!AC306="","",'Mapa final SI'!AC306)</f>
        <v/>
      </c>
      <c r="J303" s="377" t="str">
        <f>IF('Mapa final SI'!AE306="","",'Mapa final SI'!AE306)</f>
        <v/>
      </c>
      <c r="K303" s="377" t="str">
        <f t="shared" si="4"/>
        <v/>
      </c>
      <c r="L303" s="377" t="str">
        <f>IF('Mapa final SI'!AH306="","",'Mapa final SI'!AH306)</f>
        <v/>
      </c>
      <c r="M303" s="321" t="str">
        <f>IF('Mapa final SI'!T306="","",'Mapa final SI'!T306)</f>
        <v/>
      </c>
      <c r="N303" s="375"/>
      <c r="O303" s="375"/>
      <c r="P303" s="375"/>
      <c r="Q303" s="376"/>
    </row>
    <row r="304" spans="1:17" ht="43.5" customHeight="1" x14ac:dyDescent="0.25">
      <c r="A304" s="110" t="s">
        <v>926</v>
      </c>
      <c r="B304" s="811"/>
      <c r="C304" s="813"/>
      <c r="D304" s="815"/>
      <c r="E304" s="813"/>
      <c r="F304" s="817"/>
      <c r="G304" s="817"/>
      <c r="H304" s="884"/>
      <c r="I304" s="377" t="str">
        <f>IF('Mapa final SI'!AC307="","",'Mapa final SI'!AC307)</f>
        <v/>
      </c>
      <c r="J304" s="377" t="str">
        <f>IF('Mapa final SI'!AE307="","",'Mapa final SI'!AE307)</f>
        <v/>
      </c>
      <c r="K304" s="377" t="str">
        <f t="shared" si="4"/>
        <v/>
      </c>
      <c r="L304" s="377" t="str">
        <f>IF('Mapa final SI'!AH307="","",'Mapa final SI'!AH307)</f>
        <v/>
      </c>
      <c r="M304" s="321" t="str">
        <f>IF('Mapa final SI'!T307="","",'Mapa final SI'!T307)</f>
        <v/>
      </c>
      <c r="N304" s="375"/>
      <c r="O304" s="375"/>
      <c r="P304" s="375"/>
      <c r="Q304" s="376"/>
    </row>
    <row r="305" spans="1:17" ht="43.5" customHeight="1" x14ac:dyDescent="0.25">
      <c r="A305" s="110" t="s">
        <v>927</v>
      </c>
      <c r="B305" s="811"/>
      <c r="C305" s="813"/>
      <c r="D305" s="815"/>
      <c r="E305" s="813"/>
      <c r="F305" s="817"/>
      <c r="G305" s="817"/>
      <c r="H305" s="884"/>
      <c r="I305" s="377" t="str">
        <f>IF('Mapa final SI'!AC308="","",'Mapa final SI'!AC308)</f>
        <v/>
      </c>
      <c r="J305" s="377" t="str">
        <f>IF('Mapa final SI'!AE308="","",'Mapa final SI'!AE308)</f>
        <v/>
      </c>
      <c r="K305" s="377" t="str">
        <f t="shared" si="4"/>
        <v/>
      </c>
      <c r="L305" s="377" t="str">
        <f>IF('Mapa final SI'!AH308="","",'Mapa final SI'!AH308)</f>
        <v/>
      </c>
      <c r="M305" s="321" t="str">
        <f>IF('Mapa final SI'!T308="","",'Mapa final SI'!T308)</f>
        <v/>
      </c>
      <c r="N305" s="375"/>
      <c r="O305" s="375"/>
      <c r="P305" s="375"/>
      <c r="Q305" s="376"/>
    </row>
    <row r="306" spans="1:17" ht="43.5" customHeight="1" x14ac:dyDescent="0.25">
      <c r="A306" s="110" t="s">
        <v>928</v>
      </c>
      <c r="B306" s="811"/>
      <c r="C306" s="813"/>
      <c r="D306" s="815"/>
      <c r="E306" s="813"/>
      <c r="F306" s="817"/>
      <c r="G306" s="817"/>
      <c r="H306" s="885"/>
      <c r="I306" s="377" t="str">
        <f>IF('Mapa final SI'!AC309="","",'Mapa final SI'!AC309)</f>
        <v/>
      </c>
      <c r="J306" s="377" t="str">
        <f>IF('Mapa final SI'!AE309="","",'Mapa final SI'!AE309)</f>
        <v/>
      </c>
      <c r="K306" s="377" t="str">
        <f t="shared" si="4"/>
        <v/>
      </c>
      <c r="L306" s="377" t="str">
        <f>IF('Mapa final SI'!AH309="","",'Mapa final SI'!AH309)</f>
        <v/>
      </c>
      <c r="M306" s="321" t="str">
        <f>IF('Mapa final SI'!T309="","",'Mapa final SI'!T309)</f>
        <v/>
      </c>
      <c r="N306" s="375"/>
      <c r="O306" s="375"/>
      <c r="P306" s="375"/>
      <c r="Q306" s="376"/>
    </row>
    <row r="307" spans="1:17" ht="43.5" customHeight="1" x14ac:dyDescent="0.25">
      <c r="A307" s="110" t="s">
        <v>929</v>
      </c>
      <c r="B307" s="810"/>
      <c r="C307" s="812" t="str">
        <f>IF('Mapa final SI'!G310="","",'Mapa final SI'!G310)</f>
        <v/>
      </c>
      <c r="D307" s="814"/>
      <c r="E307" s="812" t="str">
        <f>IF('Mapa final SI'!F310="","",'Mapa final SI'!F310)</f>
        <v/>
      </c>
      <c r="F307" s="816" t="str">
        <f>IF('Mapa final SI'!L310="","",'Mapa final SI'!L310)</f>
        <v/>
      </c>
      <c r="G307" s="816" t="str">
        <f>IF('Mapa final SI'!P310="","",'Mapa final SI'!P310)</f>
        <v/>
      </c>
      <c r="H307" s="884"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77" t="str">
        <f>IF('Mapa final SI'!AC310="","",'Mapa final SI'!AC310)</f>
        <v/>
      </c>
      <c r="J307" s="377" t="str">
        <f>IF('Mapa final SI'!AE310="","",'Mapa final SI'!AE310)</f>
        <v/>
      </c>
      <c r="K307" s="377" t="str">
        <f t="shared" si="4"/>
        <v/>
      </c>
      <c r="L307" s="377" t="str">
        <f>IF('Mapa final SI'!AH310="","",'Mapa final SI'!AH310)</f>
        <v/>
      </c>
      <c r="M307" s="321" t="str">
        <f>IF('Mapa final SI'!T310="","",'Mapa final SI'!T310)</f>
        <v/>
      </c>
      <c r="N307" s="375"/>
      <c r="O307" s="375"/>
      <c r="P307" s="375"/>
      <c r="Q307" s="376"/>
    </row>
    <row r="308" spans="1:17" ht="43.5" customHeight="1" x14ac:dyDescent="0.25">
      <c r="A308" s="110" t="s">
        <v>930</v>
      </c>
      <c r="B308" s="811"/>
      <c r="C308" s="813"/>
      <c r="D308" s="815"/>
      <c r="E308" s="813"/>
      <c r="F308" s="817"/>
      <c r="G308" s="817"/>
      <c r="H308" s="884"/>
      <c r="I308" s="377" t="str">
        <f>IF('Mapa final SI'!AC311="","",'Mapa final SI'!AC311)</f>
        <v/>
      </c>
      <c r="J308" s="377" t="str">
        <f>IF('Mapa final SI'!AE311="","",'Mapa final SI'!AE311)</f>
        <v/>
      </c>
      <c r="K308" s="377" t="str">
        <f t="shared" si="4"/>
        <v/>
      </c>
      <c r="L308" s="377" t="str">
        <f>IF('Mapa final SI'!AH311="","",'Mapa final SI'!AH311)</f>
        <v/>
      </c>
      <c r="M308" s="321" t="str">
        <f>IF('Mapa final SI'!T311="","",'Mapa final SI'!T311)</f>
        <v/>
      </c>
      <c r="N308" s="375"/>
      <c r="O308" s="375"/>
      <c r="P308" s="375"/>
      <c r="Q308" s="376"/>
    </row>
    <row r="309" spans="1:17" ht="43.5" customHeight="1" x14ac:dyDescent="0.25">
      <c r="A309" s="110" t="s">
        <v>931</v>
      </c>
      <c r="B309" s="811"/>
      <c r="C309" s="813"/>
      <c r="D309" s="815"/>
      <c r="E309" s="813"/>
      <c r="F309" s="817"/>
      <c r="G309" s="817"/>
      <c r="H309" s="884"/>
      <c r="I309" s="377" t="str">
        <f>IF('Mapa final SI'!AC312="","",'Mapa final SI'!AC312)</f>
        <v/>
      </c>
      <c r="J309" s="377" t="str">
        <f>IF('Mapa final SI'!AE312="","",'Mapa final SI'!AE312)</f>
        <v/>
      </c>
      <c r="K309" s="377" t="str">
        <f t="shared" si="4"/>
        <v/>
      </c>
      <c r="L309" s="377" t="str">
        <f>IF('Mapa final SI'!AH312="","",'Mapa final SI'!AH312)</f>
        <v/>
      </c>
      <c r="M309" s="321" t="str">
        <f>IF('Mapa final SI'!T312="","",'Mapa final SI'!T312)</f>
        <v/>
      </c>
      <c r="N309" s="375"/>
      <c r="O309" s="375"/>
      <c r="P309" s="375"/>
      <c r="Q309" s="376"/>
    </row>
    <row r="310" spans="1:17" ht="43.5" customHeight="1" x14ac:dyDescent="0.25">
      <c r="A310" s="110" t="s">
        <v>932</v>
      </c>
      <c r="B310" s="811"/>
      <c r="C310" s="813"/>
      <c r="D310" s="815"/>
      <c r="E310" s="813"/>
      <c r="F310" s="817"/>
      <c r="G310" s="817"/>
      <c r="H310" s="884"/>
      <c r="I310" s="377" t="str">
        <f>IF('Mapa final SI'!AC313="","",'Mapa final SI'!AC313)</f>
        <v/>
      </c>
      <c r="J310" s="377" t="str">
        <f>IF('Mapa final SI'!AE313="","",'Mapa final SI'!AE313)</f>
        <v/>
      </c>
      <c r="K310" s="377" t="str">
        <f t="shared" si="4"/>
        <v/>
      </c>
      <c r="L310" s="377" t="str">
        <f>IF('Mapa final SI'!AH313="","",'Mapa final SI'!AH313)</f>
        <v/>
      </c>
      <c r="M310" s="321" t="str">
        <f>IF('Mapa final SI'!T313="","",'Mapa final SI'!T313)</f>
        <v/>
      </c>
      <c r="N310" s="375"/>
      <c r="O310" s="375"/>
      <c r="P310" s="375"/>
      <c r="Q310" s="376"/>
    </row>
    <row r="311" spans="1:17" ht="43.5" customHeight="1" x14ac:dyDescent="0.25">
      <c r="A311" s="110" t="s">
        <v>933</v>
      </c>
      <c r="B311" s="811"/>
      <c r="C311" s="813"/>
      <c r="D311" s="815"/>
      <c r="E311" s="813"/>
      <c r="F311" s="817"/>
      <c r="G311" s="817"/>
      <c r="H311" s="884"/>
      <c r="I311" s="377" t="str">
        <f>IF('Mapa final SI'!AC314="","",'Mapa final SI'!AC314)</f>
        <v/>
      </c>
      <c r="J311" s="377" t="str">
        <f>IF('Mapa final SI'!AE314="","",'Mapa final SI'!AE314)</f>
        <v/>
      </c>
      <c r="K311" s="377" t="str">
        <f t="shared" si="4"/>
        <v/>
      </c>
      <c r="L311" s="377" t="str">
        <f>IF('Mapa final SI'!AH314="","",'Mapa final SI'!AH314)</f>
        <v/>
      </c>
      <c r="M311" s="321" t="str">
        <f>IF('Mapa final SI'!T314="","",'Mapa final SI'!T314)</f>
        <v/>
      </c>
      <c r="N311" s="375"/>
      <c r="O311" s="375"/>
      <c r="P311" s="375"/>
      <c r="Q311" s="376"/>
    </row>
    <row r="312" spans="1:17" ht="43.5" customHeight="1" x14ac:dyDescent="0.25">
      <c r="A312" s="110" t="s">
        <v>934</v>
      </c>
      <c r="B312" s="811"/>
      <c r="C312" s="813"/>
      <c r="D312" s="815"/>
      <c r="E312" s="813"/>
      <c r="F312" s="817"/>
      <c r="G312" s="817"/>
      <c r="H312" s="885"/>
      <c r="I312" s="377" t="str">
        <f>IF('Mapa final SI'!AC315="","",'Mapa final SI'!AC315)</f>
        <v/>
      </c>
      <c r="J312" s="377" t="str">
        <f>IF('Mapa final SI'!AE315="","",'Mapa final SI'!AE315)</f>
        <v/>
      </c>
      <c r="K312" s="377" t="str">
        <f t="shared" si="4"/>
        <v/>
      </c>
      <c r="L312" s="377" t="str">
        <f>IF('Mapa final SI'!AH315="","",'Mapa final SI'!AH315)</f>
        <v/>
      </c>
      <c r="M312" s="321" t="str">
        <f>IF('Mapa final SI'!T315="","",'Mapa final SI'!T315)</f>
        <v/>
      </c>
      <c r="N312" s="375"/>
      <c r="O312" s="375"/>
      <c r="P312" s="375"/>
      <c r="Q312" s="376"/>
    </row>
    <row r="313" spans="1:17" ht="43.5" customHeight="1" x14ac:dyDescent="0.25">
      <c r="A313" s="110" t="s">
        <v>935</v>
      </c>
      <c r="B313" s="810"/>
      <c r="C313" s="812" t="str">
        <f>IF('Mapa final SI'!G316="","",'Mapa final SI'!G316)</f>
        <v/>
      </c>
      <c r="D313" s="814"/>
      <c r="E313" s="812" t="str">
        <f>IF('Mapa final SI'!F316="","",'Mapa final SI'!F316)</f>
        <v/>
      </c>
      <c r="F313" s="816" t="str">
        <f>IF('Mapa final SI'!L316="","",'Mapa final SI'!L316)</f>
        <v/>
      </c>
      <c r="G313" s="816" t="str">
        <f>IF('Mapa final SI'!P316="","",'Mapa final SI'!P316)</f>
        <v/>
      </c>
      <c r="H313" s="884"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77" t="str">
        <f>IF('Mapa final SI'!AC316="","",'Mapa final SI'!AC316)</f>
        <v/>
      </c>
      <c r="J313" s="377" t="str">
        <f>IF('Mapa final SI'!AE316="","",'Mapa final SI'!AE316)</f>
        <v/>
      </c>
      <c r="K313" s="377" t="str">
        <f t="shared" si="4"/>
        <v/>
      </c>
      <c r="L313" s="377" t="str">
        <f>IF('Mapa final SI'!AH316="","",'Mapa final SI'!AH316)</f>
        <v/>
      </c>
      <c r="M313" s="321" t="str">
        <f>IF('Mapa final SI'!T316="","",'Mapa final SI'!T316)</f>
        <v/>
      </c>
      <c r="N313" s="375"/>
      <c r="O313" s="375"/>
      <c r="P313" s="375"/>
      <c r="Q313" s="376"/>
    </row>
    <row r="314" spans="1:17" ht="43.5" customHeight="1" x14ac:dyDescent="0.25">
      <c r="A314" s="110" t="s">
        <v>936</v>
      </c>
      <c r="B314" s="811"/>
      <c r="C314" s="813"/>
      <c r="D314" s="815"/>
      <c r="E314" s="813"/>
      <c r="F314" s="817"/>
      <c r="G314" s="817"/>
      <c r="H314" s="884"/>
      <c r="I314" s="377" t="str">
        <f>IF('Mapa final SI'!AC317="","",'Mapa final SI'!AC317)</f>
        <v/>
      </c>
      <c r="J314" s="377" t="str">
        <f>IF('Mapa final SI'!AE317="","",'Mapa final SI'!AE317)</f>
        <v/>
      </c>
      <c r="K314" s="377" t="str">
        <f t="shared" si="4"/>
        <v/>
      </c>
      <c r="L314" s="377" t="str">
        <f>IF('Mapa final SI'!AH317="","",'Mapa final SI'!AH317)</f>
        <v/>
      </c>
      <c r="M314" s="321" t="str">
        <f>IF('Mapa final SI'!T317="","",'Mapa final SI'!T317)</f>
        <v/>
      </c>
      <c r="N314" s="375"/>
      <c r="O314" s="375"/>
      <c r="P314" s="375"/>
      <c r="Q314" s="376"/>
    </row>
    <row r="315" spans="1:17" ht="43.5" customHeight="1" x14ac:dyDescent="0.25">
      <c r="A315" s="110" t="s">
        <v>937</v>
      </c>
      <c r="B315" s="811"/>
      <c r="C315" s="813"/>
      <c r="D315" s="815"/>
      <c r="E315" s="813"/>
      <c r="F315" s="817"/>
      <c r="G315" s="817"/>
      <c r="H315" s="884"/>
      <c r="I315" s="377" t="str">
        <f>IF('Mapa final SI'!AC318="","",'Mapa final SI'!AC318)</f>
        <v/>
      </c>
      <c r="J315" s="377" t="str">
        <f>IF('Mapa final SI'!AE318="","",'Mapa final SI'!AE318)</f>
        <v/>
      </c>
      <c r="K315" s="377" t="str">
        <f t="shared" si="4"/>
        <v/>
      </c>
      <c r="L315" s="377" t="str">
        <f>IF('Mapa final SI'!AH318="","",'Mapa final SI'!AH318)</f>
        <v/>
      </c>
      <c r="M315" s="321" t="str">
        <f>IF('Mapa final SI'!T318="","",'Mapa final SI'!T318)</f>
        <v/>
      </c>
      <c r="N315" s="375"/>
      <c r="O315" s="375"/>
      <c r="P315" s="375"/>
      <c r="Q315" s="376"/>
    </row>
    <row r="316" spans="1:17" ht="43.5" customHeight="1" x14ac:dyDescent="0.25">
      <c r="A316" s="110" t="s">
        <v>938</v>
      </c>
      <c r="B316" s="811"/>
      <c r="C316" s="813"/>
      <c r="D316" s="815"/>
      <c r="E316" s="813"/>
      <c r="F316" s="817"/>
      <c r="G316" s="817"/>
      <c r="H316" s="884"/>
      <c r="I316" s="377" t="str">
        <f>IF('Mapa final SI'!AC319="","",'Mapa final SI'!AC319)</f>
        <v/>
      </c>
      <c r="J316" s="377" t="str">
        <f>IF('Mapa final SI'!AE319="","",'Mapa final SI'!AE319)</f>
        <v/>
      </c>
      <c r="K316" s="377" t="str">
        <f t="shared" si="4"/>
        <v/>
      </c>
      <c r="L316" s="377" t="str">
        <f>IF('Mapa final SI'!AH319="","",'Mapa final SI'!AH319)</f>
        <v/>
      </c>
      <c r="M316" s="321" t="str">
        <f>IF('Mapa final SI'!T319="","",'Mapa final SI'!T319)</f>
        <v/>
      </c>
      <c r="N316" s="375"/>
      <c r="O316" s="375"/>
      <c r="P316" s="375"/>
      <c r="Q316" s="376"/>
    </row>
    <row r="317" spans="1:17" ht="43.5" customHeight="1" x14ac:dyDescent="0.25">
      <c r="A317" s="110" t="s">
        <v>939</v>
      </c>
      <c r="B317" s="811"/>
      <c r="C317" s="813"/>
      <c r="D317" s="815"/>
      <c r="E317" s="813"/>
      <c r="F317" s="817"/>
      <c r="G317" s="817"/>
      <c r="H317" s="884"/>
      <c r="I317" s="377" t="str">
        <f>IF('Mapa final SI'!AC320="","",'Mapa final SI'!AC320)</f>
        <v/>
      </c>
      <c r="J317" s="377" t="str">
        <f>IF('Mapa final SI'!AE320="","",'Mapa final SI'!AE320)</f>
        <v/>
      </c>
      <c r="K317" s="377" t="str">
        <f t="shared" si="4"/>
        <v/>
      </c>
      <c r="L317" s="377" t="str">
        <f>IF('Mapa final SI'!AH320="","",'Mapa final SI'!AH320)</f>
        <v/>
      </c>
      <c r="M317" s="321" t="str">
        <f>IF('Mapa final SI'!T320="","",'Mapa final SI'!T320)</f>
        <v/>
      </c>
      <c r="N317" s="375"/>
      <c r="O317" s="375"/>
      <c r="P317" s="375"/>
      <c r="Q317" s="376"/>
    </row>
    <row r="318" spans="1:17" ht="43.5" customHeight="1" x14ac:dyDescent="0.25">
      <c r="A318" s="110" t="s">
        <v>940</v>
      </c>
      <c r="B318" s="811"/>
      <c r="C318" s="813"/>
      <c r="D318" s="815"/>
      <c r="E318" s="813"/>
      <c r="F318" s="817"/>
      <c r="G318" s="817"/>
      <c r="H318" s="885"/>
      <c r="I318" s="377" t="str">
        <f>IF('Mapa final SI'!AC321="","",'Mapa final SI'!AC321)</f>
        <v/>
      </c>
      <c r="J318" s="377" t="str">
        <f>IF('Mapa final SI'!AE321="","",'Mapa final SI'!AE321)</f>
        <v/>
      </c>
      <c r="K318" s="377" t="str">
        <f t="shared" si="4"/>
        <v/>
      </c>
      <c r="L318" s="377" t="str">
        <f>IF('Mapa final SI'!AH321="","",'Mapa final SI'!AH321)</f>
        <v/>
      </c>
      <c r="M318" s="321" t="str">
        <f>IF('Mapa final SI'!T321="","",'Mapa final SI'!T321)</f>
        <v/>
      </c>
      <c r="N318" s="375"/>
      <c r="O318" s="375"/>
      <c r="P318" s="375"/>
      <c r="Q318" s="376"/>
    </row>
    <row r="319" spans="1:17" ht="43.5" customHeight="1" x14ac:dyDescent="0.25">
      <c r="A319" s="110" t="s">
        <v>941</v>
      </c>
      <c r="B319" s="810"/>
      <c r="C319" s="812" t="str">
        <f>IF('Mapa final SI'!G322="","",'Mapa final SI'!G322)</f>
        <v/>
      </c>
      <c r="D319" s="814"/>
      <c r="E319" s="812" t="str">
        <f>IF('Mapa final SI'!F322="","",'Mapa final SI'!F322)</f>
        <v/>
      </c>
      <c r="F319" s="816" t="str">
        <f>IF('Mapa final SI'!L322="","",'Mapa final SI'!L322)</f>
        <v/>
      </c>
      <c r="G319" s="816" t="str">
        <f>IF('Mapa final SI'!P322="","",'Mapa final SI'!P322)</f>
        <v/>
      </c>
      <c r="H319" s="884"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77" t="str">
        <f>IF('Mapa final SI'!AC322="","",'Mapa final SI'!AC322)</f>
        <v/>
      </c>
      <c r="J319" s="377" t="str">
        <f>IF('Mapa final SI'!AE322="","",'Mapa final SI'!AE322)</f>
        <v/>
      </c>
      <c r="K319" s="377" t="str">
        <f t="shared" si="4"/>
        <v/>
      </c>
      <c r="L319" s="377" t="str">
        <f>IF('Mapa final SI'!AH322="","",'Mapa final SI'!AH322)</f>
        <v/>
      </c>
      <c r="M319" s="321" t="str">
        <f>IF('Mapa final SI'!T322="","",'Mapa final SI'!T322)</f>
        <v/>
      </c>
      <c r="N319" s="375"/>
      <c r="O319" s="375"/>
      <c r="P319" s="375"/>
      <c r="Q319" s="376"/>
    </row>
    <row r="320" spans="1:17" ht="43.5" customHeight="1" x14ac:dyDescent="0.25">
      <c r="A320" s="110" t="s">
        <v>942</v>
      </c>
      <c r="B320" s="811"/>
      <c r="C320" s="813"/>
      <c r="D320" s="815"/>
      <c r="E320" s="813"/>
      <c r="F320" s="817"/>
      <c r="G320" s="817"/>
      <c r="H320" s="884"/>
      <c r="I320" s="377" t="str">
        <f>IF('Mapa final SI'!AC323="","",'Mapa final SI'!AC323)</f>
        <v/>
      </c>
      <c r="J320" s="377" t="str">
        <f>IF('Mapa final SI'!AE323="","",'Mapa final SI'!AE323)</f>
        <v/>
      </c>
      <c r="K320" s="377" t="str">
        <f t="shared" si="4"/>
        <v/>
      </c>
      <c r="L320" s="377" t="str">
        <f>IF('Mapa final SI'!AH323="","",'Mapa final SI'!AH323)</f>
        <v/>
      </c>
      <c r="M320" s="321" t="str">
        <f>IF('Mapa final SI'!T323="","",'Mapa final SI'!T323)</f>
        <v/>
      </c>
      <c r="N320" s="375"/>
      <c r="O320" s="375"/>
      <c r="P320" s="375"/>
      <c r="Q320" s="376"/>
    </row>
    <row r="321" spans="1:17" ht="43.5" customHeight="1" x14ac:dyDescent="0.25">
      <c r="A321" s="110" t="s">
        <v>943</v>
      </c>
      <c r="B321" s="811"/>
      <c r="C321" s="813"/>
      <c r="D321" s="815"/>
      <c r="E321" s="813"/>
      <c r="F321" s="817"/>
      <c r="G321" s="817"/>
      <c r="H321" s="884"/>
      <c r="I321" s="377" t="str">
        <f>IF('Mapa final SI'!AC324="","",'Mapa final SI'!AC324)</f>
        <v/>
      </c>
      <c r="J321" s="377" t="str">
        <f>IF('Mapa final SI'!AE324="","",'Mapa final SI'!AE324)</f>
        <v/>
      </c>
      <c r="K321" s="377" t="str">
        <f t="shared" si="4"/>
        <v/>
      </c>
      <c r="L321" s="377" t="str">
        <f>IF('Mapa final SI'!AH324="","",'Mapa final SI'!AH324)</f>
        <v/>
      </c>
      <c r="M321" s="321" t="str">
        <f>IF('Mapa final SI'!T324="","",'Mapa final SI'!T324)</f>
        <v/>
      </c>
      <c r="N321" s="375"/>
      <c r="O321" s="375"/>
      <c r="P321" s="375"/>
      <c r="Q321" s="376"/>
    </row>
    <row r="322" spans="1:17" ht="43.5" customHeight="1" x14ac:dyDescent="0.25">
      <c r="A322" s="110" t="s">
        <v>944</v>
      </c>
      <c r="B322" s="811"/>
      <c r="C322" s="813"/>
      <c r="D322" s="815"/>
      <c r="E322" s="813"/>
      <c r="F322" s="817"/>
      <c r="G322" s="817"/>
      <c r="H322" s="884"/>
      <c r="I322" s="377" t="str">
        <f>IF('Mapa final SI'!AC325="","",'Mapa final SI'!AC325)</f>
        <v/>
      </c>
      <c r="J322" s="377" t="str">
        <f>IF('Mapa final SI'!AE325="","",'Mapa final SI'!AE325)</f>
        <v/>
      </c>
      <c r="K322" s="377" t="str">
        <f t="shared" si="4"/>
        <v/>
      </c>
      <c r="L322" s="377" t="str">
        <f>IF('Mapa final SI'!AH325="","",'Mapa final SI'!AH325)</f>
        <v/>
      </c>
      <c r="M322" s="321" t="str">
        <f>IF('Mapa final SI'!T325="","",'Mapa final SI'!T325)</f>
        <v/>
      </c>
      <c r="N322" s="375"/>
      <c r="O322" s="375"/>
      <c r="P322" s="375"/>
      <c r="Q322" s="376"/>
    </row>
    <row r="323" spans="1:17" ht="43.5" customHeight="1" x14ac:dyDescent="0.25">
      <c r="A323" s="110" t="s">
        <v>945</v>
      </c>
      <c r="B323" s="811"/>
      <c r="C323" s="813"/>
      <c r="D323" s="815"/>
      <c r="E323" s="813"/>
      <c r="F323" s="817"/>
      <c r="G323" s="817"/>
      <c r="H323" s="884"/>
      <c r="I323" s="377" t="str">
        <f>IF('Mapa final SI'!AC326="","",'Mapa final SI'!AC326)</f>
        <v/>
      </c>
      <c r="J323" s="377" t="str">
        <f>IF('Mapa final SI'!AE326="","",'Mapa final SI'!AE326)</f>
        <v/>
      </c>
      <c r="K323" s="377" t="str">
        <f t="shared" si="4"/>
        <v/>
      </c>
      <c r="L323" s="377" t="str">
        <f>IF('Mapa final SI'!AH326="","",'Mapa final SI'!AH326)</f>
        <v/>
      </c>
      <c r="M323" s="321" t="str">
        <f>IF('Mapa final SI'!T326="","",'Mapa final SI'!T326)</f>
        <v/>
      </c>
      <c r="N323" s="375"/>
      <c r="O323" s="375"/>
      <c r="P323" s="375"/>
      <c r="Q323" s="376"/>
    </row>
    <row r="324" spans="1:17" ht="43.5" customHeight="1" x14ac:dyDescent="0.25">
      <c r="A324" s="110" t="s">
        <v>946</v>
      </c>
      <c r="B324" s="811"/>
      <c r="C324" s="813"/>
      <c r="D324" s="815"/>
      <c r="E324" s="813"/>
      <c r="F324" s="817"/>
      <c r="G324" s="817"/>
      <c r="H324" s="885"/>
      <c r="I324" s="377" t="str">
        <f>IF('Mapa final SI'!AC327="","",'Mapa final SI'!AC327)</f>
        <v/>
      </c>
      <c r="J324" s="377" t="str">
        <f>IF('Mapa final SI'!AE327="","",'Mapa final SI'!AE327)</f>
        <v/>
      </c>
      <c r="K324" s="377" t="str">
        <f t="shared" si="4"/>
        <v/>
      </c>
      <c r="L324" s="377" t="str">
        <f>IF('Mapa final SI'!AH327="","",'Mapa final SI'!AH327)</f>
        <v/>
      </c>
      <c r="M324" s="321" t="str">
        <f>IF('Mapa final SI'!T327="","",'Mapa final SI'!T327)</f>
        <v/>
      </c>
      <c r="N324" s="375"/>
      <c r="O324" s="375"/>
      <c r="P324" s="375"/>
      <c r="Q324" s="376"/>
    </row>
    <row r="325" spans="1:17" ht="43.5" customHeight="1" x14ac:dyDescent="0.25">
      <c r="A325" s="110" t="s">
        <v>947</v>
      </c>
      <c r="B325" s="810"/>
      <c r="C325" s="812" t="str">
        <f>IF('Mapa final SI'!G328="","",'Mapa final SI'!G328)</f>
        <v/>
      </c>
      <c r="D325" s="814"/>
      <c r="E325" s="812" t="str">
        <f>IF('Mapa final SI'!F328="","",'Mapa final SI'!F328)</f>
        <v/>
      </c>
      <c r="F325" s="816" t="str">
        <f>IF('Mapa final SI'!L328="","",'Mapa final SI'!L328)</f>
        <v/>
      </c>
      <c r="G325" s="816" t="str">
        <f>IF('Mapa final SI'!P328="","",'Mapa final SI'!P328)</f>
        <v/>
      </c>
      <c r="H325" s="884"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77" t="str">
        <f>IF('Mapa final SI'!AC328="","",'Mapa final SI'!AC328)</f>
        <v/>
      </c>
      <c r="J325" s="377" t="str">
        <f>IF('Mapa final SI'!AE328="","",'Mapa final SI'!AE328)</f>
        <v/>
      </c>
      <c r="K325" s="377" t="str">
        <f t="shared" si="4"/>
        <v/>
      </c>
      <c r="L325" s="377" t="str">
        <f>IF('Mapa final SI'!AH328="","",'Mapa final SI'!AH328)</f>
        <v/>
      </c>
      <c r="M325" s="321" t="str">
        <f>IF('Mapa final SI'!T328="","",'Mapa final SI'!T328)</f>
        <v/>
      </c>
      <c r="N325" s="375"/>
      <c r="O325" s="375"/>
      <c r="P325" s="375"/>
      <c r="Q325" s="376"/>
    </row>
    <row r="326" spans="1:17" ht="43.5" customHeight="1" x14ac:dyDescent="0.25">
      <c r="A326" s="110" t="s">
        <v>948</v>
      </c>
      <c r="B326" s="811"/>
      <c r="C326" s="813"/>
      <c r="D326" s="815"/>
      <c r="E326" s="813"/>
      <c r="F326" s="817"/>
      <c r="G326" s="817"/>
      <c r="H326" s="884"/>
      <c r="I326" s="377" t="str">
        <f>IF('Mapa final SI'!AC329="","",'Mapa final SI'!AC329)</f>
        <v/>
      </c>
      <c r="J326" s="377" t="str">
        <f>IF('Mapa final SI'!AE329="","",'Mapa final SI'!AE329)</f>
        <v/>
      </c>
      <c r="K326" s="377" t="str">
        <f t="shared" si="4"/>
        <v/>
      </c>
      <c r="L326" s="377" t="str">
        <f>IF('Mapa final SI'!AH329="","",'Mapa final SI'!AH329)</f>
        <v/>
      </c>
      <c r="M326" s="321" t="str">
        <f>IF('Mapa final SI'!T329="","",'Mapa final SI'!T329)</f>
        <v/>
      </c>
      <c r="N326" s="375"/>
      <c r="O326" s="375"/>
      <c r="P326" s="375"/>
      <c r="Q326" s="376"/>
    </row>
    <row r="327" spans="1:17" ht="43.5" customHeight="1" x14ac:dyDescent="0.25">
      <c r="A327" s="110" t="s">
        <v>949</v>
      </c>
      <c r="B327" s="811"/>
      <c r="C327" s="813"/>
      <c r="D327" s="815"/>
      <c r="E327" s="813"/>
      <c r="F327" s="817"/>
      <c r="G327" s="817"/>
      <c r="H327" s="884"/>
      <c r="I327" s="377" t="str">
        <f>IF('Mapa final SI'!AC330="","",'Mapa final SI'!AC330)</f>
        <v/>
      </c>
      <c r="J327" s="377" t="str">
        <f>IF('Mapa final SI'!AE330="","",'Mapa final SI'!AE330)</f>
        <v/>
      </c>
      <c r="K327" s="377" t="str">
        <f t="shared" si="4"/>
        <v/>
      </c>
      <c r="L327" s="377" t="str">
        <f>IF('Mapa final SI'!AH330="","",'Mapa final SI'!AH330)</f>
        <v/>
      </c>
      <c r="M327" s="321" t="str">
        <f>IF('Mapa final SI'!T330="","",'Mapa final SI'!T330)</f>
        <v/>
      </c>
      <c r="N327" s="375"/>
      <c r="O327" s="375"/>
      <c r="P327" s="375"/>
      <c r="Q327" s="376"/>
    </row>
    <row r="328" spans="1:17" ht="43.5" customHeight="1" x14ac:dyDescent="0.25">
      <c r="A328" s="110" t="s">
        <v>950</v>
      </c>
      <c r="B328" s="811"/>
      <c r="C328" s="813"/>
      <c r="D328" s="815"/>
      <c r="E328" s="813"/>
      <c r="F328" s="817"/>
      <c r="G328" s="817"/>
      <c r="H328" s="884"/>
      <c r="I328" s="377" t="str">
        <f>IF('Mapa final SI'!AC331="","",'Mapa final SI'!AC331)</f>
        <v/>
      </c>
      <c r="J328" s="377" t="str">
        <f>IF('Mapa final SI'!AE331="","",'Mapa final SI'!AE331)</f>
        <v/>
      </c>
      <c r="K328" s="377"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77" t="str">
        <f>IF('Mapa final SI'!AH331="","",'Mapa final SI'!AH331)</f>
        <v/>
      </c>
      <c r="M328" s="321" t="str">
        <f>IF('Mapa final SI'!T331="","",'Mapa final SI'!T331)</f>
        <v/>
      </c>
      <c r="N328" s="375"/>
      <c r="O328" s="375"/>
      <c r="P328" s="375"/>
      <c r="Q328" s="376"/>
    </row>
    <row r="329" spans="1:17" ht="43.5" customHeight="1" x14ac:dyDescent="0.25">
      <c r="A329" s="110" t="s">
        <v>951</v>
      </c>
      <c r="B329" s="811"/>
      <c r="C329" s="813"/>
      <c r="D329" s="815"/>
      <c r="E329" s="813"/>
      <c r="F329" s="817"/>
      <c r="G329" s="817"/>
      <c r="H329" s="884"/>
      <c r="I329" s="377" t="str">
        <f>IF('Mapa final SI'!AC332="","",'Mapa final SI'!AC332)</f>
        <v/>
      </c>
      <c r="J329" s="377" t="str">
        <f>IF('Mapa final SI'!AE332="","",'Mapa final SI'!AE332)</f>
        <v/>
      </c>
      <c r="K329" s="377" t="str">
        <f t="shared" si="5"/>
        <v/>
      </c>
      <c r="L329" s="377" t="str">
        <f>IF('Mapa final SI'!AH332="","",'Mapa final SI'!AH332)</f>
        <v/>
      </c>
      <c r="M329" s="321" t="str">
        <f>IF('Mapa final SI'!T332="","",'Mapa final SI'!T332)</f>
        <v/>
      </c>
      <c r="N329" s="375"/>
      <c r="O329" s="375"/>
      <c r="P329" s="375"/>
      <c r="Q329" s="376"/>
    </row>
    <row r="330" spans="1:17" ht="43.5" customHeight="1" x14ac:dyDescent="0.25">
      <c r="A330" s="110" t="s">
        <v>952</v>
      </c>
      <c r="B330" s="811"/>
      <c r="C330" s="813"/>
      <c r="D330" s="815"/>
      <c r="E330" s="813"/>
      <c r="F330" s="817"/>
      <c r="G330" s="817"/>
      <c r="H330" s="885"/>
      <c r="I330" s="377" t="str">
        <f>IF('Mapa final SI'!AC333="","",'Mapa final SI'!AC333)</f>
        <v/>
      </c>
      <c r="J330" s="377" t="str">
        <f>IF('Mapa final SI'!AE333="","",'Mapa final SI'!AE333)</f>
        <v/>
      </c>
      <c r="K330" s="377" t="str">
        <f t="shared" si="5"/>
        <v/>
      </c>
      <c r="L330" s="377" t="str">
        <f>IF('Mapa final SI'!AH333="","",'Mapa final SI'!AH333)</f>
        <v/>
      </c>
      <c r="M330" s="321" t="str">
        <f>IF('Mapa final SI'!T333="","",'Mapa final SI'!T333)</f>
        <v/>
      </c>
      <c r="N330" s="375"/>
      <c r="O330" s="375"/>
      <c r="P330" s="375"/>
      <c r="Q330" s="376"/>
    </row>
    <row r="331" spans="1:17" ht="43.5" customHeight="1" x14ac:dyDescent="0.25">
      <c r="A331" s="110" t="s">
        <v>953</v>
      </c>
      <c r="B331" s="810"/>
      <c r="C331" s="812" t="str">
        <f>IF('Mapa final SI'!G334="","",'Mapa final SI'!G334)</f>
        <v/>
      </c>
      <c r="D331" s="814"/>
      <c r="E331" s="812" t="str">
        <f>IF('Mapa final SI'!F334="","",'Mapa final SI'!F334)</f>
        <v/>
      </c>
      <c r="F331" s="816" t="str">
        <f>IF('Mapa final SI'!L334="","",'Mapa final SI'!L334)</f>
        <v/>
      </c>
      <c r="G331" s="816" t="str">
        <f>IF('Mapa final SI'!P334="","",'Mapa final SI'!P334)</f>
        <v/>
      </c>
      <c r="H331" s="884"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77" t="str">
        <f>IF('Mapa final SI'!AC334="","",'Mapa final SI'!AC334)</f>
        <v/>
      </c>
      <c r="J331" s="377" t="str">
        <f>IF('Mapa final SI'!AE334="","",'Mapa final SI'!AE334)</f>
        <v/>
      </c>
      <c r="K331" s="377" t="str">
        <f t="shared" si="5"/>
        <v/>
      </c>
      <c r="L331" s="377" t="str">
        <f>IF('Mapa final SI'!AH334="","",'Mapa final SI'!AH334)</f>
        <v/>
      </c>
      <c r="M331" s="321" t="str">
        <f>IF('Mapa final SI'!T334="","",'Mapa final SI'!T334)</f>
        <v/>
      </c>
      <c r="N331" s="375"/>
      <c r="O331" s="375"/>
      <c r="P331" s="375"/>
      <c r="Q331" s="376"/>
    </row>
    <row r="332" spans="1:17" ht="43.5" customHeight="1" x14ac:dyDescent="0.25">
      <c r="A332" s="110" t="s">
        <v>954</v>
      </c>
      <c r="B332" s="811"/>
      <c r="C332" s="813"/>
      <c r="D332" s="815"/>
      <c r="E332" s="813"/>
      <c r="F332" s="817"/>
      <c r="G332" s="817"/>
      <c r="H332" s="884"/>
      <c r="I332" s="377" t="str">
        <f>IF('Mapa final SI'!AC335="","",'Mapa final SI'!AC335)</f>
        <v/>
      </c>
      <c r="J332" s="377" t="str">
        <f>IF('Mapa final SI'!AE335="","",'Mapa final SI'!AE335)</f>
        <v/>
      </c>
      <c r="K332" s="377" t="str">
        <f t="shared" si="5"/>
        <v/>
      </c>
      <c r="L332" s="377" t="str">
        <f>IF('Mapa final SI'!AH335="","",'Mapa final SI'!AH335)</f>
        <v/>
      </c>
      <c r="M332" s="321" t="str">
        <f>IF('Mapa final SI'!T335="","",'Mapa final SI'!T335)</f>
        <v/>
      </c>
      <c r="N332" s="375"/>
      <c r="O332" s="375"/>
      <c r="P332" s="375"/>
      <c r="Q332" s="376"/>
    </row>
    <row r="333" spans="1:17" ht="43.5" customHeight="1" x14ac:dyDescent="0.25">
      <c r="A333" s="110" t="s">
        <v>955</v>
      </c>
      <c r="B333" s="811"/>
      <c r="C333" s="813"/>
      <c r="D333" s="815"/>
      <c r="E333" s="813"/>
      <c r="F333" s="817"/>
      <c r="G333" s="817"/>
      <c r="H333" s="884"/>
      <c r="I333" s="377" t="str">
        <f>IF('Mapa final SI'!AC336="","",'Mapa final SI'!AC336)</f>
        <v/>
      </c>
      <c r="J333" s="377" t="str">
        <f>IF('Mapa final SI'!AE336="","",'Mapa final SI'!AE336)</f>
        <v/>
      </c>
      <c r="K333" s="377" t="str">
        <f t="shared" si="5"/>
        <v/>
      </c>
      <c r="L333" s="377" t="str">
        <f>IF('Mapa final SI'!AH336="","",'Mapa final SI'!AH336)</f>
        <v/>
      </c>
      <c r="M333" s="321" t="str">
        <f>IF('Mapa final SI'!T336="","",'Mapa final SI'!T336)</f>
        <v/>
      </c>
      <c r="N333" s="375"/>
      <c r="O333" s="375"/>
      <c r="P333" s="375"/>
      <c r="Q333" s="376"/>
    </row>
    <row r="334" spans="1:17" ht="43.5" customHeight="1" x14ac:dyDescent="0.25">
      <c r="A334" s="110" t="s">
        <v>956</v>
      </c>
      <c r="B334" s="811"/>
      <c r="C334" s="813"/>
      <c r="D334" s="815"/>
      <c r="E334" s="813"/>
      <c r="F334" s="817"/>
      <c r="G334" s="817"/>
      <c r="H334" s="884"/>
      <c r="I334" s="377" t="str">
        <f>IF('Mapa final SI'!AC337="","",'Mapa final SI'!AC337)</f>
        <v/>
      </c>
      <c r="J334" s="377" t="str">
        <f>IF('Mapa final SI'!AE337="","",'Mapa final SI'!AE337)</f>
        <v/>
      </c>
      <c r="K334" s="377" t="str">
        <f t="shared" si="5"/>
        <v/>
      </c>
      <c r="L334" s="377" t="str">
        <f>IF('Mapa final SI'!AH337="","",'Mapa final SI'!AH337)</f>
        <v/>
      </c>
      <c r="M334" s="321" t="str">
        <f>IF('Mapa final SI'!T337="","",'Mapa final SI'!T337)</f>
        <v/>
      </c>
      <c r="N334" s="375"/>
      <c r="O334" s="375"/>
      <c r="P334" s="375"/>
      <c r="Q334" s="376"/>
    </row>
    <row r="335" spans="1:17" ht="43.5" customHeight="1" x14ac:dyDescent="0.25">
      <c r="A335" s="110" t="s">
        <v>957</v>
      </c>
      <c r="B335" s="811"/>
      <c r="C335" s="813"/>
      <c r="D335" s="815"/>
      <c r="E335" s="813"/>
      <c r="F335" s="817"/>
      <c r="G335" s="817"/>
      <c r="H335" s="884"/>
      <c r="I335" s="377" t="str">
        <f>IF('Mapa final SI'!AC338="","",'Mapa final SI'!AC338)</f>
        <v/>
      </c>
      <c r="J335" s="377" t="str">
        <f>IF('Mapa final SI'!AE338="","",'Mapa final SI'!AE338)</f>
        <v/>
      </c>
      <c r="K335" s="377" t="str">
        <f t="shared" si="5"/>
        <v/>
      </c>
      <c r="L335" s="377" t="str">
        <f>IF('Mapa final SI'!AH338="","",'Mapa final SI'!AH338)</f>
        <v/>
      </c>
      <c r="M335" s="321" t="str">
        <f>IF('Mapa final SI'!T338="","",'Mapa final SI'!T338)</f>
        <v/>
      </c>
      <c r="N335" s="375"/>
      <c r="O335" s="375"/>
      <c r="P335" s="375"/>
      <c r="Q335" s="376"/>
    </row>
    <row r="336" spans="1:17" ht="43.5" customHeight="1" x14ac:dyDescent="0.25">
      <c r="A336" s="110" t="s">
        <v>958</v>
      </c>
      <c r="B336" s="811"/>
      <c r="C336" s="813"/>
      <c r="D336" s="815"/>
      <c r="E336" s="813"/>
      <c r="F336" s="817"/>
      <c r="G336" s="817"/>
      <c r="H336" s="885"/>
      <c r="I336" s="377" t="str">
        <f>IF('Mapa final SI'!AC339="","",'Mapa final SI'!AC339)</f>
        <v/>
      </c>
      <c r="J336" s="377" t="str">
        <f>IF('Mapa final SI'!AE339="","",'Mapa final SI'!AE339)</f>
        <v/>
      </c>
      <c r="K336" s="377" t="str">
        <f t="shared" si="5"/>
        <v/>
      </c>
      <c r="L336" s="377" t="str">
        <f>IF('Mapa final SI'!AH339="","",'Mapa final SI'!AH339)</f>
        <v/>
      </c>
      <c r="M336" s="321" t="str">
        <f>IF('Mapa final SI'!T339="","",'Mapa final SI'!T339)</f>
        <v/>
      </c>
      <c r="N336" s="375"/>
      <c r="O336" s="375"/>
      <c r="P336" s="375"/>
      <c r="Q336" s="376"/>
    </row>
    <row r="337" spans="1:17" ht="43.5" customHeight="1" x14ac:dyDescent="0.25">
      <c r="A337" s="110" t="s">
        <v>959</v>
      </c>
      <c r="B337" s="810"/>
      <c r="C337" s="812" t="str">
        <f>IF('Mapa final SI'!G340="","",'Mapa final SI'!G340)</f>
        <v/>
      </c>
      <c r="D337" s="814"/>
      <c r="E337" s="812" t="str">
        <f>IF('Mapa final SI'!F340="","",'Mapa final SI'!F340)</f>
        <v/>
      </c>
      <c r="F337" s="816" t="str">
        <f>IF('Mapa final SI'!L340="","",'Mapa final SI'!L340)</f>
        <v/>
      </c>
      <c r="G337" s="816" t="str">
        <f>IF('Mapa final SI'!P340="","",'Mapa final SI'!P340)</f>
        <v/>
      </c>
      <c r="H337" s="884"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77" t="str">
        <f>IF('Mapa final SI'!AC340="","",'Mapa final SI'!AC340)</f>
        <v/>
      </c>
      <c r="J337" s="377" t="str">
        <f>IF('Mapa final SI'!AE340="","",'Mapa final SI'!AE340)</f>
        <v/>
      </c>
      <c r="K337" s="377" t="str">
        <f t="shared" si="5"/>
        <v/>
      </c>
      <c r="L337" s="377" t="str">
        <f>IF('Mapa final SI'!AH340="","",'Mapa final SI'!AH340)</f>
        <v/>
      </c>
      <c r="M337" s="321" t="str">
        <f>IF('Mapa final SI'!T340="","",'Mapa final SI'!T340)</f>
        <v/>
      </c>
      <c r="N337" s="375"/>
      <c r="O337" s="375"/>
      <c r="P337" s="375"/>
      <c r="Q337" s="376"/>
    </row>
    <row r="338" spans="1:17" ht="43.5" customHeight="1" x14ac:dyDescent="0.25">
      <c r="A338" s="110" t="s">
        <v>960</v>
      </c>
      <c r="B338" s="811"/>
      <c r="C338" s="813"/>
      <c r="D338" s="815"/>
      <c r="E338" s="813"/>
      <c r="F338" s="817"/>
      <c r="G338" s="817"/>
      <c r="H338" s="884"/>
      <c r="I338" s="377" t="str">
        <f>IF('Mapa final SI'!AC341="","",'Mapa final SI'!AC341)</f>
        <v/>
      </c>
      <c r="J338" s="377" t="str">
        <f>IF('Mapa final SI'!AE341="","",'Mapa final SI'!AE341)</f>
        <v/>
      </c>
      <c r="K338" s="377" t="str">
        <f t="shared" si="5"/>
        <v/>
      </c>
      <c r="L338" s="377" t="str">
        <f>IF('Mapa final SI'!AH341="","",'Mapa final SI'!AH341)</f>
        <v/>
      </c>
      <c r="M338" s="321" t="str">
        <f>IF('Mapa final SI'!T341="","",'Mapa final SI'!T341)</f>
        <v/>
      </c>
      <c r="N338" s="375"/>
      <c r="O338" s="375"/>
      <c r="P338" s="375"/>
      <c r="Q338" s="376"/>
    </row>
    <row r="339" spans="1:17" ht="43.5" customHeight="1" x14ac:dyDescent="0.25">
      <c r="A339" s="110" t="s">
        <v>961</v>
      </c>
      <c r="B339" s="811"/>
      <c r="C339" s="813"/>
      <c r="D339" s="815"/>
      <c r="E339" s="813"/>
      <c r="F339" s="817"/>
      <c r="G339" s="817"/>
      <c r="H339" s="884"/>
      <c r="I339" s="377" t="str">
        <f>IF('Mapa final SI'!AC342="","",'Mapa final SI'!AC342)</f>
        <v/>
      </c>
      <c r="J339" s="377" t="str">
        <f>IF('Mapa final SI'!AE342="","",'Mapa final SI'!AE342)</f>
        <v/>
      </c>
      <c r="K339" s="377" t="str">
        <f t="shared" si="5"/>
        <v/>
      </c>
      <c r="L339" s="377" t="str">
        <f>IF('Mapa final SI'!AH342="","",'Mapa final SI'!AH342)</f>
        <v/>
      </c>
      <c r="M339" s="321" t="str">
        <f>IF('Mapa final SI'!T342="","",'Mapa final SI'!T342)</f>
        <v/>
      </c>
      <c r="N339" s="375"/>
      <c r="O339" s="375"/>
      <c r="P339" s="375"/>
      <c r="Q339" s="376"/>
    </row>
    <row r="340" spans="1:17" ht="43.5" customHeight="1" x14ac:dyDescent="0.25">
      <c r="A340" s="110" t="s">
        <v>962</v>
      </c>
      <c r="B340" s="811"/>
      <c r="C340" s="813"/>
      <c r="D340" s="815"/>
      <c r="E340" s="813"/>
      <c r="F340" s="817"/>
      <c r="G340" s="817"/>
      <c r="H340" s="884"/>
      <c r="I340" s="377" t="str">
        <f>IF('Mapa final SI'!AC343="","",'Mapa final SI'!AC343)</f>
        <v/>
      </c>
      <c r="J340" s="377" t="str">
        <f>IF('Mapa final SI'!AE343="","",'Mapa final SI'!AE343)</f>
        <v/>
      </c>
      <c r="K340" s="377" t="str">
        <f t="shared" si="5"/>
        <v/>
      </c>
      <c r="L340" s="377" t="str">
        <f>IF('Mapa final SI'!AH343="","",'Mapa final SI'!AH343)</f>
        <v/>
      </c>
      <c r="M340" s="321" t="str">
        <f>IF('Mapa final SI'!T343="","",'Mapa final SI'!T343)</f>
        <v/>
      </c>
      <c r="N340" s="375"/>
      <c r="O340" s="375"/>
      <c r="P340" s="375"/>
      <c r="Q340" s="376"/>
    </row>
    <row r="341" spans="1:17" ht="43.5" customHeight="1" x14ac:dyDescent="0.25">
      <c r="A341" s="110" t="s">
        <v>963</v>
      </c>
      <c r="B341" s="811"/>
      <c r="C341" s="813"/>
      <c r="D341" s="815"/>
      <c r="E341" s="813"/>
      <c r="F341" s="817"/>
      <c r="G341" s="817"/>
      <c r="H341" s="884"/>
      <c r="I341" s="377" t="str">
        <f>IF('Mapa final SI'!AC344="","",'Mapa final SI'!AC344)</f>
        <v/>
      </c>
      <c r="J341" s="377" t="str">
        <f>IF('Mapa final SI'!AE344="","",'Mapa final SI'!AE344)</f>
        <v/>
      </c>
      <c r="K341" s="377" t="str">
        <f t="shared" si="5"/>
        <v/>
      </c>
      <c r="L341" s="377" t="str">
        <f>IF('Mapa final SI'!AH344="","",'Mapa final SI'!AH344)</f>
        <v/>
      </c>
      <c r="M341" s="321" t="str">
        <f>IF('Mapa final SI'!T344="","",'Mapa final SI'!T344)</f>
        <v/>
      </c>
      <c r="N341" s="375"/>
      <c r="O341" s="375"/>
      <c r="P341" s="375"/>
      <c r="Q341" s="376"/>
    </row>
    <row r="342" spans="1:17" ht="43.5" customHeight="1" x14ac:dyDescent="0.25">
      <c r="A342" s="110" t="s">
        <v>964</v>
      </c>
      <c r="B342" s="811"/>
      <c r="C342" s="813"/>
      <c r="D342" s="815"/>
      <c r="E342" s="813"/>
      <c r="F342" s="817"/>
      <c r="G342" s="817"/>
      <c r="H342" s="885"/>
      <c r="I342" s="377" t="str">
        <f>IF('Mapa final SI'!AC345="","",'Mapa final SI'!AC345)</f>
        <v/>
      </c>
      <c r="J342" s="377" t="str">
        <f>IF('Mapa final SI'!AE345="","",'Mapa final SI'!AE345)</f>
        <v/>
      </c>
      <c r="K342" s="377" t="str">
        <f t="shared" si="5"/>
        <v/>
      </c>
      <c r="L342" s="377" t="str">
        <f>IF('Mapa final SI'!AH345="","",'Mapa final SI'!AH345)</f>
        <v/>
      </c>
      <c r="M342" s="321" t="str">
        <f>IF('Mapa final SI'!T345="","",'Mapa final SI'!T345)</f>
        <v/>
      </c>
      <c r="N342" s="375"/>
      <c r="O342" s="375"/>
      <c r="P342" s="375"/>
      <c r="Q342" s="376"/>
    </row>
    <row r="343" spans="1:17" ht="43.5" customHeight="1" x14ac:dyDescent="0.25">
      <c r="A343" s="110" t="s">
        <v>965</v>
      </c>
      <c r="B343" s="810"/>
      <c r="C343" s="812" t="str">
        <f>IF('Mapa final SI'!G346="","",'Mapa final SI'!G346)</f>
        <v/>
      </c>
      <c r="D343" s="814"/>
      <c r="E343" s="812" t="str">
        <f>IF('Mapa final SI'!F346="","",'Mapa final SI'!F346)</f>
        <v/>
      </c>
      <c r="F343" s="816" t="str">
        <f>IF('Mapa final SI'!L346="","",'Mapa final SI'!L346)</f>
        <v/>
      </c>
      <c r="G343" s="816" t="str">
        <f>IF('Mapa final SI'!P346="","",'Mapa final SI'!P346)</f>
        <v/>
      </c>
      <c r="H343" s="884"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77" t="str">
        <f>IF('Mapa final SI'!AC346="","",'Mapa final SI'!AC346)</f>
        <v/>
      </c>
      <c r="J343" s="377" t="str">
        <f>IF('Mapa final SI'!AE346="","",'Mapa final SI'!AE346)</f>
        <v/>
      </c>
      <c r="K343" s="377" t="str">
        <f t="shared" si="5"/>
        <v/>
      </c>
      <c r="L343" s="377" t="str">
        <f>IF('Mapa final SI'!AH346="","",'Mapa final SI'!AH346)</f>
        <v/>
      </c>
      <c r="M343" s="321" t="str">
        <f>IF('Mapa final SI'!T346="","",'Mapa final SI'!T346)</f>
        <v/>
      </c>
      <c r="N343" s="375"/>
      <c r="O343" s="375"/>
      <c r="P343" s="375"/>
      <c r="Q343" s="376"/>
    </row>
    <row r="344" spans="1:17" ht="43.5" customHeight="1" x14ac:dyDescent="0.25">
      <c r="A344" s="110" t="s">
        <v>966</v>
      </c>
      <c r="B344" s="811"/>
      <c r="C344" s="813"/>
      <c r="D344" s="815"/>
      <c r="E344" s="813"/>
      <c r="F344" s="817"/>
      <c r="G344" s="817"/>
      <c r="H344" s="884"/>
      <c r="I344" s="377" t="str">
        <f>IF('Mapa final SI'!AC347="","",'Mapa final SI'!AC347)</f>
        <v/>
      </c>
      <c r="J344" s="377" t="str">
        <f>IF('Mapa final SI'!AE347="","",'Mapa final SI'!AE347)</f>
        <v/>
      </c>
      <c r="K344" s="377" t="str">
        <f t="shared" si="5"/>
        <v/>
      </c>
      <c r="L344" s="377" t="str">
        <f>IF('Mapa final SI'!AH347="","",'Mapa final SI'!AH347)</f>
        <v/>
      </c>
      <c r="M344" s="321" t="str">
        <f>IF('Mapa final SI'!T347="","",'Mapa final SI'!T347)</f>
        <v/>
      </c>
      <c r="N344" s="375"/>
      <c r="O344" s="375"/>
      <c r="P344" s="375"/>
      <c r="Q344" s="376"/>
    </row>
    <row r="345" spans="1:17" ht="43.5" customHeight="1" x14ac:dyDescent="0.25">
      <c r="A345" s="110" t="s">
        <v>967</v>
      </c>
      <c r="B345" s="811"/>
      <c r="C345" s="813"/>
      <c r="D345" s="815"/>
      <c r="E345" s="813"/>
      <c r="F345" s="817"/>
      <c r="G345" s="817"/>
      <c r="H345" s="884"/>
      <c r="I345" s="377" t="str">
        <f>IF('Mapa final SI'!AC348="","",'Mapa final SI'!AC348)</f>
        <v/>
      </c>
      <c r="J345" s="377" t="str">
        <f>IF('Mapa final SI'!AE348="","",'Mapa final SI'!AE348)</f>
        <v/>
      </c>
      <c r="K345" s="377" t="str">
        <f t="shared" si="5"/>
        <v/>
      </c>
      <c r="L345" s="377" t="str">
        <f>IF('Mapa final SI'!AH348="","",'Mapa final SI'!AH348)</f>
        <v/>
      </c>
      <c r="M345" s="321" t="str">
        <f>IF('Mapa final SI'!T348="","",'Mapa final SI'!T348)</f>
        <v/>
      </c>
      <c r="N345" s="375"/>
      <c r="O345" s="375"/>
      <c r="P345" s="375"/>
      <c r="Q345" s="376"/>
    </row>
    <row r="346" spans="1:17" ht="43.5" customHeight="1" x14ac:dyDescent="0.25">
      <c r="A346" s="110" t="s">
        <v>968</v>
      </c>
      <c r="B346" s="811"/>
      <c r="C346" s="813"/>
      <c r="D346" s="815"/>
      <c r="E346" s="813"/>
      <c r="F346" s="817"/>
      <c r="G346" s="817"/>
      <c r="H346" s="884"/>
      <c r="I346" s="377" t="str">
        <f>IF('Mapa final SI'!AC349="","",'Mapa final SI'!AC349)</f>
        <v/>
      </c>
      <c r="J346" s="377" t="str">
        <f>IF('Mapa final SI'!AE349="","",'Mapa final SI'!AE349)</f>
        <v/>
      </c>
      <c r="K346" s="377" t="str">
        <f t="shared" si="5"/>
        <v/>
      </c>
      <c r="L346" s="377" t="str">
        <f>IF('Mapa final SI'!AH349="","",'Mapa final SI'!AH349)</f>
        <v/>
      </c>
      <c r="M346" s="321" t="str">
        <f>IF('Mapa final SI'!T349="","",'Mapa final SI'!T349)</f>
        <v/>
      </c>
      <c r="N346" s="375"/>
      <c r="O346" s="375"/>
      <c r="P346" s="375"/>
      <c r="Q346" s="376"/>
    </row>
    <row r="347" spans="1:17" ht="43.5" customHeight="1" x14ac:dyDescent="0.25">
      <c r="A347" s="110" t="s">
        <v>969</v>
      </c>
      <c r="B347" s="811"/>
      <c r="C347" s="813"/>
      <c r="D347" s="815"/>
      <c r="E347" s="813"/>
      <c r="F347" s="817"/>
      <c r="G347" s="817"/>
      <c r="H347" s="884"/>
      <c r="I347" s="377" t="str">
        <f>IF('Mapa final SI'!AC350="","",'Mapa final SI'!AC350)</f>
        <v/>
      </c>
      <c r="J347" s="377" t="str">
        <f>IF('Mapa final SI'!AE350="","",'Mapa final SI'!AE350)</f>
        <v/>
      </c>
      <c r="K347" s="377" t="str">
        <f t="shared" si="5"/>
        <v/>
      </c>
      <c r="L347" s="377" t="str">
        <f>IF('Mapa final SI'!AH350="","",'Mapa final SI'!AH350)</f>
        <v/>
      </c>
      <c r="M347" s="321" t="str">
        <f>IF('Mapa final SI'!T350="","",'Mapa final SI'!T350)</f>
        <v/>
      </c>
      <c r="N347" s="375"/>
      <c r="O347" s="375"/>
      <c r="P347" s="375"/>
      <c r="Q347" s="376"/>
    </row>
    <row r="348" spans="1:17" ht="43.5" customHeight="1" x14ac:dyDescent="0.25">
      <c r="A348" s="110" t="s">
        <v>970</v>
      </c>
      <c r="B348" s="811"/>
      <c r="C348" s="813"/>
      <c r="D348" s="815"/>
      <c r="E348" s="813"/>
      <c r="F348" s="817"/>
      <c r="G348" s="817"/>
      <c r="H348" s="885"/>
      <c r="I348" s="377" t="str">
        <f>IF('Mapa final SI'!AC351="","",'Mapa final SI'!AC351)</f>
        <v/>
      </c>
      <c r="J348" s="377" t="str">
        <f>IF('Mapa final SI'!AE351="","",'Mapa final SI'!AE351)</f>
        <v/>
      </c>
      <c r="K348" s="377" t="str">
        <f t="shared" si="5"/>
        <v/>
      </c>
      <c r="L348" s="377" t="str">
        <f>IF('Mapa final SI'!AH351="","",'Mapa final SI'!AH351)</f>
        <v/>
      </c>
      <c r="M348" s="321" t="str">
        <f>IF('Mapa final SI'!T351="","",'Mapa final SI'!T351)</f>
        <v/>
      </c>
      <c r="N348" s="375"/>
      <c r="O348" s="375"/>
      <c r="P348" s="375"/>
      <c r="Q348" s="376"/>
    </row>
    <row r="349" spans="1:17" ht="43.5" customHeight="1" x14ac:dyDescent="0.25">
      <c r="A349" s="110" t="s">
        <v>971</v>
      </c>
      <c r="B349" s="810"/>
      <c r="C349" s="812" t="str">
        <f>IF('Mapa final SI'!G352="","",'Mapa final SI'!G352)</f>
        <v/>
      </c>
      <c r="D349" s="814"/>
      <c r="E349" s="812" t="str">
        <f>IF('Mapa final SI'!F352="","",'Mapa final SI'!F352)</f>
        <v/>
      </c>
      <c r="F349" s="816" t="str">
        <f>IF('Mapa final SI'!L352="","",'Mapa final SI'!L352)</f>
        <v/>
      </c>
      <c r="G349" s="816" t="str">
        <f>IF('Mapa final SI'!P352="","",'Mapa final SI'!P352)</f>
        <v/>
      </c>
      <c r="H349" s="884"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77" t="str">
        <f>IF('Mapa final SI'!AC352="","",'Mapa final SI'!AC352)</f>
        <v/>
      </c>
      <c r="J349" s="377" t="str">
        <f>IF('Mapa final SI'!AE352="","",'Mapa final SI'!AE352)</f>
        <v/>
      </c>
      <c r="K349" s="377" t="str">
        <f t="shared" si="5"/>
        <v/>
      </c>
      <c r="L349" s="377" t="str">
        <f>IF('Mapa final SI'!AH352="","",'Mapa final SI'!AH352)</f>
        <v/>
      </c>
      <c r="M349" s="321" t="str">
        <f>IF('Mapa final SI'!T352="","",'Mapa final SI'!T352)</f>
        <v/>
      </c>
      <c r="N349" s="375"/>
      <c r="O349" s="375"/>
      <c r="P349" s="375"/>
      <c r="Q349" s="376"/>
    </row>
    <row r="350" spans="1:17" ht="43.5" customHeight="1" x14ac:dyDescent="0.25">
      <c r="A350" s="110" t="s">
        <v>972</v>
      </c>
      <c r="B350" s="811"/>
      <c r="C350" s="813"/>
      <c r="D350" s="815"/>
      <c r="E350" s="813"/>
      <c r="F350" s="817"/>
      <c r="G350" s="817"/>
      <c r="H350" s="884"/>
      <c r="I350" s="377" t="str">
        <f>IF('Mapa final SI'!AC353="","",'Mapa final SI'!AC353)</f>
        <v/>
      </c>
      <c r="J350" s="377" t="str">
        <f>IF('Mapa final SI'!AE353="","",'Mapa final SI'!AE353)</f>
        <v/>
      </c>
      <c r="K350" s="377" t="str">
        <f t="shared" si="5"/>
        <v/>
      </c>
      <c r="L350" s="377" t="str">
        <f>IF('Mapa final SI'!AH353="","",'Mapa final SI'!AH353)</f>
        <v/>
      </c>
      <c r="M350" s="321" t="str">
        <f>IF('Mapa final SI'!T353="","",'Mapa final SI'!T353)</f>
        <v/>
      </c>
      <c r="N350" s="375"/>
      <c r="O350" s="375"/>
      <c r="P350" s="375"/>
      <c r="Q350" s="376"/>
    </row>
    <row r="351" spans="1:17" ht="43.5" customHeight="1" x14ac:dyDescent="0.25">
      <c r="A351" s="110" t="s">
        <v>973</v>
      </c>
      <c r="B351" s="811"/>
      <c r="C351" s="813"/>
      <c r="D351" s="815"/>
      <c r="E351" s="813"/>
      <c r="F351" s="817"/>
      <c r="G351" s="817"/>
      <c r="H351" s="884"/>
      <c r="I351" s="377" t="str">
        <f>IF('Mapa final SI'!AC354="","",'Mapa final SI'!AC354)</f>
        <v/>
      </c>
      <c r="J351" s="377" t="str">
        <f>IF('Mapa final SI'!AE354="","",'Mapa final SI'!AE354)</f>
        <v/>
      </c>
      <c r="K351" s="377" t="str">
        <f t="shared" si="5"/>
        <v/>
      </c>
      <c r="L351" s="377" t="str">
        <f>IF('Mapa final SI'!AH354="","",'Mapa final SI'!AH354)</f>
        <v/>
      </c>
      <c r="M351" s="321" t="str">
        <f>IF('Mapa final SI'!T354="","",'Mapa final SI'!T354)</f>
        <v/>
      </c>
      <c r="N351" s="375"/>
      <c r="O351" s="375"/>
      <c r="P351" s="375"/>
      <c r="Q351" s="376"/>
    </row>
    <row r="352" spans="1:17" ht="43.5" customHeight="1" x14ac:dyDescent="0.25">
      <c r="A352" s="110" t="s">
        <v>974</v>
      </c>
      <c r="B352" s="811"/>
      <c r="C352" s="813"/>
      <c r="D352" s="815"/>
      <c r="E352" s="813"/>
      <c r="F352" s="817"/>
      <c r="G352" s="817"/>
      <c r="H352" s="884"/>
      <c r="I352" s="377" t="str">
        <f>IF('Mapa final SI'!AC355="","",'Mapa final SI'!AC355)</f>
        <v/>
      </c>
      <c r="J352" s="377" t="str">
        <f>IF('Mapa final SI'!AE355="","",'Mapa final SI'!AE355)</f>
        <v/>
      </c>
      <c r="K352" s="377" t="str">
        <f t="shared" si="5"/>
        <v/>
      </c>
      <c r="L352" s="377" t="str">
        <f>IF('Mapa final SI'!AH355="","",'Mapa final SI'!AH355)</f>
        <v/>
      </c>
      <c r="M352" s="321" t="str">
        <f>IF('Mapa final SI'!T355="","",'Mapa final SI'!T355)</f>
        <v/>
      </c>
      <c r="N352" s="375"/>
      <c r="O352" s="375"/>
      <c r="P352" s="375"/>
      <c r="Q352" s="376"/>
    </row>
    <row r="353" spans="1:17" ht="43.5" customHeight="1" x14ac:dyDescent="0.25">
      <c r="A353" s="110" t="s">
        <v>975</v>
      </c>
      <c r="B353" s="811"/>
      <c r="C353" s="813"/>
      <c r="D353" s="815"/>
      <c r="E353" s="813"/>
      <c r="F353" s="817"/>
      <c r="G353" s="817"/>
      <c r="H353" s="884"/>
      <c r="I353" s="377" t="str">
        <f>IF('Mapa final SI'!AC356="","",'Mapa final SI'!AC356)</f>
        <v/>
      </c>
      <c r="J353" s="377" t="str">
        <f>IF('Mapa final SI'!AE356="","",'Mapa final SI'!AE356)</f>
        <v/>
      </c>
      <c r="K353" s="377" t="str">
        <f t="shared" si="5"/>
        <v/>
      </c>
      <c r="L353" s="377" t="str">
        <f>IF('Mapa final SI'!AH356="","",'Mapa final SI'!AH356)</f>
        <v/>
      </c>
      <c r="M353" s="321" t="str">
        <f>IF('Mapa final SI'!T356="","",'Mapa final SI'!T356)</f>
        <v/>
      </c>
      <c r="N353" s="375"/>
      <c r="O353" s="375"/>
      <c r="P353" s="375"/>
      <c r="Q353" s="376"/>
    </row>
    <row r="354" spans="1:17" ht="43.5" customHeight="1" x14ac:dyDescent="0.25">
      <c r="A354" s="110" t="s">
        <v>976</v>
      </c>
      <c r="B354" s="811"/>
      <c r="C354" s="813"/>
      <c r="D354" s="815"/>
      <c r="E354" s="813"/>
      <c r="F354" s="817"/>
      <c r="G354" s="817"/>
      <c r="H354" s="885"/>
      <c r="I354" s="377" t="str">
        <f>IF('Mapa final SI'!AC357="","",'Mapa final SI'!AC357)</f>
        <v/>
      </c>
      <c r="J354" s="377" t="str">
        <f>IF('Mapa final SI'!AE357="","",'Mapa final SI'!AE357)</f>
        <v/>
      </c>
      <c r="K354" s="377" t="str">
        <f t="shared" si="5"/>
        <v/>
      </c>
      <c r="L354" s="377" t="str">
        <f>IF('Mapa final SI'!AH357="","",'Mapa final SI'!AH357)</f>
        <v/>
      </c>
      <c r="M354" s="321" t="str">
        <f>IF('Mapa final SI'!T357="","",'Mapa final SI'!T357)</f>
        <v/>
      </c>
      <c r="N354" s="375"/>
      <c r="O354" s="375"/>
      <c r="P354" s="375"/>
      <c r="Q354" s="376"/>
    </row>
    <row r="355" spans="1:17" ht="43.5" customHeight="1" x14ac:dyDescent="0.25">
      <c r="A355" s="110" t="s">
        <v>977</v>
      </c>
      <c r="B355" s="810"/>
      <c r="C355" s="812" t="str">
        <f>IF('Mapa final SI'!G358="","",'Mapa final SI'!G358)</f>
        <v/>
      </c>
      <c r="D355" s="814"/>
      <c r="E355" s="812" t="str">
        <f>IF('Mapa final SI'!F358="","",'Mapa final SI'!F358)</f>
        <v/>
      </c>
      <c r="F355" s="816" t="str">
        <f>IF('Mapa final SI'!L358="","",'Mapa final SI'!L358)</f>
        <v/>
      </c>
      <c r="G355" s="816" t="str">
        <f>IF('Mapa final SI'!P358="","",'Mapa final SI'!P358)</f>
        <v/>
      </c>
      <c r="H355" s="884"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77" t="str">
        <f>IF('Mapa final SI'!AC358="","",'Mapa final SI'!AC358)</f>
        <v/>
      </c>
      <c r="J355" s="377" t="str">
        <f>IF('Mapa final SI'!AE358="","",'Mapa final SI'!AE358)</f>
        <v/>
      </c>
      <c r="K355" s="377" t="str">
        <f t="shared" si="5"/>
        <v/>
      </c>
      <c r="L355" s="377" t="str">
        <f>IF('Mapa final SI'!AH358="","",'Mapa final SI'!AH358)</f>
        <v/>
      </c>
      <c r="M355" s="321" t="str">
        <f>IF('Mapa final SI'!T358="","",'Mapa final SI'!T358)</f>
        <v/>
      </c>
      <c r="N355" s="375"/>
      <c r="O355" s="375"/>
      <c r="P355" s="375"/>
      <c r="Q355" s="376"/>
    </row>
    <row r="356" spans="1:17" ht="43.5" customHeight="1" x14ac:dyDescent="0.25">
      <c r="A356" s="110" t="s">
        <v>978</v>
      </c>
      <c r="B356" s="811"/>
      <c r="C356" s="813"/>
      <c r="D356" s="815"/>
      <c r="E356" s="813"/>
      <c r="F356" s="817"/>
      <c r="G356" s="817"/>
      <c r="H356" s="884"/>
      <c r="I356" s="377" t="str">
        <f>IF('Mapa final SI'!AC359="","",'Mapa final SI'!AC359)</f>
        <v/>
      </c>
      <c r="J356" s="377" t="str">
        <f>IF('Mapa final SI'!AE359="","",'Mapa final SI'!AE359)</f>
        <v/>
      </c>
      <c r="K356" s="377" t="str">
        <f t="shared" si="5"/>
        <v/>
      </c>
      <c r="L356" s="377" t="str">
        <f>IF('Mapa final SI'!AH359="","",'Mapa final SI'!AH359)</f>
        <v/>
      </c>
      <c r="M356" s="321" t="str">
        <f>IF('Mapa final SI'!T359="","",'Mapa final SI'!T359)</f>
        <v/>
      </c>
      <c r="N356" s="375"/>
      <c r="O356" s="375"/>
      <c r="P356" s="375"/>
      <c r="Q356" s="376"/>
    </row>
    <row r="357" spans="1:17" ht="43.5" customHeight="1" x14ac:dyDescent="0.25">
      <c r="A357" s="110" t="s">
        <v>979</v>
      </c>
      <c r="B357" s="811"/>
      <c r="C357" s="813"/>
      <c r="D357" s="815"/>
      <c r="E357" s="813"/>
      <c r="F357" s="817"/>
      <c r="G357" s="817"/>
      <c r="H357" s="884"/>
      <c r="I357" s="377" t="str">
        <f>IF('Mapa final SI'!AC360="","",'Mapa final SI'!AC360)</f>
        <v/>
      </c>
      <c r="J357" s="377" t="str">
        <f>IF('Mapa final SI'!AE360="","",'Mapa final SI'!AE360)</f>
        <v/>
      </c>
      <c r="K357" s="377" t="str">
        <f t="shared" si="5"/>
        <v/>
      </c>
      <c r="L357" s="377" t="str">
        <f>IF('Mapa final SI'!AH360="","",'Mapa final SI'!AH360)</f>
        <v/>
      </c>
      <c r="M357" s="321" t="str">
        <f>IF('Mapa final SI'!T360="","",'Mapa final SI'!T360)</f>
        <v/>
      </c>
      <c r="N357" s="375"/>
      <c r="O357" s="375"/>
      <c r="P357" s="375"/>
      <c r="Q357" s="376"/>
    </row>
    <row r="358" spans="1:17" ht="43.5" customHeight="1" x14ac:dyDescent="0.25">
      <c r="A358" s="110" t="s">
        <v>980</v>
      </c>
      <c r="B358" s="811"/>
      <c r="C358" s="813"/>
      <c r="D358" s="815"/>
      <c r="E358" s="813"/>
      <c r="F358" s="817"/>
      <c r="G358" s="817"/>
      <c r="H358" s="884"/>
      <c r="I358" s="377" t="str">
        <f>IF('Mapa final SI'!AC361="","",'Mapa final SI'!AC361)</f>
        <v/>
      </c>
      <c r="J358" s="377" t="str">
        <f>IF('Mapa final SI'!AE361="","",'Mapa final SI'!AE361)</f>
        <v/>
      </c>
      <c r="K358" s="377" t="str">
        <f t="shared" si="5"/>
        <v/>
      </c>
      <c r="L358" s="377" t="str">
        <f>IF('Mapa final SI'!AH361="","",'Mapa final SI'!AH361)</f>
        <v/>
      </c>
      <c r="M358" s="321" t="str">
        <f>IF('Mapa final SI'!T361="","",'Mapa final SI'!T361)</f>
        <v/>
      </c>
      <c r="N358" s="375"/>
      <c r="O358" s="375"/>
      <c r="P358" s="375"/>
      <c r="Q358" s="376"/>
    </row>
    <row r="359" spans="1:17" ht="43.5" customHeight="1" x14ac:dyDescent="0.25">
      <c r="A359" s="110" t="s">
        <v>981</v>
      </c>
      <c r="B359" s="811"/>
      <c r="C359" s="813"/>
      <c r="D359" s="815"/>
      <c r="E359" s="813"/>
      <c r="F359" s="817"/>
      <c r="G359" s="817"/>
      <c r="H359" s="884"/>
      <c r="I359" s="377" t="str">
        <f>IF('Mapa final SI'!AC362="","",'Mapa final SI'!AC362)</f>
        <v/>
      </c>
      <c r="J359" s="377" t="str">
        <f>IF('Mapa final SI'!AE362="","",'Mapa final SI'!AE362)</f>
        <v/>
      </c>
      <c r="K359" s="377" t="str">
        <f t="shared" si="5"/>
        <v/>
      </c>
      <c r="L359" s="377" t="str">
        <f>IF('Mapa final SI'!AH362="","",'Mapa final SI'!AH362)</f>
        <v/>
      </c>
      <c r="M359" s="321" t="str">
        <f>IF('Mapa final SI'!T362="","",'Mapa final SI'!T362)</f>
        <v/>
      </c>
      <c r="N359" s="375"/>
      <c r="O359" s="375"/>
      <c r="P359" s="375"/>
      <c r="Q359" s="376"/>
    </row>
    <row r="360" spans="1:17" ht="43.5" customHeight="1" x14ac:dyDescent="0.25">
      <c r="A360" s="110" t="s">
        <v>982</v>
      </c>
      <c r="B360" s="811"/>
      <c r="C360" s="813"/>
      <c r="D360" s="815"/>
      <c r="E360" s="813"/>
      <c r="F360" s="817"/>
      <c r="G360" s="817"/>
      <c r="H360" s="885"/>
      <c r="I360" s="377" t="str">
        <f>IF('Mapa final SI'!AC363="","",'Mapa final SI'!AC363)</f>
        <v/>
      </c>
      <c r="J360" s="377" t="str">
        <f>IF('Mapa final SI'!AE363="","",'Mapa final SI'!AE363)</f>
        <v/>
      </c>
      <c r="K360" s="377" t="str">
        <f t="shared" si="5"/>
        <v/>
      </c>
      <c r="L360" s="377" t="str">
        <f>IF('Mapa final SI'!AH363="","",'Mapa final SI'!AH363)</f>
        <v/>
      </c>
      <c r="M360" s="321" t="str">
        <f>IF('Mapa final SI'!T363="","",'Mapa final SI'!T363)</f>
        <v/>
      </c>
      <c r="N360" s="375"/>
      <c r="O360" s="375"/>
      <c r="P360" s="375"/>
      <c r="Q360" s="376"/>
    </row>
    <row r="361" spans="1:17" ht="43.5" customHeight="1" x14ac:dyDescent="0.25">
      <c r="A361" s="110" t="s">
        <v>983</v>
      </c>
      <c r="B361" s="810"/>
      <c r="C361" s="812" t="str">
        <f>IF('Mapa final SI'!G364="","",'Mapa final SI'!G364)</f>
        <v/>
      </c>
      <c r="D361" s="814"/>
      <c r="E361" s="812" t="str">
        <f>IF('Mapa final SI'!F364="","",'Mapa final SI'!F364)</f>
        <v/>
      </c>
      <c r="F361" s="816" t="str">
        <f>IF('Mapa final SI'!L364="","",'Mapa final SI'!L364)</f>
        <v/>
      </c>
      <c r="G361" s="816" t="str">
        <f>IF('Mapa final SI'!P364="","",'Mapa final SI'!P364)</f>
        <v/>
      </c>
      <c r="H361" s="884"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77" t="str">
        <f>IF('Mapa final SI'!AC364="","",'Mapa final SI'!AC364)</f>
        <v/>
      </c>
      <c r="J361" s="377" t="str">
        <f>IF('Mapa final SI'!AE364="","",'Mapa final SI'!AE364)</f>
        <v/>
      </c>
      <c r="K361" s="377" t="str">
        <f t="shared" si="5"/>
        <v/>
      </c>
      <c r="L361" s="377" t="str">
        <f>IF('Mapa final SI'!AH364="","",'Mapa final SI'!AH364)</f>
        <v/>
      </c>
      <c r="M361" s="321" t="str">
        <f>IF('Mapa final SI'!T364="","",'Mapa final SI'!T364)</f>
        <v/>
      </c>
      <c r="N361" s="375"/>
      <c r="O361" s="375"/>
      <c r="P361" s="375"/>
      <c r="Q361" s="376"/>
    </row>
    <row r="362" spans="1:17" ht="43.5" customHeight="1" x14ac:dyDescent="0.25">
      <c r="A362" s="110" t="s">
        <v>984</v>
      </c>
      <c r="B362" s="811"/>
      <c r="C362" s="813"/>
      <c r="D362" s="815"/>
      <c r="E362" s="813"/>
      <c r="F362" s="817"/>
      <c r="G362" s="817"/>
      <c r="H362" s="884"/>
      <c r="I362" s="377" t="str">
        <f>IF('Mapa final SI'!AC365="","",'Mapa final SI'!AC365)</f>
        <v/>
      </c>
      <c r="J362" s="377" t="str">
        <f>IF('Mapa final SI'!AE365="","",'Mapa final SI'!AE365)</f>
        <v/>
      </c>
      <c r="K362" s="377" t="str">
        <f t="shared" si="5"/>
        <v/>
      </c>
      <c r="L362" s="377" t="str">
        <f>IF('Mapa final SI'!AH365="","",'Mapa final SI'!AH365)</f>
        <v/>
      </c>
      <c r="M362" s="321" t="str">
        <f>IF('Mapa final SI'!T365="","",'Mapa final SI'!T365)</f>
        <v/>
      </c>
      <c r="N362" s="375"/>
      <c r="O362" s="375"/>
      <c r="P362" s="375"/>
      <c r="Q362" s="376"/>
    </row>
    <row r="363" spans="1:17" ht="51.75" customHeight="1" x14ac:dyDescent="0.25">
      <c r="A363" s="110" t="s">
        <v>985</v>
      </c>
      <c r="B363" s="811"/>
      <c r="C363" s="813"/>
      <c r="D363" s="815"/>
      <c r="E363" s="813"/>
      <c r="F363" s="817"/>
      <c r="G363" s="817"/>
      <c r="H363" s="884"/>
      <c r="I363" s="377" t="str">
        <f>IF('Mapa final SI'!AC366="","",'Mapa final SI'!AC366)</f>
        <v/>
      </c>
      <c r="J363" s="377" t="str">
        <f>IF('Mapa final SI'!AE366="","",'Mapa final SI'!AE366)</f>
        <v/>
      </c>
      <c r="K363" s="377" t="str">
        <f t="shared" si="5"/>
        <v/>
      </c>
      <c r="L363" s="377" t="str">
        <f>IF('Mapa final SI'!AH366="","",'Mapa final SI'!AH366)</f>
        <v/>
      </c>
      <c r="M363" s="321" t="str">
        <f>IF('Mapa final SI'!T366="","",'Mapa final SI'!T366)</f>
        <v/>
      </c>
      <c r="N363" s="375"/>
      <c r="O363" s="375"/>
      <c r="P363" s="375"/>
      <c r="Q363" s="376"/>
    </row>
    <row r="364" spans="1:17" ht="51.75" customHeight="1" x14ac:dyDescent="0.25">
      <c r="A364" s="110" t="s">
        <v>986</v>
      </c>
      <c r="B364" s="811"/>
      <c r="C364" s="813"/>
      <c r="D364" s="815"/>
      <c r="E364" s="813"/>
      <c r="F364" s="817"/>
      <c r="G364" s="817"/>
      <c r="H364" s="884"/>
      <c r="I364" s="377" t="str">
        <f>IF('Mapa final SI'!AC367="","",'Mapa final SI'!AC367)</f>
        <v/>
      </c>
      <c r="J364" s="377" t="str">
        <f>IF('Mapa final SI'!AE367="","",'Mapa final SI'!AE367)</f>
        <v/>
      </c>
      <c r="K364" s="377" t="str">
        <f t="shared" si="5"/>
        <v/>
      </c>
      <c r="L364" s="377" t="str">
        <f>IF('Mapa final SI'!AH367="","",'Mapa final SI'!AH367)</f>
        <v/>
      </c>
      <c r="M364" s="321" t="str">
        <f>IF('Mapa final SI'!T367="","",'Mapa final SI'!T367)</f>
        <v/>
      </c>
      <c r="N364" s="375"/>
      <c r="O364" s="375"/>
      <c r="P364" s="375"/>
      <c r="Q364" s="376"/>
    </row>
    <row r="365" spans="1:17" ht="51.75" customHeight="1" x14ac:dyDescent="0.25">
      <c r="A365" s="110" t="s">
        <v>987</v>
      </c>
      <c r="B365" s="811"/>
      <c r="C365" s="813"/>
      <c r="D365" s="815"/>
      <c r="E365" s="813"/>
      <c r="F365" s="817"/>
      <c r="G365" s="817"/>
      <c r="H365" s="884"/>
      <c r="I365" s="377" t="str">
        <f>IF('Mapa final SI'!AC368="","",'Mapa final SI'!AC368)</f>
        <v/>
      </c>
      <c r="J365" s="377" t="str">
        <f>IF('Mapa final SI'!AE368="","",'Mapa final SI'!AE368)</f>
        <v/>
      </c>
      <c r="K365" s="377" t="str">
        <f t="shared" si="5"/>
        <v/>
      </c>
      <c r="L365" s="377" t="str">
        <f>IF('Mapa final SI'!AH368="","",'Mapa final SI'!AH368)</f>
        <v/>
      </c>
      <c r="M365" s="321" t="str">
        <f>IF('Mapa final SI'!T368="","",'Mapa final SI'!T368)</f>
        <v/>
      </c>
      <c r="N365" s="375"/>
      <c r="O365" s="375"/>
      <c r="P365" s="375"/>
      <c r="Q365" s="376"/>
    </row>
    <row r="366" spans="1:17" ht="51.75" customHeight="1" x14ac:dyDescent="0.25">
      <c r="A366" s="110" t="s">
        <v>988</v>
      </c>
      <c r="B366" s="811"/>
      <c r="C366" s="813"/>
      <c r="D366" s="815"/>
      <c r="E366" s="813"/>
      <c r="F366" s="817"/>
      <c r="G366" s="817"/>
      <c r="H366" s="885"/>
      <c r="I366" s="377" t="str">
        <f>IF('Mapa final SI'!AC369="","",'Mapa final SI'!AC369)</f>
        <v/>
      </c>
      <c r="J366" s="377" t="str">
        <f>IF('Mapa final SI'!AE369="","",'Mapa final SI'!AE369)</f>
        <v/>
      </c>
      <c r="K366" s="377" t="str">
        <f t="shared" si="5"/>
        <v/>
      </c>
      <c r="L366" s="377" t="str">
        <f>IF('Mapa final SI'!AH369="","",'Mapa final SI'!AH369)</f>
        <v/>
      </c>
      <c r="M366" s="321" t="str">
        <f>IF('Mapa final SI'!T369="","",'Mapa final SI'!T369)</f>
        <v/>
      </c>
      <c r="N366" s="375"/>
      <c r="O366" s="375"/>
      <c r="P366" s="375"/>
      <c r="Q366" s="376"/>
    </row>
    <row r="367" spans="1:17" ht="51.75" customHeight="1" x14ac:dyDescent="0.25">
      <c r="A367" s="110" t="s">
        <v>989</v>
      </c>
      <c r="B367" s="810"/>
      <c r="C367" s="812" t="str">
        <f>IF('Mapa final SI'!G370="","",'Mapa final SI'!G370)</f>
        <v/>
      </c>
      <c r="D367" s="814"/>
      <c r="E367" s="812" t="str">
        <f>IF('Mapa final SI'!F370="","",'Mapa final SI'!F370)</f>
        <v/>
      </c>
      <c r="F367" s="816" t="str">
        <f>IF('Mapa final SI'!L370="","",'Mapa final SI'!L370)</f>
        <v/>
      </c>
      <c r="G367" s="816" t="str">
        <f>IF('Mapa final SI'!P370="","",'Mapa final SI'!P370)</f>
        <v/>
      </c>
      <c r="H367" s="884"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77" t="str">
        <f>IF('Mapa final SI'!AC370="","",'Mapa final SI'!AC370)</f>
        <v/>
      </c>
      <c r="J367" s="377" t="str">
        <f>IF('Mapa final SI'!AE370="","",'Mapa final SI'!AE370)</f>
        <v/>
      </c>
      <c r="K367" s="377" t="str">
        <f t="shared" si="5"/>
        <v/>
      </c>
      <c r="L367" s="377" t="str">
        <f>IF('Mapa final SI'!AH370="","",'Mapa final SI'!AH370)</f>
        <v/>
      </c>
      <c r="M367" s="321" t="str">
        <f>IF('Mapa final SI'!T370="","",'Mapa final SI'!T370)</f>
        <v/>
      </c>
      <c r="N367" s="375"/>
      <c r="O367" s="375"/>
      <c r="P367" s="375"/>
      <c r="Q367" s="376"/>
    </row>
    <row r="368" spans="1:17" ht="51.75" customHeight="1" x14ac:dyDescent="0.25">
      <c r="A368" s="110" t="s">
        <v>990</v>
      </c>
      <c r="B368" s="811"/>
      <c r="C368" s="813"/>
      <c r="D368" s="815"/>
      <c r="E368" s="813"/>
      <c r="F368" s="817"/>
      <c r="G368" s="817"/>
      <c r="H368" s="884"/>
      <c r="I368" s="377" t="str">
        <f>IF('Mapa final SI'!AC371="","",'Mapa final SI'!AC371)</f>
        <v/>
      </c>
      <c r="J368" s="377" t="str">
        <f>IF('Mapa final SI'!AE371="","",'Mapa final SI'!AE371)</f>
        <v/>
      </c>
      <c r="K368" s="377" t="str">
        <f t="shared" si="5"/>
        <v/>
      </c>
      <c r="L368" s="377" t="str">
        <f>IF('Mapa final SI'!AH371="","",'Mapa final SI'!AH371)</f>
        <v/>
      </c>
      <c r="M368" s="321" t="str">
        <f>IF('Mapa final SI'!T371="","",'Mapa final SI'!T371)</f>
        <v/>
      </c>
      <c r="N368" s="375"/>
      <c r="O368" s="375"/>
      <c r="P368" s="375"/>
      <c r="Q368" s="376"/>
    </row>
    <row r="369" spans="1:17" ht="51.75" customHeight="1" x14ac:dyDescent="0.25">
      <c r="A369" s="110" t="s">
        <v>991</v>
      </c>
      <c r="B369" s="811"/>
      <c r="C369" s="813"/>
      <c r="D369" s="815"/>
      <c r="E369" s="813"/>
      <c r="F369" s="817"/>
      <c r="G369" s="817"/>
      <c r="H369" s="884"/>
      <c r="I369" s="377" t="str">
        <f>IF('Mapa final SI'!AC372="","",'Mapa final SI'!AC372)</f>
        <v/>
      </c>
      <c r="J369" s="377" t="str">
        <f>IF('Mapa final SI'!AE372="","",'Mapa final SI'!AE372)</f>
        <v/>
      </c>
      <c r="K369" s="377" t="str">
        <f t="shared" si="5"/>
        <v/>
      </c>
      <c r="L369" s="377" t="str">
        <f>IF('Mapa final SI'!AH372="","",'Mapa final SI'!AH372)</f>
        <v/>
      </c>
      <c r="M369" s="321" t="str">
        <f>IF('Mapa final SI'!T372="","",'Mapa final SI'!T372)</f>
        <v/>
      </c>
      <c r="N369" s="375"/>
      <c r="O369" s="375"/>
      <c r="P369" s="375"/>
      <c r="Q369" s="376"/>
    </row>
    <row r="370" spans="1:17" ht="51.75" customHeight="1" x14ac:dyDescent="0.25">
      <c r="A370" s="110" t="s">
        <v>992</v>
      </c>
      <c r="B370" s="811"/>
      <c r="C370" s="813"/>
      <c r="D370" s="815"/>
      <c r="E370" s="813"/>
      <c r="F370" s="817"/>
      <c r="G370" s="817"/>
      <c r="H370" s="884"/>
      <c r="I370" s="377" t="str">
        <f>IF('Mapa final SI'!AC373="","",'Mapa final SI'!AC373)</f>
        <v/>
      </c>
      <c r="J370" s="377" t="str">
        <f>IF('Mapa final SI'!AE373="","",'Mapa final SI'!AE373)</f>
        <v/>
      </c>
      <c r="K370" s="377" t="str">
        <f t="shared" si="5"/>
        <v/>
      </c>
      <c r="L370" s="377" t="str">
        <f>IF('Mapa final SI'!AH373="","",'Mapa final SI'!AH373)</f>
        <v/>
      </c>
      <c r="M370" s="321" t="str">
        <f>IF('Mapa final SI'!T373="","",'Mapa final SI'!T373)</f>
        <v/>
      </c>
      <c r="N370" s="375"/>
      <c r="O370" s="375"/>
      <c r="P370" s="375"/>
      <c r="Q370" s="376"/>
    </row>
    <row r="371" spans="1:17" ht="51.75" customHeight="1" x14ac:dyDescent="0.25">
      <c r="A371" s="110" t="s">
        <v>993</v>
      </c>
      <c r="B371" s="811"/>
      <c r="C371" s="813"/>
      <c r="D371" s="815"/>
      <c r="E371" s="813"/>
      <c r="F371" s="817"/>
      <c r="G371" s="817"/>
      <c r="H371" s="884"/>
      <c r="I371" s="377" t="str">
        <f>IF('Mapa final SI'!AC374="","",'Mapa final SI'!AC374)</f>
        <v/>
      </c>
      <c r="J371" s="377" t="str">
        <f>IF('Mapa final SI'!AE374="","",'Mapa final SI'!AE374)</f>
        <v/>
      </c>
      <c r="K371" s="377" t="str">
        <f t="shared" si="5"/>
        <v/>
      </c>
      <c r="L371" s="377" t="str">
        <f>IF('Mapa final SI'!AH374="","",'Mapa final SI'!AH374)</f>
        <v/>
      </c>
      <c r="M371" s="321" t="str">
        <f>IF('Mapa final SI'!T374="","",'Mapa final SI'!T374)</f>
        <v/>
      </c>
      <c r="N371" s="375"/>
      <c r="O371" s="375"/>
      <c r="P371" s="375"/>
      <c r="Q371" s="376"/>
    </row>
    <row r="372" spans="1:17" ht="51.75" customHeight="1" x14ac:dyDescent="0.25">
      <c r="A372" s="110" t="s">
        <v>994</v>
      </c>
      <c r="B372" s="811"/>
      <c r="C372" s="813"/>
      <c r="D372" s="815"/>
      <c r="E372" s="813"/>
      <c r="F372" s="817"/>
      <c r="G372" s="817"/>
      <c r="H372" s="885"/>
      <c r="I372" s="377" t="str">
        <f>IF('Mapa final SI'!AC375="","",'Mapa final SI'!AC375)</f>
        <v/>
      </c>
      <c r="J372" s="377" t="str">
        <f>IF('Mapa final SI'!AE375="","",'Mapa final SI'!AE375)</f>
        <v/>
      </c>
      <c r="K372" s="377" t="str">
        <f t="shared" si="5"/>
        <v/>
      </c>
      <c r="L372" s="377" t="str">
        <f>IF('Mapa final SI'!AH375="","",'Mapa final SI'!AH375)</f>
        <v/>
      </c>
      <c r="M372" s="321" t="str">
        <f>IF('Mapa final SI'!T375="","",'Mapa final SI'!T375)</f>
        <v/>
      </c>
      <c r="N372" s="375"/>
      <c r="O372" s="375"/>
      <c r="P372" s="375"/>
      <c r="Q372" s="376"/>
    </row>
    <row r="373" spans="1:17" ht="51.75" customHeight="1" x14ac:dyDescent="0.25">
      <c r="A373" s="110" t="s">
        <v>995</v>
      </c>
      <c r="B373" s="810"/>
      <c r="C373" s="812" t="str">
        <f>IF('Mapa final SI'!G376="","",'Mapa final SI'!G376)</f>
        <v/>
      </c>
      <c r="D373" s="814"/>
      <c r="E373" s="812" t="str">
        <f>IF('Mapa final SI'!F376="","",'Mapa final SI'!F376)</f>
        <v/>
      </c>
      <c r="F373" s="816" t="str">
        <f>IF('Mapa final SI'!L376="","",'Mapa final SI'!L376)</f>
        <v/>
      </c>
      <c r="G373" s="816" t="str">
        <f>IF('Mapa final SI'!P376="","",'Mapa final SI'!P376)</f>
        <v/>
      </c>
      <c r="H373" s="884"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77" t="str">
        <f>IF('Mapa final SI'!AC376="","",'Mapa final SI'!AC376)</f>
        <v/>
      </c>
      <c r="J373" s="377" t="str">
        <f>IF('Mapa final SI'!AE376="","",'Mapa final SI'!AE376)</f>
        <v/>
      </c>
      <c r="K373" s="377" t="str">
        <f t="shared" si="5"/>
        <v/>
      </c>
      <c r="L373" s="377" t="str">
        <f>IF('Mapa final SI'!AH376="","",'Mapa final SI'!AH376)</f>
        <v/>
      </c>
      <c r="M373" s="321" t="str">
        <f>IF('Mapa final SI'!T376="","",'Mapa final SI'!T376)</f>
        <v/>
      </c>
      <c r="N373" s="375"/>
      <c r="O373" s="375"/>
      <c r="P373" s="375"/>
      <c r="Q373" s="376"/>
    </row>
    <row r="374" spans="1:17" ht="51.75" customHeight="1" x14ac:dyDescent="0.25">
      <c r="A374" s="110" t="s">
        <v>996</v>
      </c>
      <c r="B374" s="811"/>
      <c r="C374" s="813"/>
      <c r="D374" s="815"/>
      <c r="E374" s="813"/>
      <c r="F374" s="817"/>
      <c r="G374" s="817"/>
      <c r="H374" s="884"/>
      <c r="I374" s="377" t="str">
        <f>IF('Mapa final SI'!AC377="","",'Mapa final SI'!AC377)</f>
        <v/>
      </c>
      <c r="J374" s="377" t="str">
        <f>IF('Mapa final SI'!AE377="","",'Mapa final SI'!AE377)</f>
        <v/>
      </c>
      <c r="K374" s="377" t="str">
        <f t="shared" si="5"/>
        <v/>
      </c>
      <c r="L374" s="377" t="str">
        <f>IF('Mapa final SI'!AH377="","",'Mapa final SI'!AH377)</f>
        <v/>
      </c>
      <c r="M374" s="321" t="str">
        <f>IF('Mapa final SI'!T377="","",'Mapa final SI'!T377)</f>
        <v/>
      </c>
      <c r="N374" s="375"/>
      <c r="O374" s="375"/>
      <c r="P374" s="375"/>
      <c r="Q374" s="376"/>
    </row>
    <row r="375" spans="1:17" ht="51.75" customHeight="1" x14ac:dyDescent="0.25">
      <c r="A375" s="110" t="s">
        <v>997</v>
      </c>
      <c r="B375" s="811"/>
      <c r="C375" s="813"/>
      <c r="D375" s="815"/>
      <c r="E375" s="813"/>
      <c r="F375" s="817"/>
      <c r="G375" s="817"/>
      <c r="H375" s="884"/>
      <c r="I375" s="377" t="str">
        <f>IF('Mapa final SI'!AC378="","",'Mapa final SI'!AC378)</f>
        <v/>
      </c>
      <c r="J375" s="377" t="str">
        <f>IF('Mapa final SI'!AE378="","",'Mapa final SI'!AE378)</f>
        <v/>
      </c>
      <c r="K375" s="377" t="str">
        <f t="shared" si="5"/>
        <v/>
      </c>
      <c r="L375" s="377" t="str">
        <f>IF('Mapa final SI'!AH378="","",'Mapa final SI'!AH378)</f>
        <v/>
      </c>
      <c r="M375" s="321" t="str">
        <f>IF('Mapa final SI'!T378="","",'Mapa final SI'!T378)</f>
        <v/>
      </c>
      <c r="N375" s="375"/>
      <c r="O375" s="375"/>
      <c r="P375" s="375"/>
      <c r="Q375" s="376"/>
    </row>
    <row r="376" spans="1:17" ht="51.75" customHeight="1" x14ac:dyDescent="0.25">
      <c r="A376" s="110" t="s">
        <v>998</v>
      </c>
      <c r="B376" s="811"/>
      <c r="C376" s="813"/>
      <c r="D376" s="815"/>
      <c r="E376" s="813"/>
      <c r="F376" s="817"/>
      <c r="G376" s="817"/>
      <c r="H376" s="884"/>
      <c r="I376" s="377" t="str">
        <f>IF('Mapa final SI'!AC379="","",'Mapa final SI'!AC379)</f>
        <v/>
      </c>
      <c r="J376" s="377" t="str">
        <f>IF('Mapa final SI'!AE379="","",'Mapa final SI'!AE379)</f>
        <v/>
      </c>
      <c r="K376" s="377" t="str">
        <f t="shared" si="5"/>
        <v/>
      </c>
      <c r="L376" s="377" t="str">
        <f>IF('Mapa final SI'!AH379="","",'Mapa final SI'!AH379)</f>
        <v/>
      </c>
      <c r="M376" s="321" t="str">
        <f>IF('Mapa final SI'!T379="","",'Mapa final SI'!T379)</f>
        <v/>
      </c>
      <c r="N376" s="375"/>
      <c r="O376" s="375"/>
      <c r="P376" s="375"/>
      <c r="Q376" s="376"/>
    </row>
    <row r="377" spans="1:17" ht="51.75" customHeight="1" x14ac:dyDescent="0.25">
      <c r="A377" s="110" t="s">
        <v>999</v>
      </c>
      <c r="B377" s="811"/>
      <c r="C377" s="813"/>
      <c r="D377" s="815"/>
      <c r="E377" s="813"/>
      <c r="F377" s="817"/>
      <c r="G377" s="817"/>
      <c r="H377" s="884"/>
      <c r="I377" s="377" t="str">
        <f>IF('Mapa final SI'!AC380="","",'Mapa final SI'!AC380)</f>
        <v/>
      </c>
      <c r="J377" s="377" t="str">
        <f>IF('Mapa final SI'!AE380="","",'Mapa final SI'!AE380)</f>
        <v/>
      </c>
      <c r="K377" s="377" t="str">
        <f t="shared" si="5"/>
        <v/>
      </c>
      <c r="L377" s="377" t="str">
        <f>IF('Mapa final SI'!AH380="","",'Mapa final SI'!AH380)</f>
        <v/>
      </c>
      <c r="M377" s="321" t="str">
        <f>IF('Mapa final SI'!T380="","",'Mapa final SI'!T380)</f>
        <v/>
      </c>
      <c r="N377" s="375"/>
      <c r="O377" s="375"/>
      <c r="P377" s="375"/>
      <c r="Q377" s="376"/>
    </row>
    <row r="378" spans="1:17" ht="51.75" customHeight="1" x14ac:dyDescent="0.25">
      <c r="A378" s="110" t="s">
        <v>1000</v>
      </c>
      <c r="B378" s="811"/>
      <c r="C378" s="813"/>
      <c r="D378" s="815"/>
      <c r="E378" s="813"/>
      <c r="F378" s="817"/>
      <c r="G378" s="817"/>
      <c r="H378" s="885"/>
      <c r="I378" s="377" t="str">
        <f>IF('Mapa final SI'!AC381="","",'Mapa final SI'!AC381)</f>
        <v/>
      </c>
      <c r="J378" s="377" t="str">
        <f>IF('Mapa final SI'!AE381="","",'Mapa final SI'!AE381)</f>
        <v/>
      </c>
      <c r="K378" s="377" t="str">
        <f t="shared" si="5"/>
        <v/>
      </c>
      <c r="L378" s="377" t="str">
        <f>IF('Mapa final SI'!AH381="","",'Mapa final SI'!AH381)</f>
        <v/>
      </c>
      <c r="M378" s="321" t="str">
        <f>IF('Mapa final SI'!T381="","",'Mapa final SI'!T381)</f>
        <v/>
      </c>
      <c r="N378" s="375"/>
      <c r="O378" s="375"/>
      <c r="P378" s="375"/>
      <c r="Q378" s="376"/>
    </row>
    <row r="379" spans="1:17" ht="51.75" customHeight="1" x14ac:dyDescent="0.25">
      <c r="A379" s="110" t="s">
        <v>1001</v>
      </c>
      <c r="B379" s="810"/>
      <c r="C379" s="812" t="str">
        <f>IF('Mapa final SI'!G382="","",'Mapa final SI'!G382)</f>
        <v/>
      </c>
      <c r="D379" s="814"/>
      <c r="E379" s="812" t="str">
        <f>IF('Mapa final SI'!F382="","",'Mapa final SI'!F382)</f>
        <v/>
      </c>
      <c r="F379" s="816" t="str">
        <f>IF('Mapa final SI'!L382="","",'Mapa final SI'!L382)</f>
        <v/>
      </c>
      <c r="G379" s="816" t="str">
        <f>IF('Mapa final SI'!P382="","",'Mapa final SI'!P382)</f>
        <v/>
      </c>
      <c r="H379" s="884"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77" t="str">
        <f>IF('Mapa final SI'!AC382="","",'Mapa final SI'!AC382)</f>
        <v/>
      </c>
      <c r="J379" s="377" t="str">
        <f>IF('Mapa final SI'!AE382="","",'Mapa final SI'!AE382)</f>
        <v/>
      </c>
      <c r="K379" s="377" t="str">
        <f t="shared" si="5"/>
        <v/>
      </c>
      <c r="L379" s="377" t="str">
        <f>IF('Mapa final SI'!AH382="","",'Mapa final SI'!AH382)</f>
        <v/>
      </c>
      <c r="M379" s="321" t="str">
        <f>IF('Mapa final SI'!T382="","",'Mapa final SI'!T382)</f>
        <v/>
      </c>
      <c r="N379" s="375"/>
      <c r="O379" s="375"/>
      <c r="P379" s="375"/>
      <c r="Q379" s="376"/>
    </row>
    <row r="380" spans="1:17" ht="51.75" customHeight="1" x14ac:dyDescent="0.25">
      <c r="A380" s="110" t="s">
        <v>1002</v>
      </c>
      <c r="B380" s="811"/>
      <c r="C380" s="813"/>
      <c r="D380" s="815"/>
      <c r="E380" s="813"/>
      <c r="F380" s="817"/>
      <c r="G380" s="817"/>
      <c r="H380" s="884"/>
      <c r="I380" s="377" t="str">
        <f>IF('Mapa final SI'!AC383="","",'Mapa final SI'!AC383)</f>
        <v/>
      </c>
      <c r="J380" s="377" t="str">
        <f>IF('Mapa final SI'!AE383="","",'Mapa final SI'!AE383)</f>
        <v/>
      </c>
      <c r="K380" s="377" t="str">
        <f t="shared" si="5"/>
        <v/>
      </c>
      <c r="L380" s="377" t="str">
        <f>IF('Mapa final SI'!AH383="","",'Mapa final SI'!AH383)</f>
        <v/>
      </c>
      <c r="M380" s="321" t="str">
        <f>IF('Mapa final SI'!T383="","",'Mapa final SI'!T383)</f>
        <v/>
      </c>
      <c r="N380" s="375"/>
      <c r="O380" s="375"/>
      <c r="P380" s="375"/>
      <c r="Q380" s="376"/>
    </row>
    <row r="381" spans="1:17" ht="51.75" customHeight="1" x14ac:dyDescent="0.25">
      <c r="A381" s="110" t="s">
        <v>1003</v>
      </c>
      <c r="B381" s="811"/>
      <c r="C381" s="813"/>
      <c r="D381" s="815"/>
      <c r="E381" s="813"/>
      <c r="F381" s="817"/>
      <c r="G381" s="817"/>
      <c r="H381" s="884"/>
      <c r="I381" s="377" t="str">
        <f>IF('Mapa final SI'!AC384="","",'Mapa final SI'!AC384)</f>
        <v/>
      </c>
      <c r="J381" s="377" t="str">
        <f>IF('Mapa final SI'!AE384="","",'Mapa final SI'!AE384)</f>
        <v/>
      </c>
      <c r="K381" s="377" t="str">
        <f t="shared" si="5"/>
        <v/>
      </c>
      <c r="L381" s="377" t="str">
        <f>IF('Mapa final SI'!AH384="","",'Mapa final SI'!AH384)</f>
        <v/>
      </c>
      <c r="M381" s="321" t="str">
        <f>IF('Mapa final SI'!T384="","",'Mapa final SI'!T384)</f>
        <v/>
      </c>
      <c r="N381" s="375"/>
      <c r="O381" s="375"/>
      <c r="P381" s="375"/>
      <c r="Q381" s="376"/>
    </row>
    <row r="382" spans="1:17" ht="51.75" customHeight="1" x14ac:dyDescent="0.25">
      <c r="A382" s="110" t="s">
        <v>1004</v>
      </c>
      <c r="B382" s="811"/>
      <c r="C382" s="813"/>
      <c r="D382" s="815"/>
      <c r="E382" s="813"/>
      <c r="F382" s="817"/>
      <c r="G382" s="817"/>
      <c r="H382" s="884"/>
      <c r="I382" s="377" t="str">
        <f>IF('Mapa final SI'!AC385="","",'Mapa final SI'!AC385)</f>
        <v/>
      </c>
      <c r="J382" s="377" t="str">
        <f>IF('Mapa final SI'!AE385="","",'Mapa final SI'!AE385)</f>
        <v/>
      </c>
      <c r="K382" s="377" t="str">
        <f t="shared" si="5"/>
        <v/>
      </c>
      <c r="L382" s="377" t="str">
        <f>IF('Mapa final SI'!AH385="","",'Mapa final SI'!AH385)</f>
        <v/>
      </c>
      <c r="M382" s="321" t="str">
        <f>IF('Mapa final SI'!T385="","",'Mapa final SI'!T385)</f>
        <v/>
      </c>
      <c r="N382" s="375"/>
      <c r="O382" s="375"/>
      <c r="P382" s="375"/>
      <c r="Q382" s="376"/>
    </row>
    <row r="383" spans="1:17" ht="51.75" customHeight="1" x14ac:dyDescent="0.25">
      <c r="A383" s="110" t="s">
        <v>1005</v>
      </c>
      <c r="B383" s="811"/>
      <c r="C383" s="813"/>
      <c r="D383" s="815"/>
      <c r="E383" s="813"/>
      <c r="F383" s="817"/>
      <c r="G383" s="817"/>
      <c r="H383" s="884"/>
      <c r="I383" s="377" t="str">
        <f>IF('Mapa final SI'!AC386="","",'Mapa final SI'!AC386)</f>
        <v/>
      </c>
      <c r="J383" s="377" t="str">
        <f>IF('Mapa final SI'!AE386="","",'Mapa final SI'!AE386)</f>
        <v/>
      </c>
      <c r="K383" s="377" t="str">
        <f t="shared" si="5"/>
        <v/>
      </c>
      <c r="L383" s="377" t="str">
        <f>IF('Mapa final SI'!AH386="","",'Mapa final SI'!AH386)</f>
        <v/>
      </c>
      <c r="M383" s="321" t="str">
        <f>IF('Mapa final SI'!T386="","",'Mapa final SI'!T386)</f>
        <v/>
      </c>
      <c r="N383" s="375"/>
      <c r="O383" s="375"/>
      <c r="P383" s="375"/>
      <c r="Q383" s="376"/>
    </row>
    <row r="384" spans="1:17" ht="51.75" customHeight="1" x14ac:dyDescent="0.25">
      <c r="A384" s="110" t="s">
        <v>1006</v>
      </c>
      <c r="B384" s="811"/>
      <c r="C384" s="813"/>
      <c r="D384" s="815"/>
      <c r="E384" s="813"/>
      <c r="F384" s="817"/>
      <c r="G384" s="817"/>
      <c r="H384" s="885"/>
      <c r="I384" s="377" t="str">
        <f>IF('Mapa final SI'!AC387="","",'Mapa final SI'!AC387)</f>
        <v/>
      </c>
      <c r="J384" s="377" t="str">
        <f>IF('Mapa final SI'!AE387="","",'Mapa final SI'!AE387)</f>
        <v/>
      </c>
      <c r="K384" s="377" t="str">
        <f t="shared" si="5"/>
        <v/>
      </c>
      <c r="L384" s="377" t="str">
        <f>IF('Mapa final SI'!AH387="","",'Mapa final SI'!AH387)</f>
        <v/>
      </c>
      <c r="M384" s="321" t="str">
        <f>IF('Mapa final SI'!T387="","",'Mapa final SI'!T387)</f>
        <v/>
      </c>
      <c r="N384" s="375"/>
      <c r="O384" s="375"/>
      <c r="P384" s="375"/>
      <c r="Q384" s="376"/>
    </row>
    <row r="385" spans="1:17" ht="51.75" customHeight="1" x14ac:dyDescent="0.25">
      <c r="A385" s="110" t="s">
        <v>1007</v>
      </c>
      <c r="B385" s="810"/>
      <c r="C385" s="812" t="str">
        <f>IF('Mapa final SI'!G388="","",'Mapa final SI'!G388)</f>
        <v/>
      </c>
      <c r="D385" s="814"/>
      <c r="E385" s="812" t="str">
        <f>IF('Mapa final SI'!F388="","",'Mapa final SI'!F388)</f>
        <v/>
      </c>
      <c r="F385" s="816" t="str">
        <f>IF('Mapa final SI'!L388="","",'Mapa final SI'!L388)</f>
        <v/>
      </c>
      <c r="G385" s="816" t="str">
        <f>IF('Mapa final SI'!P388="","",'Mapa final SI'!P388)</f>
        <v/>
      </c>
      <c r="H385" s="884"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77" t="str">
        <f>IF('Mapa final SI'!AC388="","",'Mapa final SI'!AC388)</f>
        <v/>
      </c>
      <c r="J385" s="377" t="str">
        <f>IF('Mapa final SI'!AE388="","",'Mapa final SI'!AE388)</f>
        <v/>
      </c>
      <c r="K385" s="377" t="str">
        <f t="shared" si="5"/>
        <v/>
      </c>
      <c r="L385" s="377" t="str">
        <f>IF('Mapa final SI'!AH388="","",'Mapa final SI'!AH388)</f>
        <v/>
      </c>
      <c r="M385" s="321" t="str">
        <f>IF('Mapa final SI'!T388="","",'Mapa final SI'!T388)</f>
        <v/>
      </c>
      <c r="N385" s="375"/>
      <c r="O385" s="375"/>
      <c r="P385" s="375"/>
      <c r="Q385" s="376"/>
    </row>
    <row r="386" spans="1:17" ht="51.75" customHeight="1" x14ac:dyDescent="0.25">
      <c r="A386" s="110" t="s">
        <v>1008</v>
      </c>
      <c r="B386" s="811"/>
      <c r="C386" s="813"/>
      <c r="D386" s="815"/>
      <c r="E386" s="813"/>
      <c r="F386" s="817"/>
      <c r="G386" s="817"/>
      <c r="H386" s="884"/>
      <c r="I386" s="377" t="str">
        <f>IF('Mapa final SI'!AC389="","",'Mapa final SI'!AC389)</f>
        <v/>
      </c>
      <c r="J386" s="377" t="str">
        <f>IF('Mapa final SI'!AE389="","",'Mapa final SI'!AE389)</f>
        <v/>
      </c>
      <c r="K386" s="377" t="str">
        <f t="shared" si="5"/>
        <v/>
      </c>
      <c r="L386" s="377" t="str">
        <f>IF('Mapa final SI'!AH389="","",'Mapa final SI'!AH389)</f>
        <v/>
      </c>
      <c r="M386" s="321" t="str">
        <f>IF('Mapa final SI'!T389="","",'Mapa final SI'!T389)</f>
        <v/>
      </c>
      <c r="N386" s="375"/>
      <c r="O386" s="375"/>
      <c r="P386" s="375"/>
      <c r="Q386" s="376"/>
    </row>
    <row r="387" spans="1:17" ht="51.75" customHeight="1" x14ac:dyDescent="0.25">
      <c r="A387" s="110" t="s">
        <v>1009</v>
      </c>
      <c r="B387" s="811"/>
      <c r="C387" s="813"/>
      <c r="D387" s="815"/>
      <c r="E387" s="813"/>
      <c r="F387" s="817"/>
      <c r="G387" s="817"/>
      <c r="H387" s="884"/>
      <c r="I387" s="377" t="str">
        <f>IF('Mapa final SI'!AC390="","",'Mapa final SI'!AC390)</f>
        <v/>
      </c>
      <c r="J387" s="377" t="str">
        <f>IF('Mapa final SI'!AE390="","",'Mapa final SI'!AE390)</f>
        <v/>
      </c>
      <c r="K387" s="377" t="str">
        <f t="shared" si="5"/>
        <v/>
      </c>
      <c r="L387" s="377" t="str">
        <f>IF('Mapa final SI'!AH390="","",'Mapa final SI'!AH390)</f>
        <v/>
      </c>
      <c r="M387" s="321" t="str">
        <f>IF('Mapa final SI'!T390="","",'Mapa final SI'!T390)</f>
        <v/>
      </c>
      <c r="N387" s="375"/>
      <c r="O387" s="375"/>
      <c r="P387" s="375"/>
      <c r="Q387" s="376"/>
    </row>
    <row r="388" spans="1:17" ht="51.75" customHeight="1" x14ac:dyDescent="0.25">
      <c r="A388" s="110" t="s">
        <v>1010</v>
      </c>
      <c r="B388" s="811"/>
      <c r="C388" s="813"/>
      <c r="D388" s="815"/>
      <c r="E388" s="813"/>
      <c r="F388" s="817"/>
      <c r="G388" s="817"/>
      <c r="H388" s="884"/>
      <c r="I388" s="377" t="str">
        <f>IF('Mapa final SI'!AC391="","",'Mapa final SI'!AC391)</f>
        <v/>
      </c>
      <c r="J388" s="377" t="str">
        <f>IF('Mapa final SI'!AE391="","",'Mapa final SI'!AE391)</f>
        <v/>
      </c>
      <c r="K388" s="377" t="str">
        <f t="shared" si="5"/>
        <v/>
      </c>
      <c r="L388" s="377" t="str">
        <f>IF('Mapa final SI'!AH391="","",'Mapa final SI'!AH391)</f>
        <v/>
      </c>
      <c r="M388" s="321" t="str">
        <f>IF('Mapa final SI'!T391="","",'Mapa final SI'!T391)</f>
        <v/>
      </c>
      <c r="N388" s="375"/>
      <c r="O388" s="375"/>
      <c r="P388" s="375"/>
      <c r="Q388" s="376"/>
    </row>
    <row r="389" spans="1:17" ht="51.75" customHeight="1" x14ac:dyDescent="0.25">
      <c r="A389" s="110" t="s">
        <v>1011</v>
      </c>
      <c r="B389" s="811"/>
      <c r="C389" s="813"/>
      <c r="D389" s="815"/>
      <c r="E389" s="813"/>
      <c r="F389" s="817"/>
      <c r="G389" s="817"/>
      <c r="H389" s="884"/>
      <c r="I389" s="377" t="str">
        <f>IF('Mapa final SI'!AC392="","",'Mapa final SI'!AC392)</f>
        <v/>
      </c>
      <c r="J389" s="377" t="str">
        <f>IF('Mapa final SI'!AE392="","",'Mapa final SI'!AE392)</f>
        <v/>
      </c>
      <c r="K389" s="377" t="str">
        <f t="shared" si="5"/>
        <v/>
      </c>
      <c r="L389" s="377" t="str">
        <f>IF('Mapa final SI'!AH392="","",'Mapa final SI'!AH392)</f>
        <v/>
      </c>
      <c r="M389" s="321" t="str">
        <f>IF('Mapa final SI'!T392="","",'Mapa final SI'!T392)</f>
        <v/>
      </c>
      <c r="N389" s="375"/>
      <c r="O389" s="375"/>
      <c r="P389" s="375"/>
      <c r="Q389" s="376"/>
    </row>
    <row r="390" spans="1:17" ht="51.75" customHeight="1" x14ac:dyDescent="0.25">
      <c r="A390" s="110" t="s">
        <v>1012</v>
      </c>
      <c r="B390" s="811"/>
      <c r="C390" s="813"/>
      <c r="D390" s="815"/>
      <c r="E390" s="813"/>
      <c r="F390" s="817"/>
      <c r="G390" s="817"/>
      <c r="H390" s="885"/>
      <c r="I390" s="377" t="str">
        <f>IF('Mapa final SI'!AC393="","",'Mapa final SI'!AC393)</f>
        <v/>
      </c>
      <c r="J390" s="377" t="str">
        <f>IF('Mapa final SI'!AE393="","",'Mapa final SI'!AE393)</f>
        <v/>
      </c>
      <c r="K390" s="377" t="str">
        <f t="shared" si="5"/>
        <v/>
      </c>
      <c r="L390" s="377" t="str">
        <f>IF('Mapa final SI'!AH393="","",'Mapa final SI'!AH393)</f>
        <v/>
      </c>
      <c r="M390" s="321" t="str">
        <f>IF('Mapa final SI'!T393="","",'Mapa final SI'!T393)</f>
        <v/>
      </c>
      <c r="N390" s="375"/>
      <c r="O390" s="375"/>
      <c r="P390" s="375"/>
      <c r="Q390" s="376"/>
    </row>
    <row r="391" spans="1:17" ht="51.75" customHeight="1" x14ac:dyDescent="0.25">
      <c r="A391" s="110" t="s">
        <v>1013</v>
      </c>
      <c r="B391" s="810"/>
      <c r="C391" s="812" t="str">
        <f>IF('Mapa final SI'!G394="","",'Mapa final SI'!G394)</f>
        <v/>
      </c>
      <c r="D391" s="814"/>
      <c r="E391" s="812" t="str">
        <f>IF('Mapa final SI'!F394="","",'Mapa final SI'!F394)</f>
        <v/>
      </c>
      <c r="F391" s="816" t="str">
        <f>IF('Mapa final SI'!L394="","",'Mapa final SI'!L394)</f>
        <v/>
      </c>
      <c r="G391" s="816" t="str">
        <f>IF('Mapa final SI'!P394="","",'Mapa final SI'!P394)</f>
        <v/>
      </c>
      <c r="H391" s="884"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77" t="str">
        <f>IF('Mapa final SI'!AC394="","",'Mapa final SI'!AC394)</f>
        <v/>
      </c>
      <c r="J391" s="377" t="str">
        <f>IF('Mapa final SI'!AE394="","",'Mapa final SI'!AE394)</f>
        <v/>
      </c>
      <c r="K391" s="377" t="str">
        <f t="shared" si="5"/>
        <v/>
      </c>
      <c r="L391" s="377" t="str">
        <f>IF('Mapa final SI'!AH394="","",'Mapa final SI'!AH394)</f>
        <v/>
      </c>
      <c r="M391" s="321" t="str">
        <f>IF('Mapa final SI'!T394="","",'Mapa final SI'!T394)</f>
        <v/>
      </c>
      <c r="N391" s="375"/>
      <c r="O391" s="375"/>
      <c r="P391" s="375"/>
      <c r="Q391" s="376"/>
    </row>
    <row r="392" spans="1:17" ht="51.75" customHeight="1" x14ac:dyDescent="0.25">
      <c r="A392" s="110" t="s">
        <v>1014</v>
      </c>
      <c r="B392" s="811"/>
      <c r="C392" s="813"/>
      <c r="D392" s="815"/>
      <c r="E392" s="813"/>
      <c r="F392" s="817"/>
      <c r="G392" s="817"/>
      <c r="H392" s="884"/>
      <c r="I392" s="377" t="str">
        <f>IF('Mapa final SI'!AC395="","",'Mapa final SI'!AC395)</f>
        <v/>
      </c>
      <c r="J392" s="377" t="str">
        <f>IF('Mapa final SI'!AE395="","",'Mapa final SI'!AE395)</f>
        <v/>
      </c>
      <c r="K392" s="377"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77" t="str">
        <f>IF('Mapa final SI'!AH395="","",'Mapa final SI'!AH395)</f>
        <v/>
      </c>
      <c r="M392" s="321" t="str">
        <f>IF('Mapa final SI'!T395="","",'Mapa final SI'!T395)</f>
        <v/>
      </c>
      <c r="N392" s="375"/>
      <c r="O392" s="375"/>
      <c r="P392" s="375"/>
      <c r="Q392" s="376"/>
    </row>
    <row r="393" spans="1:17" ht="51.75" customHeight="1" x14ac:dyDescent="0.25">
      <c r="A393" s="110" t="s">
        <v>1015</v>
      </c>
      <c r="B393" s="811"/>
      <c r="C393" s="813"/>
      <c r="D393" s="815"/>
      <c r="E393" s="813"/>
      <c r="F393" s="817"/>
      <c r="G393" s="817"/>
      <c r="H393" s="884"/>
      <c r="I393" s="377" t="str">
        <f>IF('Mapa final SI'!AC396="","",'Mapa final SI'!AC396)</f>
        <v/>
      </c>
      <c r="J393" s="377" t="str">
        <f>IF('Mapa final SI'!AE396="","",'Mapa final SI'!AE396)</f>
        <v/>
      </c>
      <c r="K393" s="377" t="str">
        <f t="shared" si="6"/>
        <v/>
      </c>
      <c r="L393" s="377" t="str">
        <f>IF('Mapa final SI'!AH396="","",'Mapa final SI'!AH396)</f>
        <v/>
      </c>
      <c r="M393" s="321" t="str">
        <f>IF('Mapa final SI'!T396="","",'Mapa final SI'!T396)</f>
        <v/>
      </c>
      <c r="N393" s="375"/>
      <c r="O393" s="375"/>
      <c r="P393" s="375"/>
      <c r="Q393" s="376"/>
    </row>
    <row r="394" spans="1:17" ht="51.75" customHeight="1" x14ac:dyDescent="0.25">
      <c r="A394" s="110" t="s">
        <v>1016</v>
      </c>
      <c r="B394" s="811"/>
      <c r="C394" s="813"/>
      <c r="D394" s="815"/>
      <c r="E394" s="813"/>
      <c r="F394" s="817"/>
      <c r="G394" s="817"/>
      <c r="H394" s="884"/>
      <c r="I394" s="377" t="str">
        <f>IF('Mapa final SI'!AC397="","",'Mapa final SI'!AC397)</f>
        <v/>
      </c>
      <c r="J394" s="377" t="str">
        <f>IF('Mapa final SI'!AE397="","",'Mapa final SI'!AE397)</f>
        <v/>
      </c>
      <c r="K394" s="377" t="str">
        <f t="shared" si="6"/>
        <v/>
      </c>
      <c r="L394" s="377" t="str">
        <f>IF('Mapa final SI'!AH397="","",'Mapa final SI'!AH397)</f>
        <v/>
      </c>
      <c r="M394" s="321" t="str">
        <f>IF('Mapa final SI'!T397="","",'Mapa final SI'!T397)</f>
        <v/>
      </c>
      <c r="N394" s="375"/>
      <c r="O394" s="375"/>
      <c r="P394" s="375"/>
      <c r="Q394" s="376"/>
    </row>
    <row r="395" spans="1:17" ht="51.75" customHeight="1" x14ac:dyDescent="0.25">
      <c r="A395" s="110" t="s">
        <v>1017</v>
      </c>
      <c r="B395" s="811"/>
      <c r="C395" s="813"/>
      <c r="D395" s="815"/>
      <c r="E395" s="813"/>
      <c r="F395" s="817"/>
      <c r="G395" s="817"/>
      <c r="H395" s="884"/>
      <c r="I395" s="377" t="str">
        <f>IF('Mapa final SI'!AC398="","",'Mapa final SI'!AC398)</f>
        <v/>
      </c>
      <c r="J395" s="377" t="str">
        <f>IF('Mapa final SI'!AE398="","",'Mapa final SI'!AE398)</f>
        <v/>
      </c>
      <c r="K395" s="377" t="str">
        <f t="shared" si="6"/>
        <v/>
      </c>
      <c r="L395" s="377" t="str">
        <f>IF('Mapa final SI'!AH398="","",'Mapa final SI'!AH398)</f>
        <v/>
      </c>
      <c r="M395" s="321" t="str">
        <f>IF('Mapa final SI'!T398="","",'Mapa final SI'!T398)</f>
        <v/>
      </c>
      <c r="N395" s="375"/>
      <c r="O395" s="375"/>
      <c r="P395" s="375"/>
      <c r="Q395" s="376"/>
    </row>
    <row r="396" spans="1:17" ht="51.75" customHeight="1" x14ac:dyDescent="0.25">
      <c r="A396" s="110" t="s">
        <v>1018</v>
      </c>
      <c r="B396" s="811"/>
      <c r="C396" s="813"/>
      <c r="D396" s="815"/>
      <c r="E396" s="813"/>
      <c r="F396" s="817"/>
      <c r="G396" s="817"/>
      <c r="H396" s="885"/>
      <c r="I396" s="377" t="str">
        <f>IF('Mapa final SI'!AC399="","",'Mapa final SI'!AC399)</f>
        <v/>
      </c>
      <c r="J396" s="377" t="str">
        <f>IF('Mapa final SI'!AE399="","",'Mapa final SI'!AE399)</f>
        <v/>
      </c>
      <c r="K396" s="377" t="str">
        <f t="shared" si="6"/>
        <v/>
      </c>
      <c r="L396" s="377" t="str">
        <f>IF('Mapa final SI'!AH399="","",'Mapa final SI'!AH399)</f>
        <v/>
      </c>
      <c r="M396" s="321" t="str">
        <f>IF('Mapa final SI'!T399="","",'Mapa final SI'!T399)</f>
        <v/>
      </c>
      <c r="N396" s="375"/>
      <c r="O396" s="375"/>
      <c r="P396" s="375"/>
      <c r="Q396" s="376"/>
    </row>
    <row r="397" spans="1:17" ht="51.75" customHeight="1" x14ac:dyDescent="0.25">
      <c r="A397" s="110" t="s">
        <v>1019</v>
      </c>
      <c r="B397" s="810"/>
      <c r="C397" s="812" t="str">
        <f>IF('Mapa final SI'!G400="","",'Mapa final SI'!G400)</f>
        <v/>
      </c>
      <c r="D397" s="814"/>
      <c r="E397" s="812" t="str">
        <f>IF('Mapa final SI'!F400="","",'Mapa final SI'!F400)</f>
        <v/>
      </c>
      <c r="F397" s="816" t="str">
        <f>IF('Mapa final SI'!L400="","",'Mapa final SI'!L400)</f>
        <v/>
      </c>
      <c r="G397" s="816" t="str">
        <f>IF('Mapa final SI'!P400="","",'Mapa final SI'!P400)</f>
        <v/>
      </c>
      <c r="H397" s="884"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77" t="str">
        <f>IF('Mapa final SI'!AC400="","",'Mapa final SI'!AC400)</f>
        <v/>
      </c>
      <c r="J397" s="377" t="str">
        <f>IF('Mapa final SI'!AE400="","",'Mapa final SI'!AE400)</f>
        <v/>
      </c>
      <c r="K397" s="377" t="str">
        <f t="shared" si="6"/>
        <v/>
      </c>
      <c r="L397" s="377" t="str">
        <f>IF('Mapa final SI'!AH400="","",'Mapa final SI'!AH400)</f>
        <v/>
      </c>
      <c r="M397" s="321" t="str">
        <f>IF('Mapa final SI'!T400="","",'Mapa final SI'!T400)</f>
        <v/>
      </c>
      <c r="N397" s="375"/>
      <c r="O397" s="375"/>
      <c r="P397" s="375"/>
      <c r="Q397" s="376"/>
    </row>
    <row r="398" spans="1:17" ht="51.75" customHeight="1" x14ac:dyDescent="0.25">
      <c r="A398" s="110" t="s">
        <v>1020</v>
      </c>
      <c r="B398" s="811"/>
      <c r="C398" s="813"/>
      <c r="D398" s="815"/>
      <c r="E398" s="813"/>
      <c r="F398" s="817"/>
      <c r="G398" s="817"/>
      <c r="H398" s="884"/>
      <c r="I398" s="377" t="str">
        <f>IF('Mapa final SI'!AC401="","",'Mapa final SI'!AC401)</f>
        <v/>
      </c>
      <c r="J398" s="377" t="str">
        <f>IF('Mapa final SI'!AE401="","",'Mapa final SI'!AE401)</f>
        <v/>
      </c>
      <c r="K398" s="377" t="str">
        <f t="shared" si="6"/>
        <v/>
      </c>
      <c r="L398" s="377" t="str">
        <f>IF('Mapa final SI'!AH401="","",'Mapa final SI'!AH401)</f>
        <v/>
      </c>
      <c r="M398" s="321" t="str">
        <f>IF('Mapa final SI'!T401="","",'Mapa final SI'!T401)</f>
        <v/>
      </c>
      <c r="N398" s="375"/>
      <c r="O398" s="375"/>
      <c r="P398" s="375"/>
      <c r="Q398" s="376"/>
    </row>
    <row r="399" spans="1:17" ht="51.75" customHeight="1" x14ac:dyDescent="0.25">
      <c r="A399" s="110" t="s">
        <v>1021</v>
      </c>
      <c r="B399" s="811"/>
      <c r="C399" s="813"/>
      <c r="D399" s="815"/>
      <c r="E399" s="813"/>
      <c r="F399" s="817"/>
      <c r="G399" s="817"/>
      <c r="H399" s="884"/>
      <c r="I399" s="377" t="str">
        <f>IF('Mapa final SI'!AC402="","",'Mapa final SI'!AC402)</f>
        <v/>
      </c>
      <c r="J399" s="377" t="str">
        <f>IF('Mapa final SI'!AE402="","",'Mapa final SI'!AE402)</f>
        <v/>
      </c>
      <c r="K399" s="377" t="str">
        <f t="shared" si="6"/>
        <v/>
      </c>
      <c r="L399" s="377" t="str">
        <f>IF('Mapa final SI'!AH402="","",'Mapa final SI'!AH402)</f>
        <v/>
      </c>
      <c r="M399" s="321" t="str">
        <f>IF('Mapa final SI'!T402="","",'Mapa final SI'!T402)</f>
        <v/>
      </c>
      <c r="N399" s="375"/>
      <c r="O399" s="375"/>
      <c r="P399" s="375"/>
      <c r="Q399" s="376"/>
    </row>
    <row r="400" spans="1:17" ht="51.75" customHeight="1" x14ac:dyDescent="0.25">
      <c r="A400" s="110" t="s">
        <v>1022</v>
      </c>
      <c r="B400" s="811"/>
      <c r="C400" s="813"/>
      <c r="D400" s="815"/>
      <c r="E400" s="813"/>
      <c r="F400" s="817"/>
      <c r="G400" s="817"/>
      <c r="H400" s="884"/>
      <c r="I400" s="377" t="str">
        <f>IF('Mapa final SI'!AC403="","",'Mapa final SI'!AC403)</f>
        <v/>
      </c>
      <c r="J400" s="377" t="str">
        <f>IF('Mapa final SI'!AE403="","",'Mapa final SI'!AE403)</f>
        <v/>
      </c>
      <c r="K400" s="377" t="str">
        <f t="shared" si="6"/>
        <v/>
      </c>
      <c r="L400" s="377" t="str">
        <f>IF('Mapa final SI'!AH403="","",'Mapa final SI'!AH403)</f>
        <v/>
      </c>
      <c r="M400" s="321" t="str">
        <f>IF('Mapa final SI'!T403="","",'Mapa final SI'!T403)</f>
        <v/>
      </c>
      <c r="N400" s="375"/>
      <c r="O400" s="375"/>
      <c r="P400" s="375"/>
      <c r="Q400" s="376"/>
    </row>
    <row r="401" spans="1:17" ht="51.75" customHeight="1" x14ac:dyDescent="0.25">
      <c r="A401" s="110" t="s">
        <v>1023</v>
      </c>
      <c r="B401" s="811"/>
      <c r="C401" s="813"/>
      <c r="D401" s="815"/>
      <c r="E401" s="813"/>
      <c r="F401" s="817"/>
      <c r="G401" s="817"/>
      <c r="H401" s="884"/>
      <c r="I401" s="377" t="str">
        <f>IF('Mapa final SI'!AC404="","",'Mapa final SI'!AC404)</f>
        <v/>
      </c>
      <c r="J401" s="377" t="str">
        <f>IF('Mapa final SI'!AE404="","",'Mapa final SI'!AE404)</f>
        <v/>
      </c>
      <c r="K401" s="377" t="str">
        <f t="shared" si="6"/>
        <v/>
      </c>
      <c r="L401" s="377" t="str">
        <f>IF('Mapa final SI'!AH404="","",'Mapa final SI'!AH404)</f>
        <v/>
      </c>
      <c r="M401" s="321" t="str">
        <f>IF('Mapa final SI'!T404="","",'Mapa final SI'!T404)</f>
        <v/>
      </c>
      <c r="N401" s="375"/>
      <c r="O401" s="375"/>
      <c r="P401" s="375"/>
      <c r="Q401" s="376"/>
    </row>
    <row r="402" spans="1:17" ht="51.75" customHeight="1" x14ac:dyDescent="0.25">
      <c r="A402" s="110" t="s">
        <v>1024</v>
      </c>
      <c r="B402" s="811"/>
      <c r="C402" s="813"/>
      <c r="D402" s="815"/>
      <c r="E402" s="813"/>
      <c r="F402" s="817"/>
      <c r="G402" s="817"/>
      <c r="H402" s="885"/>
      <c r="I402" s="377" t="str">
        <f>IF('Mapa final SI'!AC405="","",'Mapa final SI'!AC405)</f>
        <v/>
      </c>
      <c r="J402" s="377" t="str">
        <f>IF('Mapa final SI'!AE405="","",'Mapa final SI'!AE405)</f>
        <v/>
      </c>
      <c r="K402" s="377" t="str">
        <f t="shared" si="6"/>
        <v/>
      </c>
      <c r="L402" s="377" t="str">
        <f>IF('Mapa final SI'!AH405="","",'Mapa final SI'!AH405)</f>
        <v/>
      </c>
      <c r="M402" s="321" t="str">
        <f>IF('Mapa final SI'!T405="","",'Mapa final SI'!T405)</f>
        <v/>
      </c>
      <c r="N402" s="375"/>
      <c r="O402" s="375"/>
      <c r="P402" s="375"/>
      <c r="Q402" s="376"/>
    </row>
    <row r="403" spans="1:17" ht="51.75" customHeight="1" x14ac:dyDescent="0.25">
      <c r="A403" s="110" t="s">
        <v>1025</v>
      </c>
      <c r="B403" s="810"/>
      <c r="C403" s="812" t="str">
        <f>IF('Mapa final SI'!G406="","",'Mapa final SI'!G406)</f>
        <v/>
      </c>
      <c r="D403" s="814"/>
      <c r="E403" s="812" t="str">
        <f>IF('Mapa final SI'!F406="","",'Mapa final SI'!F406)</f>
        <v/>
      </c>
      <c r="F403" s="816" t="str">
        <f>IF('Mapa final SI'!L406="","",'Mapa final SI'!L406)</f>
        <v/>
      </c>
      <c r="G403" s="816" t="str">
        <f>IF('Mapa final SI'!P406="","",'Mapa final SI'!P406)</f>
        <v/>
      </c>
      <c r="H403" s="884"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77" t="str">
        <f>IF('Mapa final SI'!AC406="","",'Mapa final SI'!AC406)</f>
        <v/>
      </c>
      <c r="J403" s="377" t="str">
        <f>IF('Mapa final SI'!AE406="","",'Mapa final SI'!AE406)</f>
        <v/>
      </c>
      <c r="K403" s="377" t="str">
        <f t="shared" si="6"/>
        <v/>
      </c>
      <c r="L403" s="377" t="str">
        <f>IF('Mapa final SI'!AH406="","",'Mapa final SI'!AH406)</f>
        <v/>
      </c>
      <c r="M403" s="321" t="str">
        <f>IF('Mapa final SI'!T406="","",'Mapa final SI'!T406)</f>
        <v/>
      </c>
      <c r="N403" s="375"/>
      <c r="O403" s="375"/>
      <c r="P403" s="375"/>
      <c r="Q403" s="376"/>
    </row>
    <row r="404" spans="1:17" ht="51.75" customHeight="1" x14ac:dyDescent="0.25">
      <c r="A404" s="110" t="s">
        <v>1026</v>
      </c>
      <c r="B404" s="811"/>
      <c r="C404" s="813"/>
      <c r="D404" s="815"/>
      <c r="E404" s="813"/>
      <c r="F404" s="817"/>
      <c r="G404" s="817"/>
      <c r="H404" s="884"/>
      <c r="I404" s="377" t="str">
        <f>IF('Mapa final SI'!AC407="","",'Mapa final SI'!AC407)</f>
        <v/>
      </c>
      <c r="J404" s="377" t="str">
        <f>IF('Mapa final SI'!AE407="","",'Mapa final SI'!AE407)</f>
        <v/>
      </c>
      <c r="K404" s="377" t="str">
        <f t="shared" si="6"/>
        <v/>
      </c>
      <c r="L404" s="377" t="str">
        <f>IF('Mapa final SI'!AH407="","",'Mapa final SI'!AH407)</f>
        <v/>
      </c>
      <c r="M404" s="321" t="str">
        <f>IF('Mapa final SI'!T407="","",'Mapa final SI'!T407)</f>
        <v/>
      </c>
      <c r="N404" s="375"/>
      <c r="O404" s="375"/>
      <c r="P404" s="375"/>
      <c r="Q404" s="376"/>
    </row>
    <row r="405" spans="1:17" ht="51.75" customHeight="1" x14ac:dyDescent="0.25">
      <c r="A405" s="110" t="s">
        <v>1027</v>
      </c>
      <c r="B405" s="811"/>
      <c r="C405" s="813"/>
      <c r="D405" s="815"/>
      <c r="E405" s="813"/>
      <c r="F405" s="817"/>
      <c r="G405" s="817"/>
      <c r="H405" s="884"/>
      <c r="I405" s="377" t="str">
        <f>IF('Mapa final SI'!AC408="","",'Mapa final SI'!AC408)</f>
        <v/>
      </c>
      <c r="J405" s="377" t="str">
        <f>IF('Mapa final SI'!AE408="","",'Mapa final SI'!AE408)</f>
        <v/>
      </c>
      <c r="K405" s="377" t="str">
        <f t="shared" si="6"/>
        <v/>
      </c>
      <c r="L405" s="377" t="str">
        <f>IF('Mapa final SI'!AH408="","",'Mapa final SI'!AH408)</f>
        <v/>
      </c>
      <c r="M405" s="321" t="str">
        <f>IF('Mapa final SI'!T408="","",'Mapa final SI'!T408)</f>
        <v/>
      </c>
      <c r="N405" s="375"/>
      <c r="O405" s="375"/>
      <c r="P405" s="375"/>
      <c r="Q405" s="376"/>
    </row>
    <row r="406" spans="1:17" ht="51.75" customHeight="1" x14ac:dyDescent="0.25">
      <c r="A406" s="110" t="s">
        <v>1028</v>
      </c>
      <c r="B406" s="811"/>
      <c r="C406" s="813"/>
      <c r="D406" s="815"/>
      <c r="E406" s="813"/>
      <c r="F406" s="817"/>
      <c r="G406" s="817"/>
      <c r="H406" s="884"/>
      <c r="I406" s="377" t="str">
        <f>IF('Mapa final SI'!AC409="","",'Mapa final SI'!AC409)</f>
        <v/>
      </c>
      <c r="J406" s="377" t="str">
        <f>IF('Mapa final SI'!AE409="","",'Mapa final SI'!AE409)</f>
        <v/>
      </c>
      <c r="K406" s="377" t="str">
        <f t="shared" si="6"/>
        <v/>
      </c>
      <c r="L406" s="377" t="str">
        <f>IF('Mapa final SI'!AH409="","",'Mapa final SI'!AH409)</f>
        <v/>
      </c>
      <c r="M406" s="321" t="str">
        <f>IF('Mapa final SI'!T409="","",'Mapa final SI'!T409)</f>
        <v/>
      </c>
      <c r="N406" s="375"/>
      <c r="O406" s="375"/>
      <c r="P406" s="375"/>
      <c r="Q406" s="376"/>
    </row>
    <row r="407" spans="1:17" ht="51.75" customHeight="1" x14ac:dyDescent="0.25">
      <c r="A407" s="110" t="s">
        <v>1029</v>
      </c>
      <c r="B407" s="811"/>
      <c r="C407" s="813"/>
      <c r="D407" s="815"/>
      <c r="E407" s="813"/>
      <c r="F407" s="817"/>
      <c r="G407" s="817"/>
      <c r="H407" s="884"/>
      <c r="I407" s="377" t="str">
        <f>IF('Mapa final SI'!AC410="","",'Mapa final SI'!AC410)</f>
        <v/>
      </c>
      <c r="J407" s="377" t="str">
        <f>IF('Mapa final SI'!AE410="","",'Mapa final SI'!AE410)</f>
        <v/>
      </c>
      <c r="K407" s="377" t="str">
        <f t="shared" si="6"/>
        <v/>
      </c>
      <c r="L407" s="377" t="str">
        <f>IF('Mapa final SI'!AH410="","",'Mapa final SI'!AH410)</f>
        <v/>
      </c>
      <c r="M407" s="321" t="str">
        <f>IF('Mapa final SI'!T410="","",'Mapa final SI'!T410)</f>
        <v/>
      </c>
      <c r="N407" s="375"/>
      <c r="O407" s="375"/>
      <c r="P407" s="375"/>
      <c r="Q407" s="376"/>
    </row>
    <row r="408" spans="1:17" ht="51.75" customHeight="1" x14ac:dyDescent="0.25">
      <c r="A408" s="110" t="s">
        <v>1030</v>
      </c>
      <c r="B408" s="811"/>
      <c r="C408" s="813"/>
      <c r="D408" s="815"/>
      <c r="E408" s="813"/>
      <c r="F408" s="817"/>
      <c r="G408" s="817"/>
      <c r="H408" s="885"/>
      <c r="I408" s="377" t="str">
        <f>IF('Mapa final SI'!AC411="","",'Mapa final SI'!AC411)</f>
        <v/>
      </c>
      <c r="J408" s="377" t="str">
        <f>IF('Mapa final SI'!AE411="","",'Mapa final SI'!AE411)</f>
        <v/>
      </c>
      <c r="K408" s="377" t="str">
        <f t="shared" si="6"/>
        <v/>
      </c>
      <c r="L408" s="377" t="str">
        <f>IF('Mapa final SI'!AH411="","",'Mapa final SI'!AH411)</f>
        <v/>
      </c>
      <c r="M408" s="321" t="str">
        <f>IF('Mapa final SI'!T411="","",'Mapa final SI'!T411)</f>
        <v/>
      </c>
      <c r="N408" s="375"/>
      <c r="O408" s="375"/>
      <c r="P408" s="375"/>
      <c r="Q408" s="376"/>
    </row>
    <row r="409" spans="1:17" ht="51.75" customHeight="1" x14ac:dyDescent="0.25">
      <c r="A409" s="110" t="s">
        <v>1031</v>
      </c>
      <c r="B409" s="810"/>
      <c r="C409" s="812" t="str">
        <f>IF('Mapa final SI'!G412="","",'Mapa final SI'!G412)</f>
        <v/>
      </c>
      <c r="D409" s="814"/>
      <c r="E409" s="812" t="str">
        <f>IF('Mapa final SI'!F412="","",'Mapa final SI'!F412)</f>
        <v/>
      </c>
      <c r="F409" s="816" t="str">
        <f>IF('Mapa final SI'!L412="","",'Mapa final SI'!L412)</f>
        <v/>
      </c>
      <c r="G409" s="816" t="str">
        <f>IF('Mapa final SI'!P412="","",'Mapa final SI'!P412)</f>
        <v/>
      </c>
      <c r="H409" s="884"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77" t="str">
        <f>IF('Mapa final SI'!AC412="","",'Mapa final SI'!AC412)</f>
        <v/>
      </c>
      <c r="J409" s="377" t="str">
        <f>IF('Mapa final SI'!AE412="","",'Mapa final SI'!AE412)</f>
        <v/>
      </c>
      <c r="K409" s="377" t="str">
        <f t="shared" si="6"/>
        <v/>
      </c>
      <c r="L409" s="377" t="str">
        <f>IF('Mapa final SI'!AH412="","",'Mapa final SI'!AH412)</f>
        <v/>
      </c>
      <c r="M409" s="321" t="str">
        <f>IF('Mapa final SI'!T412="","",'Mapa final SI'!T412)</f>
        <v/>
      </c>
      <c r="N409" s="375"/>
      <c r="O409" s="375"/>
      <c r="P409" s="375"/>
      <c r="Q409" s="376"/>
    </row>
    <row r="410" spans="1:17" ht="51.75" customHeight="1" x14ac:dyDescent="0.25">
      <c r="A410" s="110" t="s">
        <v>1032</v>
      </c>
      <c r="B410" s="811"/>
      <c r="C410" s="813"/>
      <c r="D410" s="815"/>
      <c r="E410" s="813"/>
      <c r="F410" s="817"/>
      <c r="G410" s="817"/>
      <c r="H410" s="884"/>
      <c r="I410" s="377" t="str">
        <f>IF('Mapa final SI'!AC413="","",'Mapa final SI'!AC413)</f>
        <v/>
      </c>
      <c r="J410" s="377" t="str">
        <f>IF('Mapa final SI'!AE413="","",'Mapa final SI'!AE413)</f>
        <v/>
      </c>
      <c r="K410" s="377" t="str">
        <f t="shared" si="6"/>
        <v/>
      </c>
      <c r="L410" s="377" t="str">
        <f>IF('Mapa final SI'!AH413="","",'Mapa final SI'!AH413)</f>
        <v/>
      </c>
      <c r="M410" s="321" t="str">
        <f>IF('Mapa final SI'!T413="","",'Mapa final SI'!T413)</f>
        <v/>
      </c>
      <c r="N410" s="375"/>
      <c r="O410" s="375"/>
      <c r="P410" s="375"/>
      <c r="Q410" s="376"/>
    </row>
    <row r="411" spans="1:17" ht="51.75" customHeight="1" x14ac:dyDescent="0.25">
      <c r="A411" s="110" t="s">
        <v>1033</v>
      </c>
      <c r="B411" s="811"/>
      <c r="C411" s="813"/>
      <c r="D411" s="815"/>
      <c r="E411" s="813"/>
      <c r="F411" s="817"/>
      <c r="G411" s="817"/>
      <c r="H411" s="884"/>
      <c r="I411" s="377" t="str">
        <f>IF('Mapa final SI'!AC414="","",'Mapa final SI'!AC414)</f>
        <v/>
      </c>
      <c r="J411" s="377" t="str">
        <f>IF('Mapa final SI'!AE414="","",'Mapa final SI'!AE414)</f>
        <v/>
      </c>
      <c r="K411" s="377" t="str">
        <f t="shared" si="6"/>
        <v/>
      </c>
      <c r="L411" s="377" t="str">
        <f>IF('Mapa final SI'!AH414="","",'Mapa final SI'!AH414)</f>
        <v/>
      </c>
      <c r="M411" s="321" t="str">
        <f>IF('Mapa final SI'!T414="","",'Mapa final SI'!T414)</f>
        <v/>
      </c>
      <c r="N411" s="375"/>
      <c r="O411" s="375"/>
      <c r="P411" s="375"/>
      <c r="Q411" s="376"/>
    </row>
    <row r="412" spans="1:17" ht="51.75" customHeight="1" x14ac:dyDescent="0.25">
      <c r="A412" s="110" t="s">
        <v>1034</v>
      </c>
      <c r="B412" s="811"/>
      <c r="C412" s="813"/>
      <c r="D412" s="815"/>
      <c r="E412" s="813"/>
      <c r="F412" s="817"/>
      <c r="G412" s="817"/>
      <c r="H412" s="884"/>
      <c r="I412" s="377" t="str">
        <f>IF('Mapa final SI'!AC415="","",'Mapa final SI'!AC415)</f>
        <v/>
      </c>
      <c r="J412" s="377" t="str">
        <f>IF('Mapa final SI'!AE415="","",'Mapa final SI'!AE415)</f>
        <v/>
      </c>
      <c r="K412" s="377" t="str">
        <f t="shared" si="6"/>
        <v/>
      </c>
      <c r="L412" s="377" t="str">
        <f>IF('Mapa final SI'!AH415="","",'Mapa final SI'!AH415)</f>
        <v/>
      </c>
      <c r="M412" s="321" t="str">
        <f>IF('Mapa final SI'!T415="","",'Mapa final SI'!T415)</f>
        <v/>
      </c>
      <c r="N412" s="375"/>
      <c r="O412" s="375"/>
      <c r="P412" s="375"/>
      <c r="Q412" s="376"/>
    </row>
    <row r="413" spans="1:17" ht="51.75" customHeight="1" x14ac:dyDescent="0.25">
      <c r="A413" s="110" t="s">
        <v>1035</v>
      </c>
      <c r="B413" s="811"/>
      <c r="C413" s="813"/>
      <c r="D413" s="815"/>
      <c r="E413" s="813"/>
      <c r="F413" s="817"/>
      <c r="G413" s="817"/>
      <c r="H413" s="884"/>
      <c r="I413" s="377" t="str">
        <f>IF('Mapa final SI'!AC416="","",'Mapa final SI'!AC416)</f>
        <v/>
      </c>
      <c r="J413" s="377" t="str">
        <f>IF('Mapa final SI'!AE416="","",'Mapa final SI'!AE416)</f>
        <v/>
      </c>
      <c r="K413" s="377" t="str">
        <f t="shared" si="6"/>
        <v/>
      </c>
      <c r="L413" s="377" t="str">
        <f>IF('Mapa final SI'!AH416="","",'Mapa final SI'!AH416)</f>
        <v/>
      </c>
      <c r="M413" s="321" t="str">
        <f>IF('Mapa final SI'!T416="","",'Mapa final SI'!T416)</f>
        <v/>
      </c>
      <c r="N413" s="375"/>
      <c r="O413" s="375"/>
      <c r="P413" s="375"/>
      <c r="Q413" s="376"/>
    </row>
    <row r="414" spans="1:17" ht="51.75" customHeight="1" x14ac:dyDescent="0.25">
      <c r="A414" s="110" t="s">
        <v>1036</v>
      </c>
      <c r="B414" s="811"/>
      <c r="C414" s="813"/>
      <c r="D414" s="815"/>
      <c r="E414" s="813"/>
      <c r="F414" s="817"/>
      <c r="G414" s="817"/>
      <c r="H414" s="885"/>
      <c r="I414" s="377" t="str">
        <f>IF('Mapa final SI'!AC417="","",'Mapa final SI'!AC417)</f>
        <v/>
      </c>
      <c r="J414" s="377" t="str">
        <f>IF('Mapa final SI'!AE417="","",'Mapa final SI'!AE417)</f>
        <v/>
      </c>
      <c r="K414" s="377" t="str">
        <f t="shared" si="6"/>
        <v/>
      </c>
      <c r="L414" s="377" t="str">
        <f>IF('Mapa final SI'!AH417="","",'Mapa final SI'!AH417)</f>
        <v/>
      </c>
      <c r="M414" s="321" t="str">
        <f>IF('Mapa final SI'!T417="","",'Mapa final SI'!T417)</f>
        <v/>
      </c>
      <c r="N414" s="375"/>
      <c r="O414" s="375"/>
      <c r="P414" s="375"/>
      <c r="Q414" s="376"/>
    </row>
    <row r="415" spans="1:17" ht="51.75" customHeight="1" x14ac:dyDescent="0.25">
      <c r="A415" s="110" t="s">
        <v>1037</v>
      </c>
      <c r="B415" s="810"/>
      <c r="C415" s="812" t="str">
        <f>IF('Mapa final SI'!G418="","",'Mapa final SI'!G418)</f>
        <v/>
      </c>
      <c r="D415" s="814"/>
      <c r="E415" s="812" t="str">
        <f>IF('Mapa final SI'!F418="","",'Mapa final SI'!F418)</f>
        <v/>
      </c>
      <c r="F415" s="816" t="str">
        <f>IF('Mapa final SI'!L418="","",'Mapa final SI'!L418)</f>
        <v/>
      </c>
      <c r="G415" s="816" t="str">
        <f>IF('Mapa final SI'!P418="","",'Mapa final SI'!P418)</f>
        <v/>
      </c>
      <c r="H415" s="884"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77" t="str">
        <f>IF('Mapa final SI'!AC418="","",'Mapa final SI'!AC418)</f>
        <v/>
      </c>
      <c r="J415" s="377" t="str">
        <f>IF('Mapa final SI'!AE418="","",'Mapa final SI'!AE418)</f>
        <v/>
      </c>
      <c r="K415" s="377" t="str">
        <f t="shared" si="6"/>
        <v/>
      </c>
      <c r="L415" s="377" t="str">
        <f>IF('Mapa final SI'!AH418="","",'Mapa final SI'!AH418)</f>
        <v/>
      </c>
      <c r="M415" s="321" t="str">
        <f>IF('Mapa final SI'!T418="","",'Mapa final SI'!T418)</f>
        <v/>
      </c>
      <c r="N415" s="375"/>
      <c r="O415" s="375"/>
      <c r="P415" s="375"/>
      <c r="Q415" s="376"/>
    </row>
    <row r="416" spans="1:17" ht="51.75" customHeight="1" x14ac:dyDescent="0.25">
      <c r="A416" s="110" t="s">
        <v>1038</v>
      </c>
      <c r="B416" s="811"/>
      <c r="C416" s="813"/>
      <c r="D416" s="815"/>
      <c r="E416" s="813"/>
      <c r="F416" s="817"/>
      <c r="G416" s="817"/>
      <c r="H416" s="884"/>
      <c r="I416" s="377" t="str">
        <f>IF('Mapa final SI'!AC419="","",'Mapa final SI'!AC419)</f>
        <v/>
      </c>
      <c r="J416" s="377" t="str">
        <f>IF('Mapa final SI'!AE419="","",'Mapa final SI'!AE419)</f>
        <v/>
      </c>
      <c r="K416" s="377" t="str">
        <f t="shared" si="6"/>
        <v/>
      </c>
      <c r="L416" s="377" t="str">
        <f>IF('Mapa final SI'!AH419="","",'Mapa final SI'!AH419)</f>
        <v/>
      </c>
      <c r="M416" s="321" t="str">
        <f>IF('Mapa final SI'!T419="","",'Mapa final SI'!T419)</f>
        <v/>
      </c>
      <c r="N416" s="375"/>
      <c r="O416" s="375"/>
      <c r="P416" s="375"/>
      <c r="Q416" s="376"/>
    </row>
    <row r="417" spans="1:18" ht="51.75" customHeight="1" x14ac:dyDescent="0.25">
      <c r="A417" s="110" t="s">
        <v>1039</v>
      </c>
      <c r="B417" s="811"/>
      <c r="C417" s="813"/>
      <c r="D417" s="815"/>
      <c r="E417" s="813"/>
      <c r="F417" s="817"/>
      <c r="G417" s="817"/>
      <c r="H417" s="884"/>
      <c r="I417" s="377" t="str">
        <f>IF('Mapa final SI'!AC420="","",'Mapa final SI'!AC420)</f>
        <v/>
      </c>
      <c r="J417" s="377" t="str">
        <f>IF('Mapa final SI'!AE420="","",'Mapa final SI'!AE420)</f>
        <v/>
      </c>
      <c r="K417" s="377" t="str">
        <f t="shared" si="6"/>
        <v/>
      </c>
      <c r="L417" s="377" t="str">
        <f>IF('Mapa final SI'!AH420="","",'Mapa final SI'!AH420)</f>
        <v/>
      </c>
      <c r="M417" s="321" t="str">
        <f>IF('Mapa final SI'!T420="","",'Mapa final SI'!T420)</f>
        <v/>
      </c>
      <c r="N417" s="375"/>
      <c r="O417" s="375"/>
      <c r="P417" s="375"/>
      <c r="Q417" s="376"/>
    </row>
    <row r="418" spans="1:18" ht="51.75" customHeight="1" x14ac:dyDescent="0.25">
      <c r="A418" s="110" t="s">
        <v>1040</v>
      </c>
      <c r="B418" s="811"/>
      <c r="C418" s="813"/>
      <c r="D418" s="815"/>
      <c r="E418" s="813"/>
      <c r="F418" s="817"/>
      <c r="G418" s="817"/>
      <c r="H418" s="884"/>
      <c r="I418" s="377" t="str">
        <f>IF('Mapa final SI'!AC421="","",'Mapa final SI'!AC421)</f>
        <v/>
      </c>
      <c r="J418" s="377" t="str">
        <f>IF('Mapa final SI'!AE421="","",'Mapa final SI'!AE421)</f>
        <v/>
      </c>
      <c r="K418" s="377" t="str">
        <f t="shared" si="6"/>
        <v/>
      </c>
      <c r="L418" s="377" t="str">
        <f>IF('Mapa final SI'!AH421="","",'Mapa final SI'!AH421)</f>
        <v/>
      </c>
      <c r="M418" s="321" t="str">
        <f>IF('Mapa final SI'!T421="","",'Mapa final SI'!T421)</f>
        <v/>
      </c>
      <c r="N418" s="375"/>
      <c r="O418" s="375"/>
      <c r="P418" s="375"/>
      <c r="Q418" s="376"/>
    </row>
    <row r="419" spans="1:18" ht="51.75" customHeight="1" x14ac:dyDescent="0.25">
      <c r="A419" s="110" t="s">
        <v>1041</v>
      </c>
      <c r="B419" s="811"/>
      <c r="C419" s="813"/>
      <c r="D419" s="815"/>
      <c r="E419" s="813"/>
      <c r="F419" s="817"/>
      <c r="G419" s="817"/>
      <c r="H419" s="884"/>
      <c r="I419" s="377" t="str">
        <f>IF('Mapa final SI'!AC422="","",'Mapa final SI'!AC422)</f>
        <v/>
      </c>
      <c r="J419" s="377" t="str">
        <f>IF('Mapa final SI'!AE422="","",'Mapa final SI'!AE422)</f>
        <v/>
      </c>
      <c r="K419" s="377" t="str">
        <f t="shared" si="6"/>
        <v/>
      </c>
      <c r="L419" s="377" t="str">
        <f>IF('Mapa final SI'!AH422="","",'Mapa final SI'!AH422)</f>
        <v/>
      </c>
      <c r="M419" s="321" t="str">
        <f>IF('Mapa final SI'!T422="","",'Mapa final SI'!T422)</f>
        <v/>
      </c>
      <c r="N419" s="375"/>
      <c r="O419" s="375"/>
      <c r="P419" s="375"/>
      <c r="Q419" s="376"/>
    </row>
    <row r="420" spans="1:18" ht="51.75" customHeight="1" x14ac:dyDescent="0.25">
      <c r="A420" s="110" t="s">
        <v>1042</v>
      </c>
      <c r="B420" s="811"/>
      <c r="C420" s="813"/>
      <c r="D420" s="815"/>
      <c r="E420" s="813"/>
      <c r="F420" s="817"/>
      <c r="G420" s="817"/>
      <c r="H420" s="885"/>
      <c r="I420" s="377" t="str">
        <f>IF('Mapa final SI'!AC423="","",'Mapa final SI'!AC423)</f>
        <v/>
      </c>
      <c r="J420" s="377" t="str">
        <f>IF('Mapa final SI'!AE423="","",'Mapa final SI'!AE423)</f>
        <v/>
      </c>
      <c r="K420" s="377" t="str">
        <f t="shared" si="6"/>
        <v/>
      </c>
      <c r="L420" s="377" t="str">
        <f>IF('Mapa final SI'!AH423="","",'Mapa final SI'!AH423)</f>
        <v/>
      </c>
      <c r="M420" s="321" t="str">
        <f>IF('Mapa final SI'!T423="","",'Mapa final SI'!T423)</f>
        <v/>
      </c>
      <c r="N420" s="375"/>
      <c r="O420" s="375"/>
      <c r="P420" s="375"/>
      <c r="Q420" s="376"/>
    </row>
    <row r="421" spans="1:18" ht="51.75" customHeight="1" x14ac:dyDescent="0.25">
      <c r="A421" s="110" t="s">
        <v>1043</v>
      </c>
      <c r="B421" s="810"/>
      <c r="C421" s="812" t="str">
        <f>IF('Mapa final SI'!G424="","",'Mapa final SI'!G424)</f>
        <v/>
      </c>
      <c r="D421" s="814"/>
      <c r="E421" s="812" t="str">
        <f>IF('Mapa final SI'!F424="","",'Mapa final SI'!F424)</f>
        <v/>
      </c>
      <c r="F421" s="816" t="str">
        <f>IF('Mapa final SI'!L424="","",'Mapa final SI'!L424)</f>
        <v/>
      </c>
      <c r="G421" s="816" t="str">
        <f>IF('Mapa final SI'!P424="","",'Mapa final SI'!P424)</f>
        <v/>
      </c>
      <c r="H421" s="884"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77" t="str">
        <f>IF('Mapa final SI'!AC424="","",'Mapa final SI'!AC424)</f>
        <v/>
      </c>
      <c r="J421" s="377" t="str">
        <f>IF('Mapa final SI'!AE424="","",'Mapa final SI'!AE424)</f>
        <v/>
      </c>
      <c r="K421" s="377" t="str">
        <f t="shared" si="6"/>
        <v/>
      </c>
      <c r="L421" s="377" t="str">
        <f>IF('Mapa final SI'!AH424="","",'Mapa final SI'!AH424)</f>
        <v/>
      </c>
      <c r="M421" s="321" t="str">
        <f>IF('Mapa final SI'!T424="","",'Mapa final SI'!T424)</f>
        <v/>
      </c>
      <c r="N421" s="375"/>
      <c r="O421" s="375"/>
      <c r="P421" s="375"/>
      <c r="Q421" s="376"/>
    </row>
    <row r="422" spans="1:18" ht="51.75" customHeight="1" x14ac:dyDescent="0.25">
      <c r="A422" s="110" t="s">
        <v>1044</v>
      </c>
      <c r="B422" s="811"/>
      <c r="C422" s="813"/>
      <c r="D422" s="815"/>
      <c r="E422" s="813"/>
      <c r="F422" s="817"/>
      <c r="G422" s="817"/>
      <c r="H422" s="884"/>
      <c r="I422" s="377" t="str">
        <f>IF('Mapa final SI'!AC425="","",'Mapa final SI'!AC425)</f>
        <v/>
      </c>
      <c r="J422" s="377" t="str">
        <f>IF('Mapa final SI'!AE425="","",'Mapa final SI'!AE425)</f>
        <v/>
      </c>
      <c r="K422" s="377" t="str">
        <f t="shared" si="6"/>
        <v/>
      </c>
      <c r="L422" s="377" t="str">
        <f>IF('Mapa final SI'!AH425="","",'Mapa final SI'!AH425)</f>
        <v/>
      </c>
      <c r="M422" s="321" t="str">
        <f>IF('Mapa final SI'!T425="","",'Mapa final SI'!T425)</f>
        <v/>
      </c>
      <c r="N422" s="375"/>
      <c r="O422" s="375"/>
      <c r="P422" s="375"/>
      <c r="Q422" s="376"/>
    </row>
    <row r="423" spans="1:18" ht="51.75" customHeight="1" x14ac:dyDescent="0.25">
      <c r="A423" s="110" t="s">
        <v>1045</v>
      </c>
      <c r="B423" s="811"/>
      <c r="C423" s="813"/>
      <c r="D423" s="815"/>
      <c r="E423" s="813"/>
      <c r="F423" s="817"/>
      <c r="G423" s="817"/>
      <c r="H423" s="884"/>
      <c r="I423" s="377" t="str">
        <f>IF('Mapa final SI'!AC426="","",'Mapa final SI'!AC426)</f>
        <v/>
      </c>
      <c r="J423" s="377" t="str">
        <f>IF('Mapa final SI'!AE426="","",'Mapa final SI'!AE426)</f>
        <v/>
      </c>
      <c r="K423" s="377" t="str">
        <f t="shared" si="6"/>
        <v/>
      </c>
      <c r="L423" s="377" t="str">
        <f>IF('Mapa final SI'!AH426="","",'Mapa final SI'!AH426)</f>
        <v/>
      </c>
      <c r="M423" s="321" t="str">
        <f>IF('Mapa final SI'!T426="","",'Mapa final SI'!T426)</f>
        <v/>
      </c>
      <c r="N423" s="375"/>
      <c r="O423" s="375"/>
      <c r="P423" s="375"/>
      <c r="Q423" s="376"/>
    </row>
    <row r="424" spans="1:18" ht="51.75" customHeight="1" x14ac:dyDescent="0.25">
      <c r="A424" s="110" t="s">
        <v>1046</v>
      </c>
      <c r="B424" s="811"/>
      <c r="C424" s="813"/>
      <c r="D424" s="815"/>
      <c r="E424" s="813"/>
      <c r="F424" s="817"/>
      <c r="G424" s="817"/>
      <c r="H424" s="884"/>
      <c r="I424" s="377" t="str">
        <f>IF('Mapa final SI'!AC427="","",'Mapa final SI'!AC427)</f>
        <v/>
      </c>
      <c r="J424" s="377" t="str">
        <f>IF('Mapa final SI'!AE427="","",'Mapa final SI'!AE427)</f>
        <v/>
      </c>
      <c r="K424" s="377" t="str">
        <f t="shared" si="6"/>
        <v/>
      </c>
      <c r="L424" s="377" t="str">
        <f>IF('Mapa final SI'!AH427="","",'Mapa final SI'!AH427)</f>
        <v/>
      </c>
      <c r="M424" s="321" t="str">
        <f>IF('Mapa final SI'!T427="","",'Mapa final SI'!T427)</f>
        <v/>
      </c>
      <c r="N424" s="375"/>
      <c r="O424" s="375"/>
      <c r="P424" s="375"/>
      <c r="Q424" s="376"/>
    </row>
    <row r="425" spans="1:18" ht="51.75" customHeight="1" x14ac:dyDescent="0.25">
      <c r="A425" s="110" t="s">
        <v>1047</v>
      </c>
      <c r="B425" s="811"/>
      <c r="C425" s="813"/>
      <c r="D425" s="815"/>
      <c r="E425" s="813"/>
      <c r="F425" s="817"/>
      <c r="G425" s="817"/>
      <c r="H425" s="884"/>
      <c r="I425" s="377" t="str">
        <f>IF('Mapa final SI'!AC428="","",'Mapa final SI'!AC428)</f>
        <v/>
      </c>
      <c r="J425" s="377" t="str">
        <f>IF('Mapa final SI'!AE428="","",'Mapa final SI'!AE428)</f>
        <v/>
      </c>
      <c r="K425" s="377" t="str">
        <f t="shared" si="6"/>
        <v/>
      </c>
      <c r="L425" s="377" t="str">
        <f>IF('Mapa final SI'!AH428="","",'Mapa final SI'!AH428)</f>
        <v/>
      </c>
      <c r="M425" s="321" t="str">
        <f>IF('Mapa final SI'!T428="","",'Mapa final SI'!T428)</f>
        <v/>
      </c>
      <c r="N425" s="375"/>
      <c r="O425" s="375"/>
      <c r="P425" s="375"/>
      <c r="Q425" s="376"/>
    </row>
    <row r="426" spans="1:18" ht="51.75" customHeight="1" x14ac:dyDescent="0.25">
      <c r="A426" s="110" t="s">
        <v>1048</v>
      </c>
      <c r="B426" s="811"/>
      <c r="C426" s="813"/>
      <c r="D426" s="815"/>
      <c r="E426" s="813"/>
      <c r="F426" s="817"/>
      <c r="G426" s="817"/>
      <c r="H426" s="885"/>
      <c r="I426" s="377" t="str">
        <f>IF('Mapa final SI'!AC429="","",'Mapa final SI'!AC429)</f>
        <v/>
      </c>
      <c r="J426" s="377" t="str">
        <f>IF('Mapa final SI'!AE429="","",'Mapa final SI'!AE429)</f>
        <v/>
      </c>
      <c r="K426" s="377" t="str">
        <f t="shared" si="6"/>
        <v/>
      </c>
      <c r="L426" s="377" t="str">
        <f>IF('Mapa final SI'!AH429="","",'Mapa final SI'!AH429)</f>
        <v/>
      </c>
      <c r="M426" s="321" t="str">
        <f>IF('Mapa final SI'!T429="","",'Mapa final SI'!T429)</f>
        <v/>
      </c>
      <c r="N426" s="375"/>
      <c r="O426" s="375"/>
      <c r="P426" s="375"/>
      <c r="Q426" s="376"/>
      <c r="R426" s="106"/>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90"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8" t="s">
        <v>66</v>
      </c>
      <c r="E1" s="8" t="s">
        <v>67</v>
      </c>
      <c r="F1" s="8"/>
      <c r="G1" s="8" t="s">
        <v>68</v>
      </c>
      <c r="H1" s="8"/>
      <c r="I1" s="8" t="s">
        <v>69</v>
      </c>
      <c r="K1" s="8" t="s">
        <v>70</v>
      </c>
      <c r="M1" s="15" t="s">
        <v>70</v>
      </c>
      <c r="O1" s="10" t="s">
        <v>71</v>
      </c>
      <c r="Q1" t="s">
        <v>72</v>
      </c>
    </row>
    <row r="2" spans="3:25" x14ac:dyDescent="0.25">
      <c r="C2">
        <v>9000</v>
      </c>
      <c r="E2" s="13" t="s">
        <v>73</v>
      </c>
      <c r="F2" s="13"/>
      <c r="G2" s="13" t="s">
        <v>74</v>
      </c>
      <c r="H2" s="13"/>
      <c r="I2" s="13" t="s">
        <v>75</v>
      </c>
      <c r="K2" s="14" t="s">
        <v>76</v>
      </c>
      <c r="M2" s="16" t="s">
        <v>76</v>
      </c>
      <c r="O2" s="10" t="s">
        <v>77</v>
      </c>
      <c r="Q2" t="s">
        <v>78</v>
      </c>
    </row>
    <row r="3" spans="3:25" x14ac:dyDescent="0.25">
      <c r="C3">
        <v>9001</v>
      </c>
      <c r="E3" s="13" t="s">
        <v>79</v>
      </c>
      <c r="F3" s="13"/>
      <c r="G3" s="13" t="s">
        <v>80</v>
      </c>
      <c r="H3" s="13"/>
      <c r="I3" s="13" t="s">
        <v>81</v>
      </c>
      <c r="K3" s="14" t="s">
        <v>82</v>
      </c>
      <c r="M3" s="16" t="s">
        <v>82</v>
      </c>
      <c r="O3" s="10" t="s">
        <v>83</v>
      </c>
      <c r="Q3" t="s">
        <v>84</v>
      </c>
    </row>
    <row r="4" spans="3:25" x14ac:dyDescent="0.25">
      <c r="C4">
        <v>9002</v>
      </c>
      <c r="E4" s="13" t="s">
        <v>85</v>
      </c>
      <c r="F4" s="13"/>
      <c r="G4" s="13" t="s">
        <v>86</v>
      </c>
      <c r="H4" s="13"/>
      <c r="I4" s="13" t="s">
        <v>87</v>
      </c>
      <c r="K4" s="14" t="s">
        <v>88</v>
      </c>
      <c r="M4" s="16" t="s">
        <v>89</v>
      </c>
      <c r="O4" s="10" t="s">
        <v>90</v>
      </c>
      <c r="Q4" t="s">
        <v>91</v>
      </c>
      <c r="S4" t="s">
        <v>92</v>
      </c>
    </row>
    <row r="5" spans="3:25" x14ac:dyDescent="0.25">
      <c r="C5">
        <v>9003</v>
      </c>
      <c r="E5" s="13" t="s">
        <v>93</v>
      </c>
      <c r="F5" s="13"/>
      <c r="G5" s="13" t="s">
        <v>94</v>
      </c>
      <c r="H5" s="13"/>
      <c r="I5" s="13" t="s">
        <v>95</v>
      </c>
      <c r="K5" s="14" t="s">
        <v>96</v>
      </c>
      <c r="M5" s="16" t="s">
        <v>96</v>
      </c>
      <c r="O5" s="10" t="s">
        <v>97</v>
      </c>
      <c r="Q5" t="s">
        <v>98</v>
      </c>
      <c r="S5" t="s">
        <v>99</v>
      </c>
    </row>
    <row r="6" spans="3:25" ht="17.25" x14ac:dyDescent="0.25">
      <c r="C6">
        <v>9004</v>
      </c>
      <c r="E6" s="13" t="s">
        <v>100</v>
      </c>
      <c r="F6" s="13"/>
      <c r="G6" s="13" t="s">
        <v>101</v>
      </c>
      <c r="H6" s="13"/>
      <c r="I6" s="13" t="s">
        <v>102</v>
      </c>
      <c r="K6" s="14" t="s">
        <v>103</v>
      </c>
      <c r="M6" s="16" t="s">
        <v>103</v>
      </c>
      <c r="O6" s="10" t="s">
        <v>104</v>
      </c>
      <c r="Q6" t="s">
        <v>105</v>
      </c>
      <c r="S6" t="s">
        <v>106</v>
      </c>
      <c r="V6" s="27" t="s">
        <v>107</v>
      </c>
      <c r="W6" t="s">
        <v>108</v>
      </c>
    </row>
    <row r="7" spans="3:25" ht="15.75" customHeight="1" x14ac:dyDescent="0.25">
      <c r="C7">
        <v>9005</v>
      </c>
      <c r="E7" s="13" t="s">
        <v>109</v>
      </c>
      <c r="F7" s="13"/>
      <c r="G7" s="13" t="s">
        <v>110</v>
      </c>
      <c r="H7" s="13"/>
      <c r="I7" s="13" t="s">
        <v>111</v>
      </c>
      <c r="K7" s="14" t="s">
        <v>112</v>
      </c>
      <c r="M7" s="16" t="s">
        <v>112</v>
      </c>
      <c r="S7" t="s">
        <v>113</v>
      </c>
      <c r="V7" s="17" t="s">
        <v>73</v>
      </c>
      <c r="W7">
        <v>0</v>
      </c>
      <c r="Y7">
        <f>SUMIFS($W$7:$W$15,$V$7:$V$15,V7)</f>
        <v>2</v>
      </c>
    </row>
    <row r="8" spans="3:25" x14ac:dyDescent="0.25">
      <c r="C8">
        <v>9006</v>
      </c>
      <c r="E8" s="13" t="s">
        <v>114</v>
      </c>
      <c r="F8" s="13"/>
      <c r="G8" s="13" t="s">
        <v>115</v>
      </c>
      <c r="H8" s="13"/>
      <c r="I8" s="13" t="s">
        <v>116</v>
      </c>
      <c r="K8" s="14" t="s">
        <v>117</v>
      </c>
      <c r="M8" s="16" t="s">
        <v>118</v>
      </c>
      <c r="S8" t="s">
        <v>119</v>
      </c>
      <c r="V8" s="17" t="s">
        <v>73</v>
      </c>
      <c r="W8">
        <v>0</v>
      </c>
      <c r="Y8">
        <f t="shared" ref="Y8:Y13" si="0">SUMIFS($W$7:$W$15,$V$7:$V$15,V8)</f>
        <v>2</v>
      </c>
    </row>
    <row r="9" spans="3:25" x14ac:dyDescent="0.25">
      <c r="C9">
        <v>9007</v>
      </c>
      <c r="E9" s="13" t="s">
        <v>120</v>
      </c>
      <c r="F9" s="13"/>
      <c r="G9" s="13" t="s">
        <v>121</v>
      </c>
      <c r="H9" s="13"/>
      <c r="I9" s="13" t="s">
        <v>122</v>
      </c>
      <c r="K9" s="14" t="s">
        <v>123</v>
      </c>
      <c r="M9" s="16" t="s">
        <v>124</v>
      </c>
      <c r="O9" s="13" t="s">
        <v>125</v>
      </c>
      <c r="S9" t="s">
        <v>126</v>
      </c>
      <c r="V9" s="17" t="s">
        <v>73</v>
      </c>
      <c r="W9">
        <v>1</v>
      </c>
      <c r="Y9">
        <f t="shared" si="0"/>
        <v>2</v>
      </c>
    </row>
    <row r="10" spans="3:25" x14ac:dyDescent="0.25">
      <c r="C10">
        <v>9008</v>
      </c>
      <c r="E10" s="13" t="s">
        <v>127</v>
      </c>
      <c r="F10" s="13"/>
      <c r="G10" s="13" t="s">
        <v>128</v>
      </c>
      <c r="H10" s="13"/>
      <c r="I10" s="13" t="s">
        <v>129</v>
      </c>
      <c r="K10" s="14" t="s">
        <v>130</v>
      </c>
      <c r="M10" s="16" t="s">
        <v>130</v>
      </c>
      <c r="O10" s="13" t="s">
        <v>131</v>
      </c>
      <c r="S10" t="s">
        <v>132</v>
      </c>
      <c r="V10" s="17" t="s">
        <v>73</v>
      </c>
      <c r="W10">
        <v>0</v>
      </c>
      <c r="Y10">
        <f t="shared" si="0"/>
        <v>2</v>
      </c>
    </row>
    <row r="11" spans="3:25" x14ac:dyDescent="0.25">
      <c r="C11">
        <v>9009</v>
      </c>
      <c r="E11" s="13" t="s">
        <v>133</v>
      </c>
      <c r="F11" s="13"/>
      <c r="G11" s="13" t="s">
        <v>134</v>
      </c>
      <c r="H11" s="13"/>
      <c r="I11" s="13" t="s">
        <v>135</v>
      </c>
      <c r="K11" s="14" t="s">
        <v>136</v>
      </c>
      <c r="M11" s="16" t="s">
        <v>136</v>
      </c>
      <c r="O11" s="13" t="s">
        <v>137</v>
      </c>
      <c r="S11" t="s">
        <v>138</v>
      </c>
      <c r="V11" s="17" t="s">
        <v>73</v>
      </c>
      <c r="W11">
        <v>0</v>
      </c>
      <c r="Y11">
        <f t="shared" si="0"/>
        <v>2</v>
      </c>
    </row>
    <row r="12" spans="3:25" ht="15.75" customHeight="1" x14ac:dyDescent="0.25">
      <c r="C12">
        <v>9010</v>
      </c>
      <c r="E12" s="13" t="s">
        <v>139</v>
      </c>
      <c r="F12" s="13"/>
      <c r="G12" s="13" t="s">
        <v>140</v>
      </c>
      <c r="H12" s="13"/>
      <c r="I12" s="13" t="s">
        <v>141</v>
      </c>
      <c r="K12" s="14" t="s">
        <v>142</v>
      </c>
      <c r="M12" s="16" t="s">
        <v>143</v>
      </c>
      <c r="O12" s="13" t="s">
        <v>144</v>
      </c>
      <c r="S12" t="s">
        <v>145</v>
      </c>
      <c r="V12" s="17" t="s">
        <v>73</v>
      </c>
      <c r="W12">
        <v>1</v>
      </c>
      <c r="Y12">
        <f t="shared" si="0"/>
        <v>2</v>
      </c>
    </row>
    <row r="13" spans="3:25" ht="17.45" customHeight="1" x14ac:dyDescent="0.25">
      <c r="C13">
        <v>9011</v>
      </c>
      <c r="E13" s="13" t="s">
        <v>146</v>
      </c>
      <c r="F13" s="13"/>
      <c r="G13" s="13" t="s">
        <v>147</v>
      </c>
      <c r="H13" s="13"/>
      <c r="I13" s="13" t="s">
        <v>148</v>
      </c>
      <c r="K13" s="14" t="s">
        <v>149</v>
      </c>
      <c r="M13" s="16" t="s">
        <v>149</v>
      </c>
      <c r="O13" s="13" t="s">
        <v>150</v>
      </c>
      <c r="S13" t="s">
        <v>151</v>
      </c>
      <c r="V13" s="17" t="s">
        <v>79</v>
      </c>
      <c r="W13">
        <v>2</v>
      </c>
      <c r="Y13">
        <f t="shared" si="0"/>
        <v>10</v>
      </c>
    </row>
    <row r="14" spans="3:25" x14ac:dyDescent="0.25">
      <c r="C14">
        <v>9012</v>
      </c>
      <c r="E14" s="13" t="s">
        <v>152</v>
      </c>
      <c r="F14" s="13"/>
      <c r="G14" s="13" t="s">
        <v>153</v>
      </c>
      <c r="H14" s="13"/>
      <c r="I14" s="13" t="s">
        <v>154</v>
      </c>
      <c r="K14" s="14"/>
      <c r="O14" s="13"/>
      <c r="S14" t="s">
        <v>155</v>
      </c>
      <c r="V14" s="17" t="s">
        <v>79</v>
      </c>
      <c r="W14">
        <v>8</v>
      </c>
      <c r="Y14">
        <v>7</v>
      </c>
    </row>
    <row r="15" spans="3:25" x14ac:dyDescent="0.25">
      <c r="C15">
        <v>9013</v>
      </c>
      <c r="E15" s="13" t="s">
        <v>156</v>
      </c>
      <c r="F15" s="13"/>
      <c r="G15" s="13" t="s">
        <v>157</v>
      </c>
      <c r="H15" s="13"/>
      <c r="I15" s="13" t="s">
        <v>158</v>
      </c>
      <c r="O15" s="13"/>
      <c r="S15" t="s">
        <v>159</v>
      </c>
      <c r="V15" s="17" t="s">
        <v>79</v>
      </c>
    </row>
    <row r="16" spans="3:25" x14ac:dyDescent="0.25">
      <c r="C16">
        <v>9014</v>
      </c>
      <c r="E16" s="13" t="s">
        <v>160</v>
      </c>
      <c r="F16" s="13"/>
      <c r="G16" s="13" t="s">
        <v>161</v>
      </c>
      <c r="H16" s="13"/>
      <c r="I16" s="13" t="s">
        <v>162</v>
      </c>
      <c r="O16" s="13"/>
      <c r="S16" t="s">
        <v>163</v>
      </c>
    </row>
    <row r="17" spans="3:30" x14ac:dyDescent="0.25">
      <c r="C17">
        <v>9015</v>
      </c>
      <c r="E17" s="13" t="s">
        <v>164</v>
      </c>
      <c r="F17" s="13"/>
      <c r="G17" s="13" t="s">
        <v>165</v>
      </c>
      <c r="H17" s="13"/>
      <c r="I17" s="13" t="s">
        <v>166</v>
      </c>
      <c r="O17" s="13"/>
      <c r="S17" t="s">
        <v>167</v>
      </c>
    </row>
    <row r="18" spans="3:30" ht="15.75" customHeight="1" x14ac:dyDescent="0.25">
      <c r="C18">
        <v>9016</v>
      </c>
      <c r="E18" s="13" t="s">
        <v>168</v>
      </c>
      <c r="F18" s="13"/>
      <c r="G18" s="13" t="s">
        <v>169</v>
      </c>
      <c r="H18" s="13"/>
      <c r="I18" s="13" t="s">
        <v>170</v>
      </c>
      <c r="O18" s="13"/>
      <c r="S18" t="s">
        <v>171</v>
      </c>
      <c r="U18" s="2"/>
      <c r="W18" t="b">
        <f>IF((W14&lt;Y14),"ESCRITORIO")</f>
        <v>0</v>
      </c>
    </row>
    <row r="19" spans="3:30" x14ac:dyDescent="0.25">
      <c r="C19">
        <v>9017</v>
      </c>
      <c r="E19" s="13" t="s">
        <v>172</v>
      </c>
      <c r="F19" s="13"/>
      <c r="G19" s="13" t="s">
        <v>173</v>
      </c>
      <c r="H19" s="13"/>
      <c r="I19" s="13" t="s">
        <v>174</v>
      </c>
      <c r="O19" s="13"/>
      <c r="S19" t="s">
        <v>175</v>
      </c>
    </row>
    <row r="20" spans="3:30" ht="21" x14ac:dyDescent="0.25">
      <c r="C20">
        <v>9018</v>
      </c>
      <c r="E20" s="13" t="s">
        <v>176</v>
      </c>
      <c r="F20" s="13"/>
      <c r="G20" s="13" t="s">
        <v>177</v>
      </c>
      <c r="H20" s="13"/>
      <c r="I20" s="13" t="s">
        <v>178</v>
      </c>
      <c r="K20" s="10" t="s">
        <v>179</v>
      </c>
      <c r="O20" s="13"/>
      <c r="S20" t="s">
        <v>180</v>
      </c>
      <c r="X20">
        <f>ABS(W15-Y15)</f>
        <v>0</v>
      </c>
      <c r="AB20" s="160">
        <v>1</v>
      </c>
      <c r="AC20" s="160">
        <v>2</v>
      </c>
    </row>
    <row r="21" spans="3:30" x14ac:dyDescent="0.25">
      <c r="C21">
        <v>9019</v>
      </c>
      <c r="E21" s="13" t="s">
        <v>181</v>
      </c>
      <c r="F21" s="13"/>
      <c r="G21" s="13" t="s">
        <v>182</v>
      </c>
      <c r="H21" s="13"/>
      <c r="I21" s="13" t="s">
        <v>183</v>
      </c>
      <c r="K21" t="s">
        <v>184</v>
      </c>
      <c r="O21" s="13"/>
      <c r="S21" t="s">
        <v>185</v>
      </c>
      <c r="AB21" s="159" t="s">
        <v>70</v>
      </c>
      <c r="AC21" s="159" t="s">
        <v>186</v>
      </c>
      <c r="AD21" s="159" t="s">
        <v>187</v>
      </c>
    </row>
    <row r="22" spans="3:30" ht="57" x14ac:dyDescent="0.25">
      <c r="C22">
        <v>9020</v>
      </c>
      <c r="E22" s="13" t="s">
        <v>188</v>
      </c>
      <c r="G22" s="13" t="s">
        <v>189</v>
      </c>
      <c r="H22" s="13"/>
      <c r="I22" s="13" t="s">
        <v>190</v>
      </c>
      <c r="K22" t="s">
        <v>191</v>
      </c>
      <c r="O22" s="13"/>
      <c r="S22" t="s">
        <v>192</v>
      </c>
      <c r="AA22" s="160">
        <v>1</v>
      </c>
      <c r="AB22" s="331" t="s">
        <v>142</v>
      </c>
      <c r="AC22" s="326" t="s">
        <v>193</v>
      </c>
      <c r="AD22" s="335" t="s">
        <v>194</v>
      </c>
    </row>
    <row r="23" spans="3:30" ht="71.25" x14ac:dyDescent="0.25">
      <c r="C23">
        <v>9021</v>
      </c>
      <c r="E23" s="13" t="s">
        <v>195</v>
      </c>
      <c r="G23" s="13" t="s">
        <v>196</v>
      </c>
      <c r="H23" s="13"/>
      <c r="I23" s="13" t="s">
        <v>197</v>
      </c>
      <c r="K23" t="s">
        <v>198</v>
      </c>
      <c r="S23" t="s">
        <v>199</v>
      </c>
      <c r="AA23" s="160">
        <v>2</v>
      </c>
      <c r="AB23" s="331" t="s">
        <v>200</v>
      </c>
      <c r="AC23" s="326" t="s">
        <v>201</v>
      </c>
      <c r="AD23" s="335" t="s">
        <v>202</v>
      </c>
    </row>
    <row r="24" spans="3:30" ht="85.5" x14ac:dyDescent="0.25">
      <c r="C24">
        <v>9022</v>
      </c>
      <c r="E24" s="13" t="s">
        <v>203</v>
      </c>
      <c r="G24" s="13" t="s">
        <v>204</v>
      </c>
      <c r="H24" s="13"/>
      <c r="I24" s="13" t="s">
        <v>205</v>
      </c>
      <c r="S24" t="s">
        <v>206</v>
      </c>
      <c r="AA24" s="160">
        <v>3</v>
      </c>
      <c r="AB24" s="332" t="s">
        <v>117</v>
      </c>
      <c r="AC24" s="326" t="s">
        <v>207</v>
      </c>
      <c r="AD24" s="335" t="s">
        <v>208</v>
      </c>
    </row>
    <row r="25" spans="3:30" ht="42.75" x14ac:dyDescent="0.25">
      <c r="C25">
        <v>9023</v>
      </c>
      <c r="E25" s="13" t="s">
        <v>209</v>
      </c>
      <c r="G25" s="13" t="s">
        <v>210</v>
      </c>
      <c r="H25" s="13"/>
      <c r="I25" s="13" t="s">
        <v>211</v>
      </c>
      <c r="S25" t="s">
        <v>212</v>
      </c>
      <c r="AA25" s="160">
        <v>4</v>
      </c>
      <c r="AB25" s="332" t="s">
        <v>213</v>
      </c>
      <c r="AC25" s="326" t="s">
        <v>214</v>
      </c>
      <c r="AD25" s="335" t="s">
        <v>215</v>
      </c>
    </row>
    <row r="26" spans="3:30" ht="71.25" x14ac:dyDescent="0.25">
      <c r="C26">
        <v>9024</v>
      </c>
      <c r="E26" s="13" t="s">
        <v>216</v>
      </c>
      <c r="G26" s="13" t="s">
        <v>217</v>
      </c>
      <c r="H26" s="13"/>
      <c r="I26" s="13" t="s">
        <v>218</v>
      </c>
      <c r="K26" t="s">
        <v>219</v>
      </c>
      <c r="S26" t="s">
        <v>220</v>
      </c>
      <c r="AA26" s="160">
        <v>5</v>
      </c>
      <c r="AB26" s="331" t="s">
        <v>221</v>
      </c>
      <c r="AC26" s="326" t="s">
        <v>222</v>
      </c>
      <c r="AD26" s="335" t="s">
        <v>223</v>
      </c>
    </row>
    <row r="27" spans="3:30" ht="42.75" x14ac:dyDescent="0.25">
      <c r="C27">
        <v>9025</v>
      </c>
      <c r="E27" s="13" t="s">
        <v>224</v>
      </c>
      <c r="G27" s="13" t="s">
        <v>225</v>
      </c>
      <c r="H27" s="13"/>
      <c r="I27" s="13" t="s">
        <v>226</v>
      </c>
      <c r="K27" t="s">
        <v>227</v>
      </c>
      <c r="S27" t="s">
        <v>228</v>
      </c>
      <c r="AA27" s="160">
        <v>6</v>
      </c>
      <c r="AB27" s="331" t="s">
        <v>229</v>
      </c>
      <c r="AC27" s="326" t="s">
        <v>230</v>
      </c>
      <c r="AD27" s="335" t="s">
        <v>231</v>
      </c>
    </row>
    <row r="28" spans="3:30" ht="28.5" x14ac:dyDescent="0.25">
      <c r="C28">
        <v>9026</v>
      </c>
      <c r="E28" s="13" t="s">
        <v>232</v>
      </c>
      <c r="G28" s="13" t="s">
        <v>233</v>
      </c>
      <c r="H28" s="13"/>
      <c r="I28" s="13" t="s">
        <v>234</v>
      </c>
      <c r="K28" t="s">
        <v>235</v>
      </c>
      <c r="S28" t="s">
        <v>236</v>
      </c>
      <c r="AA28" s="160">
        <v>7</v>
      </c>
      <c r="AB28" s="332" t="s">
        <v>130</v>
      </c>
      <c r="AC28" s="326" t="s">
        <v>237</v>
      </c>
      <c r="AD28" s="335" t="s">
        <v>238</v>
      </c>
    </row>
    <row r="29" spans="3:30" ht="42.75" x14ac:dyDescent="0.25">
      <c r="C29">
        <v>9027</v>
      </c>
      <c r="E29" s="13" t="s">
        <v>239</v>
      </c>
      <c r="G29" s="13" t="s">
        <v>240</v>
      </c>
      <c r="H29" s="13"/>
      <c r="I29" s="13" t="s">
        <v>241</v>
      </c>
      <c r="K29" t="s">
        <v>242</v>
      </c>
      <c r="AA29" s="160">
        <v>8</v>
      </c>
      <c r="AB29" s="332" t="s">
        <v>103</v>
      </c>
      <c r="AC29" s="326" t="s">
        <v>243</v>
      </c>
      <c r="AD29" s="335" t="s">
        <v>244</v>
      </c>
    </row>
    <row r="30" spans="3:30" ht="29.25" thickBot="1" x14ac:dyDescent="0.3">
      <c r="C30">
        <v>9028</v>
      </c>
      <c r="E30" s="13" t="s">
        <v>245</v>
      </c>
      <c r="G30" s="13" t="s">
        <v>246</v>
      </c>
      <c r="H30" s="13"/>
      <c r="I30" s="13" t="s">
        <v>247</v>
      </c>
      <c r="Q30" s="13">
        <v>1</v>
      </c>
      <c r="R30" s="13">
        <v>2</v>
      </c>
      <c r="AA30" s="160">
        <v>9</v>
      </c>
      <c r="AB30" s="332" t="s">
        <v>248</v>
      </c>
      <c r="AC30" s="326" t="s">
        <v>249</v>
      </c>
      <c r="AD30" s="335" t="s">
        <v>250</v>
      </c>
    </row>
    <row r="31" spans="3:30" ht="43.5" thickBot="1" x14ac:dyDescent="0.3">
      <c r="C31">
        <v>9029</v>
      </c>
      <c r="E31" s="13" t="s">
        <v>251</v>
      </c>
      <c r="G31" s="13" t="s">
        <v>252</v>
      </c>
      <c r="H31" s="13"/>
      <c r="I31" s="13" t="s">
        <v>253</v>
      </c>
      <c r="Q31" s="25" t="s">
        <v>254</v>
      </c>
      <c r="R31" s="25" t="s">
        <v>255</v>
      </c>
      <c r="AA31" s="160">
        <v>10</v>
      </c>
      <c r="AB31" s="332" t="s">
        <v>149</v>
      </c>
      <c r="AC31" s="327" t="s">
        <v>256</v>
      </c>
      <c r="AD31" s="335" t="s">
        <v>257</v>
      </c>
    </row>
    <row r="32" spans="3:30" ht="42.75" x14ac:dyDescent="0.25">
      <c r="C32">
        <v>9030</v>
      </c>
      <c r="E32" s="13" t="s">
        <v>258</v>
      </c>
      <c r="P32" s="10">
        <v>1</v>
      </c>
      <c r="Q32" s="24" t="s">
        <v>93</v>
      </c>
      <c r="R32" s="21" t="s">
        <v>259</v>
      </c>
      <c r="AA32" s="160">
        <v>11</v>
      </c>
      <c r="AB32" s="333" t="s">
        <v>260</v>
      </c>
      <c r="AC32" s="328" t="s">
        <v>261</v>
      </c>
      <c r="AD32" s="335" t="s">
        <v>262</v>
      </c>
    </row>
    <row r="33" spans="3:30" ht="28.5" x14ac:dyDescent="0.25">
      <c r="C33">
        <v>9031</v>
      </c>
      <c r="E33" s="13" t="s">
        <v>263</v>
      </c>
      <c r="P33" s="10">
        <v>2</v>
      </c>
      <c r="Q33" s="24" t="s">
        <v>79</v>
      </c>
      <c r="R33" s="21" t="s">
        <v>264</v>
      </c>
      <c r="AA33" s="160">
        <v>12</v>
      </c>
      <c r="AB33" s="334" t="s">
        <v>123</v>
      </c>
      <c r="AC33" s="329" t="s">
        <v>265</v>
      </c>
      <c r="AD33" s="335" t="s">
        <v>266</v>
      </c>
    </row>
    <row r="34" spans="3:30" ht="42.75" x14ac:dyDescent="0.25">
      <c r="C34">
        <v>9032</v>
      </c>
      <c r="E34" s="13" t="s">
        <v>267</v>
      </c>
      <c r="P34" s="10">
        <v>3</v>
      </c>
      <c r="Q34" s="24" t="s">
        <v>85</v>
      </c>
      <c r="R34" s="21" t="s">
        <v>268</v>
      </c>
      <c r="AA34" s="160">
        <v>13</v>
      </c>
      <c r="AB34" s="331" t="s">
        <v>96</v>
      </c>
      <c r="AC34" s="330" t="s">
        <v>269</v>
      </c>
      <c r="AD34" s="335" t="s">
        <v>270</v>
      </c>
    </row>
    <row r="35" spans="3:30" ht="85.5" x14ac:dyDescent="0.25">
      <c r="C35">
        <v>9033</v>
      </c>
      <c r="E35" s="13" t="s">
        <v>271</v>
      </c>
      <c r="P35" s="10">
        <v>4</v>
      </c>
      <c r="Q35" s="24" t="s">
        <v>93</v>
      </c>
      <c r="R35" s="21" t="s">
        <v>272</v>
      </c>
      <c r="AA35" s="160">
        <v>13</v>
      </c>
      <c r="AB35" s="334" t="s">
        <v>273</v>
      </c>
      <c r="AC35" s="328" t="s">
        <v>274</v>
      </c>
      <c r="AD35" s="327" t="s">
        <v>275</v>
      </c>
    </row>
    <row r="36" spans="3:30" x14ac:dyDescent="0.25">
      <c r="C36">
        <v>9034</v>
      </c>
      <c r="E36" s="13" t="s">
        <v>276</v>
      </c>
      <c r="P36" s="10">
        <v>5</v>
      </c>
      <c r="Q36" s="24" t="s">
        <v>100</v>
      </c>
      <c r="R36" s="21" t="s">
        <v>277</v>
      </c>
      <c r="AD36" s="336"/>
    </row>
    <row r="37" spans="3:30" x14ac:dyDescent="0.25">
      <c r="C37">
        <v>9035</v>
      </c>
      <c r="E37" s="13" t="s">
        <v>278</v>
      </c>
    </row>
    <row r="38" spans="3:30" x14ac:dyDescent="0.25">
      <c r="C38">
        <v>9036</v>
      </c>
      <c r="E38" s="13" t="s">
        <v>279</v>
      </c>
    </row>
    <row r="39" spans="3:30" x14ac:dyDescent="0.25">
      <c r="C39">
        <v>9037</v>
      </c>
      <c r="E39" s="13" t="s">
        <v>280</v>
      </c>
      <c r="P39" t="s">
        <v>281</v>
      </c>
      <c r="Q39">
        <v>5</v>
      </c>
    </row>
    <row r="40" spans="3:30" x14ac:dyDescent="0.25">
      <c r="C40">
        <v>9038</v>
      </c>
      <c r="E40" s="13" t="s">
        <v>282</v>
      </c>
      <c r="P40" t="s">
        <v>283</v>
      </c>
      <c r="Q40">
        <v>2</v>
      </c>
    </row>
    <row r="41" spans="3:30" x14ac:dyDescent="0.25">
      <c r="C41">
        <v>9039</v>
      </c>
      <c r="E41" s="13" t="s">
        <v>284</v>
      </c>
    </row>
    <row r="42" spans="3:30" x14ac:dyDescent="0.25">
      <c r="C42">
        <v>9040</v>
      </c>
      <c r="E42" s="13" t="s">
        <v>285</v>
      </c>
      <c r="P42" t="s">
        <v>286</v>
      </c>
      <c r="Q42" t="str">
        <f>INDEX(Q31:R36,Q39,Q40)</f>
        <v>TIO</v>
      </c>
    </row>
    <row r="43" spans="3:30" x14ac:dyDescent="0.25">
      <c r="C43">
        <v>9041</v>
      </c>
      <c r="E43" s="13" t="s">
        <v>287</v>
      </c>
    </row>
    <row r="44" spans="3:30" ht="15.75" thickBot="1" x14ac:dyDescent="0.3">
      <c r="C44">
        <v>9042</v>
      </c>
      <c r="E44" s="13" t="s">
        <v>288</v>
      </c>
    </row>
    <row r="45" spans="3:30" ht="15.75" thickBot="1" x14ac:dyDescent="0.3">
      <c r="C45">
        <v>9043</v>
      </c>
      <c r="E45" s="13" t="s">
        <v>289</v>
      </c>
      <c r="P45" t="s">
        <v>290</v>
      </c>
      <c r="Q45" s="28" t="s">
        <v>73</v>
      </c>
      <c r="R45" t="e">
        <f t="shared" ref="R45:R50" si="1">INDEX($Q$32:$R$36,MATCH(Q45,$Q$32:$Q$36,0),2)</f>
        <v>#N/A</v>
      </c>
    </row>
    <row r="46" spans="3:30" ht="15.75" thickBot="1" x14ac:dyDescent="0.3">
      <c r="C46">
        <v>9044</v>
      </c>
      <c r="E46" s="13" t="s">
        <v>291</v>
      </c>
      <c r="Q46" s="28" t="s">
        <v>73</v>
      </c>
      <c r="R46" t="e">
        <f t="shared" si="1"/>
        <v>#N/A</v>
      </c>
    </row>
    <row r="47" spans="3:30" ht="15.75" thickBot="1" x14ac:dyDescent="0.3">
      <c r="C47">
        <v>9045</v>
      </c>
      <c r="E47" s="13" t="s">
        <v>292</v>
      </c>
      <c r="Q47" s="28" t="s">
        <v>73</v>
      </c>
      <c r="R47" t="e">
        <f t="shared" si="1"/>
        <v>#N/A</v>
      </c>
    </row>
    <row r="48" spans="3:30" ht="15.75" thickBot="1" x14ac:dyDescent="0.3">
      <c r="C48">
        <v>9046</v>
      </c>
      <c r="E48" s="13" t="s">
        <v>293</v>
      </c>
      <c r="Q48" s="28" t="s">
        <v>93</v>
      </c>
      <c r="R48" t="str">
        <f t="shared" si="1"/>
        <v>MAMA</v>
      </c>
    </row>
    <row r="49" spans="3:18" ht="15.75" thickBot="1" x14ac:dyDescent="0.3">
      <c r="C49">
        <v>9047</v>
      </c>
      <c r="E49" s="13" t="s">
        <v>294</v>
      </c>
      <c r="Q49" s="28" t="s">
        <v>100</v>
      </c>
      <c r="R49" t="str">
        <f t="shared" si="1"/>
        <v>CAMI</v>
      </c>
    </row>
    <row r="50" spans="3:18" ht="15.75" thickBot="1" x14ac:dyDescent="0.3">
      <c r="C50">
        <v>9048</v>
      </c>
      <c r="E50" s="13" t="s">
        <v>295</v>
      </c>
      <c r="Q50" s="28" t="s">
        <v>109</v>
      </c>
      <c r="R50" t="e">
        <f t="shared" si="1"/>
        <v>#N/A</v>
      </c>
    </row>
    <row r="51" spans="3:18" x14ac:dyDescent="0.25">
      <c r="C51">
        <v>9049</v>
      </c>
      <c r="E51" s="13" t="s">
        <v>296</v>
      </c>
    </row>
    <row r="52" spans="3:18" x14ac:dyDescent="0.25">
      <c r="C52">
        <v>9050</v>
      </c>
      <c r="E52" s="13" t="s">
        <v>297</v>
      </c>
    </row>
    <row r="53" spans="3:18" x14ac:dyDescent="0.25">
      <c r="C53">
        <v>9051</v>
      </c>
      <c r="E53" s="13" t="s">
        <v>298</v>
      </c>
    </row>
    <row r="54" spans="3:18" x14ac:dyDescent="0.25">
      <c r="C54">
        <v>9052</v>
      </c>
      <c r="E54" s="13" t="s">
        <v>299</v>
      </c>
    </row>
    <row r="55" spans="3:18" x14ac:dyDescent="0.25">
      <c r="C55">
        <v>9053</v>
      </c>
      <c r="E55" s="13" t="s">
        <v>300</v>
      </c>
    </row>
    <row r="56" spans="3:18" x14ac:dyDescent="0.25">
      <c r="C56">
        <v>9054</v>
      </c>
      <c r="E56" s="13" t="s">
        <v>301</v>
      </c>
    </row>
    <row r="57" spans="3:18" x14ac:dyDescent="0.25">
      <c r="C57">
        <v>9055</v>
      </c>
      <c r="E57" s="13" t="s">
        <v>302</v>
      </c>
    </row>
    <row r="58" spans="3:18" x14ac:dyDescent="0.25">
      <c r="C58">
        <v>9056</v>
      </c>
      <c r="E58" s="13" t="s">
        <v>303</v>
      </c>
    </row>
    <row r="59" spans="3:18" x14ac:dyDescent="0.25">
      <c r="C59">
        <v>9057</v>
      </c>
      <c r="E59" s="13" t="s">
        <v>304</v>
      </c>
    </row>
    <row r="60" spans="3:18" x14ac:dyDescent="0.25">
      <c r="C60">
        <v>9058</v>
      </c>
      <c r="E60" s="13" t="s">
        <v>305</v>
      </c>
    </row>
    <row r="61" spans="3:18" x14ac:dyDescent="0.25">
      <c r="C61">
        <v>9059</v>
      </c>
      <c r="E61" s="13" t="s">
        <v>306</v>
      </c>
    </row>
    <row r="62" spans="3:18" x14ac:dyDescent="0.25">
      <c r="C62">
        <v>9060</v>
      </c>
      <c r="E62" s="13" t="s">
        <v>307</v>
      </c>
    </row>
    <row r="63" spans="3:18" x14ac:dyDescent="0.25">
      <c r="C63">
        <v>9061</v>
      </c>
      <c r="E63" s="13" t="s">
        <v>308</v>
      </c>
    </row>
    <row r="64" spans="3:18" x14ac:dyDescent="0.25">
      <c r="C64">
        <v>9062</v>
      </c>
      <c r="E64" s="13" t="s">
        <v>309</v>
      </c>
    </row>
    <row r="65" spans="3:5" x14ac:dyDescent="0.25">
      <c r="C65">
        <v>9063</v>
      </c>
      <c r="E65" s="13" t="s">
        <v>310</v>
      </c>
    </row>
    <row r="66" spans="3:5" x14ac:dyDescent="0.25">
      <c r="C66">
        <v>9064</v>
      </c>
      <c r="E66" s="13" t="s">
        <v>311</v>
      </c>
    </row>
    <row r="67" spans="3:5" x14ac:dyDescent="0.25">
      <c r="C67">
        <v>9065</v>
      </c>
      <c r="E67" s="13" t="s">
        <v>312</v>
      </c>
    </row>
    <row r="68" spans="3:5" x14ac:dyDescent="0.25">
      <c r="C68">
        <v>9066</v>
      </c>
      <c r="E68" s="13" t="s">
        <v>313</v>
      </c>
    </row>
    <row r="69" spans="3:5" x14ac:dyDescent="0.25">
      <c r="C69">
        <v>9067</v>
      </c>
      <c r="E69" s="13" t="s">
        <v>314</v>
      </c>
    </row>
    <row r="70" spans="3:5" x14ac:dyDescent="0.25">
      <c r="C70">
        <v>9068</v>
      </c>
      <c r="E70" s="13" t="s">
        <v>315</v>
      </c>
    </row>
    <row r="71" spans="3:5" x14ac:dyDescent="0.25">
      <c r="C71">
        <v>9069</v>
      </c>
      <c r="E71" s="13" t="s">
        <v>316</v>
      </c>
    </row>
    <row r="72" spans="3:5" x14ac:dyDescent="0.25">
      <c r="C72">
        <v>9070</v>
      </c>
      <c r="E72" s="13" t="s">
        <v>317</v>
      </c>
    </row>
    <row r="73" spans="3:5" x14ac:dyDescent="0.25">
      <c r="C73">
        <v>9071</v>
      </c>
      <c r="E73" s="13" t="s">
        <v>318</v>
      </c>
    </row>
    <row r="74" spans="3:5" x14ac:dyDescent="0.25">
      <c r="C74">
        <v>9072</v>
      </c>
      <c r="E74" s="13" t="s">
        <v>319</v>
      </c>
    </row>
    <row r="75" spans="3:5" x14ac:dyDescent="0.25">
      <c r="C75">
        <v>9073</v>
      </c>
      <c r="E75" s="13" t="s">
        <v>320</v>
      </c>
    </row>
    <row r="76" spans="3:5" x14ac:dyDescent="0.25">
      <c r="C76">
        <v>9074</v>
      </c>
      <c r="E76" s="13" t="s">
        <v>321</v>
      </c>
    </row>
    <row r="77" spans="3:5" x14ac:dyDescent="0.25">
      <c r="C77">
        <v>9075</v>
      </c>
      <c r="E77" s="13" t="s">
        <v>322</v>
      </c>
    </row>
    <row r="78" spans="3:5" x14ac:dyDescent="0.25">
      <c r="C78">
        <v>9076</v>
      </c>
      <c r="E78" s="13" t="s">
        <v>323</v>
      </c>
    </row>
    <row r="79" spans="3:5" x14ac:dyDescent="0.25">
      <c r="C79">
        <v>9077</v>
      </c>
      <c r="E79" s="13" t="s">
        <v>324</v>
      </c>
    </row>
    <row r="80" spans="3:5" x14ac:dyDescent="0.25">
      <c r="C80">
        <v>9078</v>
      </c>
      <c r="E80" s="13" t="s">
        <v>325</v>
      </c>
    </row>
    <row r="81" spans="3:5" x14ac:dyDescent="0.25">
      <c r="C81">
        <v>9079</v>
      </c>
      <c r="E81" s="13" t="s">
        <v>326</v>
      </c>
    </row>
    <row r="82" spans="3:5" x14ac:dyDescent="0.25">
      <c r="C82">
        <v>9080</v>
      </c>
      <c r="E82" s="13" t="s">
        <v>327</v>
      </c>
    </row>
    <row r="83" spans="3:5" x14ac:dyDescent="0.25">
      <c r="C83">
        <v>9081</v>
      </c>
      <c r="E83" s="13" t="s">
        <v>328</v>
      </c>
    </row>
    <row r="84" spans="3:5" x14ac:dyDescent="0.25">
      <c r="C84">
        <v>9082</v>
      </c>
      <c r="E84" s="13" t="s">
        <v>329</v>
      </c>
    </row>
    <row r="85" spans="3:5" x14ac:dyDescent="0.25">
      <c r="C85">
        <v>9083</v>
      </c>
      <c r="E85" s="13" t="s">
        <v>330</v>
      </c>
    </row>
    <row r="86" spans="3:5" x14ac:dyDescent="0.25">
      <c r="C86">
        <v>9084</v>
      </c>
      <c r="E86" s="13" t="s">
        <v>331</v>
      </c>
    </row>
    <row r="87" spans="3:5" x14ac:dyDescent="0.25">
      <c r="C87">
        <v>9085</v>
      </c>
      <c r="E87" s="13" t="s">
        <v>332</v>
      </c>
    </row>
    <row r="88" spans="3:5" x14ac:dyDescent="0.25">
      <c r="C88">
        <v>9086</v>
      </c>
      <c r="E88" s="13" t="s">
        <v>333</v>
      </c>
    </row>
    <row r="89" spans="3:5" x14ac:dyDescent="0.25">
      <c r="C89">
        <v>9087</v>
      </c>
      <c r="E89" s="13" t="s">
        <v>334</v>
      </c>
    </row>
    <row r="90" spans="3:5" x14ac:dyDescent="0.25">
      <c r="C90">
        <v>9088</v>
      </c>
      <c r="E90" s="13" t="s">
        <v>335</v>
      </c>
    </row>
    <row r="91" spans="3:5" x14ac:dyDescent="0.25">
      <c r="C91">
        <v>9089</v>
      </c>
      <c r="E91" s="13" t="s">
        <v>336</v>
      </c>
    </row>
    <row r="92" spans="3:5" x14ac:dyDescent="0.25">
      <c r="C92">
        <v>9090</v>
      </c>
      <c r="E92" s="13" t="s">
        <v>337</v>
      </c>
    </row>
    <row r="93" spans="3:5" x14ac:dyDescent="0.25">
      <c r="C93">
        <v>9091</v>
      </c>
      <c r="E93" s="13" t="s">
        <v>338</v>
      </c>
    </row>
    <row r="94" spans="3:5" x14ac:dyDescent="0.25">
      <c r="C94">
        <v>9092</v>
      </c>
      <c r="E94" s="13" t="s">
        <v>339</v>
      </c>
    </row>
    <row r="95" spans="3:5" x14ac:dyDescent="0.25">
      <c r="C95">
        <v>9093</v>
      </c>
      <c r="E95" s="13" t="s">
        <v>340</v>
      </c>
    </row>
    <row r="96" spans="3:5" x14ac:dyDescent="0.25">
      <c r="C96">
        <v>9094</v>
      </c>
      <c r="E96" s="13" t="s">
        <v>341</v>
      </c>
    </row>
    <row r="97" spans="3:5" x14ac:dyDescent="0.25">
      <c r="C97">
        <v>9095</v>
      </c>
      <c r="E97" s="13" t="s">
        <v>342</v>
      </c>
    </row>
    <row r="98" spans="3:5" x14ac:dyDescent="0.25">
      <c r="C98">
        <v>9096</v>
      </c>
      <c r="E98" s="13" t="s">
        <v>343</v>
      </c>
    </row>
    <row r="99" spans="3:5" x14ac:dyDescent="0.25">
      <c r="C99">
        <v>9097</v>
      </c>
      <c r="E99" s="13" t="s">
        <v>344</v>
      </c>
    </row>
    <row r="100" spans="3:5" x14ac:dyDescent="0.25">
      <c r="C100">
        <v>9098</v>
      </c>
      <c r="E100" s="13" t="s">
        <v>345</v>
      </c>
    </row>
    <row r="101" spans="3:5" x14ac:dyDescent="0.25">
      <c r="C101">
        <v>9099</v>
      </c>
      <c r="E101" s="13" t="s">
        <v>346</v>
      </c>
    </row>
    <row r="102" spans="3:5" x14ac:dyDescent="0.25">
      <c r="C102">
        <v>9100</v>
      </c>
      <c r="E102" s="13" t="s">
        <v>347</v>
      </c>
    </row>
    <row r="103" spans="3:5" x14ac:dyDescent="0.25">
      <c r="E103" s="13" t="s">
        <v>348</v>
      </c>
    </row>
    <row r="104" spans="3:5" x14ac:dyDescent="0.25">
      <c r="E104" s="13" t="s">
        <v>349</v>
      </c>
    </row>
    <row r="105" spans="3:5" x14ac:dyDescent="0.25">
      <c r="E105" s="13" t="s">
        <v>350</v>
      </c>
    </row>
    <row r="106" spans="3:5" x14ac:dyDescent="0.25">
      <c r="E106" s="13" t="s">
        <v>351</v>
      </c>
    </row>
    <row r="107" spans="3:5" x14ac:dyDescent="0.25">
      <c r="E107" s="13" t="s">
        <v>352</v>
      </c>
    </row>
    <row r="108" spans="3:5" x14ac:dyDescent="0.25">
      <c r="E108" s="13" t="s">
        <v>353</v>
      </c>
    </row>
    <row r="109" spans="3:5" x14ac:dyDescent="0.25">
      <c r="E109" s="13" t="s">
        <v>354</v>
      </c>
    </row>
    <row r="110" spans="3:5" x14ac:dyDescent="0.25">
      <c r="E110" s="13" t="s">
        <v>355</v>
      </c>
    </row>
    <row r="111" spans="3:5" x14ac:dyDescent="0.25">
      <c r="E111" s="13" t="s">
        <v>356</v>
      </c>
    </row>
    <row r="112" spans="3:5" x14ac:dyDescent="0.25">
      <c r="E112" s="13" t="s">
        <v>357</v>
      </c>
    </row>
    <row r="113" spans="5:5" x14ac:dyDescent="0.25">
      <c r="E113" s="13" t="s">
        <v>358</v>
      </c>
    </row>
    <row r="114" spans="5:5" x14ac:dyDescent="0.25">
      <c r="E114" s="13" t="s">
        <v>359</v>
      </c>
    </row>
    <row r="115" spans="5:5" x14ac:dyDescent="0.25">
      <c r="E115" s="13" t="s">
        <v>360</v>
      </c>
    </row>
    <row r="116" spans="5:5" x14ac:dyDescent="0.25">
      <c r="E116" s="13" t="s">
        <v>361</v>
      </c>
    </row>
    <row r="117" spans="5:5" x14ac:dyDescent="0.25">
      <c r="E117" s="13" t="s">
        <v>362</v>
      </c>
    </row>
    <row r="118" spans="5:5" x14ac:dyDescent="0.25">
      <c r="E118" s="13" t="s">
        <v>363</v>
      </c>
    </row>
    <row r="119" spans="5:5" x14ac:dyDescent="0.25">
      <c r="E119" s="13" t="s">
        <v>364</v>
      </c>
    </row>
    <row r="120" spans="5:5" x14ac:dyDescent="0.25">
      <c r="E120" s="13" t="s">
        <v>365</v>
      </c>
    </row>
    <row r="121" spans="5:5" x14ac:dyDescent="0.25">
      <c r="E121" s="13" t="s">
        <v>366</v>
      </c>
    </row>
    <row r="122" spans="5:5" x14ac:dyDescent="0.25">
      <c r="E122" s="13" t="s">
        <v>367</v>
      </c>
    </row>
    <row r="123" spans="5:5" x14ac:dyDescent="0.25">
      <c r="E123" s="13" t="s">
        <v>368</v>
      </c>
    </row>
    <row r="124" spans="5:5" x14ac:dyDescent="0.25">
      <c r="E124" s="13" t="s">
        <v>369</v>
      </c>
    </row>
    <row r="125" spans="5:5" x14ac:dyDescent="0.25">
      <c r="E125" s="13" t="s">
        <v>370</v>
      </c>
    </row>
    <row r="126" spans="5:5" x14ac:dyDescent="0.25">
      <c r="E126" s="13" t="s">
        <v>371</v>
      </c>
    </row>
    <row r="127" spans="5:5" x14ac:dyDescent="0.25">
      <c r="E127" s="13" t="s">
        <v>372</v>
      </c>
    </row>
    <row r="128" spans="5:5" x14ac:dyDescent="0.25">
      <c r="E128" s="13" t="s">
        <v>373</v>
      </c>
    </row>
    <row r="129" spans="5:15" x14ac:dyDescent="0.25">
      <c r="E129" s="13" t="s">
        <v>374</v>
      </c>
    </row>
    <row r="130" spans="5:15" x14ac:dyDescent="0.25">
      <c r="E130" s="13" t="s">
        <v>375</v>
      </c>
    </row>
    <row r="131" spans="5:15" x14ac:dyDescent="0.25">
      <c r="E131" s="13" t="s">
        <v>376</v>
      </c>
    </row>
    <row r="132" spans="5:15" x14ac:dyDescent="0.25">
      <c r="E132" s="13" t="s">
        <v>377</v>
      </c>
    </row>
    <row r="133" spans="5:15" x14ac:dyDescent="0.25">
      <c r="E133" s="13" t="s">
        <v>378</v>
      </c>
    </row>
    <row r="134" spans="5:15" x14ac:dyDescent="0.25">
      <c r="E134" s="13" t="s">
        <v>379</v>
      </c>
    </row>
    <row r="135" spans="5:15" x14ac:dyDescent="0.25">
      <c r="E135" s="13" t="s">
        <v>380</v>
      </c>
    </row>
    <row r="136" spans="5:15" x14ac:dyDescent="0.25">
      <c r="E136" s="13" t="s">
        <v>381</v>
      </c>
    </row>
    <row r="137" spans="5:15" x14ac:dyDescent="0.25">
      <c r="E137" s="13" t="s">
        <v>382</v>
      </c>
    </row>
    <row r="138" spans="5:15" x14ac:dyDescent="0.25">
      <c r="E138" s="13" t="s">
        <v>383</v>
      </c>
    </row>
    <row r="139" spans="5:15" x14ac:dyDescent="0.25">
      <c r="E139" s="13" t="s">
        <v>384</v>
      </c>
    </row>
    <row r="140" spans="5:15" ht="31.5" x14ac:dyDescent="0.25">
      <c r="E140" s="13" t="s">
        <v>385</v>
      </c>
      <c r="O140" s="11" t="s">
        <v>143</v>
      </c>
    </row>
    <row r="141" spans="5:15" ht="31.5" x14ac:dyDescent="0.25">
      <c r="E141" s="13" t="s">
        <v>386</v>
      </c>
      <c r="O141" s="11" t="s">
        <v>143</v>
      </c>
    </row>
    <row r="142" spans="5:15" ht="31.5" x14ac:dyDescent="0.25">
      <c r="E142" s="13" t="s">
        <v>387</v>
      </c>
      <c r="O142" s="11" t="s">
        <v>143</v>
      </c>
    </row>
    <row r="143" spans="5:15" ht="31.5" x14ac:dyDescent="0.25">
      <c r="E143" s="13" t="s">
        <v>388</v>
      </c>
      <c r="O143" s="11" t="s">
        <v>143</v>
      </c>
    </row>
    <row r="144" spans="5:15" ht="31.5" x14ac:dyDescent="0.25">
      <c r="E144" s="13" t="s">
        <v>389</v>
      </c>
      <c r="O144" s="11" t="s">
        <v>143</v>
      </c>
    </row>
    <row r="145" spans="5:15" ht="31.5" x14ac:dyDescent="0.25">
      <c r="E145" s="13" t="s">
        <v>390</v>
      </c>
      <c r="O145" s="11" t="s">
        <v>143</v>
      </c>
    </row>
    <row r="146" spans="5:15" ht="31.5" x14ac:dyDescent="0.25">
      <c r="E146" s="13" t="s">
        <v>391</v>
      </c>
      <c r="O146" s="11" t="s">
        <v>143</v>
      </c>
    </row>
    <row r="147" spans="5:15" ht="31.5" x14ac:dyDescent="0.25">
      <c r="E147" s="13" t="s">
        <v>392</v>
      </c>
      <c r="O147" s="11" t="s">
        <v>143</v>
      </c>
    </row>
    <row r="148" spans="5:15" ht="15.75" x14ac:dyDescent="0.25">
      <c r="E148" s="13" t="s">
        <v>393</v>
      </c>
      <c r="O148" s="12" t="s">
        <v>394</v>
      </c>
    </row>
    <row r="149" spans="5:15" ht="15.75" x14ac:dyDescent="0.25">
      <c r="E149" s="13" t="s">
        <v>395</v>
      </c>
      <c r="O149" s="12" t="s">
        <v>394</v>
      </c>
    </row>
    <row r="150" spans="5:15" ht="15.75" x14ac:dyDescent="0.25">
      <c r="E150" s="13" t="s">
        <v>396</v>
      </c>
      <c r="O150" s="12" t="s">
        <v>394</v>
      </c>
    </row>
    <row r="151" spans="5:15" ht="15.75" x14ac:dyDescent="0.25">
      <c r="E151" s="13" t="s">
        <v>397</v>
      </c>
      <c r="O151" s="9" t="s">
        <v>394</v>
      </c>
    </row>
    <row r="152" spans="5:15" ht="15.75" x14ac:dyDescent="0.25">
      <c r="E152" s="13" t="s">
        <v>398</v>
      </c>
      <c r="O152" s="9" t="s">
        <v>394</v>
      </c>
    </row>
    <row r="153" spans="5:15" x14ac:dyDescent="0.25">
      <c r="E153" s="13" t="s">
        <v>399</v>
      </c>
    </row>
    <row r="154" spans="5:15" x14ac:dyDescent="0.25">
      <c r="E154" s="13" t="s">
        <v>400</v>
      </c>
    </row>
    <row r="155" spans="5:15" x14ac:dyDescent="0.25">
      <c r="E155" s="13" t="s">
        <v>401</v>
      </c>
    </row>
    <row r="156" spans="5:15" x14ac:dyDescent="0.25">
      <c r="E156" s="13" t="s">
        <v>402</v>
      </c>
    </row>
    <row r="157" spans="5:15" x14ac:dyDescent="0.25">
      <c r="E157" s="13" t="s">
        <v>403</v>
      </c>
    </row>
    <row r="158" spans="5:15" x14ac:dyDescent="0.25">
      <c r="E158" s="13" t="s">
        <v>404</v>
      </c>
    </row>
    <row r="159" spans="5:15" x14ac:dyDescent="0.25">
      <c r="E159" s="13" t="s">
        <v>405</v>
      </c>
    </row>
    <row r="160" spans="5:15" x14ac:dyDescent="0.25">
      <c r="E160" s="13" t="s">
        <v>406</v>
      </c>
    </row>
    <row r="161" spans="5:5" x14ac:dyDescent="0.25">
      <c r="E161" s="13" t="s">
        <v>407</v>
      </c>
    </row>
    <row r="162" spans="5:5" x14ac:dyDescent="0.25">
      <c r="E162" s="13" t="s">
        <v>408</v>
      </c>
    </row>
    <row r="163" spans="5:5" x14ac:dyDescent="0.25">
      <c r="E163" s="13" t="s">
        <v>409</v>
      </c>
    </row>
    <row r="164" spans="5:5" x14ac:dyDescent="0.25">
      <c r="E164" s="13" t="s">
        <v>410</v>
      </c>
    </row>
    <row r="165" spans="5:5" x14ac:dyDescent="0.25">
      <c r="E165" s="13" t="s">
        <v>411</v>
      </c>
    </row>
    <row r="166" spans="5:5" x14ac:dyDescent="0.25">
      <c r="E166" s="13" t="s">
        <v>412</v>
      </c>
    </row>
    <row r="167" spans="5:5" x14ac:dyDescent="0.25">
      <c r="E167" s="13" t="s">
        <v>413</v>
      </c>
    </row>
    <row r="168" spans="5:5" x14ac:dyDescent="0.25">
      <c r="E168" s="13" t="s">
        <v>414</v>
      </c>
    </row>
    <row r="169" spans="5:5" x14ac:dyDescent="0.25">
      <c r="E169" s="13" t="s">
        <v>415</v>
      </c>
    </row>
    <row r="170" spans="5:5" x14ac:dyDescent="0.25">
      <c r="E170" s="13" t="s">
        <v>416</v>
      </c>
    </row>
    <row r="171" spans="5:5" x14ac:dyDescent="0.25">
      <c r="E171" s="13" t="s">
        <v>417</v>
      </c>
    </row>
    <row r="172" spans="5:5" x14ac:dyDescent="0.25">
      <c r="E172" s="13" t="s">
        <v>418</v>
      </c>
    </row>
    <row r="173" spans="5:5" x14ac:dyDescent="0.25">
      <c r="E173" s="13" t="s">
        <v>419</v>
      </c>
    </row>
    <row r="174" spans="5:5" x14ac:dyDescent="0.25">
      <c r="E174" s="13" t="s">
        <v>420</v>
      </c>
    </row>
    <row r="175" spans="5:5" x14ac:dyDescent="0.25">
      <c r="E175" s="13" t="s">
        <v>421</v>
      </c>
    </row>
    <row r="176" spans="5:5" x14ac:dyDescent="0.25">
      <c r="E176" s="13" t="s">
        <v>422</v>
      </c>
    </row>
    <row r="177" spans="5:5" x14ac:dyDescent="0.25">
      <c r="E177" s="13" t="s">
        <v>423</v>
      </c>
    </row>
    <row r="178" spans="5:5" x14ac:dyDescent="0.25">
      <c r="E178" s="13" t="s">
        <v>424</v>
      </c>
    </row>
    <row r="179" spans="5:5" x14ac:dyDescent="0.25">
      <c r="E179" s="13" t="s">
        <v>425</v>
      </c>
    </row>
    <row r="180" spans="5:5" x14ac:dyDescent="0.25">
      <c r="E180" s="13" t="s">
        <v>426</v>
      </c>
    </row>
    <row r="181" spans="5:5" x14ac:dyDescent="0.25">
      <c r="E181" s="13" t="s">
        <v>427</v>
      </c>
    </row>
    <row r="182" spans="5:5" x14ac:dyDescent="0.25">
      <c r="E182" s="13" t="s">
        <v>428</v>
      </c>
    </row>
    <row r="183" spans="5:5" x14ac:dyDescent="0.25">
      <c r="E183" s="13" t="s">
        <v>429</v>
      </c>
    </row>
    <row r="184" spans="5:5" x14ac:dyDescent="0.25">
      <c r="E184" s="13" t="s">
        <v>430</v>
      </c>
    </row>
    <row r="185" spans="5:5" x14ac:dyDescent="0.25">
      <c r="E185" s="13" t="s">
        <v>431</v>
      </c>
    </row>
    <row r="186" spans="5:5" x14ac:dyDescent="0.25">
      <c r="E186" s="13" t="s">
        <v>432</v>
      </c>
    </row>
    <row r="187" spans="5:5" x14ac:dyDescent="0.25">
      <c r="E187" s="13" t="s">
        <v>433</v>
      </c>
    </row>
    <row r="188" spans="5:5" x14ac:dyDescent="0.25">
      <c r="E188" s="13" t="s">
        <v>434</v>
      </c>
    </row>
    <row r="189" spans="5:5" x14ac:dyDescent="0.25">
      <c r="E189" s="13" t="s">
        <v>435</v>
      </c>
    </row>
    <row r="190" spans="5:5" x14ac:dyDescent="0.25">
      <c r="E190" s="13" t="s">
        <v>436</v>
      </c>
    </row>
    <row r="191" spans="5:5" x14ac:dyDescent="0.25">
      <c r="E191" s="13" t="s">
        <v>437</v>
      </c>
    </row>
    <row r="192" spans="5:5" x14ac:dyDescent="0.25">
      <c r="E192" s="13" t="s">
        <v>438</v>
      </c>
    </row>
    <row r="193" spans="5:5" x14ac:dyDescent="0.25">
      <c r="E193" s="13" t="s">
        <v>439</v>
      </c>
    </row>
    <row r="194" spans="5:5" x14ac:dyDescent="0.25">
      <c r="E194" s="13" t="s">
        <v>440</v>
      </c>
    </row>
    <row r="195" spans="5:5" x14ac:dyDescent="0.25">
      <c r="E195" s="13" t="s">
        <v>441</v>
      </c>
    </row>
    <row r="196" spans="5:5" x14ac:dyDescent="0.25">
      <c r="E196" s="13" t="s">
        <v>442</v>
      </c>
    </row>
    <row r="197" spans="5:5" x14ac:dyDescent="0.25">
      <c r="E197" s="13" t="s">
        <v>443</v>
      </c>
    </row>
    <row r="198" spans="5:5" x14ac:dyDescent="0.25">
      <c r="E198" s="13" t="s">
        <v>444</v>
      </c>
    </row>
    <row r="199" spans="5:5" x14ac:dyDescent="0.25">
      <c r="E199" s="13" t="s">
        <v>445</v>
      </c>
    </row>
    <row r="200" spans="5:5" x14ac:dyDescent="0.25">
      <c r="E200" s="13" t="s">
        <v>446</v>
      </c>
    </row>
    <row r="201" spans="5:5" x14ac:dyDescent="0.25">
      <c r="E201" s="13" t="s">
        <v>447</v>
      </c>
    </row>
  </sheetData>
  <phoneticPr fontId="31"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A4" sqref="A1:AM66"/>
    </sheetView>
  </sheetViews>
  <sheetFormatPr baseColWidth="10" defaultColWidth="11.42578125" defaultRowHeight="15" x14ac:dyDescent="0.25"/>
  <cols>
    <col min="1" max="1" width="2.85546875" style="14" customWidth="1"/>
    <col min="2" max="3" width="24.7109375" style="14" customWidth="1"/>
    <col min="4" max="4" width="16" style="14" customWidth="1"/>
    <col min="5" max="5" width="24.7109375" style="14" customWidth="1"/>
    <col min="6" max="6" width="27.7109375" style="14" customWidth="1"/>
    <col min="7" max="8" width="24.7109375" style="14" customWidth="1"/>
    <col min="9" max="16384" width="11.42578125" style="14"/>
  </cols>
  <sheetData>
    <row r="1" spans="2:8" ht="15.75" thickBot="1" x14ac:dyDescent="0.3"/>
    <row r="2" spans="2:8" ht="18" x14ac:dyDescent="0.25">
      <c r="B2" s="531" t="s">
        <v>448</v>
      </c>
      <c r="C2" s="532"/>
      <c r="D2" s="532"/>
      <c r="E2" s="532"/>
      <c r="F2" s="532"/>
      <c r="G2" s="532"/>
      <c r="H2" s="533"/>
    </row>
    <row r="3" spans="2:8" x14ac:dyDescent="0.25">
      <c r="B3" s="181"/>
      <c r="C3" s="182"/>
      <c r="D3" s="182"/>
      <c r="E3" s="182"/>
      <c r="F3" s="182"/>
      <c r="G3" s="182"/>
      <c r="H3" s="183"/>
    </row>
    <row r="4" spans="2:8" ht="63" customHeight="1" x14ac:dyDescent="0.25">
      <c r="B4" s="534" t="s">
        <v>449</v>
      </c>
      <c r="C4" s="535"/>
      <c r="D4" s="535"/>
      <c r="E4" s="535"/>
      <c r="F4" s="535"/>
      <c r="G4" s="535"/>
      <c r="H4" s="536"/>
    </row>
    <row r="5" spans="2:8" ht="63" customHeight="1" x14ac:dyDescent="0.25">
      <c r="B5" s="537"/>
      <c r="C5" s="538"/>
      <c r="D5" s="538"/>
      <c r="E5" s="538"/>
      <c r="F5" s="538"/>
      <c r="G5" s="538"/>
      <c r="H5" s="539"/>
    </row>
    <row r="6" spans="2:8" ht="16.5" x14ac:dyDescent="0.25">
      <c r="B6" s="540" t="s">
        <v>450</v>
      </c>
      <c r="C6" s="541"/>
      <c r="D6" s="541"/>
      <c r="E6" s="541"/>
      <c r="F6" s="541"/>
      <c r="G6" s="541"/>
      <c r="H6" s="542"/>
    </row>
    <row r="7" spans="2:8" ht="102.75" customHeight="1" x14ac:dyDescent="0.25">
      <c r="B7" s="543" t="s">
        <v>451</v>
      </c>
      <c r="C7" s="544"/>
      <c r="D7" s="544"/>
      <c r="E7" s="544"/>
      <c r="F7" s="544"/>
      <c r="G7" s="544"/>
      <c r="H7" s="545"/>
    </row>
    <row r="8" spans="2:8" ht="16.5" x14ac:dyDescent="0.25">
      <c r="B8" s="184"/>
      <c r="C8" s="185"/>
      <c r="D8" s="185"/>
      <c r="E8" s="185"/>
      <c r="F8" s="185"/>
      <c r="G8" s="185"/>
      <c r="H8" s="186"/>
    </row>
    <row r="9" spans="2:8" ht="16.5" customHeight="1" x14ac:dyDescent="0.25">
      <c r="B9" s="546" t="s">
        <v>452</v>
      </c>
      <c r="C9" s="547"/>
      <c r="D9" s="547"/>
      <c r="E9" s="547"/>
      <c r="F9" s="547"/>
      <c r="G9" s="547"/>
      <c r="H9" s="548"/>
    </row>
    <row r="10" spans="2:8" ht="44.45" customHeight="1" x14ac:dyDescent="0.25">
      <c r="B10" s="546"/>
      <c r="C10" s="547"/>
      <c r="D10" s="547"/>
      <c r="E10" s="547"/>
      <c r="F10" s="547"/>
      <c r="G10" s="547"/>
      <c r="H10" s="548"/>
    </row>
    <row r="11" spans="2:8" ht="15.75" thickBot="1" x14ac:dyDescent="0.3">
      <c r="B11" s="187"/>
      <c r="C11" s="188"/>
      <c r="D11" s="189"/>
      <c r="E11" s="190"/>
      <c r="F11" s="190"/>
      <c r="G11" s="191"/>
      <c r="H11" s="192"/>
    </row>
    <row r="12" spans="2:8" ht="15.75" thickTop="1" x14ac:dyDescent="0.25">
      <c r="B12" s="187"/>
      <c r="C12" s="527" t="s">
        <v>453</v>
      </c>
      <c r="D12" s="528"/>
      <c r="E12" s="529" t="s">
        <v>454</v>
      </c>
      <c r="F12" s="530"/>
      <c r="G12" s="188"/>
      <c r="H12" s="192"/>
    </row>
    <row r="13" spans="2:8" ht="35.450000000000003" customHeight="1" x14ac:dyDescent="0.25">
      <c r="B13" s="187"/>
      <c r="C13" s="549" t="s">
        <v>455</v>
      </c>
      <c r="D13" s="550"/>
      <c r="E13" s="551" t="s">
        <v>456</v>
      </c>
      <c r="F13" s="552"/>
      <c r="G13" s="188"/>
      <c r="H13" s="192"/>
    </row>
    <row r="14" spans="2:8" ht="17.45" customHeight="1" x14ac:dyDescent="0.25">
      <c r="B14" s="187"/>
      <c r="C14" s="549" t="s">
        <v>457</v>
      </c>
      <c r="D14" s="550"/>
      <c r="E14" s="551" t="s">
        <v>458</v>
      </c>
      <c r="F14" s="552"/>
      <c r="G14" s="188"/>
      <c r="H14" s="192"/>
    </row>
    <row r="15" spans="2:8" ht="19.5" customHeight="1" x14ac:dyDescent="0.25">
      <c r="B15" s="187"/>
      <c r="C15" s="549" t="s">
        <v>459</v>
      </c>
      <c r="D15" s="550"/>
      <c r="E15" s="551" t="s">
        <v>460</v>
      </c>
      <c r="F15" s="552"/>
      <c r="G15" s="188"/>
      <c r="H15" s="192"/>
    </row>
    <row r="16" spans="2:8" ht="69.75" customHeight="1" x14ac:dyDescent="0.25">
      <c r="B16" s="187"/>
      <c r="C16" s="549" t="s">
        <v>461</v>
      </c>
      <c r="D16" s="550"/>
      <c r="E16" s="551" t="s">
        <v>462</v>
      </c>
      <c r="F16" s="552"/>
      <c r="G16" s="188"/>
      <c r="H16" s="192"/>
    </row>
    <row r="17" spans="2:8" ht="34.5" customHeight="1" x14ac:dyDescent="0.25">
      <c r="B17" s="187"/>
      <c r="C17" s="553" t="s">
        <v>463</v>
      </c>
      <c r="D17" s="554"/>
      <c r="E17" s="555" t="s">
        <v>464</v>
      </c>
      <c r="F17" s="556"/>
      <c r="G17" s="188"/>
      <c r="H17" s="192"/>
    </row>
    <row r="18" spans="2:8" ht="27.75" customHeight="1" x14ac:dyDescent="0.25">
      <c r="B18" s="187"/>
      <c r="C18" s="553" t="s">
        <v>465</v>
      </c>
      <c r="D18" s="554"/>
      <c r="E18" s="555" t="s">
        <v>466</v>
      </c>
      <c r="F18" s="556"/>
      <c r="G18" s="188"/>
      <c r="H18" s="192"/>
    </row>
    <row r="19" spans="2:8" ht="28.5" customHeight="1" x14ac:dyDescent="0.25">
      <c r="B19" s="187"/>
      <c r="C19" s="553" t="s">
        <v>467</v>
      </c>
      <c r="D19" s="554"/>
      <c r="E19" s="555" t="s">
        <v>468</v>
      </c>
      <c r="F19" s="556"/>
      <c r="G19" s="188"/>
      <c r="H19" s="192"/>
    </row>
    <row r="20" spans="2:8" ht="72.75" customHeight="1" x14ac:dyDescent="0.25">
      <c r="B20" s="187"/>
      <c r="C20" s="553" t="s">
        <v>469</v>
      </c>
      <c r="D20" s="554"/>
      <c r="E20" s="555" t="s">
        <v>470</v>
      </c>
      <c r="F20" s="556"/>
      <c r="G20" s="188"/>
      <c r="H20" s="192"/>
    </row>
    <row r="21" spans="2:8" ht="64.5" customHeight="1" x14ac:dyDescent="0.25">
      <c r="B21" s="187"/>
      <c r="C21" s="553" t="s">
        <v>471</v>
      </c>
      <c r="D21" s="554"/>
      <c r="E21" s="555" t="s">
        <v>472</v>
      </c>
      <c r="F21" s="556"/>
      <c r="G21" s="188"/>
      <c r="H21" s="192"/>
    </row>
    <row r="22" spans="2:8" ht="71.45" customHeight="1" x14ac:dyDescent="0.25">
      <c r="B22" s="187"/>
      <c r="C22" s="553" t="s">
        <v>473</v>
      </c>
      <c r="D22" s="554"/>
      <c r="E22" s="555" t="s">
        <v>474</v>
      </c>
      <c r="F22" s="556"/>
      <c r="G22" s="188"/>
      <c r="H22" s="192"/>
    </row>
    <row r="23" spans="2:8" ht="55.5" customHeight="1" x14ac:dyDescent="0.25">
      <c r="B23" s="187"/>
      <c r="C23" s="557" t="s">
        <v>475</v>
      </c>
      <c r="D23" s="558"/>
      <c r="E23" s="555" t="s">
        <v>476</v>
      </c>
      <c r="F23" s="556"/>
      <c r="G23" s="188"/>
      <c r="H23" s="192"/>
    </row>
    <row r="24" spans="2:8" ht="42" customHeight="1" x14ac:dyDescent="0.25">
      <c r="B24" s="187"/>
      <c r="C24" s="557" t="s">
        <v>477</v>
      </c>
      <c r="D24" s="558"/>
      <c r="E24" s="555" t="s">
        <v>478</v>
      </c>
      <c r="F24" s="556"/>
      <c r="G24" s="188"/>
      <c r="H24" s="192"/>
    </row>
    <row r="25" spans="2:8" ht="59.25" customHeight="1" x14ac:dyDescent="0.25">
      <c r="B25" s="187"/>
      <c r="C25" s="557" t="s">
        <v>479</v>
      </c>
      <c r="D25" s="558"/>
      <c r="E25" s="555" t="s">
        <v>480</v>
      </c>
      <c r="F25" s="556"/>
      <c r="G25" s="188"/>
      <c r="H25" s="192"/>
    </row>
    <row r="26" spans="2:8" ht="23.25" customHeight="1" x14ac:dyDescent="0.25">
      <c r="B26" s="187"/>
      <c r="C26" s="557" t="s">
        <v>481</v>
      </c>
      <c r="D26" s="558"/>
      <c r="E26" s="555" t="s">
        <v>482</v>
      </c>
      <c r="F26" s="556"/>
      <c r="G26" s="188"/>
      <c r="H26" s="192"/>
    </row>
    <row r="27" spans="2:8" ht="30.75" customHeight="1" x14ac:dyDescent="0.25">
      <c r="B27" s="187"/>
      <c r="C27" s="557" t="s">
        <v>483</v>
      </c>
      <c r="D27" s="558"/>
      <c r="E27" s="555" t="s">
        <v>484</v>
      </c>
      <c r="F27" s="556"/>
      <c r="G27" s="188"/>
      <c r="H27" s="192"/>
    </row>
    <row r="28" spans="2:8" ht="35.450000000000003" customHeight="1" x14ac:dyDescent="0.25">
      <c r="B28" s="187"/>
      <c r="C28" s="557" t="s">
        <v>485</v>
      </c>
      <c r="D28" s="558"/>
      <c r="E28" s="555" t="s">
        <v>486</v>
      </c>
      <c r="F28" s="556"/>
      <c r="G28" s="188"/>
      <c r="H28" s="192"/>
    </row>
    <row r="29" spans="2:8" ht="33" customHeight="1" x14ac:dyDescent="0.25">
      <c r="B29" s="187"/>
      <c r="C29" s="557" t="s">
        <v>485</v>
      </c>
      <c r="D29" s="558"/>
      <c r="E29" s="555" t="s">
        <v>486</v>
      </c>
      <c r="F29" s="556"/>
      <c r="G29" s="188"/>
      <c r="H29" s="192"/>
    </row>
    <row r="30" spans="2:8" ht="30.2" customHeight="1" x14ac:dyDescent="0.25">
      <c r="B30" s="187"/>
      <c r="C30" s="557" t="s">
        <v>487</v>
      </c>
      <c r="D30" s="558"/>
      <c r="E30" s="555" t="s">
        <v>488</v>
      </c>
      <c r="F30" s="556"/>
      <c r="G30" s="188"/>
      <c r="H30" s="192"/>
    </row>
    <row r="31" spans="2:8" ht="35.450000000000003" customHeight="1" x14ac:dyDescent="0.25">
      <c r="B31" s="187"/>
      <c r="C31" s="557" t="s">
        <v>489</v>
      </c>
      <c r="D31" s="558"/>
      <c r="E31" s="555" t="s">
        <v>490</v>
      </c>
      <c r="F31" s="556"/>
      <c r="G31" s="188"/>
      <c r="H31" s="192"/>
    </row>
    <row r="32" spans="2:8" ht="31.7" customHeight="1" x14ac:dyDescent="0.25">
      <c r="B32" s="187"/>
      <c r="C32" s="557" t="s">
        <v>491</v>
      </c>
      <c r="D32" s="558"/>
      <c r="E32" s="555" t="s">
        <v>492</v>
      </c>
      <c r="F32" s="556"/>
      <c r="G32" s="188"/>
      <c r="H32" s="192"/>
    </row>
    <row r="33" spans="2:8" ht="35.450000000000003" customHeight="1" x14ac:dyDescent="0.25">
      <c r="B33" s="187"/>
      <c r="C33" s="557" t="s">
        <v>493</v>
      </c>
      <c r="D33" s="558"/>
      <c r="E33" s="555" t="s">
        <v>494</v>
      </c>
      <c r="F33" s="556"/>
      <c r="G33" s="188"/>
      <c r="H33" s="192"/>
    </row>
    <row r="34" spans="2:8" ht="59.25" customHeight="1" x14ac:dyDescent="0.25">
      <c r="B34" s="187"/>
      <c r="C34" s="557" t="s">
        <v>495</v>
      </c>
      <c r="D34" s="558"/>
      <c r="E34" s="555" t="s">
        <v>496</v>
      </c>
      <c r="F34" s="556"/>
      <c r="G34" s="188"/>
      <c r="H34" s="192"/>
    </row>
    <row r="35" spans="2:8" ht="29.25" customHeight="1" x14ac:dyDescent="0.25">
      <c r="B35" s="187"/>
      <c r="C35" s="557" t="s">
        <v>497</v>
      </c>
      <c r="D35" s="558"/>
      <c r="E35" s="555" t="s">
        <v>498</v>
      </c>
      <c r="F35" s="556"/>
      <c r="G35" s="188"/>
      <c r="H35" s="192"/>
    </row>
    <row r="36" spans="2:8" ht="82.5" customHeight="1" x14ac:dyDescent="0.25">
      <c r="B36" s="187"/>
      <c r="C36" s="557" t="s">
        <v>499</v>
      </c>
      <c r="D36" s="558"/>
      <c r="E36" s="555" t="s">
        <v>500</v>
      </c>
      <c r="F36" s="556"/>
      <c r="G36" s="188"/>
      <c r="H36" s="192"/>
    </row>
    <row r="37" spans="2:8" ht="46.5" customHeight="1" x14ac:dyDescent="0.25">
      <c r="B37" s="187"/>
      <c r="C37" s="557" t="s">
        <v>501</v>
      </c>
      <c r="D37" s="558"/>
      <c r="E37" s="555" t="s">
        <v>502</v>
      </c>
      <c r="F37" s="556"/>
      <c r="G37" s="188"/>
      <c r="H37" s="192"/>
    </row>
    <row r="38" spans="2:8" ht="6.75" customHeight="1" thickBot="1" x14ac:dyDescent="0.3">
      <c r="B38" s="187"/>
      <c r="C38" s="562"/>
      <c r="D38" s="563"/>
      <c r="E38" s="564"/>
      <c r="F38" s="565"/>
      <c r="G38" s="188"/>
      <c r="H38" s="192"/>
    </row>
    <row r="39" spans="2:8" ht="15.75" thickTop="1" x14ac:dyDescent="0.25">
      <c r="B39" s="187"/>
      <c r="C39" s="193"/>
      <c r="D39" s="193"/>
      <c r="E39" s="194"/>
      <c r="F39" s="194"/>
      <c r="G39" s="188"/>
      <c r="H39" s="192"/>
    </row>
    <row r="40" spans="2:8" ht="21.2" customHeight="1" x14ac:dyDescent="0.25">
      <c r="B40" s="559" t="s">
        <v>503</v>
      </c>
      <c r="C40" s="560"/>
      <c r="D40" s="560"/>
      <c r="E40" s="560"/>
      <c r="F40" s="560"/>
      <c r="G40" s="560"/>
      <c r="H40" s="561"/>
    </row>
    <row r="41" spans="2:8" ht="20.25" customHeight="1" x14ac:dyDescent="0.25">
      <c r="B41" s="559" t="s">
        <v>504</v>
      </c>
      <c r="C41" s="560"/>
      <c r="D41" s="560"/>
      <c r="E41" s="560"/>
      <c r="F41" s="560"/>
      <c r="G41" s="560"/>
      <c r="H41" s="561"/>
    </row>
    <row r="42" spans="2:8" ht="20.25" customHeight="1" x14ac:dyDescent="0.25">
      <c r="B42" s="559" t="s">
        <v>505</v>
      </c>
      <c r="C42" s="560"/>
      <c r="D42" s="560"/>
      <c r="E42" s="560"/>
      <c r="F42" s="560"/>
      <c r="G42" s="560"/>
      <c r="H42" s="561"/>
    </row>
    <row r="43" spans="2:8" ht="20.25" customHeight="1" x14ac:dyDescent="0.25">
      <c r="B43" s="559" t="s">
        <v>506</v>
      </c>
      <c r="C43" s="560"/>
      <c r="D43" s="560"/>
      <c r="E43" s="560"/>
      <c r="F43" s="560"/>
      <c r="G43" s="560"/>
      <c r="H43" s="561"/>
    </row>
    <row r="44" spans="2:8" x14ac:dyDescent="0.25">
      <c r="B44" s="559" t="s">
        <v>507</v>
      </c>
      <c r="C44" s="560"/>
      <c r="D44" s="560"/>
      <c r="E44" s="560"/>
      <c r="F44" s="560"/>
      <c r="G44" s="560"/>
      <c r="H44" s="561"/>
    </row>
    <row r="45" spans="2:8" ht="15.75" thickBot="1" x14ac:dyDescent="0.3">
      <c r="B45" s="195"/>
      <c r="C45" s="196"/>
      <c r="D45" s="196"/>
      <c r="E45" s="196"/>
      <c r="F45" s="196"/>
      <c r="G45" s="196"/>
      <c r="H45" s="197"/>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opLeftCell="A5" zoomScale="70" zoomScaleNormal="70" workbookViewId="0">
      <selection activeCell="A4" sqref="A1:AM66"/>
    </sheetView>
  </sheetViews>
  <sheetFormatPr baseColWidth="10" defaultColWidth="11.42578125" defaultRowHeight="16.5" x14ac:dyDescent="0.3"/>
  <cols>
    <col min="1" max="1" width="4" style="401" bestFit="1" customWidth="1"/>
    <col min="2" max="2" width="21.7109375" style="224" customWidth="1"/>
    <col min="3" max="3" width="15.5703125" style="224" customWidth="1"/>
    <col min="4" max="4" width="37.5703125" style="224" customWidth="1"/>
    <col min="5" max="5" width="49.85546875" style="199" customWidth="1"/>
    <col min="6" max="6" width="19" style="225" customWidth="1"/>
    <col min="7" max="7" width="17.85546875" style="199" customWidth="1"/>
    <col min="8" max="8" width="16.5703125" style="199" customWidth="1"/>
    <col min="9" max="9" width="6.28515625" style="199" bestFit="1" customWidth="1"/>
    <col min="10" max="10" width="27.28515625" style="199" bestFit="1" customWidth="1"/>
    <col min="11" max="11" width="30.5703125" style="199" hidden="1" customWidth="1"/>
    <col min="12" max="12" width="17.5703125" style="199" customWidth="1"/>
    <col min="13" max="13" width="6.28515625" style="199" bestFit="1" customWidth="1"/>
    <col min="14" max="14" width="16" style="199" customWidth="1"/>
    <col min="15" max="15" width="5.85546875" style="397" customWidth="1"/>
    <col min="16" max="16" width="71.42578125" style="199" customWidth="1"/>
    <col min="17" max="17" width="15.140625" style="199" bestFit="1" customWidth="1"/>
    <col min="18" max="18" width="6.85546875" style="199" customWidth="1"/>
    <col min="19" max="19" width="5" style="199" customWidth="1"/>
    <col min="20" max="20" width="5.5703125" style="199" customWidth="1"/>
    <col min="21" max="21" width="7.140625" style="199" customWidth="1"/>
    <col min="22" max="22" width="6.7109375" style="199" customWidth="1"/>
    <col min="23" max="23" width="7.5703125" style="199" customWidth="1"/>
    <col min="24" max="24" width="38.28515625" style="199" hidden="1" customWidth="1"/>
    <col min="25" max="25" width="8.7109375" style="199" customWidth="1"/>
    <col min="26" max="26" width="10.28515625" style="199" customWidth="1"/>
    <col min="27" max="27" width="9.28515625" style="199" customWidth="1"/>
    <col min="28" max="28" width="9.140625" style="199" customWidth="1"/>
    <col min="29" max="29" width="8.42578125" style="199" customWidth="1"/>
    <col min="30" max="30" width="7.28515625" style="199" customWidth="1"/>
    <col min="31" max="31" width="57.42578125" style="199" customWidth="1"/>
    <col min="32" max="32" width="18.85546875" style="199" customWidth="1"/>
    <col min="33" max="33" width="19.5703125" style="199" customWidth="1"/>
    <col min="34" max="34" width="21.85546875" style="199" customWidth="1"/>
    <col min="35" max="35" width="53.5703125" style="199" customWidth="1"/>
    <col min="36" max="36" width="21" style="199" customWidth="1"/>
    <col min="37" max="37" width="116.140625" style="199" customWidth="1"/>
    <col min="38" max="38" width="77.28515625" style="199" customWidth="1"/>
    <col min="39" max="39" width="31.140625" style="199" customWidth="1"/>
    <col min="40" max="16384" width="11.42578125" style="199"/>
  </cols>
  <sheetData>
    <row r="1" spans="1:68" ht="109.5" customHeight="1" x14ac:dyDescent="0.3">
      <c r="A1" s="663"/>
      <c r="B1" s="664"/>
      <c r="C1" s="664"/>
      <c r="D1" s="664"/>
      <c r="E1" s="664"/>
      <c r="F1" s="664"/>
      <c r="G1" s="664"/>
      <c r="H1" s="664"/>
      <c r="I1" s="664"/>
      <c r="J1" s="664"/>
      <c r="K1" s="664"/>
      <c r="L1" s="664"/>
      <c r="M1" s="664"/>
      <c r="N1" s="664"/>
      <c r="O1" s="664"/>
      <c r="P1" s="664"/>
      <c r="Q1" s="664"/>
      <c r="R1" s="664"/>
      <c r="S1" s="664"/>
      <c r="T1" s="664"/>
      <c r="U1" s="664"/>
      <c r="V1" s="664"/>
      <c r="W1" s="664"/>
      <c r="X1" s="664"/>
      <c r="Y1" s="664"/>
      <c r="Z1" s="664"/>
      <c r="AA1" s="664"/>
      <c r="AB1" s="664"/>
      <c r="AC1" s="664"/>
      <c r="AD1" s="664"/>
      <c r="AE1" s="664"/>
      <c r="AF1" s="664"/>
      <c r="AG1" s="664"/>
      <c r="AH1" s="664"/>
      <c r="AI1" s="664"/>
      <c r="AJ1" s="664"/>
      <c r="AK1" s="664"/>
      <c r="AL1" s="664"/>
      <c r="AM1" s="664"/>
    </row>
    <row r="2" spans="1:68" ht="32.25" customHeight="1" x14ac:dyDescent="0.3">
      <c r="A2" s="663"/>
      <c r="B2" s="664"/>
      <c r="C2" s="664"/>
      <c r="D2" s="664"/>
      <c r="E2" s="664"/>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row>
    <row r="3" spans="1:68" x14ac:dyDescent="0.3">
      <c r="A3" s="398"/>
      <c r="B3" s="201"/>
      <c r="C3" s="200"/>
      <c r="D3" s="200"/>
      <c r="E3" s="198"/>
      <c r="F3" s="202"/>
      <c r="G3" s="198"/>
      <c r="H3" s="198"/>
      <c r="I3" s="198"/>
      <c r="J3" s="198"/>
      <c r="K3" s="198"/>
      <c r="L3" s="198"/>
      <c r="M3" s="198"/>
      <c r="N3" s="198"/>
      <c r="O3" s="395"/>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row>
    <row r="4" spans="1:68" ht="26.45" customHeight="1" x14ac:dyDescent="0.3">
      <c r="A4" s="568" t="s">
        <v>508</v>
      </c>
      <c r="B4" s="586"/>
      <c r="C4" s="593" t="s">
        <v>103</v>
      </c>
      <c r="D4" s="594"/>
      <c r="E4" s="594"/>
      <c r="F4" s="594"/>
      <c r="G4" s="594"/>
      <c r="H4" s="594"/>
      <c r="I4" s="594"/>
      <c r="J4" s="594"/>
      <c r="K4" s="594"/>
      <c r="L4" s="594"/>
      <c r="M4" s="594"/>
      <c r="N4" s="594"/>
      <c r="O4" s="594"/>
      <c r="P4" s="594"/>
      <c r="Q4" s="594"/>
      <c r="R4" s="594"/>
      <c r="S4" s="594"/>
      <c r="T4" s="594"/>
      <c r="U4" s="594"/>
      <c r="V4" s="595"/>
      <c r="W4" s="378"/>
      <c r="X4" s="378"/>
      <c r="Y4" s="378"/>
      <c r="Z4" s="378"/>
      <c r="AA4" s="378"/>
      <c r="AB4" s="378"/>
      <c r="AC4" s="378"/>
      <c r="AD4" s="378"/>
      <c r="AE4" s="378"/>
      <c r="AF4" s="378"/>
      <c r="AG4" s="378"/>
      <c r="AH4" s="378"/>
      <c r="AI4" s="378"/>
      <c r="AJ4" s="378"/>
      <c r="AK4" s="378"/>
      <c r="AL4" s="378"/>
      <c r="AM4" s="37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row>
    <row r="5" spans="1:68" ht="77.25" customHeight="1" x14ac:dyDescent="0.3">
      <c r="A5" s="568" t="s">
        <v>509</v>
      </c>
      <c r="B5" s="586"/>
      <c r="C5" s="590" t="str">
        <f>IFERROR(INDEX(Tabla10[],MATCH(C4,Tabla10[PROCESOS],0),2)," ")</f>
        <v>Realizar el proceso contractual, para la adquisición de Bienes y servicios que requiera el Ministerio del Interior para el ejercicio de sus funciones, en observancia de la normatividad vigente.</v>
      </c>
      <c r="D5" s="591"/>
      <c r="E5" s="591"/>
      <c r="F5" s="591"/>
      <c r="G5" s="591"/>
      <c r="H5" s="591"/>
      <c r="I5" s="591"/>
      <c r="J5" s="591"/>
      <c r="K5" s="591"/>
      <c r="L5" s="591"/>
      <c r="M5" s="591"/>
      <c r="N5" s="591"/>
      <c r="O5" s="591"/>
      <c r="P5" s="591"/>
      <c r="Q5" s="591"/>
      <c r="R5" s="591"/>
      <c r="S5" s="591"/>
      <c r="T5" s="591"/>
      <c r="U5" s="591"/>
      <c r="V5" s="591"/>
      <c r="W5" s="591"/>
      <c r="X5" s="591"/>
      <c r="Y5" s="591"/>
      <c r="Z5" s="591"/>
      <c r="AA5" s="591"/>
      <c r="AB5" s="591"/>
      <c r="AC5" s="591"/>
      <c r="AD5" s="591"/>
      <c r="AE5" s="591"/>
      <c r="AF5" s="591"/>
      <c r="AG5" s="591"/>
      <c r="AH5" s="591"/>
      <c r="AI5" s="591"/>
      <c r="AJ5" s="591"/>
      <c r="AK5" s="591"/>
      <c r="AL5" s="591"/>
      <c r="AM5" s="592"/>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row>
    <row r="6" spans="1:68" ht="49.7" customHeight="1" x14ac:dyDescent="0.3">
      <c r="A6" s="568" t="s">
        <v>510</v>
      </c>
      <c r="B6" s="569"/>
      <c r="C6" s="587" t="str">
        <f>IFERROR(INDEX(Tabla10[],MATCH(C4,Tabla10[PROCESOS],0),3),"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D6" s="588"/>
      <c r="E6" s="588"/>
      <c r="F6" s="588"/>
      <c r="G6" s="588"/>
      <c r="H6" s="588"/>
      <c r="I6" s="588"/>
      <c r="J6" s="588"/>
      <c r="K6" s="588"/>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8"/>
      <c r="AM6" s="589"/>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row>
    <row r="7" spans="1:68" ht="28.5" customHeight="1" x14ac:dyDescent="0.3">
      <c r="A7" s="570" t="s">
        <v>511</v>
      </c>
      <c r="B7" s="571"/>
      <c r="C7" s="572"/>
      <c r="D7" s="572"/>
      <c r="E7" s="572"/>
      <c r="F7" s="572"/>
      <c r="G7" s="573"/>
      <c r="H7" s="574" t="s">
        <v>512</v>
      </c>
      <c r="I7" s="572"/>
      <c r="J7" s="572"/>
      <c r="K7" s="572"/>
      <c r="L7" s="572"/>
      <c r="M7" s="572"/>
      <c r="N7" s="573"/>
      <c r="O7" s="574" t="s">
        <v>513</v>
      </c>
      <c r="P7" s="572"/>
      <c r="Q7" s="572"/>
      <c r="R7" s="572"/>
      <c r="S7" s="572"/>
      <c r="T7" s="572"/>
      <c r="U7" s="572"/>
      <c r="V7" s="572"/>
      <c r="W7" s="573"/>
      <c r="X7" s="575" t="s">
        <v>514</v>
      </c>
      <c r="Y7" s="576"/>
      <c r="Z7" s="576"/>
      <c r="AA7" s="576"/>
      <c r="AB7" s="576"/>
      <c r="AC7" s="576"/>
      <c r="AD7" s="577"/>
      <c r="AE7" s="574" t="s">
        <v>515</v>
      </c>
      <c r="AF7" s="572"/>
      <c r="AG7" s="572"/>
      <c r="AH7" s="572"/>
      <c r="AI7" s="572"/>
      <c r="AJ7" s="573"/>
      <c r="AK7" s="584" t="s">
        <v>516</v>
      </c>
      <c r="AL7" s="585"/>
      <c r="AM7" s="435"/>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row>
    <row r="8" spans="1:68" ht="16.5" customHeight="1" x14ac:dyDescent="0.3">
      <c r="A8" s="598" t="s">
        <v>517</v>
      </c>
      <c r="B8" s="600" t="s">
        <v>463</v>
      </c>
      <c r="C8" s="583" t="s">
        <v>465</v>
      </c>
      <c r="D8" s="583" t="s">
        <v>467</v>
      </c>
      <c r="E8" s="601" t="s">
        <v>469</v>
      </c>
      <c r="F8" s="582" t="s">
        <v>471</v>
      </c>
      <c r="G8" s="583" t="s">
        <v>518</v>
      </c>
      <c r="H8" s="602" t="s">
        <v>519</v>
      </c>
      <c r="I8" s="597" t="s">
        <v>520</v>
      </c>
      <c r="J8" s="582" t="s">
        <v>521</v>
      </c>
      <c r="K8" s="582" t="s">
        <v>522</v>
      </c>
      <c r="L8" s="596" t="s">
        <v>523</v>
      </c>
      <c r="M8" s="597" t="s">
        <v>520</v>
      </c>
      <c r="N8" s="583" t="s">
        <v>477</v>
      </c>
      <c r="O8" s="579" t="s">
        <v>524</v>
      </c>
      <c r="P8" s="578" t="s">
        <v>479</v>
      </c>
      <c r="Q8" s="582" t="s">
        <v>481</v>
      </c>
      <c r="R8" s="578" t="s">
        <v>525</v>
      </c>
      <c r="S8" s="578"/>
      <c r="T8" s="578"/>
      <c r="U8" s="578"/>
      <c r="V8" s="578"/>
      <c r="W8" s="578"/>
      <c r="X8" s="581" t="s">
        <v>526</v>
      </c>
      <c r="Y8" s="581" t="s">
        <v>527</v>
      </c>
      <c r="Z8" s="581" t="s">
        <v>520</v>
      </c>
      <c r="AA8" s="581" t="s">
        <v>528</v>
      </c>
      <c r="AB8" s="581" t="s">
        <v>520</v>
      </c>
      <c r="AC8" s="581" t="s">
        <v>529</v>
      </c>
      <c r="AD8" s="579" t="s">
        <v>497</v>
      </c>
      <c r="AE8" s="578" t="s">
        <v>515</v>
      </c>
      <c r="AF8" s="578" t="s">
        <v>530</v>
      </c>
      <c r="AG8" s="578" t="s">
        <v>531</v>
      </c>
      <c r="AH8" s="578" t="s">
        <v>532</v>
      </c>
      <c r="AI8" s="578" t="s">
        <v>516</v>
      </c>
      <c r="AJ8" s="578" t="s">
        <v>501</v>
      </c>
      <c r="AK8" s="578" t="s">
        <v>533</v>
      </c>
      <c r="AL8" s="566" t="s">
        <v>534</v>
      </c>
      <c r="AM8" s="567"/>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row>
    <row r="9" spans="1:68" s="205" customFormat="1" ht="94.7" customHeight="1" x14ac:dyDescent="0.25">
      <c r="A9" s="599"/>
      <c r="B9" s="600"/>
      <c r="C9" s="578"/>
      <c r="D9" s="578"/>
      <c r="E9" s="600"/>
      <c r="F9" s="583"/>
      <c r="G9" s="578"/>
      <c r="H9" s="583"/>
      <c r="I9" s="574"/>
      <c r="J9" s="583"/>
      <c r="K9" s="583"/>
      <c r="L9" s="574"/>
      <c r="M9" s="574"/>
      <c r="N9" s="578"/>
      <c r="O9" s="580"/>
      <c r="P9" s="578"/>
      <c r="Q9" s="583"/>
      <c r="R9" s="379" t="s">
        <v>535</v>
      </c>
      <c r="S9" s="379" t="s">
        <v>536</v>
      </c>
      <c r="T9" s="379" t="s">
        <v>537</v>
      </c>
      <c r="U9" s="379" t="s">
        <v>538</v>
      </c>
      <c r="V9" s="379" t="s">
        <v>539</v>
      </c>
      <c r="W9" s="379" t="s">
        <v>540</v>
      </c>
      <c r="X9" s="581"/>
      <c r="Y9" s="581"/>
      <c r="Z9" s="581"/>
      <c r="AA9" s="581"/>
      <c r="AB9" s="581"/>
      <c r="AC9" s="581"/>
      <c r="AD9" s="580"/>
      <c r="AE9" s="578"/>
      <c r="AF9" s="578"/>
      <c r="AG9" s="578"/>
      <c r="AH9" s="578"/>
      <c r="AI9" s="578"/>
      <c r="AJ9" s="578"/>
      <c r="AK9" s="578"/>
      <c r="AL9" s="566"/>
      <c r="AM9" s="567"/>
      <c r="AN9" s="204"/>
      <c r="AO9" s="204"/>
      <c r="AP9" s="204"/>
      <c r="AQ9" s="204"/>
      <c r="AR9" s="204"/>
      <c r="AS9" s="204"/>
      <c r="AT9" s="204"/>
      <c r="AU9" s="204"/>
      <c r="AV9" s="204"/>
      <c r="AW9" s="204"/>
      <c r="AX9" s="204"/>
      <c r="AY9" s="204"/>
      <c r="AZ9" s="204"/>
      <c r="BA9" s="204"/>
      <c r="BB9" s="204"/>
      <c r="BC9" s="204"/>
      <c r="BD9" s="204"/>
      <c r="BE9" s="204"/>
      <c r="BF9" s="204"/>
      <c r="BG9" s="204"/>
      <c r="BH9" s="204"/>
      <c r="BI9" s="204"/>
      <c r="BJ9" s="204"/>
      <c r="BK9" s="204"/>
      <c r="BL9" s="204"/>
      <c r="BM9" s="204"/>
      <c r="BN9" s="204"/>
      <c r="BO9" s="204"/>
      <c r="BP9" s="204"/>
    </row>
    <row r="10" spans="1:68" s="219" customFormat="1" ht="219" customHeight="1" x14ac:dyDescent="0.25">
      <c r="A10" s="609">
        <v>1</v>
      </c>
      <c r="B10" s="633" t="s">
        <v>541</v>
      </c>
      <c r="C10" s="633" t="s">
        <v>542</v>
      </c>
      <c r="D10" s="633" t="s">
        <v>543</v>
      </c>
      <c r="E10" s="633" t="s">
        <v>544</v>
      </c>
      <c r="F10" s="633" t="s">
        <v>545</v>
      </c>
      <c r="G10" s="621">
        <v>2000</v>
      </c>
      <c r="H10" s="624" t="str">
        <f>IF(G10&lt;=0,"",IF(G10&lt;=2,"Muy Baja",IF(G10&lt;=24,"Baja",IF(G10&lt;=500,"Media",IF(G10&lt;=5000,"Alta","Muy Alta")))))</f>
        <v>Alta</v>
      </c>
      <c r="I10" s="606">
        <f>IF(H10="","",IF(H10="Muy Baja",0.2,IF(H10="Baja",0.4,IF(H10="Media",0.6,IF(H10="Alta",0.8,IF(H10="Muy Alta",1,))))))</f>
        <v>0.8</v>
      </c>
      <c r="J10" s="627" t="s">
        <v>546</v>
      </c>
      <c r="K10" s="606"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630"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606">
        <f>IF(L10="","",IF(L10="Leve",0.2,IF(L10="Menor",0.4,IF(L10="Moderado",0.6,IF(L10="Mayor",0.8,IF(L10="Catastrófico",1,))))))</f>
        <v>1</v>
      </c>
      <c r="N10" s="60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396">
        <v>1</v>
      </c>
      <c r="P10" s="441" t="s">
        <v>547</v>
      </c>
      <c r="Q10" s="381" t="str">
        <f t="shared" ref="Q10:Q41" si="0">IF(OR(R10="Preventivo",R10="Detectivo"),"Probabilidad",IF(R10="Correctivo","Impacto",""))</f>
        <v>Probabilidad</v>
      </c>
      <c r="R10" s="382" t="s">
        <v>548</v>
      </c>
      <c r="S10" s="382" t="s">
        <v>549</v>
      </c>
      <c r="T10" s="383" t="str">
        <f t="shared" ref="T10:T41" si="1">IF(AND(R10="Preventivo",S10="Automático"),"50%",IF(AND(R10="Preventivo",S10="Manual"),"40%",IF(AND(R10="Detectivo",S10="Automático"),"40%",IF(AND(R10="Detectivo",S10="Manual"),"30%",IF(AND(R10="Correctivo",S10="Automático"),"35%",IF(AND(R10="Correctivo",S10="Manual"),"25%",""))))))</f>
        <v>40%</v>
      </c>
      <c r="U10" s="382" t="s">
        <v>550</v>
      </c>
      <c r="V10" s="382" t="s">
        <v>551</v>
      </c>
      <c r="W10" s="382" t="s">
        <v>552</v>
      </c>
      <c r="X10" s="384">
        <f>IFERROR(IF(Q10="Probabilidad",(I10-(+I10*T10)),IF(Q10="Impacto",I10,"")),"")</f>
        <v>0.48</v>
      </c>
      <c r="Y10" s="385" t="str">
        <f>IFERROR(IF(X10="","",IF(X10&lt;=0.2,"Muy Baja",IF(X10&lt;=0.4,"Baja",IF(X10&lt;=0.6,"Media",IF(X10&lt;=0.8,"Alta","Muy Alta"))))),"")</f>
        <v>Media</v>
      </c>
      <c r="Z10" s="386">
        <f t="shared" ref="Z10:Z41" si="2">+X10</f>
        <v>0.48</v>
      </c>
      <c r="AA10" s="385" t="str">
        <f>IFERROR(IF(AB10="","",IF(AB10&lt;=0.2,"Leve",IF(AB10&lt;=0.4,"Menor",IF(AB10&lt;=0.6,"Moderado",IF(AB10&lt;=0.8,"Mayor","Catastrófico"))))),"")</f>
        <v>Catastrófico</v>
      </c>
      <c r="AB10" s="386">
        <f>IFERROR(IF(Q10="Impacto",(M10-(+M10*T10)),IF(Q10="Probabilidad",M10,"")),"")</f>
        <v>1</v>
      </c>
      <c r="AC10" s="387"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388"/>
      <c r="AE10" s="380"/>
      <c r="AF10" s="389"/>
      <c r="AG10" s="442"/>
      <c r="AH10" s="442"/>
      <c r="AJ10" s="443"/>
      <c r="AK10" s="444" t="s">
        <v>553</v>
      </c>
      <c r="AL10" s="443"/>
      <c r="AM10" s="389"/>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c r="BJ10" s="218"/>
      <c r="BK10" s="218"/>
      <c r="BL10" s="218"/>
      <c r="BM10" s="218"/>
      <c r="BN10" s="218"/>
      <c r="BO10" s="218"/>
      <c r="BP10" s="218"/>
    </row>
    <row r="11" spans="1:68" ht="222.75" customHeight="1" x14ac:dyDescent="0.3">
      <c r="A11" s="610"/>
      <c r="B11" s="634"/>
      <c r="C11" s="634"/>
      <c r="D11" s="634"/>
      <c r="E11" s="634"/>
      <c r="F11" s="634"/>
      <c r="G11" s="622"/>
      <c r="H11" s="625"/>
      <c r="I11" s="607"/>
      <c r="J11" s="628"/>
      <c r="K11" s="607">
        <f>IF(NOT(ISERROR(MATCH(J11,_xlfn.ANCHORARRAY(E22),0))),I24&amp;"Por favor no seleccionar los criterios de impacto",J11)</f>
        <v>0</v>
      </c>
      <c r="L11" s="631"/>
      <c r="M11" s="607"/>
      <c r="N11" s="604"/>
      <c r="O11" s="396">
        <v>2</v>
      </c>
      <c r="P11" s="441" t="s">
        <v>554</v>
      </c>
      <c r="Q11" s="381" t="str">
        <f t="shared" si="0"/>
        <v>Probabilidad</v>
      </c>
      <c r="R11" s="382" t="s">
        <v>555</v>
      </c>
      <c r="S11" s="382" t="s">
        <v>549</v>
      </c>
      <c r="T11" s="383" t="str">
        <f t="shared" si="1"/>
        <v>30%</v>
      </c>
      <c r="U11" s="382" t="s">
        <v>550</v>
      </c>
      <c r="V11" s="382" t="s">
        <v>551</v>
      </c>
      <c r="W11" s="382" t="s">
        <v>552</v>
      </c>
      <c r="X11" s="384">
        <f>IFERROR(IF(AND(Q10="Probabilidad",Q11="Probabilidad"),(Z10-(+Z10*T11)),IF(Q11="Probabilidad",(I10-(+I10*T11)),IF(Q11="Impacto",Z10,""))),"")</f>
        <v>0.33599999999999997</v>
      </c>
      <c r="Y11" s="385" t="str">
        <f t="shared" ref="Y11:Y69" si="4">IFERROR(IF(X11="","",IF(X11&lt;=0.2,"Muy Baja",IF(X11&lt;=0.4,"Baja",IF(X11&lt;=0.6,"Media",IF(X11&lt;=0.8,"Alta","Muy Alta"))))),"")</f>
        <v>Baja</v>
      </c>
      <c r="Z11" s="386">
        <f t="shared" si="2"/>
        <v>0.33599999999999997</v>
      </c>
      <c r="AA11" s="385" t="str">
        <f t="shared" ref="AA11:AA69" si="5">IFERROR(IF(AB11="","",IF(AB11&lt;=0.2,"Leve",IF(AB11&lt;=0.4,"Menor",IF(AB11&lt;=0.6,"Moderado",IF(AB11&lt;=0.8,"Mayor","Catastrófico"))))),"")</f>
        <v>Catastrófico</v>
      </c>
      <c r="AB11" s="386">
        <f>IFERROR(IF(AND(Q10="Impacto",Q11="Impacto"),(AB10-(+AB10*T11)),IF(Q11="Impacto",(M10-(+M10*T11)),IF(Q11="Probabilidad",AB10,""))),"")</f>
        <v>1</v>
      </c>
      <c r="AC11" s="387" t="str">
        <f t="shared" si="3"/>
        <v>Extremo</v>
      </c>
      <c r="AD11" s="388"/>
      <c r="AE11" s="380"/>
      <c r="AF11" s="389"/>
      <c r="AG11" s="442"/>
      <c r="AH11" s="442"/>
      <c r="AI11" s="445"/>
      <c r="AJ11" s="446"/>
      <c r="AK11" s="444" t="s">
        <v>556</v>
      </c>
      <c r="AL11" s="447"/>
      <c r="AM11" s="389"/>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row>
    <row r="12" spans="1:68" ht="186" x14ac:dyDescent="0.3">
      <c r="A12" s="610"/>
      <c r="B12" s="634"/>
      <c r="C12" s="634"/>
      <c r="D12" s="634"/>
      <c r="E12" s="634"/>
      <c r="F12" s="634"/>
      <c r="G12" s="622"/>
      <c r="H12" s="625"/>
      <c r="I12" s="607"/>
      <c r="J12" s="628"/>
      <c r="K12" s="607">
        <f>IF(NOT(ISERROR(MATCH(J12,_xlfn.ANCHORARRAY(E23),0))),I25&amp;"Por favor no seleccionar los criterios de impacto",J12)</f>
        <v>0</v>
      </c>
      <c r="L12" s="631"/>
      <c r="M12" s="607"/>
      <c r="N12" s="604"/>
      <c r="O12" s="396">
        <v>3</v>
      </c>
      <c r="P12" s="380" t="s">
        <v>557</v>
      </c>
      <c r="Q12" s="381" t="str">
        <f>IF(OR(R12="Preventivo",R12="Detectivo"),"Probabilidad",IF(R12="Correctivo","Impacto",""))</f>
        <v>Probabilidad</v>
      </c>
      <c r="R12" s="382" t="s">
        <v>548</v>
      </c>
      <c r="S12" s="382" t="s">
        <v>549</v>
      </c>
      <c r="T12" s="383" t="str">
        <f>IF(AND(R12="Preventivo",S12="Automático"),"50%",IF(AND(R12="Preventivo",S12="Manual"),"40%",IF(AND(R12="Detectivo",S12="Automático"),"40%",IF(AND(R12="Detectivo",S12="Manual"),"30%",IF(AND(R12="Correctivo",S12="Automático"),"35%",IF(AND(R12="Correctivo",S12="Manual"),"25%",""))))))</f>
        <v>40%</v>
      </c>
      <c r="U12" s="382" t="s">
        <v>550</v>
      </c>
      <c r="V12" s="382" t="s">
        <v>551</v>
      </c>
      <c r="W12" s="382" t="s">
        <v>552</v>
      </c>
      <c r="X12" s="384">
        <f>IFERROR(IF(AND(Q11="Probabilidad",Q12="Probabilidad"),(Z11-(+Z11*T12)),IF(Q12="Probabilidad",(I11-(+I11*T12)),IF(Q12="Impacto",Z11,""))),"")</f>
        <v>0.20159999999999997</v>
      </c>
      <c r="Y12" s="385" t="str">
        <f>IFERROR(IF(X12="","",IF(X12&lt;=0.2,"Muy Baja",IF(X12&lt;=0.4,"Baja",IF(X12&lt;=0.6,"Media",IF(X12&lt;=0.8,"Alta","Muy Alta"))))),"")</f>
        <v>Baja</v>
      </c>
      <c r="Z12" s="386">
        <f>+X12</f>
        <v>0.20159999999999997</v>
      </c>
      <c r="AA12" s="385" t="str">
        <f>IFERROR(IF(AB12="","",IF(AB12&lt;=0.2,"Leve",IF(AB12&lt;=0.4,"Menor",IF(AB12&lt;=0.6,"Moderado",IF(AB12&lt;=0.8,"Mayor","Catastrófico"))))),"")</f>
        <v>Catastrófico</v>
      </c>
      <c r="AB12" s="386">
        <f>IFERROR(IF(AND(Q11="Impacto",Q12="Impacto"),(AB11-(+AB11*T12)),IF(Q12="Impacto",(M11-(+M11*T12)),IF(Q12="Probabilidad",AB11,""))),"")</f>
        <v>1</v>
      </c>
      <c r="AC12" s="387"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Extremo</v>
      </c>
      <c r="AD12" s="388" t="s">
        <v>558</v>
      </c>
      <c r="AE12" s="380" t="s">
        <v>559</v>
      </c>
      <c r="AF12" s="389" t="s">
        <v>560</v>
      </c>
      <c r="AG12" s="442">
        <v>45658</v>
      </c>
      <c r="AH12" s="442">
        <v>45838</v>
      </c>
      <c r="AI12" s="448" t="s">
        <v>561</v>
      </c>
      <c r="AJ12" s="446" t="s">
        <v>562</v>
      </c>
      <c r="AK12" s="444" t="s">
        <v>563</v>
      </c>
      <c r="AL12" s="447"/>
      <c r="AM12" s="389"/>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row>
    <row r="13" spans="1:68" ht="26.25" customHeight="1" x14ac:dyDescent="0.3">
      <c r="A13" s="610"/>
      <c r="B13" s="634"/>
      <c r="C13" s="634"/>
      <c r="D13" s="634"/>
      <c r="E13" s="634"/>
      <c r="F13" s="634"/>
      <c r="G13" s="622"/>
      <c r="H13" s="625"/>
      <c r="I13" s="607"/>
      <c r="J13" s="628"/>
      <c r="K13" s="607">
        <f>IF(NOT(ISERROR(MATCH(J13,_xlfn.ANCHORARRAY(E24),0))),I26&amp;"Por favor no seleccionar los criterios de impacto",J13)</f>
        <v>0</v>
      </c>
      <c r="L13" s="631"/>
      <c r="M13" s="607"/>
      <c r="N13" s="604"/>
      <c r="O13" s="396">
        <v>4</v>
      </c>
      <c r="P13" s="380"/>
      <c r="Q13" s="381" t="str">
        <f t="shared" si="0"/>
        <v/>
      </c>
      <c r="R13" s="382"/>
      <c r="S13" s="382"/>
      <c r="T13" s="383" t="str">
        <f t="shared" si="1"/>
        <v/>
      </c>
      <c r="U13" s="382"/>
      <c r="V13" s="382"/>
      <c r="W13" s="382"/>
      <c r="X13" s="391" t="str">
        <f>IFERROR(IF(AND(Q12="Probabilidad",Q13="Probabilidad"),(Z12-(+Z12*T13)),IF(AND(Q12="Impacto",Q13="Probabilidad"),(Z11-(+Z11*T13)),IF(Q13="Impacto",Z12,""))),"")</f>
        <v/>
      </c>
      <c r="Y13" s="385" t="str">
        <f t="shared" si="4"/>
        <v/>
      </c>
      <c r="Z13" s="386" t="str">
        <f t="shared" si="2"/>
        <v/>
      </c>
      <c r="AA13" s="385" t="str">
        <f t="shared" si="5"/>
        <v/>
      </c>
      <c r="AB13" s="386" t="str">
        <f>IFERROR(IF(AND(Q12="Impacto",Q13="Impacto"),(AB12-(+AB12*T13)),IF(AND(Q12="Probabilidad",Q13="Impacto"),(AB11-(+AB11*T13)),IF(Q13="Probabilidad",AB12,""))),"")</f>
        <v/>
      </c>
      <c r="AC13" s="387" t="str">
        <f t="shared" si="3"/>
        <v/>
      </c>
      <c r="AD13" s="388"/>
      <c r="AE13" s="389"/>
      <c r="AF13" s="390"/>
      <c r="AG13" s="442"/>
      <c r="AH13" s="442"/>
      <c r="AI13" s="449"/>
      <c r="AJ13" s="446"/>
      <c r="AK13" s="449"/>
      <c r="AL13" s="449"/>
      <c r="AM13" s="389"/>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row>
    <row r="14" spans="1:68" ht="24.75" customHeight="1" x14ac:dyDescent="0.3">
      <c r="A14" s="610"/>
      <c r="B14" s="634"/>
      <c r="C14" s="634"/>
      <c r="D14" s="634"/>
      <c r="E14" s="634"/>
      <c r="F14" s="634"/>
      <c r="G14" s="622"/>
      <c r="H14" s="625"/>
      <c r="I14" s="607"/>
      <c r="J14" s="628"/>
      <c r="K14" s="607">
        <f>IF(NOT(ISERROR(MATCH(J14,_xlfn.ANCHORARRAY(E25),0))),I27&amp;"Por favor no seleccionar los criterios de impacto",J14)</f>
        <v>0</v>
      </c>
      <c r="L14" s="631"/>
      <c r="M14" s="607"/>
      <c r="N14" s="604"/>
      <c r="O14" s="396">
        <v>5</v>
      </c>
      <c r="P14" s="392"/>
      <c r="Q14" s="381" t="str">
        <f t="shared" si="0"/>
        <v/>
      </c>
      <c r="R14" s="382"/>
      <c r="S14" s="382"/>
      <c r="T14" s="383" t="str">
        <f t="shared" si="1"/>
        <v/>
      </c>
      <c r="U14" s="382"/>
      <c r="V14" s="382"/>
      <c r="W14" s="382"/>
      <c r="X14" s="391" t="str">
        <f>IFERROR(IF(AND(Q13="Probabilidad",Q14="Probabilidad"),(Z13-(+Z13*T14)),IF(AND(Q13="Impacto",Q14="Probabilidad"),(Z12-(+Z12*T14)),IF(Q14="Impacto",Z13,""))),"")</f>
        <v/>
      </c>
      <c r="Y14" s="385" t="str">
        <f t="shared" si="4"/>
        <v/>
      </c>
      <c r="Z14" s="386" t="str">
        <f t="shared" si="2"/>
        <v/>
      </c>
      <c r="AA14" s="385" t="str">
        <f t="shared" si="5"/>
        <v/>
      </c>
      <c r="AB14" s="386" t="str">
        <f>IFERROR(IF(AND(Q13="Impacto",Q14="Impacto"),(AB13-(+AB13*T14)),IF(AND(Q13="Probabilidad",Q14="Impacto"),(AB12-(+AB12*T14)),IF(Q14="Probabilidad",AB13,""))),"")</f>
        <v/>
      </c>
      <c r="AC14" s="387" t="str">
        <f t="shared" si="3"/>
        <v/>
      </c>
      <c r="AD14" s="388"/>
      <c r="AE14" s="389"/>
      <c r="AF14" s="390"/>
      <c r="AG14" s="442"/>
      <c r="AH14" s="442"/>
      <c r="AI14" s="449"/>
      <c r="AJ14" s="446"/>
      <c r="AK14" s="449"/>
      <c r="AL14" s="449"/>
      <c r="AM14" s="389"/>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row>
    <row r="15" spans="1:68" ht="23.25" customHeight="1" x14ac:dyDescent="0.3">
      <c r="A15" s="611"/>
      <c r="B15" s="635"/>
      <c r="C15" s="635"/>
      <c r="D15" s="635"/>
      <c r="E15" s="635"/>
      <c r="F15" s="635"/>
      <c r="G15" s="623"/>
      <c r="H15" s="626"/>
      <c r="I15" s="608"/>
      <c r="J15" s="629"/>
      <c r="K15" s="608">
        <f>IF(NOT(ISERROR(MATCH(J15,_xlfn.ANCHORARRAY(E26),0))),I28&amp;"Por favor no seleccionar los criterios de impacto",J15)</f>
        <v>0</v>
      </c>
      <c r="L15" s="632"/>
      <c r="M15" s="608"/>
      <c r="N15" s="605"/>
      <c r="O15" s="396">
        <v>6</v>
      </c>
      <c r="P15" s="393"/>
      <c r="Q15" s="381" t="str">
        <f t="shared" si="0"/>
        <v/>
      </c>
      <c r="R15" s="382"/>
      <c r="S15" s="382"/>
      <c r="T15" s="383" t="str">
        <f t="shared" si="1"/>
        <v/>
      </c>
      <c r="U15" s="382"/>
      <c r="V15" s="382"/>
      <c r="W15" s="382"/>
      <c r="X15" s="384" t="str">
        <f>IFERROR(IF(AND(Q14="Probabilidad",Q15="Probabilidad"),(Z14-(+Z14*T15)),IF(AND(Q14="Impacto",Q15="Probabilidad"),(Z13-(+Z13*T15)),IF(Q15="Impacto",Z14,""))),"")</f>
        <v/>
      </c>
      <c r="Y15" s="385" t="str">
        <f t="shared" si="4"/>
        <v/>
      </c>
      <c r="Z15" s="386" t="str">
        <f t="shared" si="2"/>
        <v/>
      </c>
      <c r="AA15" s="385" t="str">
        <f t="shared" si="5"/>
        <v/>
      </c>
      <c r="AB15" s="386" t="str">
        <f>IFERROR(IF(AND(Q14="Impacto",Q15="Impacto"),(AB14-(+AB14*T15)),IF(AND(Q14="Probabilidad",Q15="Impacto"),(AB13-(+AB13*T15)),IF(Q15="Probabilidad",AB14,""))),"")</f>
        <v/>
      </c>
      <c r="AC15" s="387" t="str">
        <f t="shared" si="3"/>
        <v/>
      </c>
      <c r="AD15" s="388"/>
      <c r="AE15" s="389"/>
      <c r="AF15" s="390"/>
      <c r="AG15" s="442"/>
      <c r="AH15" s="442"/>
      <c r="AI15" s="449"/>
      <c r="AJ15" s="446"/>
      <c r="AK15" s="446"/>
      <c r="AL15" s="446"/>
      <c r="AM15" s="389"/>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row>
    <row r="16" spans="1:68" ht="199.5" customHeight="1" x14ac:dyDescent="0.3">
      <c r="A16" s="609">
        <v>2</v>
      </c>
      <c r="B16" s="612" t="s">
        <v>541</v>
      </c>
      <c r="C16" s="612" t="s">
        <v>564</v>
      </c>
      <c r="D16" s="612" t="s">
        <v>565</v>
      </c>
      <c r="E16" s="612" t="s">
        <v>566</v>
      </c>
      <c r="F16" s="612" t="s">
        <v>545</v>
      </c>
      <c r="G16" s="615">
        <v>4000</v>
      </c>
      <c r="H16" s="618" t="str">
        <f>IF(G16&lt;=0,"",IF(G16&lt;=2,"Muy Baja",IF(G16&lt;=24,"Baja",IF(G16&lt;=500,"Media",IF(G16&lt;=5000,"Alta","Muy Alta")))))</f>
        <v>Alta</v>
      </c>
      <c r="I16" s="606">
        <f>IF(H16="","",IF(H16="Muy Baja",0.2,IF(H16="Baja",0.4,IF(H16="Media",0.6,IF(H16="Alta",0.8,IF(H16="Muy Alta",1,))))))</f>
        <v>0.8</v>
      </c>
      <c r="J16" s="636" t="s">
        <v>546</v>
      </c>
      <c r="K16" s="606" t="str">
        <f>IF(NOT(ISERROR(MATCH(J16,'Tabla Impacto'!$B$221:$B$223,0))),'Tabla Impacto'!$F$223&amp;"Por favor no seleccionar los criterios de impacto(Afectación Económica o presupuestal y Pérdida Reputacional)",J16)</f>
        <v xml:space="preserve">     El riesgo afecta la imagen de la entidad a nivel nacional, con efecto publicitarios sostenible a nivel país</v>
      </c>
      <c r="L16" s="618" t="str">
        <f>IF(OR(K16='Tabla Impacto'!$C$11,K16='Tabla Impacto'!$D$11),"Leve",IF(OR(K16='Tabla Impacto'!$C$12,K16='Tabla Impacto'!$D$12),"Menor",IF(OR(K16='Tabla Impacto'!$C$13,K16='Tabla Impacto'!$D$13),"Moderado",IF(OR(K16='Tabla Impacto'!$C$14,K16='Tabla Impacto'!$D$14),"Mayor",IF(OR(K16='Tabla Impacto'!$C$15,K16='Tabla Impacto'!$D$15),"Catastrófico","")))))</f>
        <v>Catastrófico</v>
      </c>
      <c r="M16" s="606">
        <f>IF(L16="","",IF(L16="Leve",0.2,IF(L16="Menor",0.4,IF(L16="Moderado",0.6,IF(L16="Mayor",0.8,IF(L16="Catastrófico",1,))))))</f>
        <v>1</v>
      </c>
      <c r="N16" s="60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Extremo</v>
      </c>
      <c r="O16" s="396">
        <v>1</v>
      </c>
      <c r="P16" s="441" t="s">
        <v>567</v>
      </c>
      <c r="Q16" s="381" t="str">
        <f t="shared" si="0"/>
        <v>Probabilidad</v>
      </c>
      <c r="R16" s="382" t="s">
        <v>555</v>
      </c>
      <c r="S16" s="382" t="s">
        <v>549</v>
      </c>
      <c r="T16" s="383" t="str">
        <f t="shared" si="1"/>
        <v>30%</v>
      </c>
      <c r="U16" s="382" t="s">
        <v>550</v>
      </c>
      <c r="V16" s="382" t="s">
        <v>551</v>
      </c>
      <c r="W16" s="382" t="s">
        <v>552</v>
      </c>
      <c r="X16" s="391">
        <f>IFERROR(IF(Q16="Probabilidad",(I16-(+I16*T16)),IF(Q16="Impacto",I16,"")),"")</f>
        <v>0.56000000000000005</v>
      </c>
      <c r="Y16" s="385" t="str">
        <f>IFERROR(IF(X16="","",IF(X16&lt;=0.2,"Muy Baja",IF(X16&lt;=0.4,"Baja",IF(X16&lt;=0.6,"Media",IF(X16&lt;=0.8,"Alta","Muy Alta"))))),"")</f>
        <v>Media</v>
      </c>
      <c r="Z16" s="386">
        <f t="shared" si="2"/>
        <v>0.56000000000000005</v>
      </c>
      <c r="AA16" s="385" t="str">
        <f>IFERROR(IF(AB16="","",IF(AB16&lt;=0.2,"Leve",IF(AB16&lt;=0.4,"Menor",IF(AB16&lt;=0.6,"Moderado",IF(AB16&lt;=0.8,"Mayor","Catastrófico"))))),"")</f>
        <v>Catastrófico</v>
      </c>
      <c r="AB16" s="386">
        <f>IFERROR(IF(Q16="Impacto",(M16-(+M16*T16)),IF(Q16="Probabilidad",M16,"")),"")</f>
        <v>1</v>
      </c>
      <c r="AC16" s="387" t="str">
        <f t="shared" si="3"/>
        <v>Extremo</v>
      </c>
      <c r="AD16" s="388"/>
      <c r="AE16" s="380"/>
      <c r="AF16" s="389"/>
      <c r="AG16" s="442"/>
      <c r="AH16" s="442"/>
      <c r="AI16" s="449"/>
      <c r="AJ16" s="446"/>
      <c r="AK16" s="443" t="s">
        <v>568</v>
      </c>
      <c r="AL16" s="443"/>
      <c r="AM16" s="389"/>
    </row>
    <row r="17" spans="1:68" ht="196.5" customHeight="1" x14ac:dyDescent="0.3">
      <c r="A17" s="610"/>
      <c r="B17" s="613"/>
      <c r="C17" s="613"/>
      <c r="D17" s="613"/>
      <c r="E17" s="613"/>
      <c r="F17" s="613"/>
      <c r="G17" s="616"/>
      <c r="H17" s="619"/>
      <c r="I17" s="607"/>
      <c r="J17" s="637"/>
      <c r="K17" s="607">
        <f>IF(NOT(ISERROR(MATCH(J17,_xlfn.ANCHORARRAY(E28),0))),I30&amp;"Por favor no seleccionar los criterios de impacto",J17)</f>
        <v>0</v>
      </c>
      <c r="L17" s="619"/>
      <c r="M17" s="607"/>
      <c r="N17" s="604"/>
      <c r="O17" s="396">
        <v>2</v>
      </c>
      <c r="P17" s="441" t="s">
        <v>569</v>
      </c>
      <c r="Q17" s="381" t="str">
        <f t="shared" si="0"/>
        <v>Probabilidad</v>
      </c>
      <c r="R17" s="382" t="s">
        <v>555</v>
      </c>
      <c r="S17" s="382" t="s">
        <v>549</v>
      </c>
      <c r="T17" s="383" t="str">
        <f t="shared" si="1"/>
        <v>30%</v>
      </c>
      <c r="U17" s="382" t="s">
        <v>550</v>
      </c>
      <c r="V17" s="382" t="s">
        <v>551</v>
      </c>
      <c r="W17" s="382" t="s">
        <v>552</v>
      </c>
      <c r="X17" s="391">
        <f>IFERROR(IF(AND(Q16="Probabilidad",Q17="Probabilidad"),(Z16-(+Z16*T17)),IF(Q17="Probabilidad",(I16-(+I16*T17)),IF(Q17="Impacto",Z16,""))),"")</f>
        <v>0.39200000000000002</v>
      </c>
      <c r="Y17" s="385" t="str">
        <f t="shared" si="4"/>
        <v>Baja</v>
      </c>
      <c r="Z17" s="386">
        <f t="shared" si="2"/>
        <v>0.39200000000000002</v>
      </c>
      <c r="AA17" s="385" t="str">
        <f t="shared" si="5"/>
        <v>Catastrófico</v>
      </c>
      <c r="AB17" s="386">
        <f>IFERROR(IF(AND(Q16="Impacto",Q17="Impacto"),(AB16-(+AB16*T17)),IF(Q17="Impacto",(M16-(+M16*T17)),IF(Q17="Probabilidad",AB16,""))),"")</f>
        <v>1</v>
      </c>
      <c r="AC17" s="387" t="str">
        <f t="shared" si="3"/>
        <v>Extremo</v>
      </c>
      <c r="AD17" s="388" t="s">
        <v>558</v>
      </c>
      <c r="AE17" s="380" t="s">
        <v>570</v>
      </c>
      <c r="AF17" s="389" t="s">
        <v>560</v>
      </c>
      <c r="AG17" s="442">
        <v>45658</v>
      </c>
      <c r="AH17" s="442">
        <v>45838</v>
      </c>
      <c r="AI17" s="448" t="s">
        <v>571</v>
      </c>
      <c r="AJ17" s="446" t="s">
        <v>562</v>
      </c>
      <c r="AK17" s="444" t="s">
        <v>572</v>
      </c>
      <c r="AL17" s="447"/>
      <c r="AM17" s="389"/>
    </row>
    <row r="18" spans="1:68" ht="21.75" customHeight="1" x14ac:dyDescent="0.3">
      <c r="A18" s="610"/>
      <c r="B18" s="613"/>
      <c r="C18" s="613"/>
      <c r="D18" s="613"/>
      <c r="E18" s="613"/>
      <c r="F18" s="613"/>
      <c r="G18" s="616"/>
      <c r="H18" s="619"/>
      <c r="I18" s="607"/>
      <c r="J18" s="637"/>
      <c r="K18" s="607">
        <f>IF(NOT(ISERROR(MATCH(J18,_xlfn.ANCHORARRAY(E29),0))),I31&amp;"Por favor no seleccionar los criterios de impacto",J18)</f>
        <v>0</v>
      </c>
      <c r="L18" s="619"/>
      <c r="M18" s="607"/>
      <c r="N18" s="604"/>
      <c r="O18" s="396">
        <v>3</v>
      </c>
      <c r="P18" s="380"/>
      <c r="Q18" s="381" t="str">
        <f t="shared" si="0"/>
        <v/>
      </c>
      <c r="R18" s="382"/>
      <c r="S18" s="382"/>
      <c r="T18" s="383" t="str">
        <f t="shared" si="1"/>
        <v/>
      </c>
      <c r="U18" s="382"/>
      <c r="V18" s="382"/>
      <c r="W18" s="382"/>
      <c r="X18" s="391" t="str">
        <f>IFERROR(IF(AND(Q17="Probabilidad",Q18="Probabilidad"),(Z17-(+Z17*T18)),IF(AND(Q17="Impacto",Q18="Probabilidad"),(Z16-(+Z16*T18)),IF(Q18="Impacto",Z17,""))),"")</f>
        <v/>
      </c>
      <c r="Y18" s="385" t="str">
        <f t="shared" si="4"/>
        <v/>
      </c>
      <c r="Z18" s="386" t="str">
        <f t="shared" si="2"/>
        <v/>
      </c>
      <c r="AA18" s="385" t="str">
        <f t="shared" si="5"/>
        <v/>
      </c>
      <c r="AB18" s="386" t="str">
        <f>IFERROR(IF(AND(Q17="Impacto",Q18="Impacto"),(AB17-(+AB17*T18)),IF(AND(Q17="Probabilidad",Q18="Impacto"),(AB16-(+AB16*T18)),IF(Q18="Probabilidad",AB17,""))),"")</f>
        <v/>
      </c>
      <c r="AC18" s="387" t="str">
        <f t="shared" si="3"/>
        <v/>
      </c>
      <c r="AD18" s="388"/>
      <c r="AE18" s="389"/>
      <c r="AF18" s="390"/>
      <c r="AG18" s="442"/>
      <c r="AH18" s="442"/>
      <c r="AI18" s="449"/>
      <c r="AJ18" s="446"/>
      <c r="AK18" s="446"/>
      <c r="AL18" s="446"/>
      <c r="AM18" s="389"/>
    </row>
    <row r="19" spans="1:68" ht="29.25" customHeight="1" x14ac:dyDescent="0.3">
      <c r="A19" s="610"/>
      <c r="B19" s="613"/>
      <c r="C19" s="613"/>
      <c r="D19" s="613"/>
      <c r="E19" s="613"/>
      <c r="F19" s="613"/>
      <c r="G19" s="616"/>
      <c r="H19" s="619"/>
      <c r="I19" s="607"/>
      <c r="J19" s="637"/>
      <c r="K19" s="607">
        <f>IF(NOT(ISERROR(MATCH(J19,_xlfn.ANCHORARRAY(E30),0))),I32&amp;"Por favor no seleccionar los criterios de impacto",J19)</f>
        <v>0</v>
      </c>
      <c r="L19" s="619"/>
      <c r="M19" s="607"/>
      <c r="N19" s="604"/>
      <c r="O19" s="396">
        <v>4</v>
      </c>
      <c r="P19" s="393"/>
      <c r="Q19" s="381" t="str">
        <f t="shared" si="0"/>
        <v/>
      </c>
      <c r="R19" s="382"/>
      <c r="S19" s="382"/>
      <c r="T19" s="383" t="str">
        <f t="shared" si="1"/>
        <v/>
      </c>
      <c r="U19" s="382"/>
      <c r="V19" s="382"/>
      <c r="W19" s="382"/>
      <c r="X19" s="391" t="str">
        <f>IFERROR(IF(AND(Q18="Probabilidad",Q19="Probabilidad"),(Z18-(+Z18*T19)),IF(AND(Q18="Impacto",Q19="Probabilidad"),(Z17-(+Z17*T19)),IF(Q19="Impacto",Z18,""))),"")</f>
        <v/>
      </c>
      <c r="Y19" s="385" t="str">
        <f t="shared" si="4"/>
        <v/>
      </c>
      <c r="Z19" s="386" t="str">
        <f t="shared" si="2"/>
        <v/>
      </c>
      <c r="AA19" s="385" t="str">
        <f t="shared" si="5"/>
        <v/>
      </c>
      <c r="AB19" s="386" t="str">
        <f>IFERROR(IF(AND(Q18="Impacto",Q19="Impacto"),(AB18-(+AB18*T19)),IF(AND(Q18="Probabilidad",Q19="Impacto"),(AB17-(+AB17*T19)),IF(Q19="Probabilidad",AB18,""))),"")</f>
        <v/>
      </c>
      <c r="AC19" s="387" t="str">
        <f t="shared" si="3"/>
        <v/>
      </c>
      <c r="AD19" s="388"/>
      <c r="AE19" s="389"/>
      <c r="AF19" s="390"/>
      <c r="AG19" s="442"/>
      <c r="AH19" s="442"/>
      <c r="AI19" s="449"/>
      <c r="AJ19" s="446"/>
      <c r="AK19" s="446"/>
      <c r="AL19" s="446"/>
      <c r="AM19" s="389"/>
    </row>
    <row r="20" spans="1:68" ht="25.5" customHeight="1" x14ac:dyDescent="0.3">
      <c r="A20" s="610"/>
      <c r="B20" s="613"/>
      <c r="C20" s="613"/>
      <c r="D20" s="613"/>
      <c r="E20" s="613"/>
      <c r="F20" s="613"/>
      <c r="G20" s="616"/>
      <c r="H20" s="619"/>
      <c r="I20" s="607"/>
      <c r="J20" s="637"/>
      <c r="K20" s="607">
        <f>IF(NOT(ISERROR(MATCH(J20,_xlfn.ANCHORARRAY(E31),0))),I33&amp;"Por favor no seleccionar los criterios de impacto",J20)</f>
        <v>0</v>
      </c>
      <c r="L20" s="619"/>
      <c r="M20" s="607"/>
      <c r="N20" s="604"/>
      <c r="O20" s="396">
        <v>5</v>
      </c>
      <c r="P20" s="393"/>
      <c r="Q20" s="381" t="str">
        <f t="shared" si="0"/>
        <v/>
      </c>
      <c r="R20" s="382"/>
      <c r="S20" s="382"/>
      <c r="T20" s="383" t="str">
        <f t="shared" si="1"/>
        <v/>
      </c>
      <c r="U20" s="382"/>
      <c r="V20" s="382"/>
      <c r="W20" s="382"/>
      <c r="X20" s="391" t="str">
        <f>IFERROR(IF(AND(Q19="Probabilidad",Q20="Probabilidad"),(Z19-(+Z19*T20)),IF(AND(Q19="Impacto",Q20="Probabilidad"),(Z18-(+Z18*T20)),IF(Q20="Impacto",Z19,""))),"")</f>
        <v/>
      </c>
      <c r="Y20" s="385" t="str">
        <f t="shared" si="4"/>
        <v/>
      </c>
      <c r="Z20" s="386" t="str">
        <f t="shared" si="2"/>
        <v/>
      </c>
      <c r="AA20" s="385" t="str">
        <f t="shared" si="5"/>
        <v/>
      </c>
      <c r="AB20" s="386" t="str">
        <f>IFERROR(IF(AND(Q19="Impacto",Q20="Impacto"),(AB19-(+AB19*T20)),IF(AND(Q19="Probabilidad",Q20="Impacto"),(AB18-(+AB18*T20)),IF(Q20="Probabilidad",AB19,""))),"")</f>
        <v/>
      </c>
      <c r="AC20" s="387" t="str">
        <f t="shared" si="3"/>
        <v/>
      </c>
      <c r="AD20" s="388"/>
      <c r="AE20" s="389"/>
      <c r="AF20" s="390"/>
      <c r="AG20" s="442"/>
      <c r="AH20" s="442"/>
      <c r="AI20" s="449"/>
      <c r="AJ20" s="446"/>
      <c r="AK20" s="446"/>
      <c r="AL20" s="446"/>
      <c r="AM20" s="389"/>
    </row>
    <row r="21" spans="1:68" ht="27" customHeight="1" x14ac:dyDescent="0.3">
      <c r="A21" s="611"/>
      <c r="B21" s="614"/>
      <c r="C21" s="614"/>
      <c r="D21" s="614"/>
      <c r="E21" s="614"/>
      <c r="F21" s="614"/>
      <c r="G21" s="617"/>
      <c r="H21" s="620"/>
      <c r="I21" s="608"/>
      <c r="J21" s="638"/>
      <c r="K21" s="608">
        <f>IF(NOT(ISERROR(MATCH(J21,_xlfn.ANCHORARRAY(E32),0))),I34&amp;"Por favor no seleccionar los criterios de impacto",J21)</f>
        <v>0</v>
      </c>
      <c r="L21" s="620"/>
      <c r="M21" s="608"/>
      <c r="N21" s="605"/>
      <c r="O21" s="396">
        <v>6</v>
      </c>
      <c r="P21" s="393"/>
      <c r="Q21" s="381" t="str">
        <f t="shared" si="0"/>
        <v/>
      </c>
      <c r="R21" s="382"/>
      <c r="S21" s="382"/>
      <c r="T21" s="383" t="str">
        <f t="shared" si="1"/>
        <v/>
      </c>
      <c r="U21" s="382"/>
      <c r="V21" s="382"/>
      <c r="W21" s="382"/>
      <c r="X21" s="391" t="str">
        <f>IFERROR(IF(AND(Q20="Probabilidad",Q21="Probabilidad"),(Z20-(+Z20*T21)),IF(AND(Q20="Impacto",Q21="Probabilidad"),(Z19-(+Z19*T21)),IF(Q21="Impacto",Z20,""))),"")</f>
        <v/>
      </c>
      <c r="Y21" s="385" t="str">
        <f t="shared" si="4"/>
        <v/>
      </c>
      <c r="Z21" s="386" t="str">
        <f t="shared" si="2"/>
        <v/>
      </c>
      <c r="AA21" s="385" t="str">
        <f t="shared" si="5"/>
        <v/>
      </c>
      <c r="AB21" s="386" t="str">
        <f>IFERROR(IF(AND(Q20="Impacto",Q21="Impacto"),(AB20-(+AB20*T21)),IF(AND(Q20="Probabilidad",Q21="Impacto"),(AB19-(+AB19*T21)),IF(Q21="Probabilidad",AB20,""))),"")</f>
        <v/>
      </c>
      <c r="AC21" s="387" t="str">
        <f t="shared" si="3"/>
        <v/>
      </c>
      <c r="AD21" s="388"/>
      <c r="AE21" s="389"/>
      <c r="AF21" s="390"/>
      <c r="AG21" s="442"/>
      <c r="AH21" s="442"/>
      <c r="AI21" s="449"/>
      <c r="AJ21" s="446"/>
      <c r="AK21" s="446"/>
      <c r="AL21" s="446"/>
      <c r="AM21" s="389"/>
    </row>
    <row r="22" spans="1:68" ht="151.5" customHeight="1" x14ac:dyDescent="0.3">
      <c r="A22" s="609">
        <v>3</v>
      </c>
      <c r="B22" s="612"/>
      <c r="C22" s="612"/>
      <c r="D22" s="612"/>
      <c r="E22" s="633"/>
      <c r="F22" s="612"/>
      <c r="G22" s="615"/>
      <c r="H22" s="618" t="str">
        <f>IF(G22&lt;=0,"",IF(G22&lt;=2,"Muy Baja",IF(G22&lt;=24,"Baja",IF(G22&lt;=500,"Media",IF(G22&lt;=5000,"Alta","Muy Alta")))))</f>
        <v/>
      </c>
      <c r="I22" s="606" t="str">
        <f>IF(H22="","",IF(H22="Muy Baja",0.2,IF(H22="Baja",0.4,IF(H22="Media",0.6,IF(H22="Alta",0.8,IF(H22="Muy Alta",1,))))))</f>
        <v/>
      </c>
      <c r="J22" s="636"/>
      <c r="K22" s="606">
        <f>IF(NOT(ISERROR(MATCH(J22,'Tabla Impacto'!$B$221:$B$223,0))),'Tabla Impacto'!$F$223&amp;"Por favor no seleccionar los criterios de impacto(Afectación Económica o presupuestal y Pérdida Reputacional)",J22)</f>
        <v>0</v>
      </c>
      <c r="L22" s="618" t="str">
        <f>IF(OR(K22='Tabla Impacto'!$C$11,K22='Tabla Impacto'!$D$11),"Leve",IF(OR(K22='Tabla Impacto'!$C$12,K22='Tabla Impacto'!$D$12),"Menor",IF(OR(K22='Tabla Impacto'!$C$13,K22='Tabla Impacto'!$D$13),"Moderado",IF(OR(K22='Tabla Impacto'!$C$14,K22='Tabla Impacto'!$D$14),"Mayor",IF(OR(K22='Tabla Impacto'!$C$15,K22='Tabla Impacto'!$D$15),"Catastrófico","")))))</f>
        <v/>
      </c>
      <c r="M22" s="606" t="str">
        <f>IF(L22="","",IF(L22="Leve",0.2,IF(L22="Menor",0.4,IF(L22="Moderado",0.6,IF(L22="Mayor",0.8,IF(L22="Catastrófico",1,))))))</f>
        <v/>
      </c>
      <c r="N22" s="60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96">
        <v>1</v>
      </c>
      <c r="P22" s="393"/>
      <c r="Q22" s="381" t="str">
        <f t="shared" si="0"/>
        <v/>
      </c>
      <c r="R22" s="382"/>
      <c r="S22" s="382"/>
      <c r="T22" s="383" t="str">
        <f t="shared" si="1"/>
        <v/>
      </c>
      <c r="U22" s="382"/>
      <c r="V22" s="382"/>
      <c r="W22" s="382"/>
      <c r="X22" s="384" t="str">
        <f>IFERROR(IF(Q22="Probabilidad",(I22-(+I22*T22)),IF(Q22="Impacto",I22,"")),"")</f>
        <v/>
      </c>
      <c r="Y22" s="385"/>
      <c r="Z22" s="386" t="str">
        <f t="shared" si="2"/>
        <v/>
      </c>
      <c r="AA22" s="385" t="str">
        <f>IFERROR(IF(AB22="","",IF(AB22&lt;=0.2,"Leve",IF(AB22&lt;=0.4,"Menor",IF(AB22&lt;=0.6,"Moderado",IF(AB22&lt;=0.8,"Mayor","Catastrófico"))))),"")</f>
        <v/>
      </c>
      <c r="AB22" s="386" t="str">
        <f>IFERROR(IF(Q22="Impacto",(M22-(+M22*T22)),IF(Q22="Probabilidad",M22,"")),"")</f>
        <v/>
      </c>
      <c r="AC22" s="387" t="str">
        <f t="shared" si="3"/>
        <v/>
      </c>
      <c r="AD22" s="388"/>
      <c r="AE22" s="389"/>
      <c r="AF22" s="390"/>
      <c r="AG22" s="442"/>
      <c r="AH22" s="442"/>
      <c r="AI22" s="449"/>
      <c r="AJ22" s="446"/>
      <c r="AK22" s="446"/>
      <c r="AL22" s="446"/>
      <c r="AM22" s="389"/>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row>
    <row r="23" spans="1:68" ht="151.5" customHeight="1" x14ac:dyDescent="0.3">
      <c r="A23" s="610"/>
      <c r="B23" s="613"/>
      <c r="C23" s="613"/>
      <c r="D23" s="613"/>
      <c r="E23" s="634"/>
      <c r="F23" s="613"/>
      <c r="G23" s="616"/>
      <c r="H23" s="619"/>
      <c r="I23" s="607"/>
      <c r="J23" s="637"/>
      <c r="K23" s="607">
        <f>IF(NOT(ISERROR(MATCH(J23,_xlfn.ANCHORARRAY(E34),0))),I36&amp;"Por favor no seleccionar los criterios de impacto",J23)</f>
        <v>0</v>
      </c>
      <c r="L23" s="619"/>
      <c r="M23" s="607"/>
      <c r="N23" s="604"/>
      <c r="O23" s="396">
        <v>2</v>
      </c>
      <c r="P23" s="393"/>
      <c r="Q23" s="381" t="str">
        <f t="shared" si="0"/>
        <v/>
      </c>
      <c r="R23" s="382"/>
      <c r="S23" s="382"/>
      <c r="T23" s="383" t="str">
        <f t="shared" si="1"/>
        <v/>
      </c>
      <c r="U23" s="382"/>
      <c r="V23" s="382"/>
      <c r="W23" s="382"/>
      <c r="X23" s="394" t="str">
        <f>IFERROR(IF(AND(Q22="Probabilidad",Q23="Probabilidad"),(Z22-(+Z22*T23)),IF(Q23="Probabilidad",(I22-(+I22*T23)),IF(Q23="Impacto",Z22,""))),"")</f>
        <v/>
      </c>
      <c r="Y23" s="385" t="str">
        <f t="shared" si="4"/>
        <v/>
      </c>
      <c r="Z23" s="386" t="str">
        <f t="shared" si="2"/>
        <v/>
      </c>
      <c r="AA23" s="385" t="str">
        <f t="shared" si="5"/>
        <v/>
      </c>
      <c r="AB23" s="386" t="str">
        <f>IFERROR(IF(AND(Q22="Impacto",Q23="Impacto"),(AB22-(+AB22*T23)),IF(Q23="Impacto",(M22-(+M22*T23)),IF(Q23="Probabilidad",AB22,""))),"")</f>
        <v/>
      </c>
      <c r="AC23" s="387" t="str">
        <f t="shared" si="3"/>
        <v/>
      </c>
      <c r="AD23" s="388"/>
      <c r="AE23" s="389"/>
      <c r="AF23" s="390"/>
      <c r="AG23" s="442"/>
      <c r="AH23" s="442"/>
      <c r="AI23" s="449"/>
      <c r="AJ23" s="446"/>
      <c r="AK23" s="446"/>
      <c r="AL23" s="446"/>
      <c r="AM23" s="389"/>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row>
    <row r="24" spans="1:68" ht="151.5" customHeight="1" x14ac:dyDescent="0.3">
      <c r="A24" s="610"/>
      <c r="B24" s="613"/>
      <c r="C24" s="613"/>
      <c r="D24" s="613"/>
      <c r="E24" s="634"/>
      <c r="F24" s="613"/>
      <c r="G24" s="616"/>
      <c r="H24" s="619"/>
      <c r="I24" s="607"/>
      <c r="J24" s="637"/>
      <c r="K24" s="607">
        <f>IF(NOT(ISERROR(MATCH(J24,_xlfn.ANCHORARRAY(E35),0))),I37&amp;"Por favor no seleccionar los criterios de impacto",J24)</f>
        <v>0</v>
      </c>
      <c r="L24" s="619"/>
      <c r="M24" s="607"/>
      <c r="N24" s="604"/>
      <c r="O24" s="396">
        <v>3</v>
      </c>
      <c r="P24" s="380"/>
      <c r="Q24" s="381" t="str">
        <f t="shared" si="0"/>
        <v/>
      </c>
      <c r="R24" s="382"/>
      <c r="S24" s="382"/>
      <c r="T24" s="383" t="str">
        <f t="shared" si="1"/>
        <v/>
      </c>
      <c r="U24" s="382"/>
      <c r="V24" s="382"/>
      <c r="W24" s="382"/>
      <c r="X24" s="384" t="str">
        <f>IFERROR(IF(AND(Q23="Probabilidad",Q24="Probabilidad"),(Z23-(+Z23*T24)),IF(AND(Q23="Impacto",Q24="Probabilidad"),(Z22-(+Z22*T24)),IF(Q24="Impacto",Z23,""))),"")</f>
        <v/>
      </c>
      <c r="Y24" s="385" t="str">
        <f t="shared" si="4"/>
        <v/>
      </c>
      <c r="Z24" s="386" t="str">
        <f t="shared" si="2"/>
        <v/>
      </c>
      <c r="AA24" s="385" t="str">
        <f t="shared" si="5"/>
        <v/>
      </c>
      <c r="AB24" s="386" t="str">
        <f>IFERROR(IF(AND(Q23="Impacto",Q24="Impacto"),(AB23-(+AB23*T24)),IF(AND(Q23="Probabilidad",Q24="Impacto"),(AB22-(+AB22*T24)),IF(Q24="Probabilidad",AB23,""))),"")</f>
        <v/>
      </c>
      <c r="AC24" s="387" t="str">
        <f t="shared" si="3"/>
        <v/>
      </c>
      <c r="AD24" s="388"/>
      <c r="AE24" s="389"/>
      <c r="AF24" s="390"/>
      <c r="AG24" s="442"/>
      <c r="AH24" s="442"/>
      <c r="AI24" s="449"/>
      <c r="AJ24" s="446"/>
      <c r="AK24" s="446"/>
      <c r="AL24" s="446"/>
      <c r="AM24" s="389"/>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row>
    <row r="25" spans="1:68" ht="151.5" customHeight="1" x14ac:dyDescent="0.3">
      <c r="A25" s="610"/>
      <c r="B25" s="613"/>
      <c r="C25" s="613"/>
      <c r="D25" s="613"/>
      <c r="E25" s="634"/>
      <c r="F25" s="613"/>
      <c r="G25" s="616"/>
      <c r="H25" s="619"/>
      <c r="I25" s="607"/>
      <c r="J25" s="637"/>
      <c r="K25" s="607">
        <f>IF(NOT(ISERROR(MATCH(J25,_xlfn.ANCHORARRAY(E36),0))),I38&amp;"Por favor no seleccionar los criterios de impacto",J25)</f>
        <v>0</v>
      </c>
      <c r="L25" s="619"/>
      <c r="M25" s="607"/>
      <c r="N25" s="604"/>
      <c r="O25" s="396">
        <v>4</v>
      </c>
      <c r="P25" s="393"/>
      <c r="Q25" s="381" t="str">
        <f t="shared" si="0"/>
        <v/>
      </c>
      <c r="R25" s="382"/>
      <c r="S25" s="382"/>
      <c r="T25" s="383" t="str">
        <f t="shared" si="1"/>
        <v/>
      </c>
      <c r="U25" s="382"/>
      <c r="V25" s="382"/>
      <c r="W25" s="382"/>
      <c r="X25" s="384" t="str">
        <f>IFERROR(IF(AND(Q24="Probabilidad",Q25="Probabilidad"),(Z24-(+Z24*T25)),IF(AND(Q24="Impacto",Q25="Probabilidad"),(Z23-(+Z23*T25)),IF(Q25="Impacto",Z24,""))),"")</f>
        <v/>
      </c>
      <c r="Y25" s="385" t="str">
        <f t="shared" si="4"/>
        <v/>
      </c>
      <c r="Z25" s="386" t="str">
        <f t="shared" si="2"/>
        <v/>
      </c>
      <c r="AA25" s="385" t="str">
        <f t="shared" si="5"/>
        <v/>
      </c>
      <c r="AB25" s="386" t="str">
        <f>IFERROR(IF(AND(Q24="Impacto",Q25="Impacto"),(AB24-(+AB24*T25)),IF(AND(Q24="Probabilidad",Q25="Impacto"),(AB23-(+AB23*T25)),IF(Q25="Probabilidad",AB24,""))),"")</f>
        <v/>
      </c>
      <c r="AC25" s="387" t="str">
        <f t="shared" si="3"/>
        <v/>
      </c>
      <c r="AD25" s="388"/>
      <c r="AE25" s="389"/>
      <c r="AF25" s="390"/>
      <c r="AG25" s="442"/>
      <c r="AH25" s="442"/>
      <c r="AI25" s="449"/>
      <c r="AJ25" s="446"/>
      <c r="AK25" s="446"/>
      <c r="AL25" s="446"/>
      <c r="AM25" s="389"/>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row>
    <row r="26" spans="1:68" ht="151.5" customHeight="1" x14ac:dyDescent="0.3">
      <c r="A26" s="610"/>
      <c r="B26" s="613"/>
      <c r="C26" s="613"/>
      <c r="D26" s="613"/>
      <c r="E26" s="634"/>
      <c r="F26" s="613"/>
      <c r="G26" s="616"/>
      <c r="H26" s="619"/>
      <c r="I26" s="607"/>
      <c r="J26" s="637"/>
      <c r="K26" s="607">
        <f>IF(NOT(ISERROR(MATCH(J26,_xlfn.ANCHORARRAY(E37),0))),I39&amp;"Por favor no seleccionar los criterios de impacto",J26)</f>
        <v>0</v>
      </c>
      <c r="L26" s="619"/>
      <c r="M26" s="607"/>
      <c r="N26" s="604"/>
      <c r="O26" s="396">
        <v>5</v>
      </c>
      <c r="P26" s="393"/>
      <c r="Q26" s="381" t="str">
        <f t="shared" si="0"/>
        <v/>
      </c>
      <c r="R26" s="382"/>
      <c r="S26" s="382"/>
      <c r="T26" s="383" t="str">
        <f t="shared" si="1"/>
        <v/>
      </c>
      <c r="U26" s="382"/>
      <c r="V26" s="382"/>
      <c r="W26" s="382"/>
      <c r="X26" s="384" t="str">
        <f>IFERROR(IF(AND(Q25="Probabilidad",Q26="Probabilidad"),(Z25-(+Z25*T26)),IF(AND(Q25="Impacto",Q26="Probabilidad"),(Z24-(+Z24*T26)),IF(Q26="Impacto",Z25,""))),"")</f>
        <v/>
      </c>
      <c r="Y26" s="385" t="str">
        <f t="shared" si="4"/>
        <v/>
      </c>
      <c r="Z26" s="386" t="str">
        <f t="shared" si="2"/>
        <v/>
      </c>
      <c r="AA26" s="385" t="str">
        <f t="shared" si="5"/>
        <v/>
      </c>
      <c r="AB26" s="386" t="str">
        <f>IFERROR(IF(AND(Q25="Impacto",Q26="Impacto"),(AB25-(+AB25*T26)),IF(AND(Q25="Probabilidad",Q26="Impacto"),(AB24-(+AB24*T26)),IF(Q26="Probabilidad",AB25,""))),"")</f>
        <v/>
      </c>
      <c r="AC26" s="387" t="str">
        <f t="shared" si="3"/>
        <v/>
      </c>
      <c r="AD26" s="388"/>
      <c r="AE26" s="389"/>
      <c r="AF26" s="390"/>
      <c r="AG26" s="442"/>
      <c r="AH26" s="442"/>
      <c r="AI26" s="449"/>
      <c r="AJ26" s="446"/>
      <c r="AK26" s="446"/>
      <c r="AL26" s="446"/>
      <c r="AM26" s="389"/>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row>
    <row r="27" spans="1:68" ht="151.5" customHeight="1" x14ac:dyDescent="0.3">
      <c r="A27" s="611"/>
      <c r="B27" s="614"/>
      <c r="C27" s="614"/>
      <c r="D27" s="614"/>
      <c r="E27" s="635"/>
      <c r="F27" s="614"/>
      <c r="G27" s="617"/>
      <c r="H27" s="620"/>
      <c r="I27" s="608"/>
      <c r="J27" s="638"/>
      <c r="K27" s="608">
        <f>IF(NOT(ISERROR(MATCH(J27,_xlfn.ANCHORARRAY(E38),0))),I40&amp;"Por favor no seleccionar los criterios de impacto",J27)</f>
        <v>0</v>
      </c>
      <c r="L27" s="620"/>
      <c r="M27" s="608"/>
      <c r="N27" s="605"/>
      <c r="O27" s="396">
        <v>6</v>
      </c>
      <c r="P27" s="393"/>
      <c r="Q27" s="381" t="str">
        <f t="shared" si="0"/>
        <v/>
      </c>
      <c r="R27" s="382"/>
      <c r="S27" s="382"/>
      <c r="T27" s="383" t="str">
        <f t="shared" si="1"/>
        <v/>
      </c>
      <c r="U27" s="382"/>
      <c r="V27" s="382"/>
      <c r="W27" s="382"/>
      <c r="X27" s="384" t="str">
        <f>IFERROR(IF(AND(Q26="Probabilidad",Q27="Probabilidad"),(Z26-(+Z26*T27)),IF(AND(Q26="Impacto",Q27="Probabilidad"),(Z25-(+Z25*T27)),IF(Q27="Impacto",Z26,""))),"")</f>
        <v/>
      </c>
      <c r="Y27" s="385" t="str">
        <f t="shared" si="4"/>
        <v/>
      </c>
      <c r="Z27" s="386" t="str">
        <f t="shared" si="2"/>
        <v/>
      </c>
      <c r="AA27" s="385" t="str">
        <f t="shared" si="5"/>
        <v/>
      </c>
      <c r="AB27" s="386" t="str">
        <f>IFERROR(IF(AND(Q26="Impacto",Q27="Impacto"),(AB26-(+AB26*T27)),IF(AND(Q26="Probabilidad",Q27="Impacto"),(AB25-(+AB25*T27)),IF(Q27="Probabilidad",AB26,""))),"")</f>
        <v/>
      </c>
      <c r="AC27" s="387" t="str">
        <f t="shared" si="3"/>
        <v/>
      </c>
      <c r="AD27" s="388"/>
      <c r="AE27" s="389"/>
      <c r="AF27" s="390"/>
      <c r="AG27" s="442"/>
      <c r="AH27" s="442"/>
      <c r="AI27" s="449"/>
      <c r="AJ27" s="446"/>
      <c r="AK27" s="446"/>
      <c r="AL27" s="446"/>
      <c r="AM27" s="389"/>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row>
    <row r="28" spans="1:68" ht="151.5" customHeight="1" x14ac:dyDescent="0.3">
      <c r="A28" s="609">
        <v>4</v>
      </c>
      <c r="B28" s="612"/>
      <c r="C28" s="612"/>
      <c r="D28" s="612"/>
      <c r="E28" s="633"/>
      <c r="F28" s="612"/>
      <c r="G28" s="615"/>
      <c r="H28" s="618" t="str">
        <f>IF(G28&lt;=0,"",IF(G28&lt;=2,"Muy Baja",IF(G28&lt;=24,"Baja",IF(G28&lt;=500,"Media",IF(G28&lt;=5000,"Alta","Muy Alta")))))</f>
        <v/>
      </c>
      <c r="I28" s="606" t="str">
        <f>IF(H28="","",IF(H28="Muy Baja",0.2,IF(H28="Baja",0.4,IF(H28="Media",0.6,IF(H28="Alta",0.8,IF(H28="Muy Alta",1,))))))</f>
        <v/>
      </c>
      <c r="J28" s="636"/>
      <c r="K28" s="606">
        <f>IF(NOT(ISERROR(MATCH(J28,'Tabla Impacto'!$B$221:$B$223,0))),'Tabla Impacto'!$F$223&amp;"Por favor no seleccionar los criterios de impacto(Afectación Económica o presupuestal y Pérdida Reputacional)",J28)</f>
        <v>0</v>
      </c>
      <c r="L28" s="618" t="str">
        <f>IF(OR(K28='Tabla Impacto'!$C$11,K28='Tabla Impacto'!$D$11),"Leve",IF(OR(K28='Tabla Impacto'!$C$12,K28='Tabla Impacto'!$D$12),"Menor",IF(OR(K28='Tabla Impacto'!$C$13,K28='Tabla Impacto'!$D$13),"Moderado",IF(OR(K28='Tabla Impacto'!$C$14,K28='Tabla Impacto'!$D$14),"Mayor",IF(OR(K28='Tabla Impacto'!$C$15,K28='Tabla Impacto'!$D$15),"Catastrófico","")))))</f>
        <v/>
      </c>
      <c r="M28" s="606" t="str">
        <f>IF(L28="","",IF(L28="Leve",0.2,IF(L28="Menor",0.4,IF(L28="Moderado",0.6,IF(L28="Mayor",0.8,IF(L28="Catastrófico",1,))))))</f>
        <v/>
      </c>
      <c r="N28" s="60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96">
        <v>1</v>
      </c>
      <c r="P28" s="393"/>
      <c r="Q28" s="381" t="str">
        <f t="shared" si="0"/>
        <v/>
      </c>
      <c r="R28" s="382"/>
      <c r="S28" s="382"/>
      <c r="T28" s="383" t="str">
        <f t="shared" si="1"/>
        <v/>
      </c>
      <c r="U28" s="382"/>
      <c r="V28" s="382"/>
      <c r="W28" s="382"/>
      <c r="X28" s="384" t="str">
        <f>IFERROR(IF(Q28="Probabilidad",(I28-(+I28*T28)),IF(Q28="Impacto",I28,"")),"")</f>
        <v/>
      </c>
      <c r="Y28" s="385" t="str">
        <f>IFERROR(IF(X28="","",IF(X28&lt;=0.2,"Muy Baja",IF(X28&lt;=0.4,"Baja",IF(X28&lt;=0.6,"Media",IF(X28&lt;=0.8,"Alta","Muy Alta"))))),"")</f>
        <v/>
      </c>
      <c r="Z28" s="386" t="str">
        <f t="shared" si="2"/>
        <v/>
      </c>
      <c r="AA28" s="385" t="str">
        <f>IFERROR(IF(AB28="","",IF(AB28&lt;=0.2,"Leve",IF(AB28&lt;=0.4,"Menor",IF(AB28&lt;=0.6,"Moderado",IF(AB28&lt;=0.8,"Mayor","Catastrófico"))))),"")</f>
        <v/>
      </c>
      <c r="AB28" s="386" t="str">
        <f>IFERROR(IF(Q28="Impacto",(M28-(+M28*T28)),IF(Q28="Probabilidad",M28,"")),"")</f>
        <v/>
      </c>
      <c r="AC28" s="387" t="str">
        <f t="shared" si="3"/>
        <v/>
      </c>
      <c r="AD28" s="388"/>
      <c r="AE28" s="389"/>
      <c r="AF28" s="390"/>
      <c r="AG28" s="442"/>
      <c r="AH28" s="442"/>
      <c r="AI28" s="449"/>
      <c r="AJ28" s="446"/>
      <c r="AK28" s="446"/>
      <c r="AL28" s="446"/>
      <c r="AM28" s="389"/>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row>
    <row r="29" spans="1:68" ht="151.5" customHeight="1" x14ac:dyDescent="0.3">
      <c r="A29" s="610"/>
      <c r="B29" s="613"/>
      <c r="C29" s="613"/>
      <c r="D29" s="613"/>
      <c r="E29" s="634"/>
      <c r="F29" s="613"/>
      <c r="G29" s="616"/>
      <c r="H29" s="619"/>
      <c r="I29" s="607"/>
      <c r="J29" s="637"/>
      <c r="K29" s="607">
        <f>IF(NOT(ISERROR(MATCH(J29,_xlfn.ANCHORARRAY(E40),0))),I42&amp;"Por favor no seleccionar los criterios de impacto",J29)</f>
        <v>0</v>
      </c>
      <c r="L29" s="619"/>
      <c r="M29" s="607"/>
      <c r="N29" s="604"/>
      <c r="O29" s="396">
        <v>2</v>
      </c>
      <c r="P29" s="393"/>
      <c r="Q29" s="381" t="str">
        <f t="shared" si="0"/>
        <v/>
      </c>
      <c r="R29" s="382"/>
      <c r="S29" s="382"/>
      <c r="T29" s="383" t="str">
        <f t="shared" si="1"/>
        <v/>
      </c>
      <c r="U29" s="382"/>
      <c r="V29" s="382"/>
      <c r="W29" s="382"/>
      <c r="X29" s="384" t="str">
        <f>IFERROR(IF(AND(Q28="Probabilidad",Q29="Probabilidad"),(Z28-(+Z28*T29)),IF(Q29="Probabilidad",(I28-(+I28*T29)),IF(Q29="Impacto",Z28,""))),"")</f>
        <v/>
      </c>
      <c r="Y29" s="385" t="str">
        <f t="shared" si="4"/>
        <v/>
      </c>
      <c r="Z29" s="386" t="str">
        <f t="shared" si="2"/>
        <v/>
      </c>
      <c r="AA29" s="385" t="str">
        <f t="shared" si="5"/>
        <v/>
      </c>
      <c r="AB29" s="386" t="str">
        <f>IFERROR(IF(AND(Q28="Impacto",Q29="Impacto"),(AB28-(+AB28*T29)),IF(Q29="Impacto",(M28-(+M28*T29)),IF(Q29="Probabilidad",AB28,""))),"")</f>
        <v/>
      </c>
      <c r="AC29" s="387" t="str">
        <f t="shared" si="3"/>
        <v/>
      </c>
      <c r="AD29" s="388"/>
      <c r="AE29" s="389"/>
      <c r="AF29" s="390"/>
      <c r="AG29" s="442"/>
      <c r="AH29" s="442"/>
      <c r="AI29" s="449"/>
      <c r="AJ29" s="446"/>
      <c r="AK29" s="446"/>
      <c r="AL29" s="446"/>
      <c r="AM29" s="389"/>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row>
    <row r="30" spans="1:68" ht="151.5" customHeight="1" x14ac:dyDescent="0.3">
      <c r="A30" s="610"/>
      <c r="B30" s="613"/>
      <c r="C30" s="613"/>
      <c r="D30" s="613"/>
      <c r="E30" s="634"/>
      <c r="F30" s="613"/>
      <c r="G30" s="616"/>
      <c r="H30" s="619"/>
      <c r="I30" s="607"/>
      <c r="J30" s="637"/>
      <c r="K30" s="607">
        <f>IF(NOT(ISERROR(MATCH(J30,_xlfn.ANCHORARRAY(E41),0))),I43&amp;"Por favor no seleccionar los criterios de impacto",J30)</f>
        <v>0</v>
      </c>
      <c r="L30" s="619"/>
      <c r="M30" s="607"/>
      <c r="N30" s="604"/>
      <c r="O30" s="396">
        <v>3</v>
      </c>
      <c r="P30" s="380"/>
      <c r="Q30" s="381" t="str">
        <f t="shared" si="0"/>
        <v/>
      </c>
      <c r="R30" s="382"/>
      <c r="S30" s="382"/>
      <c r="T30" s="383" t="str">
        <f t="shared" si="1"/>
        <v/>
      </c>
      <c r="U30" s="382"/>
      <c r="V30" s="382"/>
      <c r="W30" s="382"/>
      <c r="X30" s="384" t="str">
        <f>IFERROR(IF(AND(Q29="Probabilidad",Q30="Probabilidad"),(Z29-(+Z29*T30)),IF(AND(Q29="Impacto",Q30="Probabilidad"),(Z28-(+Z28*T30)),IF(Q30="Impacto",Z29,""))),"")</f>
        <v/>
      </c>
      <c r="Y30" s="385" t="str">
        <f t="shared" si="4"/>
        <v/>
      </c>
      <c r="Z30" s="386" t="str">
        <f t="shared" si="2"/>
        <v/>
      </c>
      <c r="AA30" s="385" t="str">
        <f t="shared" si="5"/>
        <v/>
      </c>
      <c r="AB30" s="386" t="str">
        <f>IFERROR(IF(AND(Q29="Impacto",Q30="Impacto"),(AB29-(+AB29*T30)),IF(AND(Q29="Probabilidad",Q30="Impacto"),(AB28-(+AB28*T30)),IF(Q30="Probabilidad",AB29,""))),"")</f>
        <v/>
      </c>
      <c r="AC30" s="387" t="str">
        <f t="shared" si="3"/>
        <v/>
      </c>
      <c r="AD30" s="388"/>
      <c r="AE30" s="389"/>
      <c r="AF30" s="390"/>
      <c r="AG30" s="442"/>
      <c r="AH30" s="442"/>
      <c r="AI30" s="449"/>
      <c r="AJ30" s="446"/>
      <c r="AK30" s="446"/>
      <c r="AL30" s="446"/>
      <c r="AM30" s="389"/>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row>
    <row r="31" spans="1:68" ht="151.5" customHeight="1" x14ac:dyDescent="0.3">
      <c r="A31" s="610"/>
      <c r="B31" s="613"/>
      <c r="C31" s="613"/>
      <c r="D31" s="613"/>
      <c r="E31" s="634"/>
      <c r="F31" s="613"/>
      <c r="G31" s="616"/>
      <c r="H31" s="619"/>
      <c r="I31" s="607"/>
      <c r="J31" s="637"/>
      <c r="K31" s="607">
        <f>IF(NOT(ISERROR(MATCH(J31,_xlfn.ANCHORARRAY(E42),0))),I44&amp;"Por favor no seleccionar los criterios de impacto",J31)</f>
        <v>0</v>
      </c>
      <c r="L31" s="619"/>
      <c r="M31" s="607"/>
      <c r="N31" s="604"/>
      <c r="O31" s="396">
        <v>4</v>
      </c>
      <c r="P31" s="393"/>
      <c r="Q31" s="381" t="str">
        <f t="shared" si="0"/>
        <v/>
      </c>
      <c r="R31" s="382"/>
      <c r="S31" s="382"/>
      <c r="T31" s="383" t="str">
        <f t="shared" si="1"/>
        <v/>
      </c>
      <c r="U31" s="382"/>
      <c r="V31" s="382"/>
      <c r="W31" s="382"/>
      <c r="X31" s="384" t="str">
        <f>IFERROR(IF(AND(Q30="Probabilidad",Q31="Probabilidad"),(Z30-(+Z30*T31)),IF(AND(Q30="Impacto",Q31="Probabilidad"),(Z29-(+Z29*T31)),IF(Q31="Impacto",Z30,""))),"")</f>
        <v/>
      </c>
      <c r="Y31" s="385" t="str">
        <f t="shared" si="4"/>
        <v/>
      </c>
      <c r="Z31" s="386" t="str">
        <f t="shared" si="2"/>
        <v/>
      </c>
      <c r="AA31" s="385" t="str">
        <f t="shared" si="5"/>
        <v/>
      </c>
      <c r="AB31" s="386" t="str">
        <f>IFERROR(IF(AND(Q30="Impacto",Q31="Impacto"),(AB30-(+AB30*T31)),IF(AND(Q30="Probabilidad",Q31="Impacto"),(AB29-(+AB29*T31)),IF(Q31="Probabilidad",AB30,""))),"")</f>
        <v/>
      </c>
      <c r="AC31" s="387" t="str">
        <f t="shared" si="3"/>
        <v/>
      </c>
      <c r="AD31" s="388"/>
      <c r="AE31" s="389"/>
      <c r="AF31" s="390"/>
      <c r="AG31" s="442"/>
      <c r="AH31" s="442"/>
      <c r="AI31" s="449"/>
      <c r="AJ31" s="446"/>
      <c r="AK31" s="446"/>
      <c r="AL31" s="446"/>
      <c r="AM31" s="389"/>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row>
    <row r="32" spans="1:68" ht="151.5" customHeight="1" x14ac:dyDescent="0.3">
      <c r="A32" s="610"/>
      <c r="B32" s="613"/>
      <c r="C32" s="613"/>
      <c r="D32" s="613"/>
      <c r="E32" s="634"/>
      <c r="F32" s="613"/>
      <c r="G32" s="616"/>
      <c r="H32" s="619"/>
      <c r="I32" s="607"/>
      <c r="J32" s="637"/>
      <c r="K32" s="607">
        <f>IF(NOT(ISERROR(MATCH(J32,_xlfn.ANCHORARRAY(E43),0))),I45&amp;"Por favor no seleccionar los criterios de impacto",J32)</f>
        <v>0</v>
      </c>
      <c r="L32" s="619"/>
      <c r="M32" s="607"/>
      <c r="N32" s="604"/>
      <c r="O32" s="396">
        <v>5</v>
      </c>
      <c r="P32" s="393"/>
      <c r="Q32" s="381" t="str">
        <f t="shared" si="0"/>
        <v/>
      </c>
      <c r="R32" s="382"/>
      <c r="S32" s="382"/>
      <c r="T32" s="383" t="str">
        <f t="shared" si="1"/>
        <v/>
      </c>
      <c r="U32" s="382"/>
      <c r="V32" s="382"/>
      <c r="W32" s="382"/>
      <c r="X32" s="394" t="str">
        <f>IFERROR(IF(AND(Q31="Probabilidad",Q32="Probabilidad"),(Z31-(+Z31*T32)),IF(AND(Q31="Impacto",Q32="Probabilidad"),(Z30-(+Z30*T32)),IF(Q32="Impacto",Z31,""))),"")</f>
        <v/>
      </c>
      <c r="Y32" s="385" t="str">
        <f>IFERROR(IF(X32="","",IF(X32&lt;=0.2,"Muy Baja",IF(X32&lt;=0.4,"Baja",IF(X32&lt;=0.6,"Media",IF(X32&lt;=0.8,"Alta","Muy Alta"))))),"")</f>
        <v/>
      </c>
      <c r="Z32" s="386" t="str">
        <f t="shared" si="2"/>
        <v/>
      </c>
      <c r="AA32" s="385" t="str">
        <f t="shared" si="5"/>
        <v/>
      </c>
      <c r="AB32" s="386" t="str">
        <f>IFERROR(IF(AND(Q31="Impacto",Q32="Impacto"),(AB31-(+AB31*T32)),IF(AND(Q31="Probabilidad",Q32="Impacto"),(AB30-(+AB30*T32)),IF(Q32="Probabilidad",AB31,""))),"")</f>
        <v/>
      </c>
      <c r="AC32" s="387" t="str">
        <f t="shared" si="3"/>
        <v/>
      </c>
      <c r="AD32" s="388"/>
      <c r="AE32" s="389"/>
      <c r="AF32" s="390"/>
      <c r="AG32" s="442"/>
      <c r="AH32" s="442"/>
      <c r="AI32" s="449"/>
      <c r="AJ32" s="446"/>
      <c r="AK32" s="446"/>
      <c r="AL32" s="446"/>
      <c r="AM32" s="389"/>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row>
    <row r="33" spans="1:68" ht="151.5" customHeight="1" x14ac:dyDescent="0.3">
      <c r="A33" s="611"/>
      <c r="B33" s="614"/>
      <c r="C33" s="614"/>
      <c r="D33" s="614"/>
      <c r="E33" s="635"/>
      <c r="F33" s="614"/>
      <c r="G33" s="617"/>
      <c r="H33" s="620"/>
      <c r="I33" s="608"/>
      <c r="J33" s="638"/>
      <c r="K33" s="608">
        <f>IF(NOT(ISERROR(MATCH(J33,_xlfn.ANCHORARRAY(E44),0))),I46&amp;"Por favor no seleccionar los criterios de impacto",J33)</f>
        <v>0</v>
      </c>
      <c r="L33" s="620"/>
      <c r="M33" s="608"/>
      <c r="N33" s="605"/>
      <c r="O33" s="396">
        <v>6</v>
      </c>
      <c r="P33" s="393"/>
      <c r="Q33" s="381" t="str">
        <f t="shared" si="0"/>
        <v/>
      </c>
      <c r="R33" s="382"/>
      <c r="S33" s="382"/>
      <c r="T33" s="383" t="str">
        <f t="shared" si="1"/>
        <v/>
      </c>
      <c r="U33" s="382"/>
      <c r="V33" s="382"/>
      <c r="W33" s="382"/>
      <c r="X33" s="384" t="str">
        <f>IFERROR(IF(AND(Q32="Probabilidad",Q33="Probabilidad"),(Z32-(+Z32*T33)),IF(AND(Q32="Impacto",Q33="Probabilidad"),(Z31-(+Z31*T33)),IF(Q33="Impacto",Z32,""))),"")</f>
        <v/>
      </c>
      <c r="Y33" s="385" t="str">
        <f t="shared" si="4"/>
        <v/>
      </c>
      <c r="Z33" s="386" t="str">
        <f t="shared" si="2"/>
        <v/>
      </c>
      <c r="AA33" s="385" t="str">
        <f t="shared" si="5"/>
        <v/>
      </c>
      <c r="AB33" s="386" t="str">
        <f>IFERROR(IF(AND(Q32="Impacto",Q33="Impacto"),(AB32-(+AB32*T33)),IF(AND(Q32="Probabilidad",Q33="Impacto"),(AB31-(+AB31*T33)),IF(Q33="Probabilidad",AB32,""))),"")</f>
        <v/>
      </c>
      <c r="AC33" s="387" t="str">
        <f t="shared" si="3"/>
        <v/>
      </c>
      <c r="AD33" s="388"/>
      <c r="AE33" s="389"/>
      <c r="AF33" s="390"/>
      <c r="AG33" s="442"/>
      <c r="AH33" s="442"/>
      <c r="AI33" s="449"/>
      <c r="AJ33" s="446"/>
      <c r="AK33" s="446"/>
      <c r="AL33" s="446"/>
      <c r="AM33" s="389"/>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row>
    <row r="34" spans="1:68" ht="151.5" customHeight="1" x14ac:dyDescent="0.3">
      <c r="A34" s="609">
        <v>5</v>
      </c>
      <c r="B34" s="612"/>
      <c r="C34" s="612"/>
      <c r="D34" s="612"/>
      <c r="E34" s="633"/>
      <c r="F34" s="612"/>
      <c r="G34" s="615"/>
      <c r="H34" s="618" t="str">
        <f>IF(G34&lt;=0,"",IF(G34&lt;=2,"Muy Baja",IF(G34&lt;=24,"Baja",IF(G34&lt;=500,"Media",IF(G34&lt;=5000,"Alta","Muy Alta")))))</f>
        <v/>
      </c>
      <c r="I34" s="606" t="str">
        <f>IF(H34="","",IF(H34="Muy Baja",0.2,IF(H34="Baja",0.4,IF(H34="Media",0.6,IF(H34="Alta",0.8,IF(H34="Muy Alta",1,))))))</f>
        <v/>
      </c>
      <c r="J34" s="636"/>
      <c r="K34" s="606">
        <f>IF(NOT(ISERROR(MATCH(J34,'Tabla Impacto'!$B$221:$B$223,0))),'Tabla Impacto'!$F$223&amp;"Por favor no seleccionar los criterios de impacto(Afectación Económica o presupuestal y Pérdida Reputacional)",J34)</f>
        <v>0</v>
      </c>
      <c r="L34" s="618" t="str">
        <f>IF(OR(K34='Tabla Impacto'!$C$11,K34='Tabla Impacto'!$D$11),"Leve",IF(OR(K34='Tabla Impacto'!$C$12,K34='Tabla Impacto'!$D$12),"Menor",IF(OR(K34='Tabla Impacto'!$C$13,K34='Tabla Impacto'!$D$13),"Moderado",IF(OR(K34='Tabla Impacto'!$C$14,K34='Tabla Impacto'!$D$14),"Mayor",IF(OR(K34='Tabla Impacto'!$C$15,K34='Tabla Impacto'!$D$15),"Catastrófico","")))))</f>
        <v/>
      </c>
      <c r="M34" s="606" t="str">
        <f>IF(L34="","",IF(L34="Leve",0.2,IF(L34="Menor",0.4,IF(L34="Moderado",0.6,IF(L34="Mayor",0.8,IF(L34="Catastrófico",1,))))))</f>
        <v/>
      </c>
      <c r="N34" s="60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96">
        <v>1</v>
      </c>
      <c r="P34" s="393"/>
      <c r="Q34" s="381" t="str">
        <f t="shared" si="0"/>
        <v/>
      </c>
      <c r="R34" s="382"/>
      <c r="S34" s="382"/>
      <c r="T34" s="383" t="str">
        <f t="shared" si="1"/>
        <v/>
      </c>
      <c r="U34" s="382"/>
      <c r="V34" s="382"/>
      <c r="W34" s="382"/>
      <c r="X34" s="384" t="str">
        <f>IFERROR(IF(Q34="Probabilidad",(I34-(+I34*T34)),IF(Q34="Impacto",I34,"")),"")</f>
        <v/>
      </c>
      <c r="Y34" s="385" t="str">
        <f>IFERROR(IF(X34="","",IF(X34&lt;=0.2,"Muy Baja",IF(X34&lt;=0.4,"Baja",IF(X34&lt;=0.6,"Media",IF(X34&lt;=0.8,"Alta","Muy Alta"))))),"")</f>
        <v/>
      </c>
      <c r="Z34" s="386" t="str">
        <f t="shared" si="2"/>
        <v/>
      </c>
      <c r="AA34" s="385" t="str">
        <f>IFERROR(IF(AB34="","",IF(AB34&lt;=0.2,"Leve",IF(AB34&lt;=0.4,"Menor",IF(AB34&lt;=0.6,"Moderado",IF(AB34&lt;=0.8,"Mayor","Catastrófico"))))),"")</f>
        <v/>
      </c>
      <c r="AB34" s="386" t="str">
        <f>IFERROR(IF(Q34="Impacto",(M34-(+M34*T34)),IF(Q34="Probabilidad",M34,"")),"")</f>
        <v/>
      </c>
      <c r="AC34" s="387" t="str">
        <f t="shared" si="3"/>
        <v/>
      </c>
      <c r="AD34" s="388"/>
      <c r="AE34" s="389"/>
      <c r="AF34" s="390"/>
      <c r="AG34" s="442"/>
      <c r="AH34" s="442"/>
      <c r="AI34" s="449"/>
      <c r="AJ34" s="446"/>
      <c r="AK34" s="446"/>
      <c r="AL34" s="446"/>
      <c r="AM34" s="389"/>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row>
    <row r="35" spans="1:68" ht="151.5" customHeight="1" x14ac:dyDescent="0.3">
      <c r="A35" s="610"/>
      <c r="B35" s="613"/>
      <c r="C35" s="613"/>
      <c r="D35" s="613"/>
      <c r="E35" s="634"/>
      <c r="F35" s="613"/>
      <c r="G35" s="616"/>
      <c r="H35" s="619"/>
      <c r="I35" s="607"/>
      <c r="J35" s="637"/>
      <c r="K35" s="607">
        <f>IF(NOT(ISERROR(MATCH(J35,_xlfn.ANCHORARRAY(E46),0))),I48&amp;"Por favor no seleccionar los criterios de impacto",J35)</f>
        <v>0</v>
      </c>
      <c r="L35" s="619"/>
      <c r="M35" s="607"/>
      <c r="N35" s="604"/>
      <c r="O35" s="396">
        <v>2</v>
      </c>
      <c r="P35" s="393"/>
      <c r="Q35" s="381" t="str">
        <f t="shared" si="0"/>
        <v/>
      </c>
      <c r="R35" s="382"/>
      <c r="S35" s="382"/>
      <c r="T35" s="383" t="str">
        <f t="shared" si="1"/>
        <v/>
      </c>
      <c r="U35" s="382"/>
      <c r="V35" s="382"/>
      <c r="W35" s="382"/>
      <c r="X35" s="384" t="str">
        <f>IFERROR(IF(AND(Q34="Probabilidad",Q35="Probabilidad"),(Z34-(+Z34*T35)),IF(Q35="Probabilidad",(I34-(+I34*T35)),IF(Q35="Impacto",Z34,""))),"")</f>
        <v/>
      </c>
      <c r="Y35" s="385" t="str">
        <f t="shared" si="4"/>
        <v/>
      </c>
      <c r="Z35" s="386" t="str">
        <f t="shared" si="2"/>
        <v/>
      </c>
      <c r="AA35" s="385" t="str">
        <f t="shared" si="5"/>
        <v/>
      </c>
      <c r="AB35" s="386" t="str">
        <f>IFERROR(IF(AND(Q34="Impacto",Q35="Impacto"),(AB34-(+AB34*T35)),IF(Q35="Impacto",(M34-(+M34*T35)),IF(Q35="Probabilidad",AB34,""))),"")</f>
        <v/>
      </c>
      <c r="AC35" s="387" t="str">
        <f t="shared" si="3"/>
        <v/>
      </c>
      <c r="AD35" s="388"/>
      <c r="AE35" s="389"/>
      <c r="AF35" s="390"/>
      <c r="AG35" s="442"/>
      <c r="AH35" s="442"/>
      <c r="AI35" s="449"/>
      <c r="AJ35" s="446"/>
      <c r="AK35" s="446"/>
      <c r="AL35" s="446"/>
      <c r="AM35" s="389"/>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row>
    <row r="36" spans="1:68" ht="151.5" customHeight="1" x14ac:dyDescent="0.3">
      <c r="A36" s="610"/>
      <c r="B36" s="613"/>
      <c r="C36" s="613"/>
      <c r="D36" s="613"/>
      <c r="E36" s="634"/>
      <c r="F36" s="613"/>
      <c r="G36" s="616"/>
      <c r="H36" s="619"/>
      <c r="I36" s="607"/>
      <c r="J36" s="637"/>
      <c r="K36" s="607">
        <f>IF(NOT(ISERROR(MATCH(J36,_xlfn.ANCHORARRAY(E47),0))),I49&amp;"Por favor no seleccionar los criterios de impacto",J36)</f>
        <v>0</v>
      </c>
      <c r="L36" s="619"/>
      <c r="M36" s="607"/>
      <c r="N36" s="604"/>
      <c r="O36" s="396">
        <v>3</v>
      </c>
      <c r="P36" s="380"/>
      <c r="Q36" s="381" t="str">
        <f t="shared" si="0"/>
        <v/>
      </c>
      <c r="R36" s="382"/>
      <c r="S36" s="382"/>
      <c r="T36" s="383" t="str">
        <f t="shared" si="1"/>
        <v/>
      </c>
      <c r="U36" s="382"/>
      <c r="V36" s="382"/>
      <c r="W36" s="382"/>
      <c r="X36" s="384" t="str">
        <f>IFERROR(IF(AND(Q35="Probabilidad",Q36="Probabilidad"),(Z35-(+Z35*T36)),IF(AND(Q35="Impacto",Q36="Probabilidad"),(Z34-(+Z34*T36)),IF(Q36="Impacto",Z35,""))),"")</f>
        <v/>
      </c>
      <c r="Y36" s="385" t="str">
        <f t="shared" si="4"/>
        <v/>
      </c>
      <c r="Z36" s="386" t="str">
        <f t="shared" si="2"/>
        <v/>
      </c>
      <c r="AA36" s="385" t="str">
        <f t="shared" si="5"/>
        <v/>
      </c>
      <c r="AB36" s="386" t="str">
        <f>IFERROR(IF(AND(Q35="Impacto",Q36="Impacto"),(AB35-(+AB35*T36)),IF(AND(Q35="Probabilidad",Q36="Impacto"),(AB34-(+AB34*T36)),IF(Q36="Probabilidad",AB35,""))),"")</f>
        <v/>
      </c>
      <c r="AC36" s="387" t="str">
        <f t="shared" si="3"/>
        <v/>
      </c>
      <c r="AD36" s="388"/>
      <c r="AE36" s="389"/>
      <c r="AF36" s="390"/>
      <c r="AG36" s="442"/>
      <c r="AH36" s="442"/>
      <c r="AI36" s="449"/>
      <c r="AJ36" s="446"/>
      <c r="AK36" s="446"/>
      <c r="AL36" s="446"/>
      <c r="AM36" s="389"/>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row>
    <row r="37" spans="1:68" ht="151.5" customHeight="1" x14ac:dyDescent="0.3">
      <c r="A37" s="610"/>
      <c r="B37" s="613"/>
      <c r="C37" s="613"/>
      <c r="D37" s="613"/>
      <c r="E37" s="634"/>
      <c r="F37" s="613"/>
      <c r="G37" s="616"/>
      <c r="H37" s="619"/>
      <c r="I37" s="607"/>
      <c r="J37" s="637"/>
      <c r="K37" s="607">
        <f>IF(NOT(ISERROR(MATCH(J37,_xlfn.ANCHORARRAY(E48),0))),I50&amp;"Por favor no seleccionar los criterios de impacto",J37)</f>
        <v>0</v>
      </c>
      <c r="L37" s="619"/>
      <c r="M37" s="607"/>
      <c r="N37" s="604"/>
      <c r="O37" s="396">
        <v>4</v>
      </c>
      <c r="P37" s="393"/>
      <c r="Q37" s="381" t="str">
        <f t="shared" si="0"/>
        <v/>
      </c>
      <c r="R37" s="382"/>
      <c r="S37" s="382"/>
      <c r="T37" s="383" t="str">
        <f t="shared" si="1"/>
        <v/>
      </c>
      <c r="U37" s="382"/>
      <c r="V37" s="382"/>
      <c r="W37" s="382"/>
      <c r="X37" s="384" t="str">
        <f>IFERROR(IF(AND(Q36="Probabilidad",Q37="Probabilidad"),(Z36-(+Z36*T37)),IF(AND(Q36="Impacto",Q37="Probabilidad"),(Z35-(+Z35*T37)),IF(Q37="Impacto",Z36,""))),"")</f>
        <v/>
      </c>
      <c r="Y37" s="385" t="str">
        <f t="shared" si="4"/>
        <v/>
      </c>
      <c r="Z37" s="386" t="str">
        <f t="shared" si="2"/>
        <v/>
      </c>
      <c r="AA37" s="385" t="str">
        <f t="shared" si="5"/>
        <v/>
      </c>
      <c r="AB37" s="386" t="str">
        <f>IFERROR(IF(AND(Q36="Impacto",Q37="Impacto"),(AB36-(+AB36*T37)),IF(AND(Q36="Probabilidad",Q37="Impacto"),(AB35-(+AB35*T37)),IF(Q37="Probabilidad",AB36,""))),"")</f>
        <v/>
      </c>
      <c r="AC37" s="387" t="str">
        <f t="shared" si="3"/>
        <v/>
      </c>
      <c r="AD37" s="388"/>
      <c r="AE37" s="389"/>
      <c r="AF37" s="390"/>
      <c r="AG37" s="442"/>
      <c r="AH37" s="442"/>
      <c r="AI37" s="449"/>
      <c r="AJ37" s="446"/>
      <c r="AK37" s="446"/>
      <c r="AL37" s="446"/>
      <c r="AM37" s="389"/>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row>
    <row r="38" spans="1:68" ht="151.5" customHeight="1" x14ac:dyDescent="0.3">
      <c r="A38" s="610"/>
      <c r="B38" s="613"/>
      <c r="C38" s="613"/>
      <c r="D38" s="613"/>
      <c r="E38" s="634"/>
      <c r="F38" s="613"/>
      <c r="G38" s="616"/>
      <c r="H38" s="619"/>
      <c r="I38" s="607"/>
      <c r="J38" s="637"/>
      <c r="K38" s="607">
        <f>IF(NOT(ISERROR(MATCH(J38,_xlfn.ANCHORARRAY(E49),0))),I51&amp;"Por favor no seleccionar los criterios de impacto",J38)</f>
        <v>0</v>
      </c>
      <c r="L38" s="619"/>
      <c r="M38" s="607"/>
      <c r="N38" s="604"/>
      <c r="O38" s="396">
        <v>5</v>
      </c>
      <c r="P38" s="393"/>
      <c r="Q38" s="381" t="str">
        <f t="shared" si="0"/>
        <v/>
      </c>
      <c r="R38" s="382"/>
      <c r="S38" s="382"/>
      <c r="T38" s="383" t="str">
        <f t="shared" si="1"/>
        <v/>
      </c>
      <c r="U38" s="382"/>
      <c r="V38" s="382"/>
      <c r="W38" s="382"/>
      <c r="X38" s="384" t="str">
        <f>IFERROR(IF(AND(Q37="Probabilidad",Q38="Probabilidad"),(Z37-(+Z37*T38)),IF(AND(Q37="Impacto",Q38="Probabilidad"),(Z36-(+Z36*T38)),IF(Q38="Impacto",Z37,""))),"")</f>
        <v/>
      </c>
      <c r="Y38" s="385" t="str">
        <f t="shared" si="4"/>
        <v/>
      </c>
      <c r="Z38" s="386" t="str">
        <f t="shared" si="2"/>
        <v/>
      </c>
      <c r="AA38" s="385" t="str">
        <f t="shared" si="5"/>
        <v/>
      </c>
      <c r="AB38" s="386" t="str">
        <f>IFERROR(IF(AND(Q37="Impacto",Q38="Impacto"),(AB37-(+AB37*T38)),IF(AND(Q37="Probabilidad",Q38="Impacto"),(AB36-(+AB36*T38)),IF(Q38="Probabilidad",AB37,""))),"")</f>
        <v/>
      </c>
      <c r="AC38" s="387" t="str">
        <f t="shared" si="3"/>
        <v/>
      </c>
      <c r="AD38" s="388"/>
      <c r="AE38" s="389"/>
      <c r="AF38" s="390"/>
      <c r="AG38" s="442"/>
      <c r="AH38" s="442"/>
      <c r="AI38" s="449"/>
      <c r="AJ38" s="446"/>
      <c r="AK38" s="446"/>
      <c r="AL38" s="446"/>
      <c r="AM38" s="389"/>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row>
    <row r="39" spans="1:68" ht="151.5" customHeight="1" x14ac:dyDescent="0.3">
      <c r="A39" s="611"/>
      <c r="B39" s="614"/>
      <c r="C39" s="614"/>
      <c r="D39" s="614"/>
      <c r="E39" s="635"/>
      <c r="F39" s="614"/>
      <c r="G39" s="617"/>
      <c r="H39" s="620"/>
      <c r="I39" s="608"/>
      <c r="J39" s="638"/>
      <c r="K39" s="608">
        <f>IF(NOT(ISERROR(MATCH(J39,_xlfn.ANCHORARRAY(E50),0))),I52&amp;"Por favor no seleccionar los criterios de impacto",J39)</f>
        <v>0</v>
      </c>
      <c r="L39" s="620"/>
      <c r="M39" s="608"/>
      <c r="N39" s="605"/>
      <c r="O39" s="396">
        <v>6</v>
      </c>
      <c r="P39" s="393"/>
      <c r="Q39" s="381" t="str">
        <f t="shared" si="0"/>
        <v/>
      </c>
      <c r="R39" s="382"/>
      <c r="S39" s="382"/>
      <c r="T39" s="383" t="str">
        <f t="shared" si="1"/>
        <v/>
      </c>
      <c r="U39" s="382"/>
      <c r="V39" s="382"/>
      <c r="W39" s="382"/>
      <c r="X39" s="384" t="str">
        <f>IFERROR(IF(AND(Q38="Probabilidad",Q39="Probabilidad"),(Z38-(+Z38*T39)),IF(AND(Q38="Impacto",Q39="Probabilidad"),(Z37-(+Z37*T39)),IF(Q39="Impacto",Z38,""))),"")</f>
        <v/>
      </c>
      <c r="Y39" s="385" t="str">
        <f t="shared" si="4"/>
        <v/>
      </c>
      <c r="Z39" s="386" t="str">
        <f t="shared" si="2"/>
        <v/>
      </c>
      <c r="AA39" s="385" t="str">
        <f t="shared" si="5"/>
        <v/>
      </c>
      <c r="AB39" s="386" t="str">
        <f>IFERROR(IF(AND(Q38="Impacto",Q39="Impacto"),(AB38-(+AB38*T39)),IF(AND(Q38="Probabilidad",Q39="Impacto"),(AB37-(+AB37*T39)),IF(Q39="Probabilidad",AB38,""))),"")</f>
        <v/>
      </c>
      <c r="AC39" s="387" t="str">
        <f t="shared" si="3"/>
        <v/>
      </c>
      <c r="AD39" s="388"/>
      <c r="AE39" s="389"/>
      <c r="AF39" s="390"/>
      <c r="AG39" s="442"/>
      <c r="AH39" s="442"/>
      <c r="AI39" s="449"/>
      <c r="AJ39" s="446"/>
      <c r="AK39" s="446"/>
      <c r="AL39" s="446"/>
      <c r="AM39" s="389"/>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row>
    <row r="40" spans="1:68" ht="151.5" customHeight="1" x14ac:dyDescent="0.3">
      <c r="A40" s="639">
        <v>6</v>
      </c>
      <c r="B40" s="642"/>
      <c r="C40" s="642"/>
      <c r="D40" s="642"/>
      <c r="E40" s="645"/>
      <c r="F40" s="642"/>
      <c r="G40" s="648"/>
      <c r="H40" s="651" t="str">
        <f>IF(G40&lt;=0,"",IF(G40&lt;=2,"Muy Baja",IF(G40&lt;=24,"Baja",IF(G40&lt;=500,"Media",IF(G40&lt;=5000,"Alta","Muy Alta")))))</f>
        <v/>
      </c>
      <c r="I40" s="654" t="str">
        <f>IF(H40="","",IF(H40="Muy Baja",0.2,IF(H40="Baja",0.4,IF(H40="Media",0.6,IF(H40="Alta",0.8,IF(H40="Muy Alta",1,))))))</f>
        <v/>
      </c>
      <c r="J40" s="657"/>
      <c r="K40" s="654">
        <f>IF(NOT(ISERROR(MATCH(J40,'Tabla Impacto'!$B$221:$B$223,0))),'Tabla Impacto'!$F$223&amp;"Por favor no seleccionar los criterios de impacto(Afectación Económica o presupuestal y Pérdida Reputacional)",J40)</f>
        <v>0</v>
      </c>
      <c r="L40" s="651" t="str">
        <f>IF(OR(K40='Tabla Impacto'!$C$11,K40='Tabla Impacto'!$D$11),"Leve",IF(OR(K40='Tabla Impacto'!$C$12,K40='Tabla Impacto'!$D$12),"Menor",IF(OR(K40='Tabla Impacto'!$C$13,K40='Tabla Impacto'!$D$13),"Moderado",IF(OR(K40='Tabla Impacto'!$C$14,K40='Tabla Impacto'!$D$14),"Mayor",IF(OR(K40='Tabla Impacto'!$C$15,K40='Tabla Impacto'!$D$15),"Catastrófico","")))))</f>
        <v/>
      </c>
      <c r="M40" s="654" t="str">
        <f>IF(L40="","",IF(L40="Leve",0.2,IF(L40="Menor",0.4,IF(L40="Moderado",0.6,IF(L40="Mayor",0.8,IF(L40="Catastrófico",1,))))))</f>
        <v/>
      </c>
      <c r="N40" s="66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20">
        <v>1</v>
      </c>
      <c r="P40" s="206"/>
      <c r="Q40" s="207" t="str">
        <f t="shared" si="0"/>
        <v/>
      </c>
      <c r="R40" s="208"/>
      <c r="S40" s="208"/>
      <c r="T40" s="209" t="str">
        <f t="shared" si="1"/>
        <v/>
      </c>
      <c r="U40" s="208"/>
      <c r="V40" s="208"/>
      <c r="W40" s="208"/>
      <c r="X40" s="210" t="str">
        <f>IFERROR(IF(Q40="Probabilidad",(I40-(+I40*T40)),IF(Q40="Impacto",I40,"")),"")</f>
        <v/>
      </c>
      <c r="Y40" s="211" t="str">
        <f>IFERROR(IF(X40="","",IF(X40&lt;=0.2,"Muy Baja",IF(X40&lt;=0.4,"Baja",IF(X40&lt;=0.6,"Media",IF(X40&lt;=0.8,"Alta","Muy Alta"))))),"")</f>
        <v/>
      </c>
      <c r="Z40" s="212" t="str">
        <f t="shared" si="2"/>
        <v/>
      </c>
      <c r="AA40" s="211" t="str">
        <f>IFERROR(IF(AB40="","",IF(AB40&lt;=0.2,"Leve",IF(AB40&lt;=0.4,"Menor",IF(AB40&lt;=0.6,"Moderado",IF(AB40&lt;=0.8,"Mayor","Catastrófico"))))),"")</f>
        <v/>
      </c>
      <c r="AB40" s="212" t="str">
        <f>IFERROR(IF(Q40="Impacto",(M40-(+M40*T40)),IF(Q40="Probabilidad",M40,"")),"")</f>
        <v/>
      </c>
      <c r="AC40" s="213" t="str">
        <f t="shared" si="3"/>
        <v/>
      </c>
      <c r="AD40" s="214"/>
      <c r="AE40" s="215"/>
      <c r="AF40" s="216"/>
      <c r="AG40" s="450"/>
      <c r="AH40" s="450"/>
      <c r="AI40" s="451"/>
      <c r="AJ40" s="446"/>
      <c r="AK40" s="437"/>
      <c r="AL40" s="437"/>
      <c r="AM40" s="389"/>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row>
    <row r="41" spans="1:68" ht="151.5" customHeight="1" x14ac:dyDescent="0.3">
      <c r="A41" s="640"/>
      <c r="B41" s="643"/>
      <c r="C41" s="643"/>
      <c r="D41" s="643"/>
      <c r="E41" s="646"/>
      <c r="F41" s="643"/>
      <c r="G41" s="649"/>
      <c r="H41" s="652"/>
      <c r="I41" s="655"/>
      <c r="J41" s="658"/>
      <c r="K41" s="655">
        <f>IF(NOT(ISERROR(MATCH(J41,_xlfn.ANCHORARRAY(E52),0))),I54&amp;"Por favor no seleccionar los criterios de impacto",J41)</f>
        <v>0</v>
      </c>
      <c r="L41" s="652"/>
      <c r="M41" s="655"/>
      <c r="N41" s="661"/>
      <c r="O41" s="320">
        <v>2</v>
      </c>
      <c r="P41" s="206"/>
      <c r="Q41" s="207" t="str">
        <f t="shared" si="0"/>
        <v/>
      </c>
      <c r="R41" s="208"/>
      <c r="S41" s="208"/>
      <c r="T41" s="209" t="str">
        <f t="shared" si="1"/>
        <v/>
      </c>
      <c r="U41" s="208"/>
      <c r="V41" s="208"/>
      <c r="W41" s="208"/>
      <c r="X41" s="210" t="str">
        <f>IFERROR(IF(AND(Q40="Probabilidad",Q41="Probabilidad"),(Z40-(+Z40*T41)),IF(Q41="Probabilidad",(I40-(+I40*T41)),IF(Q41="Impacto",Z40,""))),"")</f>
        <v/>
      </c>
      <c r="Y41" s="211" t="str">
        <f t="shared" si="4"/>
        <v/>
      </c>
      <c r="Z41" s="212" t="str">
        <f t="shared" si="2"/>
        <v/>
      </c>
      <c r="AA41" s="211" t="str">
        <f t="shared" si="5"/>
        <v/>
      </c>
      <c r="AB41" s="212" t="str">
        <f>IFERROR(IF(AND(Q40="Impacto",Q41="Impacto"),(AB40-(+AB40*T41)),IF(Q41="Impacto",(M40-(+M40*T41)),IF(Q41="Probabilidad",AB40,""))),"")</f>
        <v/>
      </c>
      <c r="AC41" s="213" t="str">
        <f t="shared" si="3"/>
        <v/>
      </c>
      <c r="AD41" s="214"/>
      <c r="AE41" s="215"/>
      <c r="AF41" s="216"/>
      <c r="AG41" s="450"/>
      <c r="AH41" s="450"/>
      <c r="AI41" s="451"/>
      <c r="AJ41" s="446"/>
      <c r="AK41" s="437"/>
      <c r="AL41" s="437"/>
      <c r="AM41" s="389"/>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row>
    <row r="42" spans="1:68" ht="151.5" customHeight="1" x14ac:dyDescent="0.3">
      <c r="A42" s="640"/>
      <c r="B42" s="643"/>
      <c r="C42" s="643"/>
      <c r="D42" s="643"/>
      <c r="E42" s="646"/>
      <c r="F42" s="643"/>
      <c r="G42" s="649"/>
      <c r="H42" s="652"/>
      <c r="I42" s="655"/>
      <c r="J42" s="658"/>
      <c r="K42" s="655">
        <f>IF(NOT(ISERROR(MATCH(J42,_xlfn.ANCHORARRAY(E53),0))),I55&amp;"Por favor no seleccionar los criterios de impacto",J42)</f>
        <v>0</v>
      </c>
      <c r="L42" s="652"/>
      <c r="M42" s="655"/>
      <c r="N42" s="661"/>
      <c r="O42" s="320">
        <v>3</v>
      </c>
      <c r="P42" s="220"/>
      <c r="Q42" s="207" t="str">
        <f t="shared" ref="Q42:Q69" si="6">IF(OR(R42="Preventivo",R42="Detectivo"),"Probabilidad",IF(R42="Correctivo","Impacto",""))</f>
        <v/>
      </c>
      <c r="R42" s="208"/>
      <c r="S42" s="208"/>
      <c r="T42" s="209" t="str">
        <f t="shared" ref="T42:T69" si="7">IF(AND(R42="Preventivo",S42="Automático"),"50%",IF(AND(R42="Preventivo",S42="Manual"),"40%",IF(AND(R42="Detectivo",S42="Automático"),"40%",IF(AND(R42="Detectivo",S42="Manual"),"30%",IF(AND(R42="Correctivo",S42="Automático"),"35%",IF(AND(R42="Correctivo",S42="Manual"),"25%",""))))))</f>
        <v/>
      </c>
      <c r="U42" s="208"/>
      <c r="V42" s="208"/>
      <c r="W42" s="208"/>
      <c r="X42" s="210" t="str">
        <f>IFERROR(IF(AND(Q41="Probabilidad",Q42="Probabilidad"),(Z41-(+Z41*T42)),IF(AND(Q41="Impacto",Q42="Probabilidad"),(Z40-(+Z40*T42)),IF(Q42="Impacto",Z41,""))),"")</f>
        <v/>
      </c>
      <c r="Y42" s="211" t="str">
        <f t="shared" si="4"/>
        <v/>
      </c>
      <c r="Z42" s="212" t="str">
        <f t="shared" ref="Z42:Z69" si="8">+X42</f>
        <v/>
      </c>
      <c r="AA42" s="211" t="str">
        <f t="shared" si="5"/>
        <v/>
      </c>
      <c r="AB42" s="212" t="str">
        <f>IFERROR(IF(AND(Q41="Impacto",Q42="Impacto"),(AB41-(+AB41*T42)),IF(AND(Q41="Probabilidad",Q42="Impacto"),(AB40-(+AB40*T42)),IF(Q42="Probabilidad",AB41,""))),"")</f>
        <v/>
      </c>
      <c r="AC42" s="213"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14"/>
      <c r="AE42" s="215"/>
      <c r="AF42" s="216"/>
      <c r="AG42" s="450"/>
      <c r="AH42" s="450"/>
      <c r="AI42" s="451"/>
      <c r="AJ42" s="446"/>
      <c r="AK42" s="437"/>
      <c r="AL42" s="437"/>
      <c r="AM42" s="389"/>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row>
    <row r="43" spans="1:68" ht="151.5" customHeight="1" x14ac:dyDescent="0.3">
      <c r="A43" s="640"/>
      <c r="B43" s="643"/>
      <c r="C43" s="643"/>
      <c r="D43" s="643"/>
      <c r="E43" s="646"/>
      <c r="F43" s="643"/>
      <c r="G43" s="649"/>
      <c r="H43" s="652"/>
      <c r="I43" s="655"/>
      <c r="J43" s="658"/>
      <c r="K43" s="655">
        <f>IF(NOT(ISERROR(MATCH(J43,_xlfn.ANCHORARRAY(E54),0))),I56&amp;"Por favor no seleccionar los criterios de impacto",J43)</f>
        <v>0</v>
      </c>
      <c r="L43" s="652"/>
      <c r="M43" s="655"/>
      <c r="N43" s="661"/>
      <c r="O43" s="320">
        <v>4</v>
      </c>
      <c r="P43" s="206"/>
      <c r="Q43" s="207" t="str">
        <f t="shared" si="6"/>
        <v/>
      </c>
      <c r="R43" s="208"/>
      <c r="S43" s="208"/>
      <c r="T43" s="209" t="str">
        <f t="shared" si="7"/>
        <v/>
      </c>
      <c r="U43" s="208"/>
      <c r="V43" s="208"/>
      <c r="W43" s="208"/>
      <c r="X43" s="210" t="str">
        <f>IFERROR(IF(AND(Q42="Probabilidad",Q43="Probabilidad"),(Z42-(+Z42*T43)),IF(AND(Q42="Impacto",Q43="Probabilidad"),(Z41-(+Z41*T43)),IF(Q43="Impacto",Z42,""))),"")</f>
        <v/>
      </c>
      <c r="Y43" s="211" t="str">
        <f t="shared" si="4"/>
        <v/>
      </c>
      <c r="Z43" s="212" t="str">
        <f t="shared" si="8"/>
        <v/>
      </c>
      <c r="AA43" s="211" t="str">
        <f t="shared" si="5"/>
        <v/>
      </c>
      <c r="AB43" s="212" t="str">
        <f>IFERROR(IF(AND(Q42="Impacto",Q43="Impacto"),(AB42-(+AB42*T43)),IF(AND(Q42="Probabilidad",Q43="Impacto"),(AB41-(+AB41*T43)),IF(Q43="Probabilidad",AB42,""))),"")</f>
        <v/>
      </c>
      <c r="AC43" s="213" t="str">
        <f t="shared" si="9"/>
        <v/>
      </c>
      <c r="AD43" s="214"/>
      <c r="AE43" s="215"/>
      <c r="AF43" s="216"/>
      <c r="AG43" s="450"/>
      <c r="AH43" s="450"/>
      <c r="AI43" s="451"/>
      <c r="AJ43" s="446"/>
      <c r="AK43" s="437"/>
      <c r="AL43" s="437"/>
      <c r="AM43" s="389"/>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row>
    <row r="44" spans="1:68" ht="151.5" customHeight="1" x14ac:dyDescent="0.3">
      <c r="A44" s="640"/>
      <c r="B44" s="643"/>
      <c r="C44" s="643"/>
      <c r="D44" s="643"/>
      <c r="E44" s="646"/>
      <c r="F44" s="643"/>
      <c r="G44" s="649"/>
      <c r="H44" s="652"/>
      <c r="I44" s="655"/>
      <c r="J44" s="658"/>
      <c r="K44" s="655">
        <f>IF(NOT(ISERROR(MATCH(J44,_xlfn.ANCHORARRAY(E55),0))),I57&amp;"Por favor no seleccionar los criterios de impacto",J44)</f>
        <v>0</v>
      </c>
      <c r="L44" s="652"/>
      <c r="M44" s="655"/>
      <c r="N44" s="661"/>
      <c r="O44" s="320">
        <v>5</v>
      </c>
      <c r="P44" s="206"/>
      <c r="Q44" s="207" t="str">
        <f t="shared" si="6"/>
        <v/>
      </c>
      <c r="R44" s="208"/>
      <c r="S44" s="208"/>
      <c r="T44" s="209" t="str">
        <f t="shared" si="7"/>
        <v/>
      </c>
      <c r="U44" s="208"/>
      <c r="V44" s="208"/>
      <c r="W44" s="208"/>
      <c r="X44" s="210" t="str">
        <f>IFERROR(IF(AND(Q43="Probabilidad",Q44="Probabilidad"),(Z43-(+Z43*T44)),IF(AND(Q43="Impacto",Q44="Probabilidad"),(Z42-(+Z42*T44)),IF(Q44="Impacto",Z43,""))),"")</f>
        <v/>
      </c>
      <c r="Y44" s="211" t="str">
        <f t="shared" si="4"/>
        <v/>
      </c>
      <c r="Z44" s="212" t="str">
        <f t="shared" si="8"/>
        <v/>
      </c>
      <c r="AA44" s="211" t="str">
        <f t="shared" si="5"/>
        <v/>
      </c>
      <c r="AB44" s="212" t="str">
        <f>IFERROR(IF(AND(Q43="Impacto",Q44="Impacto"),(AB43-(+AB43*T44)),IF(AND(Q43="Probabilidad",Q44="Impacto"),(AB42-(+AB42*T44)),IF(Q44="Probabilidad",AB43,""))),"")</f>
        <v/>
      </c>
      <c r="AC44" s="213" t="str">
        <f t="shared" si="9"/>
        <v/>
      </c>
      <c r="AD44" s="214"/>
      <c r="AE44" s="215"/>
      <c r="AF44" s="216"/>
      <c r="AG44" s="450"/>
      <c r="AH44" s="450"/>
      <c r="AI44" s="451"/>
      <c r="AJ44" s="446"/>
      <c r="AK44" s="437"/>
      <c r="AL44" s="437"/>
      <c r="AM44" s="216"/>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row>
    <row r="45" spans="1:68" ht="151.5" customHeight="1" x14ac:dyDescent="0.3">
      <c r="A45" s="641"/>
      <c r="B45" s="644"/>
      <c r="C45" s="644"/>
      <c r="D45" s="644"/>
      <c r="E45" s="647"/>
      <c r="F45" s="644"/>
      <c r="G45" s="650"/>
      <c r="H45" s="653"/>
      <c r="I45" s="656"/>
      <c r="J45" s="659"/>
      <c r="K45" s="656">
        <f>IF(NOT(ISERROR(MATCH(J45,_xlfn.ANCHORARRAY(E56),0))),I58&amp;"Por favor no seleccionar los criterios de impacto",J45)</f>
        <v>0</v>
      </c>
      <c r="L45" s="653"/>
      <c r="M45" s="656"/>
      <c r="N45" s="662"/>
      <c r="O45" s="320">
        <v>6</v>
      </c>
      <c r="P45" s="206"/>
      <c r="Q45" s="207" t="str">
        <f t="shared" si="6"/>
        <v/>
      </c>
      <c r="R45" s="208"/>
      <c r="S45" s="208"/>
      <c r="T45" s="209" t="str">
        <f t="shared" si="7"/>
        <v/>
      </c>
      <c r="U45" s="208"/>
      <c r="V45" s="208"/>
      <c r="W45" s="208"/>
      <c r="X45" s="210" t="str">
        <f>IFERROR(IF(AND(Q44="Probabilidad",Q45="Probabilidad"),(Z44-(+Z44*T45)),IF(AND(Q44="Impacto",Q45="Probabilidad"),(Z43-(+Z43*T45)),IF(Q45="Impacto",Z44,""))),"")</f>
        <v/>
      </c>
      <c r="Y45" s="211" t="str">
        <f t="shared" si="4"/>
        <v/>
      </c>
      <c r="Z45" s="212" t="str">
        <f t="shared" si="8"/>
        <v/>
      </c>
      <c r="AA45" s="211" t="str">
        <f>IFERROR(IF(AB45="","",IF(AB45&lt;=0.2,"Leve",IF(AB45&lt;=0.4,"Menor",IF(AB45&lt;=0.6,"Moderado",IF(AB45&lt;=0.8,"Mayor","Catastrófico"))))),"")</f>
        <v/>
      </c>
      <c r="AB45" s="212" t="str">
        <f>IFERROR(IF(AND(Q44="Impacto",Q45="Impacto"),(AB44-(+AB44*T45)),IF(AND(Q44="Probabilidad",Q45="Impacto"),(AB43-(+AB43*T45)),IF(Q45="Probabilidad",AB44,""))),"")</f>
        <v/>
      </c>
      <c r="AC45" s="213" t="str">
        <f t="shared" si="9"/>
        <v/>
      </c>
      <c r="AD45" s="214"/>
      <c r="AE45" s="215"/>
      <c r="AF45" s="216"/>
      <c r="AG45" s="450"/>
      <c r="AH45" s="450"/>
      <c r="AI45" s="451"/>
      <c r="AJ45" s="446"/>
      <c r="AK45" s="437"/>
      <c r="AL45" s="437"/>
      <c r="AM45" s="216"/>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row>
    <row r="46" spans="1:68" ht="151.5" customHeight="1" x14ac:dyDescent="0.3">
      <c r="A46" s="639">
        <v>7</v>
      </c>
      <c r="B46" s="642"/>
      <c r="C46" s="642"/>
      <c r="D46" s="642"/>
      <c r="E46" s="645"/>
      <c r="F46" s="642"/>
      <c r="G46" s="648"/>
      <c r="H46" s="651" t="str">
        <f>IF(G46&lt;=0,"",IF(G46&lt;=2,"Muy Baja",IF(G46&lt;=24,"Baja",IF(G46&lt;=500,"Media",IF(G46&lt;=5000,"Alta","Muy Alta")))))</f>
        <v/>
      </c>
      <c r="I46" s="654" t="str">
        <f>IF(H46="","",IF(H46="Muy Baja",0.2,IF(H46="Baja",0.4,IF(H46="Media",0.6,IF(H46="Alta",0.8,IF(H46="Muy Alta",1,))))))</f>
        <v/>
      </c>
      <c r="J46" s="657"/>
      <c r="K46" s="654">
        <f>IF(NOT(ISERROR(MATCH(J46,'Tabla Impacto'!$B$221:$B$223,0))),'Tabla Impacto'!$F$223&amp;"Por favor no seleccionar los criterios de impacto(Afectación Económica o presupuestal y Pérdida Reputacional)",J46)</f>
        <v>0</v>
      </c>
      <c r="L46" s="651" t="str">
        <f>IF(OR(K46='Tabla Impacto'!$C$11,K46='Tabla Impacto'!$D$11),"Leve",IF(OR(K46='Tabla Impacto'!$C$12,K46='Tabla Impacto'!$D$12),"Menor",IF(OR(K46='Tabla Impacto'!$C$13,K46='Tabla Impacto'!$D$13),"Moderado",IF(OR(K46='Tabla Impacto'!$C$14,K46='Tabla Impacto'!$D$14),"Mayor",IF(OR(K46='Tabla Impacto'!$C$15,K46='Tabla Impacto'!$D$15),"Catastrófico","")))))</f>
        <v/>
      </c>
      <c r="M46" s="654" t="str">
        <f>IF(L46="","",IF(L46="Leve",0.2,IF(L46="Menor",0.4,IF(L46="Moderado",0.6,IF(L46="Mayor",0.8,IF(L46="Catastrófico",1,))))))</f>
        <v/>
      </c>
      <c r="N46" s="66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20">
        <v>1</v>
      </c>
      <c r="P46" s="206"/>
      <c r="Q46" s="207" t="str">
        <f t="shared" si="6"/>
        <v/>
      </c>
      <c r="R46" s="208"/>
      <c r="S46" s="208"/>
      <c r="T46" s="209" t="str">
        <f t="shared" si="7"/>
        <v/>
      </c>
      <c r="U46" s="208"/>
      <c r="V46" s="208"/>
      <c r="W46" s="208"/>
      <c r="X46" s="210" t="str">
        <f>IFERROR(IF(Q46="Probabilidad",(I46-(+I46*T46)),IF(Q46="Impacto",I46,"")),"")</f>
        <v/>
      </c>
      <c r="Y46" s="211" t="str">
        <f>IFERROR(IF(X46="","",IF(X46&lt;=0.2,"Muy Baja",IF(X46&lt;=0.4,"Baja",IF(X46&lt;=0.6,"Media",IF(X46&lt;=0.8,"Alta","Muy Alta"))))),"")</f>
        <v/>
      </c>
      <c r="Z46" s="212" t="str">
        <f t="shared" si="8"/>
        <v/>
      </c>
      <c r="AA46" s="211" t="str">
        <f>IFERROR(IF(AB46="","",IF(AB46&lt;=0.2,"Leve",IF(AB46&lt;=0.4,"Menor",IF(AB46&lt;=0.6,"Moderado",IF(AB46&lt;=0.8,"Mayor","Catastrófico"))))),"")</f>
        <v/>
      </c>
      <c r="AB46" s="212" t="str">
        <f>IFERROR(IF(Q46="Impacto",(M46-(+M46*T46)),IF(Q46="Probabilidad",M46,"")),"")</f>
        <v/>
      </c>
      <c r="AC46" s="213" t="str">
        <f t="shared" si="9"/>
        <v/>
      </c>
      <c r="AD46" s="214"/>
      <c r="AE46" s="215"/>
      <c r="AF46" s="216"/>
      <c r="AG46" s="450"/>
      <c r="AH46" s="450"/>
      <c r="AI46" s="451"/>
      <c r="AJ46" s="446"/>
      <c r="AK46" s="437"/>
      <c r="AL46" s="437"/>
      <c r="AM46" s="216"/>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row>
    <row r="47" spans="1:68" ht="151.5" customHeight="1" x14ac:dyDescent="0.3">
      <c r="A47" s="640"/>
      <c r="B47" s="643"/>
      <c r="C47" s="643"/>
      <c r="D47" s="643"/>
      <c r="E47" s="646"/>
      <c r="F47" s="643"/>
      <c r="G47" s="649"/>
      <c r="H47" s="652"/>
      <c r="I47" s="655"/>
      <c r="J47" s="658"/>
      <c r="K47" s="655">
        <f>IF(NOT(ISERROR(MATCH(J47,_xlfn.ANCHORARRAY(E58),0))),I60&amp;"Por favor no seleccionar los criterios de impacto",J47)</f>
        <v>0</v>
      </c>
      <c r="L47" s="652"/>
      <c r="M47" s="655"/>
      <c r="N47" s="661"/>
      <c r="O47" s="320">
        <v>2</v>
      </c>
      <c r="P47" s="206"/>
      <c r="Q47" s="207" t="str">
        <f t="shared" si="6"/>
        <v/>
      </c>
      <c r="R47" s="208"/>
      <c r="S47" s="208"/>
      <c r="T47" s="209" t="str">
        <f t="shared" si="7"/>
        <v/>
      </c>
      <c r="U47" s="208"/>
      <c r="V47" s="208"/>
      <c r="W47" s="208"/>
      <c r="X47" s="210" t="str">
        <f>IFERROR(IF(AND(Q46="Probabilidad",Q47="Probabilidad"),(Z46-(+Z46*T47)),IF(Q47="Probabilidad",(I46-(+I46*T47)),IF(Q47="Impacto",Z46,""))),"")</f>
        <v/>
      </c>
      <c r="Y47" s="211" t="str">
        <f t="shared" si="4"/>
        <v/>
      </c>
      <c r="Z47" s="212" t="str">
        <f t="shared" si="8"/>
        <v/>
      </c>
      <c r="AA47" s="211" t="str">
        <f t="shared" si="5"/>
        <v/>
      </c>
      <c r="AB47" s="212" t="str">
        <f>IFERROR(IF(AND(Q46="Impacto",Q47="Impacto"),(AB46-(+AB46*T47)),IF(Q47="Impacto",(M46-(+M46*T47)),IF(Q47="Probabilidad",AB46,""))),"")</f>
        <v/>
      </c>
      <c r="AC47" s="213" t="str">
        <f t="shared" si="9"/>
        <v/>
      </c>
      <c r="AD47" s="214"/>
      <c r="AE47" s="215"/>
      <c r="AF47" s="216"/>
      <c r="AG47" s="450"/>
      <c r="AH47" s="450"/>
      <c r="AI47" s="451"/>
      <c r="AJ47" s="446"/>
      <c r="AK47" s="437"/>
      <c r="AL47" s="437"/>
      <c r="AM47" s="216"/>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row>
    <row r="48" spans="1:68" ht="151.5" customHeight="1" x14ac:dyDescent="0.3">
      <c r="A48" s="640"/>
      <c r="B48" s="643"/>
      <c r="C48" s="643"/>
      <c r="D48" s="643"/>
      <c r="E48" s="646"/>
      <c r="F48" s="643"/>
      <c r="G48" s="649"/>
      <c r="H48" s="652"/>
      <c r="I48" s="655"/>
      <c r="J48" s="658"/>
      <c r="K48" s="655">
        <f>IF(NOT(ISERROR(MATCH(J48,_xlfn.ANCHORARRAY(E59),0))),I61&amp;"Por favor no seleccionar los criterios de impacto",J48)</f>
        <v>0</v>
      </c>
      <c r="L48" s="652"/>
      <c r="M48" s="655"/>
      <c r="N48" s="661"/>
      <c r="O48" s="320">
        <v>3</v>
      </c>
      <c r="P48" s="220"/>
      <c r="Q48" s="207" t="str">
        <f t="shared" si="6"/>
        <v/>
      </c>
      <c r="R48" s="208"/>
      <c r="S48" s="208"/>
      <c r="T48" s="209" t="str">
        <f t="shared" si="7"/>
        <v/>
      </c>
      <c r="U48" s="208"/>
      <c r="V48" s="208"/>
      <c r="W48" s="208"/>
      <c r="X48" s="210" t="str">
        <f>IFERROR(IF(AND(Q47="Probabilidad",Q48="Probabilidad"),(Z47-(+Z47*T48)),IF(AND(Q47="Impacto",Q48="Probabilidad"),(Z46-(+Z46*T48)),IF(Q48="Impacto",Z47,""))),"")</f>
        <v/>
      </c>
      <c r="Y48" s="211" t="str">
        <f t="shared" si="4"/>
        <v/>
      </c>
      <c r="Z48" s="212" t="str">
        <f t="shared" si="8"/>
        <v/>
      </c>
      <c r="AA48" s="211" t="str">
        <f t="shared" si="5"/>
        <v/>
      </c>
      <c r="AB48" s="212" t="str">
        <f>IFERROR(IF(AND(Q47="Impacto",Q48="Impacto"),(AB47-(+AB47*T48)),IF(AND(Q47="Probabilidad",Q48="Impacto"),(AB46-(+AB46*T48)),IF(Q48="Probabilidad",AB47,""))),"")</f>
        <v/>
      </c>
      <c r="AC48" s="213" t="str">
        <f t="shared" si="9"/>
        <v/>
      </c>
      <c r="AD48" s="214"/>
      <c r="AE48" s="215"/>
      <c r="AF48" s="216"/>
      <c r="AG48" s="450"/>
      <c r="AH48" s="450"/>
      <c r="AI48" s="451"/>
      <c r="AJ48" s="446"/>
      <c r="AK48" s="437"/>
      <c r="AL48" s="437"/>
      <c r="AM48" s="216"/>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row>
    <row r="49" spans="1:68" ht="151.5" customHeight="1" x14ac:dyDescent="0.3">
      <c r="A49" s="640"/>
      <c r="B49" s="643"/>
      <c r="C49" s="643"/>
      <c r="D49" s="643"/>
      <c r="E49" s="646"/>
      <c r="F49" s="643"/>
      <c r="G49" s="649"/>
      <c r="H49" s="652"/>
      <c r="I49" s="655"/>
      <c r="J49" s="658"/>
      <c r="K49" s="655">
        <f>IF(NOT(ISERROR(MATCH(J49,_xlfn.ANCHORARRAY(E60),0))),I62&amp;"Por favor no seleccionar los criterios de impacto",J49)</f>
        <v>0</v>
      </c>
      <c r="L49" s="652"/>
      <c r="M49" s="655"/>
      <c r="N49" s="661"/>
      <c r="O49" s="320">
        <v>4</v>
      </c>
      <c r="P49" s="206"/>
      <c r="Q49" s="207" t="str">
        <f t="shared" si="6"/>
        <v/>
      </c>
      <c r="R49" s="208"/>
      <c r="S49" s="208"/>
      <c r="T49" s="209" t="str">
        <f t="shared" si="7"/>
        <v/>
      </c>
      <c r="U49" s="208"/>
      <c r="V49" s="208"/>
      <c r="W49" s="208"/>
      <c r="X49" s="210" t="str">
        <f>IFERROR(IF(AND(Q48="Probabilidad",Q49="Probabilidad"),(Z48-(+Z48*T49)),IF(AND(Q48="Impacto",Q49="Probabilidad"),(Z47-(+Z47*T49)),IF(Q49="Impacto",Z48,""))),"")</f>
        <v/>
      </c>
      <c r="Y49" s="211" t="str">
        <f t="shared" si="4"/>
        <v/>
      </c>
      <c r="Z49" s="212" t="str">
        <f t="shared" si="8"/>
        <v/>
      </c>
      <c r="AA49" s="211" t="str">
        <f t="shared" si="5"/>
        <v/>
      </c>
      <c r="AB49" s="212" t="str">
        <f>IFERROR(IF(AND(Q48="Impacto",Q49="Impacto"),(AB48-(+AB48*T49)),IF(AND(Q48="Probabilidad",Q49="Impacto"),(AB47-(+AB47*T49)),IF(Q49="Probabilidad",AB48,""))),"")</f>
        <v/>
      </c>
      <c r="AC49" s="213" t="str">
        <f t="shared" si="9"/>
        <v/>
      </c>
      <c r="AD49" s="214"/>
      <c r="AE49" s="215"/>
      <c r="AF49" s="216"/>
      <c r="AG49" s="450"/>
      <c r="AH49" s="450"/>
      <c r="AI49" s="451"/>
      <c r="AJ49" s="446"/>
      <c r="AK49" s="437"/>
      <c r="AL49" s="437"/>
      <c r="AM49" s="216"/>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row>
    <row r="50" spans="1:68" ht="151.5" customHeight="1" x14ac:dyDescent="0.3">
      <c r="A50" s="640"/>
      <c r="B50" s="643"/>
      <c r="C50" s="643"/>
      <c r="D50" s="643"/>
      <c r="E50" s="646"/>
      <c r="F50" s="643"/>
      <c r="G50" s="649"/>
      <c r="H50" s="652"/>
      <c r="I50" s="655"/>
      <c r="J50" s="658"/>
      <c r="K50" s="655">
        <f>IF(NOT(ISERROR(MATCH(J50,_xlfn.ANCHORARRAY(E61),0))),I63&amp;"Por favor no seleccionar los criterios de impacto",J50)</f>
        <v>0</v>
      </c>
      <c r="L50" s="652"/>
      <c r="M50" s="655"/>
      <c r="N50" s="661"/>
      <c r="O50" s="320">
        <v>5</v>
      </c>
      <c r="P50" s="206"/>
      <c r="Q50" s="207" t="str">
        <f t="shared" si="6"/>
        <v/>
      </c>
      <c r="R50" s="208"/>
      <c r="S50" s="208"/>
      <c r="T50" s="209" t="str">
        <f t="shared" si="7"/>
        <v/>
      </c>
      <c r="U50" s="208"/>
      <c r="V50" s="208"/>
      <c r="W50" s="208"/>
      <c r="X50" s="210" t="str">
        <f>IFERROR(IF(AND(Q49="Probabilidad",Q50="Probabilidad"),(Z49-(+Z49*T50)),IF(AND(Q49="Impacto",Q50="Probabilidad"),(Z48-(+Z48*T50)),IF(Q50="Impacto",Z49,""))),"")</f>
        <v/>
      </c>
      <c r="Y50" s="211" t="str">
        <f t="shared" si="4"/>
        <v/>
      </c>
      <c r="Z50" s="212" t="str">
        <f t="shared" si="8"/>
        <v/>
      </c>
      <c r="AA50" s="211" t="str">
        <f t="shared" si="5"/>
        <v/>
      </c>
      <c r="AB50" s="212" t="str">
        <f>IFERROR(IF(AND(Q49="Impacto",Q50="Impacto"),(AB49-(+AB49*T50)),IF(AND(Q49="Probabilidad",Q50="Impacto"),(AB48-(+AB48*T50)),IF(Q50="Probabilidad",AB49,""))),"")</f>
        <v/>
      </c>
      <c r="AC50" s="213" t="str">
        <f t="shared" si="9"/>
        <v/>
      </c>
      <c r="AD50" s="214"/>
      <c r="AE50" s="215"/>
      <c r="AF50" s="216"/>
      <c r="AG50" s="450"/>
      <c r="AH50" s="450"/>
      <c r="AI50" s="451"/>
      <c r="AJ50" s="446"/>
      <c r="AK50" s="437"/>
      <c r="AL50" s="437"/>
      <c r="AM50" s="216"/>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row>
    <row r="51" spans="1:68" ht="151.5" customHeight="1" x14ac:dyDescent="0.3">
      <c r="A51" s="641"/>
      <c r="B51" s="644"/>
      <c r="C51" s="644"/>
      <c r="D51" s="644"/>
      <c r="E51" s="647"/>
      <c r="F51" s="644"/>
      <c r="G51" s="650"/>
      <c r="H51" s="653"/>
      <c r="I51" s="656"/>
      <c r="J51" s="659"/>
      <c r="K51" s="656">
        <f>IF(NOT(ISERROR(MATCH(J51,_xlfn.ANCHORARRAY(E62),0))),I64&amp;"Por favor no seleccionar los criterios de impacto",J51)</f>
        <v>0</v>
      </c>
      <c r="L51" s="653"/>
      <c r="M51" s="656"/>
      <c r="N51" s="662"/>
      <c r="O51" s="320">
        <v>6</v>
      </c>
      <c r="P51" s="206"/>
      <c r="Q51" s="207" t="str">
        <f t="shared" si="6"/>
        <v/>
      </c>
      <c r="R51" s="208"/>
      <c r="S51" s="208"/>
      <c r="T51" s="209" t="str">
        <f t="shared" si="7"/>
        <v/>
      </c>
      <c r="U51" s="208"/>
      <c r="V51" s="208"/>
      <c r="W51" s="208"/>
      <c r="X51" s="210" t="str">
        <f>IFERROR(IF(AND(Q50="Probabilidad",Q51="Probabilidad"),(Z50-(+Z50*T51)),IF(AND(Q50="Impacto",Q51="Probabilidad"),(Z49-(+Z49*T51)),IF(Q51="Impacto",Z50,""))),"")</f>
        <v/>
      </c>
      <c r="Y51" s="211" t="str">
        <f t="shared" si="4"/>
        <v/>
      </c>
      <c r="Z51" s="212" t="str">
        <f t="shared" si="8"/>
        <v/>
      </c>
      <c r="AA51" s="211" t="str">
        <f t="shared" si="5"/>
        <v/>
      </c>
      <c r="AB51" s="212" t="str">
        <f>IFERROR(IF(AND(Q50="Impacto",Q51="Impacto"),(AB50-(+AB50*T51)),IF(AND(Q50="Probabilidad",Q51="Impacto"),(AB49-(+AB49*T51)),IF(Q51="Probabilidad",AB50,""))),"")</f>
        <v/>
      </c>
      <c r="AC51" s="213" t="str">
        <f t="shared" si="9"/>
        <v/>
      </c>
      <c r="AD51" s="214"/>
      <c r="AE51" s="215"/>
      <c r="AF51" s="216"/>
      <c r="AG51" s="450"/>
      <c r="AH51" s="450"/>
      <c r="AI51" s="451"/>
      <c r="AJ51" s="446"/>
      <c r="AK51" s="437"/>
      <c r="AL51" s="437"/>
      <c r="AM51" s="216"/>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row>
    <row r="52" spans="1:68" ht="151.5" customHeight="1" x14ac:dyDescent="0.3">
      <c r="A52" s="639">
        <v>8</v>
      </c>
      <c r="B52" s="642"/>
      <c r="C52" s="642"/>
      <c r="D52" s="642"/>
      <c r="E52" s="645"/>
      <c r="F52" s="642"/>
      <c r="G52" s="648"/>
      <c r="H52" s="651" t="str">
        <f>IF(G52&lt;=0,"",IF(G52&lt;=2,"Muy Baja",IF(G52&lt;=24,"Baja",IF(G52&lt;=500,"Media",IF(G52&lt;=5000,"Alta","Muy Alta")))))</f>
        <v/>
      </c>
      <c r="I52" s="654" t="str">
        <f>IF(H52="","",IF(H52="Muy Baja",0.2,IF(H52="Baja",0.4,IF(H52="Media",0.6,IF(H52="Alta",0.8,IF(H52="Muy Alta",1,))))))</f>
        <v/>
      </c>
      <c r="J52" s="657"/>
      <c r="K52" s="654">
        <f>IF(NOT(ISERROR(MATCH(J52,'Tabla Impacto'!$B$221:$B$223,0))),'Tabla Impacto'!$F$223&amp;"Por favor no seleccionar los criterios de impacto(Afectación Económica o presupuestal y Pérdida Reputacional)",J52)</f>
        <v>0</v>
      </c>
      <c r="L52" s="651" t="str">
        <f>IF(OR(K52='Tabla Impacto'!$C$11,K52='Tabla Impacto'!$D$11),"Leve",IF(OR(K52='Tabla Impacto'!$C$12,K52='Tabla Impacto'!$D$12),"Menor",IF(OR(K52='Tabla Impacto'!$C$13,K52='Tabla Impacto'!$D$13),"Moderado",IF(OR(K52='Tabla Impacto'!$C$14,K52='Tabla Impacto'!$D$14),"Mayor",IF(OR(K52='Tabla Impacto'!$C$15,K52='Tabla Impacto'!$D$15),"Catastrófico","")))))</f>
        <v/>
      </c>
      <c r="M52" s="654" t="str">
        <f>IF(L52="","",IF(L52="Leve",0.2,IF(L52="Menor",0.4,IF(L52="Moderado",0.6,IF(L52="Mayor",0.8,IF(L52="Catastrófico",1,))))))</f>
        <v/>
      </c>
      <c r="N52" s="66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20">
        <v>1</v>
      </c>
      <c r="P52" s="206"/>
      <c r="Q52" s="207" t="str">
        <f t="shared" si="6"/>
        <v/>
      </c>
      <c r="R52" s="208"/>
      <c r="S52" s="208"/>
      <c r="T52" s="209" t="str">
        <f t="shared" si="7"/>
        <v/>
      </c>
      <c r="U52" s="208"/>
      <c r="V52" s="208"/>
      <c r="W52" s="208"/>
      <c r="X52" s="210" t="str">
        <f>IFERROR(IF(Q52="Probabilidad",(I52-(+I52*T52)),IF(Q52="Impacto",I52,"")),"")</f>
        <v/>
      </c>
      <c r="Y52" s="211" t="str">
        <f>IFERROR(IF(X52="","",IF(X52&lt;=0.2,"Muy Baja",IF(X52&lt;=0.4,"Baja",IF(X52&lt;=0.6,"Media",IF(X52&lt;=0.8,"Alta","Muy Alta"))))),"")</f>
        <v/>
      </c>
      <c r="Z52" s="212" t="str">
        <f t="shared" si="8"/>
        <v/>
      </c>
      <c r="AA52" s="211" t="str">
        <f>IFERROR(IF(AB52="","",IF(AB52&lt;=0.2,"Leve",IF(AB52&lt;=0.4,"Menor",IF(AB52&lt;=0.6,"Moderado",IF(AB52&lt;=0.8,"Mayor","Catastrófico"))))),"")</f>
        <v/>
      </c>
      <c r="AB52" s="212" t="str">
        <f>IFERROR(IF(Q52="Impacto",(M52-(+M52*T52)),IF(Q52="Probabilidad",M52,"")),"")</f>
        <v/>
      </c>
      <c r="AC52" s="213" t="str">
        <f t="shared" si="9"/>
        <v/>
      </c>
      <c r="AD52" s="214"/>
      <c r="AE52" s="215"/>
      <c r="AF52" s="216"/>
      <c r="AG52" s="450"/>
      <c r="AH52" s="450"/>
      <c r="AI52" s="451"/>
      <c r="AJ52" s="446"/>
      <c r="AK52" s="437"/>
      <c r="AL52" s="437"/>
      <c r="AM52" s="216"/>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row>
    <row r="53" spans="1:68" ht="151.5" customHeight="1" x14ac:dyDescent="0.3">
      <c r="A53" s="640"/>
      <c r="B53" s="643"/>
      <c r="C53" s="643"/>
      <c r="D53" s="643"/>
      <c r="E53" s="646"/>
      <c r="F53" s="643"/>
      <c r="G53" s="649"/>
      <c r="H53" s="652"/>
      <c r="I53" s="655"/>
      <c r="J53" s="658"/>
      <c r="K53" s="655">
        <f>IF(NOT(ISERROR(MATCH(J53,_xlfn.ANCHORARRAY(E64),0))),I66&amp;"Por favor no seleccionar los criterios de impacto",J53)</f>
        <v>0</v>
      </c>
      <c r="L53" s="652"/>
      <c r="M53" s="655"/>
      <c r="N53" s="661"/>
      <c r="O53" s="320">
        <v>2</v>
      </c>
      <c r="P53" s="206"/>
      <c r="Q53" s="207" t="str">
        <f t="shared" si="6"/>
        <v/>
      </c>
      <c r="R53" s="208"/>
      <c r="S53" s="208"/>
      <c r="T53" s="209" t="str">
        <f t="shared" si="7"/>
        <v/>
      </c>
      <c r="U53" s="208"/>
      <c r="V53" s="208"/>
      <c r="W53" s="208"/>
      <c r="X53" s="210" t="str">
        <f>IFERROR(IF(AND(Q52="Probabilidad",Q53="Probabilidad"),(Z52-(+Z52*T53)),IF(Q53="Probabilidad",(I52-(+I52*T53)),IF(Q53="Impacto",Z52,""))),"")</f>
        <v/>
      </c>
      <c r="Y53" s="211" t="str">
        <f t="shared" si="4"/>
        <v/>
      </c>
      <c r="Z53" s="212" t="str">
        <f t="shared" si="8"/>
        <v/>
      </c>
      <c r="AA53" s="211" t="str">
        <f t="shared" si="5"/>
        <v/>
      </c>
      <c r="AB53" s="212" t="str">
        <f>IFERROR(IF(AND(Q52="Impacto",Q53="Impacto"),(AB52-(+AB52*T53)),IF(Q53="Impacto",(M52-(+M52*T53)),IF(Q53="Probabilidad",AB52,""))),"")</f>
        <v/>
      </c>
      <c r="AC53" s="213" t="str">
        <f t="shared" si="9"/>
        <v/>
      </c>
      <c r="AD53" s="214"/>
      <c r="AE53" s="215"/>
      <c r="AF53" s="216"/>
      <c r="AG53" s="450"/>
      <c r="AH53" s="450"/>
      <c r="AI53" s="451"/>
      <c r="AJ53" s="446"/>
      <c r="AK53" s="437"/>
      <c r="AL53" s="437"/>
      <c r="AM53" s="216"/>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row>
    <row r="54" spans="1:68" ht="151.5" customHeight="1" x14ac:dyDescent="0.3">
      <c r="A54" s="640"/>
      <c r="B54" s="643"/>
      <c r="C54" s="643"/>
      <c r="D54" s="643"/>
      <c r="E54" s="646"/>
      <c r="F54" s="643"/>
      <c r="G54" s="649"/>
      <c r="H54" s="652"/>
      <c r="I54" s="655"/>
      <c r="J54" s="658"/>
      <c r="K54" s="655">
        <f>IF(NOT(ISERROR(MATCH(J54,_xlfn.ANCHORARRAY(E65),0))),I67&amp;"Por favor no seleccionar los criterios de impacto",J54)</f>
        <v>0</v>
      </c>
      <c r="L54" s="652"/>
      <c r="M54" s="655"/>
      <c r="N54" s="661"/>
      <c r="O54" s="320">
        <v>3</v>
      </c>
      <c r="P54" s="220"/>
      <c r="Q54" s="207" t="str">
        <f t="shared" si="6"/>
        <v/>
      </c>
      <c r="R54" s="208"/>
      <c r="S54" s="208"/>
      <c r="T54" s="209" t="str">
        <f t="shared" si="7"/>
        <v/>
      </c>
      <c r="U54" s="208"/>
      <c r="V54" s="208"/>
      <c r="W54" s="208"/>
      <c r="X54" s="210" t="str">
        <f>IFERROR(IF(AND(Q53="Probabilidad",Q54="Probabilidad"),(Z53-(+Z53*T54)),IF(AND(Q53="Impacto",Q54="Probabilidad"),(Z52-(+Z52*T54)),IF(Q54="Impacto",Z53,""))),"")</f>
        <v/>
      </c>
      <c r="Y54" s="211" t="str">
        <f t="shared" si="4"/>
        <v/>
      </c>
      <c r="Z54" s="212" t="str">
        <f t="shared" si="8"/>
        <v/>
      </c>
      <c r="AA54" s="211" t="str">
        <f t="shared" si="5"/>
        <v/>
      </c>
      <c r="AB54" s="212" t="str">
        <f>IFERROR(IF(AND(Q53="Impacto",Q54="Impacto"),(AB53-(+AB53*T54)),IF(AND(Q53="Probabilidad",Q54="Impacto"),(AB52-(+AB52*T54)),IF(Q54="Probabilidad",AB53,""))),"")</f>
        <v/>
      </c>
      <c r="AC54" s="213" t="str">
        <f t="shared" si="9"/>
        <v/>
      </c>
      <c r="AD54" s="214"/>
      <c r="AE54" s="215"/>
      <c r="AF54" s="216"/>
      <c r="AG54" s="450"/>
      <c r="AH54" s="450"/>
      <c r="AI54" s="451"/>
      <c r="AJ54" s="446"/>
      <c r="AK54" s="437"/>
      <c r="AL54" s="437"/>
      <c r="AM54" s="216"/>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row>
    <row r="55" spans="1:68" ht="151.5" customHeight="1" x14ac:dyDescent="0.3">
      <c r="A55" s="640"/>
      <c r="B55" s="643"/>
      <c r="C55" s="643"/>
      <c r="D55" s="643"/>
      <c r="E55" s="646"/>
      <c r="F55" s="643"/>
      <c r="G55" s="649"/>
      <c r="H55" s="652"/>
      <c r="I55" s="655"/>
      <c r="J55" s="658"/>
      <c r="K55" s="655">
        <f>IF(NOT(ISERROR(MATCH(J55,_xlfn.ANCHORARRAY(E66),0))),I68&amp;"Por favor no seleccionar los criterios de impacto",J55)</f>
        <v>0</v>
      </c>
      <c r="L55" s="652"/>
      <c r="M55" s="655"/>
      <c r="N55" s="661"/>
      <c r="O55" s="320">
        <v>4</v>
      </c>
      <c r="P55" s="206"/>
      <c r="Q55" s="207" t="str">
        <f t="shared" si="6"/>
        <v/>
      </c>
      <c r="R55" s="208"/>
      <c r="S55" s="208"/>
      <c r="T55" s="209" t="str">
        <f t="shared" si="7"/>
        <v/>
      </c>
      <c r="U55" s="208"/>
      <c r="V55" s="208"/>
      <c r="W55" s="208"/>
      <c r="X55" s="210" t="str">
        <f>IFERROR(IF(AND(Q54="Probabilidad",Q55="Probabilidad"),(Z54-(+Z54*T55)),IF(AND(Q54="Impacto",Q55="Probabilidad"),(Z53-(+Z53*T55)),IF(Q55="Impacto",Z54,""))),"")</f>
        <v/>
      </c>
      <c r="Y55" s="211" t="str">
        <f t="shared" si="4"/>
        <v/>
      </c>
      <c r="Z55" s="212" t="str">
        <f t="shared" si="8"/>
        <v/>
      </c>
      <c r="AA55" s="211" t="str">
        <f t="shared" si="5"/>
        <v/>
      </c>
      <c r="AB55" s="212" t="str">
        <f>IFERROR(IF(AND(Q54="Impacto",Q55="Impacto"),(AB54-(+AB54*T55)),IF(AND(Q54="Probabilidad",Q55="Impacto"),(AB53-(+AB53*T55)),IF(Q55="Probabilidad",AB54,""))),"")</f>
        <v/>
      </c>
      <c r="AC55" s="213" t="str">
        <f t="shared" si="9"/>
        <v/>
      </c>
      <c r="AD55" s="214"/>
      <c r="AE55" s="215"/>
      <c r="AF55" s="216"/>
      <c r="AG55" s="450"/>
      <c r="AH55" s="450"/>
      <c r="AI55" s="451"/>
      <c r="AJ55" s="446"/>
      <c r="AK55" s="437"/>
      <c r="AL55" s="437"/>
      <c r="AM55" s="216"/>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row>
    <row r="56" spans="1:68" ht="151.5" customHeight="1" x14ac:dyDescent="0.3">
      <c r="A56" s="640"/>
      <c r="B56" s="643"/>
      <c r="C56" s="643"/>
      <c r="D56" s="643"/>
      <c r="E56" s="646"/>
      <c r="F56" s="643"/>
      <c r="G56" s="649"/>
      <c r="H56" s="652"/>
      <c r="I56" s="655"/>
      <c r="J56" s="658"/>
      <c r="K56" s="655">
        <f>IF(NOT(ISERROR(MATCH(J56,_xlfn.ANCHORARRAY(E67),0))),I69&amp;"Por favor no seleccionar los criterios de impacto",J56)</f>
        <v>0</v>
      </c>
      <c r="L56" s="652"/>
      <c r="M56" s="655"/>
      <c r="N56" s="661"/>
      <c r="O56" s="320">
        <v>5</v>
      </c>
      <c r="P56" s="206"/>
      <c r="Q56" s="207" t="str">
        <f t="shared" si="6"/>
        <v/>
      </c>
      <c r="R56" s="208"/>
      <c r="S56" s="208"/>
      <c r="T56" s="209" t="str">
        <f t="shared" si="7"/>
        <v/>
      </c>
      <c r="U56" s="208"/>
      <c r="V56" s="208"/>
      <c r="W56" s="208"/>
      <c r="X56" s="210" t="str">
        <f>IFERROR(IF(AND(Q55="Probabilidad",Q56="Probabilidad"),(Z55-(+Z55*T56)),IF(AND(Q55="Impacto",Q56="Probabilidad"),(Z54-(+Z54*T56)),IF(Q56="Impacto",Z55,""))),"")</f>
        <v/>
      </c>
      <c r="Y56" s="211" t="str">
        <f t="shared" si="4"/>
        <v/>
      </c>
      <c r="Z56" s="212" t="str">
        <f t="shared" si="8"/>
        <v/>
      </c>
      <c r="AA56" s="211" t="str">
        <f t="shared" si="5"/>
        <v/>
      </c>
      <c r="AB56" s="212" t="str">
        <f>IFERROR(IF(AND(Q55="Impacto",Q56="Impacto"),(AB55-(+AB55*T56)),IF(AND(Q55="Probabilidad",Q56="Impacto"),(AB54-(+AB54*T56)),IF(Q56="Probabilidad",AB55,""))),"")</f>
        <v/>
      </c>
      <c r="AC56" s="213" t="str">
        <f t="shared" si="9"/>
        <v/>
      </c>
      <c r="AD56" s="214"/>
      <c r="AE56" s="215"/>
      <c r="AF56" s="216"/>
      <c r="AG56" s="450"/>
      <c r="AH56" s="450"/>
      <c r="AI56" s="451"/>
      <c r="AJ56" s="446"/>
      <c r="AK56" s="437"/>
      <c r="AL56" s="437"/>
      <c r="AM56" s="216"/>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row>
    <row r="57" spans="1:68" ht="151.5" customHeight="1" x14ac:dyDescent="0.3">
      <c r="A57" s="641"/>
      <c r="B57" s="644"/>
      <c r="C57" s="644"/>
      <c r="D57" s="644"/>
      <c r="E57" s="647"/>
      <c r="F57" s="644"/>
      <c r="G57" s="650"/>
      <c r="H57" s="653"/>
      <c r="I57" s="656"/>
      <c r="J57" s="659"/>
      <c r="K57" s="656">
        <f>IF(NOT(ISERROR(MATCH(J57,_xlfn.ANCHORARRAY(E68),0))),I70&amp;"Por favor no seleccionar los criterios de impacto",J57)</f>
        <v>0</v>
      </c>
      <c r="L57" s="653"/>
      <c r="M57" s="656"/>
      <c r="N57" s="662"/>
      <c r="O57" s="320">
        <v>6</v>
      </c>
      <c r="P57" s="206"/>
      <c r="Q57" s="207" t="str">
        <f t="shared" si="6"/>
        <v/>
      </c>
      <c r="R57" s="208"/>
      <c r="S57" s="208"/>
      <c r="T57" s="209" t="str">
        <f t="shared" si="7"/>
        <v/>
      </c>
      <c r="U57" s="208"/>
      <c r="V57" s="208"/>
      <c r="W57" s="208"/>
      <c r="X57" s="210" t="str">
        <f>IFERROR(IF(AND(Q56="Probabilidad",Q57="Probabilidad"),(Z56-(+Z56*T57)),IF(AND(Q56="Impacto",Q57="Probabilidad"),(Z55-(+Z55*T57)),IF(Q57="Impacto",Z56,""))),"")</f>
        <v/>
      </c>
      <c r="Y57" s="211" t="str">
        <f t="shared" si="4"/>
        <v/>
      </c>
      <c r="Z57" s="212" t="str">
        <f t="shared" si="8"/>
        <v/>
      </c>
      <c r="AA57" s="211" t="str">
        <f t="shared" si="5"/>
        <v/>
      </c>
      <c r="AB57" s="212" t="str">
        <f>IFERROR(IF(AND(Q56="Impacto",Q57="Impacto"),(AB56-(+AB56*T57)),IF(AND(Q56="Probabilidad",Q57="Impacto"),(AB55-(+AB55*T57)),IF(Q57="Probabilidad",AB56,""))),"")</f>
        <v/>
      </c>
      <c r="AC57" s="213" t="str">
        <f t="shared" si="9"/>
        <v/>
      </c>
      <c r="AD57" s="214"/>
      <c r="AE57" s="215"/>
      <c r="AF57" s="216"/>
      <c r="AG57" s="450"/>
      <c r="AH57" s="450"/>
      <c r="AI57" s="451"/>
      <c r="AJ57" s="437"/>
      <c r="AK57" s="437"/>
      <c r="AL57" s="437"/>
      <c r="AM57" s="216"/>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row>
    <row r="58" spans="1:68" ht="151.5" customHeight="1" x14ac:dyDescent="0.3">
      <c r="A58" s="639">
        <v>9</v>
      </c>
      <c r="B58" s="642"/>
      <c r="C58" s="642"/>
      <c r="D58" s="642"/>
      <c r="E58" s="645"/>
      <c r="F58" s="642"/>
      <c r="G58" s="648"/>
      <c r="H58" s="651" t="str">
        <f>IF(G58&lt;=0,"",IF(G58&lt;=2,"Muy Baja",IF(G58&lt;=24,"Baja",IF(G58&lt;=500,"Media",IF(G58&lt;=5000,"Alta","Muy Alta")))))</f>
        <v/>
      </c>
      <c r="I58" s="654" t="str">
        <f>IF(H58="","",IF(H58="Muy Baja",0.2,IF(H58="Baja",0.4,IF(H58="Media",0.6,IF(H58="Alta",0.8,IF(H58="Muy Alta",1,))))))</f>
        <v/>
      </c>
      <c r="J58" s="657"/>
      <c r="K58" s="654">
        <f>IF(NOT(ISERROR(MATCH(J58,'Tabla Impacto'!$B$221:$B$223,0))),'Tabla Impacto'!$F$223&amp;"Por favor no seleccionar los criterios de impacto(Afectación Económica o presupuestal y Pérdida Reputacional)",J58)</f>
        <v>0</v>
      </c>
      <c r="L58" s="651" t="str">
        <f>IF(OR(K58='Tabla Impacto'!$C$11,K58='Tabla Impacto'!$D$11),"Leve",IF(OR(K58='Tabla Impacto'!$C$12,K58='Tabla Impacto'!$D$12),"Menor",IF(OR(K58='Tabla Impacto'!$C$13,K58='Tabla Impacto'!$D$13),"Moderado",IF(OR(K58='Tabla Impacto'!$C$14,K58='Tabla Impacto'!$D$14),"Mayor",IF(OR(K58='Tabla Impacto'!$C$15,K58='Tabla Impacto'!$D$15),"Catastrófico","")))))</f>
        <v/>
      </c>
      <c r="M58" s="654" t="str">
        <f>IF(L58="","",IF(L58="Leve",0.2,IF(L58="Menor",0.4,IF(L58="Moderado",0.6,IF(L58="Mayor",0.8,IF(L58="Catastrófico",1,))))))</f>
        <v/>
      </c>
      <c r="N58" s="66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20">
        <v>1</v>
      </c>
      <c r="P58" s="206"/>
      <c r="Q58" s="207" t="str">
        <f t="shared" si="6"/>
        <v/>
      </c>
      <c r="R58" s="208"/>
      <c r="S58" s="208"/>
      <c r="T58" s="209" t="str">
        <f t="shared" si="7"/>
        <v/>
      </c>
      <c r="U58" s="208"/>
      <c r="V58" s="208"/>
      <c r="W58" s="208"/>
      <c r="X58" s="210" t="str">
        <f>IFERROR(IF(Q58="Probabilidad",(I58-(+I58*T58)),IF(Q58="Impacto",I58,"")),"")</f>
        <v/>
      </c>
      <c r="Y58" s="211" t="str">
        <f>IFERROR(IF(X58="","",IF(X58&lt;=0.2,"Muy Baja",IF(X58&lt;=0.4,"Baja",IF(X58&lt;=0.6,"Media",IF(X58&lt;=0.8,"Alta","Muy Alta"))))),"")</f>
        <v/>
      </c>
      <c r="Z58" s="212" t="str">
        <f t="shared" si="8"/>
        <v/>
      </c>
      <c r="AA58" s="211" t="str">
        <f>IFERROR(IF(AB58="","",IF(AB58&lt;=0.2,"Leve",IF(AB58&lt;=0.4,"Menor",IF(AB58&lt;=0.6,"Moderado",IF(AB58&lt;=0.8,"Mayor","Catastrófico"))))),"")</f>
        <v/>
      </c>
      <c r="AB58" s="212" t="str">
        <f>IFERROR(IF(Q58="Impacto",(M58-(+M58*T58)),IF(Q58="Probabilidad",M58,"")),"")</f>
        <v/>
      </c>
      <c r="AC58" s="213" t="str">
        <f t="shared" si="9"/>
        <v/>
      </c>
      <c r="AD58" s="214"/>
      <c r="AE58" s="215"/>
      <c r="AF58" s="216"/>
      <c r="AG58" s="450"/>
      <c r="AH58" s="450"/>
      <c r="AI58" s="451"/>
      <c r="AJ58" s="437"/>
      <c r="AK58" s="437"/>
      <c r="AL58" s="437"/>
      <c r="AM58" s="216"/>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row>
    <row r="59" spans="1:68" ht="151.5" customHeight="1" x14ac:dyDescent="0.3">
      <c r="A59" s="640"/>
      <c r="B59" s="643"/>
      <c r="C59" s="643"/>
      <c r="D59" s="643"/>
      <c r="E59" s="646"/>
      <c r="F59" s="643"/>
      <c r="G59" s="649"/>
      <c r="H59" s="652"/>
      <c r="I59" s="655"/>
      <c r="J59" s="658"/>
      <c r="K59" s="655">
        <f>IF(NOT(ISERROR(MATCH(J59,_xlfn.ANCHORARRAY(E70),0))),I72&amp;"Por favor no seleccionar los criterios de impacto",J59)</f>
        <v>0</v>
      </c>
      <c r="L59" s="652"/>
      <c r="M59" s="655"/>
      <c r="N59" s="661"/>
      <c r="O59" s="320">
        <v>2</v>
      </c>
      <c r="P59" s="206"/>
      <c r="Q59" s="207" t="str">
        <f t="shared" si="6"/>
        <v/>
      </c>
      <c r="R59" s="208"/>
      <c r="S59" s="208"/>
      <c r="T59" s="209" t="str">
        <f t="shared" si="7"/>
        <v/>
      </c>
      <c r="U59" s="208"/>
      <c r="V59" s="208"/>
      <c r="W59" s="208"/>
      <c r="X59" s="210" t="str">
        <f>IFERROR(IF(AND(Q58="Probabilidad",Q59="Probabilidad"),(Z58-(+Z58*T59)),IF(Q59="Probabilidad",(I58-(+I58*T59)),IF(Q59="Impacto",Z58,""))),"")</f>
        <v/>
      </c>
      <c r="Y59" s="211" t="str">
        <f t="shared" si="4"/>
        <v/>
      </c>
      <c r="Z59" s="212" t="str">
        <f t="shared" si="8"/>
        <v/>
      </c>
      <c r="AA59" s="211" t="str">
        <f t="shared" si="5"/>
        <v/>
      </c>
      <c r="AB59" s="212" t="str">
        <f>IFERROR(IF(AND(Q58="Impacto",Q59="Impacto"),(AB58-(+AB58*T59)),IF(Q59="Impacto",(M58-(+M58*T59)),IF(Q59="Probabilidad",AB58,""))),"")</f>
        <v/>
      </c>
      <c r="AC59" s="213" t="str">
        <f t="shared" si="9"/>
        <v/>
      </c>
      <c r="AD59" s="214"/>
      <c r="AE59" s="215"/>
      <c r="AF59" s="216"/>
      <c r="AG59" s="217"/>
      <c r="AH59" s="217"/>
      <c r="AI59" s="215"/>
      <c r="AJ59" s="216"/>
      <c r="AK59" s="216"/>
      <c r="AL59" s="216"/>
      <c r="AM59" s="216"/>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row>
    <row r="60" spans="1:68" ht="151.5" customHeight="1" x14ac:dyDescent="0.3">
      <c r="A60" s="640"/>
      <c r="B60" s="643"/>
      <c r="C60" s="643"/>
      <c r="D60" s="643"/>
      <c r="E60" s="646"/>
      <c r="F60" s="643"/>
      <c r="G60" s="649"/>
      <c r="H60" s="652"/>
      <c r="I60" s="655"/>
      <c r="J60" s="658"/>
      <c r="K60" s="655">
        <f>IF(NOT(ISERROR(MATCH(J60,_xlfn.ANCHORARRAY(E71),0))),I73&amp;"Por favor no seleccionar los criterios de impacto",J60)</f>
        <v>0</v>
      </c>
      <c r="L60" s="652"/>
      <c r="M60" s="655"/>
      <c r="N60" s="661"/>
      <c r="O60" s="320">
        <v>3</v>
      </c>
      <c r="P60" s="220"/>
      <c r="Q60" s="207" t="str">
        <f t="shared" si="6"/>
        <v/>
      </c>
      <c r="R60" s="208"/>
      <c r="S60" s="208"/>
      <c r="T60" s="209" t="str">
        <f t="shared" si="7"/>
        <v/>
      </c>
      <c r="U60" s="208"/>
      <c r="V60" s="208"/>
      <c r="W60" s="208"/>
      <c r="X60" s="210" t="str">
        <f>IFERROR(IF(AND(Q59="Probabilidad",Q60="Probabilidad"),(Z59-(+Z59*T60)),IF(AND(Q59="Impacto",Q60="Probabilidad"),(Z58-(+Z58*T60)),IF(Q60="Impacto",Z59,""))),"")</f>
        <v/>
      </c>
      <c r="Y60" s="211" t="str">
        <f t="shared" si="4"/>
        <v/>
      </c>
      <c r="Z60" s="212" t="str">
        <f t="shared" si="8"/>
        <v/>
      </c>
      <c r="AA60" s="211" t="str">
        <f t="shared" si="5"/>
        <v/>
      </c>
      <c r="AB60" s="212" t="str">
        <f>IFERROR(IF(AND(Q59="Impacto",Q60="Impacto"),(AB59-(+AB59*T60)),IF(AND(Q59="Probabilidad",Q60="Impacto"),(AB58-(+AB58*T60)),IF(Q60="Probabilidad",AB59,""))),"")</f>
        <v/>
      </c>
      <c r="AC60" s="213" t="str">
        <f t="shared" si="9"/>
        <v/>
      </c>
      <c r="AD60" s="214"/>
      <c r="AE60" s="215"/>
      <c r="AF60" s="216"/>
      <c r="AG60" s="217"/>
      <c r="AH60" s="217"/>
      <c r="AI60" s="215"/>
      <c r="AJ60" s="216"/>
      <c r="AK60" s="216"/>
      <c r="AL60" s="216"/>
      <c r="AM60" s="216"/>
      <c r="AN60" s="198"/>
      <c r="AO60" s="198"/>
      <c r="AP60" s="198"/>
      <c r="AQ60" s="198"/>
      <c r="AR60" s="198"/>
      <c r="AS60" s="198"/>
      <c r="AT60" s="198"/>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row>
    <row r="61" spans="1:68" ht="151.5" customHeight="1" x14ac:dyDescent="0.3">
      <c r="A61" s="640"/>
      <c r="B61" s="643"/>
      <c r="C61" s="643"/>
      <c r="D61" s="643"/>
      <c r="E61" s="646"/>
      <c r="F61" s="643"/>
      <c r="G61" s="649"/>
      <c r="H61" s="652"/>
      <c r="I61" s="655"/>
      <c r="J61" s="658"/>
      <c r="K61" s="655">
        <f>IF(NOT(ISERROR(MATCH(J61,_xlfn.ANCHORARRAY(E72),0))),I74&amp;"Por favor no seleccionar los criterios de impacto",J61)</f>
        <v>0</v>
      </c>
      <c r="L61" s="652"/>
      <c r="M61" s="655"/>
      <c r="N61" s="661"/>
      <c r="O61" s="320">
        <v>4</v>
      </c>
      <c r="P61" s="206"/>
      <c r="Q61" s="207" t="str">
        <f t="shared" si="6"/>
        <v/>
      </c>
      <c r="R61" s="208"/>
      <c r="S61" s="208"/>
      <c r="T61" s="209" t="str">
        <f t="shared" si="7"/>
        <v/>
      </c>
      <c r="U61" s="208"/>
      <c r="V61" s="208"/>
      <c r="W61" s="208"/>
      <c r="X61" s="210" t="str">
        <f>IFERROR(IF(AND(Q60="Probabilidad",Q61="Probabilidad"),(Z60-(+Z60*T61)),IF(AND(Q60="Impacto",Q61="Probabilidad"),(Z59-(+Z59*T61)),IF(Q61="Impacto",Z60,""))),"")</f>
        <v/>
      </c>
      <c r="Y61" s="211" t="str">
        <f t="shared" si="4"/>
        <v/>
      </c>
      <c r="Z61" s="212" t="str">
        <f t="shared" si="8"/>
        <v/>
      </c>
      <c r="AA61" s="211" t="str">
        <f t="shared" si="5"/>
        <v/>
      </c>
      <c r="AB61" s="212" t="str">
        <f>IFERROR(IF(AND(Q60="Impacto",Q61="Impacto"),(AB60-(+AB60*T61)),IF(AND(Q60="Probabilidad",Q61="Impacto"),(AB59-(+AB59*T61)),IF(Q61="Probabilidad",AB60,""))),"")</f>
        <v/>
      </c>
      <c r="AC61" s="213" t="str">
        <f t="shared" si="9"/>
        <v/>
      </c>
      <c r="AD61" s="214"/>
      <c r="AE61" s="215"/>
      <c r="AF61" s="216"/>
      <c r="AG61" s="217"/>
      <c r="AH61" s="217"/>
      <c r="AI61" s="215"/>
      <c r="AJ61" s="216"/>
      <c r="AK61" s="216"/>
      <c r="AL61" s="216"/>
      <c r="AM61" s="216"/>
      <c r="AN61" s="198"/>
      <c r="AO61" s="198"/>
      <c r="AP61" s="198"/>
      <c r="AQ61" s="198"/>
      <c r="AR61" s="198"/>
      <c r="AS61" s="198"/>
      <c r="AT61" s="198"/>
      <c r="AU61" s="198"/>
      <c r="AV61" s="198"/>
      <c r="AW61" s="198"/>
      <c r="AX61" s="198"/>
      <c r="AY61" s="198"/>
      <c r="AZ61" s="198"/>
      <c r="BA61" s="198"/>
      <c r="BB61" s="198"/>
      <c r="BC61" s="198"/>
      <c r="BD61" s="198"/>
      <c r="BE61" s="198"/>
      <c r="BF61" s="198"/>
      <c r="BG61" s="198"/>
      <c r="BH61" s="198"/>
      <c r="BI61" s="198"/>
      <c r="BJ61" s="198"/>
      <c r="BK61" s="198"/>
      <c r="BL61" s="198"/>
      <c r="BM61" s="198"/>
      <c r="BN61" s="198"/>
      <c r="BO61" s="198"/>
      <c r="BP61" s="198"/>
    </row>
    <row r="62" spans="1:68" ht="151.5" customHeight="1" x14ac:dyDescent="0.3">
      <c r="A62" s="640"/>
      <c r="B62" s="643"/>
      <c r="C62" s="643"/>
      <c r="D62" s="643"/>
      <c r="E62" s="646"/>
      <c r="F62" s="643"/>
      <c r="G62" s="649"/>
      <c r="H62" s="652"/>
      <c r="I62" s="655"/>
      <c r="J62" s="658"/>
      <c r="K62" s="655">
        <f>IF(NOT(ISERROR(MATCH(J62,_xlfn.ANCHORARRAY(E73),0))),I75&amp;"Por favor no seleccionar los criterios de impacto",J62)</f>
        <v>0</v>
      </c>
      <c r="L62" s="652"/>
      <c r="M62" s="655"/>
      <c r="N62" s="661"/>
      <c r="O62" s="320">
        <v>5</v>
      </c>
      <c r="P62" s="206"/>
      <c r="Q62" s="207" t="str">
        <f t="shared" si="6"/>
        <v/>
      </c>
      <c r="R62" s="208"/>
      <c r="S62" s="208"/>
      <c r="T62" s="209" t="str">
        <f t="shared" si="7"/>
        <v/>
      </c>
      <c r="U62" s="208"/>
      <c r="V62" s="208"/>
      <c r="W62" s="208"/>
      <c r="X62" s="210" t="str">
        <f>IFERROR(IF(AND(Q61="Probabilidad",Q62="Probabilidad"),(Z61-(+Z61*T62)),IF(AND(Q61="Impacto",Q62="Probabilidad"),(Z60-(+Z60*T62)),IF(Q62="Impacto",Z61,""))),"")</f>
        <v/>
      </c>
      <c r="Y62" s="211" t="str">
        <f t="shared" si="4"/>
        <v/>
      </c>
      <c r="Z62" s="212" t="str">
        <f t="shared" si="8"/>
        <v/>
      </c>
      <c r="AA62" s="211" t="str">
        <f t="shared" si="5"/>
        <v/>
      </c>
      <c r="AB62" s="212" t="str">
        <f>IFERROR(IF(AND(Q61="Impacto",Q62="Impacto"),(AB61-(+AB61*T62)),IF(AND(Q61="Probabilidad",Q62="Impacto"),(AB60-(+AB60*T62)),IF(Q62="Probabilidad",AB61,""))),"")</f>
        <v/>
      </c>
      <c r="AC62" s="213" t="str">
        <f t="shared" si="9"/>
        <v/>
      </c>
      <c r="AD62" s="214"/>
      <c r="AE62" s="215"/>
      <c r="AF62" s="216"/>
      <c r="AG62" s="217"/>
      <c r="AH62" s="217"/>
      <c r="AI62" s="215"/>
      <c r="AJ62" s="216"/>
      <c r="AK62" s="216"/>
      <c r="AL62" s="216"/>
      <c r="AM62" s="216"/>
      <c r="AN62" s="198"/>
      <c r="AO62" s="198"/>
      <c r="AP62" s="198"/>
      <c r="AQ62" s="198"/>
      <c r="AR62" s="198"/>
      <c r="AS62" s="198"/>
      <c r="AT62" s="198"/>
      <c r="AU62" s="198"/>
      <c r="AV62" s="198"/>
      <c r="AW62" s="198"/>
      <c r="AX62" s="198"/>
      <c r="AY62" s="198"/>
      <c r="AZ62" s="198"/>
      <c r="BA62" s="198"/>
      <c r="BB62" s="198"/>
      <c r="BC62" s="198"/>
      <c r="BD62" s="198"/>
      <c r="BE62" s="198"/>
      <c r="BF62" s="198"/>
      <c r="BG62" s="198"/>
      <c r="BH62" s="198"/>
      <c r="BI62" s="198"/>
      <c r="BJ62" s="198"/>
      <c r="BK62" s="198"/>
      <c r="BL62" s="198"/>
      <c r="BM62" s="198"/>
      <c r="BN62" s="198"/>
      <c r="BO62" s="198"/>
      <c r="BP62" s="198"/>
    </row>
    <row r="63" spans="1:68" ht="151.5" customHeight="1" x14ac:dyDescent="0.3">
      <c r="A63" s="641"/>
      <c r="B63" s="644"/>
      <c r="C63" s="644"/>
      <c r="D63" s="644"/>
      <c r="E63" s="647"/>
      <c r="F63" s="644"/>
      <c r="G63" s="650"/>
      <c r="H63" s="653"/>
      <c r="I63" s="656"/>
      <c r="J63" s="659"/>
      <c r="K63" s="656">
        <f>IF(NOT(ISERROR(MATCH(J63,_xlfn.ANCHORARRAY(E74),0))),I76&amp;"Por favor no seleccionar los criterios de impacto",J63)</f>
        <v>0</v>
      </c>
      <c r="L63" s="653"/>
      <c r="M63" s="656"/>
      <c r="N63" s="662"/>
      <c r="O63" s="320">
        <v>6</v>
      </c>
      <c r="P63" s="206"/>
      <c r="Q63" s="207" t="str">
        <f t="shared" si="6"/>
        <v/>
      </c>
      <c r="R63" s="208"/>
      <c r="S63" s="208"/>
      <c r="T63" s="209" t="str">
        <f t="shared" si="7"/>
        <v/>
      </c>
      <c r="U63" s="208"/>
      <c r="V63" s="208"/>
      <c r="W63" s="208"/>
      <c r="X63" s="210" t="str">
        <f>IFERROR(IF(AND(Q62="Probabilidad",Q63="Probabilidad"),(Z62-(+Z62*T63)),IF(AND(Q62="Impacto",Q63="Probabilidad"),(Z61-(+Z61*T63)),IF(Q63="Impacto",Z62,""))),"")</f>
        <v/>
      </c>
      <c r="Y63" s="211" t="str">
        <f t="shared" si="4"/>
        <v/>
      </c>
      <c r="Z63" s="212" t="str">
        <f t="shared" si="8"/>
        <v/>
      </c>
      <c r="AA63" s="211" t="str">
        <f t="shared" si="5"/>
        <v/>
      </c>
      <c r="AB63" s="212" t="str">
        <f>IFERROR(IF(AND(Q62="Impacto",Q63="Impacto"),(AB62-(+AB62*T63)),IF(AND(Q62="Probabilidad",Q63="Impacto"),(AB61-(+AB61*T63)),IF(Q63="Probabilidad",AB62,""))),"")</f>
        <v/>
      </c>
      <c r="AC63" s="213" t="str">
        <f t="shared" si="9"/>
        <v/>
      </c>
      <c r="AD63" s="214"/>
      <c r="AE63" s="215"/>
      <c r="AF63" s="216"/>
      <c r="AG63" s="217"/>
      <c r="AH63" s="217"/>
      <c r="AI63" s="215"/>
      <c r="AJ63" s="216"/>
      <c r="AK63" s="216"/>
      <c r="AL63" s="216"/>
      <c r="AM63" s="216"/>
      <c r="AN63" s="198"/>
      <c r="AO63" s="198"/>
      <c r="AP63" s="198"/>
      <c r="AQ63" s="198"/>
      <c r="AR63" s="198"/>
      <c r="AS63" s="198"/>
      <c r="AT63" s="198"/>
      <c r="AU63" s="198"/>
      <c r="AV63" s="198"/>
      <c r="AW63" s="198"/>
      <c r="AX63" s="198"/>
      <c r="AY63" s="198"/>
      <c r="AZ63" s="198"/>
      <c r="BA63" s="198"/>
      <c r="BB63" s="198"/>
      <c r="BC63" s="198"/>
      <c r="BD63" s="198"/>
      <c r="BE63" s="198"/>
      <c r="BF63" s="198"/>
      <c r="BG63" s="198"/>
      <c r="BH63" s="198"/>
      <c r="BI63" s="198"/>
      <c r="BJ63" s="198"/>
      <c r="BK63" s="198"/>
      <c r="BL63" s="198"/>
      <c r="BM63" s="198"/>
      <c r="BN63" s="198"/>
      <c r="BO63" s="198"/>
      <c r="BP63" s="198"/>
    </row>
    <row r="64" spans="1:68" ht="151.5" customHeight="1" x14ac:dyDescent="0.3">
      <c r="A64" s="639">
        <v>10</v>
      </c>
      <c r="B64" s="642"/>
      <c r="C64" s="642"/>
      <c r="D64" s="642"/>
      <c r="E64" s="645"/>
      <c r="F64" s="642"/>
      <c r="G64" s="648"/>
      <c r="H64" s="651" t="str">
        <f>IF(G64&lt;=0,"",IF(G64&lt;=2,"Muy Baja",IF(G64&lt;=24,"Baja",IF(G64&lt;=500,"Media",IF(G64&lt;=5000,"Alta","Muy Alta")))))</f>
        <v/>
      </c>
      <c r="I64" s="654" t="str">
        <f>IF(H64="","",IF(H64="Muy Baja",0.2,IF(H64="Baja",0.4,IF(H64="Media",0.6,IF(H64="Alta",0.8,IF(H64="Muy Alta",1,))))))</f>
        <v/>
      </c>
      <c r="J64" s="657"/>
      <c r="K64" s="654">
        <f>IF(NOT(ISERROR(MATCH(J64,'Tabla Impacto'!$B$221:$B$223,0))),'Tabla Impacto'!$F$223&amp;"Por favor no seleccionar los criterios de impacto(Afectación Económica o presupuestal y Pérdida Reputacional)",J64)</f>
        <v>0</v>
      </c>
      <c r="L64" s="651" t="str">
        <f>IF(OR(K64='Tabla Impacto'!$C$11,K64='Tabla Impacto'!$D$11),"Leve",IF(OR(K64='Tabla Impacto'!$C$12,K64='Tabla Impacto'!$D$12),"Menor",IF(OR(K64='Tabla Impacto'!$C$13,K64='Tabla Impacto'!$D$13),"Moderado",IF(OR(K64='Tabla Impacto'!$C$14,K64='Tabla Impacto'!$D$14),"Mayor",IF(OR(K64='Tabla Impacto'!$C$15,K64='Tabla Impacto'!$D$15),"Catastrófico","")))))</f>
        <v/>
      </c>
      <c r="M64" s="654" t="str">
        <f>IF(L64="","",IF(L64="Leve",0.2,IF(L64="Menor",0.4,IF(L64="Moderado",0.6,IF(L64="Mayor",0.8,IF(L64="Catastrófico",1,))))))</f>
        <v/>
      </c>
      <c r="N64" s="66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20">
        <v>1</v>
      </c>
      <c r="P64" s="206"/>
      <c r="Q64" s="207" t="str">
        <f t="shared" si="6"/>
        <v/>
      </c>
      <c r="R64" s="208"/>
      <c r="S64" s="208"/>
      <c r="T64" s="209" t="str">
        <f t="shared" si="7"/>
        <v/>
      </c>
      <c r="U64" s="208"/>
      <c r="V64" s="208"/>
      <c r="W64" s="208"/>
      <c r="X64" s="210" t="str">
        <f>IFERROR(IF(Q64="Probabilidad",(I64-(+I64*T64)),IF(Q64="Impacto",I64,"")),"")</f>
        <v/>
      </c>
      <c r="Y64" s="211" t="str">
        <f>IFERROR(IF(X64="","",IF(X64&lt;=0.2,"Muy Baja",IF(X64&lt;=0.4,"Baja",IF(X64&lt;=0.6,"Media",IF(X64&lt;=0.8,"Alta","Muy Alta"))))),"")</f>
        <v/>
      </c>
      <c r="Z64" s="212" t="str">
        <f t="shared" si="8"/>
        <v/>
      </c>
      <c r="AA64" s="211" t="str">
        <f>IFERROR(IF(AB64="","",IF(AB64&lt;=0.2,"Leve",IF(AB64&lt;=0.4,"Menor",IF(AB64&lt;=0.6,"Moderado",IF(AB64&lt;=0.8,"Mayor","Catastrófico"))))),"")</f>
        <v/>
      </c>
      <c r="AB64" s="212" t="str">
        <f>IFERROR(IF(Q64="Impacto",(M64-(+M64*T64)),IF(Q64="Probabilidad",M64,"")),"")</f>
        <v/>
      </c>
      <c r="AC64" s="213" t="str">
        <f t="shared" si="9"/>
        <v/>
      </c>
      <c r="AD64" s="214"/>
      <c r="AE64" s="215"/>
      <c r="AF64" s="216"/>
      <c r="AG64" s="217"/>
      <c r="AH64" s="217"/>
      <c r="AI64" s="215"/>
      <c r="AJ64" s="216"/>
      <c r="AK64" s="216"/>
      <c r="AL64" s="216"/>
      <c r="AM64" s="216"/>
      <c r="AN64" s="198"/>
      <c r="AO64" s="198"/>
      <c r="AP64" s="198"/>
      <c r="AQ64" s="198"/>
      <c r="AR64" s="198"/>
      <c r="AS64" s="198"/>
      <c r="AT64" s="198"/>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row>
    <row r="65" spans="1:39" ht="151.5" customHeight="1" x14ac:dyDescent="0.3">
      <c r="A65" s="640"/>
      <c r="B65" s="643"/>
      <c r="C65" s="643"/>
      <c r="D65" s="643"/>
      <c r="E65" s="646"/>
      <c r="F65" s="643"/>
      <c r="G65" s="649"/>
      <c r="H65" s="652"/>
      <c r="I65" s="655"/>
      <c r="J65" s="658"/>
      <c r="K65" s="655">
        <f>IF(NOT(ISERROR(MATCH(J65,_xlfn.ANCHORARRAY(E76),0))),I78&amp;"Por favor no seleccionar los criterios de impacto",J65)</f>
        <v>0</v>
      </c>
      <c r="L65" s="652"/>
      <c r="M65" s="655"/>
      <c r="N65" s="661"/>
      <c r="O65" s="320">
        <v>2</v>
      </c>
      <c r="P65" s="206"/>
      <c r="Q65" s="207" t="str">
        <f t="shared" si="6"/>
        <v/>
      </c>
      <c r="R65" s="208"/>
      <c r="S65" s="208"/>
      <c r="T65" s="209" t="str">
        <f t="shared" si="7"/>
        <v/>
      </c>
      <c r="U65" s="208"/>
      <c r="V65" s="208"/>
      <c r="W65" s="208"/>
      <c r="X65" s="210" t="str">
        <f>IFERROR(IF(AND(Q64="Probabilidad",Q65="Probabilidad"),(Z64-(+Z64*T65)),IF(Q65="Probabilidad",(I64-(+I64*T65)),IF(Q65="Impacto",Z64,""))),"")</f>
        <v/>
      </c>
      <c r="Y65" s="211" t="str">
        <f t="shared" si="4"/>
        <v/>
      </c>
      <c r="Z65" s="212" t="str">
        <f t="shared" si="8"/>
        <v/>
      </c>
      <c r="AA65" s="211" t="str">
        <f t="shared" si="5"/>
        <v/>
      </c>
      <c r="AB65" s="212" t="str">
        <f>IFERROR(IF(AND(Q64="Impacto",Q65="Impacto"),(AB64-(+AB64*T65)),IF(Q65="Impacto",(M64-(+M64*T65)),IF(Q65="Probabilidad",AB64,""))),"")</f>
        <v/>
      </c>
      <c r="AC65" s="213" t="str">
        <f t="shared" si="9"/>
        <v/>
      </c>
      <c r="AD65" s="214"/>
      <c r="AE65" s="215"/>
      <c r="AF65" s="216"/>
      <c r="AG65" s="217"/>
      <c r="AH65" s="217"/>
      <c r="AI65" s="215"/>
      <c r="AJ65" s="216"/>
      <c r="AK65" s="216"/>
      <c r="AL65" s="216"/>
      <c r="AM65" s="216"/>
    </row>
    <row r="66" spans="1:39" ht="151.5" customHeight="1" x14ac:dyDescent="0.3">
      <c r="A66" s="640"/>
      <c r="B66" s="643"/>
      <c r="C66" s="643"/>
      <c r="D66" s="643"/>
      <c r="E66" s="646"/>
      <c r="F66" s="643"/>
      <c r="G66" s="649"/>
      <c r="H66" s="652"/>
      <c r="I66" s="655"/>
      <c r="J66" s="658"/>
      <c r="K66" s="655">
        <f>IF(NOT(ISERROR(MATCH(J66,_xlfn.ANCHORARRAY(E77),0))),I79&amp;"Por favor no seleccionar los criterios de impacto",J66)</f>
        <v>0</v>
      </c>
      <c r="L66" s="652"/>
      <c r="M66" s="655"/>
      <c r="N66" s="661"/>
      <c r="O66" s="320">
        <v>3</v>
      </c>
      <c r="P66" s="220"/>
      <c r="Q66" s="207" t="str">
        <f t="shared" si="6"/>
        <v/>
      </c>
      <c r="R66" s="208"/>
      <c r="S66" s="208"/>
      <c r="T66" s="209" t="str">
        <f t="shared" si="7"/>
        <v/>
      </c>
      <c r="U66" s="208"/>
      <c r="V66" s="208"/>
      <c r="W66" s="208"/>
      <c r="X66" s="210" t="str">
        <f>IFERROR(IF(AND(Q65="Probabilidad",Q66="Probabilidad"),(Z65-(+Z65*T66)),IF(AND(Q65="Impacto",Q66="Probabilidad"),(Z64-(+Z64*T66)),IF(Q66="Impacto",Z65,""))),"")</f>
        <v/>
      </c>
      <c r="Y66" s="211" t="str">
        <f t="shared" si="4"/>
        <v/>
      </c>
      <c r="Z66" s="212" t="str">
        <f t="shared" si="8"/>
        <v/>
      </c>
      <c r="AA66" s="211" t="str">
        <f t="shared" si="5"/>
        <v/>
      </c>
      <c r="AB66" s="212" t="str">
        <f>IFERROR(IF(AND(Q65="Impacto",Q66="Impacto"),(AB65-(+AB65*T66)),IF(AND(Q65="Probabilidad",Q66="Impacto"),(AB64-(+AB64*T66)),IF(Q66="Probabilidad",AB65,""))),"")</f>
        <v/>
      </c>
      <c r="AC66" s="213" t="str">
        <f t="shared" si="9"/>
        <v/>
      </c>
      <c r="AD66" s="214"/>
      <c r="AE66" s="215"/>
      <c r="AF66" s="216"/>
      <c r="AG66" s="217"/>
      <c r="AH66" s="217"/>
      <c r="AI66" s="215"/>
      <c r="AJ66" s="216"/>
      <c r="AK66" s="216"/>
      <c r="AL66" s="216"/>
      <c r="AM66" s="216"/>
    </row>
    <row r="67" spans="1:39" ht="151.5" customHeight="1" x14ac:dyDescent="0.3">
      <c r="A67" s="640"/>
      <c r="B67" s="643"/>
      <c r="C67" s="643"/>
      <c r="D67" s="643"/>
      <c r="E67" s="646"/>
      <c r="F67" s="643"/>
      <c r="G67" s="649"/>
      <c r="H67" s="652"/>
      <c r="I67" s="655"/>
      <c r="J67" s="658"/>
      <c r="K67" s="655">
        <f>IF(NOT(ISERROR(MATCH(J67,_xlfn.ANCHORARRAY(E78),0))),I80&amp;"Por favor no seleccionar los criterios de impacto",J67)</f>
        <v>0</v>
      </c>
      <c r="L67" s="652"/>
      <c r="M67" s="655"/>
      <c r="N67" s="661"/>
      <c r="O67" s="320">
        <v>4</v>
      </c>
      <c r="P67" s="206"/>
      <c r="Q67" s="207" t="str">
        <f t="shared" si="6"/>
        <v/>
      </c>
      <c r="R67" s="208"/>
      <c r="S67" s="208"/>
      <c r="T67" s="209" t="str">
        <f t="shared" si="7"/>
        <v/>
      </c>
      <c r="U67" s="208"/>
      <c r="V67" s="208"/>
      <c r="W67" s="208"/>
      <c r="X67" s="210" t="str">
        <f>IFERROR(IF(AND(Q66="Probabilidad",Q67="Probabilidad"),(Z66-(+Z66*T67)),IF(AND(Q66="Impacto",Q67="Probabilidad"),(Z65-(+Z65*T67)),IF(Q67="Impacto",Z66,""))),"")</f>
        <v/>
      </c>
      <c r="Y67" s="211" t="str">
        <f t="shared" si="4"/>
        <v/>
      </c>
      <c r="Z67" s="212" t="str">
        <f t="shared" si="8"/>
        <v/>
      </c>
      <c r="AA67" s="211" t="str">
        <f t="shared" si="5"/>
        <v/>
      </c>
      <c r="AB67" s="212" t="str">
        <f>IFERROR(IF(AND(Q66="Impacto",Q67="Impacto"),(AB66-(+AB66*T67)),IF(AND(Q66="Probabilidad",Q67="Impacto"),(AB65-(+AB65*T67)),IF(Q67="Probabilidad",AB66,""))),"")</f>
        <v/>
      </c>
      <c r="AC67" s="213" t="str">
        <f t="shared" si="9"/>
        <v/>
      </c>
      <c r="AD67" s="214"/>
      <c r="AE67" s="215"/>
      <c r="AF67" s="216"/>
      <c r="AG67" s="217"/>
      <c r="AH67" s="217"/>
      <c r="AI67" s="215"/>
      <c r="AJ67" s="216"/>
      <c r="AK67" s="216"/>
      <c r="AL67" s="216"/>
      <c r="AM67" s="216"/>
    </row>
    <row r="68" spans="1:39" ht="151.5" customHeight="1" x14ac:dyDescent="0.3">
      <c r="A68" s="640"/>
      <c r="B68" s="643"/>
      <c r="C68" s="643"/>
      <c r="D68" s="643"/>
      <c r="E68" s="646"/>
      <c r="F68" s="643"/>
      <c r="G68" s="649"/>
      <c r="H68" s="652"/>
      <c r="I68" s="655"/>
      <c r="J68" s="658"/>
      <c r="K68" s="655">
        <f>IF(NOT(ISERROR(MATCH(J68,_xlfn.ANCHORARRAY(E79),0))),I81&amp;"Por favor no seleccionar los criterios de impacto",J68)</f>
        <v>0</v>
      </c>
      <c r="L68" s="652"/>
      <c r="M68" s="655"/>
      <c r="N68" s="661"/>
      <c r="O68" s="320">
        <v>5</v>
      </c>
      <c r="P68" s="206"/>
      <c r="Q68" s="207" t="str">
        <f t="shared" si="6"/>
        <v/>
      </c>
      <c r="R68" s="208"/>
      <c r="S68" s="208"/>
      <c r="T68" s="209" t="str">
        <f t="shared" si="7"/>
        <v/>
      </c>
      <c r="U68" s="208"/>
      <c r="V68" s="208"/>
      <c r="W68" s="208"/>
      <c r="X68" s="210" t="str">
        <f>IFERROR(IF(AND(Q67="Probabilidad",Q68="Probabilidad"),(Z67-(+Z67*T68)),IF(AND(Q67="Impacto",Q68="Probabilidad"),(Z66-(+Z66*T68)),IF(Q68="Impacto",Z67,""))),"")</f>
        <v/>
      </c>
      <c r="Y68" s="211" t="str">
        <f t="shared" si="4"/>
        <v/>
      </c>
      <c r="Z68" s="212" t="str">
        <f t="shared" si="8"/>
        <v/>
      </c>
      <c r="AA68" s="211" t="str">
        <f t="shared" si="5"/>
        <v/>
      </c>
      <c r="AB68" s="212" t="str">
        <f>IFERROR(IF(AND(Q67="Impacto",Q68="Impacto"),(AB67-(+AB67*T68)),IF(AND(Q67="Probabilidad",Q68="Impacto"),(AB66-(+AB66*T68)),IF(Q68="Probabilidad",AB67,""))),"")</f>
        <v/>
      </c>
      <c r="AC68" s="213" t="str">
        <f t="shared" si="9"/>
        <v/>
      </c>
      <c r="AD68" s="214"/>
      <c r="AE68" s="215"/>
      <c r="AF68" s="216"/>
      <c r="AG68" s="217"/>
      <c r="AH68" s="217"/>
      <c r="AI68" s="215"/>
      <c r="AJ68" s="216"/>
      <c r="AK68" s="216"/>
      <c r="AL68" s="216"/>
      <c r="AM68" s="216"/>
    </row>
    <row r="69" spans="1:39" ht="151.5" customHeight="1" x14ac:dyDescent="0.3">
      <c r="A69" s="641"/>
      <c r="B69" s="644"/>
      <c r="C69" s="644"/>
      <c r="D69" s="644"/>
      <c r="E69" s="647"/>
      <c r="F69" s="644"/>
      <c r="G69" s="650"/>
      <c r="H69" s="653"/>
      <c r="I69" s="656"/>
      <c r="J69" s="659"/>
      <c r="K69" s="656">
        <f>IF(NOT(ISERROR(MATCH(J69,_xlfn.ANCHORARRAY(E80),0))),I82&amp;"Por favor no seleccionar los criterios de impacto",J69)</f>
        <v>0</v>
      </c>
      <c r="L69" s="653"/>
      <c r="M69" s="656"/>
      <c r="N69" s="662"/>
      <c r="O69" s="320">
        <v>6</v>
      </c>
      <c r="P69" s="206"/>
      <c r="Q69" s="207" t="str">
        <f t="shared" si="6"/>
        <v/>
      </c>
      <c r="R69" s="208"/>
      <c r="S69" s="208"/>
      <c r="T69" s="209" t="str">
        <f t="shared" si="7"/>
        <v/>
      </c>
      <c r="U69" s="208"/>
      <c r="V69" s="208"/>
      <c r="W69" s="208"/>
      <c r="X69" s="210" t="str">
        <f>IFERROR(IF(AND(Q68="Probabilidad",Q69="Probabilidad"),(Z68-(+Z68*T69)),IF(AND(Q68="Impacto",Q69="Probabilidad"),(Z67-(+Z67*T69)),IF(Q69="Impacto",Z68,""))),"")</f>
        <v/>
      </c>
      <c r="Y69" s="211" t="str">
        <f t="shared" si="4"/>
        <v/>
      </c>
      <c r="Z69" s="212" t="str">
        <f t="shared" si="8"/>
        <v/>
      </c>
      <c r="AA69" s="211" t="str">
        <f t="shared" si="5"/>
        <v/>
      </c>
      <c r="AB69" s="212" t="str">
        <f>IFERROR(IF(AND(Q68="Impacto",Q69="Impacto"),(AB68-(+AB68*T69)),IF(AND(Q68="Probabilidad",Q69="Impacto"),(AB67-(+AB67*T69)),IF(Q69="Probabilidad",AB68,""))),"")</f>
        <v/>
      </c>
      <c r="AC69" s="213" t="str">
        <f t="shared" si="9"/>
        <v/>
      </c>
      <c r="AD69" s="214"/>
      <c r="AE69" s="215"/>
      <c r="AF69" s="216"/>
      <c r="AG69" s="217"/>
      <c r="AH69" s="217"/>
      <c r="AI69" s="215"/>
      <c r="AJ69" s="216"/>
      <c r="AK69" s="216"/>
      <c r="AL69" s="216"/>
      <c r="AM69" s="216"/>
    </row>
    <row r="70" spans="1:39" ht="49.7" customHeight="1" x14ac:dyDescent="0.3">
      <c r="A70" s="399"/>
      <c r="B70" s="665" t="s">
        <v>573</v>
      </c>
      <c r="C70" s="666"/>
      <c r="D70" s="666"/>
      <c r="E70" s="666"/>
      <c r="F70" s="666"/>
      <c r="G70" s="666"/>
      <c r="H70" s="666"/>
      <c r="I70" s="666"/>
      <c r="J70" s="666"/>
      <c r="K70" s="666"/>
      <c r="L70" s="666"/>
      <c r="M70" s="666"/>
      <c r="N70" s="666"/>
      <c r="O70" s="666"/>
      <c r="P70" s="666"/>
      <c r="Q70" s="666"/>
      <c r="R70" s="666"/>
      <c r="S70" s="666"/>
      <c r="T70" s="666"/>
      <c r="U70" s="666"/>
      <c r="V70" s="666"/>
      <c r="W70" s="666"/>
      <c r="X70" s="666"/>
      <c r="Y70" s="666"/>
      <c r="Z70" s="666"/>
      <c r="AA70" s="666"/>
      <c r="AB70" s="666"/>
      <c r="AC70" s="666"/>
      <c r="AD70" s="666"/>
      <c r="AE70" s="666"/>
      <c r="AF70" s="666"/>
      <c r="AG70" s="666"/>
      <c r="AH70" s="666"/>
      <c r="AI70" s="666"/>
      <c r="AJ70" s="667"/>
    </row>
    <row r="72" spans="1:39" x14ac:dyDescent="0.3">
      <c r="A72" s="400"/>
      <c r="B72" s="223" t="s">
        <v>574</v>
      </c>
      <c r="C72" s="199"/>
      <c r="D72" s="199"/>
      <c r="F72" s="199"/>
    </row>
  </sheetData>
  <sheetProtection algorithmName="SHA-512" hashValue="LLldxOq+cttuR2F/qBumhWZ3E0klW3M9o3Pdxr3zZMUAjB5VDx+AgBI3j8iV/pTJYVoqMIno5UVblPX/RbVfSQ==" saltValue="JyswUqj6s+N6c3vtudujFQ==" spinCount="100000" sheet="1" formatCells="0" formatColumns="0"/>
  <dataConsolidate link="1"/>
  <mergeCells count="188">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M8:AM9"/>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K7:AL7"/>
  </mergeCells>
  <conditionalFormatting sqref="H10 H16">
    <cfRule type="cellIs" dxfId="407" priority="244" operator="equal">
      <formula>"Baja"</formula>
    </cfRule>
    <cfRule type="cellIs" dxfId="406" priority="243" operator="equal">
      <formula>"Media"</formula>
    </cfRule>
    <cfRule type="cellIs" dxfId="405" priority="242" operator="equal">
      <formula>"Alta"</formula>
    </cfRule>
    <cfRule type="cellIs" dxfId="404" priority="241" operator="equal">
      <formula>"Muy Alta"</formula>
    </cfRule>
    <cfRule type="cellIs" dxfId="403" priority="245" operator="equal">
      <formula>"Muy Baja"</formula>
    </cfRule>
  </conditionalFormatting>
  <conditionalFormatting sqref="H22">
    <cfRule type="cellIs" dxfId="402" priority="197" operator="equal">
      <formula>"Media"</formula>
    </cfRule>
    <cfRule type="cellIs" dxfId="401" priority="199" operator="equal">
      <formula>"Muy Baja"</formula>
    </cfRule>
    <cfRule type="cellIs" dxfId="400" priority="198" operator="equal">
      <formula>"Baja"</formula>
    </cfRule>
    <cfRule type="cellIs" dxfId="399" priority="196" operator="equal">
      <formula>"Alta"</formula>
    </cfRule>
    <cfRule type="cellIs" dxfId="398" priority="195" operator="equal">
      <formula>"Muy Alta"</formula>
    </cfRule>
  </conditionalFormatting>
  <conditionalFormatting sqref="H28">
    <cfRule type="cellIs" dxfId="397" priority="176" operator="equal">
      <formula>"Muy Baja"</formula>
    </cfRule>
    <cfRule type="cellIs" dxfId="396" priority="174" operator="equal">
      <formula>"Media"</formula>
    </cfRule>
    <cfRule type="cellIs" dxfId="395" priority="172" operator="equal">
      <formula>"Muy Alta"</formula>
    </cfRule>
    <cfRule type="cellIs" dxfId="394" priority="173" operator="equal">
      <formula>"Alta"</formula>
    </cfRule>
    <cfRule type="cellIs" dxfId="393" priority="175" operator="equal">
      <formula>"Baja"</formula>
    </cfRule>
  </conditionalFormatting>
  <conditionalFormatting sqref="H34">
    <cfRule type="cellIs" dxfId="392" priority="150" operator="equal">
      <formula>"Alta"</formula>
    </cfRule>
    <cfRule type="cellIs" dxfId="391" priority="149" operator="equal">
      <formula>"Muy Alta"</formula>
    </cfRule>
    <cfRule type="cellIs" dxfId="390" priority="151" operator="equal">
      <formula>"Media"</formula>
    </cfRule>
    <cfRule type="cellIs" dxfId="389" priority="152" operator="equal">
      <formula>"Baja"</formula>
    </cfRule>
    <cfRule type="cellIs" dxfId="388" priority="153" operator="equal">
      <formula>"Muy Baja"</formula>
    </cfRule>
  </conditionalFormatting>
  <conditionalFormatting sqref="H40">
    <cfRule type="cellIs" dxfId="387" priority="127" operator="equal">
      <formula>"Alta"</formula>
    </cfRule>
    <cfRule type="cellIs" dxfId="386" priority="126" operator="equal">
      <formula>"Muy Alta"</formula>
    </cfRule>
    <cfRule type="cellIs" dxfId="385" priority="129" operator="equal">
      <formula>"Baja"</formula>
    </cfRule>
    <cfRule type="cellIs" dxfId="384" priority="130" operator="equal">
      <formula>"Muy Baja"</formula>
    </cfRule>
    <cfRule type="cellIs" dxfId="383" priority="128" operator="equal">
      <formula>"Media"</formula>
    </cfRule>
  </conditionalFormatting>
  <conditionalFormatting sqref="H46">
    <cfRule type="cellIs" dxfId="382" priority="107" operator="equal">
      <formula>"Muy Baja"</formula>
    </cfRule>
    <cfRule type="cellIs" dxfId="381" priority="103" operator="equal">
      <formula>"Muy Alta"</formula>
    </cfRule>
    <cfRule type="cellIs" dxfId="380" priority="104" operator="equal">
      <formula>"Alta"</formula>
    </cfRule>
    <cfRule type="cellIs" dxfId="379" priority="105" operator="equal">
      <formula>"Media"</formula>
    </cfRule>
    <cfRule type="cellIs" dxfId="378" priority="106" operator="equal">
      <formula>"Baja"</formula>
    </cfRule>
  </conditionalFormatting>
  <conditionalFormatting sqref="H52">
    <cfRule type="cellIs" dxfId="377" priority="82" operator="equal">
      <formula>"Media"</formula>
    </cfRule>
    <cfRule type="cellIs" dxfId="376" priority="80" operator="equal">
      <formula>"Muy Alta"</formula>
    </cfRule>
    <cfRule type="cellIs" dxfId="375" priority="83" operator="equal">
      <formula>"Baja"</formula>
    </cfRule>
    <cfRule type="cellIs" dxfId="374" priority="84" operator="equal">
      <formula>"Muy Baja"</formula>
    </cfRule>
    <cfRule type="cellIs" dxfId="373" priority="81" operator="equal">
      <formula>"Alta"</formula>
    </cfRule>
  </conditionalFormatting>
  <conditionalFormatting sqref="H58">
    <cfRule type="cellIs" dxfId="372" priority="59" operator="equal">
      <formula>"Media"</formula>
    </cfRule>
    <cfRule type="cellIs" dxfId="371" priority="61" operator="equal">
      <formula>"Muy Baja"</formula>
    </cfRule>
    <cfRule type="cellIs" dxfId="370" priority="60" operator="equal">
      <formula>"Baja"</formula>
    </cfRule>
    <cfRule type="cellIs" dxfId="369" priority="57" operator="equal">
      <formula>"Muy Alta"</formula>
    </cfRule>
    <cfRule type="cellIs" dxfId="368" priority="58" operator="equal">
      <formula>"Alta"</formula>
    </cfRule>
  </conditionalFormatting>
  <conditionalFormatting sqref="H64">
    <cfRule type="cellIs" dxfId="367" priority="34" operator="equal">
      <formula>"Muy Alta"</formula>
    </cfRule>
    <cfRule type="cellIs" dxfId="366" priority="36" operator="equal">
      <formula>"Media"</formula>
    </cfRule>
    <cfRule type="cellIs" dxfId="365" priority="35" operator="equal">
      <formula>"Alta"</formula>
    </cfRule>
    <cfRule type="cellIs" dxfId="364" priority="38" operator="equal">
      <formula>"Muy Baja"</formula>
    </cfRule>
    <cfRule type="cellIs" dxfId="363" priority="37" operator="equal">
      <formula>"Baja"</formula>
    </cfRule>
  </conditionalFormatting>
  <conditionalFormatting sqref="K10:K69">
    <cfRule type="containsText" dxfId="362" priority="15" operator="containsText" text="❌">
      <formula>NOT(ISERROR(SEARCH("❌",K10)))</formula>
    </cfRule>
  </conditionalFormatting>
  <conditionalFormatting sqref="L10 L16 L22 L28 L34 L40 L46 L52 L58 L64">
    <cfRule type="cellIs" dxfId="361" priority="239" operator="equal">
      <formula>"Menor"</formula>
    </cfRule>
    <cfRule type="cellIs" dxfId="360" priority="236" operator="equal">
      <formula>"Catastrófico"</formula>
    </cfRule>
    <cfRule type="cellIs" dxfId="359" priority="237" operator="equal">
      <formula>"Mayor"</formula>
    </cfRule>
    <cfRule type="cellIs" dxfId="358" priority="238" operator="equal">
      <formula>"Moderado"</formula>
    </cfRule>
    <cfRule type="cellIs" dxfId="357" priority="240" operator="equal">
      <formula>"Leve"</formula>
    </cfRule>
  </conditionalFormatting>
  <conditionalFormatting sqref="N10">
    <cfRule type="cellIs" dxfId="356" priority="235" operator="equal">
      <formula>"Bajo"</formula>
    </cfRule>
    <cfRule type="cellIs" dxfId="355" priority="232" operator="equal">
      <formula>"Extremo"</formula>
    </cfRule>
    <cfRule type="cellIs" dxfId="354" priority="233" operator="equal">
      <formula>"Alto"</formula>
    </cfRule>
    <cfRule type="cellIs" dxfId="353" priority="234" operator="equal">
      <formula>"Moderado"</formula>
    </cfRule>
  </conditionalFormatting>
  <conditionalFormatting sqref="N16">
    <cfRule type="cellIs" dxfId="352" priority="214" operator="equal">
      <formula>"Extremo"</formula>
    </cfRule>
    <cfRule type="cellIs" dxfId="351" priority="217" operator="equal">
      <formula>"Bajo"</formula>
    </cfRule>
    <cfRule type="cellIs" dxfId="350" priority="216" operator="equal">
      <formula>"Moderado"</formula>
    </cfRule>
    <cfRule type="cellIs" dxfId="349" priority="215" operator="equal">
      <formula>"Alto"</formula>
    </cfRule>
  </conditionalFormatting>
  <conditionalFormatting sqref="N22">
    <cfRule type="cellIs" dxfId="348" priority="194" operator="equal">
      <formula>"Bajo"</formula>
    </cfRule>
    <cfRule type="cellIs" dxfId="347" priority="191" operator="equal">
      <formula>"Extremo"</formula>
    </cfRule>
    <cfRule type="cellIs" dxfId="346" priority="192" operator="equal">
      <formula>"Alto"</formula>
    </cfRule>
    <cfRule type="cellIs" dxfId="345" priority="193" operator="equal">
      <formula>"Moderado"</formula>
    </cfRule>
  </conditionalFormatting>
  <conditionalFormatting sqref="N28">
    <cfRule type="cellIs" dxfId="344" priority="168" operator="equal">
      <formula>"Extremo"</formula>
    </cfRule>
    <cfRule type="cellIs" dxfId="343" priority="169" operator="equal">
      <formula>"Alto"</formula>
    </cfRule>
    <cfRule type="cellIs" dxfId="342" priority="170" operator="equal">
      <formula>"Moderado"</formula>
    </cfRule>
    <cfRule type="cellIs" dxfId="341" priority="171" operator="equal">
      <formula>"Bajo"</formula>
    </cfRule>
  </conditionalFormatting>
  <conditionalFormatting sqref="N34">
    <cfRule type="cellIs" dxfId="340" priority="146" operator="equal">
      <formula>"Alto"</formula>
    </cfRule>
    <cfRule type="cellIs" dxfId="339" priority="145" operator="equal">
      <formula>"Extremo"</formula>
    </cfRule>
    <cfRule type="cellIs" dxfId="338" priority="147" operator="equal">
      <formula>"Moderado"</formula>
    </cfRule>
    <cfRule type="cellIs" dxfId="337" priority="148" operator="equal">
      <formula>"Bajo"</formula>
    </cfRule>
  </conditionalFormatting>
  <conditionalFormatting sqref="N40">
    <cfRule type="cellIs" dxfId="336" priority="124" operator="equal">
      <formula>"Moderado"</formula>
    </cfRule>
    <cfRule type="cellIs" dxfId="335" priority="123" operator="equal">
      <formula>"Alto"</formula>
    </cfRule>
    <cfRule type="cellIs" dxfId="334" priority="125" operator="equal">
      <formula>"Bajo"</formula>
    </cfRule>
    <cfRule type="cellIs" dxfId="333" priority="122" operator="equal">
      <formula>"Extremo"</formula>
    </cfRule>
  </conditionalFormatting>
  <conditionalFormatting sqref="N46">
    <cfRule type="cellIs" dxfId="332" priority="102" operator="equal">
      <formula>"Bajo"</formula>
    </cfRule>
    <cfRule type="cellIs" dxfId="331" priority="101" operator="equal">
      <formula>"Moderado"</formula>
    </cfRule>
    <cfRule type="cellIs" dxfId="330" priority="100" operator="equal">
      <formula>"Alto"</formula>
    </cfRule>
    <cfRule type="cellIs" dxfId="329" priority="99" operator="equal">
      <formula>"Extremo"</formula>
    </cfRule>
  </conditionalFormatting>
  <conditionalFormatting sqref="N52">
    <cfRule type="cellIs" dxfId="328" priority="76" operator="equal">
      <formula>"Extremo"</formula>
    </cfRule>
    <cfRule type="cellIs" dxfId="327" priority="77" operator="equal">
      <formula>"Alto"</formula>
    </cfRule>
    <cfRule type="cellIs" dxfId="326" priority="79" operator="equal">
      <formula>"Bajo"</formula>
    </cfRule>
    <cfRule type="cellIs" dxfId="325" priority="78" operator="equal">
      <formula>"Moderado"</formula>
    </cfRule>
  </conditionalFormatting>
  <conditionalFormatting sqref="N58">
    <cfRule type="cellIs" dxfId="324" priority="53" operator="equal">
      <formula>"Extremo"</formula>
    </cfRule>
    <cfRule type="cellIs" dxfId="323" priority="54" operator="equal">
      <formula>"Alto"</formula>
    </cfRule>
    <cfRule type="cellIs" dxfId="322" priority="56" operator="equal">
      <formula>"Bajo"</formula>
    </cfRule>
    <cfRule type="cellIs" dxfId="321" priority="55" operator="equal">
      <formula>"Moderado"</formula>
    </cfRule>
  </conditionalFormatting>
  <conditionalFormatting sqref="N64">
    <cfRule type="cellIs" dxfId="320" priority="30" operator="equal">
      <formula>"Extremo"</formula>
    </cfRule>
    <cfRule type="cellIs" dxfId="319" priority="33" operator="equal">
      <formula>"Bajo"</formula>
    </cfRule>
    <cfRule type="cellIs" dxfId="318" priority="32" operator="equal">
      <formula>"Moderado"</formula>
    </cfRule>
    <cfRule type="cellIs" dxfId="317" priority="31" operator="equal">
      <formula>"Alto"</formula>
    </cfRule>
  </conditionalFormatting>
  <conditionalFormatting sqref="Y10:Y69">
    <cfRule type="cellIs" dxfId="316" priority="13" operator="equal">
      <formula>"Baja"</formula>
    </cfRule>
    <cfRule type="cellIs" dxfId="315" priority="12" operator="equal">
      <formula>"Media"</formula>
    </cfRule>
    <cfRule type="cellIs" dxfId="314" priority="14" operator="equal">
      <formula>"Muy Baja"</formula>
    </cfRule>
    <cfRule type="cellIs" dxfId="313" priority="10" operator="equal">
      <formula>"Muy Alta"</formula>
    </cfRule>
    <cfRule type="cellIs" dxfId="312" priority="11" operator="equal">
      <formula>"Alta"</formula>
    </cfRule>
  </conditionalFormatting>
  <conditionalFormatting sqref="AA10:AA69">
    <cfRule type="cellIs" dxfId="311" priority="9" operator="equal">
      <formula>"Leve"</formula>
    </cfRule>
    <cfRule type="cellIs" dxfId="310" priority="8" operator="equal">
      <formula>"Menor"</formula>
    </cfRule>
    <cfRule type="cellIs" dxfId="309" priority="6" operator="equal">
      <formula>"Mayor"</formula>
    </cfRule>
    <cfRule type="cellIs" dxfId="308" priority="5" operator="equal">
      <formula>"Catastrófico"</formula>
    </cfRule>
    <cfRule type="cellIs" dxfId="307" priority="7" operator="equal">
      <formula>"Moderado"</formula>
    </cfRule>
  </conditionalFormatting>
  <conditionalFormatting sqref="AC10:AC69">
    <cfRule type="cellIs" dxfId="306" priority="1" operator="equal">
      <formula>"Extremo"</formula>
    </cfRule>
    <cfRule type="cellIs" dxfId="305" priority="4" operator="equal">
      <formula>"Bajo"</formula>
    </cfRule>
    <cfRule type="cellIs" dxfId="304" priority="3" operator="equal">
      <formula>"Moderado"</formula>
    </cfRule>
    <cfRule type="cellIs" dxfId="303" priority="2"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(2)'!$A$21:$A$22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A4" sqref="A1:AM66"/>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668" t="s">
        <v>575</v>
      </c>
      <c r="C2" s="668"/>
      <c r="D2" s="668"/>
      <c r="E2" s="668"/>
      <c r="F2" s="668"/>
      <c r="G2" s="668"/>
      <c r="H2" s="668"/>
      <c r="I2" s="668"/>
      <c r="J2" s="669" t="s">
        <v>463</v>
      </c>
      <c r="K2" s="669"/>
      <c r="L2" s="669"/>
      <c r="M2" s="669"/>
      <c r="N2" s="669"/>
      <c r="O2" s="669"/>
      <c r="P2" s="669"/>
      <c r="Q2" s="669"/>
      <c r="R2" s="669"/>
      <c r="S2" s="669"/>
      <c r="T2" s="669"/>
      <c r="U2" s="669"/>
      <c r="V2" s="669"/>
      <c r="W2" s="669"/>
      <c r="X2" s="669"/>
      <c r="Y2" s="669"/>
      <c r="Z2" s="669"/>
      <c r="AA2" s="669"/>
      <c r="AB2" s="669"/>
      <c r="AC2" s="669"/>
      <c r="AD2" s="669"/>
      <c r="AE2" s="669"/>
      <c r="AF2" s="669"/>
      <c r="AG2" s="669"/>
      <c r="AH2" s="669"/>
      <c r="AI2" s="669"/>
      <c r="AJ2" s="669"/>
      <c r="AK2" s="669"/>
      <c r="AL2" s="669"/>
      <c r="AM2" s="669"/>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668"/>
      <c r="C3" s="668"/>
      <c r="D3" s="668"/>
      <c r="E3" s="668"/>
      <c r="F3" s="668"/>
      <c r="G3" s="668"/>
      <c r="H3" s="668"/>
      <c r="I3" s="668"/>
      <c r="J3" s="669"/>
      <c r="K3" s="669"/>
      <c r="L3" s="669"/>
      <c r="M3" s="669"/>
      <c r="N3" s="669"/>
      <c r="O3" s="669"/>
      <c r="P3" s="669"/>
      <c r="Q3" s="669"/>
      <c r="R3" s="669"/>
      <c r="S3" s="669"/>
      <c r="T3" s="669"/>
      <c r="U3" s="669"/>
      <c r="V3" s="669"/>
      <c r="W3" s="669"/>
      <c r="X3" s="669"/>
      <c r="Y3" s="669"/>
      <c r="Z3" s="669"/>
      <c r="AA3" s="669"/>
      <c r="AB3" s="669"/>
      <c r="AC3" s="669"/>
      <c r="AD3" s="669"/>
      <c r="AE3" s="669"/>
      <c r="AF3" s="669"/>
      <c r="AG3" s="669"/>
      <c r="AH3" s="669"/>
      <c r="AI3" s="669"/>
      <c r="AJ3" s="669"/>
      <c r="AK3" s="669"/>
      <c r="AL3" s="669"/>
      <c r="AM3" s="669"/>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668"/>
      <c r="C4" s="668"/>
      <c r="D4" s="668"/>
      <c r="E4" s="668"/>
      <c r="F4" s="668"/>
      <c r="G4" s="668"/>
      <c r="H4" s="668"/>
      <c r="I4" s="668"/>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670" t="s">
        <v>576</v>
      </c>
      <c r="C6" s="670"/>
      <c r="D6" s="671"/>
      <c r="E6" s="672" t="s">
        <v>577</v>
      </c>
      <c r="F6" s="673"/>
      <c r="G6" s="673"/>
      <c r="H6" s="673"/>
      <c r="I6" s="674"/>
      <c r="J6" s="681" t="str">
        <f>IF(AND('Mapa final'!$H$10="Muy Alta",'Mapa final'!$L$10="Leve"),CONCATENATE("R",'Mapa final'!$A$10),"")</f>
        <v/>
      </c>
      <c r="K6" s="682"/>
      <c r="L6" s="682" t="str">
        <f>IF(AND('Mapa final'!$H$16="Muy Alta",'Mapa final'!$L$16="Leve"),CONCATENATE("R",'Mapa final'!$A$16),"")</f>
        <v/>
      </c>
      <c r="M6" s="682"/>
      <c r="N6" s="682" t="str">
        <f>IF(AND('Mapa final'!$H$22="Muy Alta",'Mapa final'!$L$22="Leve"),CONCATENATE("R",'Mapa final'!$A$22),"")</f>
        <v/>
      </c>
      <c r="O6" s="685"/>
      <c r="P6" s="681" t="str">
        <f>IF(AND('Mapa final'!$H$10="Muy Alta",'Mapa final'!$L$10="Menor"),CONCATENATE("R",'Mapa final'!$A$10),"")</f>
        <v/>
      </c>
      <c r="Q6" s="682"/>
      <c r="R6" s="682" t="str">
        <f>IF(AND('Mapa final'!$H$16="Muy Alta",'Mapa final'!$L$16="Menor"),CONCATENATE("R",'Mapa final'!$A$16),"")</f>
        <v/>
      </c>
      <c r="S6" s="682"/>
      <c r="T6" s="682" t="str">
        <f>IF(AND('Mapa final'!$H$22="Muy Alta",'Mapa final'!$L$22="Menor"),CONCATENATE("R",'Mapa final'!$A$22),"")</f>
        <v/>
      </c>
      <c r="U6" s="685"/>
      <c r="V6" s="681" t="str">
        <f>IF(AND('Mapa final'!$H$10="Muy Alta",'Mapa final'!$L$10="Moderado"),CONCATENATE("R",'Mapa final'!$A$10),"")</f>
        <v/>
      </c>
      <c r="W6" s="682"/>
      <c r="X6" s="682" t="str">
        <f>IF(AND('Mapa final'!$H$16="Muy Alta",'Mapa final'!$L$16="Moderado"),CONCATENATE("R",'Mapa final'!$A$16),"")</f>
        <v/>
      </c>
      <c r="Y6" s="682"/>
      <c r="Z6" s="682" t="str">
        <f>IF(AND('Mapa final'!$H$22="Muy Alta",'Mapa final'!$L$22="Moderado"),CONCATENATE("R",'Mapa final'!$A$22),"")</f>
        <v/>
      </c>
      <c r="AA6" s="685"/>
      <c r="AB6" s="681" t="str">
        <f>IF(AND('Mapa final'!$H$10="Muy Alta",'Mapa final'!$L$10="Mayor"),CONCATENATE("R",'Mapa final'!$A$10),"")</f>
        <v/>
      </c>
      <c r="AC6" s="682"/>
      <c r="AD6" s="682" t="str">
        <f>IF(AND('Mapa final'!$H$16="Muy Alta",'Mapa final'!$L$16="Mayor"),CONCATENATE("R",'Mapa final'!$A$16),"")</f>
        <v/>
      </c>
      <c r="AE6" s="682"/>
      <c r="AF6" s="682" t="str">
        <f>IF(AND('Mapa final'!$H$22="Muy Alta",'Mapa final'!$L$22="Mayor"),CONCATENATE("R",'Mapa final'!$A$22),"")</f>
        <v/>
      </c>
      <c r="AG6" s="685"/>
      <c r="AH6" s="687" t="str">
        <f>IF(AND('Mapa final'!$H$10="Muy Alta",'Mapa final'!$L$10="Catastrófico"),CONCATENATE("R",'Mapa final'!$A$10),"")</f>
        <v/>
      </c>
      <c r="AI6" s="688"/>
      <c r="AJ6" s="688" t="str">
        <f>IF(AND('Mapa final'!$H$16="Muy Alta",'Mapa final'!$L$16="Catastrófico"),CONCATENATE("R",'Mapa final'!$A$16),"")</f>
        <v/>
      </c>
      <c r="AK6" s="688"/>
      <c r="AL6" s="688" t="str">
        <f>IF(AND('Mapa final'!$H$22="Muy Alta",'Mapa final'!$L$22="Catastrófico"),CONCATENATE("R",'Mapa final'!$A$22),"")</f>
        <v/>
      </c>
      <c r="AM6" s="691"/>
      <c r="AO6" s="693" t="s">
        <v>578</v>
      </c>
      <c r="AP6" s="694"/>
      <c r="AQ6" s="694"/>
      <c r="AR6" s="694"/>
      <c r="AS6" s="694"/>
      <c r="AT6" s="695"/>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670"/>
      <c r="C7" s="670"/>
      <c r="D7" s="671"/>
      <c r="E7" s="675"/>
      <c r="F7" s="676"/>
      <c r="G7" s="676"/>
      <c r="H7" s="676"/>
      <c r="I7" s="677"/>
      <c r="J7" s="683"/>
      <c r="K7" s="684"/>
      <c r="L7" s="684"/>
      <c r="M7" s="684"/>
      <c r="N7" s="684"/>
      <c r="O7" s="686"/>
      <c r="P7" s="683"/>
      <c r="Q7" s="684"/>
      <c r="R7" s="684"/>
      <c r="S7" s="684"/>
      <c r="T7" s="684"/>
      <c r="U7" s="686"/>
      <c r="V7" s="683"/>
      <c r="W7" s="684"/>
      <c r="X7" s="684"/>
      <c r="Y7" s="684"/>
      <c r="Z7" s="684"/>
      <c r="AA7" s="686"/>
      <c r="AB7" s="683"/>
      <c r="AC7" s="684"/>
      <c r="AD7" s="684"/>
      <c r="AE7" s="684"/>
      <c r="AF7" s="684"/>
      <c r="AG7" s="686"/>
      <c r="AH7" s="689"/>
      <c r="AI7" s="690"/>
      <c r="AJ7" s="690"/>
      <c r="AK7" s="690"/>
      <c r="AL7" s="690"/>
      <c r="AM7" s="692"/>
      <c r="AN7" s="14"/>
      <c r="AO7" s="696"/>
      <c r="AP7" s="697"/>
      <c r="AQ7" s="697"/>
      <c r="AR7" s="697"/>
      <c r="AS7" s="697"/>
      <c r="AT7" s="698"/>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670"/>
      <c r="C8" s="670"/>
      <c r="D8" s="671"/>
      <c r="E8" s="675"/>
      <c r="F8" s="676"/>
      <c r="G8" s="676"/>
      <c r="H8" s="676"/>
      <c r="I8" s="677"/>
      <c r="J8" s="683" t="str">
        <f>IF(AND('Mapa final'!$H$28="Muy Alta",'Mapa final'!$L$28="Leve"),CONCATENATE("R",'Mapa final'!$A$28),"")</f>
        <v/>
      </c>
      <c r="K8" s="684"/>
      <c r="L8" s="684" t="str">
        <f>IF(AND('Mapa final'!$H$34="Muy Alta",'Mapa final'!$L$34="Leve"),CONCATENATE("R",'Mapa final'!$A$34),"")</f>
        <v/>
      </c>
      <c r="M8" s="684"/>
      <c r="N8" s="684" t="str">
        <f>IF(AND('Mapa final'!$H$40="Muy Alta",'Mapa final'!$L$40="Leve"),CONCATENATE("R",'Mapa final'!$A$40),"")</f>
        <v/>
      </c>
      <c r="O8" s="686"/>
      <c r="P8" s="683" t="str">
        <f>IF(AND('Mapa final'!$H$28="Muy Alta",'Mapa final'!$L$28="Menor"),CONCATENATE("R",'Mapa final'!$A$28),"")</f>
        <v/>
      </c>
      <c r="Q8" s="684"/>
      <c r="R8" s="684" t="str">
        <f>IF(AND('Mapa final'!$H$34="Muy Alta",'Mapa final'!$L$34="Menor"),CONCATENATE("R",'Mapa final'!$A$34),"")</f>
        <v/>
      </c>
      <c r="S8" s="684"/>
      <c r="T8" s="684" t="str">
        <f>IF(AND('Mapa final'!$H$40="Muy Alta",'Mapa final'!$L$40="Menor"),CONCATENATE("R",'Mapa final'!$A$40),"")</f>
        <v/>
      </c>
      <c r="U8" s="686"/>
      <c r="V8" s="683" t="str">
        <f>IF(AND('Mapa final'!$H$28="Muy Alta",'Mapa final'!$L$28="Moderado"),CONCATENATE("R",'Mapa final'!$A$28),"")</f>
        <v/>
      </c>
      <c r="W8" s="684"/>
      <c r="X8" s="684" t="str">
        <f>IF(AND('Mapa final'!$H$34="Muy Alta",'Mapa final'!$L$34="Moderado"),CONCATENATE("R",'Mapa final'!$A$34),"")</f>
        <v/>
      </c>
      <c r="Y8" s="684"/>
      <c r="Z8" s="684" t="str">
        <f>IF(AND('Mapa final'!$H$40="Muy Alta",'Mapa final'!$L$40="Moderado"),CONCATENATE("R",'Mapa final'!$A$40),"")</f>
        <v/>
      </c>
      <c r="AA8" s="686"/>
      <c r="AB8" s="683" t="str">
        <f>IF(AND('Mapa final'!$H$28="Muy Alta",'Mapa final'!$L$28="Mayor"),CONCATENATE("R",'Mapa final'!$A$28),"")</f>
        <v/>
      </c>
      <c r="AC8" s="684"/>
      <c r="AD8" s="684" t="str">
        <f>IF(AND('Mapa final'!$H$34="Muy Alta",'Mapa final'!$L$34="Mayor"),CONCATENATE("R",'Mapa final'!$A$34),"")</f>
        <v/>
      </c>
      <c r="AE8" s="684"/>
      <c r="AF8" s="684" t="str">
        <f>IF(AND('Mapa final'!$H$40="Muy Alta",'Mapa final'!$L$40="Mayor"),CONCATENATE("R",'Mapa final'!$A$40),"")</f>
        <v/>
      </c>
      <c r="AG8" s="686"/>
      <c r="AH8" s="689" t="str">
        <f>IF(AND('Mapa final'!$H$28="Muy Alta",'Mapa final'!$L$28="Catastrófico"),CONCATENATE("R",'Mapa final'!$A$28),"")</f>
        <v/>
      </c>
      <c r="AI8" s="690"/>
      <c r="AJ8" s="690" t="str">
        <f>IF(AND('Mapa final'!$H$34="Muy Alta",'Mapa final'!$L$34="Catastrófico"),CONCATENATE("R",'Mapa final'!$A$34),"")</f>
        <v/>
      </c>
      <c r="AK8" s="690"/>
      <c r="AL8" s="690" t="str">
        <f>IF(AND('Mapa final'!$H$40="Muy Alta",'Mapa final'!$L$40="Catastrófico"),CONCATENATE("R",'Mapa final'!$A$40),"")</f>
        <v/>
      </c>
      <c r="AM8" s="692"/>
      <c r="AN8" s="14"/>
      <c r="AO8" s="696"/>
      <c r="AP8" s="697"/>
      <c r="AQ8" s="697"/>
      <c r="AR8" s="697"/>
      <c r="AS8" s="697"/>
      <c r="AT8" s="698"/>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670"/>
      <c r="C9" s="670"/>
      <c r="D9" s="671"/>
      <c r="E9" s="675"/>
      <c r="F9" s="676"/>
      <c r="G9" s="676"/>
      <c r="H9" s="676"/>
      <c r="I9" s="677"/>
      <c r="J9" s="683"/>
      <c r="K9" s="684"/>
      <c r="L9" s="684"/>
      <c r="M9" s="684"/>
      <c r="N9" s="684"/>
      <c r="O9" s="686"/>
      <c r="P9" s="683"/>
      <c r="Q9" s="684"/>
      <c r="R9" s="684"/>
      <c r="S9" s="684"/>
      <c r="T9" s="684"/>
      <c r="U9" s="686"/>
      <c r="V9" s="683"/>
      <c r="W9" s="684"/>
      <c r="X9" s="684"/>
      <c r="Y9" s="684"/>
      <c r="Z9" s="684"/>
      <c r="AA9" s="686"/>
      <c r="AB9" s="683"/>
      <c r="AC9" s="684"/>
      <c r="AD9" s="684"/>
      <c r="AE9" s="684"/>
      <c r="AF9" s="684"/>
      <c r="AG9" s="686"/>
      <c r="AH9" s="689"/>
      <c r="AI9" s="690"/>
      <c r="AJ9" s="690"/>
      <c r="AK9" s="690"/>
      <c r="AL9" s="690"/>
      <c r="AM9" s="692"/>
      <c r="AN9" s="14"/>
      <c r="AO9" s="696"/>
      <c r="AP9" s="697"/>
      <c r="AQ9" s="697"/>
      <c r="AR9" s="697"/>
      <c r="AS9" s="697"/>
      <c r="AT9" s="698"/>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670"/>
      <c r="C10" s="670"/>
      <c r="D10" s="671"/>
      <c r="E10" s="675"/>
      <c r="F10" s="676"/>
      <c r="G10" s="676"/>
      <c r="H10" s="676"/>
      <c r="I10" s="677"/>
      <c r="J10" s="683" t="str">
        <f>IF(AND('Mapa final'!$H$46="Muy Alta",'Mapa final'!$L$46="Leve"),CONCATENATE("R",'Mapa final'!$A$46),"")</f>
        <v/>
      </c>
      <c r="K10" s="684"/>
      <c r="L10" s="684" t="str">
        <f>IF(AND('Mapa final'!$H$52="Muy Alta",'Mapa final'!$L$52="Leve"),CONCATENATE("R",'Mapa final'!$A$52),"")</f>
        <v/>
      </c>
      <c r="M10" s="684"/>
      <c r="N10" s="684" t="str">
        <f>IF(AND('Mapa final'!$H$58="Muy Alta",'Mapa final'!$L$58="Leve"),CONCATENATE("R",'Mapa final'!$A$58),"")</f>
        <v/>
      </c>
      <c r="O10" s="686"/>
      <c r="P10" s="683" t="str">
        <f>IF(AND('Mapa final'!$H$46="Muy Alta",'Mapa final'!$L$46="Menor"),CONCATENATE("R",'Mapa final'!$A$46),"")</f>
        <v/>
      </c>
      <c r="Q10" s="684"/>
      <c r="R10" s="684" t="str">
        <f>IF(AND('Mapa final'!$H$52="Muy Alta",'Mapa final'!$L$52="Menor"),CONCATENATE("R",'Mapa final'!$A$52),"")</f>
        <v/>
      </c>
      <c r="S10" s="684"/>
      <c r="T10" s="684" t="str">
        <f>IF(AND('Mapa final'!$H$58="Muy Alta",'Mapa final'!$L$58="Menor"),CONCATENATE("R",'Mapa final'!$A$58),"")</f>
        <v/>
      </c>
      <c r="U10" s="686"/>
      <c r="V10" s="683" t="str">
        <f>IF(AND('Mapa final'!$H$46="Muy Alta",'Mapa final'!$L$46="Moderado"),CONCATENATE("R",'Mapa final'!$A$46),"")</f>
        <v/>
      </c>
      <c r="W10" s="684"/>
      <c r="X10" s="684" t="str">
        <f>IF(AND('Mapa final'!$H$52="Muy Alta",'Mapa final'!$L$52="Moderado"),CONCATENATE("R",'Mapa final'!$A$52),"")</f>
        <v/>
      </c>
      <c r="Y10" s="684"/>
      <c r="Z10" s="684" t="str">
        <f>IF(AND('Mapa final'!$H$58="Muy Alta",'Mapa final'!$L$58="Moderado"),CONCATENATE("R",'Mapa final'!$A$58),"")</f>
        <v/>
      </c>
      <c r="AA10" s="686"/>
      <c r="AB10" s="683" t="str">
        <f>IF(AND('Mapa final'!$H$46="Muy Alta",'Mapa final'!$L$46="Mayor"),CONCATENATE("R",'Mapa final'!$A$46),"")</f>
        <v/>
      </c>
      <c r="AC10" s="684"/>
      <c r="AD10" s="684" t="str">
        <f>IF(AND('Mapa final'!$H$52="Muy Alta",'Mapa final'!$L$52="Mayor"),CONCATENATE("R",'Mapa final'!$A$52),"")</f>
        <v/>
      </c>
      <c r="AE10" s="684"/>
      <c r="AF10" s="684" t="str">
        <f>IF(AND('Mapa final'!$H$58="Muy Alta",'Mapa final'!$L$58="Mayor"),CONCATENATE("R",'Mapa final'!$A$58),"")</f>
        <v/>
      </c>
      <c r="AG10" s="686"/>
      <c r="AH10" s="689" t="str">
        <f>IF(AND('Mapa final'!$H$46="Muy Alta",'Mapa final'!$L$46="Catastrófico"),CONCATENATE("R",'Mapa final'!$A$46),"")</f>
        <v/>
      </c>
      <c r="AI10" s="690"/>
      <c r="AJ10" s="690" t="str">
        <f>IF(AND('Mapa final'!$H$52="Muy Alta",'Mapa final'!$L$52="Catastrófico"),CONCATENATE("R",'Mapa final'!$A$52),"")</f>
        <v/>
      </c>
      <c r="AK10" s="690"/>
      <c r="AL10" s="690" t="str">
        <f>IF(AND('Mapa final'!$H$58="Muy Alta",'Mapa final'!$L$58="Catastrófico"),CONCATENATE("R",'Mapa final'!$A$58),"")</f>
        <v/>
      </c>
      <c r="AM10" s="692"/>
      <c r="AN10" s="14"/>
      <c r="AO10" s="696"/>
      <c r="AP10" s="697"/>
      <c r="AQ10" s="697"/>
      <c r="AR10" s="697"/>
      <c r="AS10" s="697"/>
      <c r="AT10" s="698"/>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670"/>
      <c r="C11" s="670"/>
      <c r="D11" s="671"/>
      <c r="E11" s="675"/>
      <c r="F11" s="676"/>
      <c r="G11" s="676"/>
      <c r="H11" s="676"/>
      <c r="I11" s="677"/>
      <c r="J11" s="683"/>
      <c r="K11" s="684"/>
      <c r="L11" s="684"/>
      <c r="M11" s="684"/>
      <c r="N11" s="684"/>
      <c r="O11" s="686"/>
      <c r="P11" s="683"/>
      <c r="Q11" s="684"/>
      <c r="R11" s="684"/>
      <c r="S11" s="684"/>
      <c r="T11" s="684"/>
      <c r="U11" s="686"/>
      <c r="V11" s="683"/>
      <c r="W11" s="684"/>
      <c r="X11" s="684"/>
      <c r="Y11" s="684"/>
      <c r="Z11" s="684"/>
      <c r="AA11" s="686"/>
      <c r="AB11" s="683"/>
      <c r="AC11" s="684"/>
      <c r="AD11" s="684"/>
      <c r="AE11" s="684"/>
      <c r="AF11" s="684"/>
      <c r="AG11" s="686"/>
      <c r="AH11" s="689"/>
      <c r="AI11" s="690"/>
      <c r="AJ11" s="690"/>
      <c r="AK11" s="690"/>
      <c r="AL11" s="690"/>
      <c r="AM11" s="692"/>
      <c r="AN11" s="14"/>
      <c r="AO11" s="696"/>
      <c r="AP11" s="697"/>
      <c r="AQ11" s="697"/>
      <c r="AR11" s="697"/>
      <c r="AS11" s="697"/>
      <c r="AT11" s="698"/>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670"/>
      <c r="C12" s="670"/>
      <c r="D12" s="671"/>
      <c r="E12" s="675"/>
      <c r="F12" s="676"/>
      <c r="G12" s="676"/>
      <c r="H12" s="676"/>
      <c r="I12" s="677"/>
      <c r="J12" s="683" t="str">
        <f>IF(AND('Mapa final'!$H$64="Muy Alta",'Mapa final'!$L$64="Leve"),CONCATENATE("R",'Mapa final'!$A$64),"")</f>
        <v/>
      </c>
      <c r="K12" s="684"/>
      <c r="L12" s="684" t="str">
        <f>IF(AND('Mapa final'!$H$70="Muy Alta",'Mapa final'!$L$70="Leve"),CONCATENATE("R",'Mapa final'!$A$70),"")</f>
        <v/>
      </c>
      <c r="M12" s="684"/>
      <c r="N12" s="684" t="str">
        <f>IF(AND('Mapa final'!$H$76="Muy Alta",'Mapa final'!$L$76="Leve"),CONCATENATE("R",'Mapa final'!$A$76),"")</f>
        <v/>
      </c>
      <c r="O12" s="686"/>
      <c r="P12" s="683" t="str">
        <f>IF(AND('Mapa final'!$H$64="Muy Alta",'Mapa final'!$L$64="Menor"),CONCATENATE("R",'Mapa final'!$A$64),"")</f>
        <v/>
      </c>
      <c r="Q12" s="684"/>
      <c r="R12" s="684" t="str">
        <f>IF(AND('Mapa final'!$H$70="Muy Alta",'Mapa final'!$L$70="Menor"),CONCATENATE("R",'Mapa final'!$A$70),"")</f>
        <v/>
      </c>
      <c r="S12" s="684"/>
      <c r="T12" s="684" t="str">
        <f>IF(AND('Mapa final'!$H$76="Muy Alta",'Mapa final'!$L$76="Menor"),CONCATENATE("R",'Mapa final'!$A$76),"")</f>
        <v/>
      </c>
      <c r="U12" s="686"/>
      <c r="V12" s="683" t="str">
        <f>IF(AND('Mapa final'!$H$64="Muy Alta",'Mapa final'!$L$64="Moderado"),CONCATENATE("R",'Mapa final'!$A$64),"")</f>
        <v/>
      </c>
      <c r="W12" s="684"/>
      <c r="X12" s="684" t="str">
        <f>IF(AND('Mapa final'!$H$70="Muy Alta",'Mapa final'!$L$70="Moderado"),CONCATENATE("R",'Mapa final'!$A$70),"")</f>
        <v/>
      </c>
      <c r="Y12" s="684"/>
      <c r="Z12" s="684" t="str">
        <f>IF(AND('Mapa final'!$H$76="Muy Alta",'Mapa final'!$L$76="Moderado"),CONCATENATE("R",'Mapa final'!$A$76),"")</f>
        <v/>
      </c>
      <c r="AA12" s="686"/>
      <c r="AB12" s="683" t="str">
        <f>IF(AND('Mapa final'!$H$64="Muy Alta",'Mapa final'!$L$64="Mayor"),CONCATENATE("R",'Mapa final'!$A$64),"")</f>
        <v/>
      </c>
      <c r="AC12" s="684"/>
      <c r="AD12" s="684" t="str">
        <f>IF(AND('Mapa final'!$H$70="Muy Alta",'Mapa final'!$L$70="Mayor"),CONCATENATE("R",'Mapa final'!$A$70),"")</f>
        <v/>
      </c>
      <c r="AE12" s="684"/>
      <c r="AF12" s="684" t="str">
        <f>IF(AND('Mapa final'!$H$76="Muy Alta",'Mapa final'!$L$76="Mayor"),CONCATENATE("R",'Mapa final'!$A$76),"")</f>
        <v/>
      </c>
      <c r="AG12" s="686"/>
      <c r="AH12" s="689" t="str">
        <f>IF(AND('Mapa final'!$H$64="Muy Alta",'Mapa final'!$L$64="Catastrófico"),CONCATENATE("R",'Mapa final'!$A$64),"")</f>
        <v/>
      </c>
      <c r="AI12" s="690"/>
      <c r="AJ12" s="690" t="str">
        <f>IF(AND('Mapa final'!$H$70="Muy Alta",'Mapa final'!$L$70="Catastrófico"),CONCATENATE("R",'Mapa final'!$A$70),"")</f>
        <v/>
      </c>
      <c r="AK12" s="690"/>
      <c r="AL12" s="690" t="str">
        <f>IF(AND('Mapa final'!$H$76="Muy Alta",'Mapa final'!$L$76="Catastrófico"),CONCATENATE("R",'Mapa final'!$A$76),"")</f>
        <v/>
      </c>
      <c r="AM12" s="692"/>
      <c r="AN12" s="14"/>
      <c r="AO12" s="696"/>
      <c r="AP12" s="697"/>
      <c r="AQ12" s="697"/>
      <c r="AR12" s="697"/>
      <c r="AS12" s="697"/>
      <c r="AT12" s="698"/>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670"/>
      <c r="C13" s="670"/>
      <c r="D13" s="671"/>
      <c r="E13" s="678"/>
      <c r="F13" s="679"/>
      <c r="G13" s="679"/>
      <c r="H13" s="679"/>
      <c r="I13" s="680"/>
      <c r="J13" s="683"/>
      <c r="K13" s="684"/>
      <c r="L13" s="684"/>
      <c r="M13" s="684"/>
      <c r="N13" s="684"/>
      <c r="O13" s="686"/>
      <c r="P13" s="683"/>
      <c r="Q13" s="684"/>
      <c r="R13" s="684"/>
      <c r="S13" s="684"/>
      <c r="T13" s="684"/>
      <c r="U13" s="686"/>
      <c r="V13" s="683"/>
      <c r="W13" s="684"/>
      <c r="X13" s="684"/>
      <c r="Y13" s="684"/>
      <c r="Z13" s="684"/>
      <c r="AA13" s="686"/>
      <c r="AB13" s="683"/>
      <c r="AC13" s="684"/>
      <c r="AD13" s="684"/>
      <c r="AE13" s="684"/>
      <c r="AF13" s="684"/>
      <c r="AG13" s="686"/>
      <c r="AH13" s="710"/>
      <c r="AI13" s="702"/>
      <c r="AJ13" s="702"/>
      <c r="AK13" s="702"/>
      <c r="AL13" s="702"/>
      <c r="AM13" s="703"/>
      <c r="AN13" s="14"/>
      <c r="AO13" s="699"/>
      <c r="AP13" s="700"/>
      <c r="AQ13" s="700"/>
      <c r="AR13" s="700"/>
      <c r="AS13" s="700"/>
      <c r="AT13" s="70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670"/>
      <c r="C14" s="670"/>
      <c r="D14" s="671"/>
      <c r="E14" s="672" t="s">
        <v>579</v>
      </c>
      <c r="F14" s="673"/>
      <c r="G14" s="673"/>
      <c r="H14" s="673"/>
      <c r="I14" s="673"/>
      <c r="J14" s="704" t="str">
        <f>IF(AND('Mapa final'!$H$10="Alta",'Mapa final'!$L$10="Leve"),CONCATENATE("R",'Mapa final'!$A$10),"")</f>
        <v/>
      </c>
      <c r="K14" s="705"/>
      <c r="L14" s="705" t="str">
        <f>IF(AND('Mapa final'!$H$16="Alta",'Mapa final'!$L$16="Leve"),CONCATENATE("R",'Mapa final'!$A$16),"")</f>
        <v/>
      </c>
      <c r="M14" s="705"/>
      <c r="N14" s="705" t="str">
        <f>IF(AND('Mapa final'!$H$22="Alta",'Mapa final'!$L$22="Leve"),CONCATENATE("R",'Mapa final'!$A$22),"")</f>
        <v/>
      </c>
      <c r="O14" s="708"/>
      <c r="P14" s="704" t="str">
        <f>IF(AND('Mapa final'!$H$10="Alta",'Mapa final'!$L$10="Menor"),CONCATENATE("R",'Mapa final'!$A$10),"")</f>
        <v/>
      </c>
      <c r="Q14" s="705"/>
      <c r="R14" s="705" t="str">
        <f>IF(AND('Mapa final'!$H$16="Alta",'Mapa final'!$L$16="Menor"),CONCATENATE("R",'Mapa final'!$A$16),"")</f>
        <v/>
      </c>
      <c r="S14" s="705"/>
      <c r="T14" s="705" t="str">
        <f>IF(AND('Mapa final'!$H$22="Alta",'Mapa final'!$L$22="Menor"),CONCATENATE("R",'Mapa final'!$A$22),"")</f>
        <v/>
      </c>
      <c r="U14" s="708"/>
      <c r="V14" s="681" t="str">
        <f>IF(AND('Mapa final'!$H$10="Alta",'Mapa final'!$L$10="Moderado"),CONCATENATE("R",'Mapa final'!$A$10),"")</f>
        <v/>
      </c>
      <c r="W14" s="682"/>
      <c r="X14" s="682" t="str">
        <f>IF(AND('Mapa final'!$H$16="Alta",'Mapa final'!$L$16="Moderado"),CONCATENATE("R",'Mapa final'!$A$16),"")</f>
        <v/>
      </c>
      <c r="Y14" s="682"/>
      <c r="Z14" s="682" t="str">
        <f>IF(AND('Mapa final'!$H$22="Alta",'Mapa final'!$L$22="Moderado"),CONCATENATE("R",'Mapa final'!$A$22),"")</f>
        <v/>
      </c>
      <c r="AA14" s="685"/>
      <c r="AB14" s="681" t="str">
        <f>IF(AND('Mapa final'!$H$10="Alta",'Mapa final'!$L$10="Mayor"),CONCATENATE("R",'Mapa final'!$A$10),"")</f>
        <v/>
      </c>
      <c r="AC14" s="682"/>
      <c r="AD14" s="682" t="str">
        <f>IF(AND('Mapa final'!$H$16="Alta",'Mapa final'!$L$16="Mayor"),CONCATENATE("R",'Mapa final'!$A$16),"")</f>
        <v/>
      </c>
      <c r="AE14" s="682"/>
      <c r="AF14" s="682" t="str">
        <f>IF(AND('Mapa final'!$H$22="Alta",'Mapa final'!$L$22="Mayor"),CONCATENATE("R",'Mapa final'!$A$22),"")</f>
        <v/>
      </c>
      <c r="AG14" s="685"/>
      <c r="AH14" s="687" t="str">
        <f>IF(AND('Mapa final'!$H$10="Alta",'Mapa final'!$L$10="Catastrófico"),CONCATENATE("R",'Mapa final'!$A$10),"")</f>
        <v>R1</v>
      </c>
      <c r="AI14" s="688"/>
      <c r="AJ14" s="688" t="str">
        <f>IF(AND('Mapa final'!$H$16="Alta",'Mapa final'!$L$16="Catastrófico"),CONCATENATE("R",'Mapa final'!$A$16),"")</f>
        <v>R2</v>
      </c>
      <c r="AK14" s="688"/>
      <c r="AL14" s="688" t="str">
        <f>IF(AND('Mapa final'!$H$22="Alta",'Mapa final'!$L$22="Catastrófico"),CONCATENATE("R",'Mapa final'!$A$22),"")</f>
        <v/>
      </c>
      <c r="AM14" s="691"/>
      <c r="AN14" s="14"/>
      <c r="AO14" s="711" t="s">
        <v>580</v>
      </c>
      <c r="AP14" s="712"/>
      <c r="AQ14" s="712"/>
      <c r="AR14" s="712"/>
      <c r="AS14" s="712"/>
      <c r="AT14" s="713"/>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670"/>
      <c r="C15" s="670"/>
      <c r="D15" s="671"/>
      <c r="E15" s="675"/>
      <c r="F15" s="676"/>
      <c r="G15" s="676"/>
      <c r="H15" s="676"/>
      <c r="I15" s="676"/>
      <c r="J15" s="706"/>
      <c r="K15" s="707"/>
      <c r="L15" s="707"/>
      <c r="M15" s="707"/>
      <c r="N15" s="707"/>
      <c r="O15" s="709"/>
      <c r="P15" s="706"/>
      <c r="Q15" s="707"/>
      <c r="R15" s="707"/>
      <c r="S15" s="707"/>
      <c r="T15" s="707"/>
      <c r="U15" s="709"/>
      <c r="V15" s="683"/>
      <c r="W15" s="684"/>
      <c r="X15" s="684"/>
      <c r="Y15" s="684"/>
      <c r="Z15" s="684"/>
      <c r="AA15" s="686"/>
      <c r="AB15" s="683"/>
      <c r="AC15" s="684"/>
      <c r="AD15" s="684"/>
      <c r="AE15" s="684"/>
      <c r="AF15" s="684"/>
      <c r="AG15" s="686"/>
      <c r="AH15" s="689"/>
      <c r="AI15" s="690"/>
      <c r="AJ15" s="690"/>
      <c r="AK15" s="690"/>
      <c r="AL15" s="690"/>
      <c r="AM15" s="692"/>
      <c r="AN15" s="14"/>
      <c r="AO15" s="714"/>
      <c r="AP15" s="715"/>
      <c r="AQ15" s="715"/>
      <c r="AR15" s="715"/>
      <c r="AS15" s="715"/>
      <c r="AT15" s="716"/>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670"/>
      <c r="C16" s="670"/>
      <c r="D16" s="671"/>
      <c r="E16" s="675"/>
      <c r="F16" s="676"/>
      <c r="G16" s="676"/>
      <c r="H16" s="676"/>
      <c r="I16" s="676"/>
      <c r="J16" s="706" t="str">
        <f>IF(AND('Mapa final'!$H$28="Alta",'Mapa final'!$L$28="Leve"),CONCATENATE("R",'Mapa final'!$A$28),"")</f>
        <v/>
      </c>
      <c r="K16" s="707"/>
      <c r="L16" s="707" t="str">
        <f>IF(AND('Mapa final'!$H$34="Alta",'Mapa final'!$L$34="Leve"),CONCATENATE("R",'Mapa final'!$A$34),"")</f>
        <v/>
      </c>
      <c r="M16" s="707"/>
      <c r="N16" s="707" t="str">
        <f>IF(AND('Mapa final'!$H$40="Alta",'Mapa final'!$L$40="Leve"),CONCATENATE("R",'Mapa final'!$A$40),"")</f>
        <v/>
      </c>
      <c r="O16" s="709"/>
      <c r="P16" s="706" t="str">
        <f>IF(AND('Mapa final'!$H$28="Alta",'Mapa final'!$L$28="Menor"),CONCATENATE("R",'Mapa final'!$A$28),"")</f>
        <v/>
      </c>
      <c r="Q16" s="707"/>
      <c r="R16" s="707" t="str">
        <f>IF(AND('Mapa final'!$H$34="Alta",'Mapa final'!$L$34="Menor"),CONCATENATE("R",'Mapa final'!$A$34),"")</f>
        <v/>
      </c>
      <c r="S16" s="707"/>
      <c r="T16" s="707" t="str">
        <f>IF(AND('Mapa final'!$H$40="Alta",'Mapa final'!$L$40="Menor"),CONCATENATE("R",'Mapa final'!$A$40),"")</f>
        <v/>
      </c>
      <c r="U16" s="709"/>
      <c r="V16" s="683" t="str">
        <f>IF(AND('Mapa final'!$H$28="Alta",'Mapa final'!$L$28="Moderado"),CONCATENATE("R",'Mapa final'!$A$28),"")</f>
        <v/>
      </c>
      <c r="W16" s="684"/>
      <c r="X16" s="684" t="str">
        <f>IF(AND('Mapa final'!$H$34="Alta",'Mapa final'!$L$34="Moderado"),CONCATENATE("R",'Mapa final'!$A$34),"")</f>
        <v/>
      </c>
      <c r="Y16" s="684"/>
      <c r="Z16" s="684" t="str">
        <f>IF(AND('Mapa final'!$H$40="Alta",'Mapa final'!$L$40="Moderado"),CONCATENATE("R",'Mapa final'!$A$40),"")</f>
        <v/>
      </c>
      <c r="AA16" s="686"/>
      <c r="AB16" s="683" t="str">
        <f>IF(AND('Mapa final'!$H$28="Alta",'Mapa final'!$L$28="Mayor"),CONCATENATE("R",'Mapa final'!$A$28),"")</f>
        <v/>
      </c>
      <c r="AC16" s="684"/>
      <c r="AD16" s="684" t="str">
        <f>IF(AND('Mapa final'!$H$34="Alta",'Mapa final'!$L$34="Mayor"),CONCATENATE("R",'Mapa final'!$A$34),"")</f>
        <v/>
      </c>
      <c r="AE16" s="684"/>
      <c r="AF16" s="684" t="str">
        <f>IF(AND('Mapa final'!$H$40="Alta",'Mapa final'!$L$40="Mayor"),CONCATENATE("R",'Mapa final'!$A$40),"")</f>
        <v/>
      </c>
      <c r="AG16" s="686"/>
      <c r="AH16" s="689" t="str">
        <f>IF(AND('Mapa final'!$H$28="Alta",'Mapa final'!$L$28="Catastrófico"),CONCATENATE("R",'Mapa final'!$A$28),"")</f>
        <v/>
      </c>
      <c r="AI16" s="690"/>
      <c r="AJ16" s="690" t="str">
        <f>IF(AND('Mapa final'!$H$34="Alta",'Mapa final'!$L$34="Catastrófico"),CONCATENATE("R",'Mapa final'!$A$34),"")</f>
        <v/>
      </c>
      <c r="AK16" s="690"/>
      <c r="AL16" s="690" t="str">
        <f>IF(AND('Mapa final'!$H$40="Alta",'Mapa final'!$L$40="Catastrófico"),CONCATENATE("R",'Mapa final'!$A$40),"")</f>
        <v/>
      </c>
      <c r="AM16" s="692"/>
      <c r="AN16" s="14"/>
      <c r="AO16" s="714"/>
      <c r="AP16" s="715"/>
      <c r="AQ16" s="715"/>
      <c r="AR16" s="715"/>
      <c r="AS16" s="715"/>
      <c r="AT16" s="716"/>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670"/>
      <c r="C17" s="670"/>
      <c r="D17" s="671"/>
      <c r="E17" s="675"/>
      <c r="F17" s="676"/>
      <c r="G17" s="676"/>
      <c r="H17" s="676"/>
      <c r="I17" s="676"/>
      <c r="J17" s="706"/>
      <c r="K17" s="707"/>
      <c r="L17" s="707"/>
      <c r="M17" s="707"/>
      <c r="N17" s="707"/>
      <c r="O17" s="709"/>
      <c r="P17" s="706"/>
      <c r="Q17" s="707"/>
      <c r="R17" s="707"/>
      <c r="S17" s="707"/>
      <c r="T17" s="707"/>
      <c r="U17" s="709"/>
      <c r="V17" s="683"/>
      <c r="W17" s="684"/>
      <c r="X17" s="684"/>
      <c r="Y17" s="684"/>
      <c r="Z17" s="684"/>
      <c r="AA17" s="686"/>
      <c r="AB17" s="683"/>
      <c r="AC17" s="684"/>
      <c r="AD17" s="684"/>
      <c r="AE17" s="684"/>
      <c r="AF17" s="684"/>
      <c r="AG17" s="686"/>
      <c r="AH17" s="689"/>
      <c r="AI17" s="690"/>
      <c r="AJ17" s="690"/>
      <c r="AK17" s="690"/>
      <c r="AL17" s="690"/>
      <c r="AM17" s="692"/>
      <c r="AN17" s="14"/>
      <c r="AO17" s="714"/>
      <c r="AP17" s="715"/>
      <c r="AQ17" s="715"/>
      <c r="AR17" s="715"/>
      <c r="AS17" s="715"/>
      <c r="AT17" s="716"/>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670"/>
      <c r="C18" s="670"/>
      <c r="D18" s="671"/>
      <c r="E18" s="675"/>
      <c r="F18" s="676"/>
      <c r="G18" s="676"/>
      <c r="H18" s="676"/>
      <c r="I18" s="676"/>
      <c r="J18" s="706" t="str">
        <f>IF(AND('Mapa final'!$H$46="Alta",'Mapa final'!$L$46="Leve"),CONCATENATE("R",'Mapa final'!$A$46),"")</f>
        <v/>
      </c>
      <c r="K18" s="707"/>
      <c r="L18" s="707" t="str">
        <f>IF(AND('Mapa final'!$H$52="Alta",'Mapa final'!$L$52="Leve"),CONCATENATE("R",'Mapa final'!$A$52),"")</f>
        <v/>
      </c>
      <c r="M18" s="707"/>
      <c r="N18" s="707" t="str">
        <f>IF(AND('Mapa final'!$H$58="Alta",'Mapa final'!$L$58="Leve"),CONCATENATE("R",'Mapa final'!$A$58),"")</f>
        <v/>
      </c>
      <c r="O18" s="709"/>
      <c r="P18" s="706" t="str">
        <f>IF(AND('Mapa final'!$H$46="Alta",'Mapa final'!$L$46="Menor"),CONCATENATE("R",'Mapa final'!$A$46),"")</f>
        <v/>
      </c>
      <c r="Q18" s="707"/>
      <c r="R18" s="707" t="str">
        <f>IF(AND('Mapa final'!$H$52="Alta",'Mapa final'!$L$52="Menor"),CONCATENATE("R",'Mapa final'!$A$52),"")</f>
        <v/>
      </c>
      <c r="S18" s="707"/>
      <c r="T18" s="707" t="str">
        <f>IF(AND('Mapa final'!$H$58="Alta",'Mapa final'!$L$58="Menor"),CONCATENATE("R",'Mapa final'!$A$58),"")</f>
        <v/>
      </c>
      <c r="U18" s="709"/>
      <c r="V18" s="683" t="str">
        <f>IF(AND('Mapa final'!$H$46="Alta",'Mapa final'!$L$46="Moderado"),CONCATENATE("R",'Mapa final'!$A$46),"")</f>
        <v/>
      </c>
      <c r="W18" s="684"/>
      <c r="X18" s="684" t="str">
        <f>IF(AND('Mapa final'!$H$52="Alta",'Mapa final'!$L$52="Moderado"),CONCATENATE("R",'Mapa final'!$A$52),"")</f>
        <v/>
      </c>
      <c r="Y18" s="684"/>
      <c r="Z18" s="684" t="str">
        <f>IF(AND('Mapa final'!$H$58="Alta",'Mapa final'!$L$58="Moderado"),CONCATENATE("R",'Mapa final'!$A$58),"")</f>
        <v/>
      </c>
      <c r="AA18" s="686"/>
      <c r="AB18" s="683" t="str">
        <f>IF(AND('Mapa final'!$H$46="Alta",'Mapa final'!$L$46="Mayor"),CONCATENATE("R",'Mapa final'!$A$46),"")</f>
        <v/>
      </c>
      <c r="AC18" s="684"/>
      <c r="AD18" s="684" t="str">
        <f>IF(AND('Mapa final'!$H$52="Alta",'Mapa final'!$L$52="Mayor"),CONCATENATE("R",'Mapa final'!$A$52),"")</f>
        <v/>
      </c>
      <c r="AE18" s="684"/>
      <c r="AF18" s="684" t="str">
        <f>IF(AND('Mapa final'!$H$58="Alta",'Mapa final'!$L$58="Mayor"),CONCATENATE("R",'Mapa final'!$A$58),"")</f>
        <v/>
      </c>
      <c r="AG18" s="686"/>
      <c r="AH18" s="689" t="str">
        <f>IF(AND('Mapa final'!$H$46="Alta",'Mapa final'!$L$46="Catastrófico"),CONCATENATE("R",'Mapa final'!$A$46),"")</f>
        <v/>
      </c>
      <c r="AI18" s="690"/>
      <c r="AJ18" s="690" t="str">
        <f>IF(AND('Mapa final'!$H$52="Alta",'Mapa final'!$L$52="Catastrófico"),CONCATENATE("R",'Mapa final'!$A$52),"")</f>
        <v/>
      </c>
      <c r="AK18" s="690"/>
      <c r="AL18" s="690" t="str">
        <f>IF(AND('Mapa final'!$H$58="Alta",'Mapa final'!$L$58="Catastrófico"),CONCATENATE("R",'Mapa final'!$A$58),"")</f>
        <v/>
      </c>
      <c r="AM18" s="692"/>
      <c r="AN18" s="14"/>
      <c r="AO18" s="714"/>
      <c r="AP18" s="715"/>
      <c r="AQ18" s="715"/>
      <c r="AR18" s="715"/>
      <c r="AS18" s="715"/>
      <c r="AT18" s="716"/>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670"/>
      <c r="C19" s="670"/>
      <c r="D19" s="671"/>
      <c r="E19" s="675"/>
      <c r="F19" s="676"/>
      <c r="G19" s="676"/>
      <c r="H19" s="676"/>
      <c r="I19" s="676"/>
      <c r="J19" s="706"/>
      <c r="K19" s="707"/>
      <c r="L19" s="707"/>
      <c r="M19" s="707"/>
      <c r="N19" s="707"/>
      <c r="O19" s="709"/>
      <c r="P19" s="706"/>
      <c r="Q19" s="707"/>
      <c r="R19" s="707"/>
      <c r="S19" s="707"/>
      <c r="T19" s="707"/>
      <c r="U19" s="709"/>
      <c r="V19" s="683"/>
      <c r="W19" s="684"/>
      <c r="X19" s="684"/>
      <c r="Y19" s="684"/>
      <c r="Z19" s="684"/>
      <c r="AA19" s="686"/>
      <c r="AB19" s="683"/>
      <c r="AC19" s="684"/>
      <c r="AD19" s="684"/>
      <c r="AE19" s="684"/>
      <c r="AF19" s="684"/>
      <c r="AG19" s="686"/>
      <c r="AH19" s="689"/>
      <c r="AI19" s="690"/>
      <c r="AJ19" s="690"/>
      <c r="AK19" s="690"/>
      <c r="AL19" s="690"/>
      <c r="AM19" s="692"/>
      <c r="AN19" s="14"/>
      <c r="AO19" s="714"/>
      <c r="AP19" s="715"/>
      <c r="AQ19" s="715"/>
      <c r="AR19" s="715"/>
      <c r="AS19" s="715"/>
      <c r="AT19" s="716"/>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670"/>
      <c r="C20" s="670"/>
      <c r="D20" s="671"/>
      <c r="E20" s="675"/>
      <c r="F20" s="676"/>
      <c r="G20" s="676"/>
      <c r="H20" s="676"/>
      <c r="I20" s="676"/>
      <c r="J20" s="706" t="str">
        <f>IF(AND('Mapa final'!$H$64="Alta",'Mapa final'!$L$64="Leve"),CONCATENATE("R",'Mapa final'!$A$64),"")</f>
        <v/>
      </c>
      <c r="K20" s="707"/>
      <c r="L20" s="707" t="str">
        <f>IF(AND('Mapa final'!$H$70="Alta",'Mapa final'!$L$70="Leve"),CONCATENATE("R",'Mapa final'!$A$70),"")</f>
        <v/>
      </c>
      <c r="M20" s="707"/>
      <c r="N20" s="707" t="str">
        <f>IF(AND('Mapa final'!$H$76="Alta",'Mapa final'!$L$76="Leve"),CONCATENATE("R",'Mapa final'!$A$76),"")</f>
        <v/>
      </c>
      <c r="O20" s="709"/>
      <c r="P20" s="706" t="str">
        <f>IF(AND('Mapa final'!$H$64="Alta",'Mapa final'!$L$64="Menor"),CONCATENATE("R",'Mapa final'!$A$64),"")</f>
        <v/>
      </c>
      <c r="Q20" s="707"/>
      <c r="R20" s="707" t="str">
        <f>IF(AND('Mapa final'!$H$70="Alta",'Mapa final'!$L$70="Menor"),CONCATENATE("R",'Mapa final'!$A$70),"")</f>
        <v/>
      </c>
      <c r="S20" s="707"/>
      <c r="T20" s="707" t="str">
        <f>IF(AND('Mapa final'!$H$76="Alta",'Mapa final'!$L$76="Menor"),CONCATENATE("R",'Mapa final'!$A$76),"")</f>
        <v/>
      </c>
      <c r="U20" s="709"/>
      <c r="V20" s="683" t="str">
        <f>IF(AND('Mapa final'!$H$64="Alta",'Mapa final'!$L$64="Moderado"),CONCATENATE("R",'Mapa final'!$A$64),"")</f>
        <v/>
      </c>
      <c r="W20" s="684"/>
      <c r="X20" s="684" t="str">
        <f>IF(AND('Mapa final'!$H$70="Alta",'Mapa final'!$L$70="Moderado"),CONCATENATE("R",'Mapa final'!$A$70),"")</f>
        <v/>
      </c>
      <c r="Y20" s="684"/>
      <c r="Z20" s="684" t="str">
        <f>IF(AND('Mapa final'!$H$76="Alta",'Mapa final'!$L$76="Moderado"),CONCATENATE("R",'Mapa final'!$A$76),"")</f>
        <v/>
      </c>
      <c r="AA20" s="686"/>
      <c r="AB20" s="683" t="str">
        <f>IF(AND('Mapa final'!$H$64="Alta",'Mapa final'!$L$64="Mayor"),CONCATENATE("R",'Mapa final'!$A$64),"")</f>
        <v/>
      </c>
      <c r="AC20" s="684"/>
      <c r="AD20" s="684" t="str">
        <f>IF(AND('Mapa final'!$H$70="Alta",'Mapa final'!$L$70="Mayor"),CONCATENATE("R",'Mapa final'!$A$70),"")</f>
        <v/>
      </c>
      <c r="AE20" s="684"/>
      <c r="AF20" s="684" t="str">
        <f>IF(AND('Mapa final'!$H$76="Alta",'Mapa final'!$L$76="Mayor"),CONCATENATE("R",'Mapa final'!$A$76),"")</f>
        <v/>
      </c>
      <c r="AG20" s="686"/>
      <c r="AH20" s="689" t="str">
        <f>IF(AND('Mapa final'!$H$64="Alta",'Mapa final'!$L$64="Catastrófico"),CONCATENATE("R",'Mapa final'!$A$64),"")</f>
        <v/>
      </c>
      <c r="AI20" s="690"/>
      <c r="AJ20" s="690" t="str">
        <f>IF(AND('Mapa final'!$H$70="Alta",'Mapa final'!$L$70="Catastrófico"),CONCATENATE("R",'Mapa final'!$A$70),"")</f>
        <v/>
      </c>
      <c r="AK20" s="690"/>
      <c r="AL20" s="690" t="str">
        <f>IF(AND('Mapa final'!$H$76="Alta",'Mapa final'!$L$76="Catastrófico"),CONCATENATE("R",'Mapa final'!$A$76),"")</f>
        <v/>
      </c>
      <c r="AM20" s="692"/>
      <c r="AN20" s="14"/>
      <c r="AO20" s="714"/>
      <c r="AP20" s="715"/>
      <c r="AQ20" s="715"/>
      <c r="AR20" s="715"/>
      <c r="AS20" s="715"/>
      <c r="AT20" s="716"/>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670"/>
      <c r="C21" s="670"/>
      <c r="D21" s="671"/>
      <c r="E21" s="678"/>
      <c r="F21" s="679"/>
      <c r="G21" s="679"/>
      <c r="H21" s="679"/>
      <c r="I21" s="679"/>
      <c r="J21" s="723"/>
      <c r="K21" s="724"/>
      <c r="L21" s="724"/>
      <c r="M21" s="724"/>
      <c r="N21" s="724"/>
      <c r="O21" s="725"/>
      <c r="P21" s="723"/>
      <c r="Q21" s="724"/>
      <c r="R21" s="724"/>
      <c r="S21" s="724"/>
      <c r="T21" s="724"/>
      <c r="U21" s="725"/>
      <c r="V21" s="720"/>
      <c r="W21" s="721"/>
      <c r="X21" s="721"/>
      <c r="Y21" s="721"/>
      <c r="Z21" s="721"/>
      <c r="AA21" s="722"/>
      <c r="AB21" s="720"/>
      <c r="AC21" s="721"/>
      <c r="AD21" s="721"/>
      <c r="AE21" s="721"/>
      <c r="AF21" s="721"/>
      <c r="AG21" s="722"/>
      <c r="AH21" s="710"/>
      <c r="AI21" s="702"/>
      <c r="AJ21" s="702"/>
      <c r="AK21" s="702"/>
      <c r="AL21" s="702"/>
      <c r="AM21" s="703"/>
      <c r="AN21" s="14"/>
      <c r="AO21" s="717"/>
      <c r="AP21" s="718"/>
      <c r="AQ21" s="718"/>
      <c r="AR21" s="718"/>
      <c r="AS21" s="718"/>
      <c r="AT21" s="719"/>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670"/>
      <c r="C22" s="670"/>
      <c r="D22" s="671"/>
      <c r="E22" s="672" t="s">
        <v>581</v>
      </c>
      <c r="F22" s="673"/>
      <c r="G22" s="673"/>
      <c r="H22" s="673"/>
      <c r="I22" s="674"/>
      <c r="J22" s="704" t="str">
        <f>IF(AND('Mapa final'!$H$10="Media",'Mapa final'!$L$10="Leve"),CONCATENATE("R",'Mapa final'!$A$10),"")</f>
        <v/>
      </c>
      <c r="K22" s="705"/>
      <c r="L22" s="705" t="str">
        <f>IF(AND('Mapa final'!$H$16="Media",'Mapa final'!$L$16="Leve"),CONCATENATE("R",'Mapa final'!$A$16),"")</f>
        <v/>
      </c>
      <c r="M22" s="705"/>
      <c r="N22" s="705" t="str">
        <f>IF(AND('Mapa final'!$H$22="Media",'Mapa final'!$L$22="Leve"),CONCATENATE("R",'Mapa final'!$A$22),"")</f>
        <v/>
      </c>
      <c r="O22" s="708"/>
      <c r="P22" s="704" t="str">
        <f>IF(AND('Mapa final'!$H$10="Media",'Mapa final'!$L$10="Menor"),CONCATENATE("R",'Mapa final'!$A$10),"")</f>
        <v/>
      </c>
      <c r="Q22" s="705"/>
      <c r="R22" s="705" t="str">
        <f>IF(AND('Mapa final'!$H$16="Media",'Mapa final'!$L$16="Menor"),CONCATENATE("R",'Mapa final'!$A$16),"")</f>
        <v/>
      </c>
      <c r="S22" s="705"/>
      <c r="T22" s="705" t="str">
        <f>IF(AND('Mapa final'!$H$22="Media",'Mapa final'!$L$22="Menor"),CONCATENATE("R",'Mapa final'!$A$22),"")</f>
        <v/>
      </c>
      <c r="U22" s="708"/>
      <c r="V22" s="704" t="str">
        <f>IF(AND('Mapa final'!$H$10="Media",'Mapa final'!$L$10="Moderado"),CONCATENATE("R",'Mapa final'!$A$10),"")</f>
        <v/>
      </c>
      <c r="W22" s="705"/>
      <c r="X22" s="705" t="str">
        <f>IF(AND('Mapa final'!$H$16="Media",'Mapa final'!$L$16="Moderado"),CONCATENATE("R",'Mapa final'!$A$16),"")</f>
        <v/>
      </c>
      <c r="Y22" s="705"/>
      <c r="Z22" s="705" t="str">
        <f>IF(AND('Mapa final'!$H$22="Media",'Mapa final'!$L$22="Moderado"),CONCATENATE("R",'Mapa final'!$A$22),"")</f>
        <v/>
      </c>
      <c r="AA22" s="708"/>
      <c r="AB22" s="681" t="str">
        <f>IF(AND('Mapa final'!$H$10="Media",'Mapa final'!$L$10="Mayor"),CONCATENATE("R",'Mapa final'!$A$10),"")</f>
        <v/>
      </c>
      <c r="AC22" s="682"/>
      <c r="AD22" s="682" t="str">
        <f>IF(AND('Mapa final'!$H$16="Media",'Mapa final'!$L$16="Mayor"),CONCATENATE("R",'Mapa final'!$A$16),"")</f>
        <v/>
      </c>
      <c r="AE22" s="682"/>
      <c r="AF22" s="682" t="str">
        <f>IF(AND('Mapa final'!$H$22="Media",'Mapa final'!$L$22="Mayor"),CONCATENATE("R",'Mapa final'!$A$22),"")</f>
        <v/>
      </c>
      <c r="AG22" s="685"/>
      <c r="AH22" s="687" t="str">
        <f>IF(AND('Mapa final'!$H$10="Media",'Mapa final'!$L$10="Catastrófico"),CONCATENATE("R",'Mapa final'!$A$10),"")</f>
        <v/>
      </c>
      <c r="AI22" s="688"/>
      <c r="AJ22" s="688" t="str">
        <f>IF(AND('Mapa final'!$H$16="Media",'Mapa final'!$L$16="Catastrófico"),CONCATENATE("R",'Mapa final'!$A$16),"")</f>
        <v/>
      </c>
      <c r="AK22" s="688"/>
      <c r="AL22" s="688" t="str">
        <f>IF(AND('Mapa final'!$H$22="Media",'Mapa final'!$L$22="Catastrófico"),CONCATENATE("R",'Mapa final'!$A$22),"")</f>
        <v/>
      </c>
      <c r="AM22" s="691"/>
      <c r="AN22" s="14"/>
      <c r="AO22" s="726" t="s">
        <v>90</v>
      </c>
      <c r="AP22" s="727"/>
      <c r="AQ22" s="727"/>
      <c r="AR22" s="727"/>
      <c r="AS22" s="727"/>
      <c r="AT22" s="728"/>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670"/>
      <c r="C23" s="670"/>
      <c r="D23" s="671"/>
      <c r="E23" s="675"/>
      <c r="F23" s="676"/>
      <c r="G23" s="676"/>
      <c r="H23" s="676"/>
      <c r="I23" s="677"/>
      <c r="J23" s="706"/>
      <c r="K23" s="707"/>
      <c r="L23" s="707"/>
      <c r="M23" s="707"/>
      <c r="N23" s="707"/>
      <c r="O23" s="709"/>
      <c r="P23" s="706"/>
      <c r="Q23" s="707"/>
      <c r="R23" s="707"/>
      <c r="S23" s="707"/>
      <c r="T23" s="707"/>
      <c r="U23" s="709"/>
      <c r="V23" s="706"/>
      <c r="W23" s="707"/>
      <c r="X23" s="707"/>
      <c r="Y23" s="707"/>
      <c r="Z23" s="707"/>
      <c r="AA23" s="709"/>
      <c r="AB23" s="683"/>
      <c r="AC23" s="684"/>
      <c r="AD23" s="684"/>
      <c r="AE23" s="684"/>
      <c r="AF23" s="684"/>
      <c r="AG23" s="686"/>
      <c r="AH23" s="689"/>
      <c r="AI23" s="690"/>
      <c r="AJ23" s="690"/>
      <c r="AK23" s="690"/>
      <c r="AL23" s="690"/>
      <c r="AM23" s="692"/>
      <c r="AN23" s="14"/>
      <c r="AO23" s="729"/>
      <c r="AP23" s="730"/>
      <c r="AQ23" s="730"/>
      <c r="AR23" s="730"/>
      <c r="AS23" s="730"/>
      <c r="AT23" s="731"/>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670"/>
      <c r="C24" s="670"/>
      <c r="D24" s="671"/>
      <c r="E24" s="675"/>
      <c r="F24" s="676"/>
      <c r="G24" s="676"/>
      <c r="H24" s="676"/>
      <c r="I24" s="677"/>
      <c r="J24" s="706" t="str">
        <f>IF(AND('Mapa final'!$H$28="Media",'Mapa final'!$L$28="Leve"),CONCATENATE("R",'Mapa final'!$A$28),"")</f>
        <v/>
      </c>
      <c r="K24" s="707"/>
      <c r="L24" s="707" t="str">
        <f>IF(AND('Mapa final'!$H$34="Media",'Mapa final'!$L$34="Leve"),CONCATENATE("R",'Mapa final'!$A$34),"")</f>
        <v/>
      </c>
      <c r="M24" s="707"/>
      <c r="N24" s="707" t="str">
        <f>IF(AND('Mapa final'!$H$40="Media",'Mapa final'!$L$40="Leve"),CONCATENATE("R",'Mapa final'!$A$40),"")</f>
        <v/>
      </c>
      <c r="O24" s="709"/>
      <c r="P24" s="706" t="str">
        <f>IF(AND('Mapa final'!$H$28="Media",'Mapa final'!$L$28="Menor"),CONCATENATE("R",'Mapa final'!$A$28),"")</f>
        <v/>
      </c>
      <c r="Q24" s="707"/>
      <c r="R24" s="707" t="str">
        <f>IF(AND('Mapa final'!$H$34="Media",'Mapa final'!$L$34="Menor"),CONCATENATE("R",'Mapa final'!$A$34),"")</f>
        <v/>
      </c>
      <c r="S24" s="707"/>
      <c r="T24" s="707" t="str">
        <f>IF(AND('Mapa final'!$H$40="Media",'Mapa final'!$L$40="Menor"),CONCATENATE("R",'Mapa final'!$A$40),"")</f>
        <v/>
      </c>
      <c r="U24" s="709"/>
      <c r="V24" s="706" t="str">
        <f>IF(AND('Mapa final'!$H$28="Media",'Mapa final'!$L$28="Moderado"),CONCATENATE("R",'Mapa final'!$A$28),"")</f>
        <v/>
      </c>
      <c r="W24" s="707"/>
      <c r="X24" s="707" t="str">
        <f>IF(AND('Mapa final'!$H$34="Media",'Mapa final'!$L$34="Moderado"),CONCATENATE("R",'Mapa final'!$A$34),"")</f>
        <v/>
      </c>
      <c r="Y24" s="707"/>
      <c r="Z24" s="707" t="str">
        <f>IF(AND('Mapa final'!$H$40="Media",'Mapa final'!$L$40="Moderado"),CONCATENATE("R",'Mapa final'!$A$40),"")</f>
        <v/>
      </c>
      <c r="AA24" s="709"/>
      <c r="AB24" s="683" t="str">
        <f>IF(AND('Mapa final'!$H$28="Media",'Mapa final'!$L$28="Mayor"),CONCATENATE("R",'Mapa final'!$A$28),"")</f>
        <v/>
      </c>
      <c r="AC24" s="684"/>
      <c r="AD24" s="684" t="str">
        <f>IF(AND('Mapa final'!$H$34="Media",'Mapa final'!$L$34="Mayor"),CONCATENATE("R",'Mapa final'!$A$34),"")</f>
        <v/>
      </c>
      <c r="AE24" s="684"/>
      <c r="AF24" s="684" t="str">
        <f>IF(AND('Mapa final'!$H$40="Media",'Mapa final'!$L$40="Mayor"),CONCATENATE("R",'Mapa final'!$A$40),"")</f>
        <v/>
      </c>
      <c r="AG24" s="686"/>
      <c r="AH24" s="689" t="str">
        <f>IF(AND('Mapa final'!$H$28="Media",'Mapa final'!$L$28="Catastrófico"),CONCATENATE("R",'Mapa final'!$A$28),"")</f>
        <v/>
      </c>
      <c r="AI24" s="690"/>
      <c r="AJ24" s="690" t="str">
        <f>IF(AND('Mapa final'!$H$34="Media",'Mapa final'!$L$34="Catastrófico"),CONCATENATE("R",'Mapa final'!$A$34),"")</f>
        <v/>
      </c>
      <c r="AK24" s="690"/>
      <c r="AL24" s="690" t="str">
        <f>IF(AND('Mapa final'!$H$40="Media",'Mapa final'!$L$40="Catastrófico"),CONCATENATE("R",'Mapa final'!$A$40),"")</f>
        <v/>
      </c>
      <c r="AM24" s="692"/>
      <c r="AN24" s="14"/>
      <c r="AO24" s="729"/>
      <c r="AP24" s="730"/>
      <c r="AQ24" s="730"/>
      <c r="AR24" s="730"/>
      <c r="AS24" s="730"/>
      <c r="AT24" s="731"/>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670"/>
      <c r="C25" s="670"/>
      <c r="D25" s="671"/>
      <c r="E25" s="675"/>
      <c r="F25" s="676"/>
      <c r="G25" s="676"/>
      <c r="H25" s="676"/>
      <c r="I25" s="677"/>
      <c r="J25" s="706"/>
      <c r="K25" s="707"/>
      <c r="L25" s="707"/>
      <c r="M25" s="707"/>
      <c r="N25" s="707"/>
      <c r="O25" s="709"/>
      <c r="P25" s="706"/>
      <c r="Q25" s="707"/>
      <c r="R25" s="707"/>
      <c r="S25" s="707"/>
      <c r="T25" s="707"/>
      <c r="U25" s="709"/>
      <c r="V25" s="706"/>
      <c r="W25" s="707"/>
      <c r="X25" s="707"/>
      <c r="Y25" s="707"/>
      <c r="Z25" s="707"/>
      <c r="AA25" s="709"/>
      <c r="AB25" s="683"/>
      <c r="AC25" s="684"/>
      <c r="AD25" s="684"/>
      <c r="AE25" s="684"/>
      <c r="AF25" s="684"/>
      <c r="AG25" s="686"/>
      <c r="AH25" s="689"/>
      <c r="AI25" s="690"/>
      <c r="AJ25" s="690"/>
      <c r="AK25" s="690"/>
      <c r="AL25" s="690"/>
      <c r="AM25" s="692"/>
      <c r="AN25" s="14"/>
      <c r="AO25" s="729"/>
      <c r="AP25" s="730"/>
      <c r="AQ25" s="730"/>
      <c r="AR25" s="730"/>
      <c r="AS25" s="730"/>
      <c r="AT25" s="731"/>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670"/>
      <c r="C26" s="670"/>
      <c r="D26" s="671"/>
      <c r="E26" s="675"/>
      <c r="F26" s="676"/>
      <c r="G26" s="676"/>
      <c r="H26" s="676"/>
      <c r="I26" s="677"/>
      <c r="J26" s="706" t="str">
        <f>IF(AND('Mapa final'!$H$46="Media",'Mapa final'!$L$46="Leve"),CONCATENATE("R",'Mapa final'!$A$46),"")</f>
        <v/>
      </c>
      <c r="K26" s="707"/>
      <c r="L26" s="707" t="str">
        <f>IF(AND('Mapa final'!$H$52="Media",'Mapa final'!$L$52="Leve"),CONCATENATE("R",'Mapa final'!$A$52),"")</f>
        <v/>
      </c>
      <c r="M26" s="707"/>
      <c r="N26" s="707" t="str">
        <f>IF(AND('Mapa final'!$H$58="Media",'Mapa final'!$L$58="Leve"),CONCATENATE("R",'Mapa final'!$A$58),"")</f>
        <v/>
      </c>
      <c r="O26" s="709"/>
      <c r="P26" s="706" t="str">
        <f>IF(AND('Mapa final'!$H$46="Media",'Mapa final'!$L$46="Menor"),CONCATENATE("R",'Mapa final'!$A$46),"")</f>
        <v/>
      </c>
      <c r="Q26" s="707"/>
      <c r="R26" s="707" t="str">
        <f>IF(AND('Mapa final'!$H$52="Media",'Mapa final'!$L$52="Menor"),CONCATENATE("R",'Mapa final'!$A$52),"")</f>
        <v/>
      </c>
      <c r="S26" s="707"/>
      <c r="T26" s="707" t="str">
        <f>IF(AND('Mapa final'!$H$58="Media",'Mapa final'!$L$58="Menor"),CONCATENATE("R",'Mapa final'!$A$58),"")</f>
        <v/>
      </c>
      <c r="U26" s="709"/>
      <c r="V26" s="706" t="str">
        <f>IF(AND('Mapa final'!$H$46="Media",'Mapa final'!$L$46="Moderado"),CONCATENATE("R",'Mapa final'!$A$46),"")</f>
        <v/>
      </c>
      <c r="W26" s="707"/>
      <c r="X26" s="707" t="str">
        <f>IF(AND('Mapa final'!$H$52="Media",'Mapa final'!$L$52="Moderado"),CONCATENATE("R",'Mapa final'!$A$52),"")</f>
        <v/>
      </c>
      <c r="Y26" s="707"/>
      <c r="Z26" s="707" t="str">
        <f>IF(AND('Mapa final'!$H$58="Media",'Mapa final'!$L$58="Moderado"),CONCATENATE("R",'Mapa final'!$A$58),"")</f>
        <v/>
      </c>
      <c r="AA26" s="709"/>
      <c r="AB26" s="683" t="str">
        <f>IF(AND('Mapa final'!$H$46="Media",'Mapa final'!$L$46="Mayor"),CONCATENATE("R",'Mapa final'!$A$46),"")</f>
        <v/>
      </c>
      <c r="AC26" s="684"/>
      <c r="AD26" s="684" t="str">
        <f>IF(AND('Mapa final'!$H$52="Media",'Mapa final'!$L$52="Mayor"),CONCATENATE("R",'Mapa final'!$A$52),"")</f>
        <v/>
      </c>
      <c r="AE26" s="684"/>
      <c r="AF26" s="684" t="str">
        <f>IF(AND('Mapa final'!$H$58="Media",'Mapa final'!$L$58="Mayor"),CONCATENATE("R",'Mapa final'!$A$58),"")</f>
        <v/>
      </c>
      <c r="AG26" s="686"/>
      <c r="AH26" s="689" t="str">
        <f>IF(AND('Mapa final'!$H$46="Media",'Mapa final'!$L$46="Catastrófico"),CONCATENATE("R",'Mapa final'!$A$46),"")</f>
        <v/>
      </c>
      <c r="AI26" s="690"/>
      <c r="AJ26" s="690" t="str">
        <f>IF(AND('Mapa final'!$H$52="Media",'Mapa final'!$L$52="Catastrófico"),CONCATENATE("R",'Mapa final'!$A$52),"")</f>
        <v/>
      </c>
      <c r="AK26" s="690"/>
      <c r="AL26" s="690" t="str">
        <f>IF(AND('Mapa final'!$H$58="Media",'Mapa final'!$L$58="Catastrófico"),CONCATENATE("R",'Mapa final'!$A$58),"")</f>
        <v/>
      </c>
      <c r="AM26" s="692"/>
      <c r="AN26" s="14"/>
      <c r="AO26" s="729"/>
      <c r="AP26" s="730"/>
      <c r="AQ26" s="730"/>
      <c r="AR26" s="730"/>
      <c r="AS26" s="730"/>
      <c r="AT26" s="731"/>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670"/>
      <c r="C27" s="670"/>
      <c r="D27" s="671"/>
      <c r="E27" s="675"/>
      <c r="F27" s="676"/>
      <c r="G27" s="676"/>
      <c r="H27" s="676"/>
      <c r="I27" s="677"/>
      <c r="J27" s="706"/>
      <c r="K27" s="707"/>
      <c r="L27" s="707"/>
      <c r="M27" s="707"/>
      <c r="N27" s="707"/>
      <c r="O27" s="709"/>
      <c r="P27" s="706"/>
      <c r="Q27" s="707"/>
      <c r="R27" s="707"/>
      <c r="S27" s="707"/>
      <c r="T27" s="707"/>
      <c r="U27" s="709"/>
      <c r="V27" s="706"/>
      <c r="W27" s="707"/>
      <c r="X27" s="707"/>
      <c r="Y27" s="707"/>
      <c r="Z27" s="707"/>
      <c r="AA27" s="709"/>
      <c r="AB27" s="683"/>
      <c r="AC27" s="684"/>
      <c r="AD27" s="684"/>
      <c r="AE27" s="684"/>
      <c r="AF27" s="684"/>
      <c r="AG27" s="686"/>
      <c r="AH27" s="689"/>
      <c r="AI27" s="690"/>
      <c r="AJ27" s="690"/>
      <c r="AK27" s="690"/>
      <c r="AL27" s="690"/>
      <c r="AM27" s="692"/>
      <c r="AN27" s="14"/>
      <c r="AO27" s="729"/>
      <c r="AP27" s="730"/>
      <c r="AQ27" s="730"/>
      <c r="AR27" s="730"/>
      <c r="AS27" s="730"/>
      <c r="AT27" s="731"/>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670"/>
      <c r="C28" s="670"/>
      <c r="D28" s="671"/>
      <c r="E28" s="675"/>
      <c r="F28" s="676"/>
      <c r="G28" s="676"/>
      <c r="H28" s="676"/>
      <c r="I28" s="677"/>
      <c r="J28" s="706" t="str">
        <f>IF(AND('Mapa final'!$H$64="Media",'Mapa final'!$L$64="Leve"),CONCATENATE("R",'Mapa final'!$A$64),"")</f>
        <v/>
      </c>
      <c r="K28" s="707"/>
      <c r="L28" s="707" t="str">
        <f>IF(AND('Mapa final'!$H$70="Media",'Mapa final'!$L$70="Leve"),CONCATENATE("R",'Mapa final'!$A$70),"")</f>
        <v/>
      </c>
      <c r="M28" s="707"/>
      <c r="N28" s="707" t="str">
        <f>IF(AND('Mapa final'!$H$76="Media",'Mapa final'!$L$76="Leve"),CONCATENATE("R",'Mapa final'!$A$76),"")</f>
        <v/>
      </c>
      <c r="O28" s="709"/>
      <c r="P28" s="706" t="str">
        <f>IF(AND('Mapa final'!$H$64="Media",'Mapa final'!$L$64="Menor"),CONCATENATE("R",'Mapa final'!$A$64),"")</f>
        <v/>
      </c>
      <c r="Q28" s="707"/>
      <c r="R28" s="707" t="str">
        <f>IF(AND('Mapa final'!$H$70="Media",'Mapa final'!$L$70="Menor"),CONCATENATE("R",'Mapa final'!$A$70),"")</f>
        <v/>
      </c>
      <c r="S28" s="707"/>
      <c r="T28" s="707" t="str">
        <f>IF(AND('Mapa final'!$H$76="Media",'Mapa final'!$L$76="Menor"),CONCATENATE("R",'Mapa final'!$A$76),"")</f>
        <v/>
      </c>
      <c r="U28" s="709"/>
      <c r="V28" s="706" t="str">
        <f>IF(AND('Mapa final'!$H$64="Media",'Mapa final'!$L$64="Moderado"),CONCATENATE("R",'Mapa final'!$A$64),"")</f>
        <v/>
      </c>
      <c r="W28" s="707"/>
      <c r="X28" s="707" t="str">
        <f>IF(AND('Mapa final'!$H$70="Media",'Mapa final'!$L$70="Moderado"),CONCATENATE("R",'Mapa final'!$A$70),"")</f>
        <v/>
      </c>
      <c r="Y28" s="707"/>
      <c r="Z28" s="707" t="str">
        <f>IF(AND('Mapa final'!$H$76="Media",'Mapa final'!$L$76="Moderado"),CONCATENATE("R",'Mapa final'!$A$76),"")</f>
        <v/>
      </c>
      <c r="AA28" s="709"/>
      <c r="AB28" s="683" t="str">
        <f>IF(AND('Mapa final'!$H$64="Media",'Mapa final'!$L$64="Mayor"),CONCATENATE("R",'Mapa final'!$A$64),"")</f>
        <v/>
      </c>
      <c r="AC28" s="684"/>
      <c r="AD28" s="684" t="str">
        <f>IF(AND('Mapa final'!$H$70="Media",'Mapa final'!$L$70="Mayor"),CONCATENATE("R",'Mapa final'!$A$70),"")</f>
        <v/>
      </c>
      <c r="AE28" s="684"/>
      <c r="AF28" s="684" t="str">
        <f>IF(AND('Mapa final'!$H$76="Media",'Mapa final'!$L$76="Mayor"),CONCATENATE("R",'Mapa final'!$A$76),"")</f>
        <v/>
      </c>
      <c r="AG28" s="686"/>
      <c r="AH28" s="689" t="str">
        <f>IF(AND('Mapa final'!$H$64="Media",'Mapa final'!$L$64="Catastrófico"),CONCATENATE("R",'Mapa final'!$A$64),"")</f>
        <v/>
      </c>
      <c r="AI28" s="690"/>
      <c r="AJ28" s="690" t="str">
        <f>IF(AND('Mapa final'!$H$70="Media",'Mapa final'!$L$70="Catastrófico"),CONCATENATE("R",'Mapa final'!$A$70),"")</f>
        <v/>
      </c>
      <c r="AK28" s="690"/>
      <c r="AL28" s="690" t="str">
        <f>IF(AND('Mapa final'!$H$76="Media",'Mapa final'!$L$76="Catastrófico"),CONCATENATE("R",'Mapa final'!$A$76),"")</f>
        <v/>
      </c>
      <c r="AM28" s="692"/>
      <c r="AN28" s="14"/>
      <c r="AO28" s="729"/>
      <c r="AP28" s="730"/>
      <c r="AQ28" s="730"/>
      <c r="AR28" s="730"/>
      <c r="AS28" s="730"/>
      <c r="AT28" s="731"/>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670"/>
      <c r="C29" s="670"/>
      <c r="D29" s="671"/>
      <c r="E29" s="678"/>
      <c r="F29" s="679"/>
      <c r="G29" s="679"/>
      <c r="H29" s="679"/>
      <c r="I29" s="680"/>
      <c r="J29" s="706"/>
      <c r="K29" s="707"/>
      <c r="L29" s="707"/>
      <c r="M29" s="707"/>
      <c r="N29" s="707"/>
      <c r="O29" s="709"/>
      <c r="P29" s="723"/>
      <c r="Q29" s="724"/>
      <c r="R29" s="724"/>
      <c r="S29" s="724"/>
      <c r="T29" s="724"/>
      <c r="U29" s="725"/>
      <c r="V29" s="723"/>
      <c r="W29" s="724"/>
      <c r="X29" s="724"/>
      <c r="Y29" s="724"/>
      <c r="Z29" s="724"/>
      <c r="AA29" s="725"/>
      <c r="AB29" s="720"/>
      <c r="AC29" s="721"/>
      <c r="AD29" s="721"/>
      <c r="AE29" s="721"/>
      <c r="AF29" s="721"/>
      <c r="AG29" s="722"/>
      <c r="AH29" s="710"/>
      <c r="AI29" s="702"/>
      <c r="AJ29" s="702"/>
      <c r="AK29" s="702"/>
      <c r="AL29" s="702"/>
      <c r="AM29" s="703"/>
      <c r="AN29" s="14"/>
      <c r="AO29" s="732"/>
      <c r="AP29" s="733"/>
      <c r="AQ29" s="733"/>
      <c r="AR29" s="733"/>
      <c r="AS29" s="733"/>
      <c r="AT29" s="73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670"/>
      <c r="C30" s="670"/>
      <c r="D30" s="671"/>
      <c r="E30" s="672" t="s">
        <v>582</v>
      </c>
      <c r="F30" s="673"/>
      <c r="G30" s="673"/>
      <c r="H30" s="673"/>
      <c r="I30" s="673"/>
      <c r="J30" s="735" t="str">
        <f>IF(AND('Mapa final'!$H$10="Baja",'Mapa final'!$L$10="Leve"),CONCATENATE("R",'Mapa final'!$A$10),"")</f>
        <v/>
      </c>
      <c r="K30" s="736"/>
      <c r="L30" s="736" t="str">
        <f>IF(AND('Mapa final'!$H$16="Baja",'Mapa final'!$L$16="Leve"),CONCATENATE("R",'Mapa final'!$A$16),"")</f>
        <v/>
      </c>
      <c r="M30" s="736"/>
      <c r="N30" s="736" t="str">
        <f>IF(AND('Mapa final'!$H$22="Baja",'Mapa final'!$L$22="Leve"),CONCATENATE("R",'Mapa final'!$A$22),"")</f>
        <v/>
      </c>
      <c r="O30" s="739"/>
      <c r="P30" s="705" t="str">
        <f>IF(AND('Mapa final'!$H$10="Baja",'Mapa final'!$L$10="Menor"),CONCATENATE("R",'Mapa final'!$A$10),"")</f>
        <v/>
      </c>
      <c r="Q30" s="705"/>
      <c r="R30" s="705" t="str">
        <f>IF(AND('Mapa final'!$H$16="Baja",'Mapa final'!$L$16="Menor"),CONCATENATE("R",'Mapa final'!$A$16),"")</f>
        <v/>
      </c>
      <c r="S30" s="705"/>
      <c r="T30" s="705" t="str">
        <f>IF(AND('Mapa final'!$H$22="Baja",'Mapa final'!$L$22="Menor"),CONCATENATE("R",'Mapa final'!$A$22),"")</f>
        <v/>
      </c>
      <c r="U30" s="708"/>
      <c r="V30" s="704" t="str">
        <f>IF(AND('Mapa final'!$H$10="Baja",'Mapa final'!$L$10="Moderado"),CONCATENATE("R",'Mapa final'!$A$10),"")</f>
        <v/>
      </c>
      <c r="W30" s="705"/>
      <c r="X30" s="705" t="str">
        <f>IF(AND('Mapa final'!$H$16="Baja",'Mapa final'!$L$16="Moderado"),CONCATENATE("R",'Mapa final'!$A$16),"")</f>
        <v/>
      </c>
      <c r="Y30" s="705"/>
      <c r="Z30" s="705" t="str">
        <f>IF(AND('Mapa final'!$H$22="Baja",'Mapa final'!$L$22="Moderado"),CONCATENATE("R",'Mapa final'!$A$22),"")</f>
        <v/>
      </c>
      <c r="AA30" s="708"/>
      <c r="AB30" s="681" t="str">
        <f>IF(AND('Mapa final'!$H$10="Baja",'Mapa final'!$L$10="Mayor"),CONCATENATE("R",'Mapa final'!$A$10),"")</f>
        <v/>
      </c>
      <c r="AC30" s="682"/>
      <c r="AD30" s="682" t="str">
        <f>IF(AND('Mapa final'!$H$16="Baja",'Mapa final'!$L$16="Mayor"),CONCATENATE("R",'Mapa final'!$A$16),"")</f>
        <v/>
      </c>
      <c r="AE30" s="682"/>
      <c r="AF30" s="682" t="str">
        <f>IF(AND('Mapa final'!$H$22="Baja",'Mapa final'!$L$22="Mayor"),CONCATENATE("R",'Mapa final'!$A$22),"")</f>
        <v/>
      </c>
      <c r="AG30" s="685"/>
      <c r="AH30" s="687" t="str">
        <f>IF(AND('Mapa final'!$H$10="Baja",'Mapa final'!$L$10="Catastrófico"),CONCATENATE("R",'Mapa final'!$A$10),"")</f>
        <v/>
      </c>
      <c r="AI30" s="688"/>
      <c r="AJ30" s="688" t="str">
        <f>IF(AND('Mapa final'!$H$16="Baja",'Mapa final'!$L$16="Catastrófico"),CONCATENATE("R",'Mapa final'!$A$16),"")</f>
        <v/>
      </c>
      <c r="AK30" s="688"/>
      <c r="AL30" s="688" t="str">
        <f>IF(AND('Mapa final'!$H$22="Baja",'Mapa final'!$L$22="Catastrófico"),CONCATENATE("R",'Mapa final'!$A$22),"")</f>
        <v/>
      </c>
      <c r="AM30" s="691"/>
      <c r="AN30" s="14"/>
      <c r="AO30" s="741" t="s">
        <v>583</v>
      </c>
      <c r="AP30" s="742"/>
      <c r="AQ30" s="742"/>
      <c r="AR30" s="742"/>
      <c r="AS30" s="742"/>
      <c r="AT30" s="743"/>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670"/>
      <c r="C31" s="670"/>
      <c r="D31" s="671"/>
      <c r="E31" s="675"/>
      <c r="F31" s="676"/>
      <c r="G31" s="676"/>
      <c r="H31" s="676"/>
      <c r="I31" s="676"/>
      <c r="J31" s="737"/>
      <c r="K31" s="738"/>
      <c r="L31" s="738"/>
      <c r="M31" s="738"/>
      <c r="N31" s="738"/>
      <c r="O31" s="740"/>
      <c r="P31" s="707"/>
      <c r="Q31" s="707"/>
      <c r="R31" s="707"/>
      <c r="S31" s="707"/>
      <c r="T31" s="707"/>
      <c r="U31" s="709"/>
      <c r="V31" s="706"/>
      <c r="W31" s="707"/>
      <c r="X31" s="707"/>
      <c r="Y31" s="707"/>
      <c r="Z31" s="707"/>
      <c r="AA31" s="709"/>
      <c r="AB31" s="683"/>
      <c r="AC31" s="684"/>
      <c r="AD31" s="684"/>
      <c r="AE31" s="684"/>
      <c r="AF31" s="684"/>
      <c r="AG31" s="686"/>
      <c r="AH31" s="689"/>
      <c r="AI31" s="690"/>
      <c r="AJ31" s="690"/>
      <c r="AK31" s="690"/>
      <c r="AL31" s="690"/>
      <c r="AM31" s="692"/>
      <c r="AN31" s="14"/>
      <c r="AO31" s="744"/>
      <c r="AP31" s="745"/>
      <c r="AQ31" s="745"/>
      <c r="AR31" s="745"/>
      <c r="AS31" s="745"/>
      <c r="AT31" s="746"/>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670"/>
      <c r="C32" s="670"/>
      <c r="D32" s="671"/>
      <c r="E32" s="675"/>
      <c r="F32" s="676"/>
      <c r="G32" s="676"/>
      <c r="H32" s="676"/>
      <c r="I32" s="676"/>
      <c r="J32" s="737" t="str">
        <f>IF(AND('Mapa final'!$H$28="Baja",'Mapa final'!$L$28="Leve"),CONCATENATE("R",'Mapa final'!$A$28),"")</f>
        <v/>
      </c>
      <c r="K32" s="738"/>
      <c r="L32" s="738" t="str">
        <f>IF(AND('Mapa final'!$H$34="Baja",'Mapa final'!$L$34="Leve"),CONCATENATE("R",'Mapa final'!$A$34),"")</f>
        <v/>
      </c>
      <c r="M32" s="738"/>
      <c r="N32" s="738" t="str">
        <f>IF(AND('Mapa final'!$H$40="Baja",'Mapa final'!$L$40="Leve"),CONCATENATE("R",'Mapa final'!$A$40),"")</f>
        <v/>
      </c>
      <c r="O32" s="740"/>
      <c r="P32" s="707" t="str">
        <f>IF(AND('Mapa final'!$H$28="Baja",'Mapa final'!$L$28="Menor"),CONCATENATE("R",'Mapa final'!$A$28),"")</f>
        <v/>
      </c>
      <c r="Q32" s="707"/>
      <c r="R32" s="707" t="str">
        <f>IF(AND('Mapa final'!$H$34="Baja",'Mapa final'!$L$34="Menor"),CONCATENATE("R",'Mapa final'!$A$34),"")</f>
        <v/>
      </c>
      <c r="S32" s="707"/>
      <c r="T32" s="707" t="str">
        <f>IF(AND('Mapa final'!$H$40="Baja",'Mapa final'!$L$40="Menor"),CONCATENATE("R",'Mapa final'!$A$40),"")</f>
        <v/>
      </c>
      <c r="U32" s="709"/>
      <c r="V32" s="706" t="str">
        <f>IF(AND('Mapa final'!$H$28="Baja",'Mapa final'!$L$28="Moderado"),CONCATENATE("R",'Mapa final'!$A$28),"")</f>
        <v/>
      </c>
      <c r="W32" s="707"/>
      <c r="X32" s="707" t="str">
        <f>IF(AND('Mapa final'!$H$34="Baja",'Mapa final'!$L$34="Moderado"),CONCATENATE("R",'Mapa final'!$A$34),"")</f>
        <v/>
      </c>
      <c r="Y32" s="707"/>
      <c r="Z32" s="707" t="str">
        <f>IF(AND('Mapa final'!$H$40="Baja",'Mapa final'!$L$40="Moderado"),CONCATENATE("R",'Mapa final'!$A$40),"")</f>
        <v/>
      </c>
      <c r="AA32" s="709"/>
      <c r="AB32" s="683" t="str">
        <f>IF(AND('Mapa final'!$H$28="Baja",'Mapa final'!$L$28="Mayor"),CONCATENATE("R",'Mapa final'!$A$28),"")</f>
        <v/>
      </c>
      <c r="AC32" s="684"/>
      <c r="AD32" s="684" t="str">
        <f>IF(AND('Mapa final'!$H$34="Baja",'Mapa final'!$L$34="Mayor"),CONCATENATE("R",'Mapa final'!$A$34),"")</f>
        <v/>
      </c>
      <c r="AE32" s="684"/>
      <c r="AF32" s="684" t="str">
        <f>IF(AND('Mapa final'!$H$40="Baja",'Mapa final'!$L$40="Mayor"),CONCATENATE("R",'Mapa final'!$A$40),"")</f>
        <v/>
      </c>
      <c r="AG32" s="686"/>
      <c r="AH32" s="689" t="str">
        <f>IF(AND('Mapa final'!$H$28="Baja",'Mapa final'!$L$28="Catastrófico"),CONCATENATE("R",'Mapa final'!$A$28),"")</f>
        <v/>
      </c>
      <c r="AI32" s="690"/>
      <c r="AJ32" s="690" t="str">
        <f>IF(AND('Mapa final'!$H$34="Baja",'Mapa final'!$L$34="Catastrófico"),CONCATENATE("R",'Mapa final'!$A$34),"")</f>
        <v/>
      </c>
      <c r="AK32" s="690"/>
      <c r="AL32" s="690" t="str">
        <f>IF(AND('Mapa final'!$H$40="Baja",'Mapa final'!$L$40="Catastrófico"),CONCATENATE("R",'Mapa final'!$A$40),"")</f>
        <v/>
      </c>
      <c r="AM32" s="692"/>
      <c r="AN32" s="14"/>
      <c r="AO32" s="744"/>
      <c r="AP32" s="745"/>
      <c r="AQ32" s="745"/>
      <c r="AR32" s="745"/>
      <c r="AS32" s="745"/>
      <c r="AT32" s="746"/>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670"/>
      <c r="C33" s="670"/>
      <c r="D33" s="671"/>
      <c r="E33" s="675"/>
      <c r="F33" s="676"/>
      <c r="G33" s="676"/>
      <c r="H33" s="676"/>
      <c r="I33" s="676"/>
      <c r="J33" s="737"/>
      <c r="K33" s="738"/>
      <c r="L33" s="738"/>
      <c r="M33" s="738"/>
      <c r="N33" s="738"/>
      <c r="O33" s="740"/>
      <c r="P33" s="707"/>
      <c r="Q33" s="707"/>
      <c r="R33" s="707"/>
      <c r="S33" s="707"/>
      <c r="T33" s="707"/>
      <c r="U33" s="709"/>
      <c r="V33" s="706"/>
      <c r="W33" s="707"/>
      <c r="X33" s="707"/>
      <c r="Y33" s="707"/>
      <c r="Z33" s="707"/>
      <c r="AA33" s="709"/>
      <c r="AB33" s="683"/>
      <c r="AC33" s="684"/>
      <c r="AD33" s="684"/>
      <c r="AE33" s="684"/>
      <c r="AF33" s="684"/>
      <c r="AG33" s="686"/>
      <c r="AH33" s="689"/>
      <c r="AI33" s="690"/>
      <c r="AJ33" s="690"/>
      <c r="AK33" s="690"/>
      <c r="AL33" s="690"/>
      <c r="AM33" s="692"/>
      <c r="AN33" s="14"/>
      <c r="AO33" s="744"/>
      <c r="AP33" s="745"/>
      <c r="AQ33" s="745"/>
      <c r="AR33" s="745"/>
      <c r="AS33" s="745"/>
      <c r="AT33" s="746"/>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670"/>
      <c r="C34" s="670"/>
      <c r="D34" s="671"/>
      <c r="E34" s="675"/>
      <c r="F34" s="676"/>
      <c r="G34" s="676"/>
      <c r="H34" s="676"/>
      <c r="I34" s="676"/>
      <c r="J34" s="737" t="str">
        <f>IF(AND('Mapa final'!$H$46="Baja",'Mapa final'!$L$46="Leve"),CONCATENATE("R",'Mapa final'!$A$46),"")</f>
        <v/>
      </c>
      <c r="K34" s="738"/>
      <c r="L34" s="738" t="str">
        <f>IF(AND('Mapa final'!$H$52="Baja",'Mapa final'!$L$52="Leve"),CONCATENATE("R",'Mapa final'!$A$52),"")</f>
        <v/>
      </c>
      <c r="M34" s="738"/>
      <c r="N34" s="738" t="str">
        <f>IF(AND('Mapa final'!$H$58="Baja",'Mapa final'!$L$58="Leve"),CONCATENATE("R",'Mapa final'!$A$58),"")</f>
        <v/>
      </c>
      <c r="O34" s="740"/>
      <c r="P34" s="707" t="str">
        <f>IF(AND('Mapa final'!$H$46="Baja",'Mapa final'!$L$46="Menor"),CONCATENATE("R",'Mapa final'!$A$46),"")</f>
        <v/>
      </c>
      <c r="Q34" s="707"/>
      <c r="R34" s="707" t="str">
        <f>IF(AND('Mapa final'!$H$52="Baja",'Mapa final'!$L$52="Menor"),CONCATENATE("R",'Mapa final'!$A$52),"")</f>
        <v/>
      </c>
      <c r="S34" s="707"/>
      <c r="T34" s="707" t="str">
        <f>IF(AND('Mapa final'!$H$58="Baja",'Mapa final'!$L$58="Menor"),CONCATENATE("R",'Mapa final'!$A$58),"")</f>
        <v/>
      </c>
      <c r="U34" s="709"/>
      <c r="V34" s="706" t="str">
        <f>IF(AND('Mapa final'!$H$46="Baja",'Mapa final'!$L$46="Moderado"),CONCATENATE("R",'Mapa final'!$A$46),"")</f>
        <v/>
      </c>
      <c r="W34" s="707"/>
      <c r="X34" s="707" t="str">
        <f>IF(AND('Mapa final'!$H$52="Baja",'Mapa final'!$L$52="Moderado"),CONCATENATE("R",'Mapa final'!$A$52),"")</f>
        <v/>
      </c>
      <c r="Y34" s="707"/>
      <c r="Z34" s="707" t="str">
        <f>IF(AND('Mapa final'!$H$58="Baja",'Mapa final'!$L$58="Moderado"),CONCATENATE("R",'Mapa final'!$A$58),"")</f>
        <v/>
      </c>
      <c r="AA34" s="709"/>
      <c r="AB34" s="683" t="str">
        <f>IF(AND('Mapa final'!$H$46="Baja",'Mapa final'!$L$46="Mayor"),CONCATENATE("R",'Mapa final'!$A$46),"")</f>
        <v/>
      </c>
      <c r="AC34" s="684"/>
      <c r="AD34" s="684" t="str">
        <f>IF(AND('Mapa final'!$H$52="Baja",'Mapa final'!$L$52="Mayor"),CONCATENATE("R",'Mapa final'!$A$52),"")</f>
        <v/>
      </c>
      <c r="AE34" s="684"/>
      <c r="AF34" s="684" t="str">
        <f>IF(AND('Mapa final'!$H$58="Baja",'Mapa final'!$L$58="Mayor"),CONCATENATE("R",'Mapa final'!$A$58),"")</f>
        <v/>
      </c>
      <c r="AG34" s="686"/>
      <c r="AH34" s="689" t="str">
        <f>IF(AND('Mapa final'!$H$46="Baja",'Mapa final'!$L$46="Catastrófico"),CONCATENATE("R",'Mapa final'!$A$46),"")</f>
        <v/>
      </c>
      <c r="AI34" s="690"/>
      <c r="AJ34" s="690" t="str">
        <f>IF(AND('Mapa final'!$H$52="Baja",'Mapa final'!$L$52="Catastrófico"),CONCATENATE("R",'Mapa final'!$A$52),"")</f>
        <v/>
      </c>
      <c r="AK34" s="690"/>
      <c r="AL34" s="690" t="str">
        <f>IF(AND('Mapa final'!$H$58="Baja",'Mapa final'!$L$58="Catastrófico"),CONCATENATE("R",'Mapa final'!$A$58),"")</f>
        <v/>
      </c>
      <c r="AM34" s="692"/>
      <c r="AN34" s="14"/>
      <c r="AO34" s="744"/>
      <c r="AP34" s="745"/>
      <c r="AQ34" s="745"/>
      <c r="AR34" s="745"/>
      <c r="AS34" s="745"/>
      <c r="AT34" s="746"/>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670"/>
      <c r="C35" s="670"/>
      <c r="D35" s="671"/>
      <c r="E35" s="675"/>
      <c r="F35" s="676"/>
      <c r="G35" s="676"/>
      <c r="H35" s="676"/>
      <c r="I35" s="676"/>
      <c r="J35" s="737"/>
      <c r="K35" s="738"/>
      <c r="L35" s="738"/>
      <c r="M35" s="738"/>
      <c r="N35" s="738"/>
      <c r="O35" s="740"/>
      <c r="P35" s="707"/>
      <c r="Q35" s="707"/>
      <c r="R35" s="707"/>
      <c r="S35" s="707"/>
      <c r="T35" s="707"/>
      <c r="U35" s="709"/>
      <c r="V35" s="706"/>
      <c r="W35" s="707"/>
      <c r="X35" s="707"/>
      <c r="Y35" s="707"/>
      <c r="Z35" s="707"/>
      <c r="AA35" s="709"/>
      <c r="AB35" s="683"/>
      <c r="AC35" s="684"/>
      <c r="AD35" s="684"/>
      <c r="AE35" s="684"/>
      <c r="AF35" s="684"/>
      <c r="AG35" s="686"/>
      <c r="AH35" s="689"/>
      <c r="AI35" s="690"/>
      <c r="AJ35" s="690"/>
      <c r="AK35" s="690"/>
      <c r="AL35" s="690"/>
      <c r="AM35" s="692"/>
      <c r="AN35" s="14"/>
      <c r="AO35" s="744"/>
      <c r="AP35" s="745"/>
      <c r="AQ35" s="745"/>
      <c r="AR35" s="745"/>
      <c r="AS35" s="745"/>
      <c r="AT35" s="746"/>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670"/>
      <c r="C36" s="670"/>
      <c r="D36" s="671"/>
      <c r="E36" s="675"/>
      <c r="F36" s="676"/>
      <c r="G36" s="676"/>
      <c r="H36" s="676"/>
      <c r="I36" s="676"/>
      <c r="J36" s="737" t="str">
        <f>IF(AND('Mapa final'!$H$64="Baja",'Mapa final'!$L$64="Leve"),CONCATENATE("R",'Mapa final'!$A$64),"")</f>
        <v/>
      </c>
      <c r="K36" s="738"/>
      <c r="L36" s="738" t="str">
        <f>IF(AND('Mapa final'!$H$70="Baja",'Mapa final'!$L$70="Leve"),CONCATENATE("R",'Mapa final'!$A$70),"")</f>
        <v/>
      </c>
      <c r="M36" s="738"/>
      <c r="N36" s="738" t="str">
        <f>IF(AND('Mapa final'!$H$76="Baja",'Mapa final'!$L$76="Leve"),CONCATENATE("R",'Mapa final'!$A$76),"")</f>
        <v/>
      </c>
      <c r="O36" s="740"/>
      <c r="P36" s="707" t="str">
        <f>IF(AND('Mapa final'!$H$64="Baja",'Mapa final'!$L$64="Menor"),CONCATENATE("R",'Mapa final'!$A$64),"")</f>
        <v/>
      </c>
      <c r="Q36" s="707"/>
      <c r="R36" s="707" t="str">
        <f>IF(AND('Mapa final'!$H$70="Baja",'Mapa final'!$L$70="Menor"),CONCATENATE("R",'Mapa final'!$A$70),"")</f>
        <v/>
      </c>
      <c r="S36" s="707"/>
      <c r="T36" s="707" t="str">
        <f>IF(AND('Mapa final'!$H$76="Baja",'Mapa final'!$L$76="Menor"),CONCATENATE("R",'Mapa final'!$A$76),"")</f>
        <v/>
      </c>
      <c r="U36" s="709"/>
      <c r="V36" s="706" t="str">
        <f>IF(AND('Mapa final'!$H$64="Baja",'Mapa final'!$L$64="Moderado"),CONCATENATE("R",'Mapa final'!$A$64),"")</f>
        <v/>
      </c>
      <c r="W36" s="707"/>
      <c r="X36" s="707" t="str">
        <f>IF(AND('Mapa final'!$H$70="Baja",'Mapa final'!$L$70="Moderado"),CONCATENATE("R",'Mapa final'!$A$70),"")</f>
        <v/>
      </c>
      <c r="Y36" s="707"/>
      <c r="Z36" s="707" t="str">
        <f>IF(AND('Mapa final'!$H$76="Baja",'Mapa final'!$L$76="Moderado"),CONCATENATE("R",'Mapa final'!$A$76),"")</f>
        <v/>
      </c>
      <c r="AA36" s="709"/>
      <c r="AB36" s="683" t="str">
        <f>IF(AND('Mapa final'!$H$64="Baja",'Mapa final'!$L$64="Mayor"),CONCATENATE("R",'Mapa final'!$A$64),"")</f>
        <v/>
      </c>
      <c r="AC36" s="684"/>
      <c r="AD36" s="684" t="str">
        <f>IF(AND('Mapa final'!$H$70="Baja",'Mapa final'!$L$70="Mayor"),CONCATENATE("R",'Mapa final'!$A$70),"")</f>
        <v/>
      </c>
      <c r="AE36" s="684"/>
      <c r="AF36" s="684" t="str">
        <f>IF(AND('Mapa final'!$H$76="Baja",'Mapa final'!$L$76="Mayor"),CONCATENATE("R",'Mapa final'!$A$76),"")</f>
        <v/>
      </c>
      <c r="AG36" s="686"/>
      <c r="AH36" s="689" t="str">
        <f>IF(AND('Mapa final'!$H$64="Baja",'Mapa final'!$L$64="Catastrófico"),CONCATENATE("R",'Mapa final'!$A$64),"")</f>
        <v/>
      </c>
      <c r="AI36" s="690"/>
      <c r="AJ36" s="690" t="str">
        <f>IF(AND('Mapa final'!$H$70="Baja",'Mapa final'!$L$70="Catastrófico"),CONCATENATE("R",'Mapa final'!$A$70),"")</f>
        <v/>
      </c>
      <c r="AK36" s="690"/>
      <c r="AL36" s="690" t="str">
        <f>IF(AND('Mapa final'!$H$76="Baja",'Mapa final'!$L$76="Catastrófico"),CONCATENATE("R",'Mapa final'!$A$76),"")</f>
        <v/>
      </c>
      <c r="AM36" s="692"/>
      <c r="AN36" s="14"/>
      <c r="AO36" s="744"/>
      <c r="AP36" s="745"/>
      <c r="AQ36" s="745"/>
      <c r="AR36" s="745"/>
      <c r="AS36" s="745"/>
      <c r="AT36" s="74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670"/>
      <c r="C37" s="670"/>
      <c r="D37" s="671"/>
      <c r="E37" s="678"/>
      <c r="F37" s="679"/>
      <c r="G37" s="679"/>
      <c r="H37" s="679"/>
      <c r="I37" s="679"/>
      <c r="J37" s="750"/>
      <c r="K37" s="751"/>
      <c r="L37" s="751"/>
      <c r="M37" s="751"/>
      <c r="N37" s="751"/>
      <c r="O37" s="752"/>
      <c r="P37" s="724"/>
      <c r="Q37" s="724"/>
      <c r="R37" s="724"/>
      <c r="S37" s="724"/>
      <c r="T37" s="724"/>
      <c r="U37" s="725"/>
      <c r="V37" s="723"/>
      <c r="W37" s="724"/>
      <c r="X37" s="724"/>
      <c r="Y37" s="724"/>
      <c r="Z37" s="724"/>
      <c r="AA37" s="725"/>
      <c r="AB37" s="720"/>
      <c r="AC37" s="721"/>
      <c r="AD37" s="721"/>
      <c r="AE37" s="721"/>
      <c r="AF37" s="721"/>
      <c r="AG37" s="722"/>
      <c r="AH37" s="710"/>
      <c r="AI37" s="702"/>
      <c r="AJ37" s="702"/>
      <c r="AK37" s="702"/>
      <c r="AL37" s="702"/>
      <c r="AM37" s="703"/>
      <c r="AN37" s="14"/>
      <c r="AO37" s="747"/>
      <c r="AP37" s="748"/>
      <c r="AQ37" s="748"/>
      <c r="AR37" s="748"/>
      <c r="AS37" s="748"/>
      <c r="AT37" s="74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670"/>
      <c r="C38" s="670"/>
      <c r="D38" s="671"/>
      <c r="E38" s="672" t="s">
        <v>584</v>
      </c>
      <c r="F38" s="673"/>
      <c r="G38" s="673"/>
      <c r="H38" s="673"/>
      <c r="I38" s="674"/>
      <c r="J38" s="735" t="str">
        <f>IF(AND('Mapa final'!$H$10="Muy Baja",'Mapa final'!$L$10="Leve"),CONCATENATE("R",'Mapa final'!$A$10),"")</f>
        <v/>
      </c>
      <c r="K38" s="736"/>
      <c r="L38" s="736" t="str">
        <f>IF(AND('Mapa final'!$H$16="Muy Baja",'Mapa final'!$L$16="Leve"),CONCATENATE("R",'Mapa final'!$A$16),"")</f>
        <v/>
      </c>
      <c r="M38" s="736"/>
      <c r="N38" s="736" t="str">
        <f>IF(AND('Mapa final'!$H$22="Muy Baja",'Mapa final'!$L$22="Leve"),CONCATENATE("R",'Mapa final'!$A$22),"")</f>
        <v/>
      </c>
      <c r="O38" s="739"/>
      <c r="P38" s="735" t="str">
        <f>IF(AND('Mapa final'!$H$10="Muy Baja",'Mapa final'!$L$10="Menor"),CONCATENATE("R",'Mapa final'!$A$10),"")</f>
        <v/>
      </c>
      <c r="Q38" s="736"/>
      <c r="R38" s="736" t="str">
        <f>IF(AND('Mapa final'!$H$16="Muy Baja",'Mapa final'!$L$16="Menor"),CONCATENATE("R",'Mapa final'!$A$16),"")</f>
        <v/>
      </c>
      <c r="S38" s="736"/>
      <c r="T38" s="736" t="str">
        <f>IF(AND('Mapa final'!$H$22="Muy Baja",'Mapa final'!$L$22="Menor"),CONCATENATE("R",'Mapa final'!$A$22),"")</f>
        <v/>
      </c>
      <c r="U38" s="739"/>
      <c r="V38" s="704" t="str">
        <f>IF(AND('Mapa final'!$H$10="Muy Baja",'Mapa final'!$L$10="Moderado"),CONCATENATE("R",'Mapa final'!$A$10),"")</f>
        <v/>
      </c>
      <c r="W38" s="705"/>
      <c r="X38" s="705" t="str">
        <f>IF(AND('Mapa final'!$H$16="Muy Baja",'Mapa final'!$L$16="Moderado"),CONCATENATE("R",'Mapa final'!$A$16),"")</f>
        <v/>
      </c>
      <c r="Y38" s="705"/>
      <c r="Z38" s="705" t="str">
        <f>IF(AND('Mapa final'!$H$22="Muy Baja",'Mapa final'!$L$22="Moderado"),CONCATENATE("R",'Mapa final'!$A$22),"")</f>
        <v/>
      </c>
      <c r="AA38" s="708"/>
      <c r="AB38" s="681" t="str">
        <f>IF(AND('Mapa final'!$H$10="Muy Baja",'Mapa final'!$L$10="Mayor"),CONCATENATE("R",'Mapa final'!$A$10),"")</f>
        <v/>
      </c>
      <c r="AC38" s="682"/>
      <c r="AD38" s="682" t="str">
        <f>IF(AND('Mapa final'!$H$16="Muy Baja",'Mapa final'!$L$16="Mayor"),CONCATENATE("R",'Mapa final'!$A$16),"")</f>
        <v/>
      </c>
      <c r="AE38" s="682"/>
      <c r="AF38" s="682" t="str">
        <f>IF(AND('Mapa final'!$H$22="Muy Baja",'Mapa final'!$L$22="Mayor"),CONCATENATE("R",'Mapa final'!$A$22),"")</f>
        <v/>
      </c>
      <c r="AG38" s="685"/>
      <c r="AH38" s="687" t="str">
        <f>IF(AND('Mapa final'!$H$10="Muy Baja",'Mapa final'!$L$10="Catastrófico"),CONCATENATE("R",'Mapa final'!$A$10),"")</f>
        <v/>
      </c>
      <c r="AI38" s="688"/>
      <c r="AJ38" s="688" t="str">
        <f>IF(AND('Mapa final'!$H$16="Muy Baja",'Mapa final'!$L$16="Catastrófico"),CONCATENATE("R",'Mapa final'!$A$16),"")</f>
        <v/>
      </c>
      <c r="AK38" s="688"/>
      <c r="AL38" s="688" t="str">
        <f>IF(AND('Mapa final'!$H$22="Muy Baja",'Mapa final'!$L$22="Catastrófico"),CONCATENATE("R",'Mapa final'!$A$22),"")</f>
        <v/>
      </c>
      <c r="AM38" s="691"/>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670"/>
      <c r="C39" s="670"/>
      <c r="D39" s="671"/>
      <c r="E39" s="675"/>
      <c r="F39" s="676"/>
      <c r="G39" s="676"/>
      <c r="H39" s="676"/>
      <c r="I39" s="677"/>
      <c r="J39" s="737"/>
      <c r="K39" s="738"/>
      <c r="L39" s="738"/>
      <c r="M39" s="738"/>
      <c r="N39" s="738"/>
      <c r="O39" s="740"/>
      <c r="P39" s="737"/>
      <c r="Q39" s="738"/>
      <c r="R39" s="738"/>
      <c r="S39" s="738"/>
      <c r="T39" s="738"/>
      <c r="U39" s="740"/>
      <c r="V39" s="706"/>
      <c r="W39" s="707"/>
      <c r="X39" s="707"/>
      <c r="Y39" s="707"/>
      <c r="Z39" s="707"/>
      <c r="AA39" s="709"/>
      <c r="AB39" s="683"/>
      <c r="AC39" s="684"/>
      <c r="AD39" s="684"/>
      <c r="AE39" s="684"/>
      <c r="AF39" s="684"/>
      <c r="AG39" s="686"/>
      <c r="AH39" s="689"/>
      <c r="AI39" s="690"/>
      <c r="AJ39" s="690"/>
      <c r="AK39" s="690"/>
      <c r="AL39" s="690"/>
      <c r="AM39" s="692"/>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670"/>
      <c r="C40" s="670"/>
      <c r="D40" s="671"/>
      <c r="E40" s="675"/>
      <c r="F40" s="676"/>
      <c r="G40" s="676"/>
      <c r="H40" s="676"/>
      <c r="I40" s="677"/>
      <c r="J40" s="737" t="str">
        <f>IF(AND('Mapa final'!$H$28="Muy Baja",'Mapa final'!$L$28="Leve"),CONCATENATE("R",'Mapa final'!$A$28),"")</f>
        <v/>
      </c>
      <c r="K40" s="738"/>
      <c r="L40" s="738" t="str">
        <f>IF(AND('Mapa final'!$H$34="Muy Baja",'Mapa final'!$L$34="Leve"),CONCATENATE("R",'Mapa final'!$A$34),"")</f>
        <v/>
      </c>
      <c r="M40" s="738"/>
      <c r="N40" s="738" t="str">
        <f>IF(AND('Mapa final'!$H$40="Muy Baja",'Mapa final'!$L$40="Leve"),CONCATENATE("R",'Mapa final'!$A$40),"")</f>
        <v/>
      </c>
      <c r="O40" s="740"/>
      <c r="P40" s="737" t="str">
        <f>IF(AND('Mapa final'!$H$28="Muy Baja",'Mapa final'!$L$28="Menor"),CONCATENATE("R",'Mapa final'!$A$28),"")</f>
        <v/>
      </c>
      <c r="Q40" s="738"/>
      <c r="R40" s="738" t="str">
        <f>IF(AND('Mapa final'!$H$34="Muy Baja",'Mapa final'!$L$34="Menor"),CONCATENATE("R",'Mapa final'!$A$34),"")</f>
        <v/>
      </c>
      <c r="S40" s="738"/>
      <c r="T40" s="738" t="str">
        <f>IF(AND('Mapa final'!$H$40="Muy Baja",'Mapa final'!$L$40="Menor"),CONCATENATE("R",'Mapa final'!$A$40),"")</f>
        <v/>
      </c>
      <c r="U40" s="740"/>
      <c r="V40" s="706" t="str">
        <f>IF(AND('Mapa final'!$H$28="Muy Baja",'Mapa final'!$L$28="Moderado"),CONCATENATE("R",'Mapa final'!$A$28),"")</f>
        <v/>
      </c>
      <c r="W40" s="707"/>
      <c r="X40" s="707" t="str">
        <f>IF(AND('Mapa final'!$H$34="Muy Baja",'Mapa final'!$L$34="Moderado"),CONCATENATE("R",'Mapa final'!$A$34),"")</f>
        <v/>
      </c>
      <c r="Y40" s="707"/>
      <c r="Z40" s="707" t="str">
        <f>IF(AND('Mapa final'!$H$40="Muy Baja",'Mapa final'!$L$40="Moderado"),CONCATENATE("R",'Mapa final'!$A$40),"")</f>
        <v/>
      </c>
      <c r="AA40" s="709"/>
      <c r="AB40" s="683" t="str">
        <f>IF(AND('Mapa final'!$H$28="Muy Baja",'Mapa final'!$L$28="Mayor"),CONCATENATE("R",'Mapa final'!$A$28),"")</f>
        <v/>
      </c>
      <c r="AC40" s="684"/>
      <c r="AD40" s="684" t="str">
        <f>IF(AND('Mapa final'!$H$34="Muy Baja",'Mapa final'!$L$34="Mayor"),CONCATENATE("R",'Mapa final'!$A$34),"")</f>
        <v/>
      </c>
      <c r="AE40" s="684"/>
      <c r="AF40" s="684" t="str">
        <f>IF(AND('Mapa final'!$H$40="Muy Baja",'Mapa final'!$L$40="Mayor"),CONCATENATE("R",'Mapa final'!$A$40),"")</f>
        <v/>
      </c>
      <c r="AG40" s="686"/>
      <c r="AH40" s="689" t="str">
        <f>IF(AND('Mapa final'!$H$28="Muy Baja",'Mapa final'!$L$28="Catastrófico"),CONCATENATE("R",'Mapa final'!$A$28),"")</f>
        <v/>
      </c>
      <c r="AI40" s="690"/>
      <c r="AJ40" s="690" t="str">
        <f>IF(AND('Mapa final'!$H$34="Muy Baja",'Mapa final'!$L$34="Catastrófico"),CONCATENATE("R",'Mapa final'!$A$34),"")</f>
        <v/>
      </c>
      <c r="AK40" s="690"/>
      <c r="AL40" s="690" t="str">
        <f>IF(AND('Mapa final'!$H$40="Muy Baja",'Mapa final'!$L$40="Catastrófico"),CONCATENATE("R",'Mapa final'!$A$40),"")</f>
        <v/>
      </c>
      <c r="AM40" s="692"/>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670"/>
      <c r="C41" s="670"/>
      <c r="D41" s="671"/>
      <c r="E41" s="675"/>
      <c r="F41" s="676"/>
      <c r="G41" s="676"/>
      <c r="H41" s="676"/>
      <c r="I41" s="677"/>
      <c r="J41" s="737"/>
      <c r="K41" s="738"/>
      <c r="L41" s="738"/>
      <c r="M41" s="738"/>
      <c r="N41" s="738"/>
      <c r="O41" s="740"/>
      <c r="P41" s="737"/>
      <c r="Q41" s="738"/>
      <c r="R41" s="738"/>
      <c r="S41" s="738"/>
      <c r="T41" s="738"/>
      <c r="U41" s="740"/>
      <c r="V41" s="706"/>
      <c r="W41" s="707"/>
      <c r="X41" s="707"/>
      <c r="Y41" s="707"/>
      <c r="Z41" s="707"/>
      <c r="AA41" s="709"/>
      <c r="AB41" s="683"/>
      <c r="AC41" s="684"/>
      <c r="AD41" s="684"/>
      <c r="AE41" s="684"/>
      <c r="AF41" s="684"/>
      <c r="AG41" s="686"/>
      <c r="AH41" s="689"/>
      <c r="AI41" s="690"/>
      <c r="AJ41" s="690"/>
      <c r="AK41" s="690"/>
      <c r="AL41" s="690"/>
      <c r="AM41" s="692"/>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670"/>
      <c r="C42" s="670"/>
      <c r="D42" s="671"/>
      <c r="E42" s="675"/>
      <c r="F42" s="676"/>
      <c r="G42" s="676"/>
      <c r="H42" s="676"/>
      <c r="I42" s="677"/>
      <c r="J42" s="737" t="str">
        <f>IF(AND('Mapa final'!$H$46="Muy Baja",'Mapa final'!$L$46="Leve"),CONCATENATE("R",'Mapa final'!$A$46),"")</f>
        <v/>
      </c>
      <c r="K42" s="738"/>
      <c r="L42" s="738" t="str">
        <f>IF(AND('Mapa final'!$H$52="Muy Baja",'Mapa final'!$L$52="Leve"),CONCATENATE("R",'Mapa final'!$A$52),"")</f>
        <v/>
      </c>
      <c r="M42" s="738"/>
      <c r="N42" s="738" t="str">
        <f>IF(AND('Mapa final'!$H$58="Muy Baja",'Mapa final'!$L$58="Leve"),CONCATENATE("R",'Mapa final'!$A$58),"")</f>
        <v/>
      </c>
      <c r="O42" s="740"/>
      <c r="P42" s="737" t="str">
        <f>IF(AND('Mapa final'!$H$46="Muy Baja",'Mapa final'!$L$46="Menor"),CONCATENATE("R",'Mapa final'!$A$46),"")</f>
        <v/>
      </c>
      <c r="Q42" s="738"/>
      <c r="R42" s="738" t="str">
        <f>IF(AND('Mapa final'!$H$52="Muy Baja",'Mapa final'!$L$52="Menor"),CONCATENATE("R",'Mapa final'!$A$52),"")</f>
        <v/>
      </c>
      <c r="S42" s="738"/>
      <c r="T42" s="738" t="str">
        <f>IF(AND('Mapa final'!$H$58="Muy Baja",'Mapa final'!$L$58="Menor"),CONCATENATE("R",'Mapa final'!$A$58),"")</f>
        <v/>
      </c>
      <c r="U42" s="740"/>
      <c r="V42" s="706" t="str">
        <f>IF(AND('Mapa final'!$H$46="Muy Baja",'Mapa final'!$L$46="Moderado"),CONCATENATE("R",'Mapa final'!$A$46),"")</f>
        <v/>
      </c>
      <c r="W42" s="707"/>
      <c r="X42" s="707" t="str">
        <f>IF(AND('Mapa final'!$H$52="Muy Baja",'Mapa final'!$L$52="Moderado"),CONCATENATE("R",'Mapa final'!$A$52),"")</f>
        <v/>
      </c>
      <c r="Y42" s="707"/>
      <c r="Z42" s="707" t="str">
        <f>IF(AND('Mapa final'!$H$58="Muy Baja",'Mapa final'!$L$58="Moderado"),CONCATENATE("R",'Mapa final'!$A$58),"")</f>
        <v/>
      </c>
      <c r="AA42" s="709"/>
      <c r="AB42" s="683" t="str">
        <f>IF(AND('Mapa final'!$H$46="Muy Baja",'Mapa final'!$L$46="Mayor"),CONCATENATE("R",'Mapa final'!$A$46),"")</f>
        <v/>
      </c>
      <c r="AC42" s="684"/>
      <c r="AD42" s="684" t="str">
        <f>IF(AND('Mapa final'!$H$52="Muy Baja",'Mapa final'!$L$52="Mayor"),CONCATENATE("R",'Mapa final'!$A$52),"")</f>
        <v/>
      </c>
      <c r="AE42" s="684"/>
      <c r="AF42" s="684" t="str">
        <f>IF(AND('Mapa final'!$H$58="Muy Baja",'Mapa final'!$L$58="Mayor"),CONCATENATE("R",'Mapa final'!$A$58),"")</f>
        <v/>
      </c>
      <c r="AG42" s="686"/>
      <c r="AH42" s="689" t="str">
        <f>IF(AND('Mapa final'!$H$46="Muy Baja",'Mapa final'!$L$46="Catastrófico"),CONCATENATE("R",'Mapa final'!$A$46),"")</f>
        <v/>
      </c>
      <c r="AI42" s="690"/>
      <c r="AJ42" s="690" t="str">
        <f>IF(AND('Mapa final'!$H$52="Muy Baja",'Mapa final'!$L$52="Catastrófico"),CONCATENATE("R",'Mapa final'!$A$52),"")</f>
        <v/>
      </c>
      <c r="AK42" s="690"/>
      <c r="AL42" s="690" t="str">
        <f>IF(AND('Mapa final'!$H$58="Muy Baja",'Mapa final'!$L$58="Catastrófico"),CONCATENATE("R",'Mapa final'!$A$58),"")</f>
        <v/>
      </c>
      <c r="AM42" s="692"/>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670"/>
      <c r="C43" s="670"/>
      <c r="D43" s="671"/>
      <c r="E43" s="675"/>
      <c r="F43" s="676"/>
      <c r="G43" s="676"/>
      <c r="H43" s="676"/>
      <c r="I43" s="677"/>
      <c r="J43" s="737"/>
      <c r="K43" s="738"/>
      <c r="L43" s="738"/>
      <c r="M43" s="738"/>
      <c r="N43" s="738"/>
      <c r="O43" s="740"/>
      <c r="P43" s="737"/>
      <c r="Q43" s="738"/>
      <c r="R43" s="738"/>
      <c r="S43" s="738"/>
      <c r="T43" s="738"/>
      <c r="U43" s="740"/>
      <c r="V43" s="706"/>
      <c r="W43" s="707"/>
      <c r="X43" s="707"/>
      <c r="Y43" s="707"/>
      <c r="Z43" s="707"/>
      <c r="AA43" s="709"/>
      <c r="AB43" s="683"/>
      <c r="AC43" s="684"/>
      <c r="AD43" s="684"/>
      <c r="AE43" s="684"/>
      <c r="AF43" s="684"/>
      <c r="AG43" s="686"/>
      <c r="AH43" s="689"/>
      <c r="AI43" s="690"/>
      <c r="AJ43" s="690"/>
      <c r="AK43" s="690"/>
      <c r="AL43" s="690"/>
      <c r="AM43" s="692"/>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670"/>
      <c r="C44" s="670"/>
      <c r="D44" s="671"/>
      <c r="E44" s="675"/>
      <c r="F44" s="676"/>
      <c r="G44" s="676"/>
      <c r="H44" s="676"/>
      <c r="I44" s="677"/>
      <c r="J44" s="737" t="str">
        <f>IF(AND('Mapa final'!$H$64="Muy Baja",'Mapa final'!$L$64="Leve"),CONCATENATE("R",'Mapa final'!$A$64),"")</f>
        <v/>
      </c>
      <c r="K44" s="738"/>
      <c r="L44" s="738" t="str">
        <f>IF(AND('Mapa final'!$H$70="Muy Baja",'Mapa final'!$L$70="Leve"),CONCATENATE("R",'Mapa final'!$A$70),"")</f>
        <v/>
      </c>
      <c r="M44" s="738"/>
      <c r="N44" s="738" t="str">
        <f>IF(AND('Mapa final'!$H$76="Muy Baja",'Mapa final'!$L$76="Leve"),CONCATENATE("R",'Mapa final'!$A$76),"")</f>
        <v/>
      </c>
      <c r="O44" s="740"/>
      <c r="P44" s="737" t="str">
        <f>IF(AND('Mapa final'!$H$64="Muy Baja",'Mapa final'!$L$64="Menor"),CONCATENATE("R",'Mapa final'!$A$64),"")</f>
        <v/>
      </c>
      <c r="Q44" s="738"/>
      <c r="R44" s="738" t="str">
        <f>IF(AND('Mapa final'!$H$70="Muy Baja",'Mapa final'!$L$70="Menor"),CONCATENATE("R",'Mapa final'!$A$70),"")</f>
        <v/>
      </c>
      <c r="S44" s="738"/>
      <c r="T44" s="738" t="str">
        <f>IF(AND('Mapa final'!$H$76="Muy Baja",'Mapa final'!$L$76="Menor"),CONCATENATE("R",'Mapa final'!$A$76),"")</f>
        <v/>
      </c>
      <c r="U44" s="740"/>
      <c r="V44" s="706" t="str">
        <f>IF(AND('Mapa final'!$H$64="Muy Baja",'Mapa final'!$L$64="Moderado"),CONCATENATE("R",'Mapa final'!$A$64),"")</f>
        <v/>
      </c>
      <c r="W44" s="707"/>
      <c r="X44" s="707" t="str">
        <f>IF(AND('Mapa final'!$H$70="Muy Baja",'Mapa final'!$L$70="Moderado"),CONCATENATE("R",'Mapa final'!$A$70),"")</f>
        <v/>
      </c>
      <c r="Y44" s="707"/>
      <c r="Z44" s="707" t="str">
        <f>IF(AND('Mapa final'!$H$76="Muy Baja",'Mapa final'!$L$76="Moderado"),CONCATENATE("R",'Mapa final'!$A$76),"")</f>
        <v/>
      </c>
      <c r="AA44" s="709"/>
      <c r="AB44" s="683" t="str">
        <f>IF(AND('Mapa final'!$H$64="Muy Baja",'Mapa final'!$L$64="Mayor"),CONCATENATE("R",'Mapa final'!$A$64),"")</f>
        <v/>
      </c>
      <c r="AC44" s="684"/>
      <c r="AD44" s="684" t="str">
        <f>IF(AND('Mapa final'!$H$70="Muy Baja",'Mapa final'!$L$70="Mayor"),CONCATENATE("R",'Mapa final'!$A$70),"")</f>
        <v/>
      </c>
      <c r="AE44" s="684"/>
      <c r="AF44" s="684" t="str">
        <f>IF(AND('Mapa final'!$H$76="Muy Baja",'Mapa final'!$L$76="Mayor"),CONCATENATE("R",'Mapa final'!$A$76),"")</f>
        <v/>
      </c>
      <c r="AG44" s="686"/>
      <c r="AH44" s="689" t="str">
        <f>IF(AND('Mapa final'!$H$64="Muy Baja",'Mapa final'!$L$64="Catastrófico"),CONCATENATE("R",'Mapa final'!$A$64),"")</f>
        <v/>
      </c>
      <c r="AI44" s="690"/>
      <c r="AJ44" s="690" t="str">
        <f>IF(AND('Mapa final'!$H$70="Muy Baja",'Mapa final'!$L$70="Catastrófico"),CONCATENATE("R",'Mapa final'!$A$70),"")</f>
        <v/>
      </c>
      <c r="AK44" s="690"/>
      <c r="AL44" s="690" t="str">
        <f>IF(AND('Mapa final'!$H$76="Muy Baja",'Mapa final'!$L$76="Catastrófico"),CONCATENATE("R",'Mapa final'!$A$76),"")</f>
        <v/>
      </c>
      <c r="AM44" s="692"/>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670"/>
      <c r="C45" s="670"/>
      <c r="D45" s="671"/>
      <c r="E45" s="678"/>
      <c r="F45" s="679"/>
      <c r="G45" s="679"/>
      <c r="H45" s="679"/>
      <c r="I45" s="680"/>
      <c r="J45" s="750"/>
      <c r="K45" s="751"/>
      <c r="L45" s="751"/>
      <c r="M45" s="751"/>
      <c r="N45" s="751"/>
      <c r="O45" s="752"/>
      <c r="P45" s="750"/>
      <c r="Q45" s="751"/>
      <c r="R45" s="751"/>
      <c r="S45" s="751"/>
      <c r="T45" s="751"/>
      <c r="U45" s="752"/>
      <c r="V45" s="723"/>
      <c r="W45" s="724"/>
      <c r="X45" s="724"/>
      <c r="Y45" s="724"/>
      <c r="Z45" s="724"/>
      <c r="AA45" s="725"/>
      <c r="AB45" s="720"/>
      <c r="AC45" s="721"/>
      <c r="AD45" s="721"/>
      <c r="AE45" s="721"/>
      <c r="AF45" s="721"/>
      <c r="AG45" s="722"/>
      <c r="AH45" s="710"/>
      <c r="AI45" s="702"/>
      <c r="AJ45" s="702"/>
      <c r="AK45" s="702"/>
      <c r="AL45" s="702"/>
      <c r="AM45" s="703"/>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72" t="s">
        <v>585</v>
      </c>
      <c r="K46" s="673"/>
      <c r="L46" s="673"/>
      <c r="M46" s="673"/>
      <c r="N46" s="673"/>
      <c r="O46" s="674"/>
      <c r="P46" s="672" t="s">
        <v>586</v>
      </c>
      <c r="Q46" s="673"/>
      <c r="R46" s="673"/>
      <c r="S46" s="673"/>
      <c r="T46" s="673"/>
      <c r="U46" s="674"/>
      <c r="V46" s="672" t="s">
        <v>587</v>
      </c>
      <c r="W46" s="673"/>
      <c r="X46" s="673"/>
      <c r="Y46" s="673"/>
      <c r="Z46" s="673"/>
      <c r="AA46" s="674"/>
      <c r="AB46" s="672" t="s">
        <v>588</v>
      </c>
      <c r="AC46" s="753"/>
      <c r="AD46" s="673"/>
      <c r="AE46" s="673"/>
      <c r="AF46" s="673"/>
      <c r="AG46" s="674"/>
      <c r="AH46" s="672" t="s">
        <v>589</v>
      </c>
      <c r="AI46" s="673"/>
      <c r="AJ46" s="673"/>
      <c r="AK46" s="673"/>
      <c r="AL46" s="673"/>
      <c r="AM46" s="67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75"/>
      <c r="K47" s="676"/>
      <c r="L47" s="676"/>
      <c r="M47" s="676"/>
      <c r="N47" s="676"/>
      <c r="O47" s="677"/>
      <c r="P47" s="675"/>
      <c r="Q47" s="676"/>
      <c r="R47" s="676"/>
      <c r="S47" s="676"/>
      <c r="T47" s="676"/>
      <c r="U47" s="677"/>
      <c r="V47" s="675"/>
      <c r="W47" s="676"/>
      <c r="X47" s="676"/>
      <c r="Y47" s="676"/>
      <c r="Z47" s="676"/>
      <c r="AA47" s="677"/>
      <c r="AB47" s="675"/>
      <c r="AC47" s="676"/>
      <c r="AD47" s="676"/>
      <c r="AE47" s="676"/>
      <c r="AF47" s="676"/>
      <c r="AG47" s="677"/>
      <c r="AH47" s="675"/>
      <c r="AI47" s="676"/>
      <c r="AJ47" s="676"/>
      <c r="AK47" s="676"/>
      <c r="AL47" s="676"/>
      <c r="AM47" s="677"/>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75"/>
      <c r="K48" s="676"/>
      <c r="L48" s="676"/>
      <c r="M48" s="676"/>
      <c r="N48" s="676"/>
      <c r="O48" s="677"/>
      <c r="P48" s="675"/>
      <c r="Q48" s="676"/>
      <c r="R48" s="676"/>
      <c r="S48" s="676"/>
      <c r="T48" s="676"/>
      <c r="U48" s="677"/>
      <c r="V48" s="675"/>
      <c r="W48" s="676"/>
      <c r="X48" s="676"/>
      <c r="Y48" s="676"/>
      <c r="Z48" s="676"/>
      <c r="AA48" s="677"/>
      <c r="AB48" s="675"/>
      <c r="AC48" s="676"/>
      <c r="AD48" s="676"/>
      <c r="AE48" s="676"/>
      <c r="AF48" s="676"/>
      <c r="AG48" s="677"/>
      <c r="AH48" s="675"/>
      <c r="AI48" s="676"/>
      <c r="AJ48" s="676"/>
      <c r="AK48" s="676"/>
      <c r="AL48" s="676"/>
      <c r="AM48" s="677"/>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75"/>
      <c r="K49" s="676"/>
      <c r="L49" s="676"/>
      <c r="M49" s="676"/>
      <c r="N49" s="676"/>
      <c r="O49" s="677"/>
      <c r="P49" s="675"/>
      <c r="Q49" s="676"/>
      <c r="R49" s="676"/>
      <c r="S49" s="676"/>
      <c r="T49" s="676"/>
      <c r="U49" s="677"/>
      <c r="V49" s="675"/>
      <c r="W49" s="676"/>
      <c r="X49" s="676"/>
      <c r="Y49" s="676"/>
      <c r="Z49" s="676"/>
      <c r="AA49" s="677"/>
      <c r="AB49" s="675"/>
      <c r="AC49" s="676"/>
      <c r="AD49" s="676"/>
      <c r="AE49" s="676"/>
      <c r="AF49" s="676"/>
      <c r="AG49" s="677"/>
      <c r="AH49" s="675"/>
      <c r="AI49" s="676"/>
      <c r="AJ49" s="676"/>
      <c r="AK49" s="676"/>
      <c r="AL49" s="676"/>
      <c r="AM49" s="677"/>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75"/>
      <c r="K50" s="676"/>
      <c r="L50" s="676"/>
      <c r="M50" s="676"/>
      <c r="N50" s="676"/>
      <c r="O50" s="677"/>
      <c r="P50" s="675"/>
      <c r="Q50" s="676"/>
      <c r="R50" s="676"/>
      <c r="S50" s="676"/>
      <c r="T50" s="676"/>
      <c r="U50" s="677"/>
      <c r="V50" s="675"/>
      <c r="W50" s="676"/>
      <c r="X50" s="676"/>
      <c r="Y50" s="676"/>
      <c r="Z50" s="676"/>
      <c r="AA50" s="677"/>
      <c r="AB50" s="675"/>
      <c r="AC50" s="676"/>
      <c r="AD50" s="676"/>
      <c r="AE50" s="676"/>
      <c r="AF50" s="676"/>
      <c r="AG50" s="677"/>
      <c r="AH50" s="675"/>
      <c r="AI50" s="676"/>
      <c r="AJ50" s="676"/>
      <c r="AK50" s="676"/>
      <c r="AL50" s="676"/>
      <c r="AM50" s="677"/>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78"/>
      <c r="K51" s="679"/>
      <c r="L51" s="679"/>
      <c r="M51" s="679"/>
      <c r="N51" s="679"/>
      <c r="O51" s="680"/>
      <c r="P51" s="678"/>
      <c r="Q51" s="679"/>
      <c r="R51" s="679"/>
      <c r="S51" s="679"/>
      <c r="T51" s="679"/>
      <c r="U51" s="680"/>
      <c r="V51" s="678"/>
      <c r="W51" s="679"/>
      <c r="X51" s="679"/>
      <c r="Y51" s="679"/>
      <c r="Z51" s="679"/>
      <c r="AA51" s="680"/>
      <c r="AB51" s="678"/>
      <c r="AC51" s="679"/>
      <c r="AD51" s="679"/>
      <c r="AE51" s="679"/>
      <c r="AF51" s="679"/>
      <c r="AG51" s="680"/>
      <c r="AH51" s="678"/>
      <c r="AI51" s="679"/>
      <c r="AJ51" s="679"/>
      <c r="AK51" s="679"/>
      <c r="AL51" s="679"/>
      <c r="AM51" s="680"/>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JMnLGeGADcpE8QzwIxWw6SGPmkYyMwAoNOMzcUdWDUunuEymXJVAmVmtb/Ya0M569zR5lGXxvqg7zYQCacsyKA==" saltValue="qAr+DxDI2KkVLoT+kVc+Z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40" zoomScaleNormal="40" workbookViewId="0">
      <selection activeCell="A4" sqref="A1:AM66"/>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754" t="s">
        <v>590</v>
      </c>
      <c r="C2" s="755"/>
      <c r="D2" s="755"/>
      <c r="E2" s="755"/>
      <c r="F2" s="755"/>
      <c r="G2" s="755"/>
      <c r="H2" s="755"/>
      <c r="I2" s="755"/>
      <c r="J2" s="669" t="s">
        <v>463</v>
      </c>
      <c r="K2" s="669"/>
      <c r="L2" s="669"/>
      <c r="M2" s="669"/>
      <c r="N2" s="669"/>
      <c r="O2" s="669"/>
      <c r="P2" s="669"/>
      <c r="Q2" s="669"/>
      <c r="R2" s="669"/>
      <c r="S2" s="669"/>
      <c r="T2" s="669"/>
      <c r="U2" s="669"/>
      <c r="V2" s="669"/>
      <c r="W2" s="669"/>
      <c r="X2" s="669"/>
      <c r="Y2" s="669"/>
      <c r="Z2" s="669"/>
      <c r="AA2" s="669"/>
      <c r="AB2" s="669"/>
      <c r="AC2" s="669"/>
      <c r="AD2" s="669"/>
      <c r="AE2" s="669"/>
      <c r="AF2" s="669"/>
      <c r="AG2" s="669"/>
      <c r="AH2" s="669"/>
      <c r="AI2" s="669"/>
      <c r="AJ2" s="669"/>
      <c r="AK2" s="669"/>
      <c r="AL2" s="669"/>
      <c r="AM2" s="669"/>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755"/>
      <c r="C3" s="755"/>
      <c r="D3" s="755"/>
      <c r="E3" s="755"/>
      <c r="F3" s="755"/>
      <c r="G3" s="755"/>
      <c r="H3" s="755"/>
      <c r="I3" s="755"/>
      <c r="J3" s="669"/>
      <c r="K3" s="669"/>
      <c r="L3" s="669"/>
      <c r="M3" s="669"/>
      <c r="N3" s="669"/>
      <c r="O3" s="669"/>
      <c r="P3" s="669"/>
      <c r="Q3" s="669"/>
      <c r="R3" s="669"/>
      <c r="S3" s="669"/>
      <c r="T3" s="669"/>
      <c r="U3" s="669"/>
      <c r="V3" s="669"/>
      <c r="W3" s="669"/>
      <c r="X3" s="669"/>
      <c r="Y3" s="669"/>
      <c r="Z3" s="669"/>
      <c r="AA3" s="669"/>
      <c r="AB3" s="669"/>
      <c r="AC3" s="669"/>
      <c r="AD3" s="669"/>
      <c r="AE3" s="669"/>
      <c r="AF3" s="669"/>
      <c r="AG3" s="669"/>
      <c r="AH3" s="669"/>
      <c r="AI3" s="669"/>
      <c r="AJ3" s="669"/>
      <c r="AK3" s="669"/>
      <c r="AL3" s="669"/>
      <c r="AM3" s="669"/>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755"/>
      <c r="C4" s="755"/>
      <c r="D4" s="755"/>
      <c r="E4" s="755"/>
      <c r="F4" s="755"/>
      <c r="G4" s="755"/>
      <c r="H4" s="755"/>
      <c r="I4" s="755"/>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670" t="s">
        <v>576</v>
      </c>
      <c r="C6" s="670"/>
      <c r="D6" s="671"/>
      <c r="E6" s="756" t="s">
        <v>577</v>
      </c>
      <c r="F6" s="757"/>
      <c r="G6" s="757"/>
      <c r="H6" s="757"/>
      <c r="I6" s="758"/>
      <c r="J6" s="227" t="str">
        <f>IF(AND('Mapa final'!$Y$10="Muy Alta",'Mapa final'!$AA$10="Leve"),CONCATENATE("R1C",'Mapa final'!$O$10),"")</f>
        <v/>
      </c>
      <c r="K6" s="228" t="str">
        <f>IF(AND('Mapa final'!$Y$11="Muy Alta",'Mapa final'!$AA$11="Leve"),CONCATENATE("R1C",'Mapa final'!$O$11),"")</f>
        <v/>
      </c>
      <c r="L6" s="228" t="str">
        <f>IF(AND('Mapa final'!$Y$12="Muy Alta",'Mapa final'!$AA$12="Leve"),CONCATENATE("R1C",'Mapa final'!$O$12),"")</f>
        <v/>
      </c>
      <c r="M6" s="228" t="str">
        <f>IF(AND('Mapa final'!$Y$13="Muy Alta",'Mapa final'!$AA$13="Leve"),CONCATENATE("R1C",'Mapa final'!$O$13),"")</f>
        <v/>
      </c>
      <c r="N6" s="228" t="str">
        <f>IF(AND('Mapa final'!$Y$14="Muy Alta",'Mapa final'!$AA$14="Leve"),CONCATENATE("R1C",'Mapa final'!$O$14),"")</f>
        <v/>
      </c>
      <c r="O6" s="229" t="str">
        <f>IF(AND('Mapa final'!$Y$15="Muy Alta",'Mapa final'!$AA$15="Leve"),CONCATENATE("R1C",'Mapa final'!$O$15),"")</f>
        <v/>
      </c>
      <c r="P6" s="227" t="str">
        <f>IF(AND('Mapa final'!$Y$10="Muy Alta",'Mapa final'!$AA$10="Menor"),CONCATENATE("R1C",'Mapa final'!$O$10),"")</f>
        <v/>
      </c>
      <c r="Q6" s="228" t="str">
        <f>IF(AND('Mapa final'!$Y$11="Muy Alta",'Mapa final'!$AA$11="Menor"),CONCATENATE("R1C",'Mapa final'!$O$11),"")</f>
        <v/>
      </c>
      <c r="R6" s="228" t="str">
        <f>IF(AND('Mapa final'!$Y$12="Muy Alta",'Mapa final'!$AA$12="Menor"),CONCATENATE("R1C",'Mapa final'!$O$12),"")</f>
        <v/>
      </c>
      <c r="S6" s="228" t="str">
        <f>IF(AND('Mapa final'!$Y$13="Muy Alta",'Mapa final'!$AA$13="Menor"),CONCATENATE("R1C",'Mapa final'!$O$13),"")</f>
        <v/>
      </c>
      <c r="T6" s="228" t="str">
        <f>IF(AND('Mapa final'!$Y$14="Muy Alta",'Mapa final'!$AA$14="Menor"),CONCATENATE("R1C",'Mapa final'!$O$14),"")</f>
        <v/>
      </c>
      <c r="U6" s="229" t="str">
        <f>IF(AND('Mapa final'!$Y$15="Muy Alta",'Mapa final'!$AA$15="Menor"),CONCATENATE("R1C",'Mapa final'!$O$15),"")</f>
        <v/>
      </c>
      <c r="V6" s="227" t="str">
        <f>IF(AND('Mapa final'!$Y$10="Muy Alta",'Mapa final'!$AA$10="Moderado"),CONCATENATE("R1C",'Mapa final'!$O$10),"")</f>
        <v/>
      </c>
      <c r="W6" s="228" t="str">
        <f>IF(AND('Mapa final'!$Y$11="Muy Alta",'Mapa final'!$AA$11="Moderado"),CONCATENATE("R1C",'Mapa final'!$O$11),"")</f>
        <v/>
      </c>
      <c r="X6" s="228" t="str">
        <f>IF(AND('Mapa final'!$Y$12="Muy Alta",'Mapa final'!$AA$12="Moderado"),CONCATENATE("R1C",'Mapa final'!$O$12),"")</f>
        <v/>
      </c>
      <c r="Y6" s="228" t="str">
        <f>IF(AND('Mapa final'!$Y$13="Muy Alta",'Mapa final'!$AA$13="Moderado"),CONCATENATE("R1C",'Mapa final'!$O$13),"")</f>
        <v/>
      </c>
      <c r="Z6" s="228" t="str">
        <f>IF(AND('Mapa final'!$Y$14="Muy Alta",'Mapa final'!$AA$14="Moderado"),CONCATENATE("R1C",'Mapa final'!$O$14),"")</f>
        <v/>
      </c>
      <c r="AA6" s="229" t="str">
        <f>IF(AND('Mapa final'!$Y$15="Muy Alta",'Mapa final'!$AA$15="Moderado"),CONCATENATE("R1C",'Mapa final'!$O$15),"")</f>
        <v/>
      </c>
      <c r="AB6" s="227" t="str">
        <f>IF(AND('Mapa final'!$Y$10="Muy Alta",'Mapa final'!$AA$10="Mayor"),CONCATENATE("R1C",'Mapa final'!$O$10),"")</f>
        <v/>
      </c>
      <c r="AC6" s="228" t="str">
        <f>IF(AND('Mapa final'!$Y$11="Muy Alta",'Mapa final'!$AA$11="Mayor"),CONCATENATE("R1C",'Mapa final'!$O$11),"")</f>
        <v/>
      </c>
      <c r="AD6" s="228" t="str">
        <f>IF(AND('Mapa final'!$Y$12="Muy Alta",'Mapa final'!$AA$12="Mayor"),CONCATENATE("R1C",'Mapa final'!$O$12),"")</f>
        <v/>
      </c>
      <c r="AE6" s="228" t="str">
        <f>IF(AND('Mapa final'!$Y$13="Muy Alta",'Mapa final'!$AA$13="Mayor"),CONCATENATE("R1C",'Mapa final'!$O$13),"")</f>
        <v/>
      </c>
      <c r="AF6" s="228" t="str">
        <f>IF(AND('Mapa final'!$Y$14="Muy Alta",'Mapa final'!$AA$14="Mayor"),CONCATENATE("R1C",'Mapa final'!$O$14),"")</f>
        <v/>
      </c>
      <c r="AG6" s="229" t="str">
        <f>IF(AND('Mapa final'!$Y$15="Muy Alta",'Mapa final'!$AA$15="Mayor"),CONCATENATE("R1C",'Mapa final'!$O$15),"")</f>
        <v/>
      </c>
      <c r="AH6" s="230" t="str">
        <f>IF(AND('Mapa final'!$Y$10="Muy Alta",'Mapa final'!$AA$10="Catastrófico"),CONCATENATE("R1C",'Mapa final'!$O$10),"")</f>
        <v/>
      </c>
      <c r="AI6" s="231" t="str">
        <f>IF(AND('Mapa final'!$Y$11="Muy Alta",'Mapa final'!$AA$11="Catastrófico"),CONCATENATE("R1C",'Mapa final'!$O$11),"")</f>
        <v/>
      </c>
      <c r="AJ6" s="231" t="str">
        <f>IF(AND('Mapa final'!$Y$12="Muy Alta",'Mapa final'!$AA$12="Catastrófico"),CONCATENATE("R1C",'Mapa final'!$O$12),"")</f>
        <v/>
      </c>
      <c r="AK6" s="231" t="str">
        <f>IF(AND('Mapa final'!$Y$13="Muy Alta",'Mapa final'!$AA$13="Catastrófico"),CONCATENATE("R1C",'Mapa final'!$O$13),"")</f>
        <v/>
      </c>
      <c r="AL6" s="231" t="str">
        <f>IF(AND('Mapa final'!$Y$14="Muy Alta",'Mapa final'!$AA$14="Catastrófico"),CONCATENATE("R1C",'Mapa final'!$O$14),"")</f>
        <v/>
      </c>
      <c r="AM6" s="232" t="str">
        <f>IF(AND('Mapa final'!$Y$15="Muy Alta",'Mapa final'!$AA$15="Catastrófico"),CONCATENATE("R1C",'Mapa final'!$O$15),"")</f>
        <v/>
      </c>
      <c r="AN6" s="14"/>
      <c r="AO6" s="765" t="s">
        <v>578</v>
      </c>
      <c r="AP6" s="766"/>
      <c r="AQ6" s="766"/>
      <c r="AR6" s="766"/>
      <c r="AS6" s="766"/>
      <c r="AT6" s="767"/>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670"/>
      <c r="C7" s="670"/>
      <c r="D7" s="671"/>
      <c r="E7" s="759"/>
      <c r="F7" s="760"/>
      <c r="G7" s="760"/>
      <c r="H7" s="760"/>
      <c r="I7" s="761"/>
      <c r="J7" s="233" t="str">
        <f>IF(AND('Mapa final'!$Y$16="Muy Alta",'Mapa final'!$AA$16="Leve"),CONCATENATE("R2C",'Mapa final'!$O$16),"")</f>
        <v/>
      </c>
      <c r="K7" s="234" t="str">
        <f>IF(AND('Mapa final'!$Y$17="Muy Alta",'Mapa final'!$AA$17="Leve"),CONCATENATE("R2C",'Mapa final'!$O$17),"")</f>
        <v/>
      </c>
      <c r="L7" s="234" t="str">
        <f>IF(AND('Mapa final'!$Y$18="Muy Alta",'Mapa final'!$AA$18="Leve"),CONCATENATE("R2C",'Mapa final'!$O$18),"")</f>
        <v/>
      </c>
      <c r="M7" s="234" t="str">
        <f>IF(AND('Mapa final'!$Y$19="Muy Alta",'Mapa final'!$AA$19="Leve"),CONCATENATE("R2C",'Mapa final'!$O$19),"")</f>
        <v/>
      </c>
      <c r="N7" s="234" t="str">
        <f>IF(AND('Mapa final'!$Y$20="Muy Alta",'Mapa final'!$AA$20="Leve"),CONCATENATE("R2C",'Mapa final'!$O$20),"")</f>
        <v/>
      </c>
      <c r="O7" s="235" t="str">
        <f>IF(AND('Mapa final'!$Y$21="Muy Alta",'Mapa final'!$AA$21="Leve"),CONCATENATE("R2C",'Mapa final'!$O$21),"")</f>
        <v/>
      </c>
      <c r="P7" s="233" t="str">
        <f>IF(AND('Mapa final'!$Y$16="Muy Alta",'Mapa final'!$AA$16="Menor"),CONCATENATE("R2C",'Mapa final'!$O$16),"")</f>
        <v/>
      </c>
      <c r="Q7" s="234" t="str">
        <f>IF(AND('Mapa final'!$Y$17="Muy Alta",'Mapa final'!$AA$17="Menor"),CONCATENATE("R2C",'Mapa final'!$O$17),"")</f>
        <v/>
      </c>
      <c r="R7" s="234" t="str">
        <f>IF(AND('Mapa final'!$Y$18="Muy Alta",'Mapa final'!$AA$18="Menor"),CONCATENATE("R2C",'Mapa final'!$O$18),"")</f>
        <v/>
      </c>
      <c r="S7" s="234" t="str">
        <f>IF(AND('Mapa final'!$Y$19="Muy Alta",'Mapa final'!$AA$19="Menor"),CONCATENATE("R2C",'Mapa final'!$O$19),"")</f>
        <v/>
      </c>
      <c r="T7" s="234" t="str">
        <f>IF(AND('Mapa final'!$Y$20="Muy Alta",'Mapa final'!$AA$20="Menor"),CONCATENATE("R2C",'Mapa final'!$O$20),"")</f>
        <v/>
      </c>
      <c r="U7" s="235" t="str">
        <f>IF(AND('Mapa final'!$Y$21="Muy Alta",'Mapa final'!$AA$21="Menor"),CONCATENATE("R2C",'Mapa final'!$O$21),"")</f>
        <v/>
      </c>
      <c r="V7" s="233" t="str">
        <f>IF(AND('Mapa final'!$Y$16="Muy Alta",'Mapa final'!$AA$16="Moderado"),CONCATENATE("R2C",'Mapa final'!$O$16),"")</f>
        <v/>
      </c>
      <c r="W7" s="234" t="str">
        <f>IF(AND('Mapa final'!$Y$17="Muy Alta",'Mapa final'!$AA$17="Moderado"),CONCATENATE("R2C",'Mapa final'!$O$17),"")</f>
        <v/>
      </c>
      <c r="X7" s="234" t="str">
        <f>IF(AND('Mapa final'!$Y$18="Muy Alta",'Mapa final'!$AA$18="Moderado"),CONCATENATE("R2C",'Mapa final'!$O$18),"")</f>
        <v/>
      </c>
      <c r="Y7" s="234" t="str">
        <f>IF(AND('Mapa final'!$Y$19="Muy Alta",'Mapa final'!$AA$19="Moderado"),CONCATENATE("R2C",'Mapa final'!$O$19),"")</f>
        <v/>
      </c>
      <c r="Z7" s="234" t="str">
        <f>IF(AND('Mapa final'!$Y$20="Muy Alta",'Mapa final'!$AA$20="Moderado"),CONCATENATE("R2C",'Mapa final'!$O$20),"")</f>
        <v/>
      </c>
      <c r="AA7" s="235" t="str">
        <f>IF(AND('Mapa final'!$Y$21="Muy Alta",'Mapa final'!$AA$21="Moderado"),CONCATENATE("R2C",'Mapa final'!$O$21),"")</f>
        <v/>
      </c>
      <c r="AB7" s="233" t="str">
        <f>IF(AND('Mapa final'!$Y$16="Muy Alta",'Mapa final'!$AA$16="Mayor"),CONCATENATE("R2C",'Mapa final'!$O$16),"")</f>
        <v/>
      </c>
      <c r="AC7" s="234" t="str">
        <f>IF(AND('Mapa final'!$Y$17="Muy Alta",'Mapa final'!$AA$17="Mayor"),CONCATENATE("R2C",'Mapa final'!$O$17),"")</f>
        <v/>
      </c>
      <c r="AD7" s="234" t="str">
        <f>IF(AND('Mapa final'!$Y$18="Muy Alta",'Mapa final'!$AA$18="Mayor"),CONCATENATE("R2C",'Mapa final'!$O$18),"")</f>
        <v/>
      </c>
      <c r="AE7" s="234" t="str">
        <f>IF(AND('Mapa final'!$Y$19="Muy Alta",'Mapa final'!$AA$19="Mayor"),CONCATENATE("R2C",'Mapa final'!$O$19),"")</f>
        <v/>
      </c>
      <c r="AF7" s="234" t="str">
        <f>IF(AND('Mapa final'!$Y$20="Muy Alta",'Mapa final'!$AA$20="Mayor"),CONCATENATE("R2C",'Mapa final'!$O$20),"")</f>
        <v/>
      </c>
      <c r="AG7" s="235" t="str">
        <f>IF(AND('Mapa final'!$Y$21="Muy Alta",'Mapa final'!$AA$21="Mayor"),CONCATENATE("R2C",'Mapa final'!$O$21),"")</f>
        <v/>
      </c>
      <c r="AH7" s="236" t="str">
        <f>IF(AND('Mapa final'!$Y$16="Muy Alta",'Mapa final'!$AA$16="Catastrófico"),CONCATENATE("R2C",'Mapa final'!$O$16),"")</f>
        <v/>
      </c>
      <c r="AI7" s="237" t="str">
        <f>IF(AND('Mapa final'!$Y$17="Muy Alta",'Mapa final'!$AA$17="Catastrófico"),CONCATENATE("R2C",'Mapa final'!$O$17),"")</f>
        <v/>
      </c>
      <c r="AJ7" s="237" t="str">
        <f>IF(AND('Mapa final'!$Y$18="Muy Alta",'Mapa final'!$AA$18="Catastrófico"),CONCATENATE("R2C",'Mapa final'!$O$18),"")</f>
        <v/>
      </c>
      <c r="AK7" s="237" t="str">
        <f>IF(AND('Mapa final'!$Y$19="Muy Alta",'Mapa final'!$AA$19="Catastrófico"),CONCATENATE("R2C",'Mapa final'!$O$19),"")</f>
        <v/>
      </c>
      <c r="AL7" s="237" t="str">
        <f>IF(AND('Mapa final'!$Y$20="Muy Alta",'Mapa final'!$AA$20="Catastrófico"),CONCATENATE("R2C",'Mapa final'!$O$20),"")</f>
        <v/>
      </c>
      <c r="AM7" s="238" t="str">
        <f>IF(AND('Mapa final'!$Y$21="Muy Alta",'Mapa final'!$AA$21="Catastrófico"),CONCATENATE("R2C",'Mapa final'!$O$21),"")</f>
        <v/>
      </c>
      <c r="AN7" s="14"/>
      <c r="AO7" s="768"/>
      <c r="AP7" s="769"/>
      <c r="AQ7" s="769"/>
      <c r="AR7" s="769"/>
      <c r="AS7" s="769"/>
      <c r="AT7" s="770"/>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670"/>
      <c r="C8" s="670"/>
      <c r="D8" s="671"/>
      <c r="E8" s="759"/>
      <c r="F8" s="760"/>
      <c r="G8" s="760"/>
      <c r="H8" s="760"/>
      <c r="I8" s="761"/>
      <c r="J8" s="233" t="str">
        <f>IF(AND('Mapa final'!$Y$22="Muy Alta",'Mapa final'!$AA$22="Leve"),CONCATENATE("R3C",'Mapa final'!$O$22),"")</f>
        <v/>
      </c>
      <c r="K8" s="234" t="str">
        <f>IF(AND('Mapa final'!$Y$23="Muy Alta",'Mapa final'!$AA$23="Leve"),CONCATENATE("R3C",'Mapa final'!$O$23),"")</f>
        <v/>
      </c>
      <c r="L8" s="234" t="str">
        <f>IF(AND('Mapa final'!$Y$24="Muy Alta",'Mapa final'!$AA$24="Leve"),CONCATENATE("R3C",'Mapa final'!$O$24),"")</f>
        <v/>
      </c>
      <c r="M8" s="234" t="str">
        <f>IF(AND('Mapa final'!$Y$25="Muy Alta",'Mapa final'!$AA$25="Leve"),CONCATENATE("R3C",'Mapa final'!$O$25),"")</f>
        <v/>
      </c>
      <c r="N8" s="234" t="str">
        <f>IF(AND('Mapa final'!$Y$26="Muy Alta",'Mapa final'!$AA$26="Leve"),CONCATENATE("R3C",'Mapa final'!$O$26),"")</f>
        <v/>
      </c>
      <c r="O8" s="235" t="str">
        <f>IF(AND('Mapa final'!$Y$27="Muy Alta",'Mapa final'!$AA$27="Leve"),CONCATENATE("R3C",'Mapa final'!$O$27),"")</f>
        <v/>
      </c>
      <c r="P8" s="233" t="str">
        <f>IF(AND('Mapa final'!$Y$22="Muy Alta",'Mapa final'!$AA$22="Menor"),CONCATENATE("R3C",'Mapa final'!$O$22),"")</f>
        <v/>
      </c>
      <c r="Q8" s="234" t="str">
        <f>IF(AND('Mapa final'!$Y$23="Muy Alta",'Mapa final'!$AA$23="Menor"),CONCATENATE("R3C",'Mapa final'!$O$23),"")</f>
        <v/>
      </c>
      <c r="R8" s="234" t="str">
        <f>IF(AND('Mapa final'!$Y$24="Muy Alta",'Mapa final'!$AA$24="Menor"),CONCATENATE("R3C",'Mapa final'!$O$24),"")</f>
        <v/>
      </c>
      <c r="S8" s="234" t="str">
        <f>IF(AND('Mapa final'!$Y$25="Muy Alta",'Mapa final'!$AA$25="Menor"),CONCATENATE("R3C",'Mapa final'!$O$25),"")</f>
        <v/>
      </c>
      <c r="T8" s="234" t="str">
        <f>IF(AND('Mapa final'!$Y$26="Muy Alta",'Mapa final'!$AA$26="Menor"),CONCATENATE("R3C",'Mapa final'!$O$26),"")</f>
        <v/>
      </c>
      <c r="U8" s="235" t="str">
        <f>IF(AND('Mapa final'!$Y$27="Muy Alta",'Mapa final'!$AA$27="Menor"),CONCATENATE("R3C",'Mapa final'!$O$27),"")</f>
        <v/>
      </c>
      <c r="V8" s="233" t="str">
        <f>IF(AND('Mapa final'!$Y$22="Muy Alta",'Mapa final'!$AA$22="Moderado"),CONCATENATE("R3C",'Mapa final'!$O$22),"")</f>
        <v/>
      </c>
      <c r="W8" s="234" t="str">
        <f>IF(AND('Mapa final'!$Y$23="Muy Alta",'Mapa final'!$AA$23="Moderado"),CONCATENATE("R3C",'Mapa final'!$O$23),"")</f>
        <v/>
      </c>
      <c r="X8" s="234" t="str">
        <f>IF(AND('Mapa final'!$Y$24="Muy Alta",'Mapa final'!$AA$24="Moderado"),CONCATENATE("R3C",'Mapa final'!$O$24),"")</f>
        <v/>
      </c>
      <c r="Y8" s="234" t="str">
        <f>IF(AND('Mapa final'!$Y$25="Muy Alta",'Mapa final'!$AA$25="Moderado"),CONCATENATE("R3C",'Mapa final'!$O$25),"")</f>
        <v/>
      </c>
      <c r="Z8" s="234" t="str">
        <f>IF(AND('Mapa final'!$Y$26="Muy Alta",'Mapa final'!$AA$26="Moderado"),CONCATENATE("R3C",'Mapa final'!$O$26),"")</f>
        <v/>
      </c>
      <c r="AA8" s="235" t="str">
        <f>IF(AND('Mapa final'!$Y$27="Muy Alta",'Mapa final'!$AA$27="Moderado"),CONCATENATE("R3C",'Mapa final'!$O$27),"")</f>
        <v/>
      </c>
      <c r="AB8" s="233" t="str">
        <f>IF(AND('Mapa final'!$Y$22="Muy Alta",'Mapa final'!$AA$22="Mayor"),CONCATENATE("R3C",'Mapa final'!$O$22),"")</f>
        <v/>
      </c>
      <c r="AC8" s="234" t="str">
        <f>IF(AND('Mapa final'!$Y$23="Muy Alta",'Mapa final'!$AA$23="Mayor"),CONCATENATE("R3C",'Mapa final'!$O$23),"")</f>
        <v/>
      </c>
      <c r="AD8" s="234" t="str">
        <f>IF(AND('Mapa final'!$Y$24="Muy Alta",'Mapa final'!$AA$24="Mayor"),CONCATENATE("R3C",'Mapa final'!$O$24),"")</f>
        <v/>
      </c>
      <c r="AE8" s="234" t="str">
        <f>IF(AND('Mapa final'!$Y$25="Muy Alta",'Mapa final'!$AA$25="Mayor"),CONCATENATE("R3C",'Mapa final'!$O$25),"")</f>
        <v/>
      </c>
      <c r="AF8" s="234" t="str">
        <f>IF(AND('Mapa final'!$Y$26="Muy Alta",'Mapa final'!$AA$26="Mayor"),CONCATENATE("R3C",'Mapa final'!$O$26),"")</f>
        <v/>
      </c>
      <c r="AG8" s="235" t="str">
        <f>IF(AND('Mapa final'!$Y$27="Muy Alta",'Mapa final'!$AA$27="Mayor"),CONCATENATE("R3C",'Mapa final'!$O$27),"")</f>
        <v/>
      </c>
      <c r="AH8" s="236" t="str">
        <f>IF(AND('Mapa final'!$Y$22="Muy Alta",'Mapa final'!$AA$22="Catastrófico"),CONCATENATE("R3C",'Mapa final'!$O$22),"")</f>
        <v/>
      </c>
      <c r="AI8" s="237" t="str">
        <f>IF(AND('Mapa final'!$Y$23="Muy Alta",'Mapa final'!$AA$23="Catastrófico"),CONCATENATE("R3C",'Mapa final'!$O$23),"")</f>
        <v/>
      </c>
      <c r="AJ8" s="237" t="str">
        <f>IF(AND('Mapa final'!$Y$24="Muy Alta",'Mapa final'!$AA$24="Catastrófico"),CONCATENATE("R3C",'Mapa final'!$O$24),"")</f>
        <v/>
      </c>
      <c r="AK8" s="237" t="str">
        <f>IF(AND('Mapa final'!$Y$25="Muy Alta",'Mapa final'!$AA$25="Catastrófico"),CONCATENATE("R3C",'Mapa final'!$O$25),"")</f>
        <v/>
      </c>
      <c r="AL8" s="237" t="str">
        <f>IF(AND('Mapa final'!$Y$26="Muy Alta",'Mapa final'!$AA$26="Catastrófico"),CONCATENATE("R3C",'Mapa final'!$O$26),"")</f>
        <v/>
      </c>
      <c r="AM8" s="238" t="str">
        <f>IF(AND('Mapa final'!$Y$27="Muy Alta",'Mapa final'!$AA$27="Catastrófico"),CONCATENATE("R3C",'Mapa final'!$O$27),"")</f>
        <v/>
      </c>
      <c r="AN8" s="14"/>
      <c r="AO8" s="768"/>
      <c r="AP8" s="769"/>
      <c r="AQ8" s="769"/>
      <c r="AR8" s="769"/>
      <c r="AS8" s="769"/>
      <c r="AT8" s="770"/>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670"/>
      <c r="C9" s="670"/>
      <c r="D9" s="671"/>
      <c r="E9" s="759"/>
      <c r="F9" s="760"/>
      <c r="G9" s="760"/>
      <c r="H9" s="760"/>
      <c r="I9" s="761"/>
      <c r="J9" s="233" t="str">
        <f>IF(AND('Mapa final'!$Y$28="Muy Alta",'Mapa final'!$AA$28="Leve"),CONCATENATE("R4C",'Mapa final'!$O$28),"")</f>
        <v/>
      </c>
      <c r="K9" s="234" t="str">
        <f>IF(AND('Mapa final'!$Y$29="Muy Alta",'Mapa final'!$AA$29="Leve"),CONCATENATE("R4C",'Mapa final'!$O$29),"")</f>
        <v/>
      </c>
      <c r="L9" s="234" t="str">
        <f>IF(AND('Mapa final'!$Y$30="Muy Alta",'Mapa final'!$AA$30="Leve"),CONCATENATE("R4C",'Mapa final'!$O$30),"")</f>
        <v/>
      </c>
      <c r="M9" s="234" t="str">
        <f>IF(AND('Mapa final'!$Y$31="Muy Alta",'Mapa final'!$AA$31="Leve"),CONCATENATE("R4C",'Mapa final'!$O$31),"")</f>
        <v/>
      </c>
      <c r="N9" s="234" t="str">
        <f>IF(AND('Mapa final'!$Y$32="Muy Alta",'Mapa final'!$AA$32="Leve"),CONCATENATE("R4C",'Mapa final'!$O$32),"")</f>
        <v/>
      </c>
      <c r="O9" s="235" t="str">
        <f>IF(AND('Mapa final'!$Y$33="Muy Alta",'Mapa final'!$AA$33="Leve"),CONCATENATE("R4C",'Mapa final'!$O$33),"")</f>
        <v/>
      </c>
      <c r="P9" s="233" t="str">
        <f>IF(AND('Mapa final'!$Y$28="Muy Alta",'Mapa final'!$AA$28="Menor"),CONCATENATE("R4C",'Mapa final'!$O$28),"")</f>
        <v/>
      </c>
      <c r="Q9" s="234" t="str">
        <f>IF(AND('Mapa final'!$Y$29="Muy Alta",'Mapa final'!$AA$29="Menor"),CONCATENATE("R4C",'Mapa final'!$O$29),"")</f>
        <v/>
      </c>
      <c r="R9" s="234" t="str">
        <f>IF(AND('Mapa final'!$Y$30="Muy Alta",'Mapa final'!$AA$30="Menor"),CONCATENATE("R4C",'Mapa final'!$O$30),"")</f>
        <v/>
      </c>
      <c r="S9" s="234" t="str">
        <f>IF(AND('Mapa final'!$Y$31="Muy Alta",'Mapa final'!$AA$31="Menor"),CONCATENATE("R4C",'Mapa final'!$O$31),"")</f>
        <v/>
      </c>
      <c r="T9" s="234" t="str">
        <f>IF(AND('Mapa final'!$Y$32="Muy Alta",'Mapa final'!$AA$32="Menor"),CONCATENATE("R4C",'Mapa final'!$O$32),"")</f>
        <v/>
      </c>
      <c r="U9" s="235" t="str">
        <f>IF(AND('Mapa final'!$Y$33="Muy Alta",'Mapa final'!$AA$33="Menor"),CONCATENATE("R4C",'Mapa final'!$O$33),"")</f>
        <v/>
      </c>
      <c r="V9" s="233" t="str">
        <f>IF(AND('Mapa final'!$Y$28="Muy Alta",'Mapa final'!$AA$28="Moderado"),CONCATENATE("R4C",'Mapa final'!$O$28),"")</f>
        <v/>
      </c>
      <c r="W9" s="234" t="str">
        <f>IF(AND('Mapa final'!$Y$29="Muy Alta",'Mapa final'!$AA$29="Moderado"),CONCATENATE("R4C",'Mapa final'!$O$29),"")</f>
        <v/>
      </c>
      <c r="X9" s="234" t="str">
        <f>IF(AND('Mapa final'!$Y$30="Muy Alta",'Mapa final'!$AA$30="Moderado"),CONCATENATE("R4C",'Mapa final'!$O$30),"")</f>
        <v/>
      </c>
      <c r="Y9" s="234" t="str">
        <f>IF(AND('Mapa final'!$Y$31="Muy Alta",'Mapa final'!$AA$31="Moderado"),CONCATENATE("R4C",'Mapa final'!$O$31),"")</f>
        <v/>
      </c>
      <c r="Z9" s="234" t="str">
        <f>IF(AND('Mapa final'!$Y$32="Muy Alta",'Mapa final'!$AA$32="Moderado"),CONCATENATE("R4C",'Mapa final'!$O$32),"")</f>
        <v/>
      </c>
      <c r="AA9" s="235" t="str">
        <f>IF(AND('Mapa final'!$Y$33="Muy Alta",'Mapa final'!$AA$33="Moderado"),CONCATENATE("R4C",'Mapa final'!$O$33),"")</f>
        <v/>
      </c>
      <c r="AB9" s="233" t="str">
        <f>IF(AND('Mapa final'!$Y$28="Muy Alta",'Mapa final'!$AA$28="Mayor"),CONCATENATE("R4C",'Mapa final'!$O$28),"")</f>
        <v/>
      </c>
      <c r="AC9" s="234" t="str">
        <f>IF(AND('Mapa final'!$Y$29="Muy Alta",'Mapa final'!$AA$29="Mayor"),CONCATENATE("R4C",'Mapa final'!$O$29),"")</f>
        <v/>
      </c>
      <c r="AD9" s="234" t="str">
        <f>IF(AND('Mapa final'!$Y$30="Muy Alta",'Mapa final'!$AA$30="Mayor"),CONCATENATE("R4C",'Mapa final'!$O$30),"")</f>
        <v/>
      </c>
      <c r="AE9" s="234" t="str">
        <f>IF(AND('Mapa final'!$Y$31="Muy Alta",'Mapa final'!$AA$31="Mayor"),CONCATENATE("R4C",'Mapa final'!$O$31),"")</f>
        <v/>
      </c>
      <c r="AF9" s="234" t="str">
        <f>IF(AND('Mapa final'!$Y$32="Muy Alta",'Mapa final'!$AA$32="Mayor"),CONCATENATE("R4C",'Mapa final'!$O$32),"")</f>
        <v/>
      </c>
      <c r="AG9" s="235" t="str">
        <f>IF(AND('Mapa final'!$Y$33="Muy Alta",'Mapa final'!$AA$33="Mayor"),CONCATENATE("R4C",'Mapa final'!$O$33),"")</f>
        <v/>
      </c>
      <c r="AH9" s="236" t="str">
        <f>IF(AND('Mapa final'!$Y$28="Muy Alta",'Mapa final'!$AA$28="Catastrófico"),CONCATENATE("R4C",'Mapa final'!$O$28),"")</f>
        <v/>
      </c>
      <c r="AI9" s="237" t="str">
        <f>IF(AND('Mapa final'!$Y$29="Muy Alta",'Mapa final'!$AA$29="Catastrófico"),CONCATENATE("R4C",'Mapa final'!$O$29),"")</f>
        <v/>
      </c>
      <c r="AJ9" s="237" t="str">
        <f>IF(AND('Mapa final'!$Y$30="Muy Alta",'Mapa final'!$AA$30="Catastrófico"),CONCATENATE("R4C",'Mapa final'!$O$30),"")</f>
        <v/>
      </c>
      <c r="AK9" s="237" t="str">
        <f>IF(AND('Mapa final'!$Y$31="Muy Alta",'Mapa final'!$AA$31="Catastrófico"),CONCATENATE("R4C",'Mapa final'!$O$31),"")</f>
        <v/>
      </c>
      <c r="AL9" s="237" t="str">
        <f>IF(AND('Mapa final'!$Y$32="Muy Alta",'Mapa final'!$AA$32="Catastrófico"),CONCATENATE("R4C",'Mapa final'!$O$32),"")</f>
        <v/>
      </c>
      <c r="AM9" s="238" t="str">
        <f>IF(AND('Mapa final'!$Y$33="Muy Alta",'Mapa final'!$AA$33="Catastrófico"),CONCATENATE("R4C",'Mapa final'!$O$33),"")</f>
        <v/>
      </c>
      <c r="AN9" s="14"/>
      <c r="AO9" s="768"/>
      <c r="AP9" s="769"/>
      <c r="AQ9" s="769"/>
      <c r="AR9" s="769"/>
      <c r="AS9" s="769"/>
      <c r="AT9" s="770"/>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670"/>
      <c r="C10" s="670"/>
      <c r="D10" s="671"/>
      <c r="E10" s="759"/>
      <c r="F10" s="760"/>
      <c r="G10" s="760"/>
      <c r="H10" s="760"/>
      <c r="I10" s="761"/>
      <c r="J10" s="233" t="str">
        <f>IF(AND('Mapa final'!$Y$34="Muy Alta",'Mapa final'!$AA$34="Leve"),CONCATENATE("R5C",'Mapa final'!$O$34),"")</f>
        <v/>
      </c>
      <c r="K10" s="234" t="str">
        <f>IF(AND('Mapa final'!$Y$35="Muy Alta",'Mapa final'!$AA$35="Leve"),CONCATENATE("R5C",'Mapa final'!$O$35),"")</f>
        <v/>
      </c>
      <c r="L10" s="234" t="str">
        <f>IF(AND('Mapa final'!$Y$36="Muy Alta",'Mapa final'!$AA$36="Leve"),CONCATENATE("R5C",'Mapa final'!$O$36),"")</f>
        <v/>
      </c>
      <c r="M10" s="234" t="str">
        <f>IF(AND('Mapa final'!$Y$37="Muy Alta",'Mapa final'!$AA$37="Leve"),CONCATENATE("R5C",'Mapa final'!$O$37),"")</f>
        <v/>
      </c>
      <c r="N10" s="234" t="str">
        <f>IF(AND('Mapa final'!$Y$38="Muy Alta",'Mapa final'!$AA$38="Leve"),CONCATENATE("R5C",'Mapa final'!$O$38),"")</f>
        <v/>
      </c>
      <c r="O10" s="235" t="str">
        <f>IF(AND('Mapa final'!$Y$39="Muy Alta",'Mapa final'!$AA$39="Leve"),CONCATENATE("R5C",'Mapa final'!$O$39),"")</f>
        <v/>
      </c>
      <c r="P10" s="233" t="str">
        <f>IF(AND('Mapa final'!$Y$34="Muy Alta",'Mapa final'!$AA$34="Menor"),CONCATENATE("R5C",'Mapa final'!$O$34),"")</f>
        <v/>
      </c>
      <c r="Q10" s="234" t="str">
        <f>IF(AND('Mapa final'!$Y$35="Muy Alta",'Mapa final'!$AA$35="Menor"),CONCATENATE("R5C",'Mapa final'!$O$35),"")</f>
        <v/>
      </c>
      <c r="R10" s="234" t="str">
        <f>IF(AND('Mapa final'!$Y$36="Muy Alta",'Mapa final'!$AA$36="Menor"),CONCATENATE("R5C",'Mapa final'!$O$36),"")</f>
        <v/>
      </c>
      <c r="S10" s="234" t="str">
        <f>IF(AND('Mapa final'!$Y$37="Muy Alta",'Mapa final'!$AA$37="Menor"),CONCATENATE("R5C",'Mapa final'!$O$37),"")</f>
        <v/>
      </c>
      <c r="T10" s="234" t="str">
        <f>IF(AND('Mapa final'!$Y$38="Muy Alta",'Mapa final'!$AA$38="Menor"),CONCATENATE("R5C",'Mapa final'!$O$38),"")</f>
        <v/>
      </c>
      <c r="U10" s="235" t="str">
        <f>IF(AND('Mapa final'!$Y$39="Muy Alta",'Mapa final'!$AA$39="Menor"),CONCATENATE("R5C",'Mapa final'!$O$39),"")</f>
        <v/>
      </c>
      <c r="V10" s="233" t="str">
        <f>IF(AND('Mapa final'!$Y$34="Muy Alta",'Mapa final'!$AA$34="Moderado"),CONCATENATE("R5C",'Mapa final'!$O$34),"")</f>
        <v/>
      </c>
      <c r="W10" s="234" t="str">
        <f>IF(AND('Mapa final'!$Y$35="Muy Alta",'Mapa final'!$AA$35="Moderado"),CONCATENATE("R5C",'Mapa final'!$O$35),"")</f>
        <v/>
      </c>
      <c r="X10" s="234" t="str">
        <f>IF(AND('Mapa final'!$Y$36="Muy Alta",'Mapa final'!$AA$36="Moderado"),CONCATENATE("R5C",'Mapa final'!$O$36),"")</f>
        <v/>
      </c>
      <c r="Y10" s="234" t="str">
        <f>IF(AND('Mapa final'!$Y$37="Muy Alta",'Mapa final'!$AA$37="Moderado"),CONCATENATE("R5C",'Mapa final'!$O$37),"")</f>
        <v/>
      </c>
      <c r="Z10" s="234" t="str">
        <f>IF(AND('Mapa final'!$Y$38="Muy Alta",'Mapa final'!$AA$38="Moderado"),CONCATENATE("R5C",'Mapa final'!$O$38),"")</f>
        <v/>
      </c>
      <c r="AA10" s="235" t="str">
        <f>IF(AND('Mapa final'!$Y$39="Muy Alta",'Mapa final'!$AA$39="Moderado"),CONCATENATE("R5C",'Mapa final'!$O$39),"")</f>
        <v/>
      </c>
      <c r="AB10" s="233" t="str">
        <f>IF(AND('Mapa final'!$Y$34="Muy Alta",'Mapa final'!$AA$34="Mayor"),CONCATENATE("R5C",'Mapa final'!$O$34),"")</f>
        <v/>
      </c>
      <c r="AC10" s="234" t="str">
        <f>IF(AND('Mapa final'!$Y$35="Muy Alta",'Mapa final'!$AA$35="Mayor"),CONCATENATE("R5C",'Mapa final'!$O$35),"")</f>
        <v/>
      </c>
      <c r="AD10" s="234" t="str">
        <f>IF(AND('Mapa final'!$Y$36="Muy Alta",'Mapa final'!$AA$36="Mayor"),CONCATENATE("R5C",'Mapa final'!$O$36),"")</f>
        <v/>
      </c>
      <c r="AE10" s="234" t="str">
        <f>IF(AND('Mapa final'!$Y$37="Muy Alta",'Mapa final'!$AA$37="Mayor"),CONCATENATE("R5C",'Mapa final'!$O$37),"")</f>
        <v/>
      </c>
      <c r="AF10" s="234" t="str">
        <f>IF(AND('Mapa final'!$Y$38="Muy Alta",'Mapa final'!$AA$38="Mayor"),CONCATENATE("R5C",'Mapa final'!$O$38),"")</f>
        <v/>
      </c>
      <c r="AG10" s="235" t="str">
        <f>IF(AND('Mapa final'!$Y$39="Muy Alta",'Mapa final'!$AA$39="Mayor"),CONCATENATE("R5C",'Mapa final'!$O$39),"")</f>
        <v/>
      </c>
      <c r="AH10" s="236" t="str">
        <f>IF(AND('Mapa final'!$Y$34="Muy Alta",'Mapa final'!$AA$34="Catastrófico"),CONCATENATE("R5C",'Mapa final'!$O$34),"")</f>
        <v/>
      </c>
      <c r="AI10" s="237" t="str">
        <f>IF(AND('Mapa final'!$Y$35="Muy Alta",'Mapa final'!$AA$35="Catastrófico"),CONCATENATE("R5C",'Mapa final'!$O$35),"")</f>
        <v/>
      </c>
      <c r="AJ10" s="237" t="str">
        <f>IF(AND('Mapa final'!$Y$36="Muy Alta",'Mapa final'!$AA$36="Catastrófico"),CONCATENATE("R5C",'Mapa final'!$O$36),"")</f>
        <v/>
      </c>
      <c r="AK10" s="237" t="str">
        <f>IF(AND('Mapa final'!$Y$37="Muy Alta",'Mapa final'!$AA$37="Catastrófico"),CONCATENATE("R5C",'Mapa final'!$O$37),"")</f>
        <v/>
      </c>
      <c r="AL10" s="237" t="str">
        <f>IF(AND('Mapa final'!$Y$38="Muy Alta",'Mapa final'!$AA$38="Catastrófico"),CONCATENATE("R5C",'Mapa final'!$O$38),"")</f>
        <v/>
      </c>
      <c r="AM10" s="238" t="str">
        <f>IF(AND('Mapa final'!$Y$39="Muy Alta",'Mapa final'!$AA$39="Catastrófico"),CONCATENATE("R5C",'Mapa final'!$O$39),"")</f>
        <v/>
      </c>
      <c r="AN10" s="14"/>
      <c r="AO10" s="768"/>
      <c r="AP10" s="769"/>
      <c r="AQ10" s="769"/>
      <c r="AR10" s="769"/>
      <c r="AS10" s="769"/>
      <c r="AT10" s="770"/>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670"/>
      <c r="C11" s="670"/>
      <c r="D11" s="671"/>
      <c r="E11" s="759"/>
      <c r="F11" s="760"/>
      <c r="G11" s="760"/>
      <c r="H11" s="760"/>
      <c r="I11" s="761"/>
      <c r="J11" s="233" t="str">
        <f>IF(AND('Mapa final'!$Y$40="Muy Alta",'Mapa final'!$AA$40="Leve"),CONCATENATE("R6C",'Mapa final'!$O$40),"")</f>
        <v/>
      </c>
      <c r="K11" s="234" t="str">
        <f>IF(AND('Mapa final'!$Y$41="Muy Alta",'Mapa final'!$AA$41="Leve"),CONCATENATE("R6C",'Mapa final'!$O$41),"")</f>
        <v/>
      </c>
      <c r="L11" s="234" t="str">
        <f>IF(AND('Mapa final'!$Y$42="Muy Alta",'Mapa final'!$AA$42="Leve"),CONCATENATE("R6C",'Mapa final'!$O$42),"")</f>
        <v/>
      </c>
      <c r="M11" s="234" t="str">
        <f>IF(AND('Mapa final'!$Y$43="Muy Alta",'Mapa final'!$AA$43="Leve"),CONCATENATE("R6C",'Mapa final'!$O$43),"")</f>
        <v/>
      </c>
      <c r="N11" s="234" t="str">
        <f>IF(AND('Mapa final'!$Y$44="Muy Alta",'Mapa final'!$AA$44="Leve"),CONCATENATE("R6C",'Mapa final'!$O$44),"")</f>
        <v/>
      </c>
      <c r="O11" s="235" t="str">
        <f>IF(AND('Mapa final'!$Y$45="Muy Alta",'Mapa final'!$AA$45="Leve"),CONCATENATE("R6C",'Mapa final'!$O$45),"")</f>
        <v/>
      </c>
      <c r="P11" s="233" t="str">
        <f>IF(AND('Mapa final'!$Y$40="Muy Alta",'Mapa final'!$AA$40="Menor"),CONCATENATE("R6C",'Mapa final'!$O$40),"")</f>
        <v/>
      </c>
      <c r="Q11" s="234" t="str">
        <f>IF(AND('Mapa final'!$Y$41="Muy Alta",'Mapa final'!$AA$41="Menor"),CONCATENATE("R6C",'Mapa final'!$O$41),"")</f>
        <v/>
      </c>
      <c r="R11" s="234" t="str">
        <f>IF(AND('Mapa final'!$Y$42="Muy Alta",'Mapa final'!$AA$42="Menor"),CONCATENATE("R6C",'Mapa final'!$O$42),"")</f>
        <v/>
      </c>
      <c r="S11" s="234" t="str">
        <f>IF(AND('Mapa final'!$Y$43="Muy Alta",'Mapa final'!$AA$43="Menor"),CONCATENATE("R6C",'Mapa final'!$O$43),"")</f>
        <v/>
      </c>
      <c r="T11" s="234" t="str">
        <f>IF(AND('Mapa final'!$Y$44="Muy Alta",'Mapa final'!$AA$44="Menor"),CONCATENATE("R6C",'Mapa final'!$O$44),"")</f>
        <v/>
      </c>
      <c r="U11" s="235" t="str">
        <f>IF(AND('Mapa final'!$Y$45="Muy Alta",'Mapa final'!$AA$45="Menor"),CONCATENATE("R6C",'Mapa final'!$O$45),"")</f>
        <v/>
      </c>
      <c r="V11" s="233" t="str">
        <f>IF(AND('Mapa final'!$Y$40="Muy Alta",'Mapa final'!$AA$40="Moderado"),CONCATENATE("R6C",'Mapa final'!$O$40),"")</f>
        <v/>
      </c>
      <c r="W11" s="234" t="str">
        <f>IF(AND('Mapa final'!$Y$41="Muy Alta",'Mapa final'!$AA$41="Moderado"),CONCATENATE("R6C",'Mapa final'!$O$41),"")</f>
        <v/>
      </c>
      <c r="X11" s="234" t="str">
        <f>IF(AND('Mapa final'!$Y$42="Muy Alta",'Mapa final'!$AA$42="Moderado"),CONCATENATE("R6C",'Mapa final'!$O$42),"")</f>
        <v/>
      </c>
      <c r="Y11" s="234" t="str">
        <f>IF(AND('Mapa final'!$Y$43="Muy Alta",'Mapa final'!$AA$43="Moderado"),CONCATENATE("R6C",'Mapa final'!$O$43),"")</f>
        <v/>
      </c>
      <c r="Z11" s="234" t="str">
        <f>IF(AND('Mapa final'!$Y$44="Muy Alta",'Mapa final'!$AA$44="Moderado"),CONCATENATE("R6C",'Mapa final'!$O$44),"")</f>
        <v/>
      </c>
      <c r="AA11" s="235" t="str">
        <f>IF(AND('Mapa final'!$Y$45="Muy Alta",'Mapa final'!$AA$45="Moderado"),CONCATENATE("R6C",'Mapa final'!$O$45),"")</f>
        <v/>
      </c>
      <c r="AB11" s="233" t="str">
        <f>IF(AND('Mapa final'!$Y$40="Muy Alta",'Mapa final'!$AA$40="Mayor"),CONCATENATE("R6C",'Mapa final'!$O$40),"")</f>
        <v/>
      </c>
      <c r="AC11" s="234" t="str">
        <f>IF(AND('Mapa final'!$Y$41="Muy Alta",'Mapa final'!$AA$41="Mayor"),CONCATENATE("R6C",'Mapa final'!$O$41),"")</f>
        <v/>
      </c>
      <c r="AD11" s="234" t="str">
        <f>IF(AND('Mapa final'!$Y$42="Muy Alta",'Mapa final'!$AA$42="Mayor"),CONCATENATE("R6C",'Mapa final'!$O$42),"")</f>
        <v/>
      </c>
      <c r="AE11" s="234" t="str">
        <f>IF(AND('Mapa final'!$Y$43="Muy Alta",'Mapa final'!$AA$43="Mayor"),CONCATENATE("R6C",'Mapa final'!$O$43),"")</f>
        <v/>
      </c>
      <c r="AF11" s="234" t="str">
        <f>IF(AND('Mapa final'!$Y$44="Muy Alta",'Mapa final'!$AA$44="Mayor"),CONCATENATE("R6C",'Mapa final'!$O$44),"")</f>
        <v/>
      </c>
      <c r="AG11" s="235" t="str">
        <f>IF(AND('Mapa final'!$Y$45="Muy Alta",'Mapa final'!$AA$45="Mayor"),CONCATENATE("R6C",'Mapa final'!$O$45),"")</f>
        <v/>
      </c>
      <c r="AH11" s="236" t="str">
        <f>IF(AND('Mapa final'!$Y$40="Muy Alta",'Mapa final'!$AA$40="Catastrófico"),CONCATENATE("R6C",'Mapa final'!$O$40),"")</f>
        <v/>
      </c>
      <c r="AI11" s="237" t="str">
        <f>IF(AND('Mapa final'!$Y$41="Muy Alta",'Mapa final'!$AA$41="Catastrófico"),CONCATENATE("R6C",'Mapa final'!$O$41),"")</f>
        <v/>
      </c>
      <c r="AJ11" s="237" t="str">
        <f>IF(AND('Mapa final'!$Y$42="Muy Alta",'Mapa final'!$AA$42="Catastrófico"),CONCATENATE("R6C",'Mapa final'!$O$42),"")</f>
        <v/>
      </c>
      <c r="AK11" s="237" t="str">
        <f>IF(AND('Mapa final'!$Y$43="Muy Alta",'Mapa final'!$AA$43="Catastrófico"),CONCATENATE("R6C",'Mapa final'!$O$43),"")</f>
        <v/>
      </c>
      <c r="AL11" s="237" t="str">
        <f>IF(AND('Mapa final'!$Y$44="Muy Alta",'Mapa final'!$AA$44="Catastrófico"),CONCATENATE("R6C",'Mapa final'!$O$44),"")</f>
        <v/>
      </c>
      <c r="AM11" s="238" t="str">
        <f>IF(AND('Mapa final'!$Y$45="Muy Alta",'Mapa final'!$AA$45="Catastrófico"),CONCATENATE("R6C",'Mapa final'!$O$45),"")</f>
        <v/>
      </c>
      <c r="AN11" s="14"/>
      <c r="AO11" s="768"/>
      <c r="AP11" s="769"/>
      <c r="AQ11" s="769"/>
      <c r="AR11" s="769"/>
      <c r="AS11" s="769"/>
      <c r="AT11" s="770"/>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670"/>
      <c r="C12" s="670"/>
      <c r="D12" s="671"/>
      <c r="E12" s="759"/>
      <c r="F12" s="760"/>
      <c r="G12" s="760"/>
      <c r="H12" s="760"/>
      <c r="I12" s="761"/>
      <c r="J12" s="233" t="str">
        <f>IF(AND('Mapa final'!$Y$46="Muy Alta",'Mapa final'!$AA$46="Leve"),CONCATENATE("R7C",'Mapa final'!$O$46),"")</f>
        <v/>
      </c>
      <c r="K12" s="234" t="str">
        <f>IF(AND('Mapa final'!$Y$47="Muy Alta",'Mapa final'!$AA$47="Leve"),CONCATENATE("R7C",'Mapa final'!$O$47),"")</f>
        <v/>
      </c>
      <c r="L12" s="234" t="str">
        <f>IF(AND('Mapa final'!$Y$48="Muy Alta",'Mapa final'!$AA$48="Leve"),CONCATENATE("R7C",'Mapa final'!$O$48),"")</f>
        <v/>
      </c>
      <c r="M12" s="234" t="str">
        <f>IF(AND('Mapa final'!$Y$49="Muy Alta",'Mapa final'!$AA$49="Leve"),CONCATENATE("R7C",'Mapa final'!$O$49),"")</f>
        <v/>
      </c>
      <c r="N12" s="234" t="str">
        <f>IF(AND('Mapa final'!$Y$50="Muy Alta",'Mapa final'!$AA$50="Leve"),CONCATENATE("R7C",'Mapa final'!$O$50),"")</f>
        <v/>
      </c>
      <c r="O12" s="235" t="str">
        <f>IF(AND('Mapa final'!$Y$51="Muy Alta",'Mapa final'!$AA$51="Leve"),CONCATENATE("R7C",'Mapa final'!$O$51),"")</f>
        <v/>
      </c>
      <c r="P12" s="233" t="str">
        <f>IF(AND('Mapa final'!$Y$46="Muy Alta",'Mapa final'!$AA$46="Menor"),CONCATENATE("R7C",'Mapa final'!$O$46),"")</f>
        <v/>
      </c>
      <c r="Q12" s="234" t="str">
        <f>IF(AND('Mapa final'!$Y$47="Muy Alta",'Mapa final'!$AA$47="Menor"),CONCATENATE("R7C",'Mapa final'!$O$47),"")</f>
        <v/>
      </c>
      <c r="R12" s="234" t="str">
        <f>IF(AND('Mapa final'!$Y$48="Muy Alta",'Mapa final'!$AA$48="Menor"),CONCATENATE("R7C",'Mapa final'!$O$48),"")</f>
        <v/>
      </c>
      <c r="S12" s="234" t="str">
        <f>IF(AND('Mapa final'!$Y$49="Muy Alta",'Mapa final'!$AA$49="Menor"),CONCATENATE("R7C",'Mapa final'!$O$49),"")</f>
        <v/>
      </c>
      <c r="T12" s="234" t="str">
        <f>IF(AND('Mapa final'!$Y$50="Muy Alta",'Mapa final'!$AA$50="Menor"),CONCATENATE("R7C",'Mapa final'!$O$50),"")</f>
        <v/>
      </c>
      <c r="U12" s="235" t="str">
        <f>IF(AND('Mapa final'!$Y$51="Muy Alta",'Mapa final'!$AA$51="Menor"),CONCATENATE("R7C",'Mapa final'!$O$51),"")</f>
        <v/>
      </c>
      <c r="V12" s="233" t="str">
        <f>IF(AND('Mapa final'!$Y$46="Muy Alta",'Mapa final'!$AA$46="Moderado"),CONCATENATE("R7C",'Mapa final'!$O$46),"")</f>
        <v/>
      </c>
      <c r="W12" s="234" t="str">
        <f>IF(AND('Mapa final'!$Y$47="Muy Alta",'Mapa final'!$AA$47="Moderado"),CONCATENATE("R7C",'Mapa final'!$O$47),"")</f>
        <v/>
      </c>
      <c r="X12" s="234" t="str">
        <f>IF(AND('Mapa final'!$Y$48="Muy Alta",'Mapa final'!$AA$48="Moderado"),CONCATENATE("R7C",'Mapa final'!$O$48),"")</f>
        <v/>
      </c>
      <c r="Y12" s="234" t="str">
        <f>IF(AND('Mapa final'!$Y$49="Muy Alta",'Mapa final'!$AA$49="Moderado"),CONCATENATE("R7C",'Mapa final'!$O$49),"")</f>
        <v/>
      </c>
      <c r="Z12" s="234" t="str">
        <f>IF(AND('Mapa final'!$Y$50="Muy Alta",'Mapa final'!$AA$50="Moderado"),CONCATENATE("R7C",'Mapa final'!$O$50),"")</f>
        <v/>
      </c>
      <c r="AA12" s="235" t="str">
        <f>IF(AND('Mapa final'!$Y$51="Muy Alta",'Mapa final'!$AA$51="Moderado"),CONCATENATE("R7C",'Mapa final'!$O$51),"")</f>
        <v/>
      </c>
      <c r="AB12" s="233" t="str">
        <f>IF(AND('Mapa final'!$Y$46="Muy Alta",'Mapa final'!$AA$46="Mayor"),CONCATENATE("R7C",'Mapa final'!$O$46),"")</f>
        <v/>
      </c>
      <c r="AC12" s="234" t="str">
        <f>IF(AND('Mapa final'!$Y$47="Muy Alta",'Mapa final'!$AA$47="Mayor"),CONCATENATE("R7C",'Mapa final'!$O$47),"")</f>
        <v/>
      </c>
      <c r="AD12" s="234" t="str">
        <f>IF(AND('Mapa final'!$Y$48="Muy Alta",'Mapa final'!$AA$48="Mayor"),CONCATENATE("R7C",'Mapa final'!$O$48),"")</f>
        <v/>
      </c>
      <c r="AE12" s="234" t="str">
        <f>IF(AND('Mapa final'!$Y$49="Muy Alta",'Mapa final'!$AA$49="Mayor"),CONCATENATE("R7C",'Mapa final'!$O$49),"")</f>
        <v/>
      </c>
      <c r="AF12" s="234" t="str">
        <f>IF(AND('Mapa final'!$Y$50="Muy Alta",'Mapa final'!$AA$50="Mayor"),CONCATENATE("R7C",'Mapa final'!$O$50),"")</f>
        <v/>
      </c>
      <c r="AG12" s="235" t="str">
        <f>IF(AND('Mapa final'!$Y$51="Muy Alta",'Mapa final'!$AA$51="Mayor"),CONCATENATE("R7C",'Mapa final'!$O$51),"")</f>
        <v/>
      </c>
      <c r="AH12" s="236" t="str">
        <f>IF(AND('Mapa final'!$Y$46="Muy Alta",'Mapa final'!$AA$46="Catastrófico"),CONCATENATE("R7C",'Mapa final'!$O$46),"")</f>
        <v/>
      </c>
      <c r="AI12" s="237" t="str">
        <f>IF(AND('Mapa final'!$Y$47="Muy Alta",'Mapa final'!$AA$47="Catastrófico"),CONCATENATE("R7C",'Mapa final'!$O$47),"")</f>
        <v/>
      </c>
      <c r="AJ12" s="237" t="str">
        <f>IF(AND('Mapa final'!$Y$48="Muy Alta",'Mapa final'!$AA$48="Catastrófico"),CONCATENATE("R7C",'Mapa final'!$O$48),"")</f>
        <v/>
      </c>
      <c r="AK12" s="237" t="str">
        <f>IF(AND('Mapa final'!$Y$49="Muy Alta",'Mapa final'!$AA$49="Catastrófico"),CONCATENATE("R7C",'Mapa final'!$O$49),"")</f>
        <v/>
      </c>
      <c r="AL12" s="237" t="str">
        <f>IF(AND('Mapa final'!$Y$50="Muy Alta",'Mapa final'!$AA$50="Catastrófico"),CONCATENATE("R7C",'Mapa final'!$O$50),"")</f>
        <v/>
      </c>
      <c r="AM12" s="238" t="str">
        <f>IF(AND('Mapa final'!$Y$51="Muy Alta",'Mapa final'!$AA$51="Catastrófico"),CONCATENATE("R7C",'Mapa final'!$O$51),"")</f>
        <v/>
      </c>
      <c r="AN12" s="14"/>
      <c r="AO12" s="768"/>
      <c r="AP12" s="769"/>
      <c r="AQ12" s="769"/>
      <c r="AR12" s="769"/>
      <c r="AS12" s="769"/>
      <c r="AT12" s="770"/>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670"/>
      <c r="C13" s="670"/>
      <c r="D13" s="671"/>
      <c r="E13" s="759"/>
      <c r="F13" s="760"/>
      <c r="G13" s="760"/>
      <c r="H13" s="760"/>
      <c r="I13" s="761"/>
      <c r="J13" s="233" t="str">
        <f>IF(AND('Mapa final'!$Y$52="Muy Alta",'Mapa final'!$AA$52="Leve"),CONCATENATE("R8C",'Mapa final'!$O$52),"")</f>
        <v/>
      </c>
      <c r="K13" s="234" t="str">
        <f>IF(AND('Mapa final'!$Y$53="Muy Alta",'Mapa final'!$AA$53="Leve"),CONCATENATE("R8C",'Mapa final'!$O$53),"")</f>
        <v/>
      </c>
      <c r="L13" s="234" t="str">
        <f>IF(AND('Mapa final'!$Y$54="Muy Alta",'Mapa final'!$AA$54="Leve"),CONCATENATE("R8C",'Mapa final'!$O$54),"")</f>
        <v/>
      </c>
      <c r="M13" s="234" t="str">
        <f>IF(AND('Mapa final'!$Y$55="Muy Alta",'Mapa final'!$AA$55="Leve"),CONCATENATE("R8C",'Mapa final'!$O$55),"")</f>
        <v/>
      </c>
      <c r="N13" s="234" t="str">
        <f>IF(AND('Mapa final'!$Y$56="Muy Alta",'Mapa final'!$AA$56="Leve"),CONCATENATE("R8C",'Mapa final'!$O$56),"")</f>
        <v/>
      </c>
      <c r="O13" s="235" t="str">
        <f>IF(AND('Mapa final'!$Y$57="Muy Alta",'Mapa final'!$AA$57="Leve"),CONCATENATE("R8C",'Mapa final'!$O$57),"")</f>
        <v/>
      </c>
      <c r="P13" s="233" t="str">
        <f>IF(AND('Mapa final'!$Y$52="Muy Alta",'Mapa final'!$AA$52="Menor"),CONCATENATE("R8C",'Mapa final'!$O$52),"")</f>
        <v/>
      </c>
      <c r="Q13" s="234" t="str">
        <f>IF(AND('Mapa final'!$Y$53="Muy Alta",'Mapa final'!$AA$53="Menor"),CONCATENATE("R8C",'Mapa final'!$O$53),"")</f>
        <v/>
      </c>
      <c r="R13" s="234" t="str">
        <f>IF(AND('Mapa final'!$Y$54="Muy Alta",'Mapa final'!$AA$54="Menor"),CONCATENATE("R8C",'Mapa final'!$O$54),"")</f>
        <v/>
      </c>
      <c r="S13" s="234" t="str">
        <f>IF(AND('Mapa final'!$Y$55="Muy Alta",'Mapa final'!$AA$55="Menor"),CONCATENATE("R8C",'Mapa final'!$O$55),"")</f>
        <v/>
      </c>
      <c r="T13" s="234" t="str">
        <f>IF(AND('Mapa final'!$Y$56="Muy Alta",'Mapa final'!$AA$56="Menor"),CONCATENATE("R8C",'Mapa final'!$O$56),"")</f>
        <v/>
      </c>
      <c r="U13" s="235" t="str">
        <f>IF(AND('Mapa final'!$Y$57="Muy Alta",'Mapa final'!$AA$57="Menor"),CONCATENATE("R8C",'Mapa final'!$O$57),"")</f>
        <v/>
      </c>
      <c r="V13" s="233" t="str">
        <f>IF(AND('Mapa final'!$Y$52="Muy Alta",'Mapa final'!$AA$52="Moderado"),CONCATENATE("R8C",'Mapa final'!$O$52),"")</f>
        <v/>
      </c>
      <c r="W13" s="234" t="str">
        <f>IF(AND('Mapa final'!$Y$53="Muy Alta",'Mapa final'!$AA$53="Moderado"),CONCATENATE("R8C",'Mapa final'!$O$53),"")</f>
        <v/>
      </c>
      <c r="X13" s="234" t="str">
        <f>IF(AND('Mapa final'!$Y$54="Muy Alta",'Mapa final'!$AA$54="Moderado"),CONCATENATE("R8C",'Mapa final'!$O$54),"")</f>
        <v/>
      </c>
      <c r="Y13" s="234" t="str">
        <f>IF(AND('Mapa final'!$Y$55="Muy Alta",'Mapa final'!$AA$55="Moderado"),CONCATENATE("R8C",'Mapa final'!$O$55),"")</f>
        <v/>
      </c>
      <c r="Z13" s="234" t="str">
        <f>IF(AND('Mapa final'!$Y$56="Muy Alta",'Mapa final'!$AA$56="Moderado"),CONCATENATE("R8C",'Mapa final'!$O$56),"")</f>
        <v/>
      </c>
      <c r="AA13" s="235" t="str">
        <f>IF(AND('Mapa final'!$Y$57="Muy Alta",'Mapa final'!$AA$57="Moderado"),CONCATENATE("R8C",'Mapa final'!$O$57),"")</f>
        <v/>
      </c>
      <c r="AB13" s="233" t="str">
        <f>IF(AND('Mapa final'!$Y$52="Muy Alta",'Mapa final'!$AA$52="Mayor"),CONCATENATE("R8C",'Mapa final'!$O$52),"")</f>
        <v/>
      </c>
      <c r="AC13" s="234" t="str">
        <f>IF(AND('Mapa final'!$Y$53="Muy Alta",'Mapa final'!$AA$53="Mayor"),CONCATENATE("R8C",'Mapa final'!$O$53),"")</f>
        <v/>
      </c>
      <c r="AD13" s="234" t="str">
        <f>IF(AND('Mapa final'!$Y$54="Muy Alta",'Mapa final'!$AA$54="Mayor"),CONCATENATE("R8C",'Mapa final'!$O$54),"")</f>
        <v/>
      </c>
      <c r="AE13" s="234" t="str">
        <f>IF(AND('Mapa final'!$Y$55="Muy Alta",'Mapa final'!$AA$55="Mayor"),CONCATENATE("R8C",'Mapa final'!$O$55),"")</f>
        <v/>
      </c>
      <c r="AF13" s="234" t="str">
        <f>IF(AND('Mapa final'!$Y$56="Muy Alta",'Mapa final'!$AA$56="Mayor"),CONCATENATE("R8C",'Mapa final'!$O$56),"")</f>
        <v/>
      </c>
      <c r="AG13" s="235" t="str">
        <f>IF(AND('Mapa final'!$Y$57="Muy Alta",'Mapa final'!$AA$57="Mayor"),CONCATENATE("R8C",'Mapa final'!$O$57),"")</f>
        <v/>
      </c>
      <c r="AH13" s="236" t="str">
        <f>IF(AND('Mapa final'!$Y$52="Muy Alta",'Mapa final'!$AA$52="Catastrófico"),CONCATENATE("R8C",'Mapa final'!$O$52),"")</f>
        <v/>
      </c>
      <c r="AI13" s="237" t="str">
        <f>IF(AND('Mapa final'!$Y$53="Muy Alta",'Mapa final'!$AA$53="Catastrófico"),CONCATENATE("R8C",'Mapa final'!$O$53),"")</f>
        <v/>
      </c>
      <c r="AJ13" s="237" t="str">
        <f>IF(AND('Mapa final'!$Y$54="Muy Alta",'Mapa final'!$AA$54="Catastrófico"),CONCATENATE("R8C",'Mapa final'!$O$54),"")</f>
        <v/>
      </c>
      <c r="AK13" s="237" t="str">
        <f>IF(AND('Mapa final'!$Y$55="Muy Alta",'Mapa final'!$AA$55="Catastrófico"),CONCATENATE("R8C",'Mapa final'!$O$55),"")</f>
        <v/>
      </c>
      <c r="AL13" s="237" t="str">
        <f>IF(AND('Mapa final'!$Y$56="Muy Alta",'Mapa final'!$AA$56="Catastrófico"),CONCATENATE("R8C",'Mapa final'!$O$56),"")</f>
        <v/>
      </c>
      <c r="AM13" s="238" t="str">
        <f>IF(AND('Mapa final'!$Y$57="Muy Alta",'Mapa final'!$AA$57="Catastrófico"),CONCATENATE("R8C",'Mapa final'!$O$57),"")</f>
        <v/>
      </c>
      <c r="AN13" s="14"/>
      <c r="AO13" s="768"/>
      <c r="AP13" s="769"/>
      <c r="AQ13" s="769"/>
      <c r="AR13" s="769"/>
      <c r="AS13" s="769"/>
      <c r="AT13" s="770"/>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670"/>
      <c r="C14" s="670"/>
      <c r="D14" s="671"/>
      <c r="E14" s="759"/>
      <c r="F14" s="760"/>
      <c r="G14" s="760"/>
      <c r="H14" s="760"/>
      <c r="I14" s="761"/>
      <c r="J14" s="233" t="str">
        <f>IF(AND('Mapa final'!$Y$58="Muy Alta",'Mapa final'!$AA$58="Leve"),CONCATENATE("R9C",'Mapa final'!$O$58),"")</f>
        <v/>
      </c>
      <c r="K14" s="234" t="str">
        <f>IF(AND('Mapa final'!$Y$59="Muy Alta",'Mapa final'!$AA$59="Leve"),CONCATENATE("R9C",'Mapa final'!$O$59),"")</f>
        <v/>
      </c>
      <c r="L14" s="234" t="str">
        <f>IF(AND('Mapa final'!$Y$60="Muy Alta",'Mapa final'!$AA$60="Leve"),CONCATENATE("R9C",'Mapa final'!$O$60),"")</f>
        <v/>
      </c>
      <c r="M14" s="234" t="str">
        <f>IF(AND('Mapa final'!$Y$61="Muy Alta",'Mapa final'!$AA$61="Leve"),CONCATENATE("R9C",'Mapa final'!$O$61),"")</f>
        <v/>
      </c>
      <c r="N14" s="234" t="str">
        <f>IF(AND('Mapa final'!$Y$62="Muy Alta",'Mapa final'!$AA$62="Leve"),CONCATENATE("R9C",'Mapa final'!$O$62),"")</f>
        <v/>
      </c>
      <c r="O14" s="235" t="str">
        <f>IF(AND('Mapa final'!$Y$63="Muy Alta",'Mapa final'!$AA$63="Leve"),CONCATENATE("R9C",'Mapa final'!$O$63),"")</f>
        <v/>
      </c>
      <c r="P14" s="233" t="str">
        <f>IF(AND('Mapa final'!$Y$58="Muy Alta",'Mapa final'!$AA$58="Menor"),CONCATENATE("R9C",'Mapa final'!$O$58),"")</f>
        <v/>
      </c>
      <c r="Q14" s="234" t="str">
        <f>IF(AND('Mapa final'!$Y$59="Muy Alta",'Mapa final'!$AA$59="Menor"),CONCATENATE("R9C",'Mapa final'!$O$59),"")</f>
        <v/>
      </c>
      <c r="R14" s="234" t="str">
        <f>IF(AND('Mapa final'!$Y$60="Muy Alta",'Mapa final'!$AA$60="Menor"),CONCATENATE("R9C",'Mapa final'!$O$60),"")</f>
        <v/>
      </c>
      <c r="S14" s="234" t="str">
        <f>IF(AND('Mapa final'!$Y$61="Muy Alta",'Mapa final'!$AA$61="Menor"),CONCATENATE("R9C",'Mapa final'!$O$61),"")</f>
        <v/>
      </c>
      <c r="T14" s="234" t="str">
        <f>IF(AND('Mapa final'!$Y$62="Muy Alta",'Mapa final'!$AA$62="Menor"),CONCATENATE("R9C",'Mapa final'!$O$62),"")</f>
        <v/>
      </c>
      <c r="U14" s="235" t="str">
        <f>IF(AND('Mapa final'!$Y$63="Muy Alta",'Mapa final'!$AA$63="Menor"),CONCATENATE("R9C",'Mapa final'!$O$63),"")</f>
        <v/>
      </c>
      <c r="V14" s="233" t="str">
        <f>IF(AND('Mapa final'!$Y$58="Muy Alta",'Mapa final'!$AA$58="Moderado"),CONCATENATE("R9C",'Mapa final'!$O$58),"")</f>
        <v/>
      </c>
      <c r="W14" s="234" t="str">
        <f>IF(AND('Mapa final'!$Y$59="Muy Alta",'Mapa final'!$AA$59="Moderado"),CONCATENATE("R9C",'Mapa final'!$O$59),"")</f>
        <v/>
      </c>
      <c r="X14" s="234" t="str">
        <f>IF(AND('Mapa final'!$Y$60="Muy Alta",'Mapa final'!$AA$60="Moderado"),CONCATENATE("R9C",'Mapa final'!$O$60),"")</f>
        <v/>
      </c>
      <c r="Y14" s="234" t="str">
        <f>IF(AND('Mapa final'!$Y$61="Muy Alta",'Mapa final'!$AA$61="Moderado"),CONCATENATE("R9C",'Mapa final'!$O$61),"")</f>
        <v/>
      </c>
      <c r="Z14" s="234" t="str">
        <f>IF(AND('Mapa final'!$Y$62="Muy Alta",'Mapa final'!$AA$62="Moderado"),CONCATENATE("R9C",'Mapa final'!$O$62),"")</f>
        <v/>
      </c>
      <c r="AA14" s="235" t="str">
        <f>IF(AND('Mapa final'!$Y$63="Muy Alta",'Mapa final'!$AA$63="Moderado"),CONCATENATE("R9C",'Mapa final'!$O$63),"")</f>
        <v/>
      </c>
      <c r="AB14" s="233" t="str">
        <f>IF(AND('Mapa final'!$Y$58="Muy Alta",'Mapa final'!$AA$58="Mayor"),CONCATENATE("R9C",'Mapa final'!$O$58),"")</f>
        <v/>
      </c>
      <c r="AC14" s="234" t="str">
        <f>IF(AND('Mapa final'!$Y$59="Muy Alta",'Mapa final'!$AA$59="Mayor"),CONCATENATE("R9C",'Mapa final'!$O$59),"")</f>
        <v/>
      </c>
      <c r="AD14" s="234" t="str">
        <f>IF(AND('Mapa final'!$Y$60="Muy Alta",'Mapa final'!$AA$60="Mayor"),CONCATENATE("R9C",'Mapa final'!$O$60),"")</f>
        <v/>
      </c>
      <c r="AE14" s="234" t="str">
        <f>IF(AND('Mapa final'!$Y$61="Muy Alta",'Mapa final'!$AA$61="Mayor"),CONCATENATE("R9C",'Mapa final'!$O$61),"")</f>
        <v/>
      </c>
      <c r="AF14" s="234" t="str">
        <f>IF(AND('Mapa final'!$Y$62="Muy Alta",'Mapa final'!$AA$62="Mayor"),CONCATENATE("R9C",'Mapa final'!$O$62),"")</f>
        <v/>
      </c>
      <c r="AG14" s="235" t="str">
        <f>IF(AND('Mapa final'!$Y$63="Muy Alta",'Mapa final'!$AA$63="Mayor"),CONCATENATE("R9C",'Mapa final'!$O$63),"")</f>
        <v/>
      </c>
      <c r="AH14" s="236" t="str">
        <f>IF(AND('Mapa final'!$Y$58="Muy Alta",'Mapa final'!$AA$58="Catastrófico"),CONCATENATE("R9C",'Mapa final'!$O$58),"")</f>
        <v/>
      </c>
      <c r="AI14" s="237" t="str">
        <f>IF(AND('Mapa final'!$Y$59="Muy Alta",'Mapa final'!$AA$59="Catastrófico"),CONCATENATE("R9C",'Mapa final'!$O$59),"")</f>
        <v/>
      </c>
      <c r="AJ14" s="237" t="str">
        <f>IF(AND('Mapa final'!$Y$60="Muy Alta",'Mapa final'!$AA$60="Catastrófico"),CONCATENATE("R9C",'Mapa final'!$O$60),"")</f>
        <v/>
      </c>
      <c r="AK14" s="237" t="str">
        <f>IF(AND('Mapa final'!$Y$61="Muy Alta",'Mapa final'!$AA$61="Catastrófico"),CONCATENATE("R9C",'Mapa final'!$O$61),"")</f>
        <v/>
      </c>
      <c r="AL14" s="237" t="str">
        <f>IF(AND('Mapa final'!$Y$62="Muy Alta",'Mapa final'!$AA$62="Catastrófico"),CONCATENATE("R9C",'Mapa final'!$O$62),"")</f>
        <v/>
      </c>
      <c r="AM14" s="238" t="str">
        <f>IF(AND('Mapa final'!$Y$63="Muy Alta",'Mapa final'!$AA$63="Catastrófico"),CONCATENATE("R9C",'Mapa final'!$O$63),"")</f>
        <v/>
      </c>
      <c r="AN14" s="14"/>
      <c r="AO14" s="768"/>
      <c r="AP14" s="769"/>
      <c r="AQ14" s="769"/>
      <c r="AR14" s="769"/>
      <c r="AS14" s="769"/>
      <c r="AT14" s="770"/>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670"/>
      <c r="C15" s="670"/>
      <c r="D15" s="671"/>
      <c r="E15" s="762"/>
      <c r="F15" s="763"/>
      <c r="G15" s="763"/>
      <c r="H15" s="763"/>
      <c r="I15" s="764"/>
      <c r="J15" s="239" t="str">
        <f>IF(AND('Mapa final'!$Y$64="Muy Alta",'Mapa final'!$AA$64="Leve"),CONCATENATE("R10C",'Mapa final'!$O$64),"")</f>
        <v/>
      </c>
      <c r="K15" s="240" t="str">
        <f>IF(AND('Mapa final'!$Y$65="Muy Alta",'Mapa final'!$AA$65="Leve"),CONCATENATE("R10C",'Mapa final'!$O$65),"")</f>
        <v/>
      </c>
      <c r="L15" s="240" t="str">
        <f>IF(AND('Mapa final'!$Y$66="Muy Alta",'Mapa final'!$AA$66="Leve"),CONCATENATE("R10C",'Mapa final'!$O$66),"")</f>
        <v/>
      </c>
      <c r="M15" s="240" t="str">
        <f>IF(AND('Mapa final'!$Y$67="Muy Alta",'Mapa final'!$AA$67="Leve"),CONCATENATE("R10C",'Mapa final'!$O$67),"")</f>
        <v/>
      </c>
      <c r="N15" s="240" t="str">
        <f>IF(AND('Mapa final'!$Y$68="Muy Alta",'Mapa final'!$AA$68="Leve"),CONCATENATE("R10C",'Mapa final'!$O$68),"")</f>
        <v/>
      </c>
      <c r="O15" s="241" t="str">
        <f>IF(AND('Mapa final'!$Y$69="Muy Alta",'Mapa final'!$AA$69="Leve"),CONCATENATE("R10C",'Mapa final'!$O$69),"")</f>
        <v/>
      </c>
      <c r="P15" s="233" t="str">
        <f>IF(AND('Mapa final'!$Y$64="Muy Alta",'Mapa final'!$AA$64="Menor"),CONCATENATE("R10C",'Mapa final'!$O$64),"")</f>
        <v/>
      </c>
      <c r="Q15" s="234" t="str">
        <f>IF(AND('Mapa final'!$Y$65="Muy Alta",'Mapa final'!$AA$65="Menor"),CONCATENATE("R10C",'Mapa final'!$O$65),"")</f>
        <v/>
      </c>
      <c r="R15" s="234" t="str">
        <f>IF(AND('Mapa final'!$Y$66="Muy Alta",'Mapa final'!$AA$66="Menor"),CONCATENATE("R10C",'Mapa final'!$O$66),"")</f>
        <v/>
      </c>
      <c r="S15" s="234" t="str">
        <f>IF(AND('Mapa final'!$Y$67="Muy Alta",'Mapa final'!$AA$67="Menor"),CONCATENATE("R10C",'Mapa final'!$O$67),"")</f>
        <v/>
      </c>
      <c r="T15" s="234" t="str">
        <f>IF(AND('Mapa final'!$Y$68="Muy Alta",'Mapa final'!$AA$68="Menor"),CONCATENATE("R10C",'Mapa final'!$O$68),"")</f>
        <v/>
      </c>
      <c r="U15" s="235" t="str">
        <f>IF(AND('Mapa final'!$Y$69="Muy Alta",'Mapa final'!$AA$69="Menor"),CONCATENATE("R10C",'Mapa final'!$O$69),"")</f>
        <v/>
      </c>
      <c r="V15" s="239" t="str">
        <f>IF(AND('Mapa final'!$Y$64="Muy Alta",'Mapa final'!$AA$64="Moderado"),CONCATENATE("R10C",'Mapa final'!$O$64),"")</f>
        <v/>
      </c>
      <c r="W15" s="240" t="str">
        <f>IF(AND('Mapa final'!$Y$65="Muy Alta",'Mapa final'!$AA$65="Moderado"),CONCATENATE("R10C",'Mapa final'!$O$65),"")</f>
        <v/>
      </c>
      <c r="X15" s="240" t="str">
        <f>IF(AND('Mapa final'!$Y$66="Muy Alta",'Mapa final'!$AA$66="Moderado"),CONCATENATE("R10C",'Mapa final'!$O$66),"")</f>
        <v/>
      </c>
      <c r="Y15" s="240" t="str">
        <f>IF(AND('Mapa final'!$Y$67="Muy Alta",'Mapa final'!$AA$67="Moderado"),CONCATENATE("R10C",'Mapa final'!$O$67),"")</f>
        <v/>
      </c>
      <c r="Z15" s="240" t="str">
        <f>IF(AND('Mapa final'!$Y$68="Muy Alta",'Mapa final'!$AA$68="Moderado"),CONCATENATE("R10C",'Mapa final'!$O$68),"")</f>
        <v/>
      </c>
      <c r="AA15" s="241" t="str">
        <f>IF(AND('Mapa final'!$Y$69="Muy Alta",'Mapa final'!$AA$69="Moderado"),CONCATENATE("R10C",'Mapa final'!$O$69),"")</f>
        <v/>
      </c>
      <c r="AB15" s="233" t="str">
        <f>IF(AND('Mapa final'!$Y$64="Muy Alta",'Mapa final'!$AA$64="Mayor"),CONCATENATE("R10C",'Mapa final'!$O$64),"")</f>
        <v/>
      </c>
      <c r="AC15" s="234" t="str">
        <f>IF(AND('Mapa final'!$Y$65="Muy Alta",'Mapa final'!$AA$65="Mayor"),CONCATENATE("R10C",'Mapa final'!$O$65),"")</f>
        <v/>
      </c>
      <c r="AD15" s="234" t="str">
        <f>IF(AND('Mapa final'!$Y$66="Muy Alta",'Mapa final'!$AA$66="Mayor"),CONCATENATE("R10C",'Mapa final'!$O$66),"")</f>
        <v/>
      </c>
      <c r="AE15" s="234" t="str">
        <f>IF(AND('Mapa final'!$Y$67="Muy Alta",'Mapa final'!$AA$67="Mayor"),CONCATENATE("R10C",'Mapa final'!$O$67),"")</f>
        <v/>
      </c>
      <c r="AF15" s="234" t="str">
        <f>IF(AND('Mapa final'!$Y$68="Muy Alta",'Mapa final'!$AA$68="Mayor"),CONCATENATE("R10C",'Mapa final'!$O$68),"")</f>
        <v/>
      </c>
      <c r="AG15" s="235" t="str">
        <f>IF(AND('Mapa final'!$Y$69="Muy Alta",'Mapa final'!$AA$69="Mayor"),CONCATENATE("R10C",'Mapa final'!$O$69),"")</f>
        <v/>
      </c>
      <c r="AH15" s="242" t="str">
        <f>IF(AND('Mapa final'!$Y$64="Muy Alta",'Mapa final'!$AA$64="Catastrófico"),CONCATENATE("R10C",'Mapa final'!$O$64),"")</f>
        <v/>
      </c>
      <c r="AI15" s="243" t="str">
        <f>IF(AND('Mapa final'!$Y$65="Muy Alta",'Mapa final'!$AA$65="Catastrófico"),CONCATENATE("R10C",'Mapa final'!$O$65),"")</f>
        <v/>
      </c>
      <c r="AJ15" s="243" t="str">
        <f>IF(AND('Mapa final'!$Y$66="Muy Alta",'Mapa final'!$AA$66="Catastrófico"),CONCATENATE("R10C",'Mapa final'!$O$66),"")</f>
        <v/>
      </c>
      <c r="AK15" s="243" t="str">
        <f>IF(AND('Mapa final'!$Y$67="Muy Alta",'Mapa final'!$AA$67="Catastrófico"),CONCATENATE("R10C",'Mapa final'!$O$67),"")</f>
        <v/>
      </c>
      <c r="AL15" s="243" t="str">
        <f>IF(AND('Mapa final'!$Y$68="Muy Alta",'Mapa final'!$AA$68="Catastrófico"),CONCATENATE("R10C",'Mapa final'!$O$68),"")</f>
        <v/>
      </c>
      <c r="AM15" s="244" t="str">
        <f>IF(AND('Mapa final'!$Y$69="Muy Alta",'Mapa final'!$AA$69="Catastrófico"),CONCATENATE("R10C",'Mapa final'!$O$69),"")</f>
        <v/>
      </c>
      <c r="AN15" s="14"/>
      <c r="AO15" s="771"/>
      <c r="AP15" s="772"/>
      <c r="AQ15" s="772"/>
      <c r="AR15" s="772"/>
      <c r="AS15" s="772"/>
      <c r="AT15" s="773"/>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670"/>
      <c r="C16" s="670"/>
      <c r="D16" s="671"/>
      <c r="E16" s="756" t="s">
        <v>579</v>
      </c>
      <c r="F16" s="757"/>
      <c r="G16" s="757"/>
      <c r="H16" s="757"/>
      <c r="I16" s="757"/>
      <c r="J16" s="245" t="str">
        <f>IF(AND('Mapa final'!$Y$10="Alta",'Mapa final'!$AA$10="Leve"),CONCATENATE("R1C",'Mapa final'!$O$10),"")</f>
        <v/>
      </c>
      <c r="K16" s="246" t="str">
        <f>IF(AND('Mapa final'!$Y$11="Alta",'Mapa final'!$AA$11="Leve"),CONCATENATE("R1C",'Mapa final'!$O$11),"")</f>
        <v/>
      </c>
      <c r="L16" s="246" t="str">
        <f>IF(AND('Mapa final'!$Y$12="Alta",'Mapa final'!$AA$12="Leve"),CONCATENATE("R1C",'Mapa final'!$O$12),"")</f>
        <v/>
      </c>
      <c r="M16" s="246" t="str">
        <f>IF(AND('Mapa final'!$Y$13="Alta",'Mapa final'!$AA$13="Leve"),CONCATENATE("R1C",'Mapa final'!$O$13),"")</f>
        <v/>
      </c>
      <c r="N16" s="246" t="str">
        <f>IF(AND('Mapa final'!$Y$14="Alta",'Mapa final'!$AA$14="Leve"),CONCATENATE("R1C",'Mapa final'!$O$14),"")</f>
        <v/>
      </c>
      <c r="O16" s="247" t="str">
        <f>IF(AND('Mapa final'!$Y$15="Alta",'Mapa final'!$AA$15="Leve"),CONCATENATE("R1C",'Mapa final'!$O$15),"")</f>
        <v/>
      </c>
      <c r="P16" s="245" t="str">
        <f>IF(AND('Mapa final'!$Y$10="Alta",'Mapa final'!$AA$10="Menor"),CONCATENATE("R1C",'Mapa final'!$O$10),"")</f>
        <v/>
      </c>
      <c r="Q16" s="246" t="str">
        <f>IF(AND('Mapa final'!$Y$11="Alta",'Mapa final'!$AA$11="Menor"),CONCATENATE("R1C",'Mapa final'!$O$11),"")</f>
        <v/>
      </c>
      <c r="R16" s="246" t="str">
        <f>IF(AND('Mapa final'!$Y$12="Alta",'Mapa final'!$AA$12="Menor"),CONCATENATE("R1C",'Mapa final'!$O$12),"")</f>
        <v/>
      </c>
      <c r="S16" s="246" t="str">
        <f>IF(AND('Mapa final'!$Y$13="Alta",'Mapa final'!$AA$13="Menor"),CONCATENATE("R1C",'Mapa final'!$O$13),"")</f>
        <v/>
      </c>
      <c r="T16" s="246" t="str">
        <f>IF(AND('Mapa final'!$Y$14="Alta",'Mapa final'!$AA$14="Menor"),CONCATENATE("R1C",'Mapa final'!$O$14),"")</f>
        <v/>
      </c>
      <c r="U16" s="247" t="str">
        <f>IF(AND('Mapa final'!$Y$15="Alta",'Mapa final'!$AA$15="Menor"),CONCATENATE("R1C",'Mapa final'!$O$15),"")</f>
        <v/>
      </c>
      <c r="V16" s="227" t="str">
        <f>IF(AND('Mapa final'!$Y$10="Alta",'Mapa final'!$AA$10="Moderado"),CONCATENATE("R1C",'Mapa final'!$O$10),"")</f>
        <v/>
      </c>
      <c r="W16" s="228" t="str">
        <f>IF(AND('Mapa final'!$Y$11="Alta",'Mapa final'!$AA$11="Moderado"),CONCATENATE("R1C",'Mapa final'!$O$11),"")</f>
        <v/>
      </c>
      <c r="X16" s="228" t="str">
        <f>IF(AND('Mapa final'!$Y$12="Alta",'Mapa final'!$AA$12="Moderado"),CONCATENATE("R1C",'Mapa final'!$O$12),"")</f>
        <v/>
      </c>
      <c r="Y16" s="228" t="str">
        <f>IF(AND('Mapa final'!$Y$13="Alta",'Mapa final'!$AA$13="Moderado"),CONCATENATE("R1C",'Mapa final'!$O$13),"")</f>
        <v/>
      </c>
      <c r="Z16" s="228" t="str">
        <f>IF(AND('Mapa final'!$Y$14="Alta",'Mapa final'!$AA$14="Moderado"),CONCATENATE("R1C",'Mapa final'!$O$14),"")</f>
        <v/>
      </c>
      <c r="AA16" s="229" t="str">
        <f>IF(AND('Mapa final'!$Y$15="Alta",'Mapa final'!$AA$15="Moderado"),CONCATENATE("R1C",'Mapa final'!$O$15),"")</f>
        <v/>
      </c>
      <c r="AB16" s="227" t="str">
        <f>IF(AND('Mapa final'!$Y$10="Alta",'Mapa final'!$AA$10="Mayor"),CONCATENATE("R1C",'Mapa final'!$O$10),"")</f>
        <v/>
      </c>
      <c r="AC16" s="228" t="str">
        <f>IF(AND('Mapa final'!$Y$11="Alta",'Mapa final'!$AA$11="Mayor"),CONCATENATE("R1C",'Mapa final'!$O$11),"")</f>
        <v/>
      </c>
      <c r="AD16" s="228" t="str">
        <f>IF(AND('Mapa final'!$Y$12="Alta",'Mapa final'!$AA$12="Mayor"),CONCATENATE("R1C",'Mapa final'!$O$12),"")</f>
        <v/>
      </c>
      <c r="AE16" s="228" t="str">
        <f>IF(AND('Mapa final'!$Y$13="Alta",'Mapa final'!$AA$13="Mayor"),CONCATENATE("R1C",'Mapa final'!$O$13),"")</f>
        <v/>
      </c>
      <c r="AF16" s="228" t="str">
        <f>IF(AND('Mapa final'!$Y$14="Alta",'Mapa final'!$AA$14="Mayor"),CONCATENATE("R1C",'Mapa final'!$O$14),"")</f>
        <v/>
      </c>
      <c r="AG16" s="229" t="str">
        <f>IF(AND('Mapa final'!$Y$15="Alta",'Mapa final'!$AA$15="Mayor"),CONCATENATE("R1C",'Mapa final'!$O$15),"")</f>
        <v/>
      </c>
      <c r="AH16" s="230" t="str">
        <f>IF(AND('Mapa final'!$Y$10="Alta",'Mapa final'!$AA$10="Catastrófico"),CONCATENATE("R1C",'Mapa final'!$O$10),"")</f>
        <v/>
      </c>
      <c r="AI16" s="231" t="str">
        <f>IF(AND('Mapa final'!$Y$11="Alta",'Mapa final'!$AA$11="Catastrófico"),CONCATENATE("R1C",'Mapa final'!$O$11),"")</f>
        <v/>
      </c>
      <c r="AJ16" s="231" t="str">
        <f>IF(AND('Mapa final'!$Y$12="Alta",'Mapa final'!$AA$12="Catastrófico"),CONCATENATE("R1C",'Mapa final'!$O$12),"")</f>
        <v/>
      </c>
      <c r="AK16" s="231" t="str">
        <f>IF(AND('Mapa final'!$Y$13="Alta",'Mapa final'!$AA$13="Catastrófico"),CONCATENATE("R1C",'Mapa final'!$O$13),"")</f>
        <v/>
      </c>
      <c r="AL16" s="231" t="str">
        <f>IF(AND('Mapa final'!$Y$14="Alta",'Mapa final'!$AA$14="Catastrófico"),CONCATENATE("R1C",'Mapa final'!$O$14),"")</f>
        <v/>
      </c>
      <c r="AM16" s="232" t="str">
        <f>IF(AND('Mapa final'!$Y$15="Alta",'Mapa final'!$AA$15="Catastrófico"),CONCATENATE("R1C",'Mapa final'!$O$15),"")</f>
        <v/>
      </c>
      <c r="AN16" s="14"/>
      <c r="AO16" s="775" t="s">
        <v>580</v>
      </c>
      <c r="AP16" s="776"/>
      <c r="AQ16" s="776"/>
      <c r="AR16" s="776"/>
      <c r="AS16" s="776"/>
      <c r="AT16" s="777"/>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670"/>
      <c r="C17" s="670"/>
      <c r="D17" s="671"/>
      <c r="E17" s="774"/>
      <c r="F17" s="760"/>
      <c r="G17" s="760"/>
      <c r="H17" s="760"/>
      <c r="I17" s="760"/>
      <c r="J17" s="248" t="str">
        <f>IF(AND('Mapa final'!$Y$16="Alta",'Mapa final'!$AA$16="Leve"),CONCATENATE("R2C",'Mapa final'!$O$16),"")</f>
        <v/>
      </c>
      <c r="K17" s="249" t="str">
        <f>IF(AND('Mapa final'!$Y$17="Alta",'Mapa final'!$AA$17="Leve"),CONCATENATE("R2C",'Mapa final'!$O$17),"")</f>
        <v/>
      </c>
      <c r="L17" s="249" t="str">
        <f>IF(AND('Mapa final'!$Y$18="Alta",'Mapa final'!$AA$18="Leve"),CONCATENATE("R2C",'Mapa final'!$O$18),"")</f>
        <v/>
      </c>
      <c r="M17" s="249" t="str">
        <f>IF(AND('Mapa final'!$Y$19="Alta",'Mapa final'!$AA$19="Leve"),CONCATENATE("R2C",'Mapa final'!$O$19),"")</f>
        <v/>
      </c>
      <c r="N17" s="249" t="str">
        <f>IF(AND('Mapa final'!$Y$20="Alta",'Mapa final'!$AA$20="Leve"),CONCATENATE("R2C",'Mapa final'!$O$20),"")</f>
        <v/>
      </c>
      <c r="O17" s="250" t="str">
        <f>IF(AND('Mapa final'!$Y$21="Alta",'Mapa final'!$AA$21="Leve"),CONCATENATE("R2C",'Mapa final'!$O$21),"")</f>
        <v/>
      </c>
      <c r="P17" s="248" t="str">
        <f>IF(AND('Mapa final'!$Y$16="Alta",'Mapa final'!$AA$16="Menor"),CONCATENATE("R2C",'Mapa final'!$O$16),"")</f>
        <v/>
      </c>
      <c r="Q17" s="249" t="str">
        <f>IF(AND('Mapa final'!$Y$17="Alta",'Mapa final'!$AA$17="Menor"),CONCATENATE("R2C",'Mapa final'!$O$17),"")</f>
        <v/>
      </c>
      <c r="R17" s="249" t="str">
        <f>IF(AND('Mapa final'!$Y$18="Alta",'Mapa final'!$AA$18="Menor"),CONCATENATE("R2C",'Mapa final'!$O$18),"")</f>
        <v/>
      </c>
      <c r="S17" s="249" t="str">
        <f>IF(AND('Mapa final'!$Y$19="Alta",'Mapa final'!$AA$19="Menor"),CONCATENATE("R2C",'Mapa final'!$O$19),"")</f>
        <v/>
      </c>
      <c r="T17" s="249" t="str">
        <f>IF(AND('Mapa final'!$Y$20="Alta",'Mapa final'!$AA$20="Menor"),CONCATENATE("R2C",'Mapa final'!$O$20),"")</f>
        <v/>
      </c>
      <c r="U17" s="250" t="str">
        <f>IF(AND('Mapa final'!$Y$21="Alta",'Mapa final'!$AA$21="Menor"),CONCATENATE("R2C",'Mapa final'!$O$21),"")</f>
        <v/>
      </c>
      <c r="V17" s="233" t="str">
        <f>IF(AND('Mapa final'!$Y$16="Alta",'Mapa final'!$AA$16="Moderado"),CONCATENATE("R2C",'Mapa final'!$O$16),"")</f>
        <v/>
      </c>
      <c r="W17" s="234" t="str">
        <f>IF(AND('Mapa final'!$Y$17="Alta",'Mapa final'!$AA$17="Moderado"),CONCATENATE("R2C",'Mapa final'!$O$17),"")</f>
        <v/>
      </c>
      <c r="X17" s="234" t="str">
        <f>IF(AND('Mapa final'!$Y$18="Alta",'Mapa final'!$AA$18="Moderado"),CONCATENATE("R2C",'Mapa final'!$O$18),"")</f>
        <v/>
      </c>
      <c r="Y17" s="234" t="str">
        <f>IF(AND('Mapa final'!$Y$19="Alta",'Mapa final'!$AA$19="Moderado"),CONCATENATE("R2C",'Mapa final'!$O$19),"")</f>
        <v/>
      </c>
      <c r="Z17" s="234" t="str">
        <f>IF(AND('Mapa final'!$Y$20="Alta",'Mapa final'!$AA$20="Moderado"),CONCATENATE("R2C",'Mapa final'!$O$20),"")</f>
        <v/>
      </c>
      <c r="AA17" s="235" t="str">
        <f>IF(AND('Mapa final'!$Y$21="Alta",'Mapa final'!$AA$21="Moderado"),CONCATENATE("R2C",'Mapa final'!$O$21),"")</f>
        <v/>
      </c>
      <c r="AB17" s="233" t="str">
        <f>IF(AND('Mapa final'!$Y$16="Alta",'Mapa final'!$AA$16="Mayor"),CONCATENATE("R2C",'Mapa final'!$O$16),"")</f>
        <v/>
      </c>
      <c r="AC17" s="234" t="str">
        <f>IF(AND('Mapa final'!$Y$17="Alta",'Mapa final'!$AA$17="Mayor"),CONCATENATE("R2C",'Mapa final'!$O$17),"")</f>
        <v/>
      </c>
      <c r="AD17" s="234" t="str">
        <f>IF(AND('Mapa final'!$Y$18="Alta",'Mapa final'!$AA$18="Mayor"),CONCATENATE("R2C",'Mapa final'!$O$18),"")</f>
        <v/>
      </c>
      <c r="AE17" s="234" t="str">
        <f>IF(AND('Mapa final'!$Y$19="Alta",'Mapa final'!$AA$19="Mayor"),CONCATENATE("R2C",'Mapa final'!$O$19),"")</f>
        <v/>
      </c>
      <c r="AF17" s="234" t="str">
        <f>IF(AND('Mapa final'!$Y$20="Alta",'Mapa final'!$AA$20="Mayor"),CONCATENATE("R2C",'Mapa final'!$O$20),"")</f>
        <v/>
      </c>
      <c r="AG17" s="235" t="str">
        <f>IF(AND('Mapa final'!$Y$21="Alta",'Mapa final'!$AA$21="Mayor"),CONCATENATE("R2C",'Mapa final'!$O$21),"")</f>
        <v/>
      </c>
      <c r="AH17" s="236" t="str">
        <f>IF(AND('Mapa final'!$Y$16="Alta",'Mapa final'!$AA$16="Catastrófico"),CONCATENATE("R2C",'Mapa final'!$O$16),"")</f>
        <v/>
      </c>
      <c r="AI17" s="237" t="str">
        <f>IF(AND('Mapa final'!$Y$17="Alta",'Mapa final'!$AA$17="Catastrófico"),CONCATENATE("R2C",'Mapa final'!$O$17),"")</f>
        <v/>
      </c>
      <c r="AJ17" s="237" t="str">
        <f>IF(AND('Mapa final'!$Y$18="Alta",'Mapa final'!$AA$18="Catastrófico"),CONCATENATE("R2C",'Mapa final'!$O$18),"")</f>
        <v/>
      </c>
      <c r="AK17" s="237" t="str">
        <f>IF(AND('Mapa final'!$Y$19="Alta",'Mapa final'!$AA$19="Catastrófico"),CONCATENATE("R2C",'Mapa final'!$O$19),"")</f>
        <v/>
      </c>
      <c r="AL17" s="237" t="str">
        <f>IF(AND('Mapa final'!$Y$20="Alta",'Mapa final'!$AA$20="Catastrófico"),CONCATENATE("R2C",'Mapa final'!$O$20),"")</f>
        <v/>
      </c>
      <c r="AM17" s="238" t="str">
        <f>IF(AND('Mapa final'!$Y$21="Alta",'Mapa final'!$AA$21="Catastrófico"),CONCATENATE("R2C",'Mapa final'!$O$21),"")</f>
        <v/>
      </c>
      <c r="AN17" s="14"/>
      <c r="AO17" s="778"/>
      <c r="AP17" s="779"/>
      <c r="AQ17" s="779"/>
      <c r="AR17" s="779"/>
      <c r="AS17" s="779"/>
      <c r="AT17" s="780"/>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670"/>
      <c r="C18" s="670"/>
      <c r="D18" s="671"/>
      <c r="E18" s="759"/>
      <c r="F18" s="760"/>
      <c r="G18" s="760"/>
      <c r="H18" s="760"/>
      <c r="I18" s="760"/>
      <c r="J18" s="248" t="str">
        <f>IF(AND('Mapa final'!$Y$22="Alta",'Mapa final'!$AA$22="Leve"),CONCATENATE("R3C",'Mapa final'!$O$22),"")</f>
        <v/>
      </c>
      <c r="K18" s="249" t="str">
        <f>IF(AND('Mapa final'!$Y$23="Alta",'Mapa final'!$AA$23="Leve"),CONCATENATE("R3C",'Mapa final'!$O$23),"")</f>
        <v/>
      </c>
      <c r="L18" s="249" t="str">
        <f>IF(AND('Mapa final'!$Y$24="Alta",'Mapa final'!$AA$24="Leve"),CONCATENATE("R3C",'Mapa final'!$O$24),"")</f>
        <v/>
      </c>
      <c r="M18" s="249" t="str">
        <f>IF(AND('Mapa final'!$Y$25="Alta",'Mapa final'!$AA$25="Leve"),CONCATENATE("R3C",'Mapa final'!$O$25),"")</f>
        <v/>
      </c>
      <c r="N18" s="249" t="str">
        <f>IF(AND('Mapa final'!$Y$26="Alta",'Mapa final'!$AA$26="Leve"),CONCATENATE("R3C",'Mapa final'!$O$26),"")</f>
        <v/>
      </c>
      <c r="O18" s="250" t="str">
        <f>IF(AND('Mapa final'!$Y$27="Alta",'Mapa final'!$AA$27="Leve"),CONCATENATE("R3C",'Mapa final'!$O$27),"")</f>
        <v/>
      </c>
      <c r="P18" s="248" t="str">
        <f>IF(AND('Mapa final'!$Y$22="Alta",'Mapa final'!$AA$22="Menor"),CONCATENATE("R3C",'Mapa final'!$O$22),"")</f>
        <v/>
      </c>
      <c r="Q18" s="249" t="str">
        <f>IF(AND('Mapa final'!$Y$23="Alta",'Mapa final'!$AA$23="Menor"),CONCATENATE("R3C",'Mapa final'!$O$23),"")</f>
        <v/>
      </c>
      <c r="R18" s="249" t="str">
        <f>IF(AND('Mapa final'!$Y$24="Alta",'Mapa final'!$AA$24="Menor"),CONCATENATE("R3C",'Mapa final'!$O$24),"")</f>
        <v/>
      </c>
      <c r="S18" s="249" t="str">
        <f>IF(AND('Mapa final'!$Y$25="Alta",'Mapa final'!$AA$25="Menor"),CONCATENATE("R3C",'Mapa final'!$O$25),"")</f>
        <v/>
      </c>
      <c r="T18" s="249" t="str">
        <f>IF(AND('Mapa final'!$Y$26="Alta",'Mapa final'!$AA$26="Menor"),CONCATENATE("R3C",'Mapa final'!$O$26),"")</f>
        <v/>
      </c>
      <c r="U18" s="250" t="str">
        <f>IF(AND('Mapa final'!$Y$27="Alta",'Mapa final'!$AA$27="Menor"),CONCATENATE("R3C",'Mapa final'!$O$27),"")</f>
        <v/>
      </c>
      <c r="V18" s="233" t="str">
        <f>IF(AND('Mapa final'!$Y$22="Alta",'Mapa final'!$AA$22="Moderado"),CONCATENATE("R3C",'Mapa final'!$O$22),"")</f>
        <v/>
      </c>
      <c r="W18" s="234" t="str">
        <f>IF(AND('Mapa final'!$Y$23="Alta",'Mapa final'!$AA$23="Moderado"),CONCATENATE("R3C",'Mapa final'!$O$23),"")</f>
        <v/>
      </c>
      <c r="X18" s="234" t="str">
        <f>IF(AND('Mapa final'!$Y$24="Alta",'Mapa final'!$AA$24="Moderado"),CONCATENATE("R3C",'Mapa final'!$O$24),"")</f>
        <v/>
      </c>
      <c r="Y18" s="234" t="str">
        <f>IF(AND('Mapa final'!$Y$25="Alta",'Mapa final'!$AA$25="Moderado"),CONCATENATE("R3C",'Mapa final'!$O$25),"")</f>
        <v/>
      </c>
      <c r="Z18" s="234" t="str">
        <f>IF(AND('Mapa final'!$Y$26="Alta",'Mapa final'!$AA$26="Moderado"),CONCATENATE("R3C",'Mapa final'!$O$26),"")</f>
        <v/>
      </c>
      <c r="AA18" s="235" t="str">
        <f>IF(AND('Mapa final'!$Y$27="Alta",'Mapa final'!$AA$27="Moderado"),CONCATENATE("R3C",'Mapa final'!$O$27),"")</f>
        <v/>
      </c>
      <c r="AB18" s="233" t="str">
        <f>IF(AND('Mapa final'!$Y$22="Alta",'Mapa final'!$AA$22="Mayor"),CONCATENATE("R3C",'Mapa final'!$O$22),"")</f>
        <v/>
      </c>
      <c r="AC18" s="234" t="str">
        <f>IF(AND('Mapa final'!$Y$23="Alta",'Mapa final'!$AA$23="Mayor"),CONCATENATE("R3C",'Mapa final'!$O$23),"")</f>
        <v/>
      </c>
      <c r="AD18" s="234" t="str">
        <f>IF(AND('Mapa final'!$Y$24="Alta",'Mapa final'!$AA$24="Mayor"),CONCATENATE("R3C",'Mapa final'!$O$24),"")</f>
        <v/>
      </c>
      <c r="AE18" s="234" t="str">
        <f>IF(AND('Mapa final'!$Y$25="Alta",'Mapa final'!$AA$25="Mayor"),CONCATENATE("R3C",'Mapa final'!$O$25),"")</f>
        <v/>
      </c>
      <c r="AF18" s="234" t="str">
        <f>IF(AND('Mapa final'!$Y$26="Alta",'Mapa final'!$AA$26="Mayor"),CONCATENATE("R3C",'Mapa final'!$O$26),"")</f>
        <v/>
      </c>
      <c r="AG18" s="235" t="str">
        <f>IF(AND('Mapa final'!$Y$27="Alta",'Mapa final'!$AA$27="Mayor"),CONCATENATE("R3C",'Mapa final'!$O$27),"")</f>
        <v/>
      </c>
      <c r="AH18" s="236" t="str">
        <f>IF(AND('Mapa final'!$Y$22="Alta",'Mapa final'!$AA$22="Catastrófico"),CONCATENATE("R3C",'Mapa final'!$O$22),"")</f>
        <v/>
      </c>
      <c r="AI18" s="237" t="str">
        <f>IF(AND('Mapa final'!$Y$23="Alta",'Mapa final'!$AA$23="Catastrófico"),CONCATENATE("R3C",'Mapa final'!$O$23),"")</f>
        <v/>
      </c>
      <c r="AJ18" s="237" t="str">
        <f>IF(AND('Mapa final'!$Y$24="Alta",'Mapa final'!$AA$24="Catastrófico"),CONCATENATE("R3C",'Mapa final'!$O$24),"")</f>
        <v/>
      </c>
      <c r="AK18" s="237" t="str">
        <f>IF(AND('Mapa final'!$Y$25="Alta",'Mapa final'!$AA$25="Catastrófico"),CONCATENATE("R3C",'Mapa final'!$O$25),"")</f>
        <v/>
      </c>
      <c r="AL18" s="237" t="str">
        <f>IF(AND('Mapa final'!$Y$26="Alta",'Mapa final'!$AA$26="Catastrófico"),CONCATENATE("R3C",'Mapa final'!$O$26),"")</f>
        <v/>
      </c>
      <c r="AM18" s="238" t="str">
        <f>IF(AND('Mapa final'!$Y$27="Alta",'Mapa final'!$AA$27="Catastrófico"),CONCATENATE("R3C",'Mapa final'!$O$27),"")</f>
        <v/>
      </c>
      <c r="AN18" s="14"/>
      <c r="AO18" s="778"/>
      <c r="AP18" s="779"/>
      <c r="AQ18" s="779"/>
      <c r="AR18" s="779"/>
      <c r="AS18" s="779"/>
      <c r="AT18" s="780"/>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670"/>
      <c r="C19" s="670"/>
      <c r="D19" s="671"/>
      <c r="E19" s="759"/>
      <c r="F19" s="760"/>
      <c r="G19" s="760"/>
      <c r="H19" s="760"/>
      <c r="I19" s="760"/>
      <c r="J19" s="248" t="str">
        <f>IF(AND('Mapa final'!$Y$28="Alta",'Mapa final'!$AA$28="Leve"),CONCATENATE("R4C",'Mapa final'!$O$28),"")</f>
        <v/>
      </c>
      <c r="K19" s="249" t="str">
        <f>IF(AND('Mapa final'!$Y$29="Alta",'Mapa final'!$AA$29="Leve"),CONCATENATE("R4C",'Mapa final'!$O$29),"")</f>
        <v/>
      </c>
      <c r="L19" s="249" t="str">
        <f>IF(AND('Mapa final'!$Y$30="Alta",'Mapa final'!$AA$30="Leve"),CONCATENATE("R4C",'Mapa final'!$O$30),"")</f>
        <v/>
      </c>
      <c r="M19" s="249" t="str">
        <f>IF(AND('Mapa final'!$Y$31="Alta",'Mapa final'!$AA$31="Leve"),CONCATENATE("R4C",'Mapa final'!$O$31),"")</f>
        <v/>
      </c>
      <c r="N19" s="249" t="str">
        <f>IF(AND('Mapa final'!$Y$32="Alta",'Mapa final'!$AA$32="Leve"),CONCATENATE("R4C",'Mapa final'!$O$32),"")</f>
        <v/>
      </c>
      <c r="O19" s="250" t="str">
        <f>IF(AND('Mapa final'!$Y$33="Alta",'Mapa final'!$AA$33="Leve"),CONCATENATE("R4C",'Mapa final'!$O$33),"")</f>
        <v/>
      </c>
      <c r="P19" s="248" t="str">
        <f>IF(AND('Mapa final'!$Y$28="Alta",'Mapa final'!$AA$28="Menor"),CONCATENATE("R4C",'Mapa final'!$O$28),"")</f>
        <v/>
      </c>
      <c r="Q19" s="249" t="str">
        <f>IF(AND('Mapa final'!$Y$29="Alta",'Mapa final'!$AA$29="Menor"),CONCATENATE("R4C",'Mapa final'!$O$29),"")</f>
        <v/>
      </c>
      <c r="R19" s="249" t="str">
        <f>IF(AND('Mapa final'!$Y$30="Alta",'Mapa final'!$AA$30="Menor"),CONCATENATE("R4C",'Mapa final'!$O$30),"")</f>
        <v/>
      </c>
      <c r="S19" s="249" t="str">
        <f>IF(AND('Mapa final'!$Y$31="Alta",'Mapa final'!$AA$31="Menor"),CONCATENATE("R4C",'Mapa final'!$O$31),"")</f>
        <v/>
      </c>
      <c r="T19" s="249" t="str">
        <f>IF(AND('Mapa final'!$Y$32="Alta",'Mapa final'!$AA$32="Menor"),CONCATENATE("R4C",'Mapa final'!$O$32),"")</f>
        <v/>
      </c>
      <c r="U19" s="250" t="str">
        <f>IF(AND('Mapa final'!$Y$33="Alta",'Mapa final'!$AA$33="Menor"),CONCATENATE("R4C",'Mapa final'!$O$33),"")</f>
        <v/>
      </c>
      <c r="V19" s="233" t="str">
        <f>IF(AND('Mapa final'!$Y$28="Alta",'Mapa final'!$AA$28="Moderado"),CONCATENATE("R4C",'Mapa final'!$O$28),"")</f>
        <v/>
      </c>
      <c r="W19" s="234" t="str">
        <f>IF(AND('Mapa final'!$Y$29="Alta",'Mapa final'!$AA$29="Moderado"),CONCATENATE("R4C",'Mapa final'!$O$29),"")</f>
        <v/>
      </c>
      <c r="X19" s="234" t="str">
        <f>IF(AND('Mapa final'!$Y$30="Alta",'Mapa final'!$AA$30="Moderado"),CONCATENATE("R4C",'Mapa final'!$O$30),"")</f>
        <v/>
      </c>
      <c r="Y19" s="234" t="str">
        <f>IF(AND('Mapa final'!$Y$31="Alta",'Mapa final'!$AA$31="Moderado"),CONCATENATE("R4C",'Mapa final'!$O$31),"")</f>
        <v/>
      </c>
      <c r="Z19" s="234" t="str">
        <f>IF(AND('Mapa final'!$Y$32="Alta",'Mapa final'!$AA$32="Moderado"),CONCATENATE("R4C",'Mapa final'!$O$32),"")</f>
        <v/>
      </c>
      <c r="AA19" s="235" t="str">
        <f>IF(AND('Mapa final'!$Y$33="Alta",'Mapa final'!$AA$33="Moderado"),CONCATENATE("R4C",'Mapa final'!$O$33),"")</f>
        <v/>
      </c>
      <c r="AB19" s="233" t="str">
        <f>IF(AND('Mapa final'!$Y$28="Alta",'Mapa final'!$AA$28="Mayor"),CONCATENATE("R4C",'Mapa final'!$O$28),"")</f>
        <v/>
      </c>
      <c r="AC19" s="234" t="str">
        <f>IF(AND('Mapa final'!$Y$29="Alta",'Mapa final'!$AA$29="Mayor"),CONCATENATE("R4C",'Mapa final'!$O$29),"")</f>
        <v/>
      </c>
      <c r="AD19" s="234" t="str">
        <f>IF(AND('Mapa final'!$Y$30="Alta",'Mapa final'!$AA$30="Mayor"),CONCATENATE("R4C",'Mapa final'!$O$30),"")</f>
        <v/>
      </c>
      <c r="AE19" s="234" t="str">
        <f>IF(AND('Mapa final'!$Y$31="Alta",'Mapa final'!$AA$31="Mayor"),CONCATENATE("R4C",'Mapa final'!$O$31),"")</f>
        <v/>
      </c>
      <c r="AF19" s="234" t="str">
        <f>IF(AND('Mapa final'!$Y$32="Alta",'Mapa final'!$AA$32="Mayor"),CONCATENATE("R4C",'Mapa final'!$O$32),"")</f>
        <v/>
      </c>
      <c r="AG19" s="235" t="str">
        <f>IF(AND('Mapa final'!$Y$33="Alta",'Mapa final'!$AA$33="Mayor"),CONCATENATE("R4C",'Mapa final'!$O$33),"")</f>
        <v/>
      </c>
      <c r="AH19" s="236" t="str">
        <f>IF(AND('Mapa final'!$Y$28="Alta",'Mapa final'!$AA$28="Catastrófico"),CONCATENATE("R4C",'Mapa final'!$O$28),"")</f>
        <v/>
      </c>
      <c r="AI19" s="237" t="str">
        <f>IF(AND('Mapa final'!$Y$29="Alta",'Mapa final'!$AA$29="Catastrófico"),CONCATENATE("R4C",'Mapa final'!$O$29),"")</f>
        <v/>
      </c>
      <c r="AJ19" s="237" t="str">
        <f>IF(AND('Mapa final'!$Y$30="Alta",'Mapa final'!$AA$30="Catastrófico"),CONCATENATE("R4C",'Mapa final'!$O$30),"")</f>
        <v/>
      </c>
      <c r="AK19" s="237" t="str">
        <f>IF(AND('Mapa final'!$Y$31="Alta",'Mapa final'!$AA$31="Catastrófico"),CONCATENATE("R4C",'Mapa final'!$O$31),"")</f>
        <v/>
      </c>
      <c r="AL19" s="237" t="str">
        <f>IF(AND('Mapa final'!$Y$32="Alta",'Mapa final'!$AA$32="Catastrófico"),CONCATENATE("R4C",'Mapa final'!$O$32),"")</f>
        <v/>
      </c>
      <c r="AM19" s="238" t="str">
        <f>IF(AND('Mapa final'!$Y$33="Alta",'Mapa final'!$AA$33="Catastrófico"),CONCATENATE("R4C",'Mapa final'!$O$33),"")</f>
        <v/>
      </c>
      <c r="AN19" s="14"/>
      <c r="AO19" s="778"/>
      <c r="AP19" s="779"/>
      <c r="AQ19" s="779"/>
      <c r="AR19" s="779"/>
      <c r="AS19" s="779"/>
      <c r="AT19" s="780"/>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670"/>
      <c r="C20" s="670"/>
      <c r="D20" s="671"/>
      <c r="E20" s="759"/>
      <c r="F20" s="760"/>
      <c r="G20" s="760"/>
      <c r="H20" s="760"/>
      <c r="I20" s="760"/>
      <c r="J20" s="248" t="str">
        <f>IF(AND('Mapa final'!$Y$34="Alta",'Mapa final'!$AA$34="Leve"),CONCATENATE("R5C",'Mapa final'!$O$34),"")</f>
        <v/>
      </c>
      <c r="K20" s="249" t="str">
        <f>IF(AND('Mapa final'!$Y$35="Alta",'Mapa final'!$AA$35="Leve"),CONCATENATE("R5C",'Mapa final'!$O$35),"")</f>
        <v/>
      </c>
      <c r="L20" s="249" t="str">
        <f>IF(AND('Mapa final'!$Y$36="Alta",'Mapa final'!$AA$36="Leve"),CONCATENATE("R5C",'Mapa final'!$O$36),"")</f>
        <v/>
      </c>
      <c r="M20" s="249" t="str">
        <f>IF(AND('Mapa final'!$Y$37="Alta",'Mapa final'!$AA$37="Leve"),CONCATENATE("R5C",'Mapa final'!$O$37),"")</f>
        <v/>
      </c>
      <c r="N20" s="249" t="str">
        <f>IF(AND('Mapa final'!$Y$38="Alta",'Mapa final'!$AA$38="Leve"),CONCATENATE("R5C",'Mapa final'!$O$38),"")</f>
        <v/>
      </c>
      <c r="O20" s="250" t="str">
        <f>IF(AND('Mapa final'!$Y$39="Alta",'Mapa final'!$AA$39="Leve"),CONCATENATE("R5C",'Mapa final'!$O$39),"")</f>
        <v/>
      </c>
      <c r="P20" s="248" t="str">
        <f>IF(AND('Mapa final'!$Y$34="Alta",'Mapa final'!$AA$34="Menor"),CONCATENATE("R5C",'Mapa final'!$O$34),"")</f>
        <v/>
      </c>
      <c r="Q20" s="249" t="str">
        <f>IF(AND('Mapa final'!$Y$35="Alta",'Mapa final'!$AA$35="Menor"),CONCATENATE("R5C",'Mapa final'!$O$35),"")</f>
        <v/>
      </c>
      <c r="R20" s="249" t="str">
        <f>IF(AND('Mapa final'!$Y$36="Alta",'Mapa final'!$AA$36="Menor"),CONCATENATE("R5C",'Mapa final'!$O$36),"")</f>
        <v/>
      </c>
      <c r="S20" s="249" t="str">
        <f>IF(AND('Mapa final'!$Y$37="Alta",'Mapa final'!$AA$37="Menor"),CONCATENATE("R5C",'Mapa final'!$O$37),"")</f>
        <v/>
      </c>
      <c r="T20" s="249" t="str">
        <f>IF(AND('Mapa final'!$Y$38="Alta",'Mapa final'!$AA$38="Menor"),CONCATENATE("R5C",'Mapa final'!$O$38),"")</f>
        <v/>
      </c>
      <c r="U20" s="250" t="str">
        <f>IF(AND('Mapa final'!$Y$39="Alta",'Mapa final'!$AA$39="Menor"),CONCATENATE("R5C",'Mapa final'!$O$39),"")</f>
        <v/>
      </c>
      <c r="V20" s="233" t="str">
        <f>IF(AND('Mapa final'!$Y$34="Alta",'Mapa final'!$AA$34="Moderado"),CONCATENATE("R5C",'Mapa final'!$O$34),"")</f>
        <v/>
      </c>
      <c r="W20" s="234" t="str">
        <f>IF(AND('Mapa final'!$Y$35="Alta",'Mapa final'!$AA$35="Moderado"),CONCATENATE("R5C",'Mapa final'!$O$35),"")</f>
        <v/>
      </c>
      <c r="X20" s="234" t="str">
        <f>IF(AND('Mapa final'!$Y$36="Alta",'Mapa final'!$AA$36="Moderado"),CONCATENATE("R5C",'Mapa final'!$O$36),"")</f>
        <v/>
      </c>
      <c r="Y20" s="234" t="str">
        <f>IF(AND('Mapa final'!$Y$37="Alta",'Mapa final'!$AA$37="Moderado"),CONCATENATE("R5C",'Mapa final'!$O$37),"")</f>
        <v/>
      </c>
      <c r="Z20" s="234" t="str">
        <f>IF(AND('Mapa final'!$Y$38="Alta",'Mapa final'!$AA$38="Moderado"),CONCATENATE("R5C",'Mapa final'!$O$38),"")</f>
        <v/>
      </c>
      <c r="AA20" s="235" t="str">
        <f>IF(AND('Mapa final'!$Y$39="Alta",'Mapa final'!$AA$39="Moderado"),CONCATENATE("R5C",'Mapa final'!$O$39),"")</f>
        <v/>
      </c>
      <c r="AB20" s="233" t="str">
        <f>IF(AND('Mapa final'!$Y$34="Alta",'Mapa final'!$AA$34="Mayor"),CONCATENATE("R5C",'Mapa final'!$O$34),"")</f>
        <v/>
      </c>
      <c r="AC20" s="234" t="str">
        <f>IF(AND('Mapa final'!$Y$35="Alta",'Mapa final'!$AA$35="Mayor"),CONCATENATE("R5C",'Mapa final'!$O$35),"")</f>
        <v/>
      </c>
      <c r="AD20" s="234" t="str">
        <f>IF(AND('Mapa final'!$Y$36="Alta",'Mapa final'!$AA$36="Mayor"),CONCATENATE("R5C",'Mapa final'!$O$36),"")</f>
        <v/>
      </c>
      <c r="AE20" s="234" t="str">
        <f>IF(AND('Mapa final'!$Y$37="Alta",'Mapa final'!$AA$37="Mayor"),CONCATENATE("R5C",'Mapa final'!$O$37),"")</f>
        <v/>
      </c>
      <c r="AF20" s="234" t="str">
        <f>IF(AND('Mapa final'!$Y$38="Alta",'Mapa final'!$AA$38="Mayor"),CONCATENATE("R5C",'Mapa final'!$O$38),"")</f>
        <v/>
      </c>
      <c r="AG20" s="235" t="str">
        <f>IF(AND('Mapa final'!$Y$39="Alta",'Mapa final'!$AA$39="Mayor"),CONCATENATE("R5C",'Mapa final'!$O$39),"")</f>
        <v/>
      </c>
      <c r="AH20" s="236" t="str">
        <f>IF(AND('Mapa final'!$Y$34="Alta",'Mapa final'!$AA$34="Catastrófico"),CONCATENATE("R5C",'Mapa final'!$O$34),"")</f>
        <v/>
      </c>
      <c r="AI20" s="237" t="str">
        <f>IF(AND('Mapa final'!$Y$35="Alta",'Mapa final'!$AA$35="Catastrófico"),CONCATENATE("R5C",'Mapa final'!$O$35),"")</f>
        <v/>
      </c>
      <c r="AJ20" s="237" t="str">
        <f>IF(AND('Mapa final'!$Y$36="Alta",'Mapa final'!$AA$36="Catastrófico"),CONCATENATE("R5C",'Mapa final'!$O$36),"")</f>
        <v/>
      </c>
      <c r="AK20" s="237" t="str">
        <f>IF(AND('Mapa final'!$Y$37="Alta",'Mapa final'!$AA$37="Catastrófico"),CONCATENATE("R5C",'Mapa final'!$O$37),"")</f>
        <v/>
      </c>
      <c r="AL20" s="237" t="str">
        <f>IF(AND('Mapa final'!$Y$38="Alta",'Mapa final'!$AA$38="Catastrófico"),CONCATENATE("R5C",'Mapa final'!$O$38),"")</f>
        <v/>
      </c>
      <c r="AM20" s="238" t="str">
        <f>IF(AND('Mapa final'!$Y$39="Alta",'Mapa final'!$AA$39="Catastrófico"),CONCATENATE("R5C",'Mapa final'!$O$39),"")</f>
        <v/>
      </c>
      <c r="AN20" s="14"/>
      <c r="AO20" s="778"/>
      <c r="AP20" s="779"/>
      <c r="AQ20" s="779"/>
      <c r="AR20" s="779"/>
      <c r="AS20" s="779"/>
      <c r="AT20" s="780"/>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670"/>
      <c r="C21" s="670"/>
      <c r="D21" s="671"/>
      <c r="E21" s="759"/>
      <c r="F21" s="760"/>
      <c r="G21" s="760"/>
      <c r="H21" s="760"/>
      <c r="I21" s="760"/>
      <c r="J21" s="248" t="str">
        <f>IF(AND('Mapa final'!$Y$40="Alta",'Mapa final'!$AA$40="Leve"),CONCATENATE("R6C",'Mapa final'!$O$40),"")</f>
        <v/>
      </c>
      <c r="K21" s="249" t="str">
        <f>IF(AND('Mapa final'!$Y$41="Alta",'Mapa final'!$AA$41="Leve"),CONCATENATE("R6C",'Mapa final'!$O$41),"")</f>
        <v/>
      </c>
      <c r="L21" s="249" t="str">
        <f>IF(AND('Mapa final'!$Y$42="Alta",'Mapa final'!$AA$42="Leve"),CONCATENATE("R6C",'Mapa final'!$O$42),"")</f>
        <v/>
      </c>
      <c r="M21" s="249" t="str">
        <f>IF(AND('Mapa final'!$Y$43="Alta",'Mapa final'!$AA$43="Leve"),CONCATENATE("R6C",'Mapa final'!$O$43),"")</f>
        <v/>
      </c>
      <c r="N21" s="249" t="str">
        <f>IF(AND('Mapa final'!$Y$44="Alta",'Mapa final'!$AA$44="Leve"),CONCATENATE("R6C",'Mapa final'!$O$44),"")</f>
        <v/>
      </c>
      <c r="O21" s="250" t="str">
        <f>IF(AND('Mapa final'!$Y$45="Alta",'Mapa final'!$AA$45="Leve"),CONCATENATE("R6C",'Mapa final'!$O$45),"")</f>
        <v/>
      </c>
      <c r="P21" s="248" t="str">
        <f>IF(AND('Mapa final'!$Y$40="Alta",'Mapa final'!$AA$40="Menor"),CONCATENATE("R6C",'Mapa final'!$O$40),"")</f>
        <v/>
      </c>
      <c r="Q21" s="249" t="str">
        <f>IF(AND('Mapa final'!$Y$41="Alta",'Mapa final'!$AA$41="Menor"),CONCATENATE("R6C",'Mapa final'!$O$41),"")</f>
        <v/>
      </c>
      <c r="R21" s="249" t="str">
        <f>IF(AND('Mapa final'!$Y$42="Alta",'Mapa final'!$AA$42="Menor"),CONCATENATE("R6C",'Mapa final'!$O$42),"")</f>
        <v/>
      </c>
      <c r="S21" s="249" t="str">
        <f>IF(AND('Mapa final'!$Y$43="Alta",'Mapa final'!$AA$43="Menor"),CONCATENATE("R6C",'Mapa final'!$O$43),"")</f>
        <v/>
      </c>
      <c r="T21" s="249" t="str">
        <f>IF(AND('Mapa final'!$Y$44="Alta",'Mapa final'!$AA$44="Menor"),CONCATENATE("R6C",'Mapa final'!$O$44),"")</f>
        <v/>
      </c>
      <c r="U21" s="250" t="str">
        <f>IF(AND('Mapa final'!$Y$45="Alta",'Mapa final'!$AA$45="Menor"),CONCATENATE("R6C",'Mapa final'!$O$45),"")</f>
        <v/>
      </c>
      <c r="V21" s="233" t="str">
        <f>IF(AND('Mapa final'!$Y$40="Alta",'Mapa final'!$AA$40="Moderado"),CONCATENATE("R6C",'Mapa final'!$O$40),"")</f>
        <v/>
      </c>
      <c r="W21" s="234" t="str">
        <f>IF(AND('Mapa final'!$Y$41="Alta",'Mapa final'!$AA$41="Moderado"),CONCATENATE("R6C",'Mapa final'!$O$41),"")</f>
        <v/>
      </c>
      <c r="X21" s="234" t="str">
        <f>IF(AND('Mapa final'!$Y$42="Alta",'Mapa final'!$AA$42="Moderado"),CONCATENATE("R6C",'Mapa final'!$O$42),"")</f>
        <v/>
      </c>
      <c r="Y21" s="234" t="str">
        <f>IF(AND('Mapa final'!$Y$43="Alta",'Mapa final'!$AA$43="Moderado"),CONCATENATE("R6C",'Mapa final'!$O$43),"")</f>
        <v/>
      </c>
      <c r="Z21" s="234" t="str">
        <f>IF(AND('Mapa final'!$Y$44="Alta",'Mapa final'!$AA$44="Moderado"),CONCATENATE("R6C",'Mapa final'!$O$44),"")</f>
        <v/>
      </c>
      <c r="AA21" s="235" t="str">
        <f>IF(AND('Mapa final'!$Y$45="Alta",'Mapa final'!$AA$45="Moderado"),CONCATENATE("R6C",'Mapa final'!$O$45),"")</f>
        <v/>
      </c>
      <c r="AB21" s="233" t="str">
        <f>IF(AND('Mapa final'!$Y$40="Alta",'Mapa final'!$AA$40="Mayor"),CONCATENATE("R6C",'Mapa final'!$O$40),"")</f>
        <v/>
      </c>
      <c r="AC21" s="234" t="str">
        <f>IF(AND('Mapa final'!$Y$41="Alta",'Mapa final'!$AA$41="Mayor"),CONCATENATE("R6C",'Mapa final'!$O$41),"")</f>
        <v/>
      </c>
      <c r="AD21" s="234" t="str">
        <f>IF(AND('Mapa final'!$Y$42="Alta",'Mapa final'!$AA$42="Mayor"),CONCATENATE("R6C",'Mapa final'!$O$42),"")</f>
        <v/>
      </c>
      <c r="AE21" s="234" t="str">
        <f>IF(AND('Mapa final'!$Y$43="Alta",'Mapa final'!$AA$43="Mayor"),CONCATENATE("R6C",'Mapa final'!$O$43),"")</f>
        <v/>
      </c>
      <c r="AF21" s="234" t="str">
        <f>IF(AND('Mapa final'!$Y$44="Alta",'Mapa final'!$AA$44="Mayor"),CONCATENATE("R6C",'Mapa final'!$O$44),"")</f>
        <v/>
      </c>
      <c r="AG21" s="235" t="str">
        <f>IF(AND('Mapa final'!$Y$45="Alta",'Mapa final'!$AA$45="Mayor"),CONCATENATE("R6C",'Mapa final'!$O$45),"")</f>
        <v/>
      </c>
      <c r="AH21" s="236" t="str">
        <f>IF(AND('Mapa final'!$Y$40="Alta",'Mapa final'!$AA$40="Catastrófico"),CONCATENATE("R6C",'Mapa final'!$O$40),"")</f>
        <v/>
      </c>
      <c r="AI21" s="237" t="str">
        <f>IF(AND('Mapa final'!$Y$41="Alta",'Mapa final'!$AA$41="Catastrófico"),CONCATENATE("R6C",'Mapa final'!$O$41),"")</f>
        <v/>
      </c>
      <c r="AJ21" s="237" t="str">
        <f>IF(AND('Mapa final'!$Y$42="Alta",'Mapa final'!$AA$42="Catastrófico"),CONCATENATE("R6C",'Mapa final'!$O$42),"")</f>
        <v/>
      </c>
      <c r="AK21" s="237" t="str">
        <f>IF(AND('Mapa final'!$Y$43="Alta",'Mapa final'!$AA$43="Catastrófico"),CONCATENATE("R6C",'Mapa final'!$O$43),"")</f>
        <v/>
      </c>
      <c r="AL21" s="237" t="str">
        <f>IF(AND('Mapa final'!$Y$44="Alta",'Mapa final'!$AA$44="Catastrófico"),CONCATENATE("R6C",'Mapa final'!$O$44),"")</f>
        <v/>
      </c>
      <c r="AM21" s="238" t="str">
        <f>IF(AND('Mapa final'!$Y$45="Alta",'Mapa final'!$AA$45="Catastrófico"),CONCATENATE("R6C",'Mapa final'!$O$45),"")</f>
        <v/>
      </c>
      <c r="AN21" s="14"/>
      <c r="AO21" s="778"/>
      <c r="AP21" s="779"/>
      <c r="AQ21" s="779"/>
      <c r="AR21" s="779"/>
      <c r="AS21" s="779"/>
      <c r="AT21" s="780"/>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670"/>
      <c r="C22" s="670"/>
      <c r="D22" s="671"/>
      <c r="E22" s="759"/>
      <c r="F22" s="760"/>
      <c r="G22" s="760"/>
      <c r="H22" s="760"/>
      <c r="I22" s="760"/>
      <c r="J22" s="248" t="str">
        <f>IF(AND('Mapa final'!$Y$46="Alta",'Mapa final'!$AA$46="Leve"),CONCATENATE("R7C",'Mapa final'!$O$46),"")</f>
        <v/>
      </c>
      <c r="K22" s="249" t="str">
        <f>IF(AND('Mapa final'!$Y$47="Alta",'Mapa final'!$AA$47="Leve"),CONCATENATE("R7C",'Mapa final'!$O$47),"")</f>
        <v/>
      </c>
      <c r="L22" s="249" t="str">
        <f>IF(AND('Mapa final'!$Y$48="Alta",'Mapa final'!$AA$48="Leve"),CONCATENATE("R7C",'Mapa final'!$O$48),"")</f>
        <v/>
      </c>
      <c r="M22" s="249" t="str">
        <f>IF(AND('Mapa final'!$Y$49="Alta",'Mapa final'!$AA$49="Leve"),CONCATENATE("R7C",'Mapa final'!$O$49),"")</f>
        <v/>
      </c>
      <c r="N22" s="249" t="str">
        <f>IF(AND('Mapa final'!$Y$50="Alta",'Mapa final'!$AA$50="Leve"),CONCATENATE("R7C",'Mapa final'!$O$50),"")</f>
        <v/>
      </c>
      <c r="O22" s="250" t="str">
        <f>IF(AND('Mapa final'!$Y$51="Alta",'Mapa final'!$AA$51="Leve"),CONCATENATE("R7C",'Mapa final'!$O$51),"")</f>
        <v/>
      </c>
      <c r="P22" s="248" t="str">
        <f>IF(AND('Mapa final'!$Y$46="Alta",'Mapa final'!$AA$46="Menor"),CONCATENATE("R7C",'Mapa final'!$O$46),"")</f>
        <v/>
      </c>
      <c r="Q22" s="249" t="str">
        <f>IF(AND('Mapa final'!$Y$47="Alta",'Mapa final'!$AA$47="Menor"),CONCATENATE("R7C",'Mapa final'!$O$47),"")</f>
        <v/>
      </c>
      <c r="R22" s="249" t="str">
        <f>IF(AND('Mapa final'!$Y$48="Alta",'Mapa final'!$AA$48="Menor"),CONCATENATE("R7C",'Mapa final'!$O$48),"")</f>
        <v/>
      </c>
      <c r="S22" s="249" t="str">
        <f>IF(AND('Mapa final'!$Y$49="Alta",'Mapa final'!$AA$49="Menor"),CONCATENATE("R7C",'Mapa final'!$O$49),"")</f>
        <v/>
      </c>
      <c r="T22" s="249" t="str">
        <f>IF(AND('Mapa final'!$Y$50="Alta",'Mapa final'!$AA$50="Menor"),CONCATENATE("R7C",'Mapa final'!$O$50),"")</f>
        <v/>
      </c>
      <c r="U22" s="250" t="str">
        <f>IF(AND('Mapa final'!$Y$51="Alta",'Mapa final'!$AA$51="Menor"),CONCATENATE("R7C",'Mapa final'!$O$51),"")</f>
        <v/>
      </c>
      <c r="V22" s="233" t="str">
        <f>IF(AND('Mapa final'!$Y$46="Alta",'Mapa final'!$AA$46="Moderado"),CONCATENATE("R7C",'Mapa final'!$O$46),"")</f>
        <v/>
      </c>
      <c r="W22" s="234" t="str">
        <f>IF(AND('Mapa final'!$Y$47="Alta",'Mapa final'!$AA$47="Moderado"),CONCATENATE("R7C",'Mapa final'!$O$47),"")</f>
        <v/>
      </c>
      <c r="X22" s="234" t="str">
        <f>IF(AND('Mapa final'!$Y$48="Alta",'Mapa final'!$AA$48="Moderado"),CONCATENATE("R7C",'Mapa final'!$O$48),"")</f>
        <v/>
      </c>
      <c r="Y22" s="234" t="str">
        <f>IF(AND('Mapa final'!$Y$49="Alta",'Mapa final'!$AA$49="Moderado"),CONCATENATE("R7C",'Mapa final'!$O$49),"")</f>
        <v/>
      </c>
      <c r="Z22" s="234" t="str">
        <f>IF(AND('Mapa final'!$Y$50="Alta",'Mapa final'!$AA$50="Moderado"),CONCATENATE("R7C",'Mapa final'!$O$50),"")</f>
        <v/>
      </c>
      <c r="AA22" s="235" t="str">
        <f>IF(AND('Mapa final'!$Y$51="Alta",'Mapa final'!$AA$51="Moderado"),CONCATENATE("R7C",'Mapa final'!$O$51),"")</f>
        <v/>
      </c>
      <c r="AB22" s="233" t="str">
        <f>IF(AND('Mapa final'!$Y$46="Alta",'Mapa final'!$AA$46="Mayor"),CONCATENATE("R7C",'Mapa final'!$O$46),"")</f>
        <v/>
      </c>
      <c r="AC22" s="234" t="str">
        <f>IF(AND('Mapa final'!$Y$47="Alta",'Mapa final'!$AA$47="Mayor"),CONCATENATE("R7C",'Mapa final'!$O$47),"")</f>
        <v/>
      </c>
      <c r="AD22" s="234" t="str">
        <f>IF(AND('Mapa final'!$Y$48="Alta",'Mapa final'!$AA$48="Mayor"),CONCATENATE("R7C",'Mapa final'!$O$48),"")</f>
        <v/>
      </c>
      <c r="AE22" s="234" t="str">
        <f>IF(AND('Mapa final'!$Y$49="Alta",'Mapa final'!$AA$49="Mayor"),CONCATENATE("R7C",'Mapa final'!$O$49),"")</f>
        <v/>
      </c>
      <c r="AF22" s="234" t="str">
        <f>IF(AND('Mapa final'!$Y$50="Alta",'Mapa final'!$AA$50="Mayor"),CONCATENATE("R7C",'Mapa final'!$O$50),"")</f>
        <v/>
      </c>
      <c r="AG22" s="235" t="str">
        <f>IF(AND('Mapa final'!$Y$51="Alta",'Mapa final'!$AA$51="Mayor"),CONCATENATE("R7C",'Mapa final'!$O$51),"")</f>
        <v/>
      </c>
      <c r="AH22" s="236" t="str">
        <f>IF(AND('Mapa final'!$Y$46="Alta",'Mapa final'!$AA$46="Catastrófico"),CONCATENATE("R7C",'Mapa final'!$O$46),"")</f>
        <v/>
      </c>
      <c r="AI22" s="237" t="str">
        <f>IF(AND('Mapa final'!$Y$47="Alta",'Mapa final'!$AA$47="Catastrófico"),CONCATENATE("R7C",'Mapa final'!$O$47),"")</f>
        <v/>
      </c>
      <c r="AJ22" s="237" t="str">
        <f>IF(AND('Mapa final'!$Y$48="Alta",'Mapa final'!$AA$48="Catastrófico"),CONCATENATE("R7C",'Mapa final'!$O$48),"")</f>
        <v/>
      </c>
      <c r="AK22" s="237" t="str">
        <f>IF(AND('Mapa final'!$Y$49="Alta",'Mapa final'!$AA$49="Catastrófico"),CONCATENATE("R7C",'Mapa final'!$O$49),"")</f>
        <v/>
      </c>
      <c r="AL22" s="237" t="str">
        <f>IF(AND('Mapa final'!$Y$50="Alta",'Mapa final'!$AA$50="Catastrófico"),CONCATENATE("R7C",'Mapa final'!$O$50),"")</f>
        <v/>
      </c>
      <c r="AM22" s="238" t="str">
        <f>IF(AND('Mapa final'!$Y$51="Alta",'Mapa final'!$AA$51="Catastrófico"),CONCATENATE("R7C",'Mapa final'!$O$51),"")</f>
        <v/>
      </c>
      <c r="AN22" s="14"/>
      <c r="AO22" s="778"/>
      <c r="AP22" s="779"/>
      <c r="AQ22" s="779"/>
      <c r="AR22" s="779"/>
      <c r="AS22" s="779"/>
      <c r="AT22" s="780"/>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670"/>
      <c r="C23" s="670"/>
      <c r="D23" s="671"/>
      <c r="E23" s="759"/>
      <c r="F23" s="760"/>
      <c r="G23" s="760"/>
      <c r="H23" s="760"/>
      <c r="I23" s="760"/>
      <c r="J23" s="248" t="str">
        <f>IF(AND('Mapa final'!$Y$52="Alta",'Mapa final'!$AA$52="Leve"),CONCATENATE("R8C",'Mapa final'!$O$52),"")</f>
        <v/>
      </c>
      <c r="K23" s="249" t="str">
        <f>IF(AND('Mapa final'!$Y$53="Alta",'Mapa final'!$AA$53="Leve"),CONCATENATE("R8C",'Mapa final'!$O$53),"")</f>
        <v/>
      </c>
      <c r="L23" s="249" t="str">
        <f>IF(AND('Mapa final'!$Y$54="Alta",'Mapa final'!$AA$54="Leve"),CONCATENATE("R8C",'Mapa final'!$O$54),"")</f>
        <v/>
      </c>
      <c r="M23" s="249" t="str">
        <f>IF(AND('Mapa final'!$Y$55="Alta",'Mapa final'!$AA$55="Leve"),CONCATENATE("R8C",'Mapa final'!$O$55),"")</f>
        <v/>
      </c>
      <c r="N23" s="249" t="str">
        <f>IF(AND('Mapa final'!$Y$56="Alta",'Mapa final'!$AA$56="Leve"),CONCATENATE("R8C",'Mapa final'!$O$56),"")</f>
        <v/>
      </c>
      <c r="O23" s="250" t="str">
        <f>IF(AND('Mapa final'!$Y$57="Alta",'Mapa final'!$AA$57="Leve"),CONCATENATE("R8C",'Mapa final'!$O$57),"")</f>
        <v/>
      </c>
      <c r="P23" s="248" t="str">
        <f>IF(AND('Mapa final'!$Y$52="Alta",'Mapa final'!$AA$52="Menor"),CONCATENATE("R8C",'Mapa final'!$O$52),"")</f>
        <v/>
      </c>
      <c r="Q23" s="249" t="str">
        <f>IF(AND('Mapa final'!$Y$53="Alta",'Mapa final'!$AA$53="Menor"),CONCATENATE("R8C",'Mapa final'!$O$53),"")</f>
        <v/>
      </c>
      <c r="R23" s="249" t="str">
        <f>IF(AND('Mapa final'!$Y$54="Alta",'Mapa final'!$AA$54="Menor"),CONCATENATE("R8C",'Mapa final'!$O$54),"")</f>
        <v/>
      </c>
      <c r="S23" s="249" t="str">
        <f>IF(AND('Mapa final'!$Y$55="Alta",'Mapa final'!$AA$55="Menor"),CONCATENATE("R8C",'Mapa final'!$O$55),"")</f>
        <v/>
      </c>
      <c r="T23" s="249" t="str">
        <f>IF(AND('Mapa final'!$Y$56="Alta",'Mapa final'!$AA$56="Menor"),CONCATENATE("R8C",'Mapa final'!$O$56),"")</f>
        <v/>
      </c>
      <c r="U23" s="250" t="str">
        <f>IF(AND('Mapa final'!$Y$57="Alta",'Mapa final'!$AA$57="Menor"),CONCATENATE("R8C",'Mapa final'!$O$57),"")</f>
        <v/>
      </c>
      <c r="V23" s="233" t="str">
        <f>IF(AND('Mapa final'!$Y$52="Alta",'Mapa final'!$AA$52="Moderado"),CONCATENATE("R8C",'Mapa final'!$O$52),"")</f>
        <v/>
      </c>
      <c r="W23" s="234" t="str">
        <f>IF(AND('Mapa final'!$Y$53="Alta",'Mapa final'!$AA$53="Moderado"),CONCATENATE("R8C",'Mapa final'!$O$53),"")</f>
        <v/>
      </c>
      <c r="X23" s="234" t="str">
        <f>IF(AND('Mapa final'!$Y$54="Alta",'Mapa final'!$AA$54="Moderado"),CONCATENATE("R8C",'Mapa final'!$O$54),"")</f>
        <v/>
      </c>
      <c r="Y23" s="234" t="str">
        <f>IF(AND('Mapa final'!$Y$55="Alta",'Mapa final'!$AA$55="Moderado"),CONCATENATE("R8C",'Mapa final'!$O$55),"")</f>
        <v/>
      </c>
      <c r="Z23" s="234" t="str">
        <f>IF(AND('Mapa final'!$Y$56="Alta",'Mapa final'!$AA$56="Moderado"),CONCATENATE("R8C",'Mapa final'!$O$56),"")</f>
        <v/>
      </c>
      <c r="AA23" s="235" t="str">
        <f>IF(AND('Mapa final'!$Y$57="Alta",'Mapa final'!$AA$57="Moderado"),CONCATENATE("R8C",'Mapa final'!$O$57),"")</f>
        <v/>
      </c>
      <c r="AB23" s="233" t="str">
        <f>IF(AND('Mapa final'!$Y$52="Alta",'Mapa final'!$AA$52="Mayor"),CONCATENATE("R8C",'Mapa final'!$O$52),"")</f>
        <v/>
      </c>
      <c r="AC23" s="234" t="str">
        <f>IF(AND('Mapa final'!$Y$53="Alta",'Mapa final'!$AA$53="Mayor"),CONCATENATE("R8C",'Mapa final'!$O$53),"")</f>
        <v/>
      </c>
      <c r="AD23" s="234" t="str">
        <f>IF(AND('Mapa final'!$Y$54="Alta",'Mapa final'!$AA$54="Mayor"),CONCATENATE("R8C",'Mapa final'!$O$54),"")</f>
        <v/>
      </c>
      <c r="AE23" s="234" t="str">
        <f>IF(AND('Mapa final'!$Y$55="Alta",'Mapa final'!$AA$55="Mayor"),CONCATENATE("R8C",'Mapa final'!$O$55),"")</f>
        <v/>
      </c>
      <c r="AF23" s="234" t="str">
        <f>IF(AND('Mapa final'!$Y$56="Alta",'Mapa final'!$AA$56="Mayor"),CONCATENATE("R8C",'Mapa final'!$O$56),"")</f>
        <v/>
      </c>
      <c r="AG23" s="235" t="str">
        <f>IF(AND('Mapa final'!$Y$57="Alta",'Mapa final'!$AA$57="Mayor"),CONCATENATE("R8C",'Mapa final'!$O$57),"")</f>
        <v/>
      </c>
      <c r="AH23" s="236" t="str">
        <f>IF(AND('Mapa final'!$Y$52="Alta",'Mapa final'!$AA$52="Catastrófico"),CONCATENATE("R8C",'Mapa final'!$O$52),"")</f>
        <v/>
      </c>
      <c r="AI23" s="237" t="str">
        <f>IF(AND('Mapa final'!$Y$53="Alta",'Mapa final'!$AA$53="Catastrófico"),CONCATENATE("R8C",'Mapa final'!$O$53),"")</f>
        <v/>
      </c>
      <c r="AJ23" s="237" t="str">
        <f>IF(AND('Mapa final'!$Y$54="Alta",'Mapa final'!$AA$54="Catastrófico"),CONCATENATE("R8C",'Mapa final'!$O$54),"")</f>
        <v/>
      </c>
      <c r="AK23" s="237" t="str">
        <f>IF(AND('Mapa final'!$Y$55="Alta",'Mapa final'!$AA$55="Catastrófico"),CONCATENATE("R8C",'Mapa final'!$O$55),"")</f>
        <v/>
      </c>
      <c r="AL23" s="237" t="str">
        <f>IF(AND('Mapa final'!$Y$56="Alta",'Mapa final'!$AA$56="Catastrófico"),CONCATENATE("R8C",'Mapa final'!$O$56),"")</f>
        <v/>
      </c>
      <c r="AM23" s="238" t="str">
        <f>IF(AND('Mapa final'!$Y$57="Alta",'Mapa final'!$AA$57="Catastrófico"),CONCATENATE("R8C",'Mapa final'!$O$57),"")</f>
        <v/>
      </c>
      <c r="AN23" s="14"/>
      <c r="AO23" s="778"/>
      <c r="AP23" s="779"/>
      <c r="AQ23" s="779"/>
      <c r="AR23" s="779"/>
      <c r="AS23" s="779"/>
      <c r="AT23" s="780"/>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670"/>
      <c r="C24" s="670"/>
      <c r="D24" s="671"/>
      <c r="E24" s="759"/>
      <c r="F24" s="760"/>
      <c r="G24" s="760"/>
      <c r="H24" s="760"/>
      <c r="I24" s="760"/>
      <c r="J24" s="248" t="str">
        <f>IF(AND('Mapa final'!$Y$58="Alta",'Mapa final'!$AA$58="Leve"),CONCATENATE("R9C",'Mapa final'!$O$58),"")</f>
        <v/>
      </c>
      <c r="K24" s="249" t="str">
        <f>IF(AND('Mapa final'!$Y$59="Alta",'Mapa final'!$AA$59="Leve"),CONCATENATE("R9C",'Mapa final'!$O$59),"")</f>
        <v/>
      </c>
      <c r="L24" s="249" t="str">
        <f>IF(AND('Mapa final'!$Y$60="Alta",'Mapa final'!$AA$60="Leve"),CONCATENATE("R9C",'Mapa final'!$O$60),"")</f>
        <v/>
      </c>
      <c r="M24" s="249" t="str">
        <f>IF(AND('Mapa final'!$Y$61="Alta",'Mapa final'!$AA$61="Leve"),CONCATENATE("R9C",'Mapa final'!$O$61),"")</f>
        <v/>
      </c>
      <c r="N24" s="249" t="str">
        <f>IF(AND('Mapa final'!$Y$62="Alta",'Mapa final'!$AA$62="Leve"),CONCATENATE("R9C",'Mapa final'!$O$62),"")</f>
        <v/>
      </c>
      <c r="O24" s="250" t="str">
        <f>IF(AND('Mapa final'!$Y$63="Alta",'Mapa final'!$AA$63="Leve"),CONCATENATE("R9C",'Mapa final'!$O$63),"")</f>
        <v/>
      </c>
      <c r="P24" s="248" t="str">
        <f>IF(AND('Mapa final'!$Y$58="Alta",'Mapa final'!$AA$58="Menor"),CONCATENATE("R9C",'Mapa final'!$O$58),"")</f>
        <v/>
      </c>
      <c r="Q24" s="249" t="str">
        <f>IF(AND('Mapa final'!$Y$59="Alta",'Mapa final'!$AA$59="Menor"),CONCATENATE("R9C",'Mapa final'!$O$59),"")</f>
        <v/>
      </c>
      <c r="R24" s="249" t="str">
        <f>IF(AND('Mapa final'!$Y$60="Alta",'Mapa final'!$AA$60="Menor"),CONCATENATE("R9C",'Mapa final'!$O$60),"")</f>
        <v/>
      </c>
      <c r="S24" s="249" t="str">
        <f>IF(AND('Mapa final'!$Y$61="Alta",'Mapa final'!$AA$61="Menor"),CONCATENATE("R9C",'Mapa final'!$O$61),"")</f>
        <v/>
      </c>
      <c r="T24" s="249" t="str">
        <f>IF(AND('Mapa final'!$Y$62="Alta",'Mapa final'!$AA$62="Menor"),CONCATENATE("R9C",'Mapa final'!$O$62),"")</f>
        <v/>
      </c>
      <c r="U24" s="250" t="str">
        <f>IF(AND('Mapa final'!$Y$63="Alta",'Mapa final'!$AA$63="Menor"),CONCATENATE("R9C",'Mapa final'!$O$63),"")</f>
        <v/>
      </c>
      <c r="V24" s="233" t="str">
        <f>IF(AND('Mapa final'!$Y$58="Alta",'Mapa final'!$AA$58="Moderado"),CONCATENATE("R9C",'Mapa final'!$O$58),"")</f>
        <v/>
      </c>
      <c r="W24" s="234" t="str">
        <f>IF(AND('Mapa final'!$Y$59="Alta",'Mapa final'!$AA$59="Moderado"),CONCATENATE("R9C",'Mapa final'!$O$59),"")</f>
        <v/>
      </c>
      <c r="X24" s="234" t="str">
        <f>IF(AND('Mapa final'!$Y$60="Alta",'Mapa final'!$AA$60="Moderado"),CONCATENATE("R9C",'Mapa final'!$O$60),"")</f>
        <v/>
      </c>
      <c r="Y24" s="234" t="str">
        <f>IF(AND('Mapa final'!$Y$61="Alta",'Mapa final'!$AA$61="Moderado"),CONCATENATE("R9C",'Mapa final'!$O$61),"")</f>
        <v/>
      </c>
      <c r="Z24" s="234" t="str">
        <f>IF(AND('Mapa final'!$Y$62="Alta",'Mapa final'!$AA$62="Moderado"),CONCATENATE("R9C",'Mapa final'!$O$62),"")</f>
        <v/>
      </c>
      <c r="AA24" s="235" t="str">
        <f>IF(AND('Mapa final'!$Y$63="Alta",'Mapa final'!$AA$63="Moderado"),CONCATENATE("R9C",'Mapa final'!$O$63),"")</f>
        <v/>
      </c>
      <c r="AB24" s="233" t="str">
        <f>IF(AND('Mapa final'!$Y$58="Alta",'Mapa final'!$AA$58="Mayor"),CONCATENATE("R9C",'Mapa final'!$O$58),"")</f>
        <v/>
      </c>
      <c r="AC24" s="234" t="str">
        <f>IF(AND('Mapa final'!$Y$59="Alta",'Mapa final'!$AA$59="Mayor"),CONCATENATE("R9C",'Mapa final'!$O$59),"")</f>
        <v/>
      </c>
      <c r="AD24" s="234" t="str">
        <f>IF(AND('Mapa final'!$Y$60="Alta",'Mapa final'!$AA$60="Mayor"),CONCATENATE("R9C",'Mapa final'!$O$60),"")</f>
        <v/>
      </c>
      <c r="AE24" s="234" t="str">
        <f>IF(AND('Mapa final'!$Y$61="Alta",'Mapa final'!$AA$61="Mayor"),CONCATENATE("R9C",'Mapa final'!$O$61),"")</f>
        <v/>
      </c>
      <c r="AF24" s="234" t="str">
        <f>IF(AND('Mapa final'!$Y$62="Alta",'Mapa final'!$AA$62="Mayor"),CONCATENATE("R9C",'Mapa final'!$O$62),"")</f>
        <v/>
      </c>
      <c r="AG24" s="235" t="str">
        <f>IF(AND('Mapa final'!$Y$63="Alta",'Mapa final'!$AA$63="Mayor"),CONCATENATE("R9C",'Mapa final'!$O$63),"")</f>
        <v/>
      </c>
      <c r="AH24" s="236" t="str">
        <f>IF(AND('Mapa final'!$Y$58="Alta",'Mapa final'!$AA$58="Catastrófico"),CONCATENATE("R9C",'Mapa final'!$O$58),"")</f>
        <v/>
      </c>
      <c r="AI24" s="237" t="str">
        <f>IF(AND('Mapa final'!$Y$59="Alta",'Mapa final'!$AA$59="Catastrófico"),CONCATENATE("R9C",'Mapa final'!$O$59),"")</f>
        <v/>
      </c>
      <c r="AJ24" s="237" t="str">
        <f>IF(AND('Mapa final'!$Y$60="Alta",'Mapa final'!$AA$60="Catastrófico"),CONCATENATE("R9C",'Mapa final'!$O$60),"")</f>
        <v/>
      </c>
      <c r="AK24" s="237" t="str">
        <f>IF(AND('Mapa final'!$Y$61="Alta",'Mapa final'!$AA$61="Catastrófico"),CONCATENATE("R9C",'Mapa final'!$O$61),"")</f>
        <v/>
      </c>
      <c r="AL24" s="237" t="str">
        <f>IF(AND('Mapa final'!$Y$62="Alta",'Mapa final'!$AA$62="Catastrófico"),CONCATENATE("R9C",'Mapa final'!$O$62),"")</f>
        <v/>
      </c>
      <c r="AM24" s="238" t="str">
        <f>IF(AND('Mapa final'!$Y$63="Alta",'Mapa final'!$AA$63="Catastrófico"),CONCATENATE("R9C",'Mapa final'!$O$63),"")</f>
        <v/>
      </c>
      <c r="AN24" s="14"/>
      <c r="AO24" s="778"/>
      <c r="AP24" s="779"/>
      <c r="AQ24" s="779"/>
      <c r="AR24" s="779"/>
      <c r="AS24" s="779"/>
      <c r="AT24" s="780"/>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670"/>
      <c r="C25" s="670"/>
      <c r="D25" s="671"/>
      <c r="E25" s="762"/>
      <c r="F25" s="763"/>
      <c r="G25" s="763"/>
      <c r="H25" s="763"/>
      <c r="I25" s="763"/>
      <c r="J25" s="251" t="str">
        <f>IF(AND('Mapa final'!$Y$64="Alta",'Mapa final'!$AA$64="Leve"),CONCATENATE("R10C",'Mapa final'!$O$64),"")</f>
        <v/>
      </c>
      <c r="K25" s="252" t="str">
        <f>IF(AND('Mapa final'!$Y$65="Alta",'Mapa final'!$AA$65="Leve"),CONCATENATE("R10C",'Mapa final'!$O$65),"")</f>
        <v/>
      </c>
      <c r="L25" s="252" t="str">
        <f>IF(AND('Mapa final'!$Y$66="Alta",'Mapa final'!$AA$66="Leve"),CONCATENATE("R10C",'Mapa final'!$O$66),"")</f>
        <v/>
      </c>
      <c r="M25" s="252" t="str">
        <f>IF(AND('Mapa final'!$Y$67="Alta",'Mapa final'!$AA$67="Leve"),CONCATENATE("R10C",'Mapa final'!$O$67),"")</f>
        <v/>
      </c>
      <c r="N25" s="252" t="str">
        <f>IF(AND('Mapa final'!$Y$68="Alta",'Mapa final'!$AA$68="Leve"),CONCATENATE("R10C",'Mapa final'!$O$68),"")</f>
        <v/>
      </c>
      <c r="O25" s="253" t="str">
        <f>IF(AND('Mapa final'!$Y$69="Alta",'Mapa final'!$AA$69="Leve"),CONCATENATE("R10C",'Mapa final'!$O$69),"")</f>
        <v/>
      </c>
      <c r="P25" s="251" t="str">
        <f>IF(AND('Mapa final'!$Y$64="Alta",'Mapa final'!$AA$64="Menor"),CONCATENATE("R10C",'Mapa final'!$O$64),"")</f>
        <v/>
      </c>
      <c r="Q25" s="252" t="str">
        <f>IF(AND('Mapa final'!$Y$65="Alta",'Mapa final'!$AA$65="Menor"),CONCATENATE("R10C",'Mapa final'!$O$65),"")</f>
        <v/>
      </c>
      <c r="R25" s="252" t="str">
        <f>IF(AND('Mapa final'!$Y$66="Alta",'Mapa final'!$AA$66="Menor"),CONCATENATE("R10C",'Mapa final'!$O$66),"")</f>
        <v/>
      </c>
      <c r="S25" s="252" t="str">
        <f>IF(AND('Mapa final'!$Y$67="Alta",'Mapa final'!$AA$67="Menor"),CONCATENATE("R10C",'Mapa final'!$O$67),"")</f>
        <v/>
      </c>
      <c r="T25" s="252" t="str">
        <f>IF(AND('Mapa final'!$Y$68="Alta",'Mapa final'!$AA$68="Menor"),CONCATENATE("R10C",'Mapa final'!$O$68),"")</f>
        <v/>
      </c>
      <c r="U25" s="253" t="str">
        <f>IF(AND('Mapa final'!$Y$69="Alta",'Mapa final'!$AA$69="Menor"),CONCATENATE("R10C",'Mapa final'!$O$69),"")</f>
        <v/>
      </c>
      <c r="V25" s="239" t="str">
        <f>IF(AND('Mapa final'!$Y$64="Alta",'Mapa final'!$AA$64="Moderado"),CONCATENATE("R10C",'Mapa final'!$O$64),"")</f>
        <v/>
      </c>
      <c r="W25" s="240" t="str">
        <f>IF(AND('Mapa final'!$Y$65="Alta",'Mapa final'!$AA$65="Moderado"),CONCATENATE("R10C",'Mapa final'!$O$65),"")</f>
        <v/>
      </c>
      <c r="X25" s="240" t="str">
        <f>IF(AND('Mapa final'!$Y$66="Alta",'Mapa final'!$AA$66="Moderado"),CONCATENATE("R10C",'Mapa final'!$O$66),"")</f>
        <v/>
      </c>
      <c r="Y25" s="240" t="str">
        <f>IF(AND('Mapa final'!$Y$67="Alta",'Mapa final'!$AA$67="Moderado"),CONCATENATE("R10C",'Mapa final'!$O$67),"")</f>
        <v/>
      </c>
      <c r="Z25" s="240" t="str">
        <f>IF(AND('Mapa final'!$Y$68="Alta",'Mapa final'!$AA$68="Moderado"),CONCATENATE("R10C",'Mapa final'!$O$68),"")</f>
        <v/>
      </c>
      <c r="AA25" s="241" t="str">
        <f>IF(AND('Mapa final'!$Y$69="Alta",'Mapa final'!$AA$69="Moderado"),CONCATENATE("R10C",'Mapa final'!$O$69),"")</f>
        <v/>
      </c>
      <c r="AB25" s="239" t="str">
        <f>IF(AND('Mapa final'!$Y$64="Alta",'Mapa final'!$AA$64="Mayor"),CONCATENATE("R10C",'Mapa final'!$O$64),"")</f>
        <v/>
      </c>
      <c r="AC25" s="240" t="str">
        <f>IF(AND('Mapa final'!$Y$65="Alta",'Mapa final'!$AA$65="Mayor"),CONCATENATE("R10C",'Mapa final'!$O$65),"")</f>
        <v/>
      </c>
      <c r="AD25" s="240" t="str">
        <f>IF(AND('Mapa final'!$Y$66="Alta",'Mapa final'!$AA$66="Mayor"),CONCATENATE("R10C",'Mapa final'!$O$66),"")</f>
        <v/>
      </c>
      <c r="AE25" s="240" t="str">
        <f>IF(AND('Mapa final'!$Y$67="Alta",'Mapa final'!$AA$67="Mayor"),CONCATENATE("R10C",'Mapa final'!$O$67),"")</f>
        <v/>
      </c>
      <c r="AF25" s="240" t="str">
        <f>IF(AND('Mapa final'!$Y$68="Alta",'Mapa final'!$AA$68="Mayor"),CONCATENATE("R10C",'Mapa final'!$O$68),"")</f>
        <v/>
      </c>
      <c r="AG25" s="241" t="str">
        <f>IF(AND('Mapa final'!$Y$69="Alta",'Mapa final'!$AA$69="Mayor"),CONCATENATE("R10C",'Mapa final'!$O$69),"")</f>
        <v/>
      </c>
      <c r="AH25" s="242" t="str">
        <f>IF(AND('Mapa final'!$Y$64="Alta",'Mapa final'!$AA$64="Catastrófico"),CONCATENATE("R10C",'Mapa final'!$O$64),"")</f>
        <v/>
      </c>
      <c r="AI25" s="243" t="str">
        <f>IF(AND('Mapa final'!$Y$65="Alta",'Mapa final'!$AA$65="Catastrófico"),CONCATENATE("R10C",'Mapa final'!$O$65),"")</f>
        <v/>
      </c>
      <c r="AJ25" s="243" t="str">
        <f>IF(AND('Mapa final'!$Y$66="Alta",'Mapa final'!$AA$66="Catastrófico"),CONCATENATE("R10C",'Mapa final'!$O$66),"")</f>
        <v/>
      </c>
      <c r="AK25" s="243" t="str">
        <f>IF(AND('Mapa final'!$Y$67="Alta",'Mapa final'!$AA$67="Catastrófico"),CONCATENATE("R10C",'Mapa final'!$O$67),"")</f>
        <v/>
      </c>
      <c r="AL25" s="243" t="str">
        <f>IF(AND('Mapa final'!$Y$68="Alta",'Mapa final'!$AA$68="Catastrófico"),CONCATENATE("R10C",'Mapa final'!$O$68),"")</f>
        <v/>
      </c>
      <c r="AM25" s="244" t="str">
        <f>IF(AND('Mapa final'!$Y$69="Alta",'Mapa final'!$AA$69="Catastrófico"),CONCATENATE("R10C",'Mapa final'!$O$69),"")</f>
        <v/>
      </c>
      <c r="AN25" s="14"/>
      <c r="AO25" s="781"/>
      <c r="AP25" s="782"/>
      <c r="AQ25" s="782"/>
      <c r="AR25" s="782"/>
      <c r="AS25" s="782"/>
      <c r="AT25" s="783"/>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670"/>
      <c r="C26" s="670"/>
      <c r="D26" s="671"/>
      <c r="E26" s="756" t="s">
        <v>581</v>
      </c>
      <c r="F26" s="757"/>
      <c r="G26" s="757"/>
      <c r="H26" s="757"/>
      <c r="I26" s="758"/>
      <c r="J26" s="245" t="str">
        <f>IF(AND('Mapa final'!$Y$10="Media",'Mapa final'!$AA$10="Leve"),CONCATENATE("R1C",'Mapa final'!$O$10),"")</f>
        <v/>
      </c>
      <c r="K26" s="246" t="str">
        <f>IF(AND('Mapa final'!$Y$11="Media",'Mapa final'!$AA$11="Leve"),CONCATENATE("R1C",'Mapa final'!$O$11),"")</f>
        <v/>
      </c>
      <c r="L26" s="246" t="str">
        <f>IF(AND('Mapa final'!$Y$12="Media",'Mapa final'!$AA$12="Leve"),CONCATENATE("R1C",'Mapa final'!$O$12),"")</f>
        <v/>
      </c>
      <c r="M26" s="246" t="str">
        <f>IF(AND('Mapa final'!$Y$13="Media",'Mapa final'!$AA$13="Leve"),CONCATENATE("R1C",'Mapa final'!$O$13),"")</f>
        <v/>
      </c>
      <c r="N26" s="246" t="str">
        <f>IF(AND('Mapa final'!$Y$14="Media",'Mapa final'!$AA$14="Leve"),CONCATENATE("R1C",'Mapa final'!$O$14),"")</f>
        <v/>
      </c>
      <c r="O26" s="247" t="str">
        <f>IF(AND('Mapa final'!$Y$15="Media",'Mapa final'!$AA$15="Leve"),CONCATENATE("R1C",'Mapa final'!$O$15),"")</f>
        <v/>
      </c>
      <c r="P26" s="245" t="str">
        <f>IF(AND('Mapa final'!$Y$10="Media",'Mapa final'!$AA$10="Menor"),CONCATENATE("R1C",'Mapa final'!$O$10),"")</f>
        <v/>
      </c>
      <c r="Q26" s="246" t="str">
        <f>IF(AND('Mapa final'!$Y$11="Media",'Mapa final'!$AA$11="Menor"),CONCATENATE("R1C",'Mapa final'!$O$11),"")</f>
        <v/>
      </c>
      <c r="R26" s="246" t="str">
        <f>IF(AND('Mapa final'!$Y$12="Media",'Mapa final'!$AA$12="Menor"),CONCATENATE("R1C",'Mapa final'!$O$12),"")</f>
        <v/>
      </c>
      <c r="S26" s="246" t="str">
        <f>IF(AND('Mapa final'!$Y$13="Media",'Mapa final'!$AA$13="Menor"),CONCATENATE("R1C",'Mapa final'!$O$13),"")</f>
        <v/>
      </c>
      <c r="T26" s="246" t="str">
        <f>IF(AND('Mapa final'!$Y$14="Media",'Mapa final'!$AA$14="Menor"),CONCATENATE("R1C",'Mapa final'!$O$14),"")</f>
        <v/>
      </c>
      <c r="U26" s="247" t="str">
        <f>IF(AND('Mapa final'!$Y$15="Media",'Mapa final'!$AA$15="Menor"),CONCATENATE("R1C",'Mapa final'!$O$15),"")</f>
        <v/>
      </c>
      <c r="V26" s="245" t="str">
        <f>IF(AND('Mapa final'!$Y$10="Media",'Mapa final'!$AA$10="Moderado"),CONCATENATE("R1C",'Mapa final'!$O$10),"")</f>
        <v/>
      </c>
      <c r="W26" s="246" t="str">
        <f>IF(AND('Mapa final'!$Y$11="Media",'Mapa final'!$AA$11="Moderado"),CONCATENATE("R1C",'Mapa final'!$O$11),"")</f>
        <v/>
      </c>
      <c r="X26" s="246" t="str">
        <f>IF(AND('Mapa final'!$Y$12="Media",'Mapa final'!$AA$12="Moderado"),CONCATENATE("R1C",'Mapa final'!$O$12),"")</f>
        <v/>
      </c>
      <c r="Y26" s="246" t="str">
        <f>IF(AND('Mapa final'!$Y$13="Media",'Mapa final'!$AA$13="Moderado"),CONCATENATE("R1C",'Mapa final'!$O$13),"")</f>
        <v/>
      </c>
      <c r="Z26" s="246" t="str">
        <f>IF(AND('Mapa final'!$Y$14="Media",'Mapa final'!$AA$14="Moderado"),CONCATENATE("R1C",'Mapa final'!$O$14),"")</f>
        <v/>
      </c>
      <c r="AA26" s="247" t="str">
        <f>IF(AND('Mapa final'!$Y$15="Media",'Mapa final'!$AA$15="Moderado"),CONCATENATE("R1C",'Mapa final'!$O$15),"")</f>
        <v/>
      </c>
      <c r="AB26" s="227" t="str">
        <f>IF(AND('Mapa final'!$Y$10="Media",'Mapa final'!$AA$10="Mayor"),CONCATENATE("R1C",'Mapa final'!$O$10),"")</f>
        <v/>
      </c>
      <c r="AC26" s="228" t="str">
        <f>IF(AND('Mapa final'!$Y$11="Media",'Mapa final'!$AA$11="Mayor"),CONCATENATE("R1C",'Mapa final'!$O$11),"")</f>
        <v/>
      </c>
      <c r="AD26" s="228" t="str">
        <f>IF(AND('Mapa final'!$Y$12="Media",'Mapa final'!$AA$12="Mayor"),CONCATENATE("R1C",'Mapa final'!$O$12),"")</f>
        <v/>
      </c>
      <c r="AE26" s="228" t="str">
        <f>IF(AND('Mapa final'!$Y$13="Media",'Mapa final'!$AA$13="Mayor"),CONCATENATE("R1C",'Mapa final'!$O$13),"")</f>
        <v/>
      </c>
      <c r="AF26" s="228" t="str">
        <f>IF(AND('Mapa final'!$Y$14="Media",'Mapa final'!$AA$14="Mayor"),CONCATENATE("R1C",'Mapa final'!$O$14),"")</f>
        <v/>
      </c>
      <c r="AG26" s="229" t="str">
        <f>IF(AND('Mapa final'!$Y$15="Media",'Mapa final'!$AA$15="Mayor"),CONCATENATE("R1C",'Mapa final'!$O$15),"")</f>
        <v/>
      </c>
      <c r="AH26" s="230" t="str">
        <f>IF(AND('Mapa final'!$Y$10="Media",'Mapa final'!$AA$10="Catastrófico"),CONCATENATE("R1C",'Mapa final'!$O$10),"")</f>
        <v>R1C1</v>
      </c>
      <c r="AI26" s="231" t="str">
        <f>IF(AND('Mapa final'!$Y$11="Media",'Mapa final'!$AA$11="Catastrófico"),CONCATENATE("R1C",'Mapa final'!$O$11),"")</f>
        <v/>
      </c>
      <c r="AJ26" s="231" t="str">
        <f>IF(AND('Mapa final'!$Y$12="Media",'Mapa final'!$AA$12="Catastrófico"),CONCATENATE("R1C",'Mapa final'!$O$12),"")</f>
        <v/>
      </c>
      <c r="AK26" s="231" t="str">
        <f>IF(AND('Mapa final'!$Y$13="Media",'Mapa final'!$AA$13="Catastrófico"),CONCATENATE("R1C",'Mapa final'!$O$13),"")</f>
        <v/>
      </c>
      <c r="AL26" s="231" t="str">
        <f>IF(AND('Mapa final'!$Y$14="Media",'Mapa final'!$AA$14="Catastrófico"),CONCATENATE("R1C",'Mapa final'!$O$14),"")</f>
        <v/>
      </c>
      <c r="AM26" s="232" t="str">
        <f>IF(AND('Mapa final'!$Y$15="Media",'Mapa final'!$AA$15="Catastrófico"),CONCATENATE("R1C",'Mapa final'!$O$15),"")</f>
        <v/>
      </c>
      <c r="AN26" s="14"/>
      <c r="AO26" s="784" t="s">
        <v>90</v>
      </c>
      <c r="AP26" s="785"/>
      <c r="AQ26" s="785"/>
      <c r="AR26" s="785"/>
      <c r="AS26" s="785"/>
      <c r="AT26" s="786"/>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670"/>
      <c r="C27" s="670"/>
      <c r="D27" s="671"/>
      <c r="E27" s="774"/>
      <c r="F27" s="760"/>
      <c r="G27" s="760"/>
      <c r="H27" s="760"/>
      <c r="I27" s="761"/>
      <c r="J27" s="248" t="str">
        <f>IF(AND('Mapa final'!$Y$16="Media",'Mapa final'!$AA$16="Leve"),CONCATENATE("R2C",'Mapa final'!$O$16),"")</f>
        <v/>
      </c>
      <c r="K27" s="249" t="str">
        <f>IF(AND('Mapa final'!$Y$17="Media",'Mapa final'!$AA$17="Leve"),CONCATENATE("R2C",'Mapa final'!$O$17),"")</f>
        <v/>
      </c>
      <c r="L27" s="249" t="str">
        <f>IF(AND('Mapa final'!$Y$18="Media",'Mapa final'!$AA$18="Leve"),CONCATENATE("R2C",'Mapa final'!$O$18),"")</f>
        <v/>
      </c>
      <c r="M27" s="249" t="str">
        <f>IF(AND('Mapa final'!$Y$19="Media",'Mapa final'!$AA$19="Leve"),CONCATENATE("R2C",'Mapa final'!$O$19),"")</f>
        <v/>
      </c>
      <c r="N27" s="249" t="str">
        <f>IF(AND('Mapa final'!$Y$20="Media",'Mapa final'!$AA$20="Leve"),CONCATENATE("R2C",'Mapa final'!$O$20),"")</f>
        <v/>
      </c>
      <c r="O27" s="250" t="str">
        <f>IF(AND('Mapa final'!$Y$21="Media",'Mapa final'!$AA$21="Leve"),CONCATENATE("R2C",'Mapa final'!$O$21),"")</f>
        <v/>
      </c>
      <c r="P27" s="248" t="str">
        <f>IF(AND('Mapa final'!$Y$16="Media",'Mapa final'!$AA$16="Menor"),CONCATENATE("R2C",'Mapa final'!$O$16),"")</f>
        <v/>
      </c>
      <c r="Q27" s="249" t="str">
        <f>IF(AND('Mapa final'!$Y$17="Media",'Mapa final'!$AA$17="Menor"),CONCATENATE("R2C",'Mapa final'!$O$17),"")</f>
        <v/>
      </c>
      <c r="R27" s="249" t="str">
        <f>IF(AND('Mapa final'!$Y$18="Media",'Mapa final'!$AA$18="Menor"),CONCATENATE("R2C",'Mapa final'!$O$18),"")</f>
        <v/>
      </c>
      <c r="S27" s="249" t="str">
        <f>IF(AND('Mapa final'!$Y$19="Media",'Mapa final'!$AA$19="Menor"),CONCATENATE("R2C",'Mapa final'!$O$19),"")</f>
        <v/>
      </c>
      <c r="T27" s="249" t="str">
        <f>IF(AND('Mapa final'!$Y$20="Media",'Mapa final'!$AA$20="Menor"),CONCATENATE("R2C",'Mapa final'!$O$20),"")</f>
        <v/>
      </c>
      <c r="U27" s="250" t="str">
        <f>IF(AND('Mapa final'!$Y$21="Media",'Mapa final'!$AA$21="Menor"),CONCATENATE("R2C",'Mapa final'!$O$21),"")</f>
        <v/>
      </c>
      <c r="V27" s="248" t="str">
        <f>IF(AND('Mapa final'!$Y$16="Media",'Mapa final'!$AA$16="Moderado"),CONCATENATE("R2C",'Mapa final'!$O$16),"")</f>
        <v/>
      </c>
      <c r="W27" s="249" t="str">
        <f>IF(AND('Mapa final'!$Y$17="Media",'Mapa final'!$AA$17="Moderado"),CONCATENATE("R2C",'Mapa final'!$O$17),"")</f>
        <v/>
      </c>
      <c r="X27" s="249" t="str">
        <f>IF(AND('Mapa final'!$Y$18="Media",'Mapa final'!$AA$18="Moderado"),CONCATENATE("R2C",'Mapa final'!$O$18),"")</f>
        <v/>
      </c>
      <c r="Y27" s="249" t="str">
        <f>IF(AND('Mapa final'!$Y$19="Media",'Mapa final'!$AA$19="Moderado"),CONCATENATE("R2C",'Mapa final'!$O$19),"")</f>
        <v/>
      </c>
      <c r="Z27" s="249" t="str">
        <f>IF(AND('Mapa final'!$Y$20="Media",'Mapa final'!$AA$20="Moderado"),CONCATENATE("R2C",'Mapa final'!$O$20),"")</f>
        <v/>
      </c>
      <c r="AA27" s="250" t="str">
        <f>IF(AND('Mapa final'!$Y$21="Media",'Mapa final'!$AA$21="Moderado"),CONCATENATE("R2C",'Mapa final'!$O$21),"")</f>
        <v/>
      </c>
      <c r="AB27" s="233" t="str">
        <f>IF(AND('Mapa final'!$Y$16="Media",'Mapa final'!$AA$16="Mayor"),CONCATENATE("R2C",'Mapa final'!$O$16),"")</f>
        <v/>
      </c>
      <c r="AC27" s="234" t="str">
        <f>IF(AND('Mapa final'!$Y$17="Media",'Mapa final'!$AA$17="Mayor"),CONCATENATE("R2C",'Mapa final'!$O$17),"")</f>
        <v/>
      </c>
      <c r="AD27" s="234" t="str">
        <f>IF(AND('Mapa final'!$Y$18="Media",'Mapa final'!$AA$18="Mayor"),CONCATENATE("R2C",'Mapa final'!$O$18),"")</f>
        <v/>
      </c>
      <c r="AE27" s="234" t="str">
        <f>IF(AND('Mapa final'!$Y$19="Media",'Mapa final'!$AA$19="Mayor"),CONCATENATE("R2C",'Mapa final'!$O$19),"")</f>
        <v/>
      </c>
      <c r="AF27" s="234" t="str">
        <f>IF(AND('Mapa final'!$Y$20="Media",'Mapa final'!$AA$20="Mayor"),CONCATENATE("R2C",'Mapa final'!$O$20),"")</f>
        <v/>
      </c>
      <c r="AG27" s="235" t="str">
        <f>IF(AND('Mapa final'!$Y$21="Media",'Mapa final'!$AA$21="Mayor"),CONCATENATE("R2C",'Mapa final'!$O$21),"")</f>
        <v/>
      </c>
      <c r="AH27" s="236" t="str">
        <f>IF(AND('Mapa final'!$Y$16="Media",'Mapa final'!$AA$16="Catastrófico"),CONCATENATE("R2C",'Mapa final'!$O$16),"")</f>
        <v>R2C1</v>
      </c>
      <c r="AI27" s="237" t="str">
        <f>IF(AND('Mapa final'!$Y$17="Media",'Mapa final'!$AA$17="Catastrófico"),CONCATENATE("R2C",'Mapa final'!$O$17),"")</f>
        <v/>
      </c>
      <c r="AJ27" s="237" t="str">
        <f>IF(AND('Mapa final'!$Y$18="Media",'Mapa final'!$AA$18="Catastrófico"),CONCATENATE("R2C",'Mapa final'!$O$18),"")</f>
        <v/>
      </c>
      <c r="AK27" s="237" t="str">
        <f>IF(AND('Mapa final'!$Y$19="Media",'Mapa final'!$AA$19="Catastrófico"),CONCATENATE("R2C",'Mapa final'!$O$19),"")</f>
        <v/>
      </c>
      <c r="AL27" s="237" t="str">
        <f>IF(AND('Mapa final'!$Y$20="Media",'Mapa final'!$AA$20="Catastrófico"),CONCATENATE("R2C",'Mapa final'!$O$20),"")</f>
        <v/>
      </c>
      <c r="AM27" s="238" t="str">
        <f>IF(AND('Mapa final'!$Y$21="Media",'Mapa final'!$AA$21="Catastrófico"),CONCATENATE("R2C",'Mapa final'!$O$21),"")</f>
        <v/>
      </c>
      <c r="AN27" s="14"/>
      <c r="AO27" s="787"/>
      <c r="AP27" s="788"/>
      <c r="AQ27" s="788"/>
      <c r="AR27" s="788"/>
      <c r="AS27" s="788"/>
      <c r="AT27" s="789"/>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670"/>
      <c r="C28" s="670"/>
      <c r="D28" s="671"/>
      <c r="E28" s="759"/>
      <c r="F28" s="760"/>
      <c r="G28" s="760"/>
      <c r="H28" s="760"/>
      <c r="I28" s="761"/>
      <c r="J28" s="248" t="str">
        <f>IF(AND('Mapa final'!$Y$22="Media",'Mapa final'!$AA$22="Leve"),CONCATENATE("R3C",'Mapa final'!$O$22),"")</f>
        <v/>
      </c>
      <c r="K28" s="249" t="str">
        <f>IF(AND('Mapa final'!$Y$23="Media",'Mapa final'!$AA$23="Leve"),CONCATENATE("R3C",'Mapa final'!$O$23),"")</f>
        <v/>
      </c>
      <c r="L28" s="249" t="str">
        <f>IF(AND('Mapa final'!$Y$24="Media",'Mapa final'!$AA$24="Leve"),CONCATENATE("R3C",'Mapa final'!$O$24),"")</f>
        <v/>
      </c>
      <c r="M28" s="249" t="str">
        <f>IF(AND('Mapa final'!$Y$25="Media",'Mapa final'!$AA$25="Leve"),CONCATENATE("R3C",'Mapa final'!$O$25),"")</f>
        <v/>
      </c>
      <c r="N28" s="249" t="str">
        <f>IF(AND('Mapa final'!$Y$26="Media",'Mapa final'!$AA$26="Leve"),CONCATENATE("R3C",'Mapa final'!$O$26),"")</f>
        <v/>
      </c>
      <c r="O28" s="250" t="str">
        <f>IF(AND('Mapa final'!$Y$27="Media",'Mapa final'!$AA$27="Leve"),CONCATENATE("R3C",'Mapa final'!$O$27),"")</f>
        <v/>
      </c>
      <c r="P28" s="248" t="str">
        <f>IF(AND('Mapa final'!$Y$22="Media",'Mapa final'!$AA$22="Menor"),CONCATENATE("R3C",'Mapa final'!$O$22),"")</f>
        <v/>
      </c>
      <c r="Q28" s="249" t="str">
        <f>IF(AND('Mapa final'!$Y$23="Media",'Mapa final'!$AA$23="Menor"),CONCATENATE("R3C",'Mapa final'!$O$23),"")</f>
        <v/>
      </c>
      <c r="R28" s="249" t="str">
        <f>IF(AND('Mapa final'!$Y$24="Media",'Mapa final'!$AA$24="Menor"),CONCATENATE("R3C",'Mapa final'!$O$24),"")</f>
        <v/>
      </c>
      <c r="S28" s="249" t="str">
        <f>IF(AND('Mapa final'!$Y$25="Media",'Mapa final'!$AA$25="Menor"),CONCATENATE("R3C",'Mapa final'!$O$25),"")</f>
        <v/>
      </c>
      <c r="T28" s="249" t="str">
        <f>IF(AND('Mapa final'!$Y$26="Media",'Mapa final'!$AA$26="Menor"),CONCATENATE("R3C",'Mapa final'!$O$26),"")</f>
        <v/>
      </c>
      <c r="U28" s="250" t="str">
        <f>IF(AND('Mapa final'!$Y$27="Media",'Mapa final'!$AA$27="Menor"),CONCATENATE("R3C",'Mapa final'!$O$27),"")</f>
        <v/>
      </c>
      <c r="V28" s="248" t="str">
        <f>IF(AND('Mapa final'!$Y$22="Media",'Mapa final'!$AA$22="Moderado"),CONCATENATE("R3C",'Mapa final'!$O$22),"")</f>
        <v/>
      </c>
      <c r="W28" s="249" t="str">
        <f>IF(AND('Mapa final'!$Y$23="Media",'Mapa final'!$AA$23="Moderado"),CONCATENATE("R3C",'Mapa final'!$O$23),"")</f>
        <v/>
      </c>
      <c r="X28" s="249" t="str">
        <f>IF(AND('Mapa final'!$Y$24="Media",'Mapa final'!$AA$24="Moderado"),CONCATENATE("R3C",'Mapa final'!$O$24),"")</f>
        <v/>
      </c>
      <c r="Y28" s="249" t="str">
        <f>IF(AND('Mapa final'!$Y$25="Media",'Mapa final'!$AA$25="Moderado"),CONCATENATE("R3C",'Mapa final'!$O$25),"")</f>
        <v/>
      </c>
      <c r="Z28" s="249" t="str">
        <f>IF(AND('Mapa final'!$Y$26="Media",'Mapa final'!$AA$26="Moderado"),CONCATENATE("R3C",'Mapa final'!$O$26),"")</f>
        <v/>
      </c>
      <c r="AA28" s="250" t="str">
        <f>IF(AND('Mapa final'!$Y$27="Media",'Mapa final'!$AA$27="Moderado"),CONCATENATE("R3C",'Mapa final'!$O$27),"")</f>
        <v/>
      </c>
      <c r="AB28" s="233" t="str">
        <f>IF(AND('Mapa final'!$Y$22="Media",'Mapa final'!$AA$22="Mayor"),CONCATENATE("R3C",'Mapa final'!$O$22),"")</f>
        <v/>
      </c>
      <c r="AC28" s="234" t="str">
        <f>IF(AND('Mapa final'!$Y$23="Media",'Mapa final'!$AA$23="Mayor"),CONCATENATE("R3C",'Mapa final'!$O$23),"")</f>
        <v/>
      </c>
      <c r="AD28" s="234" t="str">
        <f>IF(AND('Mapa final'!$Y$24="Media",'Mapa final'!$AA$24="Mayor"),CONCATENATE("R3C",'Mapa final'!$O$24),"")</f>
        <v/>
      </c>
      <c r="AE28" s="234" t="str">
        <f>IF(AND('Mapa final'!$Y$25="Media",'Mapa final'!$AA$25="Mayor"),CONCATENATE("R3C",'Mapa final'!$O$25),"")</f>
        <v/>
      </c>
      <c r="AF28" s="234" t="str">
        <f>IF(AND('Mapa final'!$Y$26="Media",'Mapa final'!$AA$26="Mayor"),CONCATENATE("R3C",'Mapa final'!$O$26),"")</f>
        <v/>
      </c>
      <c r="AG28" s="235" t="str">
        <f>IF(AND('Mapa final'!$Y$27="Media",'Mapa final'!$AA$27="Mayor"),CONCATENATE("R3C",'Mapa final'!$O$27),"")</f>
        <v/>
      </c>
      <c r="AH28" s="236" t="str">
        <f>IF(AND('Mapa final'!$Y$22="Media",'Mapa final'!$AA$22="Catastrófico"),CONCATENATE("R3C",'Mapa final'!$O$22),"")</f>
        <v/>
      </c>
      <c r="AI28" s="237" t="str">
        <f>IF(AND('Mapa final'!$Y$23="Media",'Mapa final'!$AA$23="Catastrófico"),CONCATENATE("R3C",'Mapa final'!$O$23),"")</f>
        <v/>
      </c>
      <c r="AJ28" s="237" t="str">
        <f>IF(AND('Mapa final'!$Y$24="Media",'Mapa final'!$AA$24="Catastrófico"),CONCATENATE("R3C",'Mapa final'!$O$24),"")</f>
        <v/>
      </c>
      <c r="AK28" s="237" t="str">
        <f>IF(AND('Mapa final'!$Y$25="Media",'Mapa final'!$AA$25="Catastrófico"),CONCATENATE("R3C",'Mapa final'!$O$25),"")</f>
        <v/>
      </c>
      <c r="AL28" s="237" t="str">
        <f>IF(AND('Mapa final'!$Y$26="Media",'Mapa final'!$AA$26="Catastrófico"),CONCATENATE("R3C",'Mapa final'!$O$26),"")</f>
        <v/>
      </c>
      <c r="AM28" s="238" t="str">
        <f>IF(AND('Mapa final'!$Y$27="Media",'Mapa final'!$AA$27="Catastrófico"),CONCATENATE("R3C",'Mapa final'!$O$27),"")</f>
        <v/>
      </c>
      <c r="AN28" s="14"/>
      <c r="AO28" s="787"/>
      <c r="AP28" s="788"/>
      <c r="AQ28" s="788"/>
      <c r="AR28" s="788"/>
      <c r="AS28" s="788"/>
      <c r="AT28" s="789"/>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670"/>
      <c r="C29" s="670"/>
      <c r="D29" s="671"/>
      <c r="E29" s="759"/>
      <c r="F29" s="760"/>
      <c r="G29" s="760"/>
      <c r="H29" s="760"/>
      <c r="I29" s="761"/>
      <c r="J29" s="248" t="str">
        <f>IF(AND('Mapa final'!$Y$28="Media",'Mapa final'!$AA$28="Leve"),CONCATENATE("R4C",'Mapa final'!$O$28),"")</f>
        <v/>
      </c>
      <c r="K29" s="249" t="str">
        <f>IF(AND('Mapa final'!$Y$29="Media",'Mapa final'!$AA$29="Leve"),CONCATENATE("R4C",'Mapa final'!$O$29),"")</f>
        <v/>
      </c>
      <c r="L29" s="249" t="str">
        <f>IF(AND('Mapa final'!$Y$30="Media",'Mapa final'!$AA$30="Leve"),CONCATENATE("R4C",'Mapa final'!$O$30),"")</f>
        <v/>
      </c>
      <c r="M29" s="249" t="str">
        <f>IF(AND('Mapa final'!$Y$31="Media",'Mapa final'!$AA$31="Leve"),CONCATENATE("R4C",'Mapa final'!$O$31),"")</f>
        <v/>
      </c>
      <c r="N29" s="249" t="str">
        <f>IF(AND('Mapa final'!$Y$32="Media",'Mapa final'!$AA$32="Leve"),CONCATENATE("R4C",'Mapa final'!$O$32),"")</f>
        <v/>
      </c>
      <c r="O29" s="250" t="str">
        <f>IF(AND('Mapa final'!$Y$33="Media",'Mapa final'!$AA$33="Leve"),CONCATENATE("R4C",'Mapa final'!$O$33),"")</f>
        <v/>
      </c>
      <c r="P29" s="248" t="str">
        <f>IF(AND('Mapa final'!$Y$28="Media",'Mapa final'!$AA$28="Menor"),CONCATENATE("R4C",'Mapa final'!$O$28),"")</f>
        <v/>
      </c>
      <c r="Q29" s="249" t="str">
        <f>IF(AND('Mapa final'!$Y$29="Media",'Mapa final'!$AA$29="Menor"),CONCATENATE("R4C",'Mapa final'!$O$29),"")</f>
        <v/>
      </c>
      <c r="R29" s="249" t="str">
        <f>IF(AND('Mapa final'!$Y$30="Media",'Mapa final'!$AA$30="Menor"),CONCATENATE("R4C",'Mapa final'!$O$30),"")</f>
        <v/>
      </c>
      <c r="S29" s="249" t="str">
        <f>IF(AND('Mapa final'!$Y$31="Media",'Mapa final'!$AA$31="Menor"),CONCATENATE("R4C",'Mapa final'!$O$31),"")</f>
        <v/>
      </c>
      <c r="T29" s="249" t="str">
        <f>IF(AND('Mapa final'!$Y$32="Media",'Mapa final'!$AA$32="Menor"),CONCATENATE("R4C",'Mapa final'!$O$32),"")</f>
        <v/>
      </c>
      <c r="U29" s="250" t="str">
        <f>IF(AND('Mapa final'!$Y$33="Media",'Mapa final'!$AA$33="Menor"),CONCATENATE("R4C",'Mapa final'!$O$33),"")</f>
        <v/>
      </c>
      <c r="V29" s="248" t="str">
        <f>IF(AND('Mapa final'!$Y$28="Media",'Mapa final'!$AA$28="Moderado"),CONCATENATE("R4C",'Mapa final'!$O$28),"")</f>
        <v/>
      </c>
      <c r="W29" s="249" t="str">
        <f>IF(AND('Mapa final'!$Y$29="Media",'Mapa final'!$AA$29="Moderado"),CONCATENATE("R4C",'Mapa final'!$O$29),"")</f>
        <v/>
      </c>
      <c r="X29" s="249" t="str">
        <f>IF(AND('Mapa final'!$Y$30="Media",'Mapa final'!$AA$30="Moderado"),CONCATENATE("R4C",'Mapa final'!$O$30),"")</f>
        <v/>
      </c>
      <c r="Y29" s="249" t="str">
        <f>IF(AND('Mapa final'!$Y$31="Media",'Mapa final'!$AA$31="Moderado"),CONCATENATE("R4C",'Mapa final'!$O$31),"")</f>
        <v/>
      </c>
      <c r="Z29" s="249" t="str">
        <f>IF(AND('Mapa final'!$Y$32="Media",'Mapa final'!$AA$32="Moderado"),CONCATENATE("R4C",'Mapa final'!$O$32),"")</f>
        <v/>
      </c>
      <c r="AA29" s="250" t="str">
        <f>IF(AND('Mapa final'!$Y$33="Media",'Mapa final'!$AA$33="Moderado"),CONCATENATE("R4C",'Mapa final'!$O$33),"")</f>
        <v/>
      </c>
      <c r="AB29" s="233" t="str">
        <f>IF(AND('Mapa final'!$Y$28="Media",'Mapa final'!$AA$28="Mayor"),CONCATENATE("R4C",'Mapa final'!$O$28),"")</f>
        <v/>
      </c>
      <c r="AC29" s="234" t="str">
        <f>IF(AND('Mapa final'!$Y$29="Media",'Mapa final'!$AA$29="Mayor"),CONCATENATE("R4C",'Mapa final'!$O$29),"")</f>
        <v/>
      </c>
      <c r="AD29" s="234" t="str">
        <f>IF(AND('Mapa final'!$Y$30="Media",'Mapa final'!$AA$30="Mayor"),CONCATENATE("R4C",'Mapa final'!$O$30),"")</f>
        <v/>
      </c>
      <c r="AE29" s="234" t="str">
        <f>IF(AND('Mapa final'!$Y$31="Media",'Mapa final'!$AA$31="Mayor"),CONCATENATE("R4C",'Mapa final'!$O$31),"")</f>
        <v/>
      </c>
      <c r="AF29" s="234" t="str">
        <f>IF(AND('Mapa final'!$Y$32="Media",'Mapa final'!$AA$32="Mayor"),CONCATENATE("R4C",'Mapa final'!$O$32),"")</f>
        <v/>
      </c>
      <c r="AG29" s="235" t="str">
        <f>IF(AND('Mapa final'!$Y$33="Media",'Mapa final'!$AA$33="Mayor"),CONCATENATE("R4C",'Mapa final'!$O$33),"")</f>
        <v/>
      </c>
      <c r="AH29" s="236" t="str">
        <f>IF(AND('Mapa final'!$Y$28="Media",'Mapa final'!$AA$28="Catastrófico"),CONCATENATE("R4C",'Mapa final'!$O$28),"")</f>
        <v/>
      </c>
      <c r="AI29" s="237" t="str">
        <f>IF(AND('Mapa final'!$Y$29="Media",'Mapa final'!$AA$29="Catastrófico"),CONCATENATE("R4C",'Mapa final'!$O$29),"")</f>
        <v/>
      </c>
      <c r="AJ29" s="237" t="str">
        <f>IF(AND('Mapa final'!$Y$30="Media",'Mapa final'!$AA$30="Catastrófico"),CONCATENATE("R4C",'Mapa final'!$O$30),"")</f>
        <v/>
      </c>
      <c r="AK29" s="237" t="str">
        <f>IF(AND('Mapa final'!$Y$31="Media",'Mapa final'!$AA$31="Catastrófico"),CONCATENATE("R4C",'Mapa final'!$O$31),"")</f>
        <v/>
      </c>
      <c r="AL29" s="237" t="str">
        <f>IF(AND('Mapa final'!$Y$32="Media",'Mapa final'!$AA$32="Catastrófico"),CONCATENATE("R4C",'Mapa final'!$O$32),"")</f>
        <v/>
      </c>
      <c r="AM29" s="238" t="str">
        <f>IF(AND('Mapa final'!$Y$33="Media",'Mapa final'!$AA$33="Catastrófico"),CONCATENATE("R4C",'Mapa final'!$O$33),"")</f>
        <v/>
      </c>
      <c r="AN29" s="14"/>
      <c r="AO29" s="787"/>
      <c r="AP29" s="788"/>
      <c r="AQ29" s="788"/>
      <c r="AR29" s="788"/>
      <c r="AS29" s="788"/>
      <c r="AT29" s="789"/>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670"/>
      <c r="C30" s="670"/>
      <c r="D30" s="671"/>
      <c r="E30" s="759"/>
      <c r="F30" s="760"/>
      <c r="G30" s="760"/>
      <c r="H30" s="760"/>
      <c r="I30" s="761"/>
      <c r="J30" s="248" t="str">
        <f>IF(AND('Mapa final'!$Y$34="Media",'Mapa final'!$AA$34="Leve"),CONCATENATE("R5C",'Mapa final'!$O$34),"")</f>
        <v/>
      </c>
      <c r="K30" s="249" t="str">
        <f>IF(AND('Mapa final'!$Y$35="Media",'Mapa final'!$AA$35="Leve"),CONCATENATE("R5C",'Mapa final'!$O$35),"")</f>
        <v/>
      </c>
      <c r="L30" s="249" t="str">
        <f>IF(AND('Mapa final'!$Y$36="Media",'Mapa final'!$AA$36="Leve"),CONCATENATE("R5C",'Mapa final'!$O$36),"")</f>
        <v/>
      </c>
      <c r="M30" s="249" t="str">
        <f>IF(AND('Mapa final'!$Y$37="Media",'Mapa final'!$AA$37="Leve"),CONCATENATE("R5C",'Mapa final'!$O$37),"")</f>
        <v/>
      </c>
      <c r="N30" s="249" t="str">
        <f>IF(AND('Mapa final'!$Y$38="Media",'Mapa final'!$AA$38="Leve"),CONCATENATE("R5C",'Mapa final'!$O$38),"")</f>
        <v/>
      </c>
      <c r="O30" s="250" t="str">
        <f>IF(AND('Mapa final'!$Y$39="Media",'Mapa final'!$AA$39="Leve"),CONCATENATE("R5C",'Mapa final'!$O$39),"")</f>
        <v/>
      </c>
      <c r="P30" s="248" t="str">
        <f>IF(AND('Mapa final'!$Y$34="Media",'Mapa final'!$AA$34="Menor"),CONCATENATE("R5C",'Mapa final'!$O$34),"")</f>
        <v/>
      </c>
      <c r="Q30" s="249" t="str">
        <f>IF(AND('Mapa final'!$Y$35="Media",'Mapa final'!$AA$35="Menor"),CONCATENATE("R5C",'Mapa final'!$O$35),"")</f>
        <v/>
      </c>
      <c r="R30" s="249" t="str">
        <f>IF(AND('Mapa final'!$Y$36="Media",'Mapa final'!$AA$36="Menor"),CONCATENATE("R5C",'Mapa final'!$O$36),"")</f>
        <v/>
      </c>
      <c r="S30" s="249" t="str">
        <f>IF(AND('Mapa final'!$Y$37="Media",'Mapa final'!$AA$37="Menor"),CONCATENATE("R5C",'Mapa final'!$O$37),"")</f>
        <v/>
      </c>
      <c r="T30" s="249" t="str">
        <f>IF(AND('Mapa final'!$Y$38="Media",'Mapa final'!$AA$38="Menor"),CONCATENATE("R5C",'Mapa final'!$O$38),"")</f>
        <v/>
      </c>
      <c r="U30" s="250" t="str">
        <f>IF(AND('Mapa final'!$Y$39="Media",'Mapa final'!$AA$39="Menor"),CONCATENATE("R5C",'Mapa final'!$O$39),"")</f>
        <v/>
      </c>
      <c r="V30" s="248" t="str">
        <f>IF(AND('Mapa final'!$Y$34="Media",'Mapa final'!$AA$34="Moderado"),CONCATENATE("R5C",'Mapa final'!$O$34),"")</f>
        <v/>
      </c>
      <c r="W30" s="249" t="str">
        <f>IF(AND('Mapa final'!$Y$35="Media",'Mapa final'!$AA$35="Moderado"),CONCATENATE("R5C",'Mapa final'!$O$35),"")</f>
        <v/>
      </c>
      <c r="X30" s="249" t="str">
        <f>IF(AND('Mapa final'!$Y$36="Media",'Mapa final'!$AA$36="Moderado"),CONCATENATE("R5C",'Mapa final'!$O$36),"")</f>
        <v/>
      </c>
      <c r="Y30" s="249" t="str">
        <f>IF(AND('Mapa final'!$Y$37="Media",'Mapa final'!$AA$37="Moderado"),CONCATENATE("R5C",'Mapa final'!$O$37),"")</f>
        <v/>
      </c>
      <c r="Z30" s="249" t="str">
        <f>IF(AND('Mapa final'!$Y$38="Media",'Mapa final'!$AA$38="Moderado"),CONCATENATE("R5C",'Mapa final'!$O$38),"")</f>
        <v/>
      </c>
      <c r="AA30" s="250" t="str">
        <f>IF(AND('Mapa final'!$Y$39="Media",'Mapa final'!$AA$39="Moderado"),CONCATENATE("R5C",'Mapa final'!$O$39),"")</f>
        <v/>
      </c>
      <c r="AB30" s="233" t="str">
        <f>IF(AND('Mapa final'!$Y$34="Media",'Mapa final'!$AA$34="Mayor"),CONCATENATE("R5C",'Mapa final'!$O$34),"")</f>
        <v/>
      </c>
      <c r="AC30" s="234" t="str">
        <f>IF(AND('Mapa final'!$Y$35="Media",'Mapa final'!$AA$35="Mayor"),CONCATENATE("R5C",'Mapa final'!$O$35),"")</f>
        <v/>
      </c>
      <c r="AD30" s="234" t="str">
        <f>IF(AND('Mapa final'!$Y$36="Media",'Mapa final'!$AA$36="Mayor"),CONCATENATE("R5C",'Mapa final'!$O$36),"")</f>
        <v/>
      </c>
      <c r="AE30" s="234" t="str">
        <f>IF(AND('Mapa final'!$Y$37="Media",'Mapa final'!$AA$37="Mayor"),CONCATENATE("R5C",'Mapa final'!$O$37),"")</f>
        <v/>
      </c>
      <c r="AF30" s="234" t="str">
        <f>IF(AND('Mapa final'!$Y$38="Media",'Mapa final'!$AA$38="Mayor"),CONCATENATE("R5C",'Mapa final'!$O$38),"")</f>
        <v/>
      </c>
      <c r="AG30" s="235" t="str">
        <f>IF(AND('Mapa final'!$Y$39="Media",'Mapa final'!$AA$39="Mayor"),CONCATENATE("R5C",'Mapa final'!$O$39),"")</f>
        <v/>
      </c>
      <c r="AH30" s="236" t="str">
        <f>IF(AND('Mapa final'!$Y$34="Media",'Mapa final'!$AA$34="Catastrófico"),CONCATENATE("R5C",'Mapa final'!$O$34),"")</f>
        <v/>
      </c>
      <c r="AI30" s="237" t="str">
        <f>IF(AND('Mapa final'!$Y$35="Media",'Mapa final'!$AA$35="Catastrófico"),CONCATENATE("R5C",'Mapa final'!$O$35),"")</f>
        <v/>
      </c>
      <c r="AJ30" s="237" t="str">
        <f>IF(AND('Mapa final'!$Y$36="Media",'Mapa final'!$AA$36="Catastrófico"),CONCATENATE("R5C",'Mapa final'!$O$36),"")</f>
        <v/>
      </c>
      <c r="AK30" s="237" t="str">
        <f>IF(AND('Mapa final'!$Y$37="Media",'Mapa final'!$AA$37="Catastrófico"),CONCATENATE("R5C",'Mapa final'!$O$37),"")</f>
        <v/>
      </c>
      <c r="AL30" s="237" t="str">
        <f>IF(AND('Mapa final'!$Y$38="Media",'Mapa final'!$AA$38="Catastrófico"),CONCATENATE("R5C",'Mapa final'!$O$38),"")</f>
        <v/>
      </c>
      <c r="AM30" s="238" t="str">
        <f>IF(AND('Mapa final'!$Y$39="Media",'Mapa final'!$AA$39="Catastrófico"),CONCATENATE("R5C",'Mapa final'!$O$39),"")</f>
        <v/>
      </c>
      <c r="AN30" s="14"/>
      <c r="AO30" s="787"/>
      <c r="AP30" s="788"/>
      <c r="AQ30" s="788"/>
      <c r="AR30" s="788"/>
      <c r="AS30" s="788"/>
      <c r="AT30" s="789"/>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670"/>
      <c r="C31" s="670"/>
      <c r="D31" s="671"/>
      <c r="E31" s="759"/>
      <c r="F31" s="760"/>
      <c r="G31" s="760"/>
      <c r="H31" s="760"/>
      <c r="I31" s="761"/>
      <c r="J31" s="248" t="str">
        <f>IF(AND('Mapa final'!$Y$40="Media",'Mapa final'!$AA$40="Leve"),CONCATENATE("R6C",'Mapa final'!$O$40),"")</f>
        <v/>
      </c>
      <c r="K31" s="249" t="str">
        <f>IF(AND('Mapa final'!$Y$41="Media",'Mapa final'!$AA$41="Leve"),CONCATENATE("R6C",'Mapa final'!$O$41),"")</f>
        <v/>
      </c>
      <c r="L31" s="249" t="str">
        <f>IF(AND('Mapa final'!$Y$42="Media",'Mapa final'!$AA$42="Leve"),CONCATENATE("R6C",'Mapa final'!$O$42),"")</f>
        <v/>
      </c>
      <c r="M31" s="249" t="str">
        <f>IF(AND('Mapa final'!$Y$43="Media",'Mapa final'!$AA$43="Leve"),CONCATENATE("R6C",'Mapa final'!$O$43),"")</f>
        <v/>
      </c>
      <c r="N31" s="249" t="str">
        <f>IF(AND('Mapa final'!$Y$44="Media",'Mapa final'!$AA$44="Leve"),CONCATENATE("R6C",'Mapa final'!$O$44),"")</f>
        <v/>
      </c>
      <c r="O31" s="250" t="str">
        <f>IF(AND('Mapa final'!$Y$45="Media",'Mapa final'!$AA$45="Leve"),CONCATENATE("R6C",'Mapa final'!$O$45),"")</f>
        <v/>
      </c>
      <c r="P31" s="248" t="str">
        <f>IF(AND('Mapa final'!$Y$40="Media",'Mapa final'!$AA$40="Menor"),CONCATENATE("R6C",'Mapa final'!$O$40),"")</f>
        <v/>
      </c>
      <c r="Q31" s="249" t="str">
        <f>IF(AND('Mapa final'!$Y$41="Media",'Mapa final'!$AA$41="Menor"),CONCATENATE("R6C",'Mapa final'!$O$41),"")</f>
        <v/>
      </c>
      <c r="R31" s="249" t="str">
        <f>IF(AND('Mapa final'!$Y$42="Media",'Mapa final'!$AA$42="Menor"),CONCATENATE("R6C",'Mapa final'!$O$42),"")</f>
        <v/>
      </c>
      <c r="S31" s="249" t="str">
        <f>IF(AND('Mapa final'!$Y$43="Media",'Mapa final'!$AA$43="Menor"),CONCATENATE("R6C",'Mapa final'!$O$43),"")</f>
        <v/>
      </c>
      <c r="T31" s="249" t="str">
        <f>IF(AND('Mapa final'!$Y$44="Media",'Mapa final'!$AA$44="Menor"),CONCATENATE("R6C",'Mapa final'!$O$44),"")</f>
        <v/>
      </c>
      <c r="U31" s="250" t="str">
        <f>IF(AND('Mapa final'!$Y$45="Media",'Mapa final'!$AA$45="Menor"),CONCATENATE("R6C",'Mapa final'!$O$45),"")</f>
        <v/>
      </c>
      <c r="V31" s="248" t="str">
        <f>IF(AND('Mapa final'!$Y$40="Media",'Mapa final'!$AA$40="Moderado"),CONCATENATE("R6C",'Mapa final'!$O$40),"")</f>
        <v/>
      </c>
      <c r="W31" s="249" t="str">
        <f>IF(AND('Mapa final'!$Y$41="Media",'Mapa final'!$AA$41="Moderado"),CONCATENATE("R6C",'Mapa final'!$O$41),"")</f>
        <v/>
      </c>
      <c r="X31" s="249" t="str">
        <f>IF(AND('Mapa final'!$Y$42="Media",'Mapa final'!$AA$42="Moderado"),CONCATENATE("R6C",'Mapa final'!$O$42),"")</f>
        <v/>
      </c>
      <c r="Y31" s="249" t="str">
        <f>IF(AND('Mapa final'!$Y$43="Media",'Mapa final'!$AA$43="Moderado"),CONCATENATE("R6C",'Mapa final'!$O$43),"")</f>
        <v/>
      </c>
      <c r="Z31" s="249" t="str">
        <f>IF(AND('Mapa final'!$Y$44="Media",'Mapa final'!$AA$44="Moderado"),CONCATENATE("R6C",'Mapa final'!$O$44),"")</f>
        <v/>
      </c>
      <c r="AA31" s="250" t="str">
        <f>IF(AND('Mapa final'!$Y$45="Media",'Mapa final'!$AA$45="Moderado"),CONCATENATE("R6C",'Mapa final'!$O$45),"")</f>
        <v/>
      </c>
      <c r="AB31" s="233" t="str">
        <f>IF(AND('Mapa final'!$Y$40="Media",'Mapa final'!$AA$40="Mayor"),CONCATENATE("R6C",'Mapa final'!$O$40),"")</f>
        <v/>
      </c>
      <c r="AC31" s="234" t="str">
        <f>IF(AND('Mapa final'!$Y$41="Media",'Mapa final'!$AA$41="Mayor"),CONCATENATE("R6C",'Mapa final'!$O$41),"")</f>
        <v/>
      </c>
      <c r="AD31" s="234" t="str">
        <f>IF(AND('Mapa final'!$Y$42="Media",'Mapa final'!$AA$42="Mayor"),CONCATENATE("R6C",'Mapa final'!$O$42),"")</f>
        <v/>
      </c>
      <c r="AE31" s="234" t="str">
        <f>IF(AND('Mapa final'!$Y$43="Media",'Mapa final'!$AA$43="Mayor"),CONCATENATE("R6C",'Mapa final'!$O$43),"")</f>
        <v/>
      </c>
      <c r="AF31" s="234" t="str">
        <f>IF(AND('Mapa final'!$Y$44="Media",'Mapa final'!$AA$44="Mayor"),CONCATENATE("R6C",'Mapa final'!$O$44),"")</f>
        <v/>
      </c>
      <c r="AG31" s="235" t="str">
        <f>IF(AND('Mapa final'!$Y$45="Media",'Mapa final'!$AA$45="Mayor"),CONCATENATE("R6C",'Mapa final'!$O$45),"")</f>
        <v/>
      </c>
      <c r="AH31" s="236" t="str">
        <f>IF(AND('Mapa final'!$Y$40="Media",'Mapa final'!$AA$40="Catastrófico"),CONCATENATE("R6C",'Mapa final'!$O$40),"")</f>
        <v/>
      </c>
      <c r="AI31" s="237" t="str">
        <f>IF(AND('Mapa final'!$Y$41="Media",'Mapa final'!$AA$41="Catastrófico"),CONCATENATE("R6C",'Mapa final'!$O$41),"")</f>
        <v/>
      </c>
      <c r="AJ31" s="237" t="str">
        <f>IF(AND('Mapa final'!$Y$42="Media",'Mapa final'!$AA$42="Catastrófico"),CONCATENATE("R6C",'Mapa final'!$O$42),"")</f>
        <v/>
      </c>
      <c r="AK31" s="237" t="str">
        <f>IF(AND('Mapa final'!$Y$43="Media",'Mapa final'!$AA$43="Catastrófico"),CONCATENATE("R6C",'Mapa final'!$O$43),"")</f>
        <v/>
      </c>
      <c r="AL31" s="237" t="str">
        <f>IF(AND('Mapa final'!$Y$44="Media",'Mapa final'!$AA$44="Catastrófico"),CONCATENATE("R6C",'Mapa final'!$O$44),"")</f>
        <v/>
      </c>
      <c r="AM31" s="238" t="str">
        <f>IF(AND('Mapa final'!$Y$45="Media",'Mapa final'!$AA$45="Catastrófico"),CONCATENATE("R6C",'Mapa final'!$O$45),"")</f>
        <v/>
      </c>
      <c r="AN31" s="14"/>
      <c r="AO31" s="787"/>
      <c r="AP31" s="788"/>
      <c r="AQ31" s="788"/>
      <c r="AR31" s="788"/>
      <c r="AS31" s="788"/>
      <c r="AT31" s="789"/>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670"/>
      <c r="C32" s="670"/>
      <c r="D32" s="671"/>
      <c r="E32" s="759"/>
      <c r="F32" s="760"/>
      <c r="G32" s="760"/>
      <c r="H32" s="760"/>
      <c r="I32" s="761"/>
      <c r="J32" s="248" t="str">
        <f>IF(AND('Mapa final'!$Y$46="Media",'Mapa final'!$AA$46="Leve"),CONCATENATE("R7C",'Mapa final'!$O$46),"")</f>
        <v/>
      </c>
      <c r="K32" s="249" t="str">
        <f>IF(AND('Mapa final'!$Y$47="Media",'Mapa final'!$AA$47="Leve"),CONCATENATE("R7C",'Mapa final'!$O$47),"")</f>
        <v/>
      </c>
      <c r="L32" s="249" t="str">
        <f>IF(AND('Mapa final'!$Y$48="Media",'Mapa final'!$AA$48="Leve"),CONCATENATE("R7C",'Mapa final'!$O$48),"")</f>
        <v/>
      </c>
      <c r="M32" s="249" t="str">
        <f>IF(AND('Mapa final'!$Y$49="Media",'Mapa final'!$AA$49="Leve"),CONCATENATE("R7C",'Mapa final'!$O$49),"")</f>
        <v/>
      </c>
      <c r="N32" s="249" t="str">
        <f>IF(AND('Mapa final'!$Y$50="Media",'Mapa final'!$AA$50="Leve"),CONCATENATE("R7C",'Mapa final'!$O$50),"")</f>
        <v/>
      </c>
      <c r="O32" s="250" t="str">
        <f>IF(AND('Mapa final'!$Y$51="Media",'Mapa final'!$AA$51="Leve"),CONCATENATE("R7C",'Mapa final'!$O$51),"")</f>
        <v/>
      </c>
      <c r="P32" s="248" t="str">
        <f>IF(AND('Mapa final'!$Y$46="Media",'Mapa final'!$AA$46="Menor"),CONCATENATE("R7C",'Mapa final'!$O$46),"")</f>
        <v/>
      </c>
      <c r="Q32" s="249" t="str">
        <f>IF(AND('Mapa final'!$Y$47="Media",'Mapa final'!$AA$47="Menor"),CONCATENATE("R7C",'Mapa final'!$O$47),"")</f>
        <v/>
      </c>
      <c r="R32" s="249" t="str">
        <f>IF(AND('Mapa final'!$Y$48="Media",'Mapa final'!$AA$48="Menor"),CONCATENATE("R7C",'Mapa final'!$O$48),"")</f>
        <v/>
      </c>
      <c r="S32" s="249" t="str">
        <f>IF(AND('Mapa final'!$Y$49="Media",'Mapa final'!$AA$49="Menor"),CONCATENATE("R7C",'Mapa final'!$O$49),"")</f>
        <v/>
      </c>
      <c r="T32" s="249" t="str">
        <f>IF(AND('Mapa final'!$Y$50="Media",'Mapa final'!$AA$50="Menor"),CONCATENATE("R7C",'Mapa final'!$O$50),"")</f>
        <v/>
      </c>
      <c r="U32" s="250" t="str">
        <f>IF(AND('Mapa final'!$Y$51="Media",'Mapa final'!$AA$51="Menor"),CONCATENATE("R7C",'Mapa final'!$O$51),"")</f>
        <v/>
      </c>
      <c r="V32" s="248" t="str">
        <f>IF(AND('Mapa final'!$Y$46="Media",'Mapa final'!$AA$46="Moderado"),CONCATENATE("R7C",'Mapa final'!$O$46),"")</f>
        <v/>
      </c>
      <c r="W32" s="249" t="str">
        <f>IF(AND('Mapa final'!$Y$47="Media",'Mapa final'!$AA$47="Moderado"),CONCATENATE("R7C",'Mapa final'!$O$47),"")</f>
        <v/>
      </c>
      <c r="X32" s="249" t="str">
        <f>IF(AND('Mapa final'!$Y$48="Media",'Mapa final'!$AA$48="Moderado"),CONCATENATE("R7C",'Mapa final'!$O$48),"")</f>
        <v/>
      </c>
      <c r="Y32" s="249" t="str">
        <f>IF(AND('Mapa final'!$Y$49="Media",'Mapa final'!$AA$49="Moderado"),CONCATENATE("R7C",'Mapa final'!$O$49),"")</f>
        <v/>
      </c>
      <c r="Z32" s="249" t="str">
        <f>IF(AND('Mapa final'!$Y$50="Media",'Mapa final'!$AA$50="Moderado"),CONCATENATE("R7C",'Mapa final'!$O$50),"")</f>
        <v/>
      </c>
      <c r="AA32" s="250" t="str">
        <f>IF(AND('Mapa final'!$Y$51="Media",'Mapa final'!$AA$51="Moderado"),CONCATENATE("R7C",'Mapa final'!$O$51),"")</f>
        <v/>
      </c>
      <c r="AB32" s="233" t="str">
        <f>IF(AND('Mapa final'!$Y$46="Media",'Mapa final'!$AA$46="Mayor"),CONCATENATE("R7C",'Mapa final'!$O$46),"")</f>
        <v/>
      </c>
      <c r="AC32" s="234" t="str">
        <f>IF(AND('Mapa final'!$Y$47="Media",'Mapa final'!$AA$47="Mayor"),CONCATENATE("R7C",'Mapa final'!$O$47),"")</f>
        <v/>
      </c>
      <c r="AD32" s="234" t="str">
        <f>IF(AND('Mapa final'!$Y$48="Media",'Mapa final'!$AA$48="Mayor"),CONCATENATE("R7C",'Mapa final'!$O$48),"")</f>
        <v/>
      </c>
      <c r="AE32" s="234" t="str">
        <f>IF(AND('Mapa final'!$Y$49="Media",'Mapa final'!$AA$49="Mayor"),CONCATENATE("R7C",'Mapa final'!$O$49),"")</f>
        <v/>
      </c>
      <c r="AF32" s="234" t="str">
        <f>IF(AND('Mapa final'!$Y$50="Media",'Mapa final'!$AA$50="Mayor"),CONCATENATE("R7C",'Mapa final'!$O$50),"")</f>
        <v/>
      </c>
      <c r="AG32" s="235" t="str">
        <f>IF(AND('Mapa final'!$Y$51="Media",'Mapa final'!$AA$51="Mayor"),CONCATENATE("R7C",'Mapa final'!$O$51),"")</f>
        <v/>
      </c>
      <c r="AH32" s="236" t="str">
        <f>IF(AND('Mapa final'!$Y$46="Media",'Mapa final'!$AA$46="Catastrófico"),CONCATENATE("R7C",'Mapa final'!$O$46),"")</f>
        <v/>
      </c>
      <c r="AI32" s="237" t="str">
        <f>IF(AND('Mapa final'!$Y$47="Media",'Mapa final'!$AA$47="Catastrófico"),CONCATENATE("R7C",'Mapa final'!$O$47),"")</f>
        <v/>
      </c>
      <c r="AJ32" s="237" t="str">
        <f>IF(AND('Mapa final'!$Y$48="Media",'Mapa final'!$AA$48="Catastrófico"),CONCATENATE("R7C",'Mapa final'!$O$48),"")</f>
        <v/>
      </c>
      <c r="AK32" s="237" t="str">
        <f>IF(AND('Mapa final'!$Y$49="Media",'Mapa final'!$AA$49="Catastrófico"),CONCATENATE("R7C",'Mapa final'!$O$49),"")</f>
        <v/>
      </c>
      <c r="AL32" s="237" t="str">
        <f>IF(AND('Mapa final'!$Y$50="Media",'Mapa final'!$AA$50="Catastrófico"),CONCATENATE("R7C",'Mapa final'!$O$50),"")</f>
        <v/>
      </c>
      <c r="AM32" s="238" t="str">
        <f>IF(AND('Mapa final'!$Y$51="Media",'Mapa final'!$AA$51="Catastrófico"),CONCATENATE("R7C",'Mapa final'!$O$51),"")</f>
        <v/>
      </c>
      <c r="AN32" s="14"/>
      <c r="AO32" s="787"/>
      <c r="AP32" s="788"/>
      <c r="AQ32" s="788"/>
      <c r="AR32" s="788"/>
      <c r="AS32" s="788"/>
      <c r="AT32" s="789"/>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670"/>
      <c r="C33" s="670"/>
      <c r="D33" s="671"/>
      <c r="E33" s="759"/>
      <c r="F33" s="760"/>
      <c r="G33" s="760"/>
      <c r="H33" s="760"/>
      <c r="I33" s="761"/>
      <c r="J33" s="248" t="str">
        <f>IF(AND('Mapa final'!$Y$52="Media",'Mapa final'!$AA$52="Leve"),CONCATENATE("R8C",'Mapa final'!$O$52),"")</f>
        <v/>
      </c>
      <c r="K33" s="249" t="str">
        <f>IF(AND('Mapa final'!$Y$53="Media",'Mapa final'!$AA$53="Leve"),CONCATENATE("R8C",'Mapa final'!$O$53),"")</f>
        <v/>
      </c>
      <c r="L33" s="249" t="str">
        <f>IF(AND('Mapa final'!$Y$54="Media",'Mapa final'!$AA$54="Leve"),CONCATENATE("R8C",'Mapa final'!$O$54),"")</f>
        <v/>
      </c>
      <c r="M33" s="249" t="str">
        <f>IF(AND('Mapa final'!$Y$55="Media",'Mapa final'!$AA$55="Leve"),CONCATENATE("R8C",'Mapa final'!$O$55),"")</f>
        <v/>
      </c>
      <c r="N33" s="249" t="str">
        <f>IF(AND('Mapa final'!$Y$56="Media",'Mapa final'!$AA$56="Leve"),CONCATENATE("R8C",'Mapa final'!$O$56),"")</f>
        <v/>
      </c>
      <c r="O33" s="250" t="str">
        <f>IF(AND('Mapa final'!$Y$57="Media",'Mapa final'!$AA$57="Leve"),CONCATENATE("R8C",'Mapa final'!$O$57),"")</f>
        <v/>
      </c>
      <c r="P33" s="248" t="str">
        <f>IF(AND('Mapa final'!$Y$52="Media",'Mapa final'!$AA$52="Menor"),CONCATENATE("R8C",'Mapa final'!$O$52),"")</f>
        <v/>
      </c>
      <c r="Q33" s="249" t="str">
        <f>IF(AND('Mapa final'!$Y$53="Media",'Mapa final'!$AA$53="Menor"),CONCATENATE("R8C",'Mapa final'!$O$53),"")</f>
        <v/>
      </c>
      <c r="R33" s="249" t="str">
        <f>IF(AND('Mapa final'!$Y$54="Media",'Mapa final'!$AA$54="Menor"),CONCATENATE("R8C",'Mapa final'!$O$54),"")</f>
        <v/>
      </c>
      <c r="S33" s="249" t="str">
        <f>IF(AND('Mapa final'!$Y$55="Media",'Mapa final'!$AA$55="Menor"),CONCATENATE("R8C",'Mapa final'!$O$55),"")</f>
        <v/>
      </c>
      <c r="T33" s="249" t="str">
        <f>IF(AND('Mapa final'!$Y$56="Media",'Mapa final'!$AA$56="Menor"),CONCATENATE("R8C",'Mapa final'!$O$56),"")</f>
        <v/>
      </c>
      <c r="U33" s="250" t="str">
        <f>IF(AND('Mapa final'!$Y$57="Media",'Mapa final'!$AA$57="Menor"),CONCATENATE("R8C",'Mapa final'!$O$57),"")</f>
        <v/>
      </c>
      <c r="V33" s="248" t="str">
        <f>IF(AND('Mapa final'!$Y$52="Media",'Mapa final'!$AA$52="Moderado"),CONCATENATE("R8C",'Mapa final'!$O$52),"")</f>
        <v/>
      </c>
      <c r="W33" s="249" t="str">
        <f>IF(AND('Mapa final'!$Y$53="Media",'Mapa final'!$AA$53="Moderado"),CONCATENATE("R8C",'Mapa final'!$O$53),"")</f>
        <v/>
      </c>
      <c r="X33" s="249" t="str">
        <f>IF(AND('Mapa final'!$Y$54="Media",'Mapa final'!$AA$54="Moderado"),CONCATENATE("R8C",'Mapa final'!$O$54),"")</f>
        <v/>
      </c>
      <c r="Y33" s="249" t="str">
        <f>IF(AND('Mapa final'!$Y$55="Media",'Mapa final'!$AA$55="Moderado"),CONCATENATE("R8C",'Mapa final'!$O$55),"")</f>
        <v/>
      </c>
      <c r="Z33" s="249" t="str">
        <f>IF(AND('Mapa final'!$Y$56="Media",'Mapa final'!$AA$56="Moderado"),CONCATENATE("R8C",'Mapa final'!$O$56),"")</f>
        <v/>
      </c>
      <c r="AA33" s="250" t="str">
        <f>IF(AND('Mapa final'!$Y$57="Media",'Mapa final'!$AA$57="Moderado"),CONCATENATE("R8C",'Mapa final'!$O$57),"")</f>
        <v/>
      </c>
      <c r="AB33" s="233" t="str">
        <f>IF(AND('Mapa final'!$Y$52="Media",'Mapa final'!$AA$52="Mayor"),CONCATENATE("R8C",'Mapa final'!$O$52),"")</f>
        <v/>
      </c>
      <c r="AC33" s="234" t="str">
        <f>IF(AND('Mapa final'!$Y$53="Media",'Mapa final'!$AA$53="Mayor"),CONCATENATE("R8C",'Mapa final'!$O$53),"")</f>
        <v/>
      </c>
      <c r="AD33" s="234" t="str">
        <f>IF(AND('Mapa final'!$Y$54="Media",'Mapa final'!$AA$54="Mayor"),CONCATENATE("R8C",'Mapa final'!$O$54),"")</f>
        <v/>
      </c>
      <c r="AE33" s="234" t="str">
        <f>IF(AND('Mapa final'!$Y$55="Media",'Mapa final'!$AA$55="Mayor"),CONCATENATE("R8C",'Mapa final'!$O$55),"")</f>
        <v/>
      </c>
      <c r="AF33" s="234" t="str">
        <f>IF(AND('Mapa final'!$Y$56="Media",'Mapa final'!$AA$56="Mayor"),CONCATENATE("R8C",'Mapa final'!$O$56),"")</f>
        <v/>
      </c>
      <c r="AG33" s="235" t="str">
        <f>IF(AND('Mapa final'!$Y$57="Media",'Mapa final'!$AA$57="Mayor"),CONCATENATE("R8C",'Mapa final'!$O$57),"")</f>
        <v/>
      </c>
      <c r="AH33" s="236" t="str">
        <f>IF(AND('Mapa final'!$Y$52="Media",'Mapa final'!$AA$52="Catastrófico"),CONCATENATE("R8C",'Mapa final'!$O$52),"")</f>
        <v/>
      </c>
      <c r="AI33" s="237" t="str">
        <f>IF(AND('Mapa final'!$Y$53="Media",'Mapa final'!$AA$53="Catastrófico"),CONCATENATE("R8C",'Mapa final'!$O$53),"")</f>
        <v/>
      </c>
      <c r="AJ33" s="237" t="str">
        <f>IF(AND('Mapa final'!$Y$54="Media",'Mapa final'!$AA$54="Catastrófico"),CONCATENATE("R8C",'Mapa final'!$O$54),"")</f>
        <v/>
      </c>
      <c r="AK33" s="237" t="str">
        <f>IF(AND('Mapa final'!$Y$55="Media",'Mapa final'!$AA$55="Catastrófico"),CONCATENATE("R8C",'Mapa final'!$O$55),"")</f>
        <v/>
      </c>
      <c r="AL33" s="237" t="str">
        <f>IF(AND('Mapa final'!$Y$56="Media",'Mapa final'!$AA$56="Catastrófico"),CONCATENATE("R8C",'Mapa final'!$O$56),"")</f>
        <v/>
      </c>
      <c r="AM33" s="238" t="str">
        <f>IF(AND('Mapa final'!$Y$57="Media",'Mapa final'!$AA$57="Catastrófico"),CONCATENATE("R8C",'Mapa final'!$O$57),"")</f>
        <v/>
      </c>
      <c r="AN33" s="14"/>
      <c r="AO33" s="787"/>
      <c r="AP33" s="788"/>
      <c r="AQ33" s="788"/>
      <c r="AR33" s="788"/>
      <c r="AS33" s="788"/>
      <c r="AT33" s="789"/>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670"/>
      <c r="C34" s="670"/>
      <c r="D34" s="671"/>
      <c r="E34" s="759"/>
      <c r="F34" s="760"/>
      <c r="G34" s="760"/>
      <c r="H34" s="760"/>
      <c r="I34" s="761"/>
      <c r="J34" s="248" t="str">
        <f>IF(AND('Mapa final'!$Y$58="Media",'Mapa final'!$AA$58="Leve"),CONCATENATE("R9C",'Mapa final'!$O$58),"")</f>
        <v/>
      </c>
      <c r="K34" s="249" t="str">
        <f>IF(AND('Mapa final'!$Y$59="Media",'Mapa final'!$AA$59="Leve"),CONCATENATE("R9C",'Mapa final'!$O$59),"")</f>
        <v/>
      </c>
      <c r="L34" s="249" t="str">
        <f>IF(AND('Mapa final'!$Y$60="Media",'Mapa final'!$AA$60="Leve"),CONCATENATE("R9C",'Mapa final'!$O$60),"")</f>
        <v/>
      </c>
      <c r="M34" s="249" t="str">
        <f>IF(AND('Mapa final'!$Y$61="Media",'Mapa final'!$AA$61="Leve"),CONCATENATE("R9C",'Mapa final'!$O$61),"")</f>
        <v/>
      </c>
      <c r="N34" s="249" t="str">
        <f>IF(AND('Mapa final'!$Y$62="Media",'Mapa final'!$AA$62="Leve"),CONCATENATE("R9C",'Mapa final'!$O$62),"")</f>
        <v/>
      </c>
      <c r="O34" s="250" t="str">
        <f>IF(AND('Mapa final'!$Y$63="Media",'Mapa final'!$AA$63="Leve"),CONCATENATE("R9C",'Mapa final'!$O$63),"")</f>
        <v/>
      </c>
      <c r="P34" s="248" t="str">
        <f>IF(AND('Mapa final'!$Y$58="Media",'Mapa final'!$AA$58="Menor"),CONCATENATE("R9C",'Mapa final'!$O$58),"")</f>
        <v/>
      </c>
      <c r="Q34" s="249" t="str">
        <f>IF(AND('Mapa final'!$Y$59="Media",'Mapa final'!$AA$59="Menor"),CONCATENATE("R9C",'Mapa final'!$O$59),"")</f>
        <v/>
      </c>
      <c r="R34" s="249" t="str">
        <f>IF(AND('Mapa final'!$Y$60="Media",'Mapa final'!$AA$60="Menor"),CONCATENATE("R9C",'Mapa final'!$O$60),"")</f>
        <v/>
      </c>
      <c r="S34" s="249" t="str">
        <f>IF(AND('Mapa final'!$Y$61="Media",'Mapa final'!$AA$61="Menor"),CONCATENATE("R9C",'Mapa final'!$O$61),"")</f>
        <v/>
      </c>
      <c r="T34" s="249" t="str">
        <f>IF(AND('Mapa final'!$Y$62="Media",'Mapa final'!$AA$62="Menor"),CONCATENATE("R9C",'Mapa final'!$O$62),"")</f>
        <v/>
      </c>
      <c r="U34" s="250" t="str">
        <f>IF(AND('Mapa final'!$Y$63="Media",'Mapa final'!$AA$63="Menor"),CONCATENATE("R9C",'Mapa final'!$O$63),"")</f>
        <v/>
      </c>
      <c r="V34" s="248" t="str">
        <f>IF(AND('Mapa final'!$Y$58="Media",'Mapa final'!$AA$58="Moderado"),CONCATENATE("R9C",'Mapa final'!$O$58),"")</f>
        <v/>
      </c>
      <c r="W34" s="249" t="str">
        <f>IF(AND('Mapa final'!$Y$59="Media",'Mapa final'!$AA$59="Moderado"),CONCATENATE("R9C",'Mapa final'!$O$59),"")</f>
        <v/>
      </c>
      <c r="X34" s="249" t="str">
        <f>IF(AND('Mapa final'!$Y$60="Media",'Mapa final'!$AA$60="Moderado"),CONCATENATE("R9C",'Mapa final'!$O$60),"")</f>
        <v/>
      </c>
      <c r="Y34" s="249" t="str">
        <f>IF(AND('Mapa final'!$Y$61="Media",'Mapa final'!$AA$61="Moderado"),CONCATENATE("R9C",'Mapa final'!$O$61),"")</f>
        <v/>
      </c>
      <c r="Z34" s="249" t="str">
        <f>IF(AND('Mapa final'!$Y$62="Media",'Mapa final'!$AA$62="Moderado"),CONCATENATE("R9C",'Mapa final'!$O$62),"")</f>
        <v/>
      </c>
      <c r="AA34" s="250" t="str">
        <f>IF(AND('Mapa final'!$Y$63="Media",'Mapa final'!$AA$63="Moderado"),CONCATENATE("R9C",'Mapa final'!$O$63),"")</f>
        <v/>
      </c>
      <c r="AB34" s="233" t="str">
        <f>IF(AND('Mapa final'!$Y$58="Media",'Mapa final'!$AA$58="Mayor"),CONCATENATE("R9C",'Mapa final'!$O$58),"")</f>
        <v/>
      </c>
      <c r="AC34" s="234" t="str">
        <f>IF(AND('Mapa final'!$Y$59="Media",'Mapa final'!$AA$59="Mayor"),CONCATENATE("R9C",'Mapa final'!$O$59),"")</f>
        <v/>
      </c>
      <c r="AD34" s="234" t="str">
        <f>IF(AND('Mapa final'!$Y$60="Media",'Mapa final'!$AA$60="Mayor"),CONCATENATE("R9C",'Mapa final'!$O$60),"")</f>
        <v/>
      </c>
      <c r="AE34" s="234" t="str">
        <f>IF(AND('Mapa final'!$Y$61="Media",'Mapa final'!$AA$61="Mayor"),CONCATENATE("R9C",'Mapa final'!$O$61),"")</f>
        <v/>
      </c>
      <c r="AF34" s="234" t="str">
        <f>IF(AND('Mapa final'!$Y$62="Media",'Mapa final'!$AA$62="Mayor"),CONCATENATE("R9C",'Mapa final'!$O$62),"")</f>
        <v/>
      </c>
      <c r="AG34" s="235" t="str">
        <f>IF(AND('Mapa final'!$Y$63="Media",'Mapa final'!$AA$63="Mayor"),CONCATENATE("R9C",'Mapa final'!$O$63),"")</f>
        <v/>
      </c>
      <c r="AH34" s="236" t="str">
        <f>IF(AND('Mapa final'!$Y$58="Media",'Mapa final'!$AA$58="Catastrófico"),CONCATENATE("R9C",'Mapa final'!$O$58),"")</f>
        <v/>
      </c>
      <c r="AI34" s="237" t="str">
        <f>IF(AND('Mapa final'!$Y$59="Media",'Mapa final'!$AA$59="Catastrófico"),CONCATENATE("R9C",'Mapa final'!$O$59),"")</f>
        <v/>
      </c>
      <c r="AJ34" s="237" t="str">
        <f>IF(AND('Mapa final'!$Y$60="Media",'Mapa final'!$AA$60="Catastrófico"),CONCATENATE("R9C",'Mapa final'!$O$60),"")</f>
        <v/>
      </c>
      <c r="AK34" s="237" t="str">
        <f>IF(AND('Mapa final'!$Y$61="Media",'Mapa final'!$AA$61="Catastrófico"),CONCATENATE("R9C",'Mapa final'!$O$61),"")</f>
        <v/>
      </c>
      <c r="AL34" s="237" t="str">
        <f>IF(AND('Mapa final'!$Y$62="Media",'Mapa final'!$AA$62="Catastrófico"),CONCATENATE("R9C",'Mapa final'!$O$62),"")</f>
        <v/>
      </c>
      <c r="AM34" s="238" t="str">
        <f>IF(AND('Mapa final'!$Y$63="Media",'Mapa final'!$AA$63="Catastrófico"),CONCATENATE("R9C",'Mapa final'!$O$63),"")</f>
        <v/>
      </c>
      <c r="AN34" s="14"/>
      <c r="AO34" s="787"/>
      <c r="AP34" s="788"/>
      <c r="AQ34" s="788"/>
      <c r="AR34" s="788"/>
      <c r="AS34" s="788"/>
      <c r="AT34" s="789"/>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670"/>
      <c r="C35" s="670"/>
      <c r="D35" s="671"/>
      <c r="E35" s="762"/>
      <c r="F35" s="763"/>
      <c r="G35" s="763"/>
      <c r="H35" s="763"/>
      <c r="I35" s="764"/>
      <c r="J35" s="248" t="str">
        <f>IF(AND('Mapa final'!$Y$64="Media",'Mapa final'!$AA$64="Leve"),CONCATENATE("R10C",'Mapa final'!$O$64),"")</f>
        <v/>
      </c>
      <c r="K35" s="249" t="str">
        <f>IF(AND('Mapa final'!$Y$65="Media",'Mapa final'!$AA$65="Leve"),CONCATENATE("R10C",'Mapa final'!$O$65),"")</f>
        <v/>
      </c>
      <c r="L35" s="249" t="str">
        <f>IF(AND('Mapa final'!$Y$66="Media",'Mapa final'!$AA$66="Leve"),CONCATENATE("R10C",'Mapa final'!$O$66),"")</f>
        <v/>
      </c>
      <c r="M35" s="249" t="str">
        <f>IF(AND('Mapa final'!$Y$67="Media",'Mapa final'!$AA$67="Leve"),CONCATENATE("R10C",'Mapa final'!$O$67),"")</f>
        <v/>
      </c>
      <c r="N35" s="249" t="str">
        <f>IF(AND('Mapa final'!$Y$68="Media",'Mapa final'!$AA$68="Leve"),CONCATENATE("R10C",'Mapa final'!$O$68),"")</f>
        <v/>
      </c>
      <c r="O35" s="250" t="str">
        <f>IF(AND('Mapa final'!$Y$69="Media",'Mapa final'!$AA$69="Leve"),CONCATENATE("R10C",'Mapa final'!$O$69),"")</f>
        <v/>
      </c>
      <c r="P35" s="248" t="str">
        <f>IF(AND('Mapa final'!$Y$64="Media",'Mapa final'!$AA$64="Menor"),CONCATENATE("R10C",'Mapa final'!$O$64),"")</f>
        <v/>
      </c>
      <c r="Q35" s="249" t="str">
        <f>IF(AND('Mapa final'!$Y$65="Media",'Mapa final'!$AA$65="Menor"),CONCATENATE("R10C",'Mapa final'!$O$65),"")</f>
        <v/>
      </c>
      <c r="R35" s="249" t="str">
        <f>IF(AND('Mapa final'!$Y$66="Media",'Mapa final'!$AA$66="Menor"),CONCATENATE("R10C",'Mapa final'!$O$66),"")</f>
        <v/>
      </c>
      <c r="S35" s="249" t="str">
        <f>IF(AND('Mapa final'!$Y$67="Media",'Mapa final'!$AA$67="Menor"),CONCATENATE("R10C",'Mapa final'!$O$67),"")</f>
        <v/>
      </c>
      <c r="T35" s="249" t="str">
        <f>IF(AND('Mapa final'!$Y$68="Media",'Mapa final'!$AA$68="Menor"),CONCATENATE("R10C",'Mapa final'!$O$68),"")</f>
        <v/>
      </c>
      <c r="U35" s="250" t="str">
        <f>IF(AND('Mapa final'!$Y$69="Media",'Mapa final'!$AA$69="Menor"),CONCATENATE("R10C",'Mapa final'!$O$69),"")</f>
        <v/>
      </c>
      <c r="V35" s="248" t="str">
        <f>IF(AND('Mapa final'!$Y$64="Media",'Mapa final'!$AA$64="Moderado"),CONCATENATE("R10C",'Mapa final'!$O$64),"")</f>
        <v/>
      </c>
      <c r="W35" s="249" t="str">
        <f>IF(AND('Mapa final'!$Y$65="Media",'Mapa final'!$AA$65="Moderado"),CONCATENATE("R10C",'Mapa final'!$O$65),"")</f>
        <v/>
      </c>
      <c r="X35" s="249" t="str">
        <f>IF(AND('Mapa final'!$Y$66="Media",'Mapa final'!$AA$66="Moderado"),CONCATENATE("R10C",'Mapa final'!$O$66),"")</f>
        <v/>
      </c>
      <c r="Y35" s="249" t="str">
        <f>IF(AND('Mapa final'!$Y$67="Media",'Mapa final'!$AA$67="Moderado"),CONCATENATE("R10C",'Mapa final'!$O$67),"")</f>
        <v/>
      </c>
      <c r="Z35" s="249" t="str">
        <f>IF(AND('Mapa final'!$Y$68="Media",'Mapa final'!$AA$68="Moderado"),CONCATENATE("R10C",'Mapa final'!$O$68),"")</f>
        <v/>
      </c>
      <c r="AA35" s="250" t="str">
        <f>IF(AND('Mapa final'!$Y$69="Media",'Mapa final'!$AA$69="Moderado"),CONCATENATE("R10C",'Mapa final'!$O$69),"")</f>
        <v/>
      </c>
      <c r="AB35" s="239" t="str">
        <f>IF(AND('Mapa final'!$Y$64="Media",'Mapa final'!$AA$64="Mayor"),CONCATENATE("R10C",'Mapa final'!$O$64),"")</f>
        <v/>
      </c>
      <c r="AC35" s="240" t="str">
        <f>IF(AND('Mapa final'!$Y$65="Media",'Mapa final'!$AA$65="Mayor"),CONCATENATE("R10C",'Mapa final'!$O$65),"")</f>
        <v/>
      </c>
      <c r="AD35" s="240" t="str">
        <f>IF(AND('Mapa final'!$Y$66="Media",'Mapa final'!$AA$66="Mayor"),CONCATENATE("R10C",'Mapa final'!$O$66),"")</f>
        <v/>
      </c>
      <c r="AE35" s="240" t="str">
        <f>IF(AND('Mapa final'!$Y$67="Media",'Mapa final'!$AA$67="Mayor"),CONCATENATE("R10C",'Mapa final'!$O$67),"")</f>
        <v/>
      </c>
      <c r="AF35" s="240" t="str">
        <f>IF(AND('Mapa final'!$Y$68="Media",'Mapa final'!$AA$68="Mayor"),CONCATENATE("R10C",'Mapa final'!$O$68),"")</f>
        <v/>
      </c>
      <c r="AG35" s="241" t="str">
        <f>IF(AND('Mapa final'!$Y$69="Media",'Mapa final'!$AA$69="Mayor"),CONCATENATE("R10C",'Mapa final'!$O$69),"")</f>
        <v/>
      </c>
      <c r="AH35" s="242" t="str">
        <f>IF(AND('Mapa final'!$Y$64="Media",'Mapa final'!$AA$64="Catastrófico"),CONCATENATE("R10C",'Mapa final'!$O$64),"")</f>
        <v/>
      </c>
      <c r="AI35" s="243" t="str">
        <f>IF(AND('Mapa final'!$Y$65="Media",'Mapa final'!$AA$65="Catastrófico"),CONCATENATE("R10C",'Mapa final'!$O$65),"")</f>
        <v/>
      </c>
      <c r="AJ35" s="243" t="str">
        <f>IF(AND('Mapa final'!$Y$66="Media",'Mapa final'!$AA$66="Catastrófico"),CONCATENATE("R10C",'Mapa final'!$O$66),"")</f>
        <v/>
      </c>
      <c r="AK35" s="243" t="str">
        <f>IF(AND('Mapa final'!$Y$67="Media",'Mapa final'!$AA$67="Catastrófico"),CONCATENATE("R10C",'Mapa final'!$O$67),"")</f>
        <v/>
      </c>
      <c r="AL35" s="243" t="str">
        <f>IF(AND('Mapa final'!$Y$68="Media",'Mapa final'!$AA$68="Catastrófico"),CONCATENATE("R10C",'Mapa final'!$O$68),"")</f>
        <v/>
      </c>
      <c r="AM35" s="244" t="str">
        <f>IF(AND('Mapa final'!$Y$69="Media",'Mapa final'!$AA$69="Catastrófico"),CONCATENATE("R10C",'Mapa final'!$O$69),"")</f>
        <v/>
      </c>
      <c r="AN35" s="14"/>
      <c r="AO35" s="790"/>
      <c r="AP35" s="791"/>
      <c r="AQ35" s="791"/>
      <c r="AR35" s="791"/>
      <c r="AS35" s="791"/>
      <c r="AT35" s="792"/>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670"/>
      <c r="C36" s="670"/>
      <c r="D36" s="671"/>
      <c r="E36" s="756" t="s">
        <v>582</v>
      </c>
      <c r="F36" s="757"/>
      <c r="G36" s="757"/>
      <c r="H36" s="757"/>
      <c r="I36" s="757"/>
      <c r="J36" s="254" t="str">
        <f>IF(AND('Mapa final'!$Y$10="Baja",'Mapa final'!$AA$10="Leve"),CONCATENATE("R1C",'Mapa final'!$O$10),"")</f>
        <v/>
      </c>
      <c r="K36" s="255" t="str">
        <f>IF(AND('Mapa final'!$Y$11="Baja",'Mapa final'!$AA$11="Leve"),CONCATENATE("R1C",'Mapa final'!$O$11),"")</f>
        <v/>
      </c>
      <c r="L36" s="255" t="str">
        <f>IF(AND('Mapa final'!$Y$12="Baja",'Mapa final'!$AA$12="Leve"),CONCATENATE("R1C",'Mapa final'!$O$12),"")</f>
        <v/>
      </c>
      <c r="M36" s="255" t="str">
        <f>IF(AND('Mapa final'!$Y$13="Baja",'Mapa final'!$AA$13="Leve"),CONCATENATE("R1C",'Mapa final'!$O$13),"")</f>
        <v/>
      </c>
      <c r="N36" s="255" t="str">
        <f>IF(AND('Mapa final'!$Y$14="Baja",'Mapa final'!$AA$14="Leve"),CONCATENATE("R1C",'Mapa final'!$O$14),"")</f>
        <v/>
      </c>
      <c r="O36" s="256" t="str">
        <f>IF(AND('Mapa final'!$Y$15="Baja",'Mapa final'!$AA$15="Leve"),CONCATENATE("R1C",'Mapa final'!$O$15),"")</f>
        <v/>
      </c>
      <c r="P36" s="245" t="str">
        <f>IF(AND('Mapa final'!$Y$10="Baja",'Mapa final'!$AA$10="Menor"),CONCATENATE("R1C",'Mapa final'!$O$10),"")</f>
        <v/>
      </c>
      <c r="Q36" s="246" t="str">
        <f>IF(AND('Mapa final'!$Y$11="Baja",'Mapa final'!$AA$11="Menor"),CONCATENATE("R1C",'Mapa final'!$O$11),"")</f>
        <v/>
      </c>
      <c r="R36" s="246" t="str">
        <f>IF(AND('Mapa final'!$Y$12="Baja",'Mapa final'!$AA$12="Menor"),CONCATENATE("R1C",'Mapa final'!$O$12),"")</f>
        <v/>
      </c>
      <c r="S36" s="246" t="str">
        <f>IF(AND('Mapa final'!$Y$13="Baja",'Mapa final'!$AA$13="Menor"),CONCATENATE("R1C",'Mapa final'!$O$13),"")</f>
        <v/>
      </c>
      <c r="T36" s="246" t="str">
        <f>IF(AND('Mapa final'!$Y$14="Baja",'Mapa final'!$AA$14="Menor"),CONCATENATE("R1C",'Mapa final'!$O$14),"")</f>
        <v/>
      </c>
      <c r="U36" s="247" t="str">
        <f>IF(AND('Mapa final'!$Y$15="Baja",'Mapa final'!$AA$15="Menor"),CONCATENATE("R1C",'Mapa final'!$O$15),"")</f>
        <v/>
      </c>
      <c r="V36" s="245" t="str">
        <f>IF(AND('Mapa final'!$Y$10="Baja",'Mapa final'!$AA$10="Moderado"),CONCATENATE("R1C",'Mapa final'!$O$10),"")</f>
        <v/>
      </c>
      <c r="W36" s="246" t="str">
        <f>IF(AND('Mapa final'!$Y$11="Baja",'Mapa final'!$AA$11="Moderado"),CONCATENATE("R1C",'Mapa final'!$O$11),"")</f>
        <v/>
      </c>
      <c r="X36" s="246" t="str">
        <f>IF(AND('Mapa final'!$Y$12="Baja",'Mapa final'!$AA$12="Moderado"),CONCATENATE("R1C",'Mapa final'!$O$12),"")</f>
        <v/>
      </c>
      <c r="Y36" s="246" t="str">
        <f>IF(AND('Mapa final'!$Y$13="Baja",'Mapa final'!$AA$13="Moderado"),CONCATENATE("R1C",'Mapa final'!$O$13),"")</f>
        <v/>
      </c>
      <c r="Z36" s="246" t="str">
        <f>IF(AND('Mapa final'!$Y$14="Baja",'Mapa final'!$AA$14="Moderado"),CONCATENATE("R1C",'Mapa final'!$O$14),"")</f>
        <v/>
      </c>
      <c r="AA36" s="247" t="str">
        <f>IF(AND('Mapa final'!$Y$15="Baja",'Mapa final'!$AA$15="Moderado"),CONCATENATE("R1C",'Mapa final'!$O$15),"")</f>
        <v/>
      </c>
      <c r="AB36" s="227" t="str">
        <f>IF(AND('Mapa final'!$Y$10="Baja",'Mapa final'!$AA$10="Mayor"),CONCATENATE("R1C",'Mapa final'!$O$10),"")</f>
        <v/>
      </c>
      <c r="AC36" s="228" t="str">
        <f>IF(AND('Mapa final'!$Y$11="Baja",'Mapa final'!$AA$11="Mayor"),CONCATENATE("R1C",'Mapa final'!$O$11),"")</f>
        <v/>
      </c>
      <c r="AD36" s="228" t="str">
        <f>IF(AND('Mapa final'!$Y$12="Baja",'Mapa final'!$AA$12="Mayor"),CONCATENATE("R1C",'Mapa final'!$O$12),"")</f>
        <v/>
      </c>
      <c r="AE36" s="228" t="str">
        <f>IF(AND('Mapa final'!$Y$13="Baja",'Mapa final'!$AA$13="Mayor"),CONCATENATE("R1C",'Mapa final'!$O$13),"")</f>
        <v/>
      </c>
      <c r="AF36" s="228" t="str">
        <f>IF(AND('Mapa final'!$Y$14="Baja",'Mapa final'!$AA$14="Mayor"),CONCATENATE("R1C",'Mapa final'!$O$14),"")</f>
        <v/>
      </c>
      <c r="AG36" s="229" t="str">
        <f>IF(AND('Mapa final'!$Y$15="Baja",'Mapa final'!$AA$15="Mayor"),CONCATENATE("R1C",'Mapa final'!$O$15),"")</f>
        <v/>
      </c>
      <c r="AH36" s="230" t="str">
        <f>IF(AND('Mapa final'!$Y$10="Baja",'Mapa final'!$AA$10="Catastrófico"),CONCATENATE("R1C",'Mapa final'!$O$10),"")</f>
        <v/>
      </c>
      <c r="AI36" s="231" t="str">
        <f>IF(AND('Mapa final'!$Y$11="Baja",'Mapa final'!$AA$11="Catastrófico"),CONCATENATE("R1C",'Mapa final'!$O$11),"")</f>
        <v>R1C2</v>
      </c>
      <c r="AJ36" s="231" t="str">
        <f>IF(AND('Mapa final'!$Y$12="Baja",'Mapa final'!$AA$12="Catastrófico"),CONCATENATE("R1C",'Mapa final'!$O$12),"")</f>
        <v>R1C3</v>
      </c>
      <c r="AK36" s="231" t="str">
        <f>IF(AND('Mapa final'!$Y$13="Baja",'Mapa final'!$AA$13="Catastrófico"),CONCATENATE("R1C",'Mapa final'!$O$13),"")</f>
        <v/>
      </c>
      <c r="AL36" s="231" t="str">
        <f>IF(AND('Mapa final'!$Y$14="Baja",'Mapa final'!$AA$14="Catastrófico"),CONCATENATE("R1C",'Mapa final'!$O$14),"")</f>
        <v/>
      </c>
      <c r="AM36" s="232" t="str">
        <f>IF(AND('Mapa final'!$Y$15="Baja",'Mapa final'!$AA$15="Catastrófico"),CONCATENATE("R1C",'Mapa final'!$O$15),"")</f>
        <v/>
      </c>
      <c r="AN36" s="14"/>
      <c r="AO36" s="793" t="s">
        <v>583</v>
      </c>
      <c r="AP36" s="794"/>
      <c r="AQ36" s="794"/>
      <c r="AR36" s="794"/>
      <c r="AS36" s="794"/>
      <c r="AT36" s="795"/>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670"/>
      <c r="C37" s="670"/>
      <c r="D37" s="671"/>
      <c r="E37" s="774"/>
      <c r="F37" s="760"/>
      <c r="G37" s="760"/>
      <c r="H37" s="760"/>
      <c r="I37" s="760"/>
      <c r="J37" s="257" t="str">
        <f>IF(AND('Mapa final'!$Y$16="Baja",'Mapa final'!$AA$16="Leve"),CONCATENATE("R2C",'Mapa final'!$O$16),"")</f>
        <v/>
      </c>
      <c r="K37" s="258" t="str">
        <f>IF(AND('Mapa final'!$Y$17="Baja",'Mapa final'!$AA$17="Leve"),CONCATENATE("R2C",'Mapa final'!$O$17),"")</f>
        <v/>
      </c>
      <c r="L37" s="258" t="str">
        <f>IF(AND('Mapa final'!$Y$18="Baja",'Mapa final'!$AA$18="Leve"),CONCATENATE("R2C",'Mapa final'!$O$18),"")</f>
        <v/>
      </c>
      <c r="M37" s="258" t="str">
        <f>IF(AND('Mapa final'!$Y$19="Baja",'Mapa final'!$AA$19="Leve"),CONCATENATE("R2C",'Mapa final'!$O$19),"")</f>
        <v/>
      </c>
      <c r="N37" s="258" t="str">
        <f>IF(AND('Mapa final'!$Y$20="Baja",'Mapa final'!$AA$20="Leve"),CONCATENATE("R2C",'Mapa final'!$O$20),"")</f>
        <v/>
      </c>
      <c r="O37" s="259" t="str">
        <f>IF(AND('Mapa final'!$Y$21="Baja",'Mapa final'!$AA$21="Leve"),CONCATENATE("R2C",'Mapa final'!$O$21),"")</f>
        <v/>
      </c>
      <c r="P37" s="248" t="str">
        <f>IF(AND('Mapa final'!$Y$16="Baja",'Mapa final'!$AA$16="Menor"),CONCATENATE("R2C",'Mapa final'!$O$16),"")</f>
        <v/>
      </c>
      <c r="Q37" s="249" t="str">
        <f>IF(AND('Mapa final'!$Y$17="Baja",'Mapa final'!$AA$17="Menor"),CONCATENATE("R2C",'Mapa final'!$O$17),"")</f>
        <v/>
      </c>
      <c r="R37" s="249" t="str">
        <f>IF(AND('Mapa final'!$Y$18="Baja",'Mapa final'!$AA$18="Menor"),CONCATENATE("R2C",'Mapa final'!$O$18),"")</f>
        <v/>
      </c>
      <c r="S37" s="249" t="str">
        <f>IF(AND('Mapa final'!$Y$19="Baja",'Mapa final'!$AA$19="Menor"),CONCATENATE("R2C",'Mapa final'!$O$19),"")</f>
        <v/>
      </c>
      <c r="T37" s="249" t="str">
        <f>IF(AND('Mapa final'!$Y$20="Baja",'Mapa final'!$AA$20="Menor"),CONCATENATE("R2C",'Mapa final'!$O$20),"")</f>
        <v/>
      </c>
      <c r="U37" s="250" t="str">
        <f>IF(AND('Mapa final'!$Y$21="Baja",'Mapa final'!$AA$21="Menor"),CONCATENATE("R2C",'Mapa final'!$O$21),"")</f>
        <v/>
      </c>
      <c r="V37" s="248" t="str">
        <f>IF(AND('Mapa final'!$Y$16="Baja",'Mapa final'!$AA$16="Moderado"),CONCATENATE("R2C",'Mapa final'!$O$16),"")</f>
        <v/>
      </c>
      <c r="W37" s="249" t="str">
        <f>IF(AND('Mapa final'!$Y$17="Baja",'Mapa final'!$AA$17="Moderado"),CONCATENATE("R2C",'Mapa final'!$O$17),"")</f>
        <v/>
      </c>
      <c r="X37" s="249" t="str">
        <f>IF(AND('Mapa final'!$Y$18="Baja",'Mapa final'!$AA$18="Moderado"),CONCATENATE("R2C",'Mapa final'!$O$18),"")</f>
        <v/>
      </c>
      <c r="Y37" s="249" t="str">
        <f>IF(AND('Mapa final'!$Y$19="Baja",'Mapa final'!$AA$19="Moderado"),CONCATENATE("R2C",'Mapa final'!$O$19),"")</f>
        <v/>
      </c>
      <c r="Z37" s="249" t="str">
        <f>IF(AND('Mapa final'!$Y$20="Baja",'Mapa final'!$AA$20="Moderado"),CONCATENATE("R2C",'Mapa final'!$O$20),"")</f>
        <v/>
      </c>
      <c r="AA37" s="250" t="str">
        <f>IF(AND('Mapa final'!$Y$21="Baja",'Mapa final'!$AA$21="Moderado"),CONCATENATE("R2C",'Mapa final'!$O$21),"")</f>
        <v/>
      </c>
      <c r="AB37" s="233" t="str">
        <f>IF(AND('Mapa final'!$Y$16="Baja",'Mapa final'!$AA$16="Mayor"),CONCATENATE("R2C",'Mapa final'!$O$16),"")</f>
        <v/>
      </c>
      <c r="AC37" s="234" t="str">
        <f>IF(AND('Mapa final'!$Y$17="Baja",'Mapa final'!$AA$17="Mayor"),CONCATENATE("R2C",'Mapa final'!$O$17),"")</f>
        <v/>
      </c>
      <c r="AD37" s="234" t="str">
        <f>IF(AND('Mapa final'!$Y$18="Baja",'Mapa final'!$AA$18="Mayor"),CONCATENATE("R2C",'Mapa final'!$O$18),"")</f>
        <v/>
      </c>
      <c r="AE37" s="234" t="str">
        <f>IF(AND('Mapa final'!$Y$19="Baja",'Mapa final'!$AA$19="Mayor"),CONCATENATE("R2C",'Mapa final'!$O$19),"")</f>
        <v/>
      </c>
      <c r="AF37" s="234" t="str">
        <f>IF(AND('Mapa final'!$Y$20="Baja",'Mapa final'!$AA$20="Mayor"),CONCATENATE("R2C",'Mapa final'!$O$20),"")</f>
        <v/>
      </c>
      <c r="AG37" s="235" t="str">
        <f>IF(AND('Mapa final'!$Y$21="Baja",'Mapa final'!$AA$21="Mayor"),CONCATENATE("R2C",'Mapa final'!$O$21),"")</f>
        <v/>
      </c>
      <c r="AH37" s="236" t="str">
        <f>IF(AND('Mapa final'!$Y$16="Baja",'Mapa final'!$AA$16="Catastrófico"),CONCATENATE("R2C",'Mapa final'!$O$16),"")</f>
        <v/>
      </c>
      <c r="AI37" s="237" t="str">
        <f>IF(AND('Mapa final'!$Y$17="Baja",'Mapa final'!$AA$17="Catastrófico"),CONCATENATE("R2C",'Mapa final'!$O$17),"")</f>
        <v>R2C2</v>
      </c>
      <c r="AJ37" s="237" t="str">
        <f>IF(AND('Mapa final'!$Y$18="Baja",'Mapa final'!$AA$18="Catastrófico"),CONCATENATE("R2C",'Mapa final'!$O$18),"")</f>
        <v/>
      </c>
      <c r="AK37" s="237" t="str">
        <f>IF(AND('Mapa final'!$Y$19="Baja",'Mapa final'!$AA$19="Catastrófico"),CONCATENATE("R2C",'Mapa final'!$O$19),"")</f>
        <v/>
      </c>
      <c r="AL37" s="237" t="str">
        <f>IF(AND('Mapa final'!$Y$20="Baja",'Mapa final'!$AA$20="Catastrófico"),CONCATENATE("R2C",'Mapa final'!$O$20),"")</f>
        <v/>
      </c>
      <c r="AM37" s="238" t="str">
        <f>IF(AND('Mapa final'!$Y$21="Baja",'Mapa final'!$AA$21="Catastrófico"),CONCATENATE("R2C",'Mapa final'!$O$21),"")</f>
        <v/>
      </c>
      <c r="AN37" s="14"/>
      <c r="AO37" s="796"/>
      <c r="AP37" s="797"/>
      <c r="AQ37" s="797"/>
      <c r="AR37" s="797"/>
      <c r="AS37" s="797"/>
      <c r="AT37" s="798"/>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670"/>
      <c r="C38" s="670"/>
      <c r="D38" s="671"/>
      <c r="E38" s="759"/>
      <c r="F38" s="760"/>
      <c r="G38" s="760"/>
      <c r="H38" s="760"/>
      <c r="I38" s="760"/>
      <c r="J38" s="257" t="str">
        <f>IF(AND('Mapa final'!$Y$22="Baja",'Mapa final'!$AA$22="Leve"),CONCATENATE("R3C",'Mapa final'!$O$22),"")</f>
        <v/>
      </c>
      <c r="K38" s="258" t="str">
        <f>IF(AND('Mapa final'!$Y$23="Baja",'Mapa final'!$AA$23="Leve"),CONCATENATE("R3C",'Mapa final'!$O$23),"")</f>
        <v/>
      </c>
      <c r="L38" s="258" t="str">
        <f>IF(AND('Mapa final'!$Y$24="Baja",'Mapa final'!$AA$24="Leve"),CONCATENATE("R3C",'Mapa final'!$O$24),"")</f>
        <v/>
      </c>
      <c r="M38" s="258" t="str">
        <f>IF(AND('Mapa final'!$Y$25="Baja",'Mapa final'!$AA$25="Leve"),CONCATENATE("R3C",'Mapa final'!$O$25),"")</f>
        <v/>
      </c>
      <c r="N38" s="258" t="str">
        <f>IF(AND('Mapa final'!$Y$26="Baja",'Mapa final'!$AA$26="Leve"),CONCATENATE("R3C",'Mapa final'!$O$26),"")</f>
        <v/>
      </c>
      <c r="O38" s="259" t="str">
        <f>IF(AND('Mapa final'!$Y$27="Baja",'Mapa final'!$AA$27="Leve"),CONCATENATE("R3C",'Mapa final'!$O$27),"")</f>
        <v/>
      </c>
      <c r="P38" s="248" t="str">
        <f>IF(AND('Mapa final'!$Y$22="Baja",'Mapa final'!$AA$22="Menor"),CONCATENATE("R3C",'Mapa final'!$O$22),"")</f>
        <v/>
      </c>
      <c r="Q38" s="249" t="str">
        <f>IF(AND('Mapa final'!$Y$23="Baja",'Mapa final'!$AA$23="Menor"),CONCATENATE("R3C",'Mapa final'!$O$23),"")</f>
        <v/>
      </c>
      <c r="R38" s="249" t="str">
        <f>IF(AND('Mapa final'!$Y$24="Baja",'Mapa final'!$AA$24="Menor"),CONCATENATE("R3C",'Mapa final'!$O$24),"")</f>
        <v/>
      </c>
      <c r="S38" s="249" t="str">
        <f>IF(AND('Mapa final'!$Y$25="Baja",'Mapa final'!$AA$25="Menor"),CONCATENATE("R3C",'Mapa final'!$O$25),"")</f>
        <v/>
      </c>
      <c r="T38" s="249" t="str">
        <f>IF(AND('Mapa final'!$Y$26="Baja",'Mapa final'!$AA$26="Menor"),CONCATENATE("R3C",'Mapa final'!$O$26),"")</f>
        <v/>
      </c>
      <c r="U38" s="250" t="str">
        <f>IF(AND('Mapa final'!$Y$27="Baja",'Mapa final'!$AA$27="Menor"),CONCATENATE("R3C",'Mapa final'!$O$27),"")</f>
        <v/>
      </c>
      <c r="V38" s="248" t="str">
        <f>IF(AND('Mapa final'!$Y$22="Baja",'Mapa final'!$AA$22="Moderado"),CONCATENATE("R3C",'Mapa final'!$O$22),"")</f>
        <v/>
      </c>
      <c r="W38" s="249" t="str">
        <f>IF(AND('Mapa final'!$Y$23="Baja",'Mapa final'!$AA$23="Moderado"),CONCATENATE("R3C",'Mapa final'!$O$23),"")</f>
        <v/>
      </c>
      <c r="X38" s="249" t="str">
        <f>IF(AND('Mapa final'!$Y$24="Baja",'Mapa final'!$AA$24="Moderado"),CONCATENATE("R3C",'Mapa final'!$O$24),"")</f>
        <v/>
      </c>
      <c r="Y38" s="249" t="str">
        <f>IF(AND('Mapa final'!$Y$25="Baja",'Mapa final'!$AA$25="Moderado"),CONCATENATE("R3C",'Mapa final'!$O$25),"")</f>
        <v/>
      </c>
      <c r="Z38" s="249" t="str">
        <f>IF(AND('Mapa final'!$Y$26="Baja",'Mapa final'!$AA$26="Moderado"),CONCATENATE("R3C",'Mapa final'!$O$26),"")</f>
        <v/>
      </c>
      <c r="AA38" s="250" t="str">
        <f>IF(AND('Mapa final'!$Y$27="Baja",'Mapa final'!$AA$27="Moderado"),CONCATENATE("R3C",'Mapa final'!$O$27),"")</f>
        <v/>
      </c>
      <c r="AB38" s="233" t="str">
        <f>IF(AND('Mapa final'!$Y$22="Baja",'Mapa final'!$AA$22="Mayor"),CONCATENATE("R3C",'Mapa final'!$O$22),"")</f>
        <v/>
      </c>
      <c r="AC38" s="234" t="str">
        <f>IF(AND('Mapa final'!$Y$23="Baja",'Mapa final'!$AA$23="Mayor"),CONCATENATE("R3C",'Mapa final'!$O$23),"")</f>
        <v/>
      </c>
      <c r="AD38" s="234" t="str">
        <f>IF(AND('Mapa final'!$Y$24="Baja",'Mapa final'!$AA$24="Mayor"),CONCATENATE("R3C",'Mapa final'!$O$24),"")</f>
        <v/>
      </c>
      <c r="AE38" s="234" t="str">
        <f>IF(AND('Mapa final'!$Y$25="Baja",'Mapa final'!$AA$25="Mayor"),CONCATENATE("R3C",'Mapa final'!$O$25),"")</f>
        <v/>
      </c>
      <c r="AF38" s="234" t="str">
        <f>IF(AND('Mapa final'!$Y$26="Baja",'Mapa final'!$AA$26="Mayor"),CONCATENATE("R3C",'Mapa final'!$O$26),"")</f>
        <v/>
      </c>
      <c r="AG38" s="235" t="str">
        <f>IF(AND('Mapa final'!$Y$27="Baja",'Mapa final'!$AA$27="Mayor"),CONCATENATE("R3C",'Mapa final'!$O$27),"")</f>
        <v/>
      </c>
      <c r="AH38" s="236" t="str">
        <f>IF(AND('Mapa final'!$Y$22="Baja",'Mapa final'!$AA$22="Catastrófico"),CONCATENATE("R3C",'Mapa final'!$O$22),"")</f>
        <v/>
      </c>
      <c r="AI38" s="237" t="str">
        <f>IF(AND('Mapa final'!$Y$23="Baja",'Mapa final'!$AA$23="Catastrófico"),CONCATENATE("R3C",'Mapa final'!$O$23),"")</f>
        <v/>
      </c>
      <c r="AJ38" s="237" t="str">
        <f>IF(AND('Mapa final'!$Y$24="Baja",'Mapa final'!$AA$24="Catastrófico"),CONCATENATE("R3C",'Mapa final'!$O$24),"")</f>
        <v/>
      </c>
      <c r="AK38" s="237" t="str">
        <f>IF(AND('Mapa final'!$Y$25="Baja",'Mapa final'!$AA$25="Catastrófico"),CONCATENATE("R3C",'Mapa final'!$O$25),"")</f>
        <v/>
      </c>
      <c r="AL38" s="237" t="str">
        <f>IF(AND('Mapa final'!$Y$26="Baja",'Mapa final'!$AA$26="Catastrófico"),CONCATENATE("R3C",'Mapa final'!$O$26),"")</f>
        <v/>
      </c>
      <c r="AM38" s="238" t="str">
        <f>IF(AND('Mapa final'!$Y$27="Baja",'Mapa final'!$AA$27="Catastrófico"),CONCATENATE("R3C",'Mapa final'!$O$27),"")</f>
        <v/>
      </c>
      <c r="AN38" s="14"/>
      <c r="AO38" s="796"/>
      <c r="AP38" s="797"/>
      <c r="AQ38" s="797"/>
      <c r="AR38" s="797"/>
      <c r="AS38" s="797"/>
      <c r="AT38" s="798"/>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670"/>
      <c r="C39" s="670"/>
      <c r="D39" s="671"/>
      <c r="E39" s="759"/>
      <c r="F39" s="760"/>
      <c r="G39" s="760"/>
      <c r="H39" s="760"/>
      <c r="I39" s="760"/>
      <c r="J39" s="257" t="str">
        <f>IF(AND('Mapa final'!$Y$28="Baja",'Mapa final'!$AA$28="Leve"),CONCATENATE("R4C",'Mapa final'!$O$28),"")</f>
        <v/>
      </c>
      <c r="K39" s="258" t="str">
        <f>IF(AND('Mapa final'!$Y$29="Baja",'Mapa final'!$AA$29="Leve"),CONCATENATE("R4C",'Mapa final'!$O$29),"")</f>
        <v/>
      </c>
      <c r="L39" s="258" t="str">
        <f>IF(AND('Mapa final'!$Y$30="Baja",'Mapa final'!$AA$30="Leve"),CONCATENATE("R4C",'Mapa final'!$O$30),"")</f>
        <v/>
      </c>
      <c r="M39" s="258" t="str">
        <f>IF(AND('Mapa final'!$Y$31="Baja",'Mapa final'!$AA$31="Leve"),CONCATENATE("R4C",'Mapa final'!$O$31),"")</f>
        <v/>
      </c>
      <c r="N39" s="258" t="str">
        <f>IF(AND('Mapa final'!$Y$32="Baja",'Mapa final'!$AA$32="Leve"),CONCATENATE("R4C",'Mapa final'!$O$32),"")</f>
        <v/>
      </c>
      <c r="O39" s="259" t="str">
        <f>IF(AND('Mapa final'!$Y$33="Baja",'Mapa final'!$AA$33="Leve"),CONCATENATE("R4C",'Mapa final'!$O$33),"")</f>
        <v/>
      </c>
      <c r="P39" s="248" t="str">
        <f>IF(AND('Mapa final'!$Y$28="Baja",'Mapa final'!$AA$28="Menor"),CONCATENATE("R4C",'Mapa final'!$O$28),"")</f>
        <v/>
      </c>
      <c r="Q39" s="249" t="str">
        <f>IF(AND('Mapa final'!$Y$29="Baja",'Mapa final'!$AA$29="Menor"),CONCATENATE("R4C",'Mapa final'!$O$29),"")</f>
        <v/>
      </c>
      <c r="R39" s="249" t="str">
        <f>IF(AND('Mapa final'!$Y$30="Baja",'Mapa final'!$AA$30="Menor"),CONCATENATE("R4C",'Mapa final'!$O$30),"")</f>
        <v/>
      </c>
      <c r="S39" s="249" t="str">
        <f>IF(AND('Mapa final'!$Y$31="Baja",'Mapa final'!$AA$31="Menor"),CONCATENATE("R4C",'Mapa final'!$O$31),"")</f>
        <v/>
      </c>
      <c r="T39" s="249" t="str">
        <f>IF(AND('Mapa final'!$Y$32="Baja",'Mapa final'!$AA$32="Menor"),CONCATENATE("R4C",'Mapa final'!$O$32),"")</f>
        <v/>
      </c>
      <c r="U39" s="250" t="str">
        <f>IF(AND('Mapa final'!$Y$33="Baja",'Mapa final'!$AA$33="Menor"),CONCATENATE("R4C",'Mapa final'!$O$33),"")</f>
        <v/>
      </c>
      <c r="V39" s="248" t="str">
        <f>IF(AND('Mapa final'!$Y$28="Baja",'Mapa final'!$AA$28="Moderado"),CONCATENATE("R4C",'Mapa final'!$O$28),"")</f>
        <v/>
      </c>
      <c r="W39" s="249" t="str">
        <f>IF(AND('Mapa final'!$Y$29="Baja",'Mapa final'!$AA$29="Moderado"),CONCATENATE("R4C",'Mapa final'!$O$29),"")</f>
        <v/>
      </c>
      <c r="X39" s="249" t="str">
        <f>IF(AND('Mapa final'!$Y$30="Baja",'Mapa final'!$AA$30="Moderado"),CONCATENATE("R4C",'Mapa final'!$O$30),"")</f>
        <v/>
      </c>
      <c r="Y39" s="249" t="str">
        <f>IF(AND('Mapa final'!$Y$31="Baja",'Mapa final'!$AA$31="Moderado"),CONCATENATE("R4C",'Mapa final'!$O$31),"")</f>
        <v/>
      </c>
      <c r="Z39" s="249" t="str">
        <f>IF(AND('Mapa final'!$Y$32="Baja",'Mapa final'!$AA$32="Moderado"),CONCATENATE("R4C",'Mapa final'!$O$32),"")</f>
        <v/>
      </c>
      <c r="AA39" s="250" t="str">
        <f>IF(AND('Mapa final'!$Y$33="Baja",'Mapa final'!$AA$33="Moderado"),CONCATENATE("R4C",'Mapa final'!$O$33),"")</f>
        <v/>
      </c>
      <c r="AB39" s="233" t="str">
        <f>IF(AND('Mapa final'!$Y$28="Baja",'Mapa final'!$AA$28="Mayor"),CONCATENATE("R4C",'Mapa final'!$O$28),"")</f>
        <v/>
      </c>
      <c r="AC39" s="234" t="str">
        <f>IF(AND('Mapa final'!$Y$29="Baja",'Mapa final'!$AA$29="Mayor"),CONCATENATE("R4C",'Mapa final'!$O$29),"")</f>
        <v/>
      </c>
      <c r="AD39" s="234" t="str">
        <f>IF(AND('Mapa final'!$Y$30="Baja",'Mapa final'!$AA$30="Mayor"),CONCATENATE("R4C",'Mapa final'!$O$30),"")</f>
        <v/>
      </c>
      <c r="AE39" s="234" t="str">
        <f>IF(AND('Mapa final'!$Y$31="Baja",'Mapa final'!$AA$31="Mayor"),CONCATENATE("R4C",'Mapa final'!$O$31),"")</f>
        <v/>
      </c>
      <c r="AF39" s="234" t="str">
        <f>IF(AND('Mapa final'!$Y$32="Baja",'Mapa final'!$AA$32="Mayor"),CONCATENATE("R4C",'Mapa final'!$O$32),"")</f>
        <v/>
      </c>
      <c r="AG39" s="235" t="str">
        <f>IF(AND('Mapa final'!$Y$33="Baja",'Mapa final'!$AA$33="Mayor"),CONCATENATE("R4C",'Mapa final'!$O$33),"")</f>
        <v/>
      </c>
      <c r="AH39" s="236" t="str">
        <f>IF(AND('Mapa final'!$Y$28="Baja",'Mapa final'!$AA$28="Catastrófico"),CONCATENATE("R4C",'Mapa final'!$O$28),"")</f>
        <v/>
      </c>
      <c r="AI39" s="237" t="str">
        <f>IF(AND('Mapa final'!$Y$29="Baja",'Mapa final'!$AA$29="Catastrófico"),CONCATENATE("R4C",'Mapa final'!$O$29),"")</f>
        <v/>
      </c>
      <c r="AJ39" s="237" t="str">
        <f>IF(AND('Mapa final'!$Y$30="Baja",'Mapa final'!$AA$30="Catastrófico"),CONCATENATE("R4C",'Mapa final'!$O$30),"")</f>
        <v/>
      </c>
      <c r="AK39" s="237" t="str">
        <f>IF(AND('Mapa final'!$Y$31="Baja",'Mapa final'!$AA$31="Catastrófico"),CONCATENATE("R4C",'Mapa final'!$O$31),"")</f>
        <v/>
      </c>
      <c r="AL39" s="237" t="str">
        <f>IF(AND('Mapa final'!$Y$32="Baja",'Mapa final'!$AA$32="Catastrófico"),CONCATENATE("R4C",'Mapa final'!$O$32),"")</f>
        <v/>
      </c>
      <c r="AM39" s="238" t="str">
        <f>IF(AND('Mapa final'!$Y$33="Baja",'Mapa final'!$AA$33="Catastrófico"),CONCATENATE("R4C",'Mapa final'!$O$33),"")</f>
        <v/>
      </c>
      <c r="AN39" s="14"/>
      <c r="AO39" s="796"/>
      <c r="AP39" s="797"/>
      <c r="AQ39" s="797"/>
      <c r="AR39" s="797"/>
      <c r="AS39" s="797"/>
      <c r="AT39" s="798"/>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670"/>
      <c r="C40" s="670"/>
      <c r="D40" s="671"/>
      <c r="E40" s="759"/>
      <c r="F40" s="760"/>
      <c r="G40" s="760"/>
      <c r="H40" s="760"/>
      <c r="I40" s="760"/>
      <c r="J40" s="257" t="str">
        <f>IF(AND('Mapa final'!$Y$34="Baja",'Mapa final'!$AA$34="Leve"),CONCATENATE("R5C",'Mapa final'!$O$34),"")</f>
        <v/>
      </c>
      <c r="K40" s="258" t="str">
        <f>IF(AND('Mapa final'!$Y$35="Baja",'Mapa final'!$AA$35="Leve"),CONCATENATE("R5C",'Mapa final'!$O$35),"")</f>
        <v/>
      </c>
      <c r="L40" s="258" t="str">
        <f>IF(AND('Mapa final'!$Y$36="Baja",'Mapa final'!$AA$36="Leve"),CONCATENATE("R5C",'Mapa final'!$O$36),"")</f>
        <v/>
      </c>
      <c r="M40" s="258" t="str">
        <f>IF(AND('Mapa final'!$Y$37="Baja",'Mapa final'!$AA$37="Leve"),CONCATENATE("R5C",'Mapa final'!$O$37),"")</f>
        <v/>
      </c>
      <c r="N40" s="258" t="str">
        <f>IF(AND('Mapa final'!$Y$38="Baja",'Mapa final'!$AA$38="Leve"),CONCATENATE("R5C",'Mapa final'!$O$38),"")</f>
        <v/>
      </c>
      <c r="O40" s="259" t="str">
        <f>IF(AND('Mapa final'!$Y$39="Baja",'Mapa final'!$AA$39="Leve"),CONCATENATE("R5C",'Mapa final'!$O$39),"")</f>
        <v/>
      </c>
      <c r="P40" s="248" t="str">
        <f>IF(AND('Mapa final'!$Y$34="Baja",'Mapa final'!$AA$34="Menor"),CONCATENATE("R5C",'Mapa final'!$O$34),"")</f>
        <v/>
      </c>
      <c r="Q40" s="249" t="str">
        <f>IF(AND('Mapa final'!$Y$35="Baja",'Mapa final'!$AA$35="Menor"),CONCATENATE("R5C",'Mapa final'!$O$35),"")</f>
        <v/>
      </c>
      <c r="R40" s="249" t="str">
        <f>IF(AND('Mapa final'!$Y$36="Baja",'Mapa final'!$AA$36="Menor"),CONCATENATE("R5C",'Mapa final'!$O$36),"")</f>
        <v/>
      </c>
      <c r="S40" s="249" t="str">
        <f>IF(AND('Mapa final'!$Y$37="Baja",'Mapa final'!$AA$37="Menor"),CONCATENATE("R5C",'Mapa final'!$O$37),"")</f>
        <v/>
      </c>
      <c r="T40" s="249" t="str">
        <f>IF(AND('Mapa final'!$Y$38="Baja",'Mapa final'!$AA$38="Menor"),CONCATENATE("R5C",'Mapa final'!$O$38),"")</f>
        <v/>
      </c>
      <c r="U40" s="250" t="str">
        <f>IF(AND('Mapa final'!$Y$39="Baja",'Mapa final'!$AA$39="Menor"),CONCATENATE("R5C",'Mapa final'!$O$39),"")</f>
        <v/>
      </c>
      <c r="V40" s="248" t="str">
        <f>IF(AND('Mapa final'!$Y$34="Baja",'Mapa final'!$AA$34="Moderado"),CONCATENATE("R5C",'Mapa final'!$O$34),"")</f>
        <v/>
      </c>
      <c r="W40" s="249" t="str">
        <f>IF(AND('Mapa final'!$Y$35="Baja",'Mapa final'!$AA$35="Moderado"),CONCATENATE("R5C",'Mapa final'!$O$35),"")</f>
        <v/>
      </c>
      <c r="X40" s="249" t="str">
        <f>IF(AND('Mapa final'!$Y$36="Baja",'Mapa final'!$AA$36="Moderado"),CONCATENATE("R5C",'Mapa final'!$O$36),"")</f>
        <v/>
      </c>
      <c r="Y40" s="249" t="str">
        <f>IF(AND('Mapa final'!$Y$37="Baja",'Mapa final'!$AA$37="Moderado"),CONCATENATE("R5C",'Mapa final'!$O$37),"")</f>
        <v/>
      </c>
      <c r="Z40" s="249" t="str">
        <f>IF(AND('Mapa final'!$Y$38="Baja",'Mapa final'!$AA$38="Moderado"),CONCATENATE("R5C",'Mapa final'!$O$38),"")</f>
        <v/>
      </c>
      <c r="AA40" s="250" t="str">
        <f>IF(AND('Mapa final'!$Y$39="Baja",'Mapa final'!$AA$39="Moderado"),CONCATENATE("R5C",'Mapa final'!$O$39),"")</f>
        <v/>
      </c>
      <c r="AB40" s="233" t="str">
        <f>IF(AND('Mapa final'!$Y$34="Baja",'Mapa final'!$AA$34="Mayor"),CONCATENATE("R5C",'Mapa final'!$O$34),"")</f>
        <v/>
      </c>
      <c r="AC40" s="234" t="str">
        <f>IF(AND('Mapa final'!$Y$35="Baja",'Mapa final'!$AA$35="Mayor"),CONCATENATE("R5C",'Mapa final'!$O$35),"")</f>
        <v/>
      </c>
      <c r="AD40" s="234" t="str">
        <f>IF(AND('Mapa final'!$Y$36="Baja",'Mapa final'!$AA$36="Mayor"),CONCATENATE("R5C",'Mapa final'!$O$36),"")</f>
        <v/>
      </c>
      <c r="AE40" s="234" t="str">
        <f>IF(AND('Mapa final'!$Y$37="Baja",'Mapa final'!$AA$37="Mayor"),CONCATENATE("R5C",'Mapa final'!$O$37),"")</f>
        <v/>
      </c>
      <c r="AF40" s="234" t="str">
        <f>IF(AND('Mapa final'!$Y$38="Baja",'Mapa final'!$AA$38="Mayor"),CONCATENATE("R5C",'Mapa final'!$O$38),"")</f>
        <v/>
      </c>
      <c r="AG40" s="235" t="str">
        <f>IF(AND('Mapa final'!$Y$39="Baja",'Mapa final'!$AA$39="Mayor"),CONCATENATE("R5C",'Mapa final'!$O$39),"")</f>
        <v/>
      </c>
      <c r="AH40" s="236" t="str">
        <f>IF(AND('Mapa final'!$Y$34="Baja",'Mapa final'!$AA$34="Catastrófico"),CONCATENATE("R5C",'Mapa final'!$O$34),"")</f>
        <v/>
      </c>
      <c r="AI40" s="237" t="str">
        <f>IF(AND('Mapa final'!$Y$35="Baja",'Mapa final'!$AA$35="Catastrófico"),CONCATENATE("R5C",'Mapa final'!$O$35),"")</f>
        <v/>
      </c>
      <c r="AJ40" s="237" t="str">
        <f>IF(AND('Mapa final'!$Y$36="Baja",'Mapa final'!$AA$36="Catastrófico"),CONCATENATE("R5C",'Mapa final'!$O$36),"")</f>
        <v/>
      </c>
      <c r="AK40" s="237" t="str">
        <f>IF(AND('Mapa final'!$Y$37="Baja",'Mapa final'!$AA$37="Catastrófico"),CONCATENATE("R5C",'Mapa final'!$O$37),"")</f>
        <v/>
      </c>
      <c r="AL40" s="237" t="str">
        <f>IF(AND('Mapa final'!$Y$38="Baja",'Mapa final'!$AA$38="Catastrófico"),CONCATENATE("R5C",'Mapa final'!$O$38),"")</f>
        <v/>
      </c>
      <c r="AM40" s="238" t="str">
        <f>IF(AND('Mapa final'!$Y$39="Baja",'Mapa final'!$AA$39="Catastrófico"),CONCATENATE("R5C",'Mapa final'!$O$39),"")</f>
        <v/>
      </c>
      <c r="AN40" s="14"/>
      <c r="AO40" s="796"/>
      <c r="AP40" s="797"/>
      <c r="AQ40" s="797"/>
      <c r="AR40" s="797"/>
      <c r="AS40" s="797"/>
      <c r="AT40" s="798"/>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670"/>
      <c r="C41" s="670"/>
      <c r="D41" s="671"/>
      <c r="E41" s="759"/>
      <c r="F41" s="760"/>
      <c r="G41" s="760"/>
      <c r="H41" s="760"/>
      <c r="I41" s="760"/>
      <c r="J41" s="257" t="str">
        <f>IF(AND('Mapa final'!$Y$40="Baja",'Mapa final'!$AA$40="Leve"),CONCATENATE("R6C",'Mapa final'!$O$40),"")</f>
        <v/>
      </c>
      <c r="K41" s="258" t="str">
        <f>IF(AND('Mapa final'!$Y$41="Baja",'Mapa final'!$AA$41="Leve"),CONCATENATE("R6C",'Mapa final'!$O$41),"")</f>
        <v/>
      </c>
      <c r="L41" s="258" t="str">
        <f>IF(AND('Mapa final'!$Y$42="Baja",'Mapa final'!$AA$42="Leve"),CONCATENATE("R6C",'Mapa final'!$O$42),"")</f>
        <v/>
      </c>
      <c r="M41" s="258" t="str">
        <f>IF(AND('Mapa final'!$Y$43="Baja",'Mapa final'!$AA$43="Leve"),CONCATENATE("R6C",'Mapa final'!$O$43),"")</f>
        <v/>
      </c>
      <c r="N41" s="258" t="str">
        <f>IF(AND('Mapa final'!$Y$44="Baja",'Mapa final'!$AA$44="Leve"),CONCATENATE("R6C",'Mapa final'!$O$44),"")</f>
        <v/>
      </c>
      <c r="O41" s="259" t="str">
        <f>IF(AND('Mapa final'!$Y$45="Baja",'Mapa final'!$AA$45="Leve"),CONCATENATE("R6C",'Mapa final'!$O$45),"")</f>
        <v/>
      </c>
      <c r="P41" s="248" t="str">
        <f>IF(AND('Mapa final'!$Y$40="Baja",'Mapa final'!$AA$40="Menor"),CONCATENATE("R6C",'Mapa final'!$O$40),"")</f>
        <v/>
      </c>
      <c r="Q41" s="249" t="str">
        <f>IF(AND('Mapa final'!$Y$41="Baja",'Mapa final'!$AA$41="Menor"),CONCATENATE("R6C",'Mapa final'!$O$41),"")</f>
        <v/>
      </c>
      <c r="R41" s="249" t="str">
        <f>IF(AND('Mapa final'!$Y$42="Baja",'Mapa final'!$AA$42="Menor"),CONCATENATE("R6C",'Mapa final'!$O$42),"")</f>
        <v/>
      </c>
      <c r="S41" s="249" t="str">
        <f>IF(AND('Mapa final'!$Y$43="Baja",'Mapa final'!$AA$43="Menor"),CONCATENATE("R6C",'Mapa final'!$O$43),"")</f>
        <v/>
      </c>
      <c r="T41" s="249" t="str">
        <f>IF(AND('Mapa final'!$Y$44="Baja",'Mapa final'!$AA$44="Menor"),CONCATENATE("R6C",'Mapa final'!$O$44),"")</f>
        <v/>
      </c>
      <c r="U41" s="250" t="str">
        <f>IF(AND('Mapa final'!$Y$45="Baja",'Mapa final'!$AA$45="Menor"),CONCATENATE("R6C",'Mapa final'!$O$45),"")</f>
        <v/>
      </c>
      <c r="V41" s="248" t="str">
        <f>IF(AND('Mapa final'!$Y$40="Baja",'Mapa final'!$AA$40="Moderado"),CONCATENATE("R6C",'Mapa final'!$O$40),"")</f>
        <v/>
      </c>
      <c r="W41" s="249" t="str">
        <f>IF(AND('Mapa final'!$Y$41="Baja",'Mapa final'!$AA$41="Moderado"),CONCATENATE("R6C",'Mapa final'!$O$41),"")</f>
        <v/>
      </c>
      <c r="X41" s="249" t="str">
        <f>IF(AND('Mapa final'!$Y$42="Baja",'Mapa final'!$AA$42="Moderado"),CONCATENATE("R6C",'Mapa final'!$O$42),"")</f>
        <v/>
      </c>
      <c r="Y41" s="249" t="str">
        <f>IF(AND('Mapa final'!$Y$43="Baja",'Mapa final'!$AA$43="Moderado"),CONCATENATE("R6C",'Mapa final'!$O$43),"")</f>
        <v/>
      </c>
      <c r="Z41" s="249" t="str">
        <f>IF(AND('Mapa final'!$Y$44="Baja",'Mapa final'!$AA$44="Moderado"),CONCATENATE("R6C",'Mapa final'!$O$44),"")</f>
        <v/>
      </c>
      <c r="AA41" s="250" t="str">
        <f>IF(AND('Mapa final'!$Y$45="Baja",'Mapa final'!$AA$45="Moderado"),CONCATENATE("R6C",'Mapa final'!$O$45),"")</f>
        <v/>
      </c>
      <c r="AB41" s="233" t="str">
        <f>IF(AND('Mapa final'!$Y$40="Baja",'Mapa final'!$AA$40="Mayor"),CONCATENATE("R6C",'Mapa final'!$O$40),"")</f>
        <v/>
      </c>
      <c r="AC41" s="234" t="str">
        <f>IF(AND('Mapa final'!$Y$41="Baja",'Mapa final'!$AA$41="Mayor"),CONCATENATE("R6C",'Mapa final'!$O$41),"")</f>
        <v/>
      </c>
      <c r="AD41" s="234" t="str">
        <f>IF(AND('Mapa final'!$Y$42="Baja",'Mapa final'!$AA$42="Mayor"),CONCATENATE("R6C",'Mapa final'!$O$42),"")</f>
        <v/>
      </c>
      <c r="AE41" s="234" t="str">
        <f>IF(AND('Mapa final'!$Y$43="Baja",'Mapa final'!$AA$43="Mayor"),CONCATENATE("R6C",'Mapa final'!$O$43),"")</f>
        <v/>
      </c>
      <c r="AF41" s="234" t="str">
        <f>IF(AND('Mapa final'!$Y$44="Baja",'Mapa final'!$AA$44="Mayor"),CONCATENATE("R6C",'Mapa final'!$O$44),"")</f>
        <v/>
      </c>
      <c r="AG41" s="235" t="str">
        <f>IF(AND('Mapa final'!$Y$45="Baja",'Mapa final'!$AA$45="Mayor"),CONCATENATE("R6C",'Mapa final'!$O$45),"")</f>
        <v/>
      </c>
      <c r="AH41" s="236" t="str">
        <f>IF(AND('Mapa final'!$Y$40="Baja",'Mapa final'!$AA$40="Catastrófico"),CONCATENATE("R6C",'Mapa final'!$O$40),"")</f>
        <v/>
      </c>
      <c r="AI41" s="237" t="str">
        <f>IF(AND('Mapa final'!$Y$41="Baja",'Mapa final'!$AA$41="Catastrófico"),CONCATENATE("R6C",'Mapa final'!$O$41),"")</f>
        <v/>
      </c>
      <c r="AJ41" s="237" t="str">
        <f>IF(AND('Mapa final'!$Y$42="Baja",'Mapa final'!$AA$42="Catastrófico"),CONCATENATE("R6C",'Mapa final'!$O$42),"")</f>
        <v/>
      </c>
      <c r="AK41" s="237" t="str">
        <f>IF(AND('Mapa final'!$Y$43="Baja",'Mapa final'!$AA$43="Catastrófico"),CONCATENATE("R6C",'Mapa final'!$O$43),"")</f>
        <v/>
      </c>
      <c r="AL41" s="237" t="str">
        <f>IF(AND('Mapa final'!$Y$44="Baja",'Mapa final'!$AA$44="Catastrófico"),CONCATENATE("R6C",'Mapa final'!$O$44),"")</f>
        <v/>
      </c>
      <c r="AM41" s="238" t="str">
        <f>IF(AND('Mapa final'!$Y$45="Baja",'Mapa final'!$AA$45="Catastrófico"),CONCATENATE("R6C",'Mapa final'!$O$45),"")</f>
        <v/>
      </c>
      <c r="AN41" s="14"/>
      <c r="AO41" s="796"/>
      <c r="AP41" s="797"/>
      <c r="AQ41" s="797"/>
      <c r="AR41" s="797"/>
      <c r="AS41" s="797"/>
      <c r="AT41" s="798"/>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670"/>
      <c r="C42" s="670"/>
      <c r="D42" s="671"/>
      <c r="E42" s="759"/>
      <c r="F42" s="760"/>
      <c r="G42" s="760"/>
      <c r="H42" s="760"/>
      <c r="I42" s="760"/>
      <c r="J42" s="257" t="str">
        <f>IF(AND('Mapa final'!$Y$46="Baja",'Mapa final'!$AA$46="Leve"),CONCATENATE("R7C",'Mapa final'!$O$46),"")</f>
        <v/>
      </c>
      <c r="K42" s="258" t="str">
        <f>IF(AND('Mapa final'!$Y$47="Baja",'Mapa final'!$AA$47="Leve"),CONCATENATE("R7C",'Mapa final'!$O$47),"")</f>
        <v/>
      </c>
      <c r="L42" s="258" t="str">
        <f>IF(AND('Mapa final'!$Y$48="Baja",'Mapa final'!$AA$48="Leve"),CONCATENATE("R7C",'Mapa final'!$O$48),"")</f>
        <v/>
      </c>
      <c r="M42" s="258" t="str">
        <f>IF(AND('Mapa final'!$Y$49="Baja",'Mapa final'!$AA$49="Leve"),CONCATENATE("R7C",'Mapa final'!$O$49),"")</f>
        <v/>
      </c>
      <c r="N42" s="258" t="str">
        <f>IF(AND('Mapa final'!$Y$50="Baja",'Mapa final'!$AA$50="Leve"),CONCATENATE("R7C",'Mapa final'!$O$50),"")</f>
        <v/>
      </c>
      <c r="O42" s="259" t="str">
        <f>IF(AND('Mapa final'!$Y$51="Baja",'Mapa final'!$AA$51="Leve"),CONCATENATE("R7C",'Mapa final'!$O$51),"")</f>
        <v/>
      </c>
      <c r="P42" s="248" t="str">
        <f>IF(AND('Mapa final'!$Y$46="Baja",'Mapa final'!$AA$46="Menor"),CONCATENATE("R7C",'Mapa final'!$O$46),"")</f>
        <v/>
      </c>
      <c r="Q42" s="249" t="str">
        <f>IF(AND('Mapa final'!$Y$47="Baja",'Mapa final'!$AA$47="Menor"),CONCATENATE("R7C",'Mapa final'!$O$47),"")</f>
        <v/>
      </c>
      <c r="R42" s="249" t="str">
        <f>IF(AND('Mapa final'!$Y$48="Baja",'Mapa final'!$AA$48="Menor"),CONCATENATE("R7C",'Mapa final'!$O$48),"")</f>
        <v/>
      </c>
      <c r="S42" s="249" t="str">
        <f>IF(AND('Mapa final'!$Y$49="Baja",'Mapa final'!$AA$49="Menor"),CONCATENATE("R7C",'Mapa final'!$O$49),"")</f>
        <v/>
      </c>
      <c r="T42" s="249" t="str">
        <f>IF(AND('Mapa final'!$Y$50="Baja",'Mapa final'!$AA$50="Menor"),CONCATENATE("R7C",'Mapa final'!$O$50),"")</f>
        <v/>
      </c>
      <c r="U42" s="250" t="str">
        <f>IF(AND('Mapa final'!$Y$51="Baja",'Mapa final'!$AA$51="Menor"),CONCATENATE("R7C",'Mapa final'!$O$51),"")</f>
        <v/>
      </c>
      <c r="V42" s="248" t="str">
        <f>IF(AND('Mapa final'!$Y$46="Baja",'Mapa final'!$AA$46="Moderado"),CONCATENATE("R7C",'Mapa final'!$O$46),"")</f>
        <v/>
      </c>
      <c r="W42" s="249" t="str">
        <f>IF(AND('Mapa final'!$Y$47="Baja",'Mapa final'!$AA$47="Moderado"),CONCATENATE("R7C",'Mapa final'!$O$47),"")</f>
        <v/>
      </c>
      <c r="X42" s="249" t="str">
        <f>IF(AND('Mapa final'!$Y$48="Baja",'Mapa final'!$AA$48="Moderado"),CONCATENATE("R7C",'Mapa final'!$O$48),"")</f>
        <v/>
      </c>
      <c r="Y42" s="249" t="str">
        <f>IF(AND('Mapa final'!$Y$49="Baja",'Mapa final'!$AA$49="Moderado"),CONCATENATE("R7C",'Mapa final'!$O$49),"")</f>
        <v/>
      </c>
      <c r="Z42" s="249" t="str">
        <f>IF(AND('Mapa final'!$Y$50="Baja",'Mapa final'!$AA$50="Moderado"),CONCATENATE("R7C",'Mapa final'!$O$50),"")</f>
        <v/>
      </c>
      <c r="AA42" s="250" t="str">
        <f>IF(AND('Mapa final'!$Y$51="Baja",'Mapa final'!$AA$51="Moderado"),CONCATENATE("R7C",'Mapa final'!$O$51),"")</f>
        <v/>
      </c>
      <c r="AB42" s="233" t="str">
        <f>IF(AND('Mapa final'!$Y$46="Baja",'Mapa final'!$AA$46="Mayor"),CONCATENATE("R7C",'Mapa final'!$O$46),"")</f>
        <v/>
      </c>
      <c r="AC42" s="234" t="str">
        <f>IF(AND('Mapa final'!$Y$47="Baja",'Mapa final'!$AA$47="Mayor"),CONCATENATE("R7C",'Mapa final'!$O$47),"")</f>
        <v/>
      </c>
      <c r="AD42" s="234" t="str">
        <f>IF(AND('Mapa final'!$Y$48="Baja",'Mapa final'!$AA$48="Mayor"),CONCATENATE("R7C",'Mapa final'!$O$48),"")</f>
        <v/>
      </c>
      <c r="AE42" s="234" t="str">
        <f>IF(AND('Mapa final'!$Y$49="Baja",'Mapa final'!$AA$49="Mayor"),CONCATENATE("R7C",'Mapa final'!$O$49),"")</f>
        <v/>
      </c>
      <c r="AF42" s="234" t="str">
        <f>IF(AND('Mapa final'!$Y$50="Baja",'Mapa final'!$AA$50="Mayor"),CONCATENATE("R7C",'Mapa final'!$O$50),"")</f>
        <v/>
      </c>
      <c r="AG42" s="235" t="str">
        <f>IF(AND('Mapa final'!$Y$51="Baja",'Mapa final'!$AA$51="Mayor"),CONCATENATE("R7C",'Mapa final'!$O$51),"")</f>
        <v/>
      </c>
      <c r="AH42" s="236" t="str">
        <f>IF(AND('Mapa final'!$Y$46="Baja",'Mapa final'!$AA$46="Catastrófico"),CONCATENATE("R7C",'Mapa final'!$O$46),"")</f>
        <v/>
      </c>
      <c r="AI42" s="237" t="str">
        <f>IF(AND('Mapa final'!$Y$47="Baja",'Mapa final'!$AA$47="Catastrófico"),CONCATENATE("R7C",'Mapa final'!$O$47),"")</f>
        <v/>
      </c>
      <c r="AJ42" s="237" t="str">
        <f>IF(AND('Mapa final'!$Y$48="Baja",'Mapa final'!$AA$48="Catastrófico"),CONCATENATE("R7C",'Mapa final'!$O$48),"")</f>
        <v/>
      </c>
      <c r="AK42" s="237" t="str">
        <f>IF(AND('Mapa final'!$Y$49="Baja",'Mapa final'!$AA$49="Catastrófico"),CONCATENATE("R7C",'Mapa final'!$O$49),"")</f>
        <v/>
      </c>
      <c r="AL42" s="237" t="str">
        <f>IF(AND('Mapa final'!$Y$50="Baja",'Mapa final'!$AA$50="Catastrófico"),CONCATENATE("R7C",'Mapa final'!$O$50),"")</f>
        <v/>
      </c>
      <c r="AM42" s="238" t="str">
        <f>IF(AND('Mapa final'!$Y$51="Baja",'Mapa final'!$AA$51="Catastrófico"),CONCATENATE("R7C",'Mapa final'!$O$51),"")</f>
        <v/>
      </c>
      <c r="AN42" s="14"/>
      <c r="AO42" s="796"/>
      <c r="AP42" s="797"/>
      <c r="AQ42" s="797"/>
      <c r="AR42" s="797"/>
      <c r="AS42" s="797"/>
      <c r="AT42" s="798"/>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670"/>
      <c r="C43" s="670"/>
      <c r="D43" s="671"/>
      <c r="E43" s="759"/>
      <c r="F43" s="760"/>
      <c r="G43" s="760"/>
      <c r="H43" s="760"/>
      <c r="I43" s="760"/>
      <c r="J43" s="257" t="str">
        <f>IF(AND('Mapa final'!$Y$52="Baja",'Mapa final'!$AA$52="Leve"),CONCATENATE("R8C",'Mapa final'!$O$52),"")</f>
        <v/>
      </c>
      <c r="K43" s="258" t="str">
        <f>IF(AND('Mapa final'!$Y$53="Baja",'Mapa final'!$AA$53="Leve"),CONCATENATE("R8C",'Mapa final'!$O$53),"")</f>
        <v/>
      </c>
      <c r="L43" s="258" t="str">
        <f>IF(AND('Mapa final'!$Y$54="Baja",'Mapa final'!$AA$54="Leve"),CONCATENATE("R8C",'Mapa final'!$O$54),"")</f>
        <v/>
      </c>
      <c r="M43" s="258" t="str">
        <f>IF(AND('Mapa final'!$Y$55="Baja",'Mapa final'!$AA$55="Leve"),CONCATENATE("R8C",'Mapa final'!$O$55),"")</f>
        <v/>
      </c>
      <c r="N43" s="258" t="str">
        <f>IF(AND('Mapa final'!$Y$56="Baja",'Mapa final'!$AA$56="Leve"),CONCATENATE("R8C",'Mapa final'!$O$56),"")</f>
        <v/>
      </c>
      <c r="O43" s="259" t="str">
        <f>IF(AND('Mapa final'!$Y$57="Baja",'Mapa final'!$AA$57="Leve"),CONCATENATE("R8C",'Mapa final'!$O$57),"")</f>
        <v/>
      </c>
      <c r="P43" s="248" t="str">
        <f>IF(AND('Mapa final'!$Y$52="Baja",'Mapa final'!$AA$52="Menor"),CONCATENATE("R8C",'Mapa final'!$O$52),"")</f>
        <v/>
      </c>
      <c r="Q43" s="249" t="str">
        <f>IF(AND('Mapa final'!$Y$53="Baja",'Mapa final'!$AA$53="Menor"),CONCATENATE("R8C",'Mapa final'!$O$53),"")</f>
        <v/>
      </c>
      <c r="R43" s="249" t="str">
        <f>IF(AND('Mapa final'!$Y$54="Baja",'Mapa final'!$AA$54="Menor"),CONCATENATE("R8C",'Mapa final'!$O$54),"")</f>
        <v/>
      </c>
      <c r="S43" s="249" t="str">
        <f>IF(AND('Mapa final'!$Y$55="Baja",'Mapa final'!$AA$55="Menor"),CONCATENATE("R8C",'Mapa final'!$O$55),"")</f>
        <v/>
      </c>
      <c r="T43" s="249" t="str">
        <f>IF(AND('Mapa final'!$Y$56="Baja",'Mapa final'!$AA$56="Menor"),CONCATENATE("R8C",'Mapa final'!$O$56),"")</f>
        <v/>
      </c>
      <c r="U43" s="250" t="str">
        <f>IF(AND('Mapa final'!$Y$57="Baja",'Mapa final'!$AA$57="Menor"),CONCATENATE("R8C",'Mapa final'!$O$57),"")</f>
        <v/>
      </c>
      <c r="V43" s="248" t="str">
        <f>IF(AND('Mapa final'!$Y$52="Baja",'Mapa final'!$AA$52="Moderado"),CONCATENATE("R8C",'Mapa final'!$O$52),"")</f>
        <v/>
      </c>
      <c r="W43" s="249" t="str">
        <f>IF(AND('Mapa final'!$Y$53="Baja",'Mapa final'!$AA$53="Moderado"),CONCATENATE("R8C",'Mapa final'!$O$53),"")</f>
        <v/>
      </c>
      <c r="X43" s="249" t="str">
        <f>IF(AND('Mapa final'!$Y$54="Baja",'Mapa final'!$AA$54="Moderado"),CONCATENATE("R8C",'Mapa final'!$O$54),"")</f>
        <v/>
      </c>
      <c r="Y43" s="249" t="str">
        <f>IF(AND('Mapa final'!$Y$55="Baja",'Mapa final'!$AA$55="Moderado"),CONCATENATE("R8C",'Mapa final'!$O$55),"")</f>
        <v/>
      </c>
      <c r="Z43" s="249" t="str">
        <f>IF(AND('Mapa final'!$Y$56="Baja",'Mapa final'!$AA$56="Moderado"),CONCATENATE("R8C",'Mapa final'!$O$56),"")</f>
        <v/>
      </c>
      <c r="AA43" s="250" t="str">
        <f>IF(AND('Mapa final'!$Y$57="Baja",'Mapa final'!$AA$57="Moderado"),CONCATENATE("R8C",'Mapa final'!$O$57),"")</f>
        <v/>
      </c>
      <c r="AB43" s="233" t="str">
        <f>IF(AND('Mapa final'!$Y$52="Baja",'Mapa final'!$AA$52="Mayor"),CONCATENATE("R8C",'Mapa final'!$O$52),"")</f>
        <v/>
      </c>
      <c r="AC43" s="234" t="str">
        <f>IF(AND('Mapa final'!$Y$53="Baja",'Mapa final'!$AA$53="Mayor"),CONCATENATE("R8C",'Mapa final'!$O$53),"")</f>
        <v/>
      </c>
      <c r="AD43" s="234" t="str">
        <f>IF(AND('Mapa final'!$Y$54="Baja",'Mapa final'!$AA$54="Mayor"),CONCATENATE("R8C",'Mapa final'!$O$54),"")</f>
        <v/>
      </c>
      <c r="AE43" s="234" t="str">
        <f>IF(AND('Mapa final'!$Y$55="Baja",'Mapa final'!$AA$55="Mayor"),CONCATENATE("R8C",'Mapa final'!$O$55),"")</f>
        <v/>
      </c>
      <c r="AF43" s="234" t="str">
        <f>IF(AND('Mapa final'!$Y$56="Baja",'Mapa final'!$AA$56="Mayor"),CONCATENATE("R8C",'Mapa final'!$O$56),"")</f>
        <v/>
      </c>
      <c r="AG43" s="235" t="str">
        <f>IF(AND('Mapa final'!$Y$57="Baja",'Mapa final'!$AA$57="Mayor"),CONCATENATE("R8C",'Mapa final'!$O$57),"")</f>
        <v/>
      </c>
      <c r="AH43" s="236" t="str">
        <f>IF(AND('Mapa final'!$Y$52="Baja",'Mapa final'!$AA$52="Catastrófico"),CONCATENATE("R8C",'Mapa final'!$O$52),"")</f>
        <v/>
      </c>
      <c r="AI43" s="237" t="str">
        <f>IF(AND('Mapa final'!$Y$53="Baja",'Mapa final'!$AA$53="Catastrófico"),CONCATENATE("R8C",'Mapa final'!$O$53),"")</f>
        <v/>
      </c>
      <c r="AJ43" s="237" t="str">
        <f>IF(AND('Mapa final'!$Y$54="Baja",'Mapa final'!$AA$54="Catastrófico"),CONCATENATE("R8C",'Mapa final'!$O$54),"")</f>
        <v/>
      </c>
      <c r="AK43" s="237" t="str">
        <f>IF(AND('Mapa final'!$Y$55="Baja",'Mapa final'!$AA$55="Catastrófico"),CONCATENATE("R8C",'Mapa final'!$O$55),"")</f>
        <v/>
      </c>
      <c r="AL43" s="237" t="str">
        <f>IF(AND('Mapa final'!$Y$56="Baja",'Mapa final'!$AA$56="Catastrófico"),CONCATENATE("R8C",'Mapa final'!$O$56),"")</f>
        <v/>
      </c>
      <c r="AM43" s="238" t="str">
        <f>IF(AND('Mapa final'!$Y$57="Baja",'Mapa final'!$AA$57="Catastrófico"),CONCATENATE("R8C",'Mapa final'!$O$57),"")</f>
        <v/>
      </c>
      <c r="AN43" s="14"/>
      <c r="AO43" s="796"/>
      <c r="AP43" s="797"/>
      <c r="AQ43" s="797"/>
      <c r="AR43" s="797"/>
      <c r="AS43" s="797"/>
      <c r="AT43" s="798"/>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670"/>
      <c r="C44" s="670"/>
      <c r="D44" s="671"/>
      <c r="E44" s="759"/>
      <c r="F44" s="760"/>
      <c r="G44" s="760"/>
      <c r="H44" s="760"/>
      <c r="I44" s="760"/>
      <c r="J44" s="257" t="str">
        <f>IF(AND('Mapa final'!$Y$58="Baja",'Mapa final'!$AA$58="Leve"),CONCATENATE("R9C",'Mapa final'!$O$58),"")</f>
        <v/>
      </c>
      <c r="K44" s="258" t="str">
        <f>IF(AND('Mapa final'!$Y$59="Baja",'Mapa final'!$AA$59="Leve"),CONCATENATE("R9C",'Mapa final'!$O$59),"")</f>
        <v/>
      </c>
      <c r="L44" s="258" t="str">
        <f>IF(AND('Mapa final'!$Y$60="Baja",'Mapa final'!$AA$60="Leve"),CONCATENATE("R9C",'Mapa final'!$O$60),"")</f>
        <v/>
      </c>
      <c r="M44" s="258" t="str">
        <f>IF(AND('Mapa final'!$Y$61="Baja",'Mapa final'!$AA$61="Leve"),CONCATENATE("R9C",'Mapa final'!$O$61),"")</f>
        <v/>
      </c>
      <c r="N44" s="258" t="str">
        <f>IF(AND('Mapa final'!$Y$62="Baja",'Mapa final'!$AA$62="Leve"),CONCATENATE("R9C",'Mapa final'!$O$62),"")</f>
        <v/>
      </c>
      <c r="O44" s="259" t="str">
        <f>IF(AND('Mapa final'!$Y$63="Baja",'Mapa final'!$AA$63="Leve"),CONCATENATE("R9C",'Mapa final'!$O$63),"")</f>
        <v/>
      </c>
      <c r="P44" s="248" t="str">
        <f>IF(AND('Mapa final'!$Y$58="Baja",'Mapa final'!$AA$58="Menor"),CONCATENATE("R9C",'Mapa final'!$O$58),"")</f>
        <v/>
      </c>
      <c r="Q44" s="249" t="str">
        <f>IF(AND('Mapa final'!$Y$59="Baja",'Mapa final'!$AA$59="Menor"),CONCATENATE("R9C",'Mapa final'!$O$59),"")</f>
        <v/>
      </c>
      <c r="R44" s="249" t="str">
        <f>IF(AND('Mapa final'!$Y$60="Baja",'Mapa final'!$AA$60="Menor"),CONCATENATE("R9C",'Mapa final'!$O$60),"")</f>
        <v/>
      </c>
      <c r="S44" s="249" t="str">
        <f>IF(AND('Mapa final'!$Y$61="Baja",'Mapa final'!$AA$61="Menor"),CONCATENATE("R9C",'Mapa final'!$O$61),"")</f>
        <v/>
      </c>
      <c r="T44" s="249" t="str">
        <f>IF(AND('Mapa final'!$Y$62="Baja",'Mapa final'!$AA$62="Menor"),CONCATENATE("R9C",'Mapa final'!$O$62),"")</f>
        <v/>
      </c>
      <c r="U44" s="250" t="str">
        <f>IF(AND('Mapa final'!$Y$63="Baja",'Mapa final'!$AA$63="Menor"),CONCATENATE("R9C",'Mapa final'!$O$63),"")</f>
        <v/>
      </c>
      <c r="V44" s="248" t="str">
        <f>IF(AND('Mapa final'!$Y$58="Baja",'Mapa final'!$AA$58="Moderado"),CONCATENATE("R9C",'Mapa final'!$O$58),"")</f>
        <v/>
      </c>
      <c r="W44" s="249" t="str">
        <f>IF(AND('Mapa final'!$Y$59="Baja",'Mapa final'!$AA$59="Moderado"),CONCATENATE("R9C",'Mapa final'!$O$59),"")</f>
        <v/>
      </c>
      <c r="X44" s="249" t="str">
        <f>IF(AND('Mapa final'!$Y$60="Baja",'Mapa final'!$AA$60="Moderado"),CONCATENATE("R9C",'Mapa final'!$O$60),"")</f>
        <v/>
      </c>
      <c r="Y44" s="249" t="str">
        <f>IF(AND('Mapa final'!$Y$61="Baja",'Mapa final'!$AA$61="Moderado"),CONCATENATE("R9C",'Mapa final'!$O$61),"")</f>
        <v/>
      </c>
      <c r="Z44" s="249" t="str">
        <f>IF(AND('Mapa final'!$Y$62="Baja",'Mapa final'!$AA$62="Moderado"),CONCATENATE("R9C",'Mapa final'!$O$62),"")</f>
        <v/>
      </c>
      <c r="AA44" s="250" t="str">
        <f>IF(AND('Mapa final'!$Y$63="Baja",'Mapa final'!$AA$63="Moderado"),CONCATENATE("R9C",'Mapa final'!$O$63),"")</f>
        <v/>
      </c>
      <c r="AB44" s="233" t="str">
        <f>IF(AND('Mapa final'!$Y$58="Baja",'Mapa final'!$AA$58="Mayor"),CONCATENATE("R9C",'Mapa final'!$O$58),"")</f>
        <v/>
      </c>
      <c r="AC44" s="234" t="str">
        <f>IF(AND('Mapa final'!$Y$59="Baja",'Mapa final'!$AA$59="Mayor"),CONCATENATE("R9C",'Mapa final'!$O$59),"")</f>
        <v/>
      </c>
      <c r="AD44" s="234" t="str">
        <f>IF(AND('Mapa final'!$Y$60="Baja",'Mapa final'!$AA$60="Mayor"),CONCATENATE("R9C",'Mapa final'!$O$60),"")</f>
        <v/>
      </c>
      <c r="AE44" s="234" t="str">
        <f>IF(AND('Mapa final'!$Y$61="Baja",'Mapa final'!$AA$61="Mayor"),CONCATENATE("R9C",'Mapa final'!$O$61),"")</f>
        <v/>
      </c>
      <c r="AF44" s="234" t="str">
        <f>IF(AND('Mapa final'!$Y$62="Baja",'Mapa final'!$AA$62="Mayor"),CONCATENATE("R9C",'Mapa final'!$O$62),"")</f>
        <v/>
      </c>
      <c r="AG44" s="235" t="str">
        <f>IF(AND('Mapa final'!$Y$63="Baja",'Mapa final'!$AA$63="Mayor"),CONCATENATE("R9C",'Mapa final'!$O$63),"")</f>
        <v/>
      </c>
      <c r="AH44" s="236" t="str">
        <f>IF(AND('Mapa final'!$Y$58="Baja",'Mapa final'!$AA$58="Catastrófico"),CONCATENATE("R9C",'Mapa final'!$O$58),"")</f>
        <v/>
      </c>
      <c r="AI44" s="237" t="str">
        <f>IF(AND('Mapa final'!$Y$59="Baja",'Mapa final'!$AA$59="Catastrófico"),CONCATENATE("R9C",'Mapa final'!$O$59),"")</f>
        <v/>
      </c>
      <c r="AJ44" s="237" t="str">
        <f>IF(AND('Mapa final'!$Y$60="Baja",'Mapa final'!$AA$60="Catastrófico"),CONCATENATE("R9C",'Mapa final'!$O$60),"")</f>
        <v/>
      </c>
      <c r="AK44" s="237" t="str">
        <f>IF(AND('Mapa final'!$Y$61="Baja",'Mapa final'!$AA$61="Catastrófico"),CONCATENATE("R9C",'Mapa final'!$O$61),"")</f>
        <v/>
      </c>
      <c r="AL44" s="237" t="str">
        <f>IF(AND('Mapa final'!$Y$62="Baja",'Mapa final'!$AA$62="Catastrófico"),CONCATENATE("R9C",'Mapa final'!$O$62),"")</f>
        <v/>
      </c>
      <c r="AM44" s="238" t="str">
        <f>IF(AND('Mapa final'!$Y$63="Baja",'Mapa final'!$AA$63="Catastrófico"),CONCATENATE("R9C",'Mapa final'!$O$63),"")</f>
        <v/>
      </c>
      <c r="AN44" s="14"/>
      <c r="AO44" s="796"/>
      <c r="AP44" s="797"/>
      <c r="AQ44" s="797"/>
      <c r="AR44" s="797"/>
      <c r="AS44" s="797"/>
      <c r="AT44" s="798"/>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670"/>
      <c r="C45" s="670"/>
      <c r="D45" s="671"/>
      <c r="E45" s="762"/>
      <c r="F45" s="763"/>
      <c r="G45" s="763"/>
      <c r="H45" s="763"/>
      <c r="I45" s="763"/>
      <c r="J45" s="260" t="str">
        <f>IF(AND('Mapa final'!$Y$64="Baja",'Mapa final'!$AA$64="Leve"),CONCATENATE("R10C",'Mapa final'!$O$64),"")</f>
        <v/>
      </c>
      <c r="K45" s="261" t="str">
        <f>IF(AND('Mapa final'!$Y$65="Baja",'Mapa final'!$AA$65="Leve"),CONCATENATE("R10C",'Mapa final'!$O$65),"")</f>
        <v/>
      </c>
      <c r="L45" s="261" t="str">
        <f>IF(AND('Mapa final'!$Y$66="Baja",'Mapa final'!$AA$66="Leve"),CONCATENATE("R10C",'Mapa final'!$O$66),"")</f>
        <v/>
      </c>
      <c r="M45" s="261" t="str">
        <f>IF(AND('Mapa final'!$Y$67="Baja",'Mapa final'!$AA$67="Leve"),CONCATENATE("R10C",'Mapa final'!$O$67),"")</f>
        <v/>
      </c>
      <c r="N45" s="261" t="str">
        <f>IF(AND('Mapa final'!$Y$68="Baja",'Mapa final'!$AA$68="Leve"),CONCATENATE("R10C",'Mapa final'!$O$68),"")</f>
        <v/>
      </c>
      <c r="O45" s="262" t="str">
        <f>IF(AND('Mapa final'!$Y$69="Baja",'Mapa final'!$AA$69="Leve"),CONCATENATE("R10C",'Mapa final'!$O$69),"")</f>
        <v/>
      </c>
      <c r="P45" s="248" t="str">
        <f>IF(AND('Mapa final'!$Y$64="Baja",'Mapa final'!$AA$64="Menor"),CONCATENATE("R10C",'Mapa final'!$O$64),"")</f>
        <v/>
      </c>
      <c r="Q45" s="249" t="str">
        <f>IF(AND('Mapa final'!$Y$65="Baja",'Mapa final'!$AA$65="Menor"),CONCATENATE("R10C",'Mapa final'!$O$65),"")</f>
        <v/>
      </c>
      <c r="R45" s="249" t="str">
        <f>IF(AND('Mapa final'!$Y$66="Baja",'Mapa final'!$AA$66="Menor"),CONCATENATE("R10C",'Mapa final'!$O$66),"")</f>
        <v/>
      </c>
      <c r="S45" s="249" t="str">
        <f>IF(AND('Mapa final'!$Y$67="Baja",'Mapa final'!$AA$67="Menor"),CONCATENATE("R10C",'Mapa final'!$O$67),"")</f>
        <v/>
      </c>
      <c r="T45" s="249" t="str">
        <f>IF(AND('Mapa final'!$Y$68="Baja",'Mapa final'!$AA$68="Menor"),CONCATENATE("R10C",'Mapa final'!$O$68),"")</f>
        <v/>
      </c>
      <c r="U45" s="250" t="str">
        <f>IF(AND('Mapa final'!$Y$69="Baja",'Mapa final'!$AA$69="Menor"),CONCATENATE("R10C",'Mapa final'!$O$69),"")</f>
        <v/>
      </c>
      <c r="V45" s="251" t="str">
        <f>IF(AND('Mapa final'!$Y$64="Baja",'Mapa final'!$AA$64="Moderado"),CONCATENATE("R10C",'Mapa final'!$O$64),"")</f>
        <v/>
      </c>
      <c r="W45" s="252" t="str">
        <f>IF(AND('Mapa final'!$Y$65="Baja",'Mapa final'!$AA$65="Moderado"),CONCATENATE("R10C",'Mapa final'!$O$65),"")</f>
        <v/>
      </c>
      <c r="X45" s="252" t="str">
        <f>IF(AND('Mapa final'!$Y$66="Baja",'Mapa final'!$AA$66="Moderado"),CONCATENATE("R10C",'Mapa final'!$O$66),"")</f>
        <v/>
      </c>
      <c r="Y45" s="252" t="str">
        <f>IF(AND('Mapa final'!$Y$67="Baja",'Mapa final'!$AA$67="Moderado"),CONCATENATE("R10C",'Mapa final'!$O$67),"")</f>
        <v/>
      </c>
      <c r="Z45" s="252" t="str">
        <f>IF(AND('Mapa final'!$Y$68="Baja",'Mapa final'!$AA$68="Moderado"),CONCATENATE("R10C",'Mapa final'!$O$68),"")</f>
        <v/>
      </c>
      <c r="AA45" s="253" t="str">
        <f>IF(AND('Mapa final'!$Y$69="Baja",'Mapa final'!$AA$69="Moderado"),CONCATENATE("R10C",'Mapa final'!$O$69),"")</f>
        <v/>
      </c>
      <c r="AB45" s="239" t="str">
        <f>IF(AND('Mapa final'!$Y$64="Baja",'Mapa final'!$AA$64="Mayor"),CONCATENATE("R10C",'Mapa final'!$O$64),"")</f>
        <v/>
      </c>
      <c r="AC45" s="240" t="str">
        <f>IF(AND('Mapa final'!$Y$65="Baja",'Mapa final'!$AA$65="Mayor"),CONCATENATE("R10C",'Mapa final'!$O$65),"")</f>
        <v/>
      </c>
      <c r="AD45" s="240" t="str">
        <f>IF(AND('Mapa final'!$Y$66="Baja",'Mapa final'!$AA$66="Mayor"),CONCATENATE("R10C",'Mapa final'!$O$66),"")</f>
        <v/>
      </c>
      <c r="AE45" s="240" t="str">
        <f>IF(AND('Mapa final'!$Y$67="Baja",'Mapa final'!$AA$67="Mayor"),CONCATENATE("R10C",'Mapa final'!$O$67),"")</f>
        <v/>
      </c>
      <c r="AF45" s="240" t="str">
        <f>IF(AND('Mapa final'!$Y$68="Baja",'Mapa final'!$AA$68="Mayor"),CONCATENATE("R10C",'Mapa final'!$O$68),"")</f>
        <v/>
      </c>
      <c r="AG45" s="241" t="str">
        <f>IF(AND('Mapa final'!$Y$69="Baja",'Mapa final'!$AA$69="Mayor"),CONCATENATE("R10C",'Mapa final'!$O$69),"")</f>
        <v/>
      </c>
      <c r="AH45" s="242" t="str">
        <f>IF(AND('Mapa final'!$Y$64="Baja",'Mapa final'!$AA$64="Catastrófico"),CONCATENATE("R10C",'Mapa final'!$O$64),"")</f>
        <v/>
      </c>
      <c r="AI45" s="243" t="str">
        <f>IF(AND('Mapa final'!$Y$65="Baja",'Mapa final'!$AA$65="Catastrófico"),CONCATENATE("R10C",'Mapa final'!$O$65),"")</f>
        <v/>
      </c>
      <c r="AJ45" s="243" t="str">
        <f>IF(AND('Mapa final'!$Y$66="Baja",'Mapa final'!$AA$66="Catastrófico"),CONCATENATE("R10C",'Mapa final'!$O$66),"")</f>
        <v/>
      </c>
      <c r="AK45" s="243" t="str">
        <f>IF(AND('Mapa final'!$Y$67="Baja",'Mapa final'!$AA$67="Catastrófico"),CONCATENATE("R10C",'Mapa final'!$O$67),"")</f>
        <v/>
      </c>
      <c r="AL45" s="243" t="str">
        <f>IF(AND('Mapa final'!$Y$68="Baja",'Mapa final'!$AA$68="Catastrófico"),CONCATENATE("R10C",'Mapa final'!$O$68),"")</f>
        <v/>
      </c>
      <c r="AM45" s="244" t="str">
        <f>IF(AND('Mapa final'!$Y$69="Baja",'Mapa final'!$AA$69="Catastrófico"),CONCATENATE("R10C",'Mapa final'!$O$69),"")</f>
        <v/>
      </c>
      <c r="AN45" s="14"/>
      <c r="AO45" s="799"/>
      <c r="AP45" s="800"/>
      <c r="AQ45" s="800"/>
      <c r="AR45" s="800"/>
      <c r="AS45" s="800"/>
      <c r="AT45" s="801"/>
    </row>
    <row r="46" spans="1:80" ht="46.5" customHeight="1" x14ac:dyDescent="0.35">
      <c r="A46" s="14"/>
      <c r="B46" s="670"/>
      <c r="C46" s="670"/>
      <c r="D46" s="671"/>
      <c r="E46" s="756" t="s">
        <v>584</v>
      </c>
      <c r="F46" s="757"/>
      <c r="G46" s="757"/>
      <c r="H46" s="757"/>
      <c r="I46" s="758"/>
      <c r="J46" s="254" t="str">
        <f>IF(AND('Mapa final'!$Y$10="Muy Baja",'Mapa final'!$AA$10="Leve"),CONCATENATE("R1C",'Mapa final'!$O$10),"")</f>
        <v/>
      </c>
      <c r="K46" s="255" t="str">
        <f>IF(AND('Mapa final'!$Y$11="Muy Baja",'Mapa final'!$AA$11="Leve"),CONCATENATE("R1C",'Mapa final'!$O$11),"")</f>
        <v/>
      </c>
      <c r="L46" s="255" t="str">
        <f>IF(AND('Mapa final'!$Y$12="Muy Baja",'Mapa final'!$AA$12="Leve"),CONCATENATE("R1C",'Mapa final'!$O$12),"")</f>
        <v/>
      </c>
      <c r="M46" s="255" t="str">
        <f>IF(AND('Mapa final'!$Y$13="Muy Baja",'Mapa final'!$AA$13="Leve"),CONCATENATE("R1C",'Mapa final'!$O$13),"")</f>
        <v/>
      </c>
      <c r="N46" s="255" t="str">
        <f>IF(AND('Mapa final'!$Y$14="Muy Baja",'Mapa final'!$AA$14="Leve"),CONCATENATE("R1C",'Mapa final'!$O$14),"")</f>
        <v/>
      </c>
      <c r="O46" s="256" t="str">
        <f>IF(AND('Mapa final'!$Y$15="Muy Baja",'Mapa final'!$AA$15="Leve"),CONCATENATE("R1C",'Mapa final'!$O$15),"")</f>
        <v/>
      </c>
      <c r="P46" s="254" t="str">
        <f>IF(AND('Mapa final'!$Y$10="Muy Baja",'Mapa final'!$AA$10="Menor"),CONCATENATE("R1C",'Mapa final'!$O$10),"")</f>
        <v/>
      </c>
      <c r="Q46" s="255" t="str">
        <f>IF(AND('Mapa final'!$Y$11="Muy Baja",'Mapa final'!$AA$11="Menor"),CONCATENATE("R1C",'Mapa final'!$O$11),"")</f>
        <v/>
      </c>
      <c r="R46" s="255" t="str">
        <f>IF(AND('Mapa final'!$Y$12="Muy Baja",'Mapa final'!$AA$12="Menor"),CONCATENATE("R1C",'Mapa final'!$O$12),"")</f>
        <v/>
      </c>
      <c r="S46" s="255" t="str">
        <f>IF(AND('Mapa final'!$Y$13="Muy Baja",'Mapa final'!$AA$13="Menor"),CONCATENATE("R1C",'Mapa final'!$O$13),"")</f>
        <v/>
      </c>
      <c r="T46" s="255" t="str">
        <f>IF(AND('Mapa final'!$Y$14="Muy Baja",'Mapa final'!$AA$14="Menor"),CONCATENATE("R1C",'Mapa final'!$O$14),"")</f>
        <v/>
      </c>
      <c r="U46" s="256" t="str">
        <f>IF(AND('Mapa final'!$Y$15="Muy Baja",'Mapa final'!$AA$15="Menor"),CONCATENATE("R1C",'Mapa final'!$O$15),"")</f>
        <v/>
      </c>
      <c r="V46" s="245" t="str">
        <f>IF(AND('Mapa final'!$Y$10="Muy Baja",'Mapa final'!$AA$10="Moderado"),CONCATENATE("R1C",'Mapa final'!$O$10),"")</f>
        <v/>
      </c>
      <c r="W46" s="263" t="str">
        <f>IF(AND('Mapa final'!$Y$11="Muy Baja",'Mapa final'!$AA$11="Moderado"),CONCATENATE("R1C",'Mapa final'!$O$11),"")</f>
        <v/>
      </c>
      <c r="X46" s="246" t="str">
        <f>IF(AND('Mapa final'!$Y$12="Muy Baja",'Mapa final'!$AA$12="Moderado"),CONCATENATE("R1C",'Mapa final'!$O$12),"")</f>
        <v/>
      </c>
      <c r="Y46" s="246" t="str">
        <f>IF(AND('Mapa final'!$Y$13="Muy Baja",'Mapa final'!$AA$13="Moderado"),CONCATENATE("R1C",'Mapa final'!$O$13),"")</f>
        <v/>
      </c>
      <c r="Z46" s="246" t="str">
        <f>IF(AND('Mapa final'!$Y$14="Muy Baja",'Mapa final'!$AA$14="Moderado"),CONCATENATE("R1C",'Mapa final'!$O$14),"")</f>
        <v/>
      </c>
      <c r="AA46" s="247" t="str">
        <f>IF(AND('Mapa final'!$Y$15="Muy Baja",'Mapa final'!$AA$15="Moderado"),CONCATENATE("R1C",'Mapa final'!$O$15),"")</f>
        <v/>
      </c>
      <c r="AB46" s="227" t="str">
        <f>IF(AND('Mapa final'!$Y$10="Muy Baja",'Mapa final'!$AA$10="Mayor"),CONCATENATE("R1C",'Mapa final'!$O$10),"")</f>
        <v/>
      </c>
      <c r="AC46" s="228" t="str">
        <f>IF(AND('Mapa final'!$Y$11="Muy Baja",'Mapa final'!$AA$11="Mayor"),CONCATENATE("R1C",'Mapa final'!$O$11),"")</f>
        <v/>
      </c>
      <c r="AD46" s="228" t="str">
        <f>IF(AND('Mapa final'!$Y$12="Muy Baja",'Mapa final'!$AA$12="Mayor"),CONCATENATE("R1C",'Mapa final'!$O$12),"")</f>
        <v/>
      </c>
      <c r="AE46" s="228" t="str">
        <f>IF(AND('Mapa final'!$Y$13="Muy Baja",'Mapa final'!$AA$13="Mayor"),CONCATENATE("R1C",'Mapa final'!$O$13),"")</f>
        <v/>
      </c>
      <c r="AF46" s="228" t="str">
        <f>IF(AND('Mapa final'!$Y$14="Muy Baja",'Mapa final'!$AA$14="Mayor"),CONCATENATE("R1C",'Mapa final'!$O$14),"")</f>
        <v/>
      </c>
      <c r="AG46" s="229" t="str">
        <f>IF(AND('Mapa final'!$Y$15="Muy Baja",'Mapa final'!$AA$15="Mayor"),CONCATENATE("R1C",'Mapa final'!$O$15),"")</f>
        <v/>
      </c>
      <c r="AH46" s="230" t="str">
        <f>IF(AND('Mapa final'!$Y$10="Muy Baja",'Mapa final'!$AA$10="Catastrófico"),CONCATENATE("R1C",'Mapa final'!$O$10),"")</f>
        <v/>
      </c>
      <c r="AI46" s="231" t="str">
        <f>IF(AND('Mapa final'!$Y$11="Muy Baja",'Mapa final'!$AA$11="Catastrófico"),CONCATENATE("R1C",'Mapa final'!$O$11),"")</f>
        <v/>
      </c>
      <c r="AJ46" s="231" t="str">
        <f>IF(AND('Mapa final'!$Y$12="Muy Baja",'Mapa final'!$AA$12="Catastrófico"),CONCATENATE("R1C",'Mapa final'!$O$12),"")</f>
        <v/>
      </c>
      <c r="AK46" s="231" t="str">
        <f>IF(AND('Mapa final'!$Y$13="Muy Baja",'Mapa final'!$AA$13="Catastrófico"),CONCATENATE("R1C",'Mapa final'!$O$13),"")</f>
        <v/>
      </c>
      <c r="AL46" s="231" t="str">
        <f>IF(AND('Mapa final'!$Y$14="Muy Baja",'Mapa final'!$AA$14="Catastrófico"),CONCATENATE("R1C",'Mapa final'!$O$14),"")</f>
        <v/>
      </c>
      <c r="AM46" s="232" t="str">
        <f>IF(AND('Mapa final'!$Y$15="Muy Baja",'Mapa final'!$AA$15="Catastrófico"),CONCATENATE("R1C",'Mapa final'!$O$15),"")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670"/>
      <c r="C47" s="670"/>
      <c r="D47" s="671"/>
      <c r="E47" s="774"/>
      <c r="F47" s="760"/>
      <c r="G47" s="760"/>
      <c r="H47" s="760"/>
      <c r="I47" s="761"/>
      <c r="J47" s="257" t="str">
        <f>IF(AND('Mapa final'!$Y$16="Muy Baja",'Mapa final'!$AA$16="Leve"),CONCATENATE("R2C",'Mapa final'!$O$16),"")</f>
        <v/>
      </c>
      <c r="K47" s="258" t="str">
        <f>IF(AND('Mapa final'!$Y$17="Muy Baja",'Mapa final'!$AA$17="Leve"),CONCATENATE("R2C",'Mapa final'!$O$17),"")</f>
        <v/>
      </c>
      <c r="L47" s="258" t="str">
        <f>IF(AND('Mapa final'!$Y$18="Muy Baja",'Mapa final'!$AA$18="Leve"),CONCATENATE("R2C",'Mapa final'!$O$18),"")</f>
        <v/>
      </c>
      <c r="M47" s="258" t="str">
        <f>IF(AND('Mapa final'!$Y$19="Muy Baja",'Mapa final'!$AA$19="Leve"),CONCATENATE("R2C",'Mapa final'!$O$19),"")</f>
        <v/>
      </c>
      <c r="N47" s="258" t="str">
        <f>IF(AND('Mapa final'!$Y$20="Muy Baja",'Mapa final'!$AA$20="Leve"),CONCATENATE("R2C",'Mapa final'!$O$20),"")</f>
        <v/>
      </c>
      <c r="O47" s="259" t="str">
        <f>IF(AND('Mapa final'!$Y$21="Muy Baja",'Mapa final'!$AA$21="Leve"),CONCATENATE("R2C",'Mapa final'!$O$21),"")</f>
        <v/>
      </c>
      <c r="P47" s="257" t="str">
        <f>IF(AND('Mapa final'!$Y$16="Muy Baja",'Mapa final'!$AA$16="Menor"),CONCATENATE("R2C",'Mapa final'!$O$16),"")</f>
        <v/>
      </c>
      <c r="Q47" s="258" t="str">
        <f>IF(AND('Mapa final'!$Y$17="Muy Baja",'Mapa final'!$AA$17="Menor"),CONCATENATE("R2C",'Mapa final'!$O$17),"")</f>
        <v/>
      </c>
      <c r="R47" s="258" t="str">
        <f>IF(AND('Mapa final'!$Y$18="Muy Baja",'Mapa final'!$AA$18="Menor"),CONCATENATE("R2C",'Mapa final'!$O$18),"")</f>
        <v/>
      </c>
      <c r="S47" s="258" t="str">
        <f>IF(AND('Mapa final'!$Y$19="Muy Baja",'Mapa final'!$AA$19="Menor"),CONCATENATE("R2C",'Mapa final'!$O$19),"")</f>
        <v/>
      </c>
      <c r="T47" s="258" t="str">
        <f>IF(AND('Mapa final'!$Y$20="Muy Baja",'Mapa final'!$AA$20="Menor"),CONCATENATE("R2C",'Mapa final'!$O$20),"")</f>
        <v/>
      </c>
      <c r="U47" s="259" t="str">
        <f>IF(AND('Mapa final'!$Y$21="Muy Baja",'Mapa final'!$AA$21="Menor"),CONCATENATE("R2C",'Mapa final'!$O$21),"")</f>
        <v/>
      </c>
      <c r="V47" s="248" t="str">
        <f>IF(AND('Mapa final'!$Y$16="Muy Baja",'Mapa final'!$AA$16="Moderado"),CONCATENATE("R2C",'Mapa final'!$O$16),"")</f>
        <v/>
      </c>
      <c r="W47" s="249" t="str">
        <f>IF(AND('Mapa final'!$Y$17="Muy Baja",'Mapa final'!$AA$17="Moderado"),CONCATENATE("R2C",'Mapa final'!$O$17),"")</f>
        <v/>
      </c>
      <c r="X47" s="249" t="str">
        <f>IF(AND('Mapa final'!$Y$18="Muy Baja",'Mapa final'!$AA$18="Moderado"),CONCATENATE("R2C",'Mapa final'!$O$18),"")</f>
        <v/>
      </c>
      <c r="Y47" s="249" t="str">
        <f>IF(AND('Mapa final'!$Y$19="Muy Baja",'Mapa final'!$AA$19="Moderado"),CONCATENATE("R2C",'Mapa final'!$O$19),"")</f>
        <v/>
      </c>
      <c r="Z47" s="249" t="str">
        <f>IF(AND('Mapa final'!$Y$20="Muy Baja",'Mapa final'!$AA$20="Moderado"),CONCATENATE("R2C",'Mapa final'!$O$20),"")</f>
        <v/>
      </c>
      <c r="AA47" s="250" t="str">
        <f>IF(AND('Mapa final'!$Y$21="Muy Baja",'Mapa final'!$AA$21="Moderado"),CONCATENATE("R2C",'Mapa final'!$O$21),"")</f>
        <v/>
      </c>
      <c r="AB47" s="233" t="str">
        <f>IF(AND('Mapa final'!$Y$16="Muy Baja",'Mapa final'!$AA$16="Mayor"),CONCATENATE("R2C",'Mapa final'!$O$16),"")</f>
        <v/>
      </c>
      <c r="AC47" s="234" t="str">
        <f>IF(AND('Mapa final'!$Y$17="Muy Baja",'Mapa final'!$AA$17="Mayor"),CONCATENATE("R2C",'Mapa final'!$O$17),"")</f>
        <v/>
      </c>
      <c r="AD47" s="234" t="str">
        <f>IF(AND('Mapa final'!$Y$18="Muy Baja",'Mapa final'!$AA$18="Mayor"),CONCATENATE("R2C",'Mapa final'!$O$18),"")</f>
        <v/>
      </c>
      <c r="AE47" s="234" t="str">
        <f>IF(AND('Mapa final'!$Y$19="Muy Baja",'Mapa final'!$AA$19="Mayor"),CONCATENATE("R2C",'Mapa final'!$O$19),"")</f>
        <v/>
      </c>
      <c r="AF47" s="234" t="str">
        <f>IF(AND('Mapa final'!$Y$20="Muy Baja",'Mapa final'!$AA$20="Mayor"),CONCATENATE("R2C",'Mapa final'!$O$20),"")</f>
        <v/>
      </c>
      <c r="AG47" s="235" t="str">
        <f>IF(AND('Mapa final'!$Y$21="Muy Baja",'Mapa final'!$AA$21="Mayor"),CONCATENATE("R2C",'Mapa final'!$O$21),"")</f>
        <v/>
      </c>
      <c r="AH47" s="236" t="str">
        <f>IF(AND('Mapa final'!$Y$16="Muy Baja",'Mapa final'!$AA$16="Catastrófico"),CONCATENATE("R2C",'Mapa final'!$O$16),"")</f>
        <v/>
      </c>
      <c r="AI47" s="237" t="str">
        <f>IF(AND('Mapa final'!$Y$17="Muy Baja",'Mapa final'!$AA$17="Catastrófico"),CONCATENATE("R2C",'Mapa final'!$O$17),"")</f>
        <v/>
      </c>
      <c r="AJ47" s="237" t="str">
        <f>IF(AND('Mapa final'!$Y$18="Muy Baja",'Mapa final'!$AA$18="Catastrófico"),CONCATENATE("R2C",'Mapa final'!$O$18),"")</f>
        <v/>
      </c>
      <c r="AK47" s="237" t="str">
        <f>IF(AND('Mapa final'!$Y$19="Muy Baja",'Mapa final'!$AA$19="Catastrófico"),CONCATENATE("R2C",'Mapa final'!$O$19),"")</f>
        <v/>
      </c>
      <c r="AL47" s="237" t="str">
        <f>IF(AND('Mapa final'!$Y$20="Muy Baja",'Mapa final'!$AA$20="Catastrófico"),CONCATENATE("R2C",'Mapa final'!$O$20),"")</f>
        <v/>
      </c>
      <c r="AM47" s="238" t="str">
        <f>IF(AND('Mapa final'!$Y$21="Muy Baja",'Mapa final'!$AA$21="Catastrófico"),CONCATENATE("R2C",'Mapa final'!$O$21),"")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670"/>
      <c r="C48" s="670"/>
      <c r="D48" s="671"/>
      <c r="E48" s="774"/>
      <c r="F48" s="760"/>
      <c r="G48" s="760"/>
      <c r="H48" s="760"/>
      <c r="I48" s="761"/>
      <c r="J48" s="257" t="str">
        <f>IF(AND('Mapa final'!$Y$22="Muy Baja",'Mapa final'!$AA$22="Leve"),CONCATENATE("R3C",'Mapa final'!$O$22),"")</f>
        <v/>
      </c>
      <c r="K48" s="258" t="str">
        <f>IF(AND('Mapa final'!$Y$23="Muy Baja",'Mapa final'!$AA$23="Leve"),CONCATENATE("R3C",'Mapa final'!$O$23),"")</f>
        <v/>
      </c>
      <c r="L48" s="258" t="str">
        <f>IF(AND('Mapa final'!$Y$24="Muy Baja",'Mapa final'!$AA$24="Leve"),CONCATENATE("R3C",'Mapa final'!$O$24),"")</f>
        <v/>
      </c>
      <c r="M48" s="258" t="str">
        <f>IF(AND('Mapa final'!$Y$25="Muy Baja",'Mapa final'!$AA$25="Leve"),CONCATENATE("R3C",'Mapa final'!$O$25),"")</f>
        <v/>
      </c>
      <c r="N48" s="258" t="str">
        <f>IF(AND('Mapa final'!$Y$26="Muy Baja",'Mapa final'!$AA$26="Leve"),CONCATENATE("R3C",'Mapa final'!$O$26),"")</f>
        <v/>
      </c>
      <c r="O48" s="259" t="str">
        <f>IF(AND('Mapa final'!$Y$27="Muy Baja",'Mapa final'!$AA$27="Leve"),CONCATENATE("R3C",'Mapa final'!$O$27),"")</f>
        <v/>
      </c>
      <c r="P48" s="257" t="str">
        <f>IF(AND('Mapa final'!$Y$22="Muy Baja",'Mapa final'!$AA$22="Menor"),CONCATENATE("R3C",'Mapa final'!$O$22),"")</f>
        <v/>
      </c>
      <c r="Q48" s="258" t="str">
        <f>IF(AND('Mapa final'!$Y$23="Muy Baja",'Mapa final'!$AA$23="Menor"),CONCATENATE("R3C",'Mapa final'!$O$23),"")</f>
        <v/>
      </c>
      <c r="R48" s="258" t="str">
        <f>IF(AND('Mapa final'!$Y$24="Muy Baja",'Mapa final'!$AA$24="Menor"),CONCATENATE("R3C",'Mapa final'!$O$24),"")</f>
        <v/>
      </c>
      <c r="S48" s="258" t="str">
        <f>IF(AND('Mapa final'!$Y$25="Muy Baja",'Mapa final'!$AA$25="Menor"),CONCATENATE("R3C",'Mapa final'!$O$25),"")</f>
        <v/>
      </c>
      <c r="T48" s="258" t="str">
        <f>IF(AND('Mapa final'!$Y$26="Muy Baja",'Mapa final'!$AA$26="Menor"),CONCATENATE("R3C",'Mapa final'!$O$26),"")</f>
        <v/>
      </c>
      <c r="U48" s="259" t="str">
        <f>IF(AND('Mapa final'!$Y$27="Muy Baja",'Mapa final'!$AA$27="Menor"),CONCATENATE("R3C",'Mapa final'!$O$27),"")</f>
        <v/>
      </c>
      <c r="V48" s="248" t="str">
        <f>IF(AND('Mapa final'!$Y$22="Muy Baja",'Mapa final'!$AA$22="Moderado"),CONCATENATE("R3C",'Mapa final'!$O$22),"")</f>
        <v/>
      </c>
      <c r="W48" s="249" t="str">
        <f>IF(AND('Mapa final'!$Y$23="Muy Baja",'Mapa final'!$AA$23="Moderado"),CONCATENATE("R3C",'Mapa final'!$O$23),"")</f>
        <v/>
      </c>
      <c r="X48" s="249" t="str">
        <f>IF(AND('Mapa final'!$Y$24="Muy Baja",'Mapa final'!$AA$24="Moderado"),CONCATENATE("R3C",'Mapa final'!$O$24),"")</f>
        <v/>
      </c>
      <c r="Y48" s="249" t="str">
        <f>IF(AND('Mapa final'!$Y$25="Muy Baja",'Mapa final'!$AA$25="Moderado"),CONCATENATE("R3C",'Mapa final'!$O$25),"")</f>
        <v/>
      </c>
      <c r="Z48" s="249" t="str">
        <f>IF(AND('Mapa final'!$Y$26="Muy Baja",'Mapa final'!$AA$26="Moderado"),CONCATENATE("R3C",'Mapa final'!$O$26),"")</f>
        <v/>
      </c>
      <c r="AA48" s="250" t="str">
        <f>IF(AND('Mapa final'!$Y$27="Muy Baja",'Mapa final'!$AA$27="Moderado"),CONCATENATE("R3C",'Mapa final'!$O$27),"")</f>
        <v/>
      </c>
      <c r="AB48" s="233" t="str">
        <f>IF(AND('Mapa final'!$Y$22="Muy Baja",'Mapa final'!$AA$22="Mayor"),CONCATENATE("R3C",'Mapa final'!$O$22),"")</f>
        <v/>
      </c>
      <c r="AC48" s="234" t="str">
        <f>IF(AND('Mapa final'!$Y$23="Muy Baja",'Mapa final'!$AA$23="Mayor"),CONCATENATE("R3C",'Mapa final'!$O$23),"")</f>
        <v/>
      </c>
      <c r="AD48" s="234" t="str">
        <f>IF(AND('Mapa final'!$Y$24="Muy Baja",'Mapa final'!$AA$24="Mayor"),CONCATENATE("R3C",'Mapa final'!$O$24),"")</f>
        <v/>
      </c>
      <c r="AE48" s="234" t="str">
        <f>IF(AND('Mapa final'!$Y$25="Muy Baja",'Mapa final'!$AA$25="Mayor"),CONCATENATE("R3C",'Mapa final'!$O$25),"")</f>
        <v/>
      </c>
      <c r="AF48" s="234" t="str">
        <f>IF(AND('Mapa final'!$Y$26="Muy Baja",'Mapa final'!$AA$26="Mayor"),CONCATENATE("R3C",'Mapa final'!$O$26),"")</f>
        <v/>
      </c>
      <c r="AG48" s="235" t="str">
        <f>IF(AND('Mapa final'!$Y$27="Muy Baja",'Mapa final'!$AA$27="Mayor"),CONCATENATE("R3C",'Mapa final'!$O$27),"")</f>
        <v/>
      </c>
      <c r="AH48" s="236" t="str">
        <f>IF(AND('Mapa final'!$Y$22="Muy Baja",'Mapa final'!$AA$22="Catastrófico"),CONCATENATE("R3C",'Mapa final'!$O$22),"")</f>
        <v/>
      </c>
      <c r="AI48" s="237" t="str">
        <f>IF(AND('Mapa final'!$Y$23="Muy Baja",'Mapa final'!$AA$23="Catastrófico"),CONCATENATE("R3C",'Mapa final'!$O$23),"")</f>
        <v/>
      </c>
      <c r="AJ48" s="237" t="str">
        <f>IF(AND('Mapa final'!$Y$24="Muy Baja",'Mapa final'!$AA$24="Catastrófico"),CONCATENATE("R3C",'Mapa final'!$O$24),"")</f>
        <v/>
      </c>
      <c r="AK48" s="237" t="str">
        <f>IF(AND('Mapa final'!$Y$25="Muy Baja",'Mapa final'!$AA$25="Catastrófico"),CONCATENATE("R3C",'Mapa final'!$O$25),"")</f>
        <v/>
      </c>
      <c r="AL48" s="237" t="str">
        <f>IF(AND('Mapa final'!$Y$26="Muy Baja",'Mapa final'!$AA$26="Catastrófico"),CONCATENATE("R3C",'Mapa final'!$O$26),"")</f>
        <v/>
      </c>
      <c r="AM48" s="238" t="str">
        <f>IF(AND('Mapa final'!$Y$27="Muy Baja",'Mapa final'!$AA$27="Catastrófico"),CONCATENATE("R3C",'Mapa final'!$O$27),"")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670"/>
      <c r="C49" s="670"/>
      <c r="D49" s="671"/>
      <c r="E49" s="759"/>
      <c r="F49" s="760"/>
      <c r="G49" s="760"/>
      <c r="H49" s="760"/>
      <c r="I49" s="761"/>
      <c r="J49" s="257" t="str">
        <f>IF(AND('Mapa final'!$Y$28="Muy Baja",'Mapa final'!$AA$28="Leve"),CONCATENATE("R4C",'Mapa final'!$O$28),"")</f>
        <v/>
      </c>
      <c r="K49" s="258" t="str">
        <f>IF(AND('Mapa final'!$Y$29="Muy Baja",'Mapa final'!$AA$29="Leve"),CONCATENATE("R4C",'Mapa final'!$O$29),"")</f>
        <v/>
      </c>
      <c r="L49" s="258" t="str">
        <f>IF(AND('Mapa final'!$Y$30="Muy Baja",'Mapa final'!$AA$30="Leve"),CONCATENATE("R4C",'Mapa final'!$O$30),"")</f>
        <v/>
      </c>
      <c r="M49" s="258" t="str">
        <f>IF(AND('Mapa final'!$Y$31="Muy Baja",'Mapa final'!$AA$31="Leve"),CONCATENATE("R4C",'Mapa final'!$O$31),"")</f>
        <v/>
      </c>
      <c r="N49" s="258" t="str">
        <f>IF(AND('Mapa final'!$Y$32="Muy Baja",'Mapa final'!$AA$32="Leve"),CONCATENATE("R4C",'Mapa final'!$O$32),"")</f>
        <v/>
      </c>
      <c r="O49" s="259" t="str">
        <f>IF(AND('Mapa final'!$Y$33="Muy Baja",'Mapa final'!$AA$33="Leve"),CONCATENATE("R4C",'Mapa final'!$O$33),"")</f>
        <v/>
      </c>
      <c r="P49" s="257" t="str">
        <f>IF(AND('Mapa final'!$Y$28="Muy Baja",'Mapa final'!$AA$28="Menor"),CONCATENATE("R4C",'Mapa final'!$O$28),"")</f>
        <v/>
      </c>
      <c r="Q49" s="258" t="str">
        <f>IF(AND('Mapa final'!$Y$29="Muy Baja",'Mapa final'!$AA$29="Menor"),CONCATENATE("R4C",'Mapa final'!$O$29),"")</f>
        <v/>
      </c>
      <c r="R49" s="258" t="str">
        <f>IF(AND('Mapa final'!$Y$30="Muy Baja",'Mapa final'!$AA$30="Menor"),CONCATENATE("R4C",'Mapa final'!$O$30),"")</f>
        <v/>
      </c>
      <c r="S49" s="258" t="str">
        <f>IF(AND('Mapa final'!$Y$31="Muy Baja",'Mapa final'!$AA$31="Menor"),CONCATENATE("R4C",'Mapa final'!$O$31),"")</f>
        <v/>
      </c>
      <c r="T49" s="258" t="str">
        <f>IF(AND('Mapa final'!$Y$32="Muy Baja",'Mapa final'!$AA$32="Menor"),CONCATENATE("R4C",'Mapa final'!$O$32),"")</f>
        <v/>
      </c>
      <c r="U49" s="259" t="str">
        <f>IF(AND('Mapa final'!$Y$33="Muy Baja",'Mapa final'!$AA$33="Menor"),CONCATENATE("R4C",'Mapa final'!$O$33),"")</f>
        <v/>
      </c>
      <c r="V49" s="248" t="str">
        <f>IF(AND('Mapa final'!$Y$28="Muy Baja",'Mapa final'!$AA$28="Moderado"),CONCATENATE("R4C",'Mapa final'!$O$28),"")</f>
        <v/>
      </c>
      <c r="W49" s="249" t="str">
        <f>IF(AND('Mapa final'!$Y$29="Muy Baja",'Mapa final'!$AA$29="Moderado"),CONCATENATE("R4C",'Mapa final'!$O$29),"")</f>
        <v/>
      </c>
      <c r="X49" s="249" t="str">
        <f>IF(AND('Mapa final'!$Y$30="Muy Baja",'Mapa final'!$AA$30="Moderado"),CONCATENATE("R4C",'Mapa final'!$O$30),"")</f>
        <v/>
      </c>
      <c r="Y49" s="249" t="str">
        <f>IF(AND('Mapa final'!$Y$31="Muy Baja",'Mapa final'!$AA$31="Moderado"),CONCATENATE("R4C",'Mapa final'!$O$31),"")</f>
        <v/>
      </c>
      <c r="Z49" s="249" t="str">
        <f>IF(AND('Mapa final'!$Y$32="Muy Baja",'Mapa final'!$AA$32="Moderado"),CONCATENATE("R4C",'Mapa final'!$O$32),"")</f>
        <v/>
      </c>
      <c r="AA49" s="250" t="str">
        <f>IF(AND('Mapa final'!$Y$33="Muy Baja",'Mapa final'!$AA$33="Moderado"),CONCATENATE("R4C",'Mapa final'!$O$33),"")</f>
        <v/>
      </c>
      <c r="AB49" s="233" t="str">
        <f>IF(AND('Mapa final'!$Y$28="Muy Baja",'Mapa final'!$AA$28="Mayor"),CONCATENATE("R4C",'Mapa final'!$O$28),"")</f>
        <v/>
      </c>
      <c r="AC49" s="234" t="str">
        <f>IF(AND('Mapa final'!$Y$29="Muy Baja",'Mapa final'!$AA$29="Mayor"),CONCATENATE("R4C",'Mapa final'!$O$29),"")</f>
        <v/>
      </c>
      <c r="AD49" s="234" t="str">
        <f>IF(AND('Mapa final'!$Y$30="Muy Baja",'Mapa final'!$AA$30="Mayor"),CONCATENATE("R4C",'Mapa final'!$O$30),"")</f>
        <v/>
      </c>
      <c r="AE49" s="234" t="str">
        <f>IF(AND('Mapa final'!$Y$31="Muy Baja",'Mapa final'!$AA$31="Mayor"),CONCATENATE("R4C",'Mapa final'!$O$31),"")</f>
        <v/>
      </c>
      <c r="AF49" s="234" t="str">
        <f>IF(AND('Mapa final'!$Y$32="Muy Baja",'Mapa final'!$AA$32="Mayor"),CONCATENATE("R4C",'Mapa final'!$O$32),"")</f>
        <v/>
      </c>
      <c r="AG49" s="235" t="str">
        <f>IF(AND('Mapa final'!$Y$33="Muy Baja",'Mapa final'!$AA$33="Mayor"),CONCATENATE("R4C",'Mapa final'!$O$33),"")</f>
        <v/>
      </c>
      <c r="AH49" s="236" t="str">
        <f>IF(AND('Mapa final'!$Y$28="Muy Baja",'Mapa final'!$AA$28="Catastrófico"),CONCATENATE("R4C",'Mapa final'!$O$28),"")</f>
        <v/>
      </c>
      <c r="AI49" s="237" t="str">
        <f>IF(AND('Mapa final'!$Y$29="Muy Baja",'Mapa final'!$AA$29="Catastrófico"),CONCATENATE("R4C",'Mapa final'!$O$29),"")</f>
        <v/>
      </c>
      <c r="AJ49" s="237" t="str">
        <f>IF(AND('Mapa final'!$Y$30="Muy Baja",'Mapa final'!$AA$30="Catastrófico"),CONCATENATE("R4C",'Mapa final'!$O$30),"")</f>
        <v/>
      </c>
      <c r="AK49" s="237" t="str">
        <f>IF(AND('Mapa final'!$Y$31="Muy Baja",'Mapa final'!$AA$31="Catastrófico"),CONCATENATE("R4C",'Mapa final'!$O$31),"")</f>
        <v/>
      </c>
      <c r="AL49" s="237" t="str">
        <f>IF(AND('Mapa final'!$Y$32="Muy Baja",'Mapa final'!$AA$32="Catastrófico"),CONCATENATE("R4C",'Mapa final'!$O$32),"")</f>
        <v/>
      </c>
      <c r="AM49" s="238" t="str">
        <f>IF(AND('Mapa final'!$Y$33="Muy Baja",'Mapa final'!$AA$33="Catastrófico"),CONCATENATE("R4C",'Mapa final'!$O$33),"")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670"/>
      <c r="C50" s="670"/>
      <c r="D50" s="671"/>
      <c r="E50" s="759"/>
      <c r="F50" s="760"/>
      <c r="G50" s="760"/>
      <c r="H50" s="760"/>
      <c r="I50" s="761"/>
      <c r="J50" s="257" t="str">
        <f>IF(AND('Mapa final'!$Y$34="Muy Baja",'Mapa final'!$AA$34="Leve"),CONCATENATE("R5C",'Mapa final'!$O$34),"")</f>
        <v/>
      </c>
      <c r="K50" s="258" t="str">
        <f>IF(AND('Mapa final'!$Y$35="Muy Baja",'Mapa final'!$AA$35="Leve"),CONCATENATE("R5C",'Mapa final'!$O$35),"")</f>
        <v/>
      </c>
      <c r="L50" s="258" t="str">
        <f>IF(AND('Mapa final'!$Y$36="Muy Baja",'Mapa final'!$AA$36="Leve"),CONCATENATE("R5C",'Mapa final'!$O$36),"")</f>
        <v/>
      </c>
      <c r="M50" s="258" t="str">
        <f>IF(AND('Mapa final'!$Y$37="Muy Baja",'Mapa final'!$AA$37="Leve"),CONCATENATE("R5C",'Mapa final'!$O$37),"")</f>
        <v/>
      </c>
      <c r="N50" s="258" t="str">
        <f>IF(AND('Mapa final'!$Y$38="Muy Baja",'Mapa final'!$AA$38="Leve"),CONCATENATE("R5C",'Mapa final'!$O$38),"")</f>
        <v/>
      </c>
      <c r="O50" s="259" t="str">
        <f>IF(AND('Mapa final'!$Y$39="Muy Baja",'Mapa final'!$AA$39="Leve"),CONCATENATE("R5C",'Mapa final'!$O$39),"")</f>
        <v/>
      </c>
      <c r="P50" s="257" t="str">
        <f>IF(AND('Mapa final'!$Y$34="Muy Baja",'Mapa final'!$AA$34="Menor"),CONCATENATE("R5C",'Mapa final'!$O$34),"")</f>
        <v/>
      </c>
      <c r="Q50" s="258" t="str">
        <f>IF(AND('Mapa final'!$Y$35="Muy Baja",'Mapa final'!$AA$35="Menor"),CONCATENATE("R5C",'Mapa final'!$O$35),"")</f>
        <v/>
      </c>
      <c r="R50" s="258" t="str">
        <f>IF(AND('Mapa final'!$Y$36="Muy Baja",'Mapa final'!$AA$36="Menor"),CONCATENATE("R5C",'Mapa final'!$O$36),"")</f>
        <v/>
      </c>
      <c r="S50" s="258" t="str">
        <f>IF(AND('Mapa final'!$Y$37="Muy Baja",'Mapa final'!$AA$37="Menor"),CONCATENATE("R5C",'Mapa final'!$O$37),"")</f>
        <v/>
      </c>
      <c r="T50" s="258" t="str">
        <f>IF(AND('Mapa final'!$Y$38="Muy Baja",'Mapa final'!$AA$38="Menor"),CONCATENATE("R5C",'Mapa final'!$O$38),"")</f>
        <v/>
      </c>
      <c r="U50" s="259" t="str">
        <f>IF(AND('Mapa final'!$Y$39="Muy Baja",'Mapa final'!$AA$39="Menor"),CONCATENATE("R5C",'Mapa final'!$O$39),"")</f>
        <v/>
      </c>
      <c r="V50" s="248" t="str">
        <f>IF(AND('Mapa final'!$Y$34="Muy Baja",'Mapa final'!$AA$34="Moderado"),CONCATENATE("R5C",'Mapa final'!$O$34),"")</f>
        <v/>
      </c>
      <c r="W50" s="249" t="str">
        <f>IF(AND('Mapa final'!$Y$35="Muy Baja",'Mapa final'!$AA$35="Moderado"),CONCATENATE("R5C",'Mapa final'!$O$35),"")</f>
        <v/>
      </c>
      <c r="X50" s="249" t="str">
        <f>IF(AND('Mapa final'!$Y$36="Muy Baja",'Mapa final'!$AA$36="Moderado"),CONCATENATE("R5C",'Mapa final'!$O$36),"")</f>
        <v/>
      </c>
      <c r="Y50" s="249" t="str">
        <f>IF(AND('Mapa final'!$Y$37="Muy Baja",'Mapa final'!$AA$37="Moderado"),CONCATENATE("R5C",'Mapa final'!$O$37),"")</f>
        <v/>
      </c>
      <c r="Z50" s="249" t="str">
        <f>IF(AND('Mapa final'!$Y$38="Muy Baja",'Mapa final'!$AA$38="Moderado"),CONCATENATE("R5C",'Mapa final'!$O$38),"")</f>
        <v/>
      </c>
      <c r="AA50" s="250" t="str">
        <f>IF(AND('Mapa final'!$Y$39="Muy Baja",'Mapa final'!$AA$39="Moderado"),CONCATENATE("R5C",'Mapa final'!$O$39),"")</f>
        <v/>
      </c>
      <c r="AB50" s="233" t="str">
        <f>IF(AND('Mapa final'!$Y$34="Muy Baja",'Mapa final'!$AA$34="Mayor"),CONCATENATE("R5C",'Mapa final'!$O$34),"")</f>
        <v/>
      </c>
      <c r="AC50" s="234" t="str">
        <f>IF(AND('Mapa final'!$Y$35="Muy Baja",'Mapa final'!$AA$35="Mayor"),CONCATENATE("R5C",'Mapa final'!$O$35),"")</f>
        <v/>
      </c>
      <c r="AD50" s="234" t="str">
        <f>IF(AND('Mapa final'!$Y$36="Muy Baja",'Mapa final'!$AA$36="Mayor"),CONCATENATE("R5C",'Mapa final'!$O$36),"")</f>
        <v/>
      </c>
      <c r="AE50" s="234" t="str">
        <f>IF(AND('Mapa final'!$Y$37="Muy Baja",'Mapa final'!$AA$37="Mayor"),CONCATENATE("R5C",'Mapa final'!$O$37),"")</f>
        <v/>
      </c>
      <c r="AF50" s="234" t="str">
        <f>IF(AND('Mapa final'!$Y$38="Muy Baja",'Mapa final'!$AA$38="Mayor"),CONCATENATE("R5C",'Mapa final'!$O$38),"")</f>
        <v/>
      </c>
      <c r="AG50" s="235" t="str">
        <f>IF(AND('Mapa final'!$Y$39="Muy Baja",'Mapa final'!$AA$39="Mayor"),CONCATENATE("R5C",'Mapa final'!$O$39),"")</f>
        <v/>
      </c>
      <c r="AH50" s="236" t="str">
        <f>IF(AND('Mapa final'!$Y$34="Muy Baja",'Mapa final'!$AA$34="Catastrófico"),CONCATENATE("R5C",'Mapa final'!$O$34),"")</f>
        <v/>
      </c>
      <c r="AI50" s="237" t="str">
        <f>IF(AND('Mapa final'!$Y$35="Muy Baja",'Mapa final'!$AA$35="Catastrófico"),CONCATENATE("R5C",'Mapa final'!$O$35),"")</f>
        <v/>
      </c>
      <c r="AJ50" s="237" t="str">
        <f>IF(AND('Mapa final'!$Y$36="Muy Baja",'Mapa final'!$AA$36="Catastrófico"),CONCATENATE("R5C",'Mapa final'!$O$36),"")</f>
        <v/>
      </c>
      <c r="AK50" s="237" t="str">
        <f>IF(AND('Mapa final'!$Y$37="Muy Baja",'Mapa final'!$AA$37="Catastrófico"),CONCATENATE("R5C",'Mapa final'!$O$37),"")</f>
        <v/>
      </c>
      <c r="AL50" s="237" t="str">
        <f>IF(AND('Mapa final'!$Y$38="Muy Baja",'Mapa final'!$AA$38="Catastrófico"),CONCATENATE("R5C",'Mapa final'!$O$38),"")</f>
        <v/>
      </c>
      <c r="AM50" s="238" t="str">
        <f>IF(AND('Mapa final'!$Y$39="Muy Baja",'Mapa final'!$AA$39="Catastrófico"),CONCATENATE("R5C",'Mapa final'!$O$39),"")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670"/>
      <c r="C51" s="670"/>
      <c r="D51" s="671"/>
      <c r="E51" s="759"/>
      <c r="F51" s="760"/>
      <c r="G51" s="760"/>
      <c r="H51" s="760"/>
      <c r="I51" s="761"/>
      <c r="J51" s="257" t="str">
        <f>IF(AND('Mapa final'!$Y$40="Muy Baja",'Mapa final'!$AA$40="Leve"),CONCATENATE("R6C",'Mapa final'!$O$40),"")</f>
        <v/>
      </c>
      <c r="K51" s="258" t="str">
        <f>IF(AND('Mapa final'!$Y$41="Muy Baja",'Mapa final'!$AA$41="Leve"),CONCATENATE("R6C",'Mapa final'!$O$41),"")</f>
        <v/>
      </c>
      <c r="L51" s="258" t="str">
        <f>IF(AND('Mapa final'!$Y$42="Muy Baja",'Mapa final'!$AA$42="Leve"),CONCATENATE("R6C",'Mapa final'!$O$42),"")</f>
        <v/>
      </c>
      <c r="M51" s="258" t="str">
        <f>IF(AND('Mapa final'!$Y$43="Muy Baja",'Mapa final'!$AA$43="Leve"),CONCATENATE("R6C",'Mapa final'!$O$43),"")</f>
        <v/>
      </c>
      <c r="N51" s="258" t="str">
        <f>IF(AND('Mapa final'!$Y$44="Muy Baja",'Mapa final'!$AA$44="Leve"),CONCATENATE("R6C",'Mapa final'!$O$44),"")</f>
        <v/>
      </c>
      <c r="O51" s="259" t="str">
        <f>IF(AND('Mapa final'!$Y$45="Muy Baja",'Mapa final'!$AA$45="Leve"),CONCATENATE("R6C",'Mapa final'!$O$45),"")</f>
        <v/>
      </c>
      <c r="P51" s="257" t="str">
        <f>IF(AND('Mapa final'!$Y$40="Muy Baja",'Mapa final'!$AA$40="Menor"),CONCATENATE("R6C",'Mapa final'!$O$40),"")</f>
        <v/>
      </c>
      <c r="Q51" s="258" t="str">
        <f>IF(AND('Mapa final'!$Y$41="Muy Baja",'Mapa final'!$AA$41="Menor"),CONCATENATE("R6C",'Mapa final'!$O$41),"")</f>
        <v/>
      </c>
      <c r="R51" s="258" t="str">
        <f>IF(AND('Mapa final'!$Y$42="Muy Baja",'Mapa final'!$AA$42="Menor"),CONCATENATE("R6C",'Mapa final'!$O$42),"")</f>
        <v/>
      </c>
      <c r="S51" s="258" t="str">
        <f>IF(AND('Mapa final'!$Y$43="Muy Baja",'Mapa final'!$AA$43="Menor"),CONCATENATE("R6C",'Mapa final'!$O$43),"")</f>
        <v/>
      </c>
      <c r="T51" s="258" t="str">
        <f>IF(AND('Mapa final'!$Y$44="Muy Baja",'Mapa final'!$AA$44="Menor"),CONCATENATE("R6C",'Mapa final'!$O$44),"")</f>
        <v/>
      </c>
      <c r="U51" s="259" t="str">
        <f>IF(AND('Mapa final'!$Y$45="Muy Baja",'Mapa final'!$AA$45="Menor"),CONCATENATE("R6C",'Mapa final'!$O$45),"")</f>
        <v/>
      </c>
      <c r="V51" s="248" t="str">
        <f>IF(AND('Mapa final'!$Y$40="Muy Baja",'Mapa final'!$AA$40="Moderado"),CONCATENATE("R6C",'Mapa final'!$O$40),"")</f>
        <v/>
      </c>
      <c r="W51" s="249" t="str">
        <f>IF(AND('Mapa final'!$Y$41="Muy Baja",'Mapa final'!$AA$41="Moderado"),CONCATENATE("R6C",'Mapa final'!$O$41),"")</f>
        <v/>
      </c>
      <c r="X51" s="249" t="str">
        <f>IF(AND('Mapa final'!$Y$42="Muy Baja",'Mapa final'!$AA$42="Moderado"),CONCATENATE("R6C",'Mapa final'!$O$42),"")</f>
        <v/>
      </c>
      <c r="Y51" s="249" t="str">
        <f>IF(AND('Mapa final'!$Y$43="Muy Baja",'Mapa final'!$AA$43="Moderado"),CONCATENATE("R6C",'Mapa final'!$O$43),"")</f>
        <v/>
      </c>
      <c r="Z51" s="249" t="str">
        <f>IF(AND('Mapa final'!$Y$44="Muy Baja",'Mapa final'!$AA$44="Moderado"),CONCATENATE("R6C",'Mapa final'!$O$44),"")</f>
        <v/>
      </c>
      <c r="AA51" s="250" t="str">
        <f>IF(AND('Mapa final'!$Y$45="Muy Baja",'Mapa final'!$AA$45="Moderado"),CONCATENATE("R6C",'Mapa final'!$O$45),"")</f>
        <v/>
      </c>
      <c r="AB51" s="233" t="str">
        <f>IF(AND('Mapa final'!$Y$40="Muy Baja",'Mapa final'!$AA$40="Mayor"),CONCATENATE("R6C",'Mapa final'!$O$40),"")</f>
        <v/>
      </c>
      <c r="AC51" s="234" t="str">
        <f>IF(AND('Mapa final'!$Y$41="Muy Baja",'Mapa final'!$AA$41="Mayor"),CONCATENATE("R6C",'Mapa final'!$O$41),"")</f>
        <v/>
      </c>
      <c r="AD51" s="234" t="str">
        <f>IF(AND('Mapa final'!$Y$42="Muy Baja",'Mapa final'!$AA$42="Mayor"),CONCATENATE("R6C",'Mapa final'!$O$42),"")</f>
        <v/>
      </c>
      <c r="AE51" s="234" t="str">
        <f>IF(AND('Mapa final'!$Y$43="Muy Baja",'Mapa final'!$AA$43="Mayor"),CONCATENATE("R6C",'Mapa final'!$O$43),"")</f>
        <v/>
      </c>
      <c r="AF51" s="234" t="str">
        <f>IF(AND('Mapa final'!$Y$44="Muy Baja",'Mapa final'!$AA$44="Mayor"),CONCATENATE("R6C",'Mapa final'!$O$44),"")</f>
        <v/>
      </c>
      <c r="AG51" s="235" t="str">
        <f>IF(AND('Mapa final'!$Y$45="Muy Baja",'Mapa final'!$AA$45="Mayor"),CONCATENATE("R6C",'Mapa final'!$O$45),"")</f>
        <v/>
      </c>
      <c r="AH51" s="236" t="str">
        <f>IF(AND('Mapa final'!$Y$40="Muy Baja",'Mapa final'!$AA$40="Catastrófico"),CONCATENATE("R6C",'Mapa final'!$O$40),"")</f>
        <v/>
      </c>
      <c r="AI51" s="237" t="str">
        <f>IF(AND('Mapa final'!$Y$41="Muy Baja",'Mapa final'!$AA$41="Catastrófico"),CONCATENATE("R6C",'Mapa final'!$O$41),"")</f>
        <v/>
      </c>
      <c r="AJ51" s="237" t="str">
        <f>IF(AND('Mapa final'!$Y$42="Muy Baja",'Mapa final'!$AA$42="Catastrófico"),CONCATENATE("R6C",'Mapa final'!$O$42),"")</f>
        <v/>
      </c>
      <c r="AK51" s="237" t="str">
        <f>IF(AND('Mapa final'!$Y$43="Muy Baja",'Mapa final'!$AA$43="Catastrófico"),CONCATENATE("R6C",'Mapa final'!$O$43),"")</f>
        <v/>
      </c>
      <c r="AL51" s="237" t="str">
        <f>IF(AND('Mapa final'!$Y$44="Muy Baja",'Mapa final'!$AA$44="Catastrófico"),CONCATENATE("R6C",'Mapa final'!$O$44),"")</f>
        <v/>
      </c>
      <c r="AM51" s="238" t="str">
        <f>IF(AND('Mapa final'!$Y$45="Muy Baja",'Mapa final'!$AA$45="Catastrófico"),CONCATENATE("R6C",'Mapa final'!$O$45),"")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670"/>
      <c r="C52" s="670"/>
      <c r="D52" s="671"/>
      <c r="E52" s="759"/>
      <c r="F52" s="760"/>
      <c r="G52" s="760"/>
      <c r="H52" s="760"/>
      <c r="I52" s="761"/>
      <c r="J52" s="257" t="str">
        <f>IF(AND('Mapa final'!$Y$46="Muy Baja",'Mapa final'!$AA$46="Leve"),CONCATENATE("R7C",'Mapa final'!$O$46),"")</f>
        <v/>
      </c>
      <c r="K52" s="258" t="str">
        <f>IF(AND('Mapa final'!$Y$47="Muy Baja",'Mapa final'!$AA$47="Leve"),CONCATENATE("R7C",'Mapa final'!$O$47),"")</f>
        <v/>
      </c>
      <c r="L52" s="258" t="str">
        <f>IF(AND('Mapa final'!$Y$48="Muy Baja",'Mapa final'!$AA$48="Leve"),CONCATENATE("R7C",'Mapa final'!$O$48),"")</f>
        <v/>
      </c>
      <c r="M52" s="258" t="str">
        <f>IF(AND('Mapa final'!$Y$49="Muy Baja",'Mapa final'!$AA$49="Leve"),CONCATENATE("R7C",'Mapa final'!$O$49),"")</f>
        <v/>
      </c>
      <c r="N52" s="258" t="str">
        <f>IF(AND('Mapa final'!$Y$50="Muy Baja",'Mapa final'!$AA$50="Leve"),CONCATENATE("R7C",'Mapa final'!$O$50),"")</f>
        <v/>
      </c>
      <c r="O52" s="259" t="str">
        <f>IF(AND('Mapa final'!$Y$51="Muy Baja",'Mapa final'!$AA$51="Leve"),CONCATENATE("R7C",'Mapa final'!$O$51),"")</f>
        <v/>
      </c>
      <c r="P52" s="257" t="str">
        <f>IF(AND('Mapa final'!$Y$46="Muy Baja",'Mapa final'!$AA$46="Menor"),CONCATENATE("R7C",'Mapa final'!$O$46),"")</f>
        <v/>
      </c>
      <c r="Q52" s="258" t="str">
        <f>IF(AND('Mapa final'!$Y$47="Muy Baja",'Mapa final'!$AA$47="Menor"),CONCATENATE("R7C",'Mapa final'!$O$47),"")</f>
        <v/>
      </c>
      <c r="R52" s="258" t="str">
        <f>IF(AND('Mapa final'!$Y$48="Muy Baja",'Mapa final'!$AA$48="Menor"),CONCATENATE("R7C",'Mapa final'!$O$48),"")</f>
        <v/>
      </c>
      <c r="S52" s="258" t="str">
        <f>IF(AND('Mapa final'!$Y$49="Muy Baja",'Mapa final'!$AA$49="Menor"),CONCATENATE("R7C",'Mapa final'!$O$49),"")</f>
        <v/>
      </c>
      <c r="T52" s="258" t="str">
        <f>IF(AND('Mapa final'!$Y$50="Muy Baja",'Mapa final'!$AA$50="Menor"),CONCATENATE("R7C",'Mapa final'!$O$50),"")</f>
        <v/>
      </c>
      <c r="U52" s="259" t="str">
        <f>IF(AND('Mapa final'!$Y$51="Muy Baja",'Mapa final'!$AA$51="Menor"),CONCATENATE("R7C",'Mapa final'!$O$51),"")</f>
        <v/>
      </c>
      <c r="V52" s="248" t="str">
        <f>IF(AND('Mapa final'!$Y$46="Muy Baja",'Mapa final'!$AA$46="Moderado"),CONCATENATE("R7C",'Mapa final'!$O$46),"")</f>
        <v/>
      </c>
      <c r="W52" s="249" t="str">
        <f>IF(AND('Mapa final'!$Y$47="Muy Baja",'Mapa final'!$AA$47="Moderado"),CONCATENATE("R7C",'Mapa final'!$O$47),"")</f>
        <v/>
      </c>
      <c r="X52" s="249" t="str">
        <f>IF(AND('Mapa final'!$Y$48="Muy Baja",'Mapa final'!$AA$48="Moderado"),CONCATENATE("R7C",'Mapa final'!$O$48),"")</f>
        <v/>
      </c>
      <c r="Y52" s="249" t="str">
        <f>IF(AND('Mapa final'!$Y$49="Muy Baja",'Mapa final'!$AA$49="Moderado"),CONCATENATE("R7C",'Mapa final'!$O$49),"")</f>
        <v/>
      </c>
      <c r="Z52" s="249" t="str">
        <f>IF(AND('Mapa final'!$Y$50="Muy Baja",'Mapa final'!$AA$50="Moderado"),CONCATENATE("R7C",'Mapa final'!$O$50),"")</f>
        <v/>
      </c>
      <c r="AA52" s="250" t="str">
        <f>IF(AND('Mapa final'!$Y$51="Muy Baja",'Mapa final'!$AA$51="Moderado"),CONCATENATE("R7C",'Mapa final'!$O$51),"")</f>
        <v/>
      </c>
      <c r="AB52" s="233" t="str">
        <f>IF(AND('Mapa final'!$Y$46="Muy Baja",'Mapa final'!$AA$46="Mayor"),CONCATENATE("R7C",'Mapa final'!$O$46),"")</f>
        <v/>
      </c>
      <c r="AC52" s="234" t="str">
        <f>IF(AND('Mapa final'!$Y$47="Muy Baja",'Mapa final'!$AA$47="Mayor"),CONCATENATE("R7C",'Mapa final'!$O$47),"")</f>
        <v/>
      </c>
      <c r="AD52" s="234" t="str">
        <f>IF(AND('Mapa final'!$Y$48="Muy Baja",'Mapa final'!$AA$48="Mayor"),CONCATENATE("R7C",'Mapa final'!$O$48),"")</f>
        <v/>
      </c>
      <c r="AE52" s="234" t="str">
        <f>IF(AND('Mapa final'!$Y$49="Muy Baja",'Mapa final'!$AA$49="Mayor"),CONCATENATE("R7C",'Mapa final'!$O$49),"")</f>
        <v/>
      </c>
      <c r="AF52" s="234" t="str">
        <f>IF(AND('Mapa final'!$Y$50="Muy Baja",'Mapa final'!$AA$50="Mayor"),CONCATENATE("R7C",'Mapa final'!$O$50),"")</f>
        <v/>
      </c>
      <c r="AG52" s="235" t="str">
        <f>IF(AND('Mapa final'!$Y$51="Muy Baja",'Mapa final'!$AA$51="Mayor"),CONCATENATE("R7C",'Mapa final'!$O$51),"")</f>
        <v/>
      </c>
      <c r="AH52" s="236" t="str">
        <f>IF(AND('Mapa final'!$Y$46="Muy Baja",'Mapa final'!$AA$46="Catastrófico"),CONCATENATE("R7C",'Mapa final'!$O$46),"")</f>
        <v/>
      </c>
      <c r="AI52" s="237" t="str">
        <f>IF(AND('Mapa final'!$Y$47="Muy Baja",'Mapa final'!$AA$47="Catastrófico"),CONCATENATE("R7C",'Mapa final'!$O$47),"")</f>
        <v/>
      </c>
      <c r="AJ52" s="237" t="str">
        <f>IF(AND('Mapa final'!$Y$48="Muy Baja",'Mapa final'!$AA$48="Catastrófico"),CONCATENATE("R7C",'Mapa final'!$O$48),"")</f>
        <v/>
      </c>
      <c r="AK52" s="237" t="str">
        <f>IF(AND('Mapa final'!$Y$49="Muy Baja",'Mapa final'!$AA$49="Catastrófico"),CONCATENATE("R7C",'Mapa final'!$O$49),"")</f>
        <v/>
      </c>
      <c r="AL52" s="237" t="str">
        <f>IF(AND('Mapa final'!$Y$50="Muy Baja",'Mapa final'!$AA$50="Catastrófico"),CONCATENATE("R7C",'Mapa final'!$O$50),"")</f>
        <v/>
      </c>
      <c r="AM52" s="238" t="str">
        <f>IF(AND('Mapa final'!$Y$51="Muy Baja",'Mapa final'!$AA$51="Catastrófico"),CONCATENATE("R7C",'Mapa final'!$O$51),"")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670"/>
      <c r="C53" s="670"/>
      <c r="D53" s="671"/>
      <c r="E53" s="759"/>
      <c r="F53" s="760"/>
      <c r="G53" s="760"/>
      <c r="H53" s="760"/>
      <c r="I53" s="761"/>
      <c r="J53" s="257" t="str">
        <f>IF(AND('Mapa final'!$Y$52="Muy Baja",'Mapa final'!$AA$52="Leve"),CONCATENATE("R8C",'Mapa final'!$O$52),"")</f>
        <v/>
      </c>
      <c r="K53" s="258" t="str">
        <f>IF(AND('Mapa final'!$Y$53="Muy Baja",'Mapa final'!$AA$53="Leve"),CONCATENATE("R8C",'Mapa final'!$O$53),"")</f>
        <v/>
      </c>
      <c r="L53" s="258" t="str">
        <f>IF(AND('Mapa final'!$Y$54="Muy Baja",'Mapa final'!$AA$54="Leve"),CONCATENATE("R8C",'Mapa final'!$O$54),"")</f>
        <v/>
      </c>
      <c r="M53" s="258" t="str">
        <f>IF(AND('Mapa final'!$Y$55="Muy Baja",'Mapa final'!$AA$55="Leve"),CONCATENATE("R8C",'Mapa final'!$O$55),"")</f>
        <v/>
      </c>
      <c r="N53" s="258" t="str">
        <f>IF(AND('Mapa final'!$Y$56="Muy Baja",'Mapa final'!$AA$56="Leve"),CONCATENATE("R8C",'Mapa final'!$O$56),"")</f>
        <v/>
      </c>
      <c r="O53" s="259" t="str">
        <f>IF(AND('Mapa final'!$Y$57="Muy Baja",'Mapa final'!$AA$57="Leve"),CONCATENATE("R8C",'Mapa final'!$O$57),"")</f>
        <v/>
      </c>
      <c r="P53" s="257" t="str">
        <f>IF(AND('Mapa final'!$Y$52="Muy Baja",'Mapa final'!$AA$52="Menor"),CONCATENATE("R8C",'Mapa final'!$O$52),"")</f>
        <v/>
      </c>
      <c r="Q53" s="258" t="str">
        <f>IF(AND('Mapa final'!$Y$53="Muy Baja",'Mapa final'!$AA$53="Menor"),CONCATENATE("R8C",'Mapa final'!$O$53),"")</f>
        <v/>
      </c>
      <c r="R53" s="258" t="str">
        <f>IF(AND('Mapa final'!$Y$54="Muy Baja",'Mapa final'!$AA$54="Menor"),CONCATENATE("R8C",'Mapa final'!$O$54),"")</f>
        <v/>
      </c>
      <c r="S53" s="258" t="str">
        <f>IF(AND('Mapa final'!$Y$55="Muy Baja",'Mapa final'!$AA$55="Menor"),CONCATENATE("R8C",'Mapa final'!$O$55),"")</f>
        <v/>
      </c>
      <c r="T53" s="258" t="str">
        <f>IF(AND('Mapa final'!$Y$56="Muy Baja",'Mapa final'!$AA$56="Menor"),CONCATENATE("R8C",'Mapa final'!$O$56),"")</f>
        <v/>
      </c>
      <c r="U53" s="259" t="str">
        <f>IF(AND('Mapa final'!$Y$57="Muy Baja",'Mapa final'!$AA$57="Menor"),CONCATENATE("R8C",'Mapa final'!$O$57),"")</f>
        <v/>
      </c>
      <c r="V53" s="248" t="str">
        <f>IF(AND('Mapa final'!$Y$52="Muy Baja",'Mapa final'!$AA$52="Moderado"),CONCATENATE("R8C",'Mapa final'!$O$52),"")</f>
        <v/>
      </c>
      <c r="W53" s="249" t="str">
        <f>IF(AND('Mapa final'!$Y$53="Muy Baja",'Mapa final'!$AA$53="Moderado"),CONCATENATE("R8C",'Mapa final'!$O$53),"")</f>
        <v/>
      </c>
      <c r="X53" s="249" t="str">
        <f>IF(AND('Mapa final'!$Y$54="Muy Baja",'Mapa final'!$AA$54="Moderado"),CONCATENATE("R8C",'Mapa final'!$O$54),"")</f>
        <v/>
      </c>
      <c r="Y53" s="249" t="str">
        <f>IF(AND('Mapa final'!$Y$55="Muy Baja",'Mapa final'!$AA$55="Moderado"),CONCATENATE("R8C",'Mapa final'!$O$55),"")</f>
        <v/>
      </c>
      <c r="Z53" s="249" t="str">
        <f>IF(AND('Mapa final'!$Y$56="Muy Baja",'Mapa final'!$AA$56="Moderado"),CONCATENATE("R8C",'Mapa final'!$O$56),"")</f>
        <v/>
      </c>
      <c r="AA53" s="250" t="str">
        <f>IF(AND('Mapa final'!$Y$57="Muy Baja",'Mapa final'!$AA$57="Moderado"),CONCATENATE("R8C",'Mapa final'!$O$57),"")</f>
        <v/>
      </c>
      <c r="AB53" s="233" t="str">
        <f>IF(AND('Mapa final'!$Y$52="Muy Baja",'Mapa final'!$AA$52="Mayor"),CONCATENATE("R8C",'Mapa final'!$O$52),"")</f>
        <v/>
      </c>
      <c r="AC53" s="234" t="str">
        <f>IF(AND('Mapa final'!$Y$53="Muy Baja",'Mapa final'!$AA$53="Mayor"),CONCATENATE("R8C",'Mapa final'!$O$53),"")</f>
        <v/>
      </c>
      <c r="AD53" s="234" t="str">
        <f>IF(AND('Mapa final'!$Y$54="Muy Baja",'Mapa final'!$AA$54="Mayor"),CONCATENATE("R8C",'Mapa final'!$O$54),"")</f>
        <v/>
      </c>
      <c r="AE53" s="234" t="str">
        <f>IF(AND('Mapa final'!$Y$55="Muy Baja",'Mapa final'!$AA$55="Mayor"),CONCATENATE("R8C",'Mapa final'!$O$55),"")</f>
        <v/>
      </c>
      <c r="AF53" s="234" t="str">
        <f>IF(AND('Mapa final'!$Y$56="Muy Baja",'Mapa final'!$AA$56="Mayor"),CONCATENATE("R8C",'Mapa final'!$O$56),"")</f>
        <v/>
      </c>
      <c r="AG53" s="235" t="str">
        <f>IF(AND('Mapa final'!$Y$57="Muy Baja",'Mapa final'!$AA$57="Mayor"),CONCATENATE("R8C",'Mapa final'!$O$57),"")</f>
        <v/>
      </c>
      <c r="AH53" s="236" t="str">
        <f>IF(AND('Mapa final'!$Y$52="Muy Baja",'Mapa final'!$AA$52="Catastrófico"),CONCATENATE("R8C",'Mapa final'!$O$52),"")</f>
        <v/>
      </c>
      <c r="AI53" s="237" t="str">
        <f>IF(AND('Mapa final'!$Y$53="Muy Baja",'Mapa final'!$AA$53="Catastrófico"),CONCATENATE("R8C",'Mapa final'!$O$53),"")</f>
        <v/>
      </c>
      <c r="AJ53" s="237" t="str">
        <f>IF(AND('Mapa final'!$Y$54="Muy Baja",'Mapa final'!$AA$54="Catastrófico"),CONCATENATE("R8C",'Mapa final'!$O$54),"")</f>
        <v/>
      </c>
      <c r="AK53" s="237" t="str">
        <f>IF(AND('Mapa final'!$Y$55="Muy Baja",'Mapa final'!$AA$55="Catastrófico"),CONCATENATE("R8C",'Mapa final'!$O$55),"")</f>
        <v/>
      </c>
      <c r="AL53" s="237" t="str">
        <f>IF(AND('Mapa final'!$Y$56="Muy Baja",'Mapa final'!$AA$56="Catastrófico"),CONCATENATE("R8C",'Mapa final'!$O$56),"")</f>
        <v/>
      </c>
      <c r="AM53" s="238" t="str">
        <f>IF(AND('Mapa final'!$Y$57="Muy Baja",'Mapa final'!$AA$57="Catastrófico"),CONCATENATE("R8C",'Mapa final'!$O$57),"")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670"/>
      <c r="C54" s="670"/>
      <c r="D54" s="671"/>
      <c r="E54" s="759"/>
      <c r="F54" s="760"/>
      <c r="G54" s="760"/>
      <c r="H54" s="760"/>
      <c r="I54" s="761"/>
      <c r="J54" s="257" t="str">
        <f>IF(AND('Mapa final'!$Y$58="Muy Baja",'Mapa final'!$AA$58="Leve"),CONCATENATE("R9C",'Mapa final'!$O$58),"")</f>
        <v/>
      </c>
      <c r="K54" s="258" t="str">
        <f>IF(AND('Mapa final'!$Y$59="Muy Baja",'Mapa final'!$AA$59="Leve"),CONCATENATE("R9C",'Mapa final'!$O$59),"")</f>
        <v/>
      </c>
      <c r="L54" s="258" t="str">
        <f>IF(AND('Mapa final'!$Y$60="Muy Baja",'Mapa final'!$AA$60="Leve"),CONCATENATE("R9C",'Mapa final'!$O$60),"")</f>
        <v/>
      </c>
      <c r="M54" s="258" t="str">
        <f>IF(AND('Mapa final'!$Y$61="Muy Baja",'Mapa final'!$AA$61="Leve"),CONCATENATE("R9C",'Mapa final'!$O$61),"")</f>
        <v/>
      </c>
      <c r="N54" s="258" t="str">
        <f>IF(AND('Mapa final'!$Y$62="Muy Baja",'Mapa final'!$AA$62="Leve"),CONCATENATE("R9C",'Mapa final'!$O$62),"")</f>
        <v/>
      </c>
      <c r="O54" s="259" t="str">
        <f>IF(AND('Mapa final'!$Y$63="Muy Baja",'Mapa final'!$AA$63="Leve"),CONCATENATE("R9C",'Mapa final'!$O$63),"")</f>
        <v/>
      </c>
      <c r="P54" s="257" t="str">
        <f>IF(AND('Mapa final'!$Y$58="Muy Baja",'Mapa final'!$AA$58="Menor"),CONCATENATE("R9C",'Mapa final'!$O$58),"")</f>
        <v/>
      </c>
      <c r="Q54" s="258" t="str">
        <f>IF(AND('Mapa final'!$Y$59="Muy Baja",'Mapa final'!$AA$59="Menor"),CONCATENATE("R9C",'Mapa final'!$O$59),"")</f>
        <v/>
      </c>
      <c r="R54" s="258" t="str">
        <f>IF(AND('Mapa final'!$Y$60="Muy Baja",'Mapa final'!$AA$60="Menor"),CONCATENATE("R9C",'Mapa final'!$O$60),"")</f>
        <v/>
      </c>
      <c r="S54" s="258" t="str">
        <f>IF(AND('Mapa final'!$Y$61="Muy Baja",'Mapa final'!$AA$61="Menor"),CONCATENATE("R9C",'Mapa final'!$O$61),"")</f>
        <v/>
      </c>
      <c r="T54" s="258" t="str">
        <f>IF(AND('Mapa final'!$Y$62="Muy Baja",'Mapa final'!$AA$62="Menor"),CONCATENATE("R9C",'Mapa final'!$O$62),"")</f>
        <v/>
      </c>
      <c r="U54" s="259" t="str">
        <f>IF(AND('Mapa final'!$Y$63="Muy Baja",'Mapa final'!$AA$63="Menor"),CONCATENATE("R9C",'Mapa final'!$O$63),"")</f>
        <v/>
      </c>
      <c r="V54" s="248" t="str">
        <f>IF(AND('Mapa final'!$Y$58="Muy Baja",'Mapa final'!$AA$58="Moderado"),CONCATENATE("R9C",'Mapa final'!$O$58),"")</f>
        <v/>
      </c>
      <c r="W54" s="249" t="str">
        <f>IF(AND('Mapa final'!$Y$59="Muy Baja",'Mapa final'!$AA$59="Moderado"),CONCATENATE("R9C",'Mapa final'!$O$59),"")</f>
        <v/>
      </c>
      <c r="X54" s="249" t="str">
        <f>IF(AND('Mapa final'!$Y$60="Muy Baja",'Mapa final'!$AA$60="Moderado"),CONCATENATE("R9C",'Mapa final'!$O$60),"")</f>
        <v/>
      </c>
      <c r="Y54" s="249" t="str">
        <f>IF(AND('Mapa final'!$Y$61="Muy Baja",'Mapa final'!$AA$61="Moderado"),CONCATENATE("R9C",'Mapa final'!$O$61),"")</f>
        <v/>
      </c>
      <c r="Z54" s="249" t="str">
        <f>IF(AND('Mapa final'!$Y$62="Muy Baja",'Mapa final'!$AA$62="Moderado"),CONCATENATE("R9C",'Mapa final'!$O$62),"")</f>
        <v/>
      </c>
      <c r="AA54" s="250" t="str">
        <f>IF(AND('Mapa final'!$Y$63="Muy Baja",'Mapa final'!$AA$63="Moderado"),CONCATENATE("R9C",'Mapa final'!$O$63),"")</f>
        <v/>
      </c>
      <c r="AB54" s="233" t="str">
        <f>IF(AND('Mapa final'!$Y$58="Muy Baja",'Mapa final'!$AA$58="Mayor"),CONCATENATE("R9C",'Mapa final'!$O$58),"")</f>
        <v/>
      </c>
      <c r="AC54" s="234" t="str">
        <f>IF(AND('Mapa final'!$Y$59="Muy Baja",'Mapa final'!$AA$59="Mayor"),CONCATENATE("R9C",'Mapa final'!$O$59),"")</f>
        <v/>
      </c>
      <c r="AD54" s="234" t="str">
        <f>IF(AND('Mapa final'!$Y$60="Muy Baja",'Mapa final'!$AA$60="Mayor"),CONCATENATE("R9C",'Mapa final'!$O$60),"")</f>
        <v/>
      </c>
      <c r="AE54" s="234" t="str">
        <f>IF(AND('Mapa final'!$Y$61="Muy Baja",'Mapa final'!$AA$61="Mayor"),CONCATENATE("R9C",'Mapa final'!$O$61),"")</f>
        <v/>
      </c>
      <c r="AF54" s="234" t="str">
        <f>IF(AND('Mapa final'!$Y$62="Muy Baja",'Mapa final'!$AA$62="Mayor"),CONCATENATE("R9C",'Mapa final'!$O$62),"")</f>
        <v/>
      </c>
      <c r="AG54" s="235" t="str">
        <f>IF(AND('Mapa final'!$Y$63="Muy Baja",'Mapa final'!$AA$63="Mayor"),CONCATENATE("R9C",'Mapa final'!$O$63),"")</f>
        <v/>
      </c>
      <c r="AH54" s="236" t="str">
        <f>IF(AND('Mapa final'!$Y$58="Muy Baja",'Mapa final'!$AA$58="Catastrófico"),CONCATENATE("R9C",'Mapa final'!$O$58),"")</f>
        <v/>
      </c>
      <c r="AI54" s="237" t="str">
        <f>IF(AND('Mapa final'!$Y$59="Muy Baja",'Mapa final'!$AA$59="Catastrófico"),CONCATENATE("R9C",'Mapa final'!$O$59),"")</f>
        <v/>
      </c>
      <c r="AJ54" s="237" t="str">
        <f>IF(AND('Mapa final'!$Y$60="Muy Baja",'Mapa final'!$AA$60="Catastrófico"),CONCATENATE("R9C",'Mapa final'!$O$60),"")</f>
        <v/>
      </c>
      <c r="AK54" s="237" t="str">
        <f>IF(AND('Mapa final'!$Y$61="Muy Baja",'Mapa final'!$AA$61="Catastrófico"),CONCATENATE("R9C",'Mapa final'!$O$61),"")</f>
        <v/>
      </c>
      <c r="AL54" s="237" t="str">
        <f>IF(AND('Mapa final'!$Y$62="Muy Baja",'Mapa final'!$AA$62="Catastrófico"),CONCATENATE("R9C",'Mapa final'!$O$62),"")</f>
        <v/>
      </c>
      <c r="AM54" s="238" t="str">
        <f>IF(AND('Mapa final'!$Y$63="Muy Baja",'Mapa final'!$AA$63="Catastrófico"),CONCATENATE("R9C",'Mapa final'!$O$63),"")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670"/>
      <c r="C55" s="670"/>
      <c r="D55" s="671"/>
      <c r="E55" s="762"/>
      <c r="F55" s="763"/>
      <c r="G55" s="763"/>
      <c r="H55" s="763"/>
      <c r="I55" s="764"/>
      <c r="J55" s="260" t="str">
        <f>IF(AND('Mapa final'!$Y$64="Muy Baja",'Mapa final'!$AA$64="Leve"),CONCATENATE("R10C",'Mapa final'!$O$64),"")</f>
        <v/>
      </c>
      <c r="K55" s="261" t="str">
        <f>IF(AND('Mapa final'!$Y$65="Muy Baja",'Mapa final'!$AA$65="Leve"),CONCATENATE("R10C",'Mapa final'!$O$65),"")</f>
        <v/>
      </c>
      <c r="L55" s="261" t="str">
        <f>IF(AND('Mapa final'!$Y$66="Muy Baja",'Mapa final'!$AA$66="Leve"),CONCATENATE("R10C",'Mapa final'!$O$66),"")</f>
        <v/>
      </c>
      <c r="M55" s="261" t="str">
        <f>IF(AND('Mapa final'!$Y$67="Muy Baja",'Mapa final'!$AA$67="Leve"),CONCATENATE("R10C",'Mapa final'!$O$67),"")</f>
        <v/>
      </c>
      <c r="N55" s="261" t="str">
        <f>IF(AND('Mapa final'!$Y$68="Muy Baja",'Mapa final'!$AA$68="Leve"),CONCATENATE("R10C",'Mapa final'!$O$68),"")</f>
        <v/>
      </c>
      <c r="O55" s="262" t="str">
        <f>IF(AND('Mapa final'!$Y$69="Muy Baja",'Mapa final'!$AA$69="Leve"),CONCATENATE("R10C",'Mapa final'!$O$69),"")</f>
        <v/>
      </c>
      <c r="P55" s="260" t="str">
        <f>IF(AND('Mapa final'!$Y$64="Muy Baja",'Mapa final'!$AA$64="Menor"),CONCATENATE("R10C",'Mapa final'!$O$64),"")</f>
        <v/>
      </c>
      <c r="Q55" s="261" t="str">
        <f>IF(AND('Mapa final'!$Y$65="Muy Baja",'Mapa final'!$AA$65="Menor"),CONCATENATE("R10C",'Mapa final'!$O$65),"")</f>
        <v/>
      </c>
      <c r="R55" s="261" t="str">
        <f>IF(AND('Mapa final'!$Y$66="Muy Baja",'Mapa final'!$AA$66="Menor"),CONCATENATE("R10C",'Mapa final'!$O$66),"")</f>
        <v/>
      </c>
      <c r="S55" s="261" t="str">
        <f>IF(AND('Mapa final'!$Y$67="Muy Baja",'Mapa final'!$AA$67="Menor"),CONCATENATE("R10C",'Mapa final'!$O$67),"")</f>
        <v/>
      </c>
      <c r="T55" s="261" t="str">
        <f>IF(AND('Mapa final'!$Y$68="Muy Baja",'Mapa final'!$AA$68="Menor"),CONCATENATE("R10C",'Mapa final'!$O$68),"")</f>
        <v/>
      </c>
      <c r="U55" s="262" t="str">
        <f>IF(AND('Mapa final'!$Y$69="Muy Baja",'Mapa final'!$AA$69="Menor"),CONCATENATE("R10C",'Mapa final'!$O$69),"")</f>
        <v/>
      </c>
      <c r="V55" s="251" t="str">
        <f>IF(AND('Mapa final'!$Y$64="Muy Baja",'Mapa final'!$AA$64="Moderado"),CONCATENATE("R10C",'Mapa final'!$O$64),"")</f>
        <v/>
      </c>
      <c r="W55" s="252" t="str">
        <f>IF(AND('Mapa final'!$Y$65="Muy Baja",'Mapa final'!$AA$65="Moderado"),CONCATENATE("R10C",'Mapa final'!$O$65),"")</f>
        <v/>
      </c>
      <c r="X55" s="252" t="str">
        <f>IF(AND('Mapa final'!$Y$66="Muy Baja",'Mapa final'!$AA$66="Moderado"),CONCATENATE("R10C",'Mapa final'!$O$66),"")</f>
        <v/>
      </c>
      <c r="Y55" s="252" t="str">
        <f>IF(AND('Mapa final'!$Y$67="Muy Baja",'Mapa final'!$AA$67="Moderado"),CONCATENATE("R10C",'Mapa final'!$O$67),"")</f>
        <v/>
      </c>
      <c r="Z55" s="252" t="str">
        <f>IF(AND('Mapa final'!$Y$68="Muy Baja",'Mapa final'!$AA$68="Moderado"),CONCATENATE("R10C",'Mapa final'!$O$68),"")</f>
        <v/>
      </c>
      <c r="AA55" s="253" t="str">
        <f>IF(AND('Mapa final'!$Y$69="Muy Baja",'Mapa final'!$AA$69="Moderado"),CONCATENATE("R10C",'Mapa final'!$O$69),"")</f>
        <v/>
      </c>
      <c r="AB55" s="239" t="str">
        <f>IF(AND('Mapa final'!$Y$64="Muy Baja",'Mapa final'!$AA$64="Mayor"),CONCATENATE("R10C",'Mapa final'!$O$64),"")</f>
        <v/>
      </c>
      <c r="AC55" s="240" t="str">
        <f>IF(AND('Mapa final'!$Y$65="Muy Baja",'Mapa final'!$AA$65="Mayor"),CONCATENATE("R10C",'Mapa final'!$O$65),"")</f>
        <v/>
      </c>
      <c r="AD55" s="240" t="str">
        <f>IF(AND('Mapa final'!$Y$66="Muy Baja",'Mapa final'!$AA$66="Mayor"),CONCATENATE("R10C",'Mapa final'!$O$66),"")</f>
        <v/>
      </c>
      <c r="AE55" s="240" t="str">
        <f>IF(AND('Mapa final'!$Y$67="Muy Baja",'Mapa final'!$AA$67="Mayor"),CONCATENATE("R10C",'Mapa final'!$O$67),"")</f>
        <v/>
      </c>
      <c r="AF55" s="240" t="str">
        <f>IF(AND('Mapa final'!$Y$68="Muy Baja",'Mapa final'!$AA$68="Mayor"),CONCATENATE("R10C",'Mapa final'!$O$68),"")</f>
        <v/>
      </c>
      <c r="AG55" s="241" t="str">
        <f>IF(AND('Mapa final'!$Y$69="Muy Baja",'Mapa final'!$AA$69="Mayor"),CONCATENATE("R10C",'Mapa final'!$O$69),"")</f>
        <v/>
      </c>
      <c r="AH55" s="242" t="str">
        <f>IF(AND('Mapa final'!$Y$64="Muy Baja",'Mapa final'!$AA$64="Catastrófico"),CONCATENATE("R10C",'Mapa final'!$O$64),"")</f>
        <v/>
      </c>
      <c r="AI55" s="243" t="str">
        <f>IF(AND('Mapa final'!$Y$65="Muy Baja",'Mapa final'!$AA$65="Catastrófico"),CONCATENATE("R10C",'Mapa final'!$O$65),"")</f>
        <v/>
      </c>
      <c r="AJ55" s="243" t="str">
        <f>IF(AND('Mapa final'!$Y$66="Muy Baja",'Mapa final'!$AA$66="Catastrófico"),CONCATENATE("R10C",'Mapa final'!$O$66),"")</f>
        <v/>
      </c>
      <c r="AK55" s="243" t="str">
        <f>IF(AND('Mapa final'!$Y$67="Muy Baja",'Mapa final'!$AA$67="Catastrófico"),CONCATENATE("R10C",'Mapa final'!$O$67),"")</f>
        <v/>
      </c>
      <c r="AL55" s="243" t="str">
        <f>IF(AND('Mapa final'!$Y$68="Muy Baja",'Mapa final'!$AA$68="Catastrófico"),CONCATENATE("R10C",'Mapa final'!$O$68),"")</f>
        <v/>
      </c>
      <c r="AM55" s="244" t="str">
        <f>IF(AND('Mapa final'!$Y$69="Muy Baja",'Mapa final'!$AA$69="Catastrófico"),CONCATENATE("R10C",'Mapa final'!$O$69),"")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756" t="s">
        <v>585</v>
      </c>
      <c r="K56" s="757"/>
      <c r="L56" s="757"/>
      <c r="M56" s="757"/>
      <c r="N56" s="757"/>
      <c r="O56" s="758"/>
      <c r="P56" s="756" t="s">
        <v>586</v>
      </c>
      <c r="Q56" s="757"/>
      <c r="R56" s="757"/>
      <c r="S56" s="757"/>
      <c r="T56" s="757"/>
      <c r="U56" s="758"/>
      <c r="V56" s="756" t="s">
        <v>587</v>
      </c>
      <c r="W56" s="757"/>
      <c r="X56" s="757"/>
      <c r="Y56" s="757"/>
      <c r="Z56" s="757"/>
      <c r="AA56" s="758"/>
      <c r="AB56" s="756" t="s">
        <v>588</v>
      </c>
      <c r="AC56" s="802"/>
      <c r="AD56" s="757"/>
      <c r="AE56" s="757"/>
      <c r="AF56" s="757"/>
      <c r="AG56" s="758"/>
      <c r="AH56" s="756" t="s">
        <v>589</v>
      </c>
      <c r="AI56" s="757"/>
      <c r="AJ56" s="757"/>
      <c r="AK56" s="757"/>
      <c r="AL56" s="757"/>
      <c r="AM56" s="758"/>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59"/>
      <c r="K57" s="760"/>
      <c r="L57" s="760"/>
      <c r="M57" s="760"/>
      <c r="N57" s="760"/>
      <c r="O57" s="761"/>
      <c r="P57" s="759"/>
      <c r="Q57" s="760"/>
      <c r="R57" s="760"/>
      <c r="S57" s="760"/>
      <c r="T57" s="760"/>
      <c r="U57" s="761"/>
      <c r="V57" s="759"/>
      <c r="W57" s="760"/>
      <c r="X57" s="760"/>
      <c r="Y57" s="760"/>
      <c r="Z57" s="760"/>
      <c r="AA57" s="761"/>
      <c r="AB57" s="759"/>
      <c r="AC57" s="760"/>
      <c r="AD57" s="760"/>
      <c r="AE57" s="760"/>
      <c r="AF57" s="760"/>
      <c r="AG57" s="761"/>
      <c r="AH57" s="759"/>
      <c r="AI57" s="760"/>
      <c r="AJ57" s="760"/>
      <c r="AK57" s="760"/>
      <c r="AL57" s="760"/>
      <c r="AM57" s="761"/>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59"/>
      <c r="K58" s="760"/>
      <c r="L58" s="760"/>
      <c r="M58" s="760"/>
      <c r="N58" s="760"/>
      <c r="O58" s="761"/>
      <c r="P58" s="759"/>
      <c r="Q58" s="760"/>
      <c r="R58" s="760"/>
      <c r="S58" s="760"/>
      <c r="T58" s="760"/>
      <c r="U58" s="761"/>
      <c r="V58" s="759"/>
      <c r="W58" s="760"/>
      <c r="X58" s="760"/>
      <c r="Y58" s="760"/>
      <c r="Z58" s="760"/>
      <c r="AA58" s="761"/>
      <c r="AB58" s="759"/>
      <c r="AC58" s="760"/>
      <c r="AD58" s="760"/>
      <c r="AE58" s="760"/>
      <c r="AF58" s="760"/>
      <c r="AG58" s="761"/>
      <c r="AH58" s="759"/>
      <c r="AI58" s="760"/>
      <c r="AJ58" s="760"/>
      <c r="AK58" s="760"/>
      <c r="AL58" s="760"/>
      <c r="AM58" s="761"/>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59"/>
      <c r="K59" s="760"/>
      <c r="L59" s="760"/>
      <c r="M59" s="760"/>
      <c r="N59" s="760"/>
      <c r="O59" s="761"/>
      <c r="P59" s="759"/>
      <c r="Q59" s="760"/>
      <c r="R59" s="760"/>
      <c r="S59" s="760"/>
      <c r="T59" s="760"/>
      <c r="U59" s="761"/>
      <c r="V59" s="759"/>
      <c r="W59" s="760"/>
      <c r="X59" s="760"/>
      <c r="Y59" s="760"/>
      <c r="Z59" s="760"/>
      <c r="AA59" s="761"/>
      <c r="AB59" s="759"/>
      <c r="AC59" s="760"/>
      <c r="AD59" s="760"/>
      <c r="AE59" s="760"/>
      <c r="AF59" s="760"/>
      <c r="AG59" s="761"/>
      <c r="AH59" s="759"/>
      <c r="AI59" s="760"/>
      <c r="AJ59" s="760"/>
      <c r="AK59" s="760"/>
      <c r="AL59" s="760"/>
      <c r="AM59" s="761"/>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59"/>
      <c r="K60" s="760"/>
      <c r="L60" s="760"/>
      <c r="M60" s="760"/>
      <c r="N60" s="760"/>
      <c r="O60" s="761"/>
      <c r="P60" s="759"/>
      <c r="Q60" s="760"/>
      <c r="R60" s="760"/>
      <c r="S60" s="760"/>
      <c r="T60" s="760"/>
      <c r="U60" s="761"/>
      <c r="V60" s="759"/>
      <c r="W60" s="760"/>
      <c r="X60" s="760"/>
      <c r="Y60" s="760"/>
      <c r="Z60" s="760"/>
      <c r="AA60" s="761"/>
      <c r="AB60" s="759"/>
      <c r="AC60" s="760"/>
      <c r="AD60" s="760"/>
      <c r="AE60" s="760"/>
      <c r="AF60" s="760"/>
      <c r="AG60" s="761"/>
      <c r="AH60" s="759"/>
      <c r="AI60" s="760"/>
      <c r="AJ60" s="760"/>
      <c r="AK60" s="760"/>
      <c r="AL60" s="760"/>
      <c r="AM60" s="761"/>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62"/>
      <c r="K61" s="763"/>
      <c r="L61" s="763"/>
      <c r="M61" s="763"/>
      <c r="N61" s="763"/>
      <c r="O61" s="764"/>
      <c r="P61" s="762"/>
      <c r="Q61" s="763"/>
      <c r="R61" s="763"/>
      <c r="S61" s="763"/>
      <c r="T61" s="763"/>
      <c r="U61" s="764"/>
      <c r="V61" s="762"/>
      <c r="W61" s="763"/>
      <c r="X61" s="763"/>
      <c r="Y61" s="763"/>
      <c r="Z61" s="763"/>
      <c r="AA61" s="764"/>
      <c r="AB61" s="762"/>
      <c r="AC61" s="763"/>
      <c r="AD61" s="763"/>
      <c r="AE61" s="763"/>
      <c r="AF61" s="763"/>
      <c r="AG61" s="764"/>
      <c r="AH61" s="762"/>
      <c r="AI61" s="763"/>
      <c r="AJ61" s="763"/>
      <c r="AK61" s="763"/>
      <c r="AL61" s="763"/>
      <c r="AM61" s="76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14"/>
      <c r="AV63" s="14"/>
      <c r="AW63" s="14"/>
      <c r="AX63" s="14"/>
      <c r="AY63" s="14"/>
      <c r="AZ63" s="14"/>
      <c r="BA63" s="14"/>
      <c r="BB63" s="14"/>
      <c r="BC63" s="14"/>
      <c r="BD63" s="14"/>
      <c r="BE63" s="14"/>
      <c r="BF63" s="14"/>
      <c r="BG63" s="14"/>
      <c r="BH63" s="14"/>
    </row>
    <row r="64" spans="1:80" ht="15" customHeight="1" x14ac:dyDescent="0.25">
      <c r="A64" s="14"/>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kHj5u6f9aurJx2IVDTqHUmz+BAST1ke3orw3VDeGJZ8WnWSi2cNR8VwSCtFPMIg6D2B7DH9zRXqpkHzCLDYA9g==" saltValue="uHZJQDnfVeTbcZZ7LKHGrw=="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70" zoomScaleNormal="70" workbookViewId="0">
      <pane xSplit="4" ySplit="6" topLeftCell="E9" activePane="bottomRight" state="frozen"/>
      <selection activeCell="A4" sqref="A1:AM66"/>
      <selection pane="topRight" activeCell="A4" sqref="A1:AM66"/>
      <selection pane="bottomLeft" activeCell="A4" sqref="A1:AM66"/>
      <selection pane="bottomRight" activeCell="A4" sqref="A1:AM66"/>
    </sheetView>
  </sheetViews>
  <sheetFormatPr baseColWidth="10" defaultColWidth="11.42578125" defaultRowHeight="15" x14ac:dyDescent="0.25"/>
  <cols>
    <col min="1" max="1" width="4.140625" style="108" customWidth="1"/>
    <col min="2" max="2" width="21.28515625" style="39" customWidth="1"/>
    <col min="3" max="3" width="44.42578125" style="39" customWidth="1"/>
    <col min="4" max="4" width="25.28515625" style="39" customWidth="1"/>
    <col min="5" max="5" width="38.5703125" style="39" customWidth="1"/>
    <col min="6" max="6" width="11.7109375" style="78" customWidth="1"/>
    <col min="7" max="8" width="10.28515625" style="78" customWidth="1"/>
    <col min="9" max="12" width="8" style="404" customWidth="1"/>
    <col min="13" max="13" width="68.42578125" style="39" customWidth="1"/>
    <col min="14" max="14" width="33.140625" style="39" customWidth="1"/>
    <col min="15" max="15" width="29.140625" style="39" customWidth="1"/>
    <col min="16" max="16" width="24.42578125" style="39" customWidth="1"/>
    <col min="17" max="17" width="54.28515625" style="39" customWidth="1"/>
    <col min="18" max="16384" width="11.42578125" style="39"/>
  </cols>
  <sheetData>
    <row r="1" spans="1:90" ht="33.75" customHeight="1" thickBot="1" x14ac:dyDescent="0.3">
      <c r="A1" s="107"/>
      <c r="B1" s="138"/>
      <c r="C1" s="147"/>
      <c r="D1" s="818" t="s">
        <v>591</v>
      </c>
      <c r="E1" s="806" t="s">
        <v>592</v>
      </c>
      <c r="F1" s="820"/>
      <c r="G1" s="820"/>
      <c r="H1" s="820"/>
      <c r="I1" s="820"/>
      <c r="J1" s="820"/>
      <c r="K1" s="820"/>
      <c r="L1" s="820"/>
      <c r="M1" s="820"/>
      <c r="N1" s="820"/>
      <c r="O1" s="820"/>
      <c r="P1" s="152" t="s">
        <v>593</v>
      </c>
      <c r="Q1" s="405">
        <v>9</v>
      </c>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1"/>
      <c r="CK1" s="803" t="s">
        <v>594</v>
      </c>
      <c r="CL1" s="804"/>
    </row>
    <row r="2" spans="1:90" ht="24" customHeight="1" thickBot="1" x14ac:dyDescent="0.3">
      <c r="A2" s="107"/>
      <c r="B2" s="137"/>
      <c r="C2" s="148"/>
      <c r="D2" s="819"/>
      <c r="E2" s="806"/>
      <c r="F2" s="820"/>
      <c r="G2" s="820"/>
      <c r="H2" s="820"/>
      <c r="I2" s="820"/>
      <c r="J2" s="820"/>
      <c r="K2" s="820"/>
      <c r="L2" s="820"/>
      <c r="M2" s="820"/>
      <c r="N2" s="820"/>
      <c r="O2" s="820"/>
      <c r="P2" s="152" t="s">
        <v>595</v>
      </c>
      <c r="Q2" s="152" t="s">
        <v>596</v>
      </c>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1"/>
      <c r="CK2" s="803" t="s">
        <v>597</v>
      </c>
      <c r="CL2" s="804"/>
    </row>
    <row r="3" spans="1:90" s="102" customFormat="1" ht="36.75" customHeight="1" thickBot="1" x14ac:dyDescent="0.3">
      <c r="A3" s="107"/>
      <c r="B3" s="137"/>
      <c r="C3" s="149"/>
      <c r="D3" s="155" t="s">
        <v>598</v>
      </c>
      <c r="E3" s="805" t="s">
        <v>599</v>
      </c>
      <c r="F3" s="805"/>
      <c r="G3" s="805"/>
      <c r="H3" s="805"/>
      <c r="I3" s="805"/>
      <c r="J3" s="805"/>
      <c r="K3" s="805"/>
      <c r="L3" s="805"/>
      <c r="M3" s="805"/>
      <c r="N3" s="805"/>
      <c r="O3" s="806"/>
      <c r="P3" s="152" t="s">
        <v>600</v>
      </c>
      <c r="Q3" s="153">
        <v>45817</v>
      </c>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1"/>
      <c r="CK3" s="807" t="s">
        <v>601</v>
      </c>
      <c r="CL3" s="808"/>
    </row>
    <row r="4" spans="1:90" ht="27" customHeight="1" x14ac:dyDescent="0.25">
      <c r="A4" s="107"/>
      <c r="B4" s="139"/>
      <c r="C4" s="140"/>
      <c r="D4" s="141"/>
      <c r="E4" s="809" t="s">
        <v>602</v>
      </c>
      <c r="F4" s="809"/>
      <c r="G4" s="809"/>
      <c r="H4" s="809"/>
      <c r="I4" s="809"/>
      <c r="J4" s="809"/>
      <c r="K4" s="809"/>
      <c r="L4" s="809"/>
      <c r="M4" s="809"/>
      <c r="N4" s="809"/>
      <c r="O4" s="809"/>
      <c r="P4" s="142"/>
      <c r="Q4" s="124"/>
    </row>
    <row r="5" spans="1:90" ht="41.25" customHeight="1" thickBot="1" x14ac:dyDescent="0.3">
      <c r="B5" s="58" t="s">
        <v>603</v>
      </c>
      <c r="C5" s="180" t="str">
        <f>IF('Mapa final'!C4="","",'Mapa final'!C4)</f>
        <v>Gestión de Bienes y Servicios</v>
      </c>
      <c r="D5" s="60"/>
      <c r="F5" s="39"/>
      <c r="G5" s="39"/>
      <c r="H5" s="39"/>
      <c r="I5" s="403"/>
      <c r="J5" s="403"/>
      <c r="K5" s="403"/>
      <c r="L5" s="403"/>
      <c r="Q5" s="103"/>
    </row>
    <row r="6" spans="1:90" s="105" customFormat="1" ht="87.75" customHeight="1" x14ac:dyDescent="0.25">
      <c r="A6" s="322" t="s">
        <v>604</v>
      </c>
      <c r="B6" s="402" t="s">
        <v>254</v>
      </c>
      <c r="C6" s="115" t="s">
        <v>255</v>
      </c>
      <c r="D6" s="115" t="s">
        <v>535</v>
      </c>
      <c r="E6" s="115" t="s">
        <v>605</v>
      </c>
      <c r="F6" s="116" t="s">
        <v>576</v>
      </c>
      <c r="G6" s="116" t="s">
        <v>463</v>
      </c>
      <c r="H6" s="116" t="s">
        <v>606</v>
      </c>
      <c r="I6" s="116" t="s">
        <v>576</v>
      </c>
      <c r="J6" s="116" t="s">
        <v>463</v>
      </c>
      <c r="K6" s="116" t="s">
        <v>607</v>
      </c>
      <c r="L6" s="116" t="s">
        <v>608</v>
      </c>
      <c r="M6" s="115" t="s">
        <v>609</v>
      </c>
      <c r="N6" s="115" t="s">
        <v>610</v>
      </c>
      <c r="O6" s="115" t="s">
        <v>530</v>
      </c>
      <c r="P6" s="115" t="s">
        <v>611</v>
      </c>
      <c r="Q6" s="115" t="s">
        <v>612</v>
      </c>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row>
    <row r="7" spans="1:90" ht="109.5" customHeight="1" x14ac:dyDescent="0.25">
      <c r="A7" s="110" t="s">
        <v>613</v>
      </c>
      <c r="B7" s="810" t="s">
        <v>73</v>
      </c>
      <c r="C7" s="812" t="str">
        <f>IF('Mapa final'!E10="","",'Mapa final'!E10)</f>
        <v>Posibilidad de afectación económica y reputacional, por acciones disciplinarias, fiscales y judiciales, debido a adelantar procesos de contratación sin el cumplimiento de los requisitos establecidos por la normatividad vigente en materia de contratación estatal.</v>
      </c>
      <c r="D7" s="814" t="s">
        <v>144</v>
      </c>
      <c r="E7" s="812" t="str">
        <f>IF('Mapa final'!D10="","",'Mapa final'!D10)</f>
        <v>Adelantar procesos de contratación sin el cumplimiento de los requisitos legales establecidos por la normatividad vigente en materia de contratación estatal.</v>
      </c>
      <c r="F7" s="816" t="str">
        <f>IF('Mapa final'!H10="","",'Mapa final'!H10)</f>
        <v>Alta</v>
      </c>
      <c r="G7" s="816" t="str">
        <f>IF('Mapa final'!L10="","",'Mapa final'!L10)</f>
        <v>Catastrófico</v>
      </c>
      <c r="H7" s="81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377" t="str">
        <f>IF('Mapa final'!Y10="","",'Mapa final'!Y10)</f>
        <v>Media</v>
      </c>
      <c r="J7" s="377" t="str">
        <f>IF('Mapa final'!AA10="","",'Mapa final'!AA10)</f>
        <v>Catastrófico</v>
      </c>
      <c r="K7" s="377"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377" t="str">
        <f>IF('Mapa final'!AD10="","",'Mapa final'!AD10)</f>
        <v/>
      </c>
      <c r="M7" s="321" t="str">
        <f>IF('Mapa final'!P10="","",'Mapa final'!P10)</f>
        <v xml:space="preserve">El profesional encargado del trámite en la Subdirección de Gestión Contractual, diariamente cada vez que le sea asignado el reparto, le corresponde verificar los soportes que acompañan las solicitudes de contratación conforme las normas legales vigentes sobre la materia y efectuar las solicitudes de ajustes o modificaciones según corresponda, utilizando los diferentes medios de comunicación. De lo dicho anteriormente se  aportara como evidencia una  muestra de  la trazabilidad de correos electrónicos remitidos por los abogados. </v>
      </c>
      <c r="N7" s="375" t="s">
        <v>614</v>
      </c>
      <c r="O7" s="375" t="s">
        <v>615</v>
      </c>
      <c r="P7" s="375" t="s">
        <v>616</v>
      </c>
      <c r="Q7" s="376" t="s">
        <v>617</v>
      </c>
    </row>
    <row r="8" spans="1:90" ht="104.25" customHeight="1" x14ac:dyDescent="0.25">
      <c r="A8" s="110" t="s">
        <v>618</v>
      </c>
      <c r="B8" s="811"/>
      <c r="C8" s="813"/>
      <c r="D8" s="815"/>
      <c r="E8" s="813"/>
      <c r="F8" s="817"/>
      <c r="G8" s="817"/>
      <c r="H8" s="817"/>
      <c r="I8" s="377" t="str">
        <f>IF('Mapa final'!Y11="","",'Mapa final'!Y11)</f>
        <v>Baja</v>
      </c>
      <c r="J8" s="377" t="str">
        <f>IF('Mapa final'!AA11="","",'Mapa final'!AA11)</f>
        <v>Catastrófico</v>
      </c>
      <c r="K8" s="377"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377" t="str">
        <f>IF('Mapa final'!AD11="","",'Mapa final'!AD11)</f>
        <v/>
      </c>
      <c r="M8" s="321" t="str">
        <f>IF('Mapa final'!P11="","",'Mapa final'!P11)</f>
        <v>El profesional encargado en la Subdirección de Gestión Contractual, diariamente cada vez que le sea asignado del trámite de reparto, devolverá a las áreas solicitantes los trámites en cuyo análisis realizado se evidencie el incumplimiento de requisitos para determinada modalidad de contratación; esto con el fin de realizar los ajustes solicitados por la subdirección. De lo dicho anteriormente se  aportara como evidencia una  muestra de  la trazabilidad de correos electrónicos remitidos por los abogados.</v>
      </c>
      <c r="N8" s="375" t="s">
        <v>619</v>
      </c>
      <c r="O8" s="375" t="s">
        <v>620</v>
      </c>
      <c r="P8" s="375" t="s">
        <v>616</v>
      </c>
      <c r="Q8" s="376" t="s">
        <v>621</v>
      </c>
    </row>
    <row r="9" spans="1:90" ht="88.5" customHeight="1" x14ac:dyDescent="0.25">
      <c r="A9" s="110" t="s">
        <v>622</v>
      </c>
      <c r="B9" s="811"/>
      <c r="C9" s="813"/>
      <c r="D9" s="815"/>
      <c r="E9" s="813"/>
      <c r="F9" s="817"/>
      <c r="G9" s="817"/>
      <c r="H9" s="817"/>
      <c r="I9" s="377" t="str">
        <f>IF('Mapa final'!Y12="","",'Mapa final'!Y12)</f>
        <v>Baja</v>
      </c>
      <c r="J9" s="377" t="str">
        <f>IF('Mapa final'!AA12="","",'Mapa final'!AA12)</f>
        <v>Catastrófico</v>
      </c>
      <c r="K9" s="377" t="str">
        <f t="shared" si="0"/>
        <v>Extremo</v>
      </c>
      <c r="L9" s="377" t="str">
        <f>IF('Mapa final'!AD12="","",'Mapa final'!AD12)</f>
        <v>Reducir (mitigar)</v>
      </c>
      <c r="M9" s="321" t="str">
        <f>IF('Mapa final'!P12="","",'Mapa final'!P12)</f>
        <v xml:space="preserve">El profesional encargado en la Subdirección de Gestión Contractual, acompaña semanalmente a las dependencias  del Ministerio del Interior en el cumplimiento de los requisitos y el procedimiento que se debe seguir, para adelantar los procesos contractuales de conformidad con la normatividad vigente. De lo dicho anteriormente se  aportara como evidencia una  muestra de  la trazabilidad de correos electrónicos remitidos por los abogados.                  </v>
      </c>
      <c r="N9" s="375" t="s">
        <v>623</v>
      </c>
      <c r="O9" s="375" t="s">
        <v>624</v>
      </c>
      <c r="P9" s="375" t="s">
        <v>625</v>
      </c>
      <c r="Q9" s="376" t="s">
        <v>621</v>
      </c>
    </row>
    <row r="10" spans="1:90" x14ac:dyDescent="0.25">
      <c r="A10" s="110" t="s">
        <v>626</v>
      </c>
      <c r="B10" s="811"/>
      <c r="C10" s="813"/>
      <c r="D10" s="815"/>
      <c r="E10" s="813"/>
      <c r="F10" s="817"/>
      <c r="G10" s="817"/>
      <c r="H10" s="817"/>
      <c r="I10" s="377" t="str">
        <f>IF('Mapa final'!Y13="","",'Mapa final'!Y13)</f>
        <v/>
      </c>
      <c r="J10" s="377" t="str">
        <f>IF('Mapa final'!AA13="","",'Mapa final'!AA13)</f>
        <v/>
      </c>
      <c r="K10" s="377" t="str">
        <f t="shared" si="0"/>
        <v/>
      </c>
      <c r="L10" s="377" t="str">
        <f>IF('Mapa final'!AD13="","",'Mapa final'!AD13)</f>
        <v/>
      </c>
      <c r="M10" s="321" t="str">
        <f>IF('Mapa final'!P13="","",'Mapa final'!P13)</f>
        <v/>
      </c>
      <c r="N10" s="375"/>
      <c r="O10" s="375"/>
      <c r="P10" s="375"/>
      <c r="Q10" s="376"/>
    </row>
    <row r="11" spans="1:90" x14ac:dyDescent="0.25">
      <c r="A11" s="110" t="s">
        <v>627</v>
      </c>
      <c r="B11" s="811"/>
      <c r="C11" s="813"/>
      <c r="D11" s="815"/>
      <c r="E11" s="813"/>
      <c r="F11" s="817"/>
      <c r="G11" s="817"/>
      <c r="H11" s="817"/>
      <c r="I11" s="377" t="str">
        <f>IF('Mapa final'!Y14="","",'Mapa final'!Y14)</f>
        <v/>
      </c>
      <c r="J11" s="377" t="str">
        <f>IF('Mapa final'!AA14="","",'Mapa final'!AA14)</f>
        <v/>
      </c>
      <c r="K11" s="377" t="str">
        <f t="shared" si="0"/>
        <v/>
      </c>
      <c r="L11" s="377" t="str">
        <f>IF('Mapa final'!AD14="","",'Mapa final'!AD14)</f>
        <v/>
      </c>
      <c r="M11" s="321" t="str">
        <f>IF('Mapa final'!P14="","",'Mapa final'!P14)</f>
        <v/>
      </c>
      <c r="N11" s="375"/>
      <c r="O11" s="375"/>
      <c r="P11" s="375"/>
      <c r="Q11" s="376"/>
    </row>
    <row r="12" spans="1:90" x14ac:dyDescent="0.25">
      <c r="A12" s="110" t="s">
        <v>628</v>
      </c>
      <c r="B12" s="811"/>
      <c r="C12" s="813"/>
      <c r="D12" s="815"/>
      <c r="E12" s="813"/>
      <c r="F12" s="817"/>
      <c r="G12" s="817"/>
      <c r="H12" s="817"/>
      <c r="I12" s="377" t="str">
        <f>IF('Mapa final'!Y15="","",'Mapa final'!Y15)</f>
        <v/>
      </c>
      <c r="J12" s="377" t="str">
        <f>IF('Mapa final'!AA15="","",'Mapa final'!AA15)</f>
        <v/>
      </c>
      <c r="K12" s="377" t="str">
        <f t="shared" si="0"/>
        <v/>
      </c>
      <c r="L12" s="377" t="str">
        <f>IF('Mapa final'!AD15="","",'Mapa final'!AD15)</f>
        <v/>
      </c>
      <c r="M12" s="321" t="str">
        <f>IF('Mapa final'!P15="","",'Mapa final'!P15)</f>
        <v/>
      </c>
      <c r="N12" s="375"/>
      <c r="O12" s="375"/>
      <c r="P12" s="375"/>
      <c r="Q12" s="376"/>
    </row>
    <row r="13" spans="1:90" ht="89.25" x14ac:dyDescent="0.25">
      <c r="A13" s="110" t="s">
        <v>629</v>
      </c>
      <c r="B13" s="810" t="s">
        <v>79</v>
      </c>
      <c r="C13" s="812" t="str">
        <f>IF('Mapa final'!E16="","",'Mapa final'!E16)</f>
        <v>Posibilidad de afectación reputacional, por acciones disciplinarias, fiscales y judiciales, debido a iniciar procesos de contratación sin el cumplimiento de los requisitos establecidos por la normatividad vigente en materia de contratación estatal.</v>
      </c>
      <c r="D13" s="814" t="s">
        <v>144</v>
      </c>
      <c r="E13" s="812" t="str">
        <f>IF('Mapa final'!D16="","",'Mapa final'!D16)</f>
        <v xml:space="preserve">Iniciar procesos de contratación sin el cumplimiento de los requisitos legales establecidos por la normatividad vigente en materia de contratación estatal </v>
      </c>
      <c r="F13" s="817" t="str">
        <f>IF('Mapa final'!H16="","",'Mapa final'!H16)</f>
        <v>Alta</v>
      </c>
      <c r="G13" s="817" t="str">
        <f>IF('Mapa final'!L16="","",'Mapa final'!L16)</f>
        <v>Catastrófico</v>
      </c>
      <c r="H13" s="81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Extremo</v>
      </c>
      <c r="I13" s="377" t="str">
        <f>IF('Mapa final'!Y16="","",'Mapa final'!Y16)</f>
        <v>Media</v>
      </c>
      <c r="J13" s="377" t="str">
        <f>IF('Mapa final'!AA16="","",'Mapa final'!AA16)</f>
        <v>Catastrófico</v>
      </c>
      <c r="K13" s="377" t="str">
        <f t="shared" si="0"/>
        <v>Extremo</v>
      </c>
      <c r="L13" s="377" t="str">
        <f>IF('Mapa final'!AD16="","",'Mapa final'!AD16)</f>
        <v/>
      </c>
      <c r="M13" s="321" t="str">
        <f>IF('Mapa final'!P16="","",'Mapa final'!P16)</f>
        <v>Los profesionales de la Subdirección de Gestión Contractual que tienen a cargo proceso contractuales, quincenalmente verificará y aprobará las garantías presentadas por los contratistas, previa revisión del cumplimiento de la ley y los amparos acordados en el anexo de condiciones, a fin de dar inicio de ejecución a los mismos. Se deja evidencia en la constancia la muestra de verificación ante la aseguradora, documento que reposa en la carpeta contractual.</v>
      </c>
      <c r="N13" s="375" t="s">
        <v>630</v>
      </c>
      <c r="O13" s="375" t="s">
        <v>631</v>
      </c>
      <c r="P13" s="375" t="s">
        <v>632</v>
      </c>
      <c r="Q13" s="425" t="s">
        <v>633</v>
      </c>
    </row>
    <row r="14" spans="1:90" ht="76.5" x14ac:dyDescent="0.25">
      <c r="A14" s="110" t="s">
        <v>634</v>
      </c>
      <c r="B14" s="811"/>
      <c r="C14" s="813"/>
      <c r="D14" s="815"/>
      <c r="E14" s="813"/>
      <c r="F14" s="817"/>
      <c r="G14" s="817"/>
      <c r="H14" s="817"/>
      <c r="I14" s="377" t="str">
        <f>IF('Mapa final'!Y17="","",'Mapa final'!Y17)</f>
        <v>Baja</v>
      </c>
      <c r="J14" s="377" t="str">
        <f>IF('Mapa final'!AA17="","",'Mapa final'!AA17)</f>
        <v>Catastrófico</v>
      </c>
      <c r="K14" s="377" t="str">
        <f t="shared" si="0"/>
        <v>Extremo</v>
      </c>
      <c r="L14" s="377" t="str">
        <f>IF('Mapa final'!AD17="","",'Mapa final'!AD17)</f>
        <v>Reducir (mitigar)</v>
      </c>
      <c r="M14" s="321" t="str">
        <f>IF('Mapa final'!P17="","",'Mapa final'!P17)</f>
        <v>Los profesionales de la Subdirección de Gestión Contractual, que tienen asignadas modificaciones contractuales, quincenalmente, verificarán y aprobarán las garantías presentadas por los contratistas, previa revisión de cumplimiento de la ley y los amparos acordados en el anexo de condiciones. Se deja evidencia en la constancia de la muestra de verificación ante la aseguradora, documento que reposa en la carpeta contractual.</v>
      </c>
      <c r="N14" s="375" t="s">
        <v>635</v>
      </c>
      <c r="O14" s="375" t="s">
        <v>631</v>
      </c>
      <c r="P14" s="375" t="s">
        <v>632</v>
      </c>
      <c r="Q14" s="425" t="s">
        <v>636</v>
      </c>
    </row>
    <row r="15" spans="1:90" ht="23.25" customHeight="1" x14ac:dyDescent="0.25">
      <c r="A15" s="110" t="s">
        <v>637</v>
      </c>
      <c r="B15" s="811"/>
      <c r="C15" s="813"/>
      <c r="D15" s="815"/>
      <c r="E15" s="813"/>
      <c r="F15" s="817"/>
      <c r="G15" s="817"/>
      <c r="H15" s="817"/>
      <c r="I15" s="377" t="str">
        <f>IF('Mapa final'!Y18="","",'Mapa final'!Y18)</f>
        <v/>
      </c>
      <c r="J15" s="377" t="str">
        <f>IF('Mapa final'!AA18="","",'Mapa final'!AA18)</f>
        <v/>
      </c>
      <c r="K15" s="377" t="str">
        <f t="shared" si="0"/>
        <v/>
      </c>
      <c r="L15" s="377" t="str">
        <f>IF('Mapa final'!AD18="","",'Mapa final'!AD18)</f>
        <v/>
      </c>
      <c r="M15" s="321" t="str">
        <f>IF('Mapa final'!P18="","",'Mapa final'!P18)</f>
        <v/>
      </c>
      <c r="N15" s="375"/>
      <c r="O15" s="375"/>
      <c r="P15" s="375"/>
      <c r="Q15" s="376"/>
    </row>
    <row r="16" spans="1:90" ht="23.25" customHeight="1" x14ac:dyDescent="0.25">
      <c r="A16" s="110" t="s">
        <v>638</v>
      </c>
      <c r="B16" s="811"/>
      <c r="C16" s="813"/>
      <c r="D16" s="815"/>
      <c r="E16" s="813"/>
      <c r="F16" s="817"/>
      <c r="G16" s="817"/>
      <c r="H16" s="817"/>
      <c r="I16" s="377" t="str">
        <f>IF('Mapa final'!Y19="","",'Mapa final'!Y19)</f>
        <v/>
      </c>
      <c r="J16" s="377" t="str">
        <f>IF('Mapa final'!AA19="","",'Mapa final'!AA19)</f>
        <v/>
      </c>
      <c r="K16" s="377" t="str">
        <f t="shared" si="0"/>
        <v/>
      </c>
      <c r="L16" s="377" t="str">
        <f>IF('Mapa final'!AD19="","",'Mapa final'!AD19)</f>
        <v/>
      </c>
      <c r="M16" s="321" t="str">
        <f>IF('Mapa final'!P19="","",'Mapa final'!P19)</f>
        <v/>
      </c>
      <c r="N16" s="375"/>
      <c r="O16" s="375"/>
      <c r="P16" s="375"/>
      <c r="Q16" s="376"/>
    </row>
    <row r="17" spans="1:17" ht="30" customHeight="1" x14ac:dyDescent="0.25">
      <c r="A17" s="110" t="s">
        <v>639</v>
      </c>
      <c r="B17" s="811"/>
      <c r="C17" s="813"/>
      <c r="D17" s="815"/>
      <c r="E17" s="813"/>
      <c r="F17" s="817"/>
      <c r="G17" s="817"/>
      <c r="H17" s="817"/>
      <c r="I17" s="377" t="str">
        <f>IF('Mapa final'!Y20="","",'Mapa final'!Y20)</f>
        <v/>
      </c>
      <c r="J17" s="377" t="str">
        <f>IF('Mapa final'!AA20="","",'Mapa final'!AA20)</f>
        <v/>
      </c>
      <c r="K17" s="377" t="str">
        <f t="shared" si="0"/>
        <v/>
      </c>
      <c r="L17" s="377" t="str">
        <f>IF('Mapa final'!AD20="","",'Mapa final'!AD20)</f>
        <v/>
      </c>
      <c r="M17" s="321" t="str">
        <f>IF('Mapa final'!P20="","",'Mapa final'!P20)</f>
        <v/>
      </c>
      <c r="N17" s="375"/>
      <c r="O17" s="375"/>
      <c r="P17" s="375"/>
      <c r="Q17" s="376"/>
    </row>
    <row r="18" spans="1:17" ht="27" customHeight="1" x14ac:dyDescent="0.25">
      <c r="A18" s="110" t="s">
        <v>640</v>
      </c>
      <c r="B18" s="811"/>
      <c r="C18" s="813"/>
      <c r="D18" s="815"/>
      <c r="E18" s="813"/>
      <c r="F18" s="817"/>
      <c r="G18" s="817"/>
      <c r="H18" s="817"/>
      <c r="I18" s="377" t="str">
        <f>IF('Mapa final'!Y21="","",'Mapa final'!Y21)</f>
        <v/>
      </c>
      <c r="J18" s="377" t="str">
        <f>IF('Mapa final'!AA21="","",'Mapa final'!AA21)</f>
        <v/>
      </c>
      <c r="K18" s="377" t="str">
        <f t="shared" si="0"/>
        <v/>
      </c>
      <c r="L18" s="377" t="str">
        <f>IF('Mapa final'!AD21="","",'Mapa final'!AD21)</f>
        <v/>
      </c>
      <c r="M18" s="321" t="str">
        <f>IF('Mapa final'!P21="","",'Mapa final'!P21)</f>
        <v/>
      </c>
      <c r="N18" s="375"/>
      <c r="O18" s="375"/>
      <c r="P18" s="375"/>
      <c r="Q18" s="376"/>
    </row>
    <row r="19" spans="1:17" ht="43.5" customHeight="1" x14ac:dyDescent="0.25">
      <c r="A19" s="110" t="s">
        <v>641</v>
      </c>
      <c r="B19" s="810"/>
      <c r="C19" s="812" t="str">
        <f>IF('Mapa final'!E22="","",'Mapa final'!E22)</f>
        <v/>
      </c>
      <c r="D19" s="815"/>
      <c r="E19" s="812" t="str">
        <f>IF('Mapa final'!D22="","",'Mapa final'!D22)</f>
        <v/>
      </c>
      <c r="F19" s="817" t="str">
        <f>IF('Mapa final'!H22="","",'Mapa final'!H22)</f>
        <v/>
      </c>
      <c r="G19" s="817" t="str">
        <f>IF('Mapa final'!L22="","",'Mapa final'!L22)</f>
        <v/>
      </c>
      <c r="H19" s="81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77" t="str">
        <f>IF('Mapa final'!Y22="","",'Mapa final'!Y22)</f>
        <v/>
      </c>
      <c r="J19" s="377" t="str">
        <f>IF('Mapa final'!AA22="","",'Mapa final'!AA22)</f>
        <v/>
      </c>
      <c r="K19" s="377" t="str">
        <f t="shared" si="0"/>
        <v/>
      </c>
      <c r="L19" s="377" t="str">
        <f>IF('Mapa final'!AD22="","",'Mapa final'!AD22)</f>
        <v/>
      </c>
      <c r="M19" s="321" t="str">
        <f>IF('Mapa final'!P22="","",'Mapa final'!P22)</f>
        <v/>
      </c>
      <c r="N19" s="375"/>
      <c r="O19" s="375"/>
      <c r="P19" s="375"/>
      <c r="Q19" s="376"/>
    </row>
    <row r="20" spans="1:17" ht="43.5" customHeight="1" x14ac:dyDescent="0.25">
      <c r="A20" s="110" t="s">
        <v>642</v>
      </c>
      <c r="B20" s="811"/>
      <c r="C20" s="813"/>
      <c r="D20" s="815"/>
      <c r="E20" s="813"/>
      <c r="F20" s="817"/>
      <c r="G20" s="817"/>
      <c r="H20" s="817"/>
      <c r="I20" s="377" t="str">
        <f>IF('Mapa final'!Y23="","",'Mapa final'!Y23)</f>
        <v/>
      </c>
      <c r="J20" s="377" t="str">
        <f>IF('Mapa final'!AA23="","",'Mapa final'!AA23)</f>
        <v/>
      </c>
      <c r="K20" s="377" t="str">
        <f t="shared" si="0"/>
        <v/>
      </c>
      <c r="L20" s="377" t="str">
        <f>IF('Mapa final'!AD23="","",'Mapa final'!AD23)</f>
        <v/>
      </c>
      <c r="M20" s="321" t="str">
        <f>IF('Mapa final'!P23="","",'Mapa final'!P23)</f>
        <v/>
      </c>
      <c r="N20" s="375"/>
      <c r="O20" s="375"/>
      <c r="P20" s="375"/>
      <c r="Q20" s="376"/>
    </row>
    <row r="21" spans="1:17" ht="43.5" customHeight="1" x14ac:dyDescent="0.25">
      <c r="A21" s="110" t="s">
        <v>643</v>
      </c>
      <c r="B21" s="811"/>
      <c r="C21" s="813"/>
      <c r="D21" s="815"/>
      <c r="E21" s="813"/>
      <c r="F21" s="817"/>
      <c r="G21" s="817"/>
      <c r="H21" s="817"/>
      <c r="I21" s="377" t="str">
        <f>IF('Mapa final'!Y24="","",'Mapa final'!Y24)</f>
        <v/>
      </c>
      <c r="J21" s="377" t="str">
        <f>IF('Mapa final'!AA24="","",'Mapa final'!AA24)</f>
        <v/>
      </c>
      <c r="K21" s="377" t="str">
        <f t="shared" si="0"/>
        <v/>
      </c>
      <c r="L21" s="377" t="str">
        <f>IF('Mapa final'!AD24="","",'Mapa final'!AD24)</f>
        <v/>
      </c>
      <c r="M21" s="321" t="str">
        <f>IF('Mapa final'!P24="","",'Mapa final'!P24)</f>
        <v/>
      </c>
      <c r="N21" s="375"/>
      <c r="O21" s="375"/>
      <c r="P21" s="375"/>
      <c r="Q21" s="376"/>
    </row>
    <row r="22" spans="1:17" ht="43.5" customHeight="1" x14ac:dyDescent="0.25">
      <c r="A22" s="110" t="s">
        <v>644</v>
      </c>
      <c r="B22" s="811"/>
      <c r="C22" s="813"/>
      <c r="D22" s="815"/>
      <c r="E22" s="813"/>
      <c r="F22" s="817"/>
      <c r="G22" s="817"/>
      <c r="H22" s="817"/>
      <c r="I22" s="377" t="str">
        <f>IF('Mapa final'!Y25="","",'Mapa final'!Y25)</f>
        <v/>
      </c>
      <c r="J22" s="377" t="str">
        <f>IF('Mapa final'!AA25="","",'Mapa final'!AA25)</f>
        <v/>
      </c>
      <c r="K22" s="377" t="str">
        <f t="shared" si="0"/>
        <v/>
      </c>
      <c r="L22" s="377" t="str">
        <f>IF('Mapa final'!AD25="","",'Mapa final'!AD25)</f>
        <v/>
      </c>
      <c r="M22" s="321" t="str">
        <f>IF('Mapa final'!P25="","",'Mapa final'!P25)</f>
        <v/>
      </c>
      <c r="N22" s="375"/>
      <c r="O22" s="375"/>
      <c r="P22" s="375"/>
      <c r="Q22" s="376"/>
    </row>
    <row r="23" spans="1:17" ht="43.5" customHeight="1" x14ac:dyDescent="0.25">
      <c r="A23" s="110" t="s">
        <v>645</v>
      </c>
      <c r="B23" s="811"/>
      <c r="C23" s="813"/>
      <c r="D23" s="815"/>
      <c r="E23" s="813"/>
      <c r="F23" s="817"/>
      <c r="G23" s="817"/>
      <c r="H23" s="817"/>
      <c r="I23" s="377" t="str">
        <f>IF('Mapa final'!Y26="","",'Mapa final'!Y26)</f>
        <v/>
      </c>
      <c r="J23" s="377" t="str">
        <f>IF('Mapa final'!AA26="","",'Mapa final'!AA26)</f>
        <v/>
      </c>
      <c r="K23" s="377" t="str">
        <f t="shared" si="0"/>
        <v/>
      </c>
      <c r="L23" s="377" t="str">
        <f>IF('Mapa final'!AD26="","",'Mapa final'!AD26)</f>
        <v/>
      </c>
      <c r="M23" s="321" t="str">
        <f>IF('Mapa final'!P26="","",'Mapa final'!P26)</f>
        <v/>
      </c>
      <c r="N23" s="375"/>
      <c r="O23" s="375"/>
      <c r="P23" s="375"/>
      <c r="Q23" s="376"/>
    </row>
    <row r="24" spans="1:17" ht="43.5" customHeight="1" x14ac:dyDescent="0.25">
      <c r="A24" s="110" t="s">
        <v>646</v>
      </c>
      <c r="B24" s="811"/>
      <c r="C24" s="813"/>
      <c r="D24" s="815"/>
      <c r="E24" s="813"/>
      <c r="F24" s="817"/>
      <c r="G24" s="817"/>
      <c r="H24" s="817"/>
      <c r="I24" s="377" t="str">
        <f>IF('Mapa final'!Y27="","",'Mapa final'!Y27)</f>
        <v/>
      </c>
      <c r="J24" s="377" t="str">
        <f>IF('Mapa final'!AA27="","",'Mapa final'!AA27)</f>
        <v/>
      </c>
      <c r="K24" s="377" t="str">
        <f t="shared" si="0"/>
        <v/>
      </c>
      <c r="L24" s="377" t="str">
        <f>IF('Mapa final'!AD27="","",'Mapa final'!AD27)</f>
        <v/>
      </c>
      <c r="M24" s="321" t="str">
        <f>IF('Mapa final'!P27="","",'Mapa final'!P27)</f>
        <v/>
      </c>
      <c r="N24" s="375"/>
      <c r="O24" s="375"/>
      <c r="P24" s="375"/>
      <c r="Q24" s="376"/>
    </row>
    <row r="25" spans="1:17" ht="43.5" customHeight="1" x14ac:dyDescent="0.25">
      <c r="A25" s="110" t="s">
        <v>647</v>
      </c>
      <c r="B25" s="810"/>
      <c r="C25" s="812" t="str">
        <f>IF('Mapa final'!E28="","",'Mapa final'!E28)</f>
        <v/>
      </c>
      <c r="D25" s="815"/>
      <c r="E25" s="812" t="str">
        <f>IF('Mapa final'!D28="","",'Mapa final'!D28)</f>
        <v/>
      </c>
      <c r="F25" s="817" t="str">
        <f>IF('Mapa final'!H28="","",'Mapa final'!H28)</f>
        <v/>
      </c>
      <c r="G25" s="817" t="str">
        <f>IF('Mapa final'!L28="","",'Mapa final'!L28)</f>
        <v/>
      </c>
      <c r="H25" s="817"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77" t="str">
        <f>IF('Mapa final'!Y28="","",'Mapa final'!Y28)</f>
        <v/>
      </c>
      <c r="J25" s="377" t="str">
        <f>IF('Mapa final'!AA28="","",'Mapa final'!AA28)</f>
        <v/>
      </c>
      <c r="K25" s="377" t="str">
        <f t="shared" si="0"/>
        <v/>
      </c>
      <c r="L25" s="377" t="str">
        <f>IF('Mapa final'!AD28="","",'Mapa final'!AD28)</f>
        <v/>
      </c>
      <c r="M25" s="321" t="str">
        <f>IF('Mapa final'!P28="","",'Mapa final'!P28)</f>
        <v/>
      </c>
      <c r="N25" s="375"/>
      <c r="O25" s="375"/>
      <c r="P25" s="375"/>
      <c r="Q25" s="376"/>
    </row>
    <row r="26" spans="1:17" ht="43.5" customHeight="1" x14ac:dyDescent="0.25">
      <c r="A26" s="110" t="s">
        <v>648</v>
      </c>
      <c r="B26" s="811"/>
      <c r="C26" s="813"/>
      <c r="D26" s="815"/>
      <c r="E26" s="813"/>
      <c r="F26" s="817"/>
      <c r="G26" s="817"/>
      <c r="H26" s="817"/>
      <c r="I26" s="377" t="str">
        <f>IF('Mapa final'!Y29="","",'Mapa final'!Y29)</f>
        <v/>
      </c>
      <c r="J26" s="377" t="str">
        <f>IF('Mapa final'!AA29="","",'Mapa final'!AA29)</f>
        <v/>
      </c>
      <c r="K26" s="377" t="str">
        <f t="shared" si="0"/>
        <v/>
      </c>
      <c r="L26" s="377" t="str">
        <f>IF('Mapa final'!AD29="","",'Mapa final'!AD29)</f>
        <v/>
      </c>
      <c r="M26" s="321" t="str">
        <f>IF('Mapa final'!P29="","",'Mapa final'!P29)</f>
        <v/>
      </c>
      <c r="N26" s="375"/>
      <c r="O26" s="375"/>
      <c r="P26" s="375"/>
      <c r="Q26" s="376"/>
    </row>
    <row r="27" spans="1:17" ht="43.5" customHeight="1" x14ac:dyDescent="0.25">
      <c r="A27" s="110" t="s">
        <v>649</v>
      </c>
      <c r="B27" s="811"/>
      <c r="C27" s="813"/>
      <c r="D27" s="815"/>
      <c r="E27" s="813"/>
      <c r="F27" s="817"/>
      <c r="G27" s="817"/>
      <c r="H27" s="817"/>
      <c r="I27" s="377" t="str">
        <f>IF('Mapa final'!Y30="","",'Mapa final'!Y30)</f>
        <v/>
      </c>
      <c r="J27" s="377" t="str">
        <f>IF('Mapa final'!AA30="","",'Mapa final'!AA30)</f>
        <v/>
      </c>
      <c r="K27" s="377" t="str">
        <f t="shared" si="0"/>
        <v/>
      </c>
      <c r="L27" s="377" t="str">
        <f>IF('Mapa final'!AD30="","",'Mapa final'!AD30)</f>
        <v/>
      </c>
      <c r="M27" s="321" t="str">
        <f>IF('Mapa final'!P30="","",'Mapa final'!P30)</f>
        <v/>
      </c>
      <c r="N27" s="375"/>
      <c r="O27" s="375"/>
      <c r="P27" s="375"/>
      <c r="Q27" s="376"/>
    </row>
    <row r="28" spans="1:17" ht="43.5" customHeight="1" x14ac:dyDescent="0.25">
      <c r="A28" s="110" t="s">
        <v>650</v>
      </c>
      <c r="B28" s="811"/>
      <c r="C28" s="813"/>
      <c r="D28" s="815"/>
      <c r="E28" s="813"/>
      <c r="F28" s="817"/>
      <c r="G28" s="817"/>
      <c r="H28" s="817"/>
      <c r="I28" s="377" t="str">
        <f>IF('Mapa final'!Y31="","",'Mapa final'!Y31)</f>
        <v/>
      </c>
      <c r="J28" s="377" t="str">
        <f>IF('Mapa final'!AA31="","",'Mapa final'!AA31)</f>
        <v/>
      </c>
      <c r="K28" s="377" t="str">
        <f t="shared" si="0"/>
        <v/>
      </c>
      <c r="L28" s="377" t="str">
        <f>IF('Mapa final'!AD31="","",'Mapa final'!AD31)</f>
        <v/>
      </c>
      <c r="M28" s="321" t="str">
        <f>IF('Mapa final'!P31="","",'Mapa final'!P31)</f>
        <v/>
      </c>
      <c r="N28" s="375"/>
      <c r="O28" s="375"/>
      <c r="P28" s="375"/>
      <c r="Q28" s="376"/>
    </row>
    <row r="29" spans="1:17" ht="43.5" customHeight="1" x14ac:dyDescent="0.25">
      <c r="A29" s="110" t="s">
        <v>651</v>
      </c>
      <c r="B29" s="811"/>
      <c r="C29" s="813"/>
      <c r="D29" s="815"/>
      <c r="E29" s="813"/>
      <c r="F29" s="817"/>
      <c r="G29" s="817"/>
      <c r="H29" s="817"/>
      <c r="I29" s="377" t="str">
        <f>IF('Mapa final'!Y32="","",'Mapa final'!Y32)</f>
        <v/>
      </c>
      <c r="J29" s="377" t="str">
        <f>IF('Mapa final'!AA32="","",'Mapa final'!AA32)</f>
        <v/>
      </c>
      <c r="K29" s="377" t="str">
        <f t="shared" si="0"/>
        <v/>
      </c>
      <c r="L29" s="377" t="str">
        <f>IF('Mapa final'!AD32="","",'Mapa final'!AD32)</f>
        <v/>
      </c>
      <c r="M29" s="321" t="str">
        <f>IF('Mapa final'!P32="","",'Mapa final'!P32)</f>
        <v/>
      </c>
      <c r="N29" s="375"/>
      <c r="O29" s="375"/>
      <c r="P29" s="375"/>
      <c r="Q29" s="376"/>
    </row>
    <row r="30" spans="1:17" ht="43.5" customHeight="1" x14ac:dyDescent="0.25">
      <c r="A30" s="110" t="s">
        <v>652</v>
      </c>
      <c r="B30" s="811"/>
      <c r="C30" s="813"/>
      <c r="D30" s="815"/>
      <c r="E30" s="813"/>
      <c r="F30" s="817"/>
      <c r="G30" s="817"/>
      <c r="H30" s="817"/>
      <c r="I30" s="377" t="str">
        <f>IF('Mapa final'!Y33="","",'Mapa final'!Y33)</f>
        <v/>
      </c>
      <c r="J30" s="377" t="str">
        <f>IF('Mapa final'!AA33="","",'Mapa final'!AA33)</f>
        <v/>
      </c>
      <c r="K30" s="377" t="str">
        <f t="shared" si="0"/>
        <v/>
      </c>
      <c r="L30" s="377" t="str">
        <f>IF('Mapa final'!AD33="","",'Mapa final'!AD33)</f>
        <v/>
      </c>
      <c r="M30" s="321" t="str">
        <f>IF('Mapa final'!P33="","",'Mapa final'!P33)</f>
        <v/>
      </c>
      <c r="N30" s="375"/>
      <c r="O30" s="375"/>
      <c r="P30" s="375"/>
      <c r="Q30" s="376"/>
    </row>
    <row r="31" spans="1:17" ht="43.5" customHeight="1" x14ac:dyDescent="0.25">
      <c r="A31" s="110" t="s">
        <v>653</v>
      </c>
      <c r="B31" s="810"/>
      <c r="C31" s="812" t="str">
        <f>IF('Mapa final'!E34="","",'Mapa final'!E34)</f>
        <v/>
      </c>
      <c r="D31" s="815"/>
      <c r="E31" s="812" t="str">
        <f>IF('Mapa final'!D34="","",'Mapa final'!D34)</f>
        <v/>
      </c>
      <c r="F31" s="817" t="str">
        <f>IF('Mapa final'!H34="","",'Mapa final'!H34)</f>
        <v/>
      </c>
      <c r="G31" s="817" t="str">
        <f>IF('Mapa final'!L34="","",'Mapa final'!L34)</f>
        <v/>
      </c>
      <c r="H31" s="817"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77" t="str">
        <f>IF('Mapa final'!Y34="","",'Mapa final'!Y34)</f>
        <v/>
      </c>
      <c r="J31" s="377" t="str">
        <f>IF('Mapa final'!AA34="","",'Mapa final'!AA34)</f>
        <v/>
      </c>
      <c r="K31" s="377" t="str">
        <f t="shared" si="0"/>
        <v/>
      </c>
      <c r="L31" s="377" t="str">
        <f>IF('Mapa final'!AD34="","",'Mapa final'!AD34)</f>
        <v/>
      </c>
      <c r="M31" s="321" t="str">
        <f>IF('Mapa final'!P34="","",'Mapa final'!P34)</f>
        <v/>
      </c>
      <c r="N31" s="375"/>
      <c r="O31" s="375"/>
      <c r="P31" s="375"/>
      <c r="Q31" s="376"/>
    </row>
    <row r="32" spans="1:17" ht="43.5" customHeight="1" x14ac:dyDescent="0.25">
      <c r="A32" s="110" t="s">
        <v>654</v>
      </c>
      <c r="B32" s="811"/>
      <c r="C32" s="813"/>
      <c r="D32" s="815"/>
      <c r="E32" s="813"/>
      <c r="F32" s="817"/>
      <c r="G32" s="817"/>
      <c r="H32" s="817"/>
      <c r="I32" s="377" t="str">
        <f>IF('Mapa final'!Y35="","",'Mapa final'!Y35)</f>
        <v/>
      </c>
      <c r="J32" s="377" t="str">
        <f>IF('Mapa final'!AA35="","",'Mapa final'!AA35)</f>
        <v/>
      </c>
      <c r="K32" s="377" t="str">
        <f t="shared" si="0"/>
        <v/>
      </c>
      <c r="L32" s="377" t="str">
        <f>IF('Mapa final'!AD35="","",'Mapa final'!AD35)</f>
        <v/>
      </c>
      <c r="M32" s="321" t="str">
        <f>IF('Mapa final'!P35="","",'Mapa final'!P35)</f>
        <v/>
      </c>
      <c r="N32" s="375"/>
      <c r="O32" s="375"/>
      <c r="P32" s="375"/>
      <c r="Q32" s="376"/>
    </row>
    <row r="33" spans="1:17" ht="43.5" customHeight="1" x14ac:dyDescent="0.25">
      <c r="A33" s="110" t="s">
        <v>655</v>
      </c>
      <c r="B33" s="811"/>
      <c r="C33" s="813"/>
      <c r="D33" s="815"/>
      <c r="E33" s="813"/>
      <c r="F33" s="817"/>
      <c r="G33" s="817"/>
      <c r="H33" s="817"/>
      <c r="I33" s="377" t="str">
        <f>IF('Mapa final'!Y36="","",'Mapa final'!Y36)</f>
        <v/>
      </c>
      <c r="J33" s="377" t="str">
        <f>IF('Mapa final'!AA36="","",'Mapa final'!AA36)</f>
        <v/>
      </c>
      <c r="K33" s="377" t="str">
        <f t="shared" si="0"/>
        <v/>
      </c>
      <c r="L33" s="377" t="str">
        <f>IF('Mapa final'!AD36="","",'Mapa final'!AD36)</f>
        <v/>
      </c>
      <c r="M33" s="321" t="str">
        <f>IF('Mapa final'!P36="","",'Mapa final'!P36)</f>
        <v/>
      </c>
      <c r="N33" s="375"/>
      <c r="O33" s="375"/>
      <c r="P33" s="375"/>
      <c r="Q33" s="376"/>
    </row>
    <row r="34" spans="1:17" ht="43.5" customHeight="1" x14ac:dyDescent="0.25">
      <c r="A34" s="110" t="s">
        <v>656</v>
      </c>
      <c r="B34" s="811"/>
      <c r="C34" s="813"/>
      <c r="D34" s="815"/>
      <c r="E34" s="813"/>
      <c r="F34" s="817"/>
      <c r="G34" s="817"/>
      <c r="H34" s="817"/>
      <c r="I34" s="377" t="str">
        <f>IF('Mapa final'!Y37="","",'Mapa final'!Y37)</f>
        <v/>
      </c>
      <c r="J34" s="377" t="str">
        <f>IF('Mapa final'!AA37="","",'Mapa final'!AA37)</f>
        <v/>
      </c>
      <c r="K34" s="377" t="str">
        <f t="shared" si="0"/>
        <v/>
      </c>
      <c r="L34" s="377" t="str">
        <f>IF('Mapa final'!AD37="","",'Mapa final'!AD37)</f>
        <v/>
      </c>
      <c r="M34" s="321" t="str">
        <f>IF('Mapa final'!P37="","",'Mapa final'!P37)</f>
        <v/>
      </c>
      <c r="N34" s="375"/>
      <c r="O34" s="375"/>
      <c r="P34" s="375"/>
      <c r="Q34" s="376"/>
    </row>
    <row r="35" spans="1:17" ht="43.5" customHeight="1" x14ac:dyDescent="0.25">
      <c r="A35" s="110" t="s">
        <v>657</v>
      </c>
      <c r="B35" s="811"/>
      <c r="C35" s="813"/>
      <c r="D35" s="815"/>
      <c r="E35" s="813"/>
      <c r="F35" s="817"/>
      <c r="G35" s="817"/>
      <c r="H35" s="817"/>
      <c r="I35" s="377" t="str">
        <f>IF('Mapa final'!Y38="","",'Mapa final'!Y38)</f>
        <v/>
      </c>
      <c r="J35" s="377" t="str">
        <f>IF('Mapa final'!AA38="","",'Mapa final'!AA38)</f>
        <v/>
      </c>
      <c r="K35" s="377" t="str">
        <f t="shared" si="0"/>
        <v/>
      </c>
      <c r="L35" s="377" t="str">
        <f>IF('Mapa final'!AD38="","",'Mapa final'!AD38)</f>
        <v/>
      </c>
      <c r="M35" s="321" t="str">
        <f>IF('Mapa final'!P38="","",'Mapa final'!P38)</f>
        <v/>
      </c>
      <c r="N35" s="375"/>
      <c r="O35" s="375"/>
      <c r="P35" s="375"/>
      <c r="Q35" s="376"/>
    </row>
    <row r="36" spans="1:17" ht="43.5" customHeight="1" x14ac:dyDescent="0.25">
      <c r="A36" s="110" t="s">
        <v>658</v>
      </c>
      <c r="B36" s="811"/>
      <c r="C36" s="813"/>
      <c r="D36" s="815"/>
      <c r="E36" s="813"/>
      <c r="F36" s="817"/>
      <c r="G36" s="817"/>
      <c r="H36" s="817"/>
      <c r="I36" s="377" t="str">
        <f>IF('Mapa final'!Y39="","",'Mapa final'!Y39)</f>
        <v/>
      </c>
      <c r="J36" s="377" t="str">
        <f>IF('Mapa final'!AA39="","",'Mapa final'!AA39)</f>
        <v/>
      </c>
      <c r="K36" s="377" t="str">
        <f t="shared" si="0"/>
        <v/>
      </c>
      <c r="L36" s="377" t="str">
        <f>IF('Mapa final'!AD39="","",'Mapa final'!AD39)</f>
        <v/>
      </c>
      <c r="M36" s="321" t="str">
        <f>IF('Mapa final'!P39="","",'Mapa final'!P39)</f>
        <v/>
      </c>
      <c r="N36" s="375"/>
      <c r="O36" s="375"/>
      <c r="P36" s="375"/>
      <c r="Q36" s="376"/>
    </row>
    <row r="37" spans="1:17" ht="43.5" customHeight="1" x14ac:dyDescent="0.25">
      <c r="A37" s="110" t="s">
        <v>659</v>
      </c>
      <c r="B37" s="810"/>
      <c r="C37" s="812" t="str">
        <f>IF('Mapa final'!E40="","",'Mapa final'!E40)</f>
        <v/>
      </c>
      <c r="D37" s="815"/>
      <c r="E37" s="812" t="str">
        <f>IF('Mapa final'!D40="","",'Mapa final'!D40)</f>
        <v/>
      </c>
      <c r="F37" s="817" t="str">
        <f>IF('Mapa final'!H40="","",'Mapa final'!H40)</f>
        <v/>
      </c>
      <c r="G37" s="817" t="str">
        <f>IF('Mapa final'!L40="","",'Mapa final'!L40)</f>
        <v/>
      </c>
      <c r="H37" s="817"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77" t="str">
        <f>IF('Mapa final'!Y40="","",'Mapa final'!Y40)</f>
        <v/>
      </c>
      <c r="J37" s="377" t="str">
        <f>IF('Mapa final'!AA40="","",'Mapa final'!AA40)</f>
        <v/>
      </c>
      <c r="K37" s="377" t="str">
        <f t="shared" si="0"/>
        <v/>
      </c>
      <c r="L37" s="377" t="str">
        <f>IF('Mapa final'!AD40="","",'Mapa final'!AD40)</f>
        <v/>
      </c>
      <c r="M37" s="321" t="str">
        <f>IF('Mapa final'!P40="","",'Mapa final'!P40)</f>
        <v/>
      </c>
      <c r="N37" s="375"/>
      <c r="O37" s="375"/>
      <c r="P37" s="375"/>
      <c r="Q37" s="376"/>
    </row>
    <row r="38" spans="1:17" ht="43.5" customHeight="1" x14ac:dyDescent="0.25">
      <c r="A38" s="110" t="s">
        <v>660</v>
      </c>
      <c r="B38" s="811"/>
      <c r="C38" s="813"/>
      <c r="D38" s="815"/>
      <c r="E38" s="813"/>
      <c r="F38" s="817"/>
      <c r="G38" s="817"/>
      <c r="H38" s="817"/>
      <c r="I38" s="377" t="str">
        <f>IF('Mapa final'!Y41="","",'Mapa final'!Y41)</f>
        <v/>
      </c>
      <c r="J38" s="377" t="str">
        <f>IF('Mapa final'!AA41="","",'Mapa final'!AA41)</f>
        <v/>
      </c>
      <c r="K38" s="377" t="str">
        <f t="shared" si="0"/>
        <v/>
      </c>
      <c r="L38" s="377" t="str">
        <f>IF('Mapa final'!AD41="","",'Mapa final'!AD41)</f>
        <v/>
      </c>
      <c r="M38" s="321" t="str">
        <f>IF('Mapa final'!P41="","",'Mapa final'!P41)</f>
        <v/>
      </c>
      <c r="N38" s="375"/>
      <c r="O38" s="375"/>
      <c r="P38" s="375"/>
      <c r="Q38" s="376"/>
    </row>
    <row r="39" spans="1:17" ht="43.5" customHeight="1" x14ac:dyDescent="0.25">
      <c r="A39" s="110" t="s">
        <v>661</v>
      </c>
      <c r="B39" s="811"/>
      <c r="C39" s="813"/>
      <c r="D39" s="815"/>
      <c r="E39" s="813"/>
      <c r="F39" s="817"/>
      <c r="G39" s="817"/>
      <c r="H39" s="817"/>
      <c r="I39" s="377" t="str">
        <f>IF('Mapa final'!Y42="","",'Mapa final'!Y42)</f>
        <v/>
      </c>
      <c r="J39" s="377" t="str">
        <f>IF('Mapa final'!AA42="","",'Mapa final'!AA42)</f>
        <v/>
      </c>
      <c r="K39" s="377" t="str">
        <f t="shared" si="0"/>
        <v/>
      </c>
      <c r="L39" s="377" t="str">
        <f>IF('Mapa final'!AD42="","",'Mapa final'!AD42)</f>
        <v/>
      </c>
      <c r="M39" s="321" t="str">
        <f>IF('Mapa final'!P42="","",'Mapa final'!P42)</f>
        <v/>
      </c>
      <c r="N39" s="375"/>
      <c r="O39" s="375"/>
      <c r="P39" s="375"/>
      <c r="Q39" s="376"/>
    </row>
    <row r="40" spans="1:17" ht="43.5" customHeight="1" x14ac:dyDescent="0.25">
      <c r="A40" s="110" t="s">
        <v>662</v>
      </c>
      <c r="B40" s="811"/>
      <c r="C40" s="813"/>
      <c r="D40" s="815"/>
      <c r="E40" s="813"/>
      <c r="F40" s="817"/>
      <c r="G40" s="817"/>
      <c r="H40" s="817"/>
      <c r="I40" s="377" t="str">
        <f>IF('Mapa final'!Y43="","",'Mapa final'!Y43)</f>
        <v/>
      </c>
      <c r="J40" s="377" t="str">
        <f>IF('Mapa final'!AA43="","",'Mapa final'!AA43)</f>
        <v/>
      </c>
      <c r="K40" s="377" t="str">
        <f t="shared" si="0"/>
        <v/>
      </c>
      <c r="L40" s="377" t="str">
        <f>IF('Mapa final'!AD43="","",'Mapa final'!AD43)</f>
        <v/>
      </c>
      <c r="M40" s="321" t="str">
        <f>IF('Mapa final'!P43="","",'Mapa final'!P43)</f>
        <v/>
      </c>
      <c r="N40" s="375"/>
      <c r="O40" s="375"/>
      <c r="P40" s="375"/>
      <c r="Q40" s="376"/>
    </row>
    <row r="41" spans="1:17" ht="43.5" customHeight="1" x14ac:dyDescent="0.25">
      <c r="A41" s="110" t="s">
        <v>663</v>
      </c>
      <c r="B41" s="811"/>
      <c r="C41" s="813"/>
      <c r="D41" s="815"/>
      <c r="E41" s="813"/>
      <c r="F41" s="817"/>
      <c r="G41" s="817"/>
      <c r="H41" s="817"/>
      <c r="I41" s="377" t="str">
        <f>IF('Mapa final'!Y44="","",'Mapa final'!Y44)</f>
        <v/>
      </c>
      <c r="J41" s="377" t="str">
        <f>IF('Mapa final'!AA44="","",'Mapa final'!AA44)</f>
        <v/>
      </c>
      <c r="K41" s="377" t="str">
        <f t="shared" si="0"/>
        <v/>
      </c>
      <c r="L41" s="377" t="str">
        <f>IF('Mapa final'!AD44="","",'Mapa final'!AD44)</f>
        <v/>
      </c>
      <c r="M41" s="321" t="str">
        <f>IF('Mapa final'!P44="","",'Mapa final'!P44)</f>
        <v/>
      </c>
      <c r="N41" s="375"/>
      <c r="O41" s="375"/>
      <c r="P41" s="375"/>
      <c r="Q41" s="376"/>
    </row>
    <row r="42" spans="1:17" ht="43.5" customHeight="1" x14ac:dyDescent="0.25">
      <c r="A42" s="110" t="s">
        <v>664</v>
      </c>
      <c r="B42" s="811"/>
      <c r="C42" s="813"/>
      <c r="D42" s="815"/>
      <c r="E42" s="813"/>
      <c r="F42" s="817"/>
      <c r="G42" s="817"/>
      <c r="H42" s="817"/>
      <c r="I42" s="377" t="str">
        <f>IF('Mapa final'!Y45="","",'Mapa final'!Y45)</f>
        <v/>
      </c>
      <c r="J42" s="377" t="str">
        <f>IF('Mapa final'!AA45="","",'Mapa final'!AA45)</f>
        <v/>
      </c>
      <c r="K42" s="377" t="str">
        <f t="shared" si="0"/>
        <v/>
      </c>
      <c r="L42" s="377" t="str">
        <f>IF('Mapa final'!AD45="","",'Mapa final'!AD45)</f>
        <v/>
      </c>
      <c r="M42" s="321" t="str">
        <f>IF('Mapa final'!P45="","",'Mapa final'!P45)</f>
        <v/>
      </c>
      <c r="N42" s="375"/>
      <c r="O42" s="375"/>
      <c r="P42" s="375"/>
      <c r="Q42" s="376"/>
    </row>
    <row r="43" spans="1:17" ht="43.5" customHeight="1" x14ac:dyDescent="0.25">
      <c r="A43" s="110" t="s">
        <v>665</v>
      </c>
      <c r="B43" s="810"/>
      <c r="C43" s="812" t="str">
        <f>IF('Mapa final'!E46="","",'Mapa final'!E46)</f>
        <v/>
      </c>
      <c r="D43" s="815"/>
      <c r="E43" s="812" t="str">
        <f>IF('Mapa final'!D46="","",'Mapa final'!D46)</f>
        <v/>
      </c>
      <c r="F43" s="817" t="str">
        <f>IF('Mapa final'!H46="","",'Mapa final'!H46)</f>
        <v/>
      </c>
      <c r="G43" s="817" t="str">
        <f>IF('Mapa final'!L46="","",'Mapa final'!L46)</f>
        <v/>
      </c>
      <c r="H43" s="817"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77" t="str">
        <f>IF('Mapa final'!Y46="","",'Mapa final'!Y46)</f>
        <v/>
      </c>
      <c r="J43" s="377" t="str">
        <f>IF('Mapa final'!AA46="","",'Mapa final'!AA46)</f>
        <v/>
      </c>
      <c r="K43" s="377" t="str">
        <f t="shared" si="0"/>
        <v/>
      </c>
      <c r="L43" s="377" t="str">
        <f>IF('Mapa final'!AD46="","",'Mapa final'!AD46)</f>
        <v/>
      </c>
      <c r="M43" s="321" t="str">
        <f>IF('Mapa final'!P46="","",'Mapa final'!P46)</f>
        <v/>
      </c>
      <c r="N43" s="375"/>
      <c r="O43" s="375"/>
      <c r="P43" s="375"/>
      <c r="Q43" s="376"/>
    </row>
    <row r="44" spans="1:17" ht="43.5" customHeight="1" x14ac:dyDescent="0.25">
      <c r="A44" s="110" t="s">
        <v>666</v>
      </c>
      <c r="B44" s="811"/>
      <c r="C44" s="813"/>
      <c r="D44" s="815"/>
      <c r="E44" s="813"/>
      <c r="F44" s="817"/>
      <c r="G44" s="817"/>
      <c r="H44" s="817"/>
      <c r="I44" s="377" t="str">
        <f>IF('Mapa final'!Y47="","",'Mapa final'!Y47)</f>
        <v/>
      </c>
      <c r="J44" s="377" t="str">
        <f>IF('Mapa final'!AA47="","",'Mapa final'!AA47)</f>
        <v/>
      </c>
      <c r="K44" s="377" t="str">
        <f t="shared" si="0"/>
        <v/>
      </c>
      <c r="L44" s="377" t="str">
        <f>IF('Mapa final'!AD47="","",'Mapa final'!AD47)</f>
        <v/>
      </c>
      <c r="M44" s="321" t="str">
        <f>IF('Mapa final'!P47="","",'Mapa final'!P47)</f>
        <v/>
      </c>
      <c r="N44" s="375"/>
      <c r="O44" s="375"/>
      <c r="P44" s="375"/>
      <c r="Q44" s="376"/>
    </row>
    <row r="45" spans="1:17" ht="43.5" customHeight="1" x14ac:dyDescent="0.25">
      <c r="A45" s="110" t="s">
        <v>667</v>
      </c>
      <c r="B45" s="811"/>
      <c r="C45" s="813"/>
      <c r="D45" s="815"/>
      <c r="E45" s="813"/>
      <c r="F45" s="817"/>
      <c r="G45" s="817"/>
      <c r="H45" s="817"/>
      <c r="I45" s="377" t="str">
        <f>IF('Mapa final'!Y48="","",'Mapa final'!Y48)</f>
        <v/>
      </c>
      <c r="J45" s="377" t="str">
        <f>IF('Mapa final'!AA48="","",'Mapa final'!AA48)</f>
        <v/>
      </c>
      <c r="K45" s="377" t="str">
        <f t="shared" si="0"/>
        <v/>
      </c>
      <c r="L45" s="377" t="str">
        <f>IF('Mapa final'!AD48="","",'Mapa final'!AD48)</f>
        <v/>
      </c>
      <c r="M45" s="321" t="str">
        <f>IF('Mapa final'!P48="","",'Mapa final'!P48)</f>
        <v/>
      </c>
      <c r="N45" s="375"/>
      <c r="O45" s="375"/>
      <c r="P45" s="375"/>
      <c r="Q45" s="376"/>
    </row>
    <row r="46" spans="1:17" ht="43.5" customHeight="1" x14ac:dyDescent="0.25">
      <c r="A46" s="110" t="s">
        <v>668</v>
      </c>
      <c r="B46" s="811"/>
      <c r="C46" s="813"/>
      <c r="D46" s="815"/>
      <c r="E46" s="813"/>
      <c r="F46" s="817"/>
      <c r="G46" s="817"/>
      <c r="H46" s="817"/>
      <c r="I46" s="377" t="str">
        <f>IF('Mapa final'!Y49="","",'Mapa final'!Y49)</f>
        <v/>
      </c>
      <c r="J46" s="377" t="str">
        <f>IF('Mapa final'!AA49="","",'Mapa final'!AA49)</f>
        <v/>
      </c>
      <c r="K46" s="377" t="str">
        <f t="shared" si="0"/>
        <v/>
      </c>
      <c r="L46" s="377" t="str">
        <f>IF('Mapa final'!AD49="","",'Mapa final'!AD49)</f>
        <v/>
      </c>
      <c r="M46" s="321" t="str">
        <f>IF('Mapa final'!P49="","",'Mapa final'!P49)</f>
        <v/>
      </c>
      <c r="N46" s="375"/>
      <c r="O46" s="375"/>
      <c r="P46" s="375"/>
      <c r="Q46" s="376"/>
    </row>
    <row r="47" spans="1:17" ht="43.5" customHeight="1" x14ac:dyDescent="0.25">
      <c r="A47" s="110" t="s">
        <v>669</v>
      </c>
      <c r="B47" s="811"/>
      <c r="C47" s="813"/>
      <c r="D47" s="815"/>
      <c r="E47" s="813"/>
      <c r="F47" s="817"/>
      <c r="G47" s="817"/>
      <c r="H47" s="817"/>
      <c r="I47" s="377" t="str">
        <f>IF('Mapa final'!Y50="","",'Mapa final'!Y50)</f>
        <v/>
      </c>
      <c r="J47" s="377" t="str">
        <f>IF('Mapa final'!AA50="","",'Mapa final'!AA50)</f>
        <v/>
      </c>
      <c r="K47" s="377" t="str">
        <f t="shared" si="0"/>
        <v/>
      </c>
      <c r="L47" s="377" t="str">
        <f>IF('Mapa final'!AD50="","",'Mapa final'!AD50)</f>
        <v/>
      </c>
      <c r="M47" s="321" t="str">
        <f>IF('Mapa final'!P50="","",'Mapa final'!P50)</f>
        <v/>
      </c>
      <c r="N47" s="375"/>
      <c r="O47" s="375"/>
      <c r="P47" s="375"/>
      <c r="Q47" s="376"/>
    </row>
    <row r="48" spans="1:17" ht="43.5" customHeight="1" x14ac:dyDescent="0.25">
      <c r="A48" s="110" t="s">
        <v>670</v>
      </c>
      <c r="B48" s="811"/>
      <c r="C48" s="813"/>
      <c r="D48" s="815"/>
      <c r="E48" s="813"/>
      <c r="F48" s="817"/>
      <c r="G48" s="817"/>
      <c r="H48" s="817"/>
      <c r="I48" s="377" t="str">
        <f>IF('Mapa final'!Y51="","",'Mapa final'!Y51)</f>
        <v/>
      </c>
      <c r="J48" s="377" t="str">
        <f>IF('Mapa final'!AA51="","",'Mapa final'!AA51)</f>
        <v/>
      </c>
      <c r="K48" s="377" t="str">
        <f t="shared" si="0"/>
        <v/>
      </c>
      <c r="L48" s="377" t="str">
        <f>IF('Mapa final'!AD51="","",'Mapa final'!AD51)</f>
        <v/>
      </c>
      <c r="M48" s="321" t="str">
        <f>IF('Mapa final'!P51="","",'Mapa final'!P51)</f>
        <v/>
      </c>
      <c r="N48" s="375"/>
      <c r="O48" s="375"/>
      <c r="P48" s="375"/>
      <c r="Q48" s="376"/>
    </row>
    <row r="49" spans="1:17" ht="43.5" customHeight="1" x14ac:dyDescent="0.25">
      <c r="A49" s="110" t="s">
        <v>671</v>
      </c>
      <c r="B49" s="810"/>
      <c r="C49" s="812" t="str">
        <f>IF('Mapa final'!E52="","",'Mapa final'!E52)</f>
        <v/>
      </c>
      <c r="D49" s="815"/>
      <c r="E49" s="812" t="str">
        <f>IF('Mapa final'!D52="","",'Mapa final'!D52)</f>
        <v/>
      </c>
      <c r="F49" s="817" t="str">
        <f>IF('Mapa final'!H52="","",'Mapa final'!H52)</f>
        <v/>
      </c>
      <c r="G49" s="817" t="str">
        <f>IF('Mapa final'!L52="","",'Mapa final'!L52)</f>
        <v/>
      </c>
      <c r="H49" s="821"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77" t="str">
        <f>IF('Mapa final'!Y52="","",'Mapa final'!Y52)</f>
        <v/>
      </c>
      <c r="J49" s="377" t="str">
        <f>IF('Mapa final'!AA52="","",'Mapa final'!AA52)</f>
        <v/>
      </c>
      <c r="K49" s="377" t="str">
        <f t="shared" si="0"/>
        <v/>
      </c>
      <c r="L49" s="377" t="str">
        <f>IF('Mapa final'!AD52="","",'Mapa final'!AD52)</f>
        <v/>
      </c>
      <c r="M49" s="321" t="str">
        <f>IF('Mapa final'!P52="","",'Mapa final'!P52)</f>
        <v/>
      </c>
      <c r="N49" s="375"/>
      <c r="O49" s="375"/>
      <c r="P49" s="375"/>
      <c r="Q49" s="376"/>
    </row>
    <row r="50" spans="1:17" ht="43.5" customHeight="1" x14ac:dyDescent="0.25">
      <c r="A50" s="110" t="s">
        <v>672</v>
      </c>
      <c r="B50" s="811"/>
      <c r="C50" s="813"/>
      <c r="D50" s="815"/>
      <c r="E50" s="813"/>
      <c r="F50" s="817"/>
      <c r="G50" s="817"/>
      <c r="H50" s="821"/>
      <c r="I50" s="377" t="str">
        <f>IF('Mapa final'!Y53="","",'Mapa final'!Y53)</f>
        <v/>
      </c>
      <c r="J50" s="377" t="str">
        <f>IF('Mapa final'!AA53="","",'Mapa final'!AA53)</f>
        <v/>
      </c>
      <c r="K50" s="377" t="str">
        <f t="shared" si="0"/>
        <v/>
      </c>
      <c r="L50" s="377" t="str">
        <f>IF('Mapa final'!AD53="","",'Mapa final'!AD53)</f>
        <v/>
      </c>
      <c r="M50" s="321" t="str">
        <f>IF('Mapa final'!P53="","",'Mapa final'!P53)</f>
        <v/>
      </c>
      <c r="N50" s="375"/>
      <c r="O50" s="375"/>
      <c r="P50" s="375"/>
      <c r="Q50" s="376"/>
    </row>
    <row r="51" spans="1:17" ht="43.5" customHeight="1" x14ac:dyDescent="0.25">
      <c r="A51" s="110" t="s">
        <v>673</v>
      </c>
      <c r="B51" s="811"/>
      <c r="C51" s="813"/>
      <c r="D51" s="815"/>
      <c r="E51" s="813"/>
      <c r="F51" s="817"/>
      <c r="G51" s="817"/>
      <c r="H51" s="821"/>
      <c r="I51" s="377" t="str">
        <f>IF('Mapa final'!Y54="","",'Mapa final'!Y54)</f>
        <v/>
      </c>
      <c r="J51" s="377" t="str">
        <f>IF('Mapa final'!AA54="","",'Mapa final'!AA54)</f>
        <v/>
      </c>
      <c r="K51" s="377" t="str">
        <f t="shared" si="0"/>
        <v/>
      </c>
      <c r="L51" s="377" t="str">
        <f>IF('Mapa final'!AD54="","",'Mapa final'!AD54)</f>
        <v/>
      </c>
      <c r="M51" s="321" t="str">
        <f>IF('Mapa final'!P54="","",'Mapa final'!P54)</f>
        <v/>
      </c>
      <c r="N51" s="375"/>
      <c r="O51" s="375"/>
      <c r="P51" s="375"/>
      <c r="Q51" s="376"/>
    </row>
    <row r="52" spans="1:17" ht="43.5" customHeight="1" x14ac:dyDescent="0.25">
      <c r="A52" s="110" t="s">
        <v>674</v>
      </c>
      <c r="B52" s="811"/>
      <c r="C52" s="813"/>
      <c r="D52" s="815"/>
      <c r="E52" s="813"/>
      <c r="F52" s="817"/>
      <c r="G52" s="817"/>
      <c r="H52" s="821"/>
      <c r="I52" s="377" t="str">
        <f>IF('Mapa final'!Y55="","",'Mapa final'!Y55)</f>
        <v/>
      </c>
      <c r="J52" s="377" t="str">
        <f>IF('Mapa final'!AA55="","",'Mapa final'!AA55)</f>
        <v/>
      </c>
      <c r="K52" s="377" t="str">
        <f t="shared" si="0"/>
        <v/>
      </c>
      <c r="L52" s="377" t="str">
        <f>IF('Mapa final'!AD55="","",'Mapa final'!AD55)</f>
        <v/>
      </c>
      <c r="M52" s="321" t="str">
        <f>IF('Mapa final'!P55="","",'Mapa final'!P55)</f>
        <v/>
      </c>
      <c r="N52" s="375"/>
      <c r="O52" s="375"/>
      <c r="P52" s="375"/>
      <c r="Q52" s="376"/>
    </row>
    <row r="53" spans="1:17" ht="43.5" customHeight="1" x14ac:dyDescent="0.25">
      <c r="A53" s="110" t="s">
        <v>675</v>
      </c>
      <c r="B53" s="811"/>
      <c r="C53" s="813"/>
      <c r="D53" s="815"/>
      <c r="E53" s="813"/>
      <c r="F53" s="817"/>
      <c r="G53" s="817"/>
      <c r="H53" s="821"/>
      <c r="I53" s="377" t="str">
        <f>IF('Mapa final'!Y56="","",'Mapa final'!Y56)</f>
        <v/>
      </c>
      <c r="J53" s="377" t="str">
        <f>IF('Mapa final'!AA56="","",'Mapa final'!AA56)</f>
        <v/>
      </c>
      <c r="K53" s="377" t="str">
        <f t="shared" si="0"/>
        <v/>
      </c>
      <c r="L53" s="377" t="str">
        <f>IF('Mapa final'!AD56="","",'Mapa final'!AD56)</f>
        <v/>
      </c>
      <c r="M53" s="321" t="str">
        <f>IF('Mapa final'!P56="","",'Mapa final'!P56)</f>
        <v/>
      </c>
      <c r="N53" s="375"/>
      <c r="O53" s="375"/>
      <c r="P53" s="375"/>
      <c r="Q53" s="376"/>
    </row>
    <row r="54" spans="1:17" ht="43.5" customHeight="1" x14ac:dyDescent="0.25">
      <c r="A54" s="110" t="s">
        <v>676</v>
      </c>
      <c r="B54" s="811"/>
      <c r="C54" s="813"/>
      <c r="D54" s="815"/>
      <c r="E54" s="813"/>
      <c r="F54" s="817"/>
      <c r="G54" s="817"/>
      <c r="H54" s="821"/>
      <c r="I54" s="377" t="str">
        <f>IF('Mapa final'!Y57="","",'Mapa final'!Y57)</f>
        <v/>
      </c>
      <c r="J54" s="377" t="str">
        <f>IF('Mapa final'!AA57="","",'Mapa final'!AA57)</f>
        <v/>
      </c>
      <c r="K54" s="377" t="str">
        <f t="shared" si="0"/>
        <v/>
      </c>
      <c r="L54" s="377" t="str">
        <f>IF('Mapa final'!AD57="","",'Mapa final'!AD57)</f>
        <v/>
      </c>
      <c r="M54" s="321" t="str">
        <f>IF('Mapa final'!P57="","",'Mapa final'!P57)</f>
        <v/>
      </c>
      <c r="N54" s="375"/>
      <c r="O54" s="375"/>
      <c r="P54" s="375"/>
      <c r="Q54" s="376"/>
    </row>
    <row r="55" spans="1:17" ht="43.5" customHeight="1" x14ac:dyDescent="0.25">
      <c r="A55" s="110" t="s">
        <v>677</v>
      </c>
      <c r="B55" s="810"/>
      <c r="C55" s="812" t="str">
        <f>IF('Mapa final'!E58="","",'Mapa final'!E58)</f>
        <v/>
      </c>
      <c r="D55" s="814"/>
      <c r="E55" s="812" t="str">
        <f>IF('Mapa final'!D58="","",'Mapa final'!D58)</f>
        <v/>
      </c>
      <c r="F55" s="817" t="str">
        <f>IF('Mapa final'!H58="","",'Mapa final'!H58)</f>
        <v/>
      </c>
      <c r="G55" s="817" t="str">
        <f>IF('Mapa final'!L58="","",'Mapa final'!L58)</f>
        <v/>
      </c>
      <c r="H55" s="821"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77" t="str">
        <f>IF('Mapa final'!Y58="","",'Mapa final'!Y58)</f>
        <v/>
      </c>
      <c r="J55" s="377" t="str">
        <f>IF('Mapa final'!AA58="","",'Mapa final'!AA58)</f>
        <v/>
      </c>
      <c r="K55" s="377" t="str">
        <f t="shared" si="0"/>
        <v/>
      </c>
      <c r="L55" s="377" t="str">
        <f>IF('Mapa final'!AD58="","",'Mapa final'!AD58)</f>
        <v/>
      </c>
      <c r="M55" s="321" t="str">
        <f>IF('Mapa final'!P58="","",'Mapa final'!P58)</f>
        <v/>
      </c>
      <c r="N55" s="375"/>
      <c r="O55" s="375"/>
      <c r="P55" s="375"/>
      <c r="Q55" s="376"/>
    </row>
    <row r="56" spans="1:17" ht="43.5" customHeight="1" x14ac:dyDescent="0.25">
      <c r="A56" s="110" t="s">
        <v>678</v>
      </c>
      <c r="B56" s="811"/>
      <c r="C56" s="813"/>
      <c r="D56" s="815"/>
      <c r="E56" s="813"/>
      <c r="F56" s="817"/>
      <c r="G56" s="817"/>
      <c r="H56" s="821"/>
      <c r="I56" s="377" t="str">
        <f>IF('Mapa final'!Y59="","",'Mapa final'!Y59)</f>
        <v/>
      </c>
      <c r="J56" s="377" t="str">
        <f>IF('Mapa final'!AA59="","",'Mapa final'!AA59)</f>
        <v/>
      </c>
      <c r="K56" s="377" t="str">
        <f t="shared" si="0"/>
        <v/>
      </c>
      <c r="L56" s="377" t="str">
        <f>IF('Mapa final'!AD59="","",'Mapa final'!AD59)</f>
        <v/>
      </c>
      <c r="M56" s="321" t="str">
        <f>IF('Mapa final'!P59="","",'Mapa final'!P59)</f>
        <v/>
      </c>
      <c r="N56" s="375"/>
      <c r="O56" s="375"/>
      <c r="P56" s="375"/>
      <c r="Q56" s="376"/>
    </row>
    <row r="57" spans="1:17" ht="43.5" customHeight="1" x14ac:dyDescent="0.25">
      <c r="A57" s="110" t="s">
        <v>679</v>
      </c>
      <c r="B57" s="811"/>
      <c r="C57" s="813"/>
      <c r="D57" s="815"/>
      <c r="E57" s="813"/>
      <c r="F57" s="817"/>
      <c r="G57" s="817"/>
      <c r="H57" s="821"/>
      <c r="I57" s="377" t="str">
        <f>IF('Mapa final'!Y60="","",'Mapa final'!Y60)</f>
        <v/>
      </c>
      <c r="J57" s="377" t="str">
        <f>IF('Mapa final'!AA60="","",'Mapa final'!AA60)</f>
        <v/>
      </c>
      <c r="K57" s="377" t="str">
        <f t="shared" si="0"/>
        <v/>
      </c>
      <c r="L57" s="377" t="str">
        <f>IF('Mapa final'!AD60="","",'Mapa final'!AD60)</f>
        <v/>
      </c>
      <c r="M57" s="321" t="str">
        <f>IF('Mapa final'!P60="","",'Mapa final'!P60)</f>
        <v/>
      </c>
      <c r="N57" s="375"/>
      <c r="O57" s="375"/>
      <c r="P57" s="375"/>
      <c r="Q57" s="376"/>
    </row>
    <row r="58" spans="1:17" ht="43.5" customHeight="1" x14ac:dyDescent="0.25">
      <c r="A58" s="110" t="s">
        <v>680</v>
      </c>
      <c r="B58" s="811"/>
      <c r="C58" s="813"/>
      <c r="D58" s="815"/>
      <c r="E58" s="813"/>
      <c r="F58" s="817"/>
      <c r="G58" s="817"/>
      <c r="H58" s="821"/>
      <c r="I58" s="377" t="str">
        <f>IF('Mapa final'!Y61="","",'Mapa final'!Y61)</f>
        <v/>
      </c>
      <c r="J58" s="377" t="str">
        <f>IF('Mapa final'!AA61="","",'Mapa final'!AA61)</f>
        <v/>
      </c>
      <c r="K58" s="377" t="str">
        <f t="shared" si="0"/>
        <v/>
      </c>
      <c r="L58" s="377" t="str">
        <f>IF('Mapa final'!AD61="","",'Mapa final'!AD61)</f>
        <v/>
      </c>
      <c r="M58" s="321" t="str">
        <f>IF('Mapa final'!P61="","",'Mapa final'!P61)</f>
        <v/>
      </c>
      <c r="N58" s="375"/>
      <c r="O58" s="375"/>
      <c r="P58" s="375"/>
      <c r="Q58" s="376"/>
    </row>
    <row r="59" spans="1:17" ht="43.5" customHeight="1" x14ac:dyDescent="0.25">
      <c r="A59" s="110" t="s">
        <v>681</v>
      </c>
      <c r="B59" s="811"/>
      <c r="C59" s="813"/>
      <c r="D59" s="815"/>
      <c r="E59" s="813"/>
      <c r="F59" s="817"/>
      <c r="G59" s="817"/>
      <c r="H59" s="821"/>
      <c r="I59" s="377" t="str">
        <f>IF('Mapa final'!Y62="","",'Mapa final'!Y62)</f>
        <v/>
      </c>
      <c r="J59" s="377" t="str">
        <f>IF('Mapa final'!AA62="","",'Mapa final'!AA62)</f>
        <v/>
      </c>
      <c r="K59" s="377" t="str">
        <f t="shared" si="0"/>
        <v/>
      </c>
      <c r="L59" s="377" t="str">
        <f>IF('Mapa final'!AD62="","",'Mapa final'!AD62)</f>
        <v/>
      </c>
      <c r="M59" s="321" t="str">
        <f>IF('Mapa final'!P62="","",'Mapa final'!P62)</f>
        <v/>
      </c>
      <c r="N59" s="375"/>
      <c r="O59" s="375"/>
      <c r="P59" s="375"/>
      <c r="Q59" s="376"/>
    </row>
    <row r="60" spans="1:17" ht="43.5" customHeight="1" x14ac:dyDescent="0.25">
      <c r="A60" s="110" t="s">
        <v>682</v>
      </c>
      <c r="B60" s="811"/>
      <c r="C60" s="813"/>
      <c r="D60" s="815"/>
      <c r="E60" s="813"/>
      <c r="F60" s="817"/>
      <c r="G60" s="817"/>
      <c r="H60" s="821"/>
      <c r="I60" s="377" t="str">
        <f>IF('Mapa final'!Y63="","",'Mapa final'!Y63)</f>
        <v/>
      </c>
      <c r="J60" s="377" t="str">
        <f>IF('Mapa final'!AA63="","",'Mapa final'!AA63)</f>
        <v/>
      </c>
      <c r="K60" s="377" t="str">
        <f t="shared" si="0"/>
        <v/>
      </c>
      <c r="L60" s="377" t="str">
        <f>IF('Mapa final'!AD63="","",'Mapa final'!AD63)</f>
        <v/>
      </c>
      <c r="M60" s="321" t="str">
        <f>IF('Mapa final'!P63="","",'Mapa final'!P63)</f>
        <v/>
      </c>
      <c r="N60" s="375"/>
      <c r="O60" s="375"/>
      <c r="P60" s="375"/>
      <c r="Q60" s="376"/>
    </row>
    <row r="61" spans="1:17" ht="43.5" customHeight="1" x14ac:dyDescent="0.25">
      <c r="A61" s="110" t="s">
        <v>683</v>
      </c>
      <c r="B61" s="810"/>
      <c r="C61" s="812" t="str">
        <f>IF('Mapa final'!E64="","",'Mapa final'!E64)</f>
        <v/>
      </c>
      <c r="D61" s="814"/>
      <c r="E61" s="812" t="str">
        <f>IF('Mapa final'!D64="","",'Mapa final'!D64)</f>
        <v/>
      </c>
      <c r="F61" s="817" t="str">
        <f>IF('Mapa final'!H64="","",'Mapa final'!H64)</f>
        <v/>
      </c>
      <c r="G61" s="817" t="str">
        <f>IF('Mapa final'!L64="","",'Mapa final'!L64)</f>
        <v/>
      </c>
      <c r="H61" s="821"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77" t="str">
        <f>IF('Mapa final'!Y64="","",'Mapa final'!Y64)</f>
        <v/>
      </c>
      <c r="J61" s="377" t="str">
        <f>IF('Mapa final'!AA64="","",'Mapa final'!AA64)</f>
        <v/>
      </c>
      <c r="K61" s="377" t="str">
        <f t="shared" si="0"/>
        <v/>
      </c>
      <c r="L61" s="377" t="str">
        <f>IF('Mapa final'!AD64="","",'Mapa final'!AD64)</f>
        <v/>
      </c>
      <c r="M61" s="321" t="str">
        <f>IF('Mapa final'!P64="","",'Mapa final'!P64)</f>
        <v/>
      </c>
      <c r="N61" s="375"/>
      <c r="O61" s="375"/>
      <c r="P61" s="375"/>
      <c r="Q61" s="376"/>
    </row>
    <row r="62" spans="1:17" ht="43.5" customHeight="1" x14ac:dyDescent="0.25">
      <c r="A62" s="110" t="s">
        <v>684</v>
      </c>
      <c r="B62" s="811"/>
      <c r="C62" s="813"/>
      <c r="D62" s="815"/>
      <c r="E62" s="813"/>
      <c r="F62" s="817"/>
      <c r="G62" s="817"/>
      <c r="H62" s="821"/>
      <c r="I62" s="377" t="str">
        <f>IF('Mapa final'!Y65="","",'Mapa final'!Y65)</f>
        <v/>
      </c>
      <c r="J62" s="377" t="str">
        <f>IF('Mapa final'!AA65="","",'Mapa final'!AA65)</f>
        <v/>
      </c>
      <c r="K62" s="377" t="str">
        <f t="shared" si="0"/>
        <v/>
      </c>
      <c r="L62" s="377" t="str">
        <f>IF('Mapa final'!AD65="","",'Mapa final'!AD65)</f>
        <v/>
      </c>
      <c r="M62" s="321" t="str">
        <f>IF('Mapa final'!P65="","",'Mapa final'!P65)</f>
        <v/>
      </c>
      <c r="N62" s="375"/>
      <c r="O62" s="375"/>
      <c r="P62" s="375"/>
      <c r="Q62" s="376"/>
    </row>
    <row r="63" spans="1:17" ht="43.5" customHeight="1" x14ac:dyDescent="0.25">
      <c r="A63" s="110" t="s">
        <v>685</v>
      </c>
      <c r="B63" s="811"/>
      <c r="C63" s="813"/>
      <c r="D63" s="815"/>
      <c r="E63" s="813"/>
      <c r="F63" s="817"/>
      <c r="G63" s="817"/>
      <c r="H63" s="821"/>
      <c r="I63" s="377" t="str">
        <f>IF('Mapa final'!Y66="","",'Mapa final'!Y66)</f>
        <v/>
      </c>
      <c r="J63" s="377" t="str">
        <f>IF('Mapa final'!AA66="","",'Mapa final'!AA66)</f>
        <v/>
      </c>
      <c r="K63" s="377" t="str">
        <f t="shared" si="0"/>
        <v/>
      </c>
      <c r="L63" s="377" t="str">
        <f>IF('Mapa final'!AD66="","",'Mapa final'!AD66)</f>
        <v/>
      </c>
      <c r="M63" s="321" t="str">
        <f>IF('Mapa final'!P66="","",'Mapa final'!P66)</f>
        <v/>
      </c>
      <c r="N63" s="375"/>
      <c r="O63" s="375"/>
      <c r="P63" s="375"/>
      <c r="Q63" s="376"/>
    </row>
    <row r="64" spans="1:17" ht="43.5" customHeight="1" x14ac:dyDescent="0.25">
      <c r="A64" s="110" t="s">
        <v>686</v>
      </c>
      <c r="B64" s="811"/>
      <c r="C64" s="813"/>
      <c r="D64" s="815"/>
      <c r="E64" s="813"/>
      <c r="F64" s="817"/>
      <c r="G64" s="817"/>
      <c r="H64" s="821"/>
      <c r="I64" s="377" t="str">
        <f>IF('Mapa final'!Y67="","",'Mapa final'!Y67)</f>
        <v/>
      </c>
      <c r="J64" s="377" t="str">
        <f>IF('Mapa final'!AA67="","",'Mapa final'!AA67)</f>
        <v/>
      </c>
      <c r="K64" s="377" t="str">
        <f t="shared" si="0"/>
        <v/>
      </c>
      <c r="L64" s="377" t="str">
        <f>IF('Mapa final'!AD67="","",'Mapa final'!AD67)</f>
        <v/>
      </c>
      <c r="M64" s="321" t="str">
        <f>IF('Mapa final'!P67="","",'Mapa final'!P67)</f>
        <v/>
      </c>
      <c r="N64" s="375"/>
      <c r="O64" s="375"/>
      <c r="P64" s="375"/>
      <c r="Q64" s="376"/>
    </row>
    <row r="65" spans="1:17" ht="43.5" customHeight="1" x14ac:dyDescent="0.25">
      <c r="A65" s="110" t="s">
        <v>687</v>
      </c>
      <c r="B65" s="811"/>
      <c r="C65" s="813"/>
      <c r="D65" s="815"/>
      <c r="E65" s="813"/>
      <c r="F65" s="817"/>
      <c r="G65" s="817"/>
      <c r="H65" s="821"/>
      <c r="I65" s="377" t="str">
        <f>IF('Mapa final'!Y68="","",'Mapa final'!Y68)</f>
        <v/>
      </c>
      <c r="J65" s="377" t="str">
        <f>IF('Mapa final'!AA68="","",'Mapa final'!AA68)</f>
        <v/>
      </c>
      <c r="K65" s="377" t="str">
        <f t="shared" si="0"/>
        <v/>
      </c>
      <c r="L65" s="377" t="str">
        <f>IF('Mapa final'!AD68="","",'Mapa final'!AD68)</f>
        <v/>
      </c>
      <c r="M65" s="321" t="str">
        <f>IF('Mapa final'!P68="","",'Mapa final'!P68)</f>
        <v/>
      </c>
      <c r="N65" s="375"/>
      <c r="O65" s="375"/>
      <c r="P65" s="375"/>
      <c r="Q65" s="376"/>
    </row>
    <row r="66" spans="1:17" ht="43.5" customHeight="1" x14ac:dyDescent="0.25">
      <c r="A66" s="110" t="s">
        <v>688</v>
      </c>
      <c r="B66" s="811"/>
      <c r="C66" s="813"/>
      <c r="D66" s="815"/>
      <c r="E66" s="813"/>
      <c r="F66" s="817"/>
      <c r="G66" s="817"/>
      <c r="H66" s="821"/>
      <c r="I66" s="377" t="str">
        <f>IF('Mapa final'!Y69="","",'Mapa final'!Y69)</f>
        <v/>
      </c>
      <c r="J66" s="377" t="str">
        <f>IF('Mapa final'!AA69="","",'Mapa final'!AA69)</f>
        <v/>
      </c>
      <c r="K66" s="377" t="str">
        <f t="shared" si="0"/>
        <v/>
      </c>
      <c r="L66" s="377" t="str">
        <f>IF('Mapa final'!AD69="","",'Mapa final'!AD69)</f>
        <v/>
      </c>
      <c r="M66" s="321" t="str">
        <f>IF('Mapa final'!P69="","",'Mapa final'!P69)</f>
        <v/>
      </c>
      <c r="N66" s="375"/>
      <c r="O66" s="375"/>
      <c r="P66" s="375"/>
      <c r="Q66" s="376"/>
    </row>
    <row r="67" spans="1:17" ht="43.5" customHeight="1" x14ac:dyDescent="0.25">
      <c r="A67" s="110" t="s">
        <v>689</v>
      </c>
      <c r="B67" s="810"/>
      <c r="C67" s="812" t="str">
        <f>IF('Mapa final'!E70="","",'Mapa final'!E70)</f>
        <v/>
      </c>
      <c r="D67" s="814"/>
      <c r="E67" s="812" t="str">
        <f>IF('Mapa final'!D70="","",'Mapa final'!D70)</f>
        <v/>
      </c>
      <c r="F67" s="817" t="str">
        <f>IF('Mapa final'!H70="","",'Mapa final'!H70)</f>
        <v/>
      </c>
      <c r="G67" s="817" t="str">
        <f>IF('Mapa final'!L70="","",'Mapa final'!L70)</f>
        <v/>
      </c>
      <c r="H67" s="821"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77" t="str">
        <f>IF('Mapa final'!Y70="","",'Mapa final'!Y70)</f>
        <v/>
      </c>
      <c r="J67" s="377" t="str">
        <f>IF('Mapa final'!AA70="","",'Mapa final'!AA70)</f>
        <v/>
      </c>
      <c r="K67" s="377" t="str">
        <f t="shared" si="0"/>
        <v/>
      </c>
      <c r="L67" s="377" t="str">
        <f>IF('Mapa final'!AD70="","",'Mapa final'!AD70)</f>
        <v/>
      </c>
      <c r="M67" s="321" t="str">
        <f>IF('Mapa final'!P70="","",'Mapa final'!P70)</f>
        <v/>
      </c>
      <c r="N67" s="375"/>
      <c r="O67" s="375"/>
      <c r="P67" s="375"/>
      <c r="Q67" s="376"/>
    </row>
    <row r="68" spans="1:17" ht="43.5" customHeight="1" x14ac:dyDescent="0.25">
      <c r="A68" s="110" t="s">
        <v>690</v>
      </c>
      <c r="B68" s="811"/>
      <c r="C68" s="813"/>
      <c r="D68" s="815"/>
      <c r="E68" s="813"/>
      <c r="F68" s="817"/>
      <c r="G68" s="817"/>
      <c r="H68" s="821"/>
      <c r="I68" s="377" t="str">
        <f>IF('Mapa final'!Y71="","",'Mapa final'!Y71)</f>
        <v/>
      </c>
      <c r="J68" s="377" t="str">
        <f>IF('Mapa final'!AA71="","",'Mapa final'!AA71)</f>
        <v/>
      </c>
      <c r="K68" s="377" t="str">
        <f t="shared" si="0"/>
        <v/>
      </c>
      <c r="L68" s="377" t="str">
        <f>IF('Mapa final'!AD71="","",'Mapa final'!AD71)</f>
        <v/>
      </c>
      <c r="M68" s="321" t="str">
        <f>IF('Mapa final'!P71="","",'Mapa final'!P71)</f>
        <v/>
      </c>
      <c r="N68" s="375"/>
      <c r="O68" s="375"/>
      <c r="P68" s="375"/>
      <c r="Q68" s="376"/>
    </row>
    <row r="69" spans="1:17" ht="43.5" customHeight="1" x14ac:dyDescent="0.25">
      <c r="A69" s="110" t="s">
        <v>691</v>
      </c>
      <c r="B69" s="811"/>
      <c r="C69" s="813"/>
      <c r="D69" s="815"/>
      <c r="E69" s="813"/>
      <c r="F69" s="817"/>
      <c r="G69" s="817"/>
      <c r="H69" s="821"/>
      <c r="I69" s="377" t="str">
        <f>IF('Mapa final'!Y72="","",'Mapa final'!Y72)</f>
        <v/>
      </c>
      <c r="J69" s="377" t="str">
        <f>IF('Mapa final'!AA72="","",'Mapa final'!AA72)</f>
        <v/>
      </c>
      <c r="K69" s="377" t="str">
        <f t="shared" si="0"/>
        <v/>
      </c>
      <c r="L69" s="377" t="str">
        <f>IF('Mapa final'!AD72="","",'Mapa final'!AD72)</f>
        <v/>
      </c>
      <c r="M69" s="321" t="str">
        <f>IF('Mapa final'!P72="","",'Mapa final'!P72)</f>
        <v/>
      </c>
      <c r="N69" s="375"/>
      <c r="O69" s="375"/>
      <c r="P69" s="375"/>
      <c r="Q69" s="376"/>
    </row>
    <row r="70" spans="1:17" ht="43.5" customHeight="1" x14ac:dyDescent="0.25">
      <c r="A70" s="110" t="s">
        <v>692</v>
      </c>
      <c r="B70" s="811"/>
      <c r="C70" s="813"/>
      <c r="D70" s="815"/>
      <c r="E70" s="813"/>
      <c r="F70" s="817"/>
      <c r="G70" s="817"/>
      <c r="H70" s="821"/>
      <c r="I70" s="377" t="str">
        <f>IF('Mapa final'!Y73="","",'Mapa final'!Y73)</f>
        <v/>
      </c>
      <c r="J70" s="377" t="str">
        <f>IF('Mapa final'!AA73="","",'Mapa final'!AA73)</f>
        <v/>
      </c>
      <c r="K70" s="377" t="str">
        <f t="shared" si="0"/>
        <v/>
      </c>
      <c r="L70" s="377" t="str">
        <f>IF('Mapa final'!AD73="","",'Mapa final'!AD73)</f>
        <v/>
      </c>
      <c r="M70" s="321" t="str">
        <f>IF('Mapa final'!P73="","",'Mapa final'!P73)</f>
        <v/>
      </c>
      <c r="N70" s="375"/>
      <c r="O70" s="375"/>
      <c r="P70" s="375"/>
      <c r="Q70" s="376"/>
    </row>
    <row r="71" spans="1:17" ht="43.5" customHeight="1" x14ac:dyDescent="0.25">
      <c r="A71" s="110" t="s">
        <v>693</v>
      </c>
      <c r="B71" s="811"/>
      <c r="C71" s="813"/>
      <c r="D71" s="815"/>
      <c r="E71" s="813"/>
      <c r="F71" s="817"/>
      <c r="G71" s="817"/>
      <c r="H71" s="821"/>
      <c r="I71" s="377" t="str">
        <f>IF('Mapa final'!Y74="","",'Mapa final'!Y74)</f>
        <v/>
      </c>
      <c r="J71" s="377" t="str">
        <f>IF('Mapa final'!AA74="","",'Mapa final'!AA74)</f>
        <v/>
      </c>
      <c r="K71" s="377" t="str">
        <f t="shared" si="0"/>
        <v/>
      </c>
      <c r="L71" s="377" t="str">
        <f>IF('Mapa final'!AD74="","",'Mapa final'!AD74)</f>
        <v/>
      </c>
      <c r="M71" s="321" t="str">
        <f>IF('Mapa final'!P74="","",'Mapa final'!P74)</f>
        <v/>
      </c>
      <c r="N71" s="375"/>
      <c r="O71" s="375"/>
      <c r="P71" s="375"/>
      <c r="Q71" s="376"/>
    </row>
    <row r="72" spans="1:17" ht="43.5" customHeight="1" x14ac:dyDescent="0.25">
      <c r="A72" s="110" t="s">
        <v>694</v>
      </c>
      <c r="B72" s="811"/>
      <c r="C72" s="813"/>
      <c r="D72" s="815"/>
      <c r="E72" s="813"/>
      <c r="F72" s="817"/>
      <c r="G72" s="817"/>
      <c r="H72" s="821"/>
      <c r="I72" s="377" t="str">
        <f>IF('Mapa final'!Y75="","",'Mapa final'!Y75)</f>
        <v/>
      </c>
      <c r="J72" s="377" t="str">
        <f>IF('Mapa final'!AA75="","",'Mapa final'!AA75)</f>
        <v/>
      </c>
      <c r="K72" s="377"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77" t="str">
        <f>IF('Mapa final'!AD75="","",'Mapa final'!AD75)</f>
        <v/>
      </c>
      <c r="M72" s="321" t="str">
        <f>IF('Mapa final'!P75="","",'Mapa final'!P75)</f>
        <v/>
      </c>
      <c r="N72" s="375"/>
      <c r="O72" s="375"/>
      <c r="P72" s="375"/>
      <c r="Q72" s="376"/>
    </row>
    <row r="73" spans="1:17" ht="43.5" customHeight="1" x14ac:dyDescent="0.25">
      <c r="A73" s="110" t="s">
        <v>695</v>
      </c>
      <c r="B73" s="810"/>
      <c r="C73" s="812" t="str">
        <f>IF('Mapa final'!E76="","",'Mapa final'!E76)</f>
        <v/>
      </c>
      <c r="D73" s="814"/>
      <c r="E73" s="812" t="str">
        <f>IF('Mapa final'!D76="","",'Mapa final'!D76)</f>
        <v/>
      </c>
      <c r="F73" s="817" t="str">
        <f>IF('Mapa final'!H76="","",'Mapa final'!H76)</f>
        <v/>
      </c>
      <c r="G73" s="817" t="str">
        <f>IF('Mapa final'!L76="","",'Mapa final'!L76)</f>
        <v/>
      </c>
      <c r="H73" s="821"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77" t="str">
        <f>IF('Mapa final'!Y76="","",'Mapa final'!Y76)</f>
        <v/>
      </c>
      <c r="J73" s="377" t="str">
        <f>IF('Mapa final'!AA76="","",'Mapa final'!AA76)</f>
        <v/>
      </c>
      <c r="K73" s="377" t="str">
        <f t="shared" si="1"/>
        <v/>
      </c>
      <c r="L73" s="377" t="str">
        <f>IF('Mapa final'!AD76="","",'Mapa final'!AD76)</f>
        <v/>
      </c>
      <c r="M73" s="321" t="str">
        <f>IF('Mapa final'!P76="","",'Mapa final'!P76)</f>
        <v/>
      </c>
      <c r="N73" s="375"/>
      <c r="O73" s="375"/>
      <c r="P73" s="375"/>
      <c r="Q73" s="376"/>
    </row>
    <row r="74" spans="1:17" ht="43.5" customHeight="1" x14ac:dyDescent="0.25">
      <c r="A74" s="110" t="s">
        <v>696</v>
      </c>
      <c r="B74" s="811"/>
      <c r="C74" s="813"/>
      <c r="D74" s="815"/>
      <c r="E74" s="813"/>
      <c r="F74" s="817"/>
      <c r="G74" s="817"/>
      <c r="H74" s="821"/>
      <c r="I74" s="377" t="str">
        <f>IF('Mapa final'!Y77="","",'Mapa final'!Y77)</f>
        <v/>
      </c>
      <c r="J74" s="377" t="str">
        <f>IF('Mapa final'!AA77="","",'Mapa final'!AA77)</f>
        <v/>
      </c>
      <c r="K74" s="377" t="str">
        <f t="shared" si="1"/>
        <v/>
      </c>
      <c r="L74" s="377" t="str">
        <f>IF('Mapa final'!AD77="","",'Mapa final'!AD77)</f>
        <v/>
      </c>
      <c r="M74" s="321" t="str">
        <f>IF('Mapa final'!P77="","",'Mapa final'!P77)</f>
        <v/>
      </c>
      <c r="N74" s="375"/>
      <c r="O74" s="375"/>
      <c r="P74" s="375"/>
      <c r="Q74" s="376"/>
    </row>
    <row r="75" spans="1:17" ht="43.5" customHeight="1" x14ac:dyDescent="0.25">
      <c r="A75" s="110" t="s">
        <v>697</v>
      </c>
      <c r="B75" s="811"/>
      <c r="C75" s="813"/>
      <c r="D75" s="815"/>
      <c r="E75" s="813"/>
      <c r="F75" s="817"/>
      <c r="G75" s="817"/>
      <c r="H75" s="821"/>
      <c r="I75" s="377" t="str">
        <f>IF('Mapa final'!Y78="","",'Mapa final'!Y78)</f>
        <v/>
      </c>
      <c r="J75" s="377" t="str">
        <f>IF('Mapa final'!AA78="","",'Mapa final'!AA78)</f>
        <v/>
      </c>
      <c r="K75" s="377" t="str">
        <f t="shared" si="1"/>
        <v/>
      </c>
      <c r="L75" s="377" t="str">
        <f>IF('Mapa final'!AD78="","",'Mapa final'!AD78)</f>
        <v/>
      </c>
      <c r="M75" s="321" t="str">
        <f>IF('Mapa final'!P78="","",'Mapa final'!P78)</f>
        <v/>
      </c>
      <c r="N75" s="375"/>
      <c r="O75" s="375"/>
      <c r="P75" s="375"/>
      <c r="Q75" s="376"/>
    </row>
    <row r="76" spans="1:17" ht="43.5" customHeight="1" x14ac:dyDescent="0.25">
      <c r="A76" s="110" t="s">
        <v>698</v>
      </c>
      <c r="B76" s="811"/>
      <c r="C76" s="813"/>
      <c r="D76" s="815"/>
      <c r="E76" s="813"/>
      <c r="F76" s="817"/>
      <c r="G76" s="817"/>
      <c r="H76" s="821"/>
      <c r="I76" s="377" t="str">
        <f>IF('Mapa final'!Y79="","",'Mapa final'!Y79)</f>
        <v/>
      </c>
      <c r="J76" s="377" t="str">
        <f>IF('Mapa final'!AA79="","",'Mapa final'!AA79)</f>
        <v/>
      </c>
      <c r="K76" s="377" t="str">
        <f t="shared" si="1"/>
        <v/>
      </c>
      <c r="L76" s="377" t="str">
        <f>IF('Mapa final'!AD79="","",'Mapa final'!AD79)</f>
        <v/>
      </c>
      <c r="M76" s="321" t="str">
        <f>IF('Mapa final'!P79="","",'Mapa final'!P79)</f>
        <v/>
      </c>
      <c r="N76" s="375"/>
      <c r="O76" s="375"/>
      <c r="P76" s="375"/>
      <c r="Q76" s="376"/>
    </row>
    <row r="77" spans="1:17" ht="43.5" customHeight="1" x14ac:dyDescent="0.25">
      <c r="A77" s="110" t="s">
        <v>699</v>
      </c>
      <c r="B77" s="811"/>
      <c r="C77" s="813"/>
      <c r="D77" s="815"/>
      <c r="E77" s="813"/>
      <c r="F77" s="817"/>
      <c r="G77" s="817"/>
      <c r="H77" s="821"/>
      <c r="I77" s="377" t="str">
        <f>IF('Mapa final'!Y80="","",'Mapa final'!Y80)</f>
        <v/>
      </c>
      <c r="J77" s="377" t="str">
        <f>IF('Mapa final'!AA80="","",'Mapa final'!AA80)</f>
        <v/>
      </c>
      <c r="K77" s="377" t="str">
        <f t="shared" si="1"/>
        <v/>
      </c>
      <c r="L77" s="377" t="str">
        <f>IF('Mapa final'!AD80="","",'Mapa final'!AD80)</f>
        <v/>
      </c>
      <c r="M77" s="321" t="str">
        <f>IF('Mapa final'!P80="","",'Mapa final'!P80)</f>
        <v/>
      </c>
      <c r="N77" s="375"/>
      <c r="O77" s="375"/>
      <c r="P77" s="375"/>
      <c r="Q77" s="376"/>
    </row>
    <row r="78" spans="1:17" ht="43.5" customHeight="1" x14ac:dyDescent="0.25">
      <c r="A78" s="110" t="s">
        <v>700</v>
      </c>
      <c r="B78" s="811"/>
      <c r="C78" s="813"/>
      <c r="D78" s="815"/>
      <c r="E78" s="813"/>
      <c r="F78" s="817"/>
      <c r="G78" s="817"/>
      <c r="H78" s="821"/>
      <c r="I78" s="377" t="str">
        <f>IF('Mapa final'!Y81="","",'Mapa final'!Y81)</f>
        <v/>
      </c>
      <c r="J78" s="377" t="str">
        <f>IF('Mapa final'!AA81="","",'Mapa final'!AA81)</f>
        <v/>
      </c>
      <c r="K78" s="377" t="str">
        <f t="shared" si="1"/>
        <v/>
      </c>
      <c r="L78" s="377" t="str">
        <f>IF('Mapa final'!AD81="","",'Mapa final'!AD81)</f>
        <v/>
      </c>
      <c r="M78" s="321" t="str">
        <f>IF('Mapa final'!P81="","",'Mapa final'!P81)</f>
        <v/>
      </c>
      <c r="N78" s="375"/>
      <c r="O78" s="375"/>
      <c r="P78" s="375"/>
      <c r="Q78" s="376"/>
    </row>
    <row r="79" spans="1:17" ht="43.5" customHeight="1" x14ac:dyDescent="0.25">
      <c r="A79" s="110" t="s">
        <v>701</v>
      </c>
      <c r="B79" s="810"/>
      <c r="C79" s="812" t="str">
        <f>IF('Mapa final'!E82="","",'Mapa final'!E82)</f>
        <v/>
      </c>
      <c r="D79" s="814"/>
      <c r="E79" s="812" t="str">
        <f>IF('Mapa final'!D82="","",'Mapa final'!D82)</f>
        <v/>
      </c>
      <c r="F79" s="817" t="str">
        <f>IF('Mapa final'!H82="","",'Mapa final'!H82)</f>
        <v/>
      </c>
      <c r="G79" s="817" t="str">
        <f>IF('Mapa final'!L82="","",'Mapa final'!L82)</f>
        <v/>
      </c>
      <c r="H79" s="821"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77" t="str">
        <f>IF('Mapa final'!Y82="","",'Mapa final'!Y82)</f>
        <v/>
      </c>
      <c r="J79" s="377" t="str">
        <f>IF('Mapa final'!AA82="","",'Mapa final'!AA82)</f>
        <v/>
      </c>
      <c r="K79" s="377" t="str">
        <f t="shared" si="1"/>
        <v/>
      </c>
      <c r="L79" s="377" t="str">
        <f>IF('Mapa final'!AD82="","",'Mapa final'!AD82)</f>
        <v/>
      </c>
      <c r="M79" s="321" t="str">
        <f>IF('Mapa final'!P82="","",'Mapa final'!P82)</f>
        <v/>
      </c>
      <c r="N79" s="375"/>
      <c r="O79" s="375"/>
      <c r="P79" s="375"/>
      <c r="Q79" s="376"/>
    </row>
    <row r="80" spans="1:17" ht="43.5" customHeight="1" x14ac:dyDescent="0.25">
      <c r="A80" s="110" t="s">
        <v>702</v>
      </c>
      <c r="B80" s="811"/>
      <c r="C80" s="813"/>
      <c r="D80" s="815"/>
      <c r="E80" s="813"/>
      <c r="F80" s="817"/>
      <c r="G80" s="817"/>
      <c r="H80" s="821"/>
      <c r="I80" s="377" t="str">
        <f>IF('Mapa final'!Y83="","",'Mapa final'!Y83)</f>
        <v/>
      </c>
      <c r="J80" s="377" t="str">
        <f>IF('Mapa final'!AA83="","",'Mapa final'!AA83)</f>
        <v/>
      </c>
      <c r="K80" s="377" t="str">
        <f t="shared" si="1"/>
        <v/>
      </c>
      <c r="L80" s="377" t="str">
        <f>IF('Mapa final'!AD83="","",'Mapa final'!AD83)</f>
        <v/>
      </c>
      <c r="M80" s="321" t="str">
        <f>IF('Mapa final'!P83="","",'Mapa final'!P83)</f>
        <v/>
      </c>
      <c r="N80" s="375"/>
      <c r="O80" s="375"/>
      <c r="P80" s="375"/>
      <c r="Q80" s="376"/>
    </row>
    <row r="81" spans="1:17" ht="43.5" customHeight="1" x14ac:dyDescent="0.25">
      <c r="A81" s="110" t="s">
        <v>703</v>
      </c>
      <c r="B81" s="811"/>
      <c r="C81" s="813"/>
      <c r="D81" s="815"/>
      <c r="E81" s="813"/>
      <c r="F81" s="817"/>
      <c r="G81" s="817"/>
      <c r="H81" s="821"/>
      <c r="I81" s="377" t="str">
        <f>IF('Mapa final'!Y84="","",'Mapa final'!Y84)</f>
        <v/>
      </c>
      <c r="J81" s="377" t="str">
        <f>IF('Mapa final'!AA84="","",'Mapa final'!AA84)</f>
        <v/>
      </c>
      <c r="K81" s="377" t="str">
        <f t="shared" si="1"/>
        <v/>
      </c>
      <c r="L81" s="377" t="str">
        <f>IF('Mapa final'!AD84="","",'Mapa final'!AD84)</f>
        <v/>
      </c>
      <c r="M81" s="321" t="str">
        <f>IF('Mapa final'!P84="","",'Mapa final'!P84)</f>
        <v/>
      </c>
      <c r="N81" s="375"/>
      <c r="O81" s="375"/>
      <c r="P81" s="375"/>
      <c r="Q81" s="376"/>
    </row>
    <row r="82" spans="1:17" ht="43.5" customHeight="1" x14ac:dyDescent="0.25">
      <c r="A82" s="110" t="s">
        <v>704</v>
      </c>
      <c r="B82" s="811"/>
      <c r="C82" s="813"/>
      <c r="D82" s="815"/>
      <c r="E82" s="813"/>
      <c r="F82" s="817"/>
      <c r="G82" s="817"/>
      <c r="H82" s="821"/>
      <c r="I82" s="377" t="str">
        <f>IF('Mapa final'!Y85="","",'Mapa final'!Y85)</f>
        <v/>
      </c>
      <c r="J82" s="377" t="str">
        <f>IF('Mapa final'!AA85="","",'Mapa final'!AA85)</f>
        <v/>
      </c>
      <c r="K82" s="377" t="str">
        <f t="shared" si="1"/>
        <v/>
      </c>
      <c r="L82" s="377" t="str">
        <f>IF('Mapa final'!AD85="","",'Mapa final'!AD85)</f>
        <v/>
      </c>
      <c r="M82" s="321" t="str">
        <f>IF('Mapa final'!P85="","",'Mapa final'!P85)</f>
        <v/>
      </c>
      <c r="N82" s="375"/>
      <c r="O82" s="375"/>
      <c r="P82" s="375"/>
      <c r="Q82" s="376"/>
    </row>
    <row r="83" spans="1:17" ht="43.5" customHeight="1" x14ac:dyDescent="0.25">
      <c r="A83" s="110" t="s">
        <v>705</v>
      </c>
      <c r="B83" s="811"/>
      <c r="C83" s="813"/>
      <c r="D83" s="815"/>
      <c r="E83" s="813"/>
      <c r="F83" s="817"/>
      <c r="G83" s="817"/>
      <c r="H83" s="821"/>
      <c r="I83" s="377" t="str">
        <f>IF('Mapa final'!Y86="","",'Mapa final'!Y86)</f>
        <v/>
      </c>
      <c r="J83" s="377" t="str">
        <f>IF('Mapa final'!AA86="","",'Mapa final'!AA86)</f>
        <v/>
      </c>
      <c r="K83" s="377" t="str">
        <f t="shared" si="1"/>
        <v/>
      </c>
      <c r="L83" s="377" t="str">
        <f>IF('Mapa final'!AD86="","",'Mapa final'!AD86)</f>
        <v/>
      </c>
      <c r="M83" s="321" t="str">
        <f>IF('Mapa final'!P86="","",'Mapa final'!P86)</f>
        <v/>
      </c>
      <c r="N83" s="375"/>
      <c r="O83" s="375"/>
      <c r="P83" s="375"/>
      <c r="Q83" s="376"/>
    </row>
    <row r="84" spans="1:17" ht="43.5" customHeight="1" x14ac:dyDescent="0.25">
      <c r="A84" s="110" t="s">
        <v>706</v>
      </c>
      <c r="B84" s="811"/>
      <c r="C84" s="813"/>
      <c r="D84" s="815"/>
      <c r="E84" s="813"/>
      <c r="F84" s="817"/>
      <c r="G84" s="817"/>
      <c r="H84" s="821"/>
      <c r="I84" s="377" t="str">
        <f>IF('Mapa final'!Y87="","",'Mapa final'!Y87)</f>
        <v/>
      </c>
      <c r="J84" s="377" t="str">
        <f>IF('Mapa final'!AA87="","",'Mapa final'!AA87)</f>
        <v/>
      </c>
      <c r="K84" s="377" t="str">
        <f t="shared" si="1"/>
        <v/>
      </c>
      <c r="L84" s="377" t="str">
        <f>IF('Mapa final'!AD87="","",'Mapa final'!AD87)</f>
        <v/>
      </c>
      <c r="M84" s="321" t="str">
        <f>IF('Mapa final'!P87="","",'Mapa final'!P87)</f>
        <v/>
      </c>
      <c r="N84" s="375"/>
      <c r="O84" s="375"/>
      <c r="P84" s="375"/>
      <c r="Q84" s="376"/>
    </row>
    <row r="85" spans="1:17" ht="43.5" customHeight="1" x14ac:dyDescent="0.25">
      <c r="A85" s="110" t="s">
        <v>707</v>
      </c>
      <c r="B85" s="810"/>
      <c r="C85" s="812" t="str">
        <f>IF('Mapa final'!E88="","",'Mapa final'!E88)</f>
        <v/>
      </c>
      <c r="D85" s="814"/>
      <c r="E85" s="812" t="str">
        <f>IF('Mapa final'!D88="","",'Mapa final'!D88)</f>
        <v/>
      </c>
      <c r="F85" s="817" t="str">
        <f>IF('Mapa final'!H88="","",'Mapa final'!H88)</f>
        <v/>
      </c>
      <c r="G85" s="817" t="str">
        <f>IF('Mapa final'!L88="","",'Mapa final'!L88)</f>
        <v/>
      </c>
      <c r="H85" s="821"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77" t="str">
        <f>IF('Mapa final'!Y88="","",'Mapa final'!Y88)</f>
        <v/>
      </c>
      <c r="J85" s="377" t="str">
        <f>IF('Mapa final'!AA88="","",'Mapa final'!AA88)</f>
        <v/>
      </c>
      <c r="K85" s="377" t="str">
        <f t="shared" si="1"/>
        <v/>
      </c>
      <c r="L85" s="377" t="str">
        <f>IF('Mapa final'!AD88="","",'Mapa final'!AD88)</f>
        <v/>
      </c>
      <c r="M85" s="321" t="str">
        <f>IF('Mapa final'!P88="","",'Mapa final'!P88)</f>
        <v/>
      </c>
      <c r="N85" s="375"/>
      <c r="O85" s="375"/>
      <c r="P85" s="375"/>
      <c r="Q85" s="376"/>
    </row>
    <row r="86" spans="1:17" ht="43.5" customHeight="1" x14ac:dyDescent="0.25">
      <c r="A86" s="110" t="s">
        <v>708</v>
      </c>
      <c r="B86" s="811"/>
      <c r="C86" s="813"/>
      <c r="D86" s="815"/>
      <c r="E86" s="813"/>
      <c r="F86" s="817"/>
      <c r="G86" s="817"/>
      <c r="H86" s="821"/>
      <c r="I86" s="377" t="str">
        <f>IF('Mapa final'!Y89="","",'Mapa final'!Y89)</f>
        <v/>
      </c>
      <c r="J86" s="377" t="str">
        <f>IF('Mapa final'!AA89="","",'Mapa final'!AA89)</f>
        <v/>
      </c>
      <c r="K86" s="377" t="str">
        <f t="shared" si="1"/>
        <v/>
      </c>
      <c r="L86" s="377" t="str">
        <f>IF('Mapa final'!AD89="","",'Mapa final'!AD89)</f>
        <v/>
      </c>
      <c r="M86" s="321" t="str">
        <f>IF('Mapa final'!P89="","",'Mapa final'!P89)</f>
        <v/>
      </c>
      <c r="N86" s="375"/>
      <c r="O86" s="375"/>
      <c r="P86" s="375"/>
      <c r="Q86" s="376"/>
    </row>
    <row r="87" spans="1:17" ht="43.5" customHeight="1" x14ac:dyDescent="0.25">
      <c r="A87" s="110" t="s">
        <v>709</v>
      </c>
      <c r="B87" s="811"/>
      <c r="C87" s="813"/>
      <c r="D87" s="815"/>
      <c r="E87" s="813"/>
      <c r="F87" s="817"/>
      <c r="G87" s="817"/>
      <c r="H87" s="821"/>
      <c r="I87" s="377" t="str">
        <f>IF('Mapa final'!Y90="","",'Mapa final'!Y90)</f>
        <v/>
      </c>
      <c r="J87" s="377" t="str">
        <f>IF('Mapa final'!AA90="","",'Mapa final'!AA90)</f>
        <v/>
      </c>
      <c r="K87" s="377" t="str">
        <f t="shared" si="1"/>
        <v/>
      </c>
      <c r="L87" s="377" t="str">
        <f>IF('Mapa final'!AD90="","",'Mapa final'!AD90)</f>
        <v/>
      </c>
      <c r="M87" s="321" t="str">
        <f>IF('Mapa final'!P90="","",'Mapa final'!P90)</f>
        <v/>
      </c>
      <c r="N87" s="375"/>
      <c r="O87" s="375"/>
      <c r="P87" s="375"/>
      <c r="Q87" s="376"/>
    </row>
    <row r="88" spans="1:17" ht="43.5" customHeight="1" x14ac:dyDescent="0.25">
      <c r="A88" s="110" t="s">
        <v>710</v>
      </c>
      <c r="B88" s="811"/>
      <c r="C88" s="813"/>
      <c r="D88" s="815"/>
      <c r="E88" s="813"/>
      <c r="F88" s="817"/>
      <c r="G88" s="817"/>
      <c r="H88" s="821"/>
      <c r="I88" s="377" t="str">
        <f>IF('Mapa final'!Y91="","",'Mapa final'!Y91)</f>
        <v/>
      </c>
      <c r="J88" s="377" t="str">
        <f>IF('Mapa final'!AA91="","",'Mapa final'!AA91)</f>
        <v/>
      </c>
      <c r="K88" s="377" t="str">
        <f t="shared" si="1"/>
        <v/>
      </c>
      <c r="L88" s="377" t="str">
        <f>IF('Mapa final'!AD91="","",'Mapa final'!AD91)</f>
        <v/>
      </c>
      <c r="M88" s="321" t="str">
        <f>IF('Mapa final'!P91="","",'Mapa final'!P91)</f>
        <v/>
      </c>
      <c r="N88" s="375"/>
      <c r="O88" s="375"/>
      <c r="P88" s="375"/>
      <c r="Q88" s="376"/>
    </row>
    <row r="89" spans="1:17" ht="43.5" customHeight="1" x14ac:dyDescent="0.25">
      <c r="A89" s="110" t="s">
        <v>711</v>
      </c>
      <c r="B89" s="811"/>
      <c r="C89" s="813"/>
      <c r="D89" s="815"/>
      <c r="E89" s="813"/>
      <c r="F89" s="817"/>
      <c r="G89" s="817"/>
      <c r="H89" s="821"/>
      <c r="I89" s="377" t="str">
        <f>IF('Mapa final'!Y92="","",'Mapa final'!Y92)</f>
        <v/>
      </c>
      <c r="J89" s="377" t="str">
        <f>IF('Mapa final'!AA92="","",'Mapa final'!AA92)</f>
        <v/>
      </c>
      <c r="K89" s="377" t="str">
        <f t="shared" si="1"/>
        <v/>
      </c>
      <c r="L89" s="377" t="str">
        <f>IF('Mapa final'!AD92="","",'Mapa final'!AD92)</f>
        <v/>
      </c>
      <c r="M89" s="321" t="str">
        <f>IF('Mapa final'!P92="","",'Mapa final'!P92)</f>
        <v/>
      </c>
      <c r="N89" s="375"/>
      <c r="O89" s="375"/>
      <c r="P89" s="375"/>
      <c r="Q89" s="376"/>
    </row>
    <row r="90" spans="1:17" ht="43.5" customHeight="1" x14ac:dyDescent="0.25">
      <c r="A90" s="110" t="s">
        <v>712</v>
      </c>
      <c r="B90" s="811"/>
      <c r="C90" s="813"/>
      <c r="D90" s="815"/>
      <c r="E90" s="813"/>
      <c r="F90" s="817"/>
      <c r="G90" s="817"/>
      <c r="H90" s="821"/>
      <c r="I90" s="377" t="str">
        <f>IF('Mapa final'!Y93="","",'Mapa final'!Y93)</f>
        <v/>
      </c>
      <c r="J90" s="377" t="str">
        <f>IF('Mapa final'!AA93="","",'Mapa final'!AA93)</f>
        <v/>
      </c>
      <c r="K90" s="377" t="str">
        <f t="shared" si="1"/>
        <v/>
      </c>
      <c r="L90" s="377" t="str">
        <f>IF('Mapa final'!AD93="","",'Mapa final'!AD93)</f>
        <v/>
      </c>
      <c r="M90" s="321" t="str">
        <f>IF('Mapa final'!P93="","",'Mapa final'!P93)</f>
        <v/>
      </c>
      <c r="N90" s="375"/>
      <c r="O90" s="375"/>
      <c r="P90" s="375"/>
      <c r="Q90" s="376"/>
    </row>
    <row r="91" spans="1:17" ht="43.5" customHeight="1" x14ac:dyDescent="0.25">
      <c r="A91" s="110" t="s">
        <v>713</v>
      </c>
      <c r="B91" s="810"/>
      <c r="C91" s="812" t="str">
        <f>IF('Mapa final'!E94="","",'Mapa final'!E94)</f>
        <v/>
      </c>
      <c r="D91" s="814"/>
      <c r="E91" s="812" t="str">
        <f>IF('Mapa final'!D94="","",'Mapa final'!D94)</f>
        <v/>
      </c>
      <c r="F91" s="817" t="str">
        <f>IF('Mapa final'!H94="","",'Mapa final'!H94)</f>
        <v/>
      </c>
      <c r="G91" s="817" t="str">
        <f>IF('Mapa final'!L94="","",'Mapa final'!L94)</f>
        <v/>
      </c>
      <c r="H91" s="821"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77" t="str">
        <f>IF('Mapa final'!Y94="","",'Mapa final'!Y94)</f>
        <v/>
      </c>
      <c r="J91" s="377" t="str">
        <f>IF('Mapa final'!AA94="","",'Mapa final'!AA94)</f>
        <v/>
      </c>
      <c r="K91" s="377" t="str">
        <f t="shared" si="1"/>
        <v/>
      </c>
      <c r="L91" s="377" t="str">
        <f>IF('Mapa final'!AD94="","",'Mapa final'!AD94)</f>
        <v/>
      </c>
      <c r="M91" s="321" t="str">
        <f>IF('Mapa final'!P94="","",'Mapa final'!P94)</f>
        <v/>
      </c>
      <c r="N91" s="375"/>
      <c r="O91" s="375"/>
      <c r="P91" s="375"/>
      <c r="Q91" s="376"/>
    </row>
    <row r="92" spans="1:17" ht="43.5" customHeight="1" x14ac:dyDescent="0.25">
      <c r="A92" s="110" t="s">
        <v>714</v>
      </c>
      <c r="B92" s="811"/>
      <c r="C92" s="813"/>
      <c r="D92" s="815"/>
      <c r="E92" s="813"/>
      <c r="F92" s="817"/>
      <c r="G92" s="817"/>
      <c r="H92" s="821"/>
      <c r="I92" s="377" t="str">
        <f>IF('Mapa final'!Y95="","",'Mapa final'!Y95)</f>
        <v/>
      </c>
      <c r="J92" s="377" t="str">
        <f>IF('Mapa final'!AA95="","",'Mapa final'!AA95)</f>
        <v/>
      </c>
      <c r="K92" s="377" t="str">
        <f t="shared" si="1"/>
        <v/>
      </c>
      <c r="L92" s="377" t="str">
        <f>IF('Mapa final'!AD95="","",'Mapa final'!AD95)</f>
        <v/>
      </c>
      <c r="M92" s="321" t="str">
        <f>IF('Mapa final'!P95="","",'Mapa final'!P95)</f>
        <v/>
      </c>
      <c r="N92" s="375"/>
      <c r="O92" s="375"/>
      <c r="P92" s="375"/>
      <c r="Q92" s="376"/>
    </row>
    <row r="93" spans="1:17" ht="43.5" customHeight="1" x14ac:dyDescent="0.25">
      <c r="A93" s="110" t="s">
        <v>715</v>
      </c>
      <c r="B93" s="811"/>
      <c r="C93" s="813"/>
      <c r="D93" s="815"/>
      <c r="E93" s="813"/>
      <c r="F93" s="817"/>
      <c r="G93" s="817"/>
      <c r="H93" s="821"/>
      <c r="I93" s="377" t="str">
        <f>IF('Mapa final'!Y96="","",'Mapa final'!Y96)</f>
        <v/>
      </c>
      <c r="J93" s="377" t="str">
        <f>IF('Mapa final'!AA96="","",'Mapa final'!AA96)</f>
        <v/>
      </c>
      <c r="K93" s="377" t="str">
        <f t="shared" si="1"/>
        <v/>
      </c>
      <c r="L93" s="377" t="str">
        <f>IF('Mapa final'!AD96="","",'Mapa final'!AD96)</f>
        <v/>
      </c>
      <c r="M93" s="321" t="str">
        <f>IF('Mapa final'!P96="","",'Mapa final'!P96)</f>
        <v/>
      </c>
      <c r="N93" s="375"/>
      <c r="O93" s="375"/>
      <c r="P93" s="375"/>
      <c r="Q93" s="376"/>
    </row>
    <row r="94" spans="1:17" ht="43.5" customHeight="1" x14ac:dyDescent="0.25">
      <c r="A94" s="110" t="s">
        <v>716</v>
      </c>
      <c r="B94" s="811"/>
      <c r="C94" s="813"/>
      <c r="D94" s="815"/>
      <c r="E94" s="813"/>
      <c r="F94" s="817"/>
      <c r="G94" s="817"/>
      <c r="H94" s="821"/>
      <c r="I94" s="377" t="str">
        <f>IF('Mapa final'!Y97="","",'Mapa final'!Y97)</f>
        <v/>
      </c>
      <c r="J94" s="377" t="str">
        <f>IF('Mapa final'!AA97="","",'Mapa final'!AA97)</f>
        <v/>
      </c>
      <c r="K94" s="377" t="str">
        <f t="shared" si="1"/>
        <v/>
      </c>
      <c r="L94" s="377" t="str">
        <f>IF('Mapa final'!AD97="","",'Mapa final'!AD97)</f>
        <v/>
      </c>
      <c r="M94" s="321" t="str">
        <f>IF('Mapa final'!P97="","",'Mapa final'!P97)</f>
        <v/>
      </c>
      <c r="N94" s="375"/>
      <c r="O94" s="375"/>
      <c r="P94" s="375"/>
      <c r="Q94" s="376"/>
    </row>
    <row r="95" spans="1:17" ht="43.5" customHeight="1" x14ac:dyDescent="0.25">
      <c r="A95" s="110" t="s">
        <v>717</v>
      </c>
      <c r="B95" s="811"/>
      <c r="C95" s="813"/>
      <c r="D95" s="815"/>
      <c r="E95" s="813"/>
      <c r="F95" s="817"/>
      <c r="G95" s="817"/>
      <c r="H95" s="821"/>
      <c r="I95" s="377" t="str">
        <f>IF('Mapa final'!Y98="","",'Mapa final'!Y98)</f>
        <v/>
      </c>
      <c r="J95" s="377" t="str">
        <f>IF('Mapa final'!AA98="","",'Mapa final'!AA98)</f>
        <v/>
      </c>
      <c r="K95" s="377" t="str">
        <f t="shared" si="1"/>
        <v/>
      </c>
      <c r="L95" s="377" t="str">
        <f>IF('Mapa final'!AD98="","",'Mapa final'!AD98)</f>
        <v/>
      </c>
      <c r="M95" s="321" t="str">
        <f>IF('Mapa final'!P98="","",'Mapa final'!P98)</f>
        <v/>
      </c>
      <c r="N95" s="375"/>
      <c r="O95" s="375"/>
      <c r="P95" s="375"/>
      <c r="Q95" s="376"/>
    </row>
    <row r="96" spans="1:17" ht="43.5" customHeight="1" x14ac:dyDescent="0.25">
      <c r="A96" s="110" t="s">
        <v>718</v>
      </c>
      <c r="B96" s="811"/>
      <c r="C96" s="813"/>
      <c r="D96" s="815"/>
      <c r="E96" s="813"/>
      <c r="F96" s="817"/>
      <c r="G96" s="817"/>
      <c r="H96" s="821"/>
      <c r="I96" s="377" t="str">
        <f>IF('Mapa final'!Y99="","",'Mapa final'!Y99)</f>
        <v/>
      </c>
      <c r="J96" s="377" t="str">
        <f>IF('Mapa final'!AA99="","",'Mapa final'!AA99)</f>
        <v/>
      </c>
      <c r="K96" s="377" t="str">
        <f t="shared" si="1"/>
        <v/>
      </c>
      <c r="L96" s="377" t="str">
        <f>IF('Mapa final'!AD99="","",'Mapa final'!AD99)</f>
        <v/>
      </c>
      <c r="M96" s="321" t="str">
        <f>IF('Mapa final'!P99="","",'Mapa final'!P99)</f>
        <v/>
      </c>
      <c r="N96" s="375"/>
      <c r="O96" s="375"/>
      <c r="P96" s="375"/>
      <c r="Q96" s="376"/>
    </row>
    <row r="97" spans="1:17" ht="43.5" customHeight="1" x14ac:dyDescent="0.25">
      <c r="A97" s="110" t="s">
        <v>719</v>
      </c>
      <c r="B97" s="810"/>
      <c r="C97" s="812" t="str">
        <f>IF('Mapa final'!E100="","",'Mapa final'!E100)</f>
        <v/>
      </c>
      <c r="D97" s="814"/>
      <c r="E97" s="812" t="str">
        <f>IF('Mapa final'!D100="","",'Mapa final'!D100)</f>
        <v/>
      </c>
      <c r="F97" s="817" t="str">
        <f>IF('Mapa final'!H100="","",'Mapa final'!H100)</f>
        <v/>
      </c>
      <c r="G97" s="817" t="str">
        <f>IF('Mapa final'!L100="","",'Mapa final'!L100)</f>
        <v/>
      </c>
      <c r="H97" s="821"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77" t="str">
        <f>IF('Mapa final'!Y100="","",'Mapa final'!Y100)</f>
        <v/>
      </c>
      <c r="J97" s="377" t="str">
        <f>IF('Mapa final'!AA100="","",'Mapa final'!AA100)</f>
        <v/>
      </c>
      <c r="K97" s="377" t="str">
        <f t="shared" si="1"/>
        <v/>
      </c>
      <c r="L97" s="377" t="str">
        <f>IF('Mapa final'!AD100="","",'Mapa final'!AD100)</f>
        <v/>
      </c>
      <c r="M97" s="321" t="str">
        <f>IF('Mapa final'!P100="","",'Mapa final'!P100)</f>
        <v/>
      </c>
      <c r="N97" s="375"/>
      <c r="O97" s="375"/>
      <c r="P97" s="375"/>
      <c r="Q97" s="376"/>
    </row>
    <row r="98" spans="1:17" ht="43.5" customHeight="1" x14ac:dyDescent="0.25">
      <c r="A98" s="110" t="s">
        <v>720</v>
      </c>
      <c r="B98" s="811"/>
      <c r="C98" s="813"/>
      <c r="D98" s="815"/>
      <c r="E98" s="813"/>
      <c r="F98" s="817"/>
      <c r="G98" s="817"/>
      <c r="H98" s="821"/>
      <c r="I98" s="377" t="str">
        <f>IF('Mapa final'!Y101="","",'Mapa final'!Y101)</f>
        <v/>
      </c>
      <c r="J98" s="377" t="str">
        <f>IF('Mapa final'!AA101="","",'Mapa final'!AA101)</f>
        <v/>
      </c>
      <c r="K98" s="377" t="str">
        <f t="shared" si="1"/>
        <v/>
      </c>
      <c r="L98" s="377" t="str">
        <f>IF('Mapa final'!AD101="","",'Mapa final'!AD101)</f>
        <v/>
      </c>
      <c r="M98" s="321" t="str">
        <f>IF('Mapa final'!P101="","",'Mapa final'!P101)</f>
        <v/>
      </c>
      <c r="N98" s="375"/>
      <c r="O98" s="375"/>
      <c r="P98" s="375"/>
      <c r="Q98" s="376"/>
    </row>
    <row r="99" spans="1:17" ht="43.5" customHeight="1" x14ac:dyDescent="0.25">
      <c r="A99" s="110" t="s">
        <v>721</v>
      </c>
      <c r="B99" s="811"/>
      <c r="C99" s="813"/>
      <c r="D99" s="815"/>
      <c r="E99" s="813"/>
      <c r="F99" s="817"/>
      <c r="G99" s="817"/>
      <c r="H99" s="821"/>
      <c r="I99" s="377" t="str">
        <f>IF('Mapa final'!Y102="","",'Mapa final'!Y102)</f>
        <v/>
      </c>
      <c r="J99" s="377" t="str">
        <f>IF('Mapa final'!AA102="","",'Mapa final'!AA102)</f>
        <v/>
      </c>
      <c r="K99" s="377" t="str">
        <f t="shared" si="1"/>
        <v/>
      </c>
      <c r="L99" s="377" t="str">
        <f>IF('Mapa final'!AD102="","",'Mapa final'!AD102)</f>
        <v/>
      </c>
      <c r="M99" s="321" t="str">
        <f>IF('Mapa final'!P102="","",'Mapa final'!P102)</f>
        <v/>
      </c>
      <c r="N99" s="375"/>
      <c r="O99" s="375"/>
      <c r="P99" s="375"/>
      <c r="Q99" s="376"/>
    </row>
    <row r="100" spans="1:17" ht="43.5" customHeight="1" x14ac:dyDescent="0.25">
      <c r="A100" s="110" t="s">
        <v>722</v>
      </c>
      <c r="B100" s="811"/>
      <c r="C100" s="813"/>
      <c r="D100" s="815"/>
      <c r="E100" s="813"/>
      <c r="F100" s="817"/>
      <c r="G100" s="817"/>
      <c r="H100" s="821"/>
      <c r="I100" s="377" t="str">
        <f>IF('Mapa final'!Y103="","",'Mapa final'!Y103)</f>
        <v/>
      </c>
      <c r="J100" s="377" t="str">
        <f>IF('Mapa final'!AA103="","",'Mapa final'!AA103)</f>
        <v/>
      </c>
      <c r="K100" s="377" t="str">
        <f t="shared" si="1"/>
        <v/>
      </c>
      <c r="L100" s="377" t="str">
        <f>IF('Mapa final'!AD103="","",'Mapa final'!AD103)</f>
        <v/>
      </c>
      <c r="M100" s="321" t="str">
        <f>IF('Mapa final'!P103="","",'Mapa final'!P103)</f>
        <v/>
      </c>
      <c r="N100" s="375"/>
      <c r="O100" s="375"/>
      <c r="P100" s="375"/>
      <c r="Q100" s="376"/>
    </row>
    <row r="101" spans="1:17" ht="43.5" customHeight="1" x14ac:dyDescent="0.25">
      <c r="A101" s="110" t="s">
        <v>723</v>
      </c>
      <c r="B101" s="811"/>
      <c r="C101" s="813"/>
      <c r="D101" s="815"/>
      <c r="E101" s="813"/>
      <c r="F101" s="817"/>
      <c r="G101" s="817"/>
      <c r="H101" s="821"/>
      <c r="I101" s="377" t="str">
        <f>IF('Mapa final'!Y104="","",'Mapa final'!Y104)</f>
        <v/>
      </c>
      <c r="J101" s="377" t="str">
        <f>IF('Mapa final'!AA104="","",'Mapa final'!AA104)</f>
        <v/>
      </c>
      <c r="K101" s="377" t="str">
        <f t="shared" si="1"/>
        <v/>
      </c>
      <c r="L101" s="377" t="str">
        <f>IF('Mapa final'!AD104="","",'Mapa final'!AD104)</f>
        <v/>
      </c>
      <c r="M101" s="321" t="str">
        <f>IF('Mapa final'!P104="","",'Mapa final'!P104)</f>
        <v/>
      </c>
      <c r="N101" s="375"/>
      <c r="O101" s="375"/>
      <c r="P101" s="375"/>
      <c r="Q101" s="376"/>
    </row>
    <row r="102" spans="1:17" ht="43.5" customHeight="1" x14ac:dyDescent="0.25">
      <c r="A102" s="110" t="s">
        <v>724</v>
      </c>
      <c r="B102" s="811"/>
      <c r="C102" s="813"/>
      <c r="D102" s="815"/>
      <c r="E102" s="813"/>
      <c r="F102" s="817"/>
      <c r="G102" s="817"/>
      <c r="H102" s="821"/>
      <c r="I102" s="377" t="str">
        <f>IF('Mapa final'!Y105="","",'Mapa final'!Y105)</f>
        <v/>
      </c>
      <c r="J102" s="377" t="str">
        <f>IF('Mapa final'!AA105="","",'Mapa final'!AA105)</f>
        <v/>
      </c>
      <c r="K102" s="377" t="str">
        <f t="shared" si="1"/>
        <v/>
      </c>
      <c r="L102" s="377" t="str">
        <f>IF('Mapa final'!AD105="","",'Mapa final'!AD105)</f>
        <v/>
      </c>
      <c r="M102" s="321" t="str">
        <f>IF('Mapa final'!P105="","",'Mapa final'!P105)</f>
        <v/>
      </c>
      <c r="N102" s="375"/>
      <c r="O102" s="375"/>
      <c r="P102" s="375"/>
      <c r="Q102" s="376"/>
    </row>
    <row r="103" spans="1:17" ht="43.5" customHeight="1" x14ac:dyDescent="0.25">
      <c r="A103" s="110" t="s">
        <v>725</v>
      </c>
      <c r="B103" s="810"/>
      <c r="C103" s="812" t="str">
        <f>IF('Mapa final'!E106="","",'Mapa final'!E106)</f>
        <v/>
      </c>
      <c r="D103" s="814"/>
      <c r="E103" s="812" t="str">
        <f>IF('Mapa final'!D106="","",'Mapa final'!D106)</f>
        <v/>
      </c>
      <c r="F103" s="817" t="str">
        <f>IF('Mapa final'!H106="","",'Mapa final'!H106)</f>
        <v/>
      </c>
      <c r="G103" s="817" t="str">
        <f>IF('Mapa final'!L106="","",'Mapa final'!L106)</f>
        <v/>
      </c>
      <c r="H103" s="821"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77" t="str">
        <f>IF('Mapa final'!Y106="","",'Mapa final'!Y106)</f>
        <v/>
      </c>
      <c r="J103" s="377" t="str">
        <f>IF('Mapa final'!AA106="","",'Mapa final'!AA106)</f>
        <v/>
      </c>
      <c r="K103" s="377" t="str">
        <f t="shared" si="1"/>
        <v/>
      </c>
      <c r="L103" s="377" t="str">
        <f>IF('Mapa final'!AD106="","",'Mapa final'!AD106)</f>
        <v/>
      </c>
      <c r="M103" s="321" t="str">
        <f>IF('Mapa final'!P106="","",'Mapa final'!P106)</f>
        <v/>
      </c>
      <c r="N103" s="375"/>
      <c r="O103" s="375"/>
      <c r="P103" s="375"/>
      <c r="Q103" s="376"/>
    </row>
    <row r="104" spans="1:17" ht="43.5" customHeight="1" x14ac:dyDescent="0.25">
      <c r="A104" s="110" t="s">
        <v>726</v>
      </c>
      <c r="B104" s="811"/>
      <c r="C104" s="813"/>
      <c r="D104" s="815"/>
      <c r="E104" s="813"/>
      <c r="F104" s="817"/>
      <c r="G104" s="817"/>
      <c r="H104" s="821"/>
      <c r="I104" s="377" t="str">
        <f>IF('Mapa final'!Y107="","",'Mapa final'!Y107)</f>
        <v/>
      </c>
      <c r="J104" s="377" t="str">
        <f>IF('Mapa final'!AA107="","",'Mapa final'!AA107)</f>
        <v/>
      </c>
      <c r="K104" s="377" t="str">
        <f t="shared" si="1"/>
        <v/>
      </c>
      <c r="L104" s="377" t="str">
        <f>IF('Mapa final'!AD107="","",'Mapa final'!AD107)</f>
        <v/>
      </c>
      <c r="M104" s="321" t="str">
        <f>IF('Mapa final'!P107="","",'Mapa final'!P107)</f>
        <v/>
      </c>
      <c r="N104" s="375"/>
      <c r="O104" s="375"/>
      <c r="P104" s="375"/>
      <c r="Q104" s="376"/>
    </row>
    <row r="105" spans="1:17" ht="43.5" customHeight="1" x14ac:dyDescent="0.25">
      <c r="A105" s="110" t="s">
        <v>727</v>
      </c>
      <c r="B105" s="811"/>
      <c r="C105" s="813"/>
      <c r="D105" s="815"/>
      <c r="E105" s="813"/>
      <c r="F105" s="817"/>
      <c r="G105" s="817"/>
      <c r="H105" s="821"/>
      <c r="I105" s="377" t="str">
        <f>IF('Mapa final'!Y108="","",'Mapa final'!Y108)</f>
        <v/>
      </c>
      <c r="J105" s="377" t="str">
        <f>IF('Mapa final'!AA108="","",'Mapa final'!AA108)</f>
        <v/>
      </c>
      <c r="K105" s="377" t="str">
        <f t="shared" si="1"/>
        <v/>
      </c>
      <c r="L105" s="377" t="str">
        <f>IF('Mapa final'!AD108="","",'Mapa final'!AD108)</f>
        <v/>
      </c>
      <c r="M105" s="321" t="str">
        <f>IF('Mapa final'!P108="","",'Mapa final'!P108)</f>
        <v/>
      </c>
      <c r="N105" s="375"/>
      <c r="O105" s="375"/>
      <c r="P105" s="375"/>
      <c r="Q105" s="376"/>
    </row>
    <row r="106" spans="1:17" ht="43.5" customHeight="1" x14ac:dyDescent="0.25">
      <c r="A106" s="110" t="s">
        <v>728</v>
      </c>
      <c r="B106" s="811"/>
      <c r="C106" s="813"/>
      <c r="D106" s="815"/>
      <c r="E106" s="813"/>
      <c r="F106" s="817"/>
      <c r="G106" s="817"/>
      <c r="H106" s="821"/>
      <c r="I106" s="377" t="str">
        <f>IF('Mapa final'!Y109="","",'Mapa final'!Y109)</f>
        <v/>
      </c>
      <c r="J106" s="377" t="str">
        <f>IF('Mapa final'!AA109="","",'Mapa final'!AA109)</f>
        <v/>
      </c>
      <c r="K106" s="377" t="str">
        <f t="shared" si="1"/>
        <v/>
      </c>
      <c r="L106" s="377" t="str">
        <f>IF('Mapa final'!AD109="","",'Mapa final'!AD109)</f>
        <v/>
      </c>
      <c r="M106" s="321" t="str">
        <f>IF('Mapa final'!P109="","",'Mapa final'!P109)</f>
        <v/>
      </c>
      <c r="N106" s="375"/>
      <c r="O106" s="375"/>
      <c r="P106" s="375"/>
      <c r="Q106" s="376"/>
    </row>
    <row r="107" spans="1:17" ht="43.5" customHeight="1" x14ac:dyDescent="0.25">
      <c r="A107" s="110" t="s">
        <v>729</v>
      </c>
      <c r="B107" s="811"/>
      <c r="C107" s="813"/>
      <c r="D107" s="815"/>
      <c r="E107" s="813"/>
      <c r="F107" s="817"/>
      <c r="G107" s="817"/>
      <c r="H107" s="821"/>
      <c r="I107" s="377" t="str">
        <f>IF('Mapa final'!Y110="","",'Mapa final'!Y110)</f>
        <v/>
      </c>
      <c r="J107" s="377" t="str">
        <f>IF('Mapa final'!AA110="","",'Mapa final'!AA110)</f>
        <v/>
      </c>
      <c r="K107" s="377" t="str">
        <f t="shared" si="1"/>
        <v/>
      </c>
      <c r="L107" s="377" t="str">
        <f>IF('Mapa final'!AD110="","",'Mapa final'!AD110)</f>
        <v/>
      </c>
      <c r="M107" s="321" t="str">
        <f>IF('Mapa final'!P110="","",'Mapa final'!P110)</f>
        <v/>
      </c>
      <c r="N107" s="375"/>
      <c r="O107" s="375"/>
      <c r="P107" s="375"/>
      <c r="Q107" s="376"/>
    </row>
    <row r="108" spans="1:17" ht="43.5" customHeight="1" x14ac:dyDescent="0.25">
      <c r="A108" s="110" t="s">
        <v>730</v>
      </c>
      <c r="B108" s="811"/>
      <c r="C108" s="813"/>
      <c r="D108" s="815"/>
      <c r="E108" s="813"/>
      <c r="F108" s="817"/>
      <c r="G108" s="817"/>
      <c r="H108" s="821"/>
      <c r="I108" s="377" t="str">
        <f>IF('Mapa final'!Y111="","",'Mapa final'!Y111)</f>
        <v/>
      </c>
      <c r="J108" s="377" t="str">
        <f>IF('Mapa final'!AA111="","",'Mapa final'!AA111)</f>
        <v/>
      </c>
      <c r="K108" s="377" t="str">
        <f t="shared" si="1"/>
        <v/>
      </c>
      <c r="L108" s="377" t="str">
        <f>IF('Mapa final'!AD111="","",'Mapa final'!AD111)</f>
        <v/>
      </c>
      <c r="M108" s="321" t="str">
        <f>IF('Mapa final'!P111="","",'Mapa final'!P111)</f>
        <v/>
      </c>
      <c r="N108" s="375"/>
      <c r="O108" s="375"/>
      <c r="P108" s="375"/>
      <c r="Q108" s="376"/>
    </row>
    <row r="109" spans="1:17" ht="43.5" customHeight="1" x14ac:dyDescent="0.25">
      <c r="A109" s="110" t="s">
        <v>731</v>
      </c>
      <c r="B109" s="810"/>
      <c r="C109" s="812" t="str">
        <f>IF('Mapa final'!E112="","",'Mapa final'!E112)</f>
        <v/>
      </c>
      <c r="D109" s="814"/>
      <c r="E109" s="812" t="str">
        <f>IF('Mapa final'!D112="","",'Mapa final'!D112)</f>
        <v/>
      </c>
      <c r="F109" s="817" t="str">
        <f>IF('Mapa final'!H112="","",'Mapa final'!H112)</f>
        <v/>
      </c>
      <c r="G109" s="817" t="str">
        <f>IF('Mapa final'!L112="","",'Mapa final'!L112)</f>
        <v/>
      </c>
      <c r="H109" s="821"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77" t="str">
        <f>IF('Mapa final'!Y112="","",'Mapa final'!Y112)</f>
        <v/>
      </c>
      <c r="J109" s="377" t="str">
        <f>IF('Mapa final'!AA112="","",'Mapa final'!AA112)</f>
        <v/>
      </c>
      <c r="K109" s="377" t="str">
        <f t="shared" si="1"/>
        <v/>
      </c>
      <c r="L109" s="377" t="str">
        <f>IF('Mapa final'!AD112="","",'Mapa final'!AD112)</f>
        <v/>
      </c>
      <c r="M109" s="321" t="str">
        <f>IF('Mapa final'!P112="","",'Mapa final'!P112)</f>
        <v/>
      </c>
      <c r="N109" s="375"/>
      <c r="O109" s="375"/>
      <c r="P109" s="375"/>
      <c r="Q109" s="376"/>
    </row>
    <row r="110" spans="1:17" ht="43.5" customHeight="1" x14ac:dyDescent="0.25">
      <c r="A110" s="110" t="s">
        <v>732</v>
      </c>
      <c r="B110" s="811"/>
      <c r="C110" s="813"/>
      <c r="D110" s="815"/>
      <c r="E110" s="813"/>
      <c r="F110" s="817"/>
      <c r="G110" s="817"/>
      <c r="H110" s="821"/>
      <c r="I110" s="377" t="str">
        <f>IF('Mapa final'!Y113="","",'Mapa final'!Y113)</f>
        <v/>
      </c>
      <c r="J110" s="377" t="str">
        <f>IF('Mapa final'!AA113="","",'Mapa final'!AA113)</f>
        <v/>
      </c>
      <c r="K110" s="377" t="str">
        <f t="shared" si="1"/>
        <v/>
      </c>
      <c r="L110" s="377" t="str">
        <f>IF('Mapa final'!AD113="","",'Mapa final'!AD113)</f>
        <v/>
      </c>
      <c r="M110" s="321" t="str">
        <f>IF('Mapa final'!P113="","",'Mapa final'!P113)</f>
        <v/>
      </c>
      <c r="N110" s="375"/>
      <c r="O110" s="375"/>
      <c r="P110" s="375"/>
      <c r="Q110" s="376"/>
    </row>
    <row r="111" spans="1:17" ht="43.5" customHeight="1" x14ac:dyDescent="0.25">
      <c r="A111" s="110" t="s">
        <v>733</v>
      </c>
      <c r="B111" s="811"/>
      <c r="C111" s="813"/>
      <c r="D111" s="815"/>
      <c r="E111" s="813"/>
      <c r="F111" s="817"/>
      <c r="G111" s="817"/>
      <c r="H111" s="821"/>
      <c r="I111" s="377" t="str">
        <f>IF('Mapa final'!Y114="","",'Mapa final'!Y114)</f>
        <v/>
      </c>
      <c r="J111" s="377" t="str">
        <f>IF('Mapa final'!AA114="","",'Mapa final'!AA114)</f>
        <v/>
      </c>
      <c r="K111" s="377" t="str">
        <f t="shared" si="1"/>
        <v/>
      </c>
      <c r="L111" s="377" t="str">
        <f>IF('Mapa final'!AD114="","",'Mapa final'!AD114)</f>
        <v/>
      </c>
      <c r="M111" s="321" t="str">
        <f>IF('Mapa final'!P114="","",'Mapa final'!P114)</f>
        <v/>
      </c>
      <c r="N111" s="375"/>
      <c r="O111" s="375"/>
      <c r="P111" s="375"/>
      <c r="Q111" s="376"/>
    </row>
    <row r="112" spans="1:17" ht="43.5" customHeight="1" x14ac:dyDescent="0.25">
      <c r="A112" s="110" t="s">
        <v>734</v>
      </c>
      <c r="B112" s="811"/>
      <c r="C112" s="813"/>
      <c r="D112" s="815"/>
      <c r="E112" s="813"/>
      <c r="F112" s="817"/>
      <c r="G112" s="817"/>
      <c r="H112" s="821"/>
      <c r="I112" s="377" t="str">
        <f>IF('Mapa final'!Y115="","",'Mapa final'!Y115)</f>
        <v/>
      </c>
      <c r="J112" s="377" t="str">
        <f>IF('Mapa final'!AA115="","",'Mapa final'!AA115)</f>
        <v/>
      </c>
      <c r="K112" s="377" t="str">
        <f t="shared" si="1"/>
        <v/>
      </c>
      <c r="L112" s="377" t="str">
        <f>IF('Mapa final'!AD115="","",'Mapa final'!AD115)</f>
        <v/>
      </c>
      <c r="M112" s="321" t="str">
        <f>IF('Mapa final'!P115="","",'Mapa final'!P115)</f>
        <v/>
      </c>
      <c r="N112" s="375"/>
      <c r="O112" s="375"/>
      <c r="P112" s="375"/>
      <c r="Q112" s="376"/>
    </row>
    <row r="113" spans="1:17" ht="43.5" customHeight="1" x14ac:dyDescent="0.25">
      <c r="A113" s="110" t="s">
        <v>735</v>
      </c>
      <c r="B113" s="811"/>
      <c r="C113" s="813"/>
      <c r="D113" s="815"/>
      <c r="E113" s="813"/>
      <c r="F113" s="817"/>
      <c r="G113" s="817"/>
      <c r="H113" s="821"/>
      <c r="I113" s="377" t="str">
        <f>IF('Mapa final'!Y116="","",'Mapa final'!Y116)</f>
        <v/>
      </c>
      <c r="J113" s="377" t="str">
        <f>IF('Mapa final'!AA116="","",'Mapa final'!AA116)</f>
        <v/>
      </c>
      <c r="K113" s="377" t="str">
        <f t="shared" si="1"/>
        <v/>
      </c>
      <c r="L113" s="377" t="str">
        <f>IF('Mapa final'!AD116="","",'Mapa final'!AD116)</f>
        <v/>
      </c>
      <c r="M113" s="321" t="str">
        <f>IF('Mapa final'!P116="","",'Mapa final'!P116)</f>
        <v/>
      </c>
      <c r="N113" s="375"/>
      <c r="O113" s="375"/>
      <c r="P113" s="375"/>
      <c r="Q113" s="376"/>
    </row>
    <row r="114" spans="1:17" ht="43.5" customHeight="1" x14ac:dyDescent="0.25">
      <c r="A114" s="110" t="s">
        <v>736</v>
      </c>
      <c r="B114" s="811"/>
      <c r="C114" s="813"/>
      <c r="D114" s="815"/>
      <c r="E114" s="813"/>
      <c r="F114" s="817"/>
      <c r="G114" s="817"/>
      <c r="H114" s="821"/>
      <c r="I114" s="377" t="str">
        <f>IF('Mapa final'!Y117="","",'Mapa final'!Y117)</f>
        <v/>
      </c>
      <c r="J114" s="377" t="str">
        <f>IF('Mapa final'!AA117="","",'Mapa final'!AA117)</f>
        <v/>
      </c>
      <c r="K114" s="377" t="str">
        <f t="shared" si="1"/>
        <v/>
      </c>
      <c r="L114" s="377" t="str">
        <f>IF('Mapa final'!AD117="","",'Mapa final'!AD117)</f>
        <v/>
      </c>
      <c r="M114" s="321" t="str">
        <f>IF('Mapa final'!P117="","",'Mapa final'!P117)</f>
        <v/>
      </c>
      <c r="N114" s="375"/>
      <c r="O114" s="375"/>
      <c r="P114" s="375"/>
      <c r="Q114" s="376"/>
    </row>
    <row r="115" spans="1:17" ht="43.5" customHeight="1" x14ac:dyDescent="0.25">
      <c r="A115" s="110" t="s">
        <v>737</v>
      </c>
      <c r="B115" s="810"/>
      <c r="C115" s="812" t="str">
        <f>IF('Mapa final'!E118="","",'Mapa final'!E118)</f>
        <v/>
      </c>
      <c r="D115" s="814"/>
      <c r="E115" s="812" t="str">
        <f>IF('Mapa final'!D118="","",'Mapa final'!D118)</f>
        <v/>
      </c>
      <c r="F115" s="817" t="str">
        <f>IF('Mapa final'!H118="","",'Mapa final'!H118)</f>
        <v/>
      </c>
      <c r="G115" s="817" t="str">
        <f>IF('Mapa final'!L118="","",'Mapa final'!L118)</f>
        <v/>
      </c>
      <c r="H115" s="821"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77" t="str">
        <f>IF('Mapa final'!Y118="","",'Mapa final'!Y118)</f>
        <v/>
      </c>
      <c r="J115" s="377" t="str">
        <f>IF('Mapa final'!AA118="","",'Mapa final'!AA118)</f>
        <v/>
      </c>
      <c r="K115" s="377" t="str">
        <f t="shared" si="1"/>
        <v/>
      </c>
      <c r="L115" s="377" t="str">
        <f>IF('Mapa final'!AD118="","",'Mapa final'!AD118)</f>
        <v/>
      </c>
      <c r="M115" s="321" t="str">
        <f>IF('Mapa final'!P118="","",'Mapa final'!P118)</f>
        <v/>
      </c>
      <c r="N115" s="375"/>
      <c r="O115" s="375"/>
      <c r="P115" s="375"/>
      <c r="Q115" s="376"/>
    </row>
    <row r="116" spans="1:17" ht="43.5" customHeight="1" x14ac:dyDescent="0.25">
      <c r="A116" s="110" t="s">
        <v>738</v>
      </c>
      <c r="B116" s="811"/>
      <c r="C116" s="813"/>
      <c r="D116" s="815"/>
      <c r="E116" s="813"/>
      <c r="F116" s="817"/>
      <c r="G116" s="817"/>
      <c r="H116" s="821"/>
      <c r="I116" s="377" t="str">
        <f>IF('Mapa final'!Y119="","",'Mapa final'!Y119)</f>
        <v/>
      </c>
      <c r="J116" s="377" t="str">
        <f>IF('Mapa final'!AA119="","",'Mapa final'!AA119)</f>
        <v/>
      </c>
      <c r="K116" s="377" t="str">
        <f t="shared" si="1"/>
        <v/>
      </c>
      <c r="L116" s="377" t="str">
        <f>IF('Mapa final'!AD119="","",'Mapa final'!AD119)</f>
        <v/>
      </c>
      <c r="M116" s="321" t="str">
        <f>IF('Mapa final'!P119="","",'Mapa final'!P119)</f>
        <v/>
      </c>
      <c r="N116" s="375"/>
      <c r="O116" s="375"/>
      <c r="P116" s="375"/>
      <c r="Q116" s="376"/>
    </row>
    <row r="117" spans="1:17" ht="43.5" customHeight="1" x14ac:dyDescent="0.25">
      <c r="A117" s="110" t="s">
        <v>739</v>
      </c>
      <c r="B117" s="811"/>
      <c r="C117" s="813"/>
      <c r="D117" s="815"/>
      <c r="E117" s="813"/>
      <c r="F117" s="817"/>
      <c r="G117" s="817"/>
      <c r="H117" s="821"/>
      <c r="I117" s="377" t="str">
        <f>IF('Mapa final'!Y120="","",'Mapa final'!Y120)</f>
        <v/>
      </c>
      <c r="J117" s="377" t="str">
        <f>IF('Mapa final'!AA120="","",'Mapa final'!AA120)</f>
        <v/>
      </c>
      <c r="K117" s="377" t="str">
        <f t="shared" si="1"/>
        <v/>
      </c>
      <c r="L117" s="377" t="str">
        <f>IF('Mapa final'!AD120="","",'Mapa final'!AD120)</f>
        <v/>
      </c>
      <c r="M117" s="321" t="str">
        <f>IF('Mapa final'!P120="","",'Mapa final'!P120)</f>
        <v/>
      </c>
      <c r="N117" s="375"/>
      <c r="O117" s="375"/>
      <c r="P117" s="375"/>
      <c r="Q117" s="376"/>
    </row>
    <row r="118" spans="1:17" ht="43.5" customHeight="1" x14ac:dyDescent="0.25">
      <c r="A118" s="110" t="s">
        <v>740</v>
      </c>
      <c r="B118" s="811"/>
      <c r="C118" s="813"/>
      <c r="D118" s="815"/>
      <c r="E118" s="813"/>
      <c r="F118" s="817"/>
      <c r="G118" s="817"/>
      <c r="H118" s="821"/>
      <c r="I118" s="377" t="str">
        <f>IF('Mapa final'!Y121="","",'Mapa final'!Y121)</f>
        <v/>
      </c>
      <c r="J118" s="377" t="str">
        <f>IF('Mapa final'!AA121="","",'Mapa final'!AA121)</f>
        <v/>
      </c>
      <c r="K118" s="377" t="str">
        <f t="shared" si="1"/>
        <v/>
      </c>
      <c r="L118" s="377" t="str">
        <f>IF('Mapa final'!AD121="","",'Mapa final'!AD121)</f>
        <v/>
      </c>
      <c r="M118" s="321" t="str">
        <f>IF('Mapa final'!P121="","",'Mapa final'!P121)</f>
        <v/>
      </c>
      <c r="N118" s="375"/>
      <c r="O118" s="375"/>
      <c r="P118" s="375"/>
      <c r="Q118" s="376"/>
    </row>
    <row r="119" spans="1:17" ht="43.5" customHeight="1" x14ac:dyDescent="0.25">
      <c r="A119" s="110" t="s">
        <v>741</v>
      </c>
      <c r="B119" s="811"/>
      <c r="C119" s="813"/>
      <c r="D119" s="815"/>
      <c r="E119" s="813"/>
      <c r="F119" s="817"/>
      <c r="G119" s="817"/>
      <c r="H119" s="821"/>
      <c r="I119" s="377" t="str">
        <f>IF('Mapa final'!Y122="","",'Mapa final'!Y122)</f>
        <v/>
      </c>
      <c r="J119" s="377" t="str">
        <f>IF('Mapa final'!AA122="","",'Mapa final'!AA122)</f>
        <v/>
      </c>
      <c r="K119" s="377" t="str">
        <f t="shared" si="1"/>
        <v/>
      </c>
      <c r="L119" s="377" t="str">
        <f>IF('Mapa final'!AD122="","",'Mapa final'!AD122)</f>
        <v/>
      </c>
      <c r="M119" s="321" t="str">
        <f>IF('Mapa final'!P122="","",'Mapa final'!P122)</f>
        <v/>
      </c>
      <c r="N119" s="375"/>
      <c r="O119" s="375"/>
      <c r="P119" s="375"/>
      <c r="Q119" s="376"/>
    </row>
    <row r="120" spans="1:17" ht="43.5" customHeight="1" x14ac:dyDescent="0.25">
      <c r="A120" s="110" t="s">
        <v>742</v>
      </c>
      <c r="B120" s="811"/>
      <c r="C120" s="813"/>
      <c r="D120" s="815"/>
      <c r="E120" s="813"/>
      <c r="F120" s="817"/>
      <c r="G120" s="817"/>
      <c r="H120" s="821"/>
      <c r="I120" s="377" t="str">
        <f>IF('Mapa final'!Y123="","",'Mapa final'!Y123)</f>
        <v/>
      </c>
      <c r="J120" s="377" t="str">
        <f>IF('Mapa final'!AA123="","",'Mapa final'!AA123)</f>
        <v/>
      </c>
      <c r="K120" s="377" t="str">
        <f t="shared" si="1"/>
        <v/>
      </c>
      <c r="L120" s="377" t="str">
        <f>IF('Mapa final'!AD123="","",'Mapa final'!AD123)</f>
        <v/>
      </c>
      <c r="M120" s="321" t="str">
        <f>IF('Mapa final'!P123="","",'Mapa final'!P123)</f>
        <v/>
      </c>
      <c r="N120" s="375"/>
      <c r="O120" s="375"/>
      <c r="P120" s="375"/>
      <c r="Q120" s="376"/>
    </row>
    <row r="121" spans="1:17" ht="43.5" customHeight="1" x14ac:dyDescent="0.25">
      <c r="A121" s="110" t="s">
        <v>743</v>
      </c>
      <c r="B121" s="810"/>
      <c r="C121" s="812" t="str">
        <f>IF('Mapa final'!E124="","",'Mapa final'!E124)</f>
        <v/>
      </c>
      <c r="D121" s="814"/>
      <c r="E121" s="812" t="str">
        <f>IF('Mapa final'!D124="","",'Mapa final'!D124)</f>
        <v/>
      </c>
      <c r="F121" s="817" t="str">
        <f>IF('Mapa final'!H124="","",'Mapa final'!H124)</f>
        <v/>
      </c>
      <c r="G121" s="817" t="str">
        <f>IF('Mapa final'!L124="","",'Mapa final'!L124)</f>
        <v/>
      </c>
      <c r="H121" s="821"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77" t="str">
        <f>IF('Mapa final'!Y124="","",'Mapa final'!Y124)</f>
        <v/>
      </c>
      <c r="J121" s="377" t="str">
        <f>IF('Mapa final'!AA124="","",'Mapa final'!AA124)</f>
        <v/>
      </c>
      <c r="K121" s="377" t="str">
        <f t="shared" si="1"/>
        <v/>
      </c>
      <c r="L121" s="377" t="str">
        <f>IF('Mapa final'!AD124="","",'Mapa final'!AD124)</f>
        <v/>
      </c>
      <c r="M121" s="321" t="str">
        <f>IF('Mapa final'!P124="","",'Mapa final'!P124)</f>
        <v/>
      </c>
      <c r="N121" s="375"/>
      <c r="O121" s="375"/>
      <c r="P121" s="375"/>
      <c r="Q121" s="376"/>
    </row>
    <row r="122" spans="1:17" ht="43.5" customHeight="1" x14ac:dyDescent="0.25">
      <c r="A122" s="110" t="s">
        <v>744</v>
      </c>
      <c r="B122" s="811"/>
      <c r="C122" s="813"/>
      <c r="D122" s="815"/>
      <c r="E122" s="813"/>
      <c r="F122" s="817"/>
      <c r="G122" s="817"/>
      <c r="H122" s="821"/>
      <c r="I122" s="377" t="str">
        <f>IF('Mapa final'!Y125="","",'Mapa final'!Y125)</f>
        <v/>
      </c>
      <c r="J122" s="377" t="str">
        <f>IF('Mapa final'!AA125="","",'Mapa final'!AA125)</f>
        <v/>
      </c>
      <c r="K122" s="377" t="str">
        <f t="shared" si="1"/>
        <v/>
      </c>
      <c r="L122" s="377" t="str">
        <f>IF('Mapa final'!AD125="","",'Mapa final'!AD125)</f>
        <v/>
      </c>
      <c r="M122" s="321" t="str">
        <f>IF('Mapa final'!P125="","",'Mapa final'!P125)</f>
        <v/>
      </c>
      <c r="N122" s="375"/>
      <c r="O122" s="375"/>
      <c r="P122" s="375"/>
      <c r="Q122" s="376"/>
    </row>
    <row r="123" spans="1:17" ht="43.5" customHeight="1" x14ac:dyDescent="0.25">
      <c r="A123" s="110" t="s">
        <v>745</v>
      </c>
      <c r="B123" s="811"/>
      <c r="C123" s="813"/>
      <c r="D123" s="815"/>
      <c r="E123" s="813"/>
      <c r="F123" s="817"/>
      <c r="G123" s="817"/>
      <c r="H123" s="821"/>
      <c r="I123" s="377" t="str">
        <f>IF('Mapa final'!Y126="","",'Mapa final'!Y126)</f>
        <v/>
      </c>
      <c r="J123" s="377" t="str">
        <f>IF('Mapa final'!AA126="","",'Mapa final'!AA126)</f>
        <v/>
      </c>
      <c r="K123" s="377" t="str">
        <f t="shared" si="1"/>
        <v/>
      </c>
      <c r="L123" s="377" t="str">
        <f>IF('Mapa final'!AD126="","",'Mapa final'!AD126)</f>
        <v/>
      </c>
      <c r="M123" s="321" t="str">
        <f>IF('Mapa final'!P126="","",'Mapa final'!P126)</f>
        <v/>
      </c>
      <c r="N123" s="375"/>
      <c r="O123" s="375"/>
      <c r="P123" s="375"/>
      <c r="Q123" s="376"/>
    </row>
    <row r="124" spans="1:17" ht="43.5" customHeight="1" x14ac:dyDescent="0.25">
      <c r="A124" s="110" t="s">
        <v>746</v>
      </c>
      <c r="B124" s="811"/>
      <c r="C124" s="813"/>
      <c r="D124" s="815"/>
      <c r="E124" s="813"/>
      <c r="F124" s="817"/>
      <c r="G124" s="817"/>
      <c r="H124" s="821"/>
      <c r="I124" s="377" t="str">
        <f>IF('Mapa final'!Y127="","",'Mapa final'!Y127)</f>
        <v/>
      </c>
      <c r="J124" s="377" t="str">
        <f>IF('Mapa final'!AA127="","",'Mapa final'!AA127)</f>
        <v/>
      </c>
      <c r="K124" s="377" t="str">
        <f t="shared" si="1"/>
        <v/>
      </c>
      <c r="L124" s="377" t="str">
        <f>IF('Mapa final'!AD127="","",'Mapa final'!AD127)</f>
        <v/>
      </c>
      <c r="M124" s="321" t="str">
        <f>IF('Mapa final'!P127="","",'Mapa final'!P127)</f>
        <v/>
      </c>
      <c r="N124" s="375"/>
      <c r="O124" s="375"/>
      <c r="P124" s="375"/>
      <c r="Q124" s="376"/>
    </row>
    <row r="125" spans="1:17" ht="43.5" customHeight="1" x14ac:dyDescent="0.25">
      <c r="A125" s="110" t="s">
        <v>747</v>
      </c>
      <c r="B125" s="811"/>
      <c r="C125" s="813"/>
      <c r="D125" s="815"/>
      <c r="E125" s="813"/>
      <c r="F125" s="817"/>
      <c r="G125" s="817"/>
      <c r="H125" s="821"/>
      <c r="I125" s="377" t="str">
        <f>IF('Mapa final'!Y128="","",'Mapa final'!Y128)</f>
        <v/>
      </c>
      <c r="J125" s="377" t="str">
        <f>IF('Mapa final'!AA128="","",'Mapa final'!AA128)</f>
        <v/>
      </c>
      <c r="K125" s="377" t="str">
        <f t="shared" si="1"/>
        <v/>
      </c>
      <c r="L125" s="377" t="str">
        <f>IF('Mapa final'!AD128="","",'Mapa final'!AD128)</f>
        <v/>
      </c>
      <c r="M125" s="321" t="str">
        <f>IF('Mapa final'!P128="","",'Mapa final'!P128)</f>
        <v/>
      </c>
      <c r="N125" s="375"/>
      <c r="O125" s="375"/>
      <c r="P125" s="375"/>
      <c r="Q125" s="376"/>
    </row>
    <row r="126" spans="1:17" ht="43.5" customHeight="1" x14ac:dyDescent="0.25">
      <c r="A126" s="110" t="s">
        <v>748</v>
      </c>
      <c r="B126" s="811"/>
      <c r="C126" s="813"/>
      <c r="D126" s="815"/>
      <c r="E126" s="813"/>
      <c r="F126" s="817"/>
      <c r="G126" s="817"/>
      <c r="H126" s="821"/>
      <c r="I126" s="377" t="str">
        <f>IF('Mapa final'!Y129="","",'Mapa final'!Y129)</f>
        <v/>
      </c>
      <c r="J126" s="377" t="str">
        <f>IF('Mapa final'!AA129="","",'Mapa final'!AA129)</f>
        <v/>
      </c>
      <c r="K126" s="377" t="str">
        <f t="shared" si="1"/>
        <v/>
      </c>
      <c r="L126" s="377" t="str">
        <f>IF('Mapa final'!AD129="","",'Mapa final'!AD129)</f>
        <v/>
      </c>
      <c r="M126" s="321" t="str">
        <f>IF('Mapa final'!P129="","",'Mapa final'!P129)</f>
        <v/>
      </c>
      <c r="N126" s="375"/>
      <c r="O126" s="375"/>
      <c r="P126" s="375"/>
      <c r="Q126" s="376"/>
    </row>
    <row r="127" spans="1:17" ht="43.5" customHeight="1" x14ac:dyDescent="0.25">
      <c r="A127" s="110" t="s">
        <v>749</v>
      </c>
      <c r="B127" s="810"/>
      <c r="C127" s="812" t="str">
        <f>IF('Mapa final'!E130="","",'Mapa final'!E130)</f>
        <v/>
      </c>
      <c r="D127" s="814"/>
      <c r="E127" s="812" t="str">
        <f>IF('Mapa final'!D130="","",'Mapa final'!D130)</f>
        <v/>
      </c>
      <c r="F127" s="817" t="str">
        <f>IF('Mapa final'!H130="","",'Mapa final'!H130)</f>
        <v/>
      </c>
      <c r="G127" s="817" t="str">
        <f>IF('Mapa final'!L130="","",'Mapa final'!L130)</f>
        <v/>
      </c>
      <c r="H127" s="821"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77" t="str">
        <f>IF('Mapa final'!Y130="","",'Mapa final'!Y130)</f>
        <v/>
      </c>
      <c r="J127" s="377" t="str">
        <f>IF('Mapa final'!AA130="","",'Mapa final'!AA130)</f>
        <v/>
      </c>
      <c r="K127" s="377" t="str">
        <f t="shared" si="1"/>
        <v/>
      </c>
      <c r="L127" s="377" t="str">
        <f>IF('Mapa final'!AD130="","",'Mapa final'!AD130)</f>
        <v/>
      </c>
      <c r="M127" s="321" t="str">
        <f>IF('Mapa final'!P130="","",'Mapa final'!P130)</f>
        <v/>
      </c>
      <c r="N127" s="375"/>
      <c r="O127" s="375"/>
      <c r="P127" s="375"/>
      <c r="Q127" s="376"/>
    </row>
    <row r="128" spans="1:17" ht="43.5" customHeight="1" x14ac:dyDescent="0.25">
      <c r="A128" s="110" t="s">
        <v>750</v>
      </c>
      <c r="B128" s="811"/>
      <c r="C128" s="813"/>
      <c r="D128" s="815"/>
      <c r="E128" s="813"/>
      <c r="F128" s="817"/>
      <c r="G128" s="817"/>
      <c r="H128" s="821"/>
      <c r="I128" s="377" t="str">
        <f>IF('Mapa final'!Y131="","",'Mapa final'!Y131)</f>
        <v/>
      </c>
      <c r="J128" s="377" t="str">
        <f>IF('Mapa final'!AA131="","",'Mapa final'!AA131)</f>
        <v/>
      </c>
      <c r="K128" s="377" t="str">
        <f t="shared" si="1"/>
        <v/>
      </c>
      <c r="L128" s="377" t="str">
        <f>IF('Mapa final'!AD131="","",'Mapa final'!AD131)</f>
        <v/>
      </c>
      <c r="M128" s="321" t="str">
        <f>IF('Mapa final'!P131="","",'Mapa final'!P131)</f>
        <v/>
      </c>
      <c r="N128" s="375"/>
      <c r="O128" s="375"/>
      <c r="P128" s="375"/>
      <c r="Q128" s="376"/>
    </row>
    <row r="129" spans="1:17" ht="43.5" customHeight="1" x14ac:dyDescent="0.25">
      <c r="A129" s="110" t="s">
        <v>751</v>
      </c>
      <c r="B129" s="811"/>
      <c r="C129" s="813"/>
      <c r="D129" s="815"/>
      <c r="E129" s="813"/>
      <c r="F129" s="817"/>
      <c r="G129" s="817"/>
      <c r="H129" s="821"/>
      <c r="I129" s="377" t="str">
        <f>IF('Mapa final'!Y132="","",'Mapa final'!Y132)</f>
        <v/>
      </c>
      <c r="J129" s="377" t="str">
        <f>IF('Mapa final'!AA132="","",'Mapa final'!AA132)</f>
        <v/>
      </c>
      <c r="K129" s="377" t="str">
        <f t="shared" si="1"/>
        <v/>
      </c>
      <c r="L129" s="377" t="str">
        <f>IF('Mapa final'!AD132="","",'Mapa final'!AD132)</f>
        <v/>
      </c>
      <c r="M129" s="321" t="str">
        <f>IF('Mapa final'!P132="","",'Mapa final'!P132)</f>
        <v/>
      </c>
      <c r="N129" s="375"/>
      <c r="O129" s="375"/>
      <c r="P129" s="375"/>
      <c r="Q129" s="376"/>
    </row>
    <row r="130" spans="1:17" ht="43.5" customHeight="1" x14ac:dyDescent="0.25">
      <c r="A130" s="110" t="s">
        <v>752</v>
      </c>
      <c r="B130" s="811"/>
      <c r="C130" s="813"/>
      <c r="D130" s="815"/>
      <c r="E130" s="813"/>
      <c r="F130" s="817"/>
      <c r="G130" s="817"/>
      <c r="H130" s="821"/>
      <c r="I130" s="377" t="str">
        <f>IF('Mapa final'!Y133="","",'Mapa final'!Y133)</f>
        <v/>
      </c>
      <c r="J130" s="377" t="str">
        <f>IF('Mapa final'!AA133="","",'Mapa final'!AA133)</f>
        <v/>
      </c>
      <c r="K130" s="377" t="str">
        <f t="shared" si="1"/>
        <v/>
      </c>
      <c r="L130" s="377" t="str">
        <f>IF('Mapa final'!AD133="","",'Mapa final'!AD133)</f>
        <v/>
      </c>
      <c r="M130" s="321" t="str">
        <f>IF('Mapa final'!P133="","",'Mapa final'!P133)</f>
        <v/>
      </c>
      <c r="N130" s="375"/>
      <c r="O130" s="375"/>
      <c r="P130" s="375"/>
      <c r="Q130" s="376"/>
    </row>
    <row r="131" spans="1:17" ht="43.5" customHeight="1" x14ac:dyDescent="0.25">
      <c r="A131" s="110" t="s">
        <v>753</v>
      </c>
      <c r="B131" s="811"/>
      <c r="C131" s="813"/>
      <c r="D131" s="815"/>
      <c r="E131" s="813"/>
      <c r="F131" s="817"/>
      <c r="G131" s="817"/>
      <c r="H131" s="821"/>
      <c r="I131" s="377" t="str">
        <f>IF('Mapa final'!Y134="","",'Mapa final'!Y134)</f>
        <v/>
      </c>
      <c r="J131" s="377" t="str">
        <f>IF('Mapa final'!AA134="","",'Mapa final'!AA134)</f>
        <v/>
      </c>
      <c r="K131" s="377" t="str">
        <f t="shared" si="1"/>
        <v/>
      </c>
      <c r="L131" s="377" t="str">
        <f>IF('Mapa final'!AD134="","",'Mapa final'!AD134)</f>
        <v/>
      </c>
      <c r="M131" s="321" t="str">
        <f>IF('Mapa final'!P134="","",'Mapa final'!P134)</f>
        <v/>
      </c>
      <c r="N131" s="375"/>
      <c r="O131" s="375"/>
      <c r="P131" s="375"/>
      <c r="Q131" s="376"/>
    </row>
    <row r="132" spans="1:17" ht="43.5" customHeight="1" x14ac:dyDescent="0.25">
      <c r="A132" s="110" t="s">
        <v>754</v>
      </c>
      <c r="B132" s="811"/>
      <c r="C132" s="813"/>
      <c r="D132" s="815"/>
      <c r="E132" s="813"/>
      <c r="F132" s="817"/>
      <c r="G132" s="817"/>
      <c r="H132" s="821"/>
      <c r="I132" s="377" t="str">
        <f>IF('Mapa final'!Y135="","",'Mapa final'!Y135)</f>
        <v/>
      </c>
      <c r="J132" s="377" t="str">
        <f>IF('Mapa final'!AA135="","",'Mapa final'!AA135)</f>
        <v/>
      </c>
      <c r="K132" s="377" t="str">
        <f t="shared" si="1"/>
        <v/>
      </c>
      <c r="L132" s="377" t="str">
        <f>IF('Mapa final'!AD135="","",'Mapa final'!AD135)</f>
        <v/>
      </c>
      <c r="M132" s="321" t="str">
        <f>IF('Mapa final'!P135="","",'Mapa final'!P135)</f>
        <v/>
      </c>
      <c r="N132" s="375"/>
      <c r="O132" s="375"/>
      <c r="P132" s="375"/>
      <c r="Q132" s="376"/>
    </row>
    <row r="133" spans="1:17" ht="43.5" customHeight="1" x14ac:dyDescent="0.25">
      <c r="A133" s="110" t="s">
        <v>755</v>
      </c>
      <c r="B133" s="810"/>
      <c r="C133" s="812" t="str">
        <f>IF('Mapa final'!E136="","",'Mapa final'!E136)</f>
        <v/>
      </c>
      <c r="D133" s="814"/>
      <c r="E133" s="812" t="str">
        <f>IF('Mapa final'!D136="","",'Mapa final'!D136)</f>
        <v/>
      </c>
      <c r="F133" s="817" t="str">
        <f>IF('Mapa final'!H136="","",'Mapa final'!H136)</f>
        <v/>
      </c>
      <c r="G133" s="817" t="str">
        <f>IF('Mapa final'!L136="","",'Mapa final'!L136)</f>
        <v/>
      </c>
      <c r="H133" s="821"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77" t="str">
        <f>IF('Mapa final'!Y136="","",'Mapa final'!Y136)</f>
        <v/>
      </c>
      <c r="J133" s="377" t="str">
        <f>IF('Mapa final'!AA136="","",'Mapa final'!AA136)</f>
        <v/>
      </c>
      <c r="K133" s="377" t="str">
        <f t="shared" si="1"/>
        <v/>
      </c>
      <c r="L133" s="377" t="str">
        <f>IF('Mapa final'!AD136="","",'Mapa final'!AD136)</f>
        <v/>
      </c>
      <c r="M133" s="321" t="str">
        <f>IF('Mapa final'!P136="","",'Mapa final'!P136)</f>
        <v/>
      </c>
      <c r="N133" s="375"/>
      <c r="O133" s="375"/>
      <c r="P133" s="375"/>
      <c r="Q133" s="376"/>
    </row>
    <row r="134" spans="1:17" ht="43.5" customHeight="1" x14ac:dyDescent="0.25">
      <c r="A134" s="110" t="s">
        <v>756</v>
      </c>
      <c r="B134" s="811"/>
      <c r="C134" s="813"/>
      <c r="D134" s="815"/>
      <c r="E134" s="813"/>
      <c r="F134" s="817"/>
      <c r="G134" s="817"/>
      <c r="H134" s="821"/>
      <c r="I134" s="377" t="str">
        <f>IF('Mapa final'!Y137="","",'Mapa final'!Y137)</f>
        <v/>
      </c>
      <c r="J134" s="377" t="str">
        <f>IF('Mapa final'!AA137="","",'Mapa final'!AA137)</f>
        <v/>
      </c>
      <c r="K134" s="377" t="str">
        <f t="shared" si="1"/>
        <v/>
      </c>
      <c r="L134" s="377" t="str">
        <f>IF('Mapa final'!AD137="","",'Mapa final'!AD137)</f>
        <v/>
      </c>
      <c r="M134" s="321" t="str">
        <f>IF('Mapa final'!P137="","",'Mapa final'!P137)</f>
        <v/>
      </c>
      <c r="N134" s="375"/>
      <c r="O134" s="375"/>
      <c r="P134" s="375"/>
      <c r="Q134" s="376"/>
    </row>
    <row r="135" spans="1:17" ht="43.5" customHeight="1" x14ac:dyDescent="0.25">
      <c r="A135" s="110" t="s">
        <v>757</v>
      </c>
      <c r="B135" s="811"/>
      <c r="C135" s="813"/>
      <c r="D135" s="815"/>
      <c r="E135" s="813"/>
      <c r="F135" s="817"/>
      <c r="G135" s="817"/>
      <c r="H135" s="821"/>
      <c r="I135" s="377" t="str">
        <f>IF('Mapa final'!Y138="","",'Mapa final'!Y138)</f>
        <v/>
      </c>
      <c r="J135" s="377" t="str">
        <f>IF('Mapa final'!AA138="","",'Mapa final'!AA138)</f>
        <v/>
      </c>
      <c r="K135" s="377" t="str">
        <f t="shared" si="1"/>
        <v/>
      </c>
      <c r="L135" s="377" t="str">
        <f>IF('Mapa final'!AD138="","",'Mapa final'!AD138)</f>
        <v/>
      </c>
      <c r="M135" s="321" t="str">
        <f>IF('Mapa final'!P138="","",'Mapa final'!P138)</f>
        <v/>
      </c>
      <c r="N135" s="375"/>
      <c r="O135" s="375"/>
      <c r="P135" s="375"/>
      <c r="Q135" s="376"/>
    </row>
    <row r="136" spans="1:17" ht="43.5" customHeight="1" x14ac:dyDescent="0.25">
      <c r="A136" s="110" t="s">
        <v>758</v>
      </c>
      <c r="B136" s="811"/>
      <c r="C136" s="813"/>
      <c r="D136" s="815"/>
      <c r="E136" s="813"/>
      <c r="F136" s="817"/>
      <c r="G136" s="817"/>
      <c r="H136" s="821"/>
      <c r="I136" s="377" t="str">
        <f>IF('Mapa final'!Y139="","",'Mapa final'!Y139)</f>
        <v/>
      </c>
      <c r="J136" s="377" t="str">
        <f>IF('Mapa final'!AA139="","",'Mapa final'!AA139)</f>
        <v/>
      </c>
      <c r="K136" s="377"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77" t="str">
        <f>IF('Mapa final'!AD139="","",'Mapa final'!AD139)</f>
        <v/>
      </c>
      <c r="M136" s="321" t="str">
        <f>IF('Mapa final'!P139="","",'Mapa final'!P139)</f>
        <v/>
      </c>
      <c r="N136" s="375"/>
      <c r="O136" s="375"/>
      <c r="P136" s="375"/>
      <c r="Q136" s="376"/>
    </row>
    <row r="137" spans="1:17" ht="43.5" customHeight="1" x14ac:dyDescent="0.25">
      <c r="A137" s="110" t="s">
        <v>759</v>
      </c>
      <c r="B137" s="811"/>
      <c r="C137" s="813"/>
      <c r="D137" s="815"/>
      <c r="E137" s="813"/>
      <c r="F137" s="817"/>
      <c r="G137" s="817"/>
      <c r="H137" s="821"/>
      <c r="I137" s="377" t="str">
        <f>IF('Mapa final'!Y140="","",'Mapa final'!Y140)</f>
        <v/>
      </c>
      <c r="J137" s="377" t="str">
        <f>IF('Mapa final'!AA140="","",'Mapa final'!AA140)</f>
        <v/>
      </c>
      <c r="K137" s="377" t="str">
        <f t="shared" si="2"/>
        <v/>
      </c>
      <c r="L137" s="377" t="str">
        <f>IF('Mapa final'!AD140="","",'Mapa final'!AD140)</f>
        <v/>
      </c>
      <c r="M137" s="321" t="str">
        <f>IF('Mapa final'!P140="","",'Mapa final'!P140)</f>
        <v/>
      </c>
      <c r="N137" s="375"/>
      <c r="O137" s="375"/>
      <c r="P137" s="375"/>
      <c r="Q137" s="376"/>
    </row>
    <row r="138" spans="1:17" ht="43.5" customHeight="1" x14ac:dyDescent="0.25">
      <c r="A138" s="110" t="s">
        <v>760</v>
      </c>
      <c r="B138" s="811"/>
      <c r="C138" s="813"/>
      <c r="D138" s="815"/>
      <c r="E138" s="813"/>
      <c r="F138" s="817"/>
      <c r="G138" s="817"/>
      <c r="H138" s="821"/>
      <c r="I138" s="377" t="str">
        <f>IF('Mapa final'!Y141="","",'Mapa final'!Y141)</f>
        <v/>
      </c>
      <c r="J138" s="377" t="str">
        <f>IF('Mapa final'!AA141="","",'Mapa final'!AA141)</f>
        <v/>
      </c>
      <c r="K138" s="377" t="str">
        <f t="shared" si="2"/>
        <v/>
      </c>
      <c r="L138" s="377" t="str">
        <f>IF('Mapa final'!AD141="","",'Mapa final'!AD141)</f>
        <v/>
      </c>
      <c r="M138" s="321" t="str">
        <f>IF('Mapa final'!P141="","",'Mapa final'!P141)</f>
        <v/>
      </c>
      <c r="N138" s="375"/>
      <c r="O138" s="375"/>
      <c r="P138" s="375"/>
      <c r="Q138" s="376"/>
    </row>
    <row r="139" spans="1:17" ht="43.5" customHeight="1" x14ac:dyDescent="0.25">
      <c r="A139" s="110" t="s">
        <v>761</v>
      </c>
      <c r="B139" s="810"/>
      <c r="C139" s="812" t="str">
        <f>IF('Mapa final'!E142="","",'Mapa final'!E142)</f>
        <v/>
      </c>
      <c r="D139" s="814"/>
      <c r="E139" s="812" t="str">
        <f>IF('Mapa final'!D142="","",'Mapa final'!D142)</f>
        <v/>
      </c>
      <c r="F139" s="817" t="str">
        <f>IF('Mapa final'!H142="","",'Mapa final'!H142)</f>
        <v/>
      </c>
      <c r="G139" s="817" t="str">
        <f>IF('Mapa final'!L142="","",'Mapa final'!L142)</f>
        <v/>
      </c>
      <c r="H139" s="821"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77" t="str">
        <f>IF('Mapa final'!Y142="","",'Mapa final'!Y142)</f>
        <v/>
      </c>
      <c r="J139" s="377" t="str">
        <f>IF('Mapa final'!AA142="","",'Mapa final'!AA142)</f>
        <v/>
      </c>
      <c r="K139" s="377" t="str">
        <f t="shared" si="2"/>
        <v/>
      </c>
      <c r="L139" s="377" t="str">
        <f>IF('Mapa final'!AD142="","",'Mapa final'!AD142)</f>
        <v/>
      </c>
      <c r="M139" s="321" t="str">
        <f>IF('Mapa final'!P142="","",'Mapa final'!P142)</f>
        <v/>
      </c>
      <c r="N139" s="375"/>
      <c r="O139" s="375"/>
      <c r="P139" s="375"/>
      <c r="Q139" s="376"/>
    </row>
    <row r="140" spans="1:17" ht="43.5" customHeight="1" x14ac:dyDescent="0.25">
      <c r="A140" s="110" t="s">
        <v>762</v>
      </c>
      <c r="B140" s="811"/>
      <c r="C140" s="813"/>
      <c r="D140" s="815"/>
      <c r="E140" s="813"/>
      <c r="F140" s="817"/>
      <c r="G140" s="817"/>
      <c r="H140" s="821"/>
      <c r="I140" s="377" t="str">
        <f>IF('Mapa final'!Y143="","",'Mapa final'!Y143)</f>
        <v/>
      </c>
      <c r="J140" s="377" t="str">
        <f>IF('Mapa final'!AA143="","",'Mapa final'!AA143)</f>
        <v/>
      </c>
      <c r="K140" s="377" t="str">
        <f t="shared" si="2"/>
        <v/>
      </c>
      <c r="L140" s="377" t="str">
        <f>IF('Mapa final'!AD143="","",'Mapa final'!AD143)</f>
        <v/>
      </c>
      <c r="M140" s="321" t="str">
        <f>IF('Mapa final'!P143="","",'Mapa final'!P143)</f>
        <v/>
      </c>
      <c r="N140" s="375"/>
      <c r="O140" s="375"/>
      <c r="P140" s="375"/>
      <c r="Q140" s="376"/>
    </row>
    <row r="141" spans="1:17" ht="43.5" customHeight="1" x14ac:dyDescent="0.25">
      <c r="A141" s="110" t="s">
        <v>763</v>
      </c>
      <c r="B141" s="811"/>
      <c r="C141" s="813"/>
      <c r="D141" s="815"/>
      <c r="E141" s="813"/>
      <c r="F141" s="817"/>
      <c r="G141" s="817"/>
      <c r="H141" s="821"/>
      <c r="I141" s="377" t="str">
        <f>IF('Mapa final'!Y144="","",'Mapa final'!Y144)</f>
        <v/>
      </c>
      <c r="J141" s="377" t="str">
        <f>IF('Mapa final'!AA144="","",'Mapa final'!AA144)</f>
        <v/>
      </c>
      <c r="K141" s="377" t="str">
        <f t="shared" si="2"/>
        <v/>
      </c>
      <c r="L141" s="377" t="str">
        <f>IF('Mapa final'!AD144="","",'Mapa final'!AD144)</f>
        <v/>
      </c>
      <c r="M141" s="321" t="str">
        <f>IF('Mapa final'!P144="","",'Mapa final'!P144)</f>
        <v/>
      </c>
      <c r="N141" s="375"/>
      <c r="O141" s="375"/>
      <c r="P141" s="375"/>
      <c r="Q141" s="376"/>
    </row>
    <row r="142" spans="1:17" ht="43.5" customHeight="1" x14ac:dyDescent="0.25">
      <c r="A142" s="110" t="s">
        <v>764</v>
      </c>
      <c r="B142" s="811"/>
      <c r="C142" s="813"/>
      <c r="D142" s="815"/>
      <c r="E142" s="813"/>
      <c r="F142" s="817"/>
      <c r="G142" s="817"/>
      <c r="H142" s="821"/>
      <c r="I142" s="377" t="str">
        <f>IF('Mapa final'!Y145="","",'Mapa final'!Y145)</f>
        <v/>
      </c>
      <c r="J142" s="377" t="str">
        <f>IF('Mapa final'!AA145="","",'Mapa final'!AA145)</f>
        <v/>
      </c>
      <c r="K142" s="377" t="str">
        <f t="shared" si="2"/>
        <v/>
      </c>
      <c r="L142" s="377" t="str">
        <f>IF('Mapa final'!AD145="","",'Mapa final'!AD145)</f>
        <v/>
      </c>
      <c r="M142" s="321" t="str">
        <f>IF('Mapa final'!P145="","",'Mapa final'!P145)</f>
        <v/>
      </c>
      <c r="N142" s="375"/>
      <c r="O142" s="375"/>
      <c r="P142" s="375"/>
      <c r="Q142" s="376"/>
    </row>
    <row r="143" spans="1:17" ht="43.5" customHeight="1" x14ac:dyDescent="0.25">
      <c r="A143" s="110" t="s">
        <v>765</v>
      </c>
      <c r="B143" s="811"/>
      <c r="C143" s="813"/>
      <c r="D143" s="815"/>
      <c r="E143" s="813"/>
      <c r="F143" s="817"/>
      <c r="G143" s="817"/>
      <c r="H143" s="821"/>
      <c r="I143" s="377" t="str">
        <f>IF('Mapa final'!Y146="","",'Mapa final'!Y146)</f>
        <v/>
      </c>
      <c r="J143" s="377" t="str">
        <f>IF('Mapa final'!AA146="","",'Mapa final'!AA146)</f>
        <v/>
      </c>
      <c r="K143" s="377" t="str">
        <f t="shared" si="2"/>
        <v/>
      </c>
      <c r="L143" s="377" t="str">
        <f>IF('Mapa final'!AD146="","",'Mapa final'!AD146)</f>
        <v/>
      </c>
      <c r="M143" s="321" t="str">
        <f>IF('Mapa final'!P146="","",'Mapa final'!P146)</f>
        <v/>
      </c>
      <c r="N143" s="375"/>
      <c r="O143" s="375"/>
      <c r="P143" s="375"/>
      <c r="Q143" s="376"/>
    </row>
    <row r="144" spans="1:17" ht="43.5" customHeight="1" x14ac:dyDescent="0.25">
      <c r="A144" s="110" t="s">
        <v>766</v>
      </c>
      <c r="B144" s="811"/>
      <c r="C144" s="813"/>
      <c r="D144" s="815"/>
      <c r="E144" s="813"/>
      <c r="F144" s="817"/>
      <c r="G144" s="817"/>
      <c r="H144" s="821"/>
      <c r="I144" s="377" t="str">
        <f>IF('Mapa final'!Y147="","",'Mapa final'!Y147)</f>
        <v/>
      </c>
      <c r="J144" s="377" t="str">
        <f>IF('Mapa final'!AA147="","",'Mapa final'!AA147)</f>
        <v/>
      </c>
      <c r="K144" s="377" t="str">
        <f t="shared" si="2"/>
        <v/>
      </c>
      <c r="L144" s="377" t="str">
        <f>IF('Mapa final'!AD147="","",'Mapa final'!AD147)</f>
        <v/>
      </c>
      <c r="M144" s="321" t="str">
        <f>IF('Mapa final'!P147="","",'Mapa final'!P147)</f>
        <v/>
      </c>
      <c r="N144" s="375"/>
      <c r="O144" s="375"/>
      <c r="P144" s="375"/>
      <c r="Q144" s="376"/>
    </row>
    <row r="145" spans="1:17" ht="43.5" customHeight="1" x14ac:dyDescent="0.25">
      <c r="A145" s="110" t="s">
        <v>767</v>
      </c>
      <c r="B145" s="810"/>
      <c r="C145" s="812" t="str">
        <f>IF('Mapa final'!E148="","",'Mapa final'!E148)</f>
        <v/>
      </c>
      <c r="D145" s="814"/>
      <c r="E145" s="812" t="str">
        <f>IF('Mapa final'!D148="","",'Mapa final'!D148)</f>
        <v/>
      </c>
      <c r="F145" s="817" t="str">
        <f>IF('Mapa final'!H148="","",'Mapa final'!H148)</f>
        <v/>
      </c>
      <c r="G145" s="817" t="str">
        <f>IF('Mapa final'!L148="","",'Mapa final'!L148)</f>
        <v/>
      </c>
      <c r="H145" s="821"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77" t="str">
        <f>IF('Mapa final'!Y148="","",'Mapa final'!Y148)</f>
        <v/>
      </c>
      <c r="J145" s="377" t="str">
        <f>IF('Mapa final'!AA148="","",'Mapa final'!AA148)</f>
        <v/>
      </c>
      <c r="K145" s="377" t="str">
        <f t="shared" si="2"/>
        <v/>
      </c>
      <c r="L145" s="377" t="str">
        <f>IF('Mapa final'!AD148="","",'Mapa final'!AD148)</f>
        <v/>
      </c>
      <c r="M145" s="321" t="str">
        <f>IF('Mapa final'!P148="","",'Mapa final'!P148)</f>
        <v/>
      </c>
      <c r="N145" s="375"/>
      <c r="O145" s="375"/>
      <c r="P145" s="375"/>
      <c r="Q145" s="376"/>
    </row>
    <row r="146" spans="1:17" ht="43.5" customHeight="1" x14ac:dyDescent="0.25">
      <c r="A146" s="110" t="s">
        <v>768</v>
      </c>
      <c r="B146" s="811"/>
      <c r="C146" s="813"/>
      <c r="D146" s="815"/>
      <c r="E146" s="813"/>
      <c r="F146" s="817"/>
      <c r="G146" s="817"/>
      <c r="H146" s="821"/>
      <c r="I146" s="377" t="str">
        <f>IF('Mapa final'!Y149="","",'Mapa final'!Y149)</f>
        <v/>
      </c>
      <c r="J146" s="377" t="str">
        <f>IF('Mapa final'!AA149="","",'Mapa final'!AA149)</f>
        <v/>
      </c>
      <c r="K146" s="377" t="str">
        <f t="shared" si="2"/>
        <v/>
      </c>
      <c r="L146" s="377" t="str">
        <f>IF('Mapa final'!AD149="","",'Mapa final'!AD149)</f>
        <v/>
      </c>
      <c r="M146" s="321" t="str">
        <f>IF('Mapa final'!P149="","",'Mapa final'!P149)</f>
        <v/>
      </c>
      <c r="N146" s="375"/>
      <c r="O146" s="375"/>
      <c r="P146" s="375"/>
      <c r="Q146" s="376"/>
    </row>
    <row r="147" spans="1:17" ht="43.5" customHeight="1" x14ac:dyDescent="0.25">
      <c r="A147" s="110" t="s">
        <v>769</v>
      </c>
      <c r="B147" s="811"/>
      <c r="C147" s="813"/>
      <c r="D147" s="815"/>
      <c r="E147" s="813"/>
      <c r="F147" s="817"/>
      <c r="G147" s="817"/>
      <c r="H147" s="821"/>
      <c r="I147" s="377" t="str">
        <f>IF('Mapa final'!Y150="","",'Mapa final'!Y150)</f>
        <v/>
      </c>
      <c r="J147" s="377" t="str">
        <f>IF('Mapa final'!AA150="","",'Mapa final'!AA150)</f>
        <v/>
      </c>
      <c r="K147" s="377" t="str">
        <f t="shared" si="2"/>
        <v/>
      </c>
      <c r="L147" s="377" t="str">
        <f>IF('Mapa final'!AD150="","",'Mapa final'!AD150)</f>
        <v/>
      </c>
      <c r="M147" s="321" t="str">
        <f>IF('Mapa final'!P150="","",'Mapa final'!P150)</f>
        <v/>
      </c>
      <c r="N147" s="375"/>
      <c r="O147" s="375"/>
      <c r="P147" s="375"/>
      <c r="Q147" s="376"/>
    </row>
    <row r="148" spans="1:17" ht="43.5" customHeight="1" x14ac:dyDescent="0.25">
      <c r="A148" s="110" t="s">
        <v>770</v>
      </c>
      <c r="B148" s="811"/>
      <c r="C148" s="813"/>
      <c r="D148" s="815"/>
      <c r="E148" s="813"/>
      <c r="F148" s="817"/>
      <c r="G148" s="817"/>
      <c r="H148" s="821"/>
      <c r="I148" s="377" t="str">
        <f>IF('Mapa final'!Y151="","",'Mapa final'!Y151)</f>
        <v/>
      </c>
      <c r="J148" s="377" t="str">
        <f>IF('Mapa final'!AA151="","",'Mapa final'!AA151)</f>
        <v/>
      </c>
      <c r="K148" s="377" t="str">
        <f t="shared" si="2"/>
        <v/>
      </c>
      <c r="L148" s="377" t="str">
        <f>IF('Mapa final'!AD151="","",'Mapa final'!AD151)</f>
        <v/>
      </c>
      <c r="M148" s="321" t="str">
        <f>IF('Mapa final'!P151="","",'Mapa final'!P151)</f>
        <v/>
      </c>
      <c r="N148" s="375"/>
      <c r="O148" s="375"/>
      <c r="P148" s="375"/>
      <c r="Q148" s="376"/>
    </row>
    <row r="149" spans="1:17" ht="43.5" customHeight="1" x14ac:dyDescent="0.25">
      <c r="A149" s="110" t="s">
        <v>771</v>
      </c>
      <c r="B149" s="811"/>
      <c r="C149" s="813"/>
      <c r="D149" s="815"/>
      <c r="E149" s="813"/>
      <c r="F149" s="817"/>
      <c r="G149" s="817"/>
      <c r="H149" s="821"/>
      <c r="I149" s="377" t="str">
        <f>IF('Mapa final'!Y152="","",'Mapa final'!Y152)</f>
        <v/>
      </c>
      <c r="J149" s="377" t="str">
        <f>IF('Mapa final'!AA152="","",'Mapa final'!AA152)</f>
        <v/>
      </c>
      <c r="K149" s="377" t="str">
        <f t="shared" si="2"/>
        <v/>
      </c>
      <c r="L149" s="377" t="str">
        <f>IF('Mapa final'!AD152="","",'Mapa final'!AD152)</f>
        <v/>
      </c>
      <c r="M149" s="321" t="str">
        <f>IF('Mapa final'!P152="","",'Mapa final'!P152)</f>
        <v/>
      </c>
      <c r="N149" s="375"/>
      <c r="O149" s="375"/>
      <c r="P149" s="375"/>
      <c r="Q149" s="376"/>
    </row>
    <row r="150" spans="1:17" ht="43.5" customHeight="1" x14ac:dyDescent="0.25">
      <c r="A150" s="110" t="s">
        <v>772</v>
      </c>
      <c r="B150" s="811"/>
      <c r="C150" s="813"/>
      <c r="D150" s="815"/>
      <c r="E150" s="813"/>
      <c r="F150" s="817"/>
      <c r="G150" s="817"/>
      <c r="H150" s="821"/>
      <c r="I150" s="377" t="str">
        <f>IF('Mapa final'!Y153="","",'Mapa final'!Y153)</f>
        <v/>
      </c>
      <c r="J150" s="377" t="str">
        <f>IF('Mapa final'!AA153="","",'Mapa final'!AA153)</f>
        <v/>
      </c>
      <c r="K150" s="377" t="str">
        <f t="shared" si="2"/>
        <v/>
      </c>
      <c r="L150" s="377" t="str">
        <f>IF('Mapa final'!AD153="","",'Mapa final'!AD153)</f>
        <v/>
      </c>
      <c r="M150" s="321" t="str">
        <f>IF('Mapa final'!P153="","",'Mapa final'!P153)</f>
        <v/>
      </c>
      <c r="N150" s="375"/>
      <c r="O150" s="375"/>
      <c r="P150" s="375"/>
      <c r="Q150" s="376"/>
    </row>
    <row r="151" spans="1:17" ht="43.5" customHeight="1" x14ac:dyDescent="0.25">
      <c r="A151" s="110" t="s">
        <v>773</v>
      </c>
      <c r="B151" s="810"/>
      <c r="C151" s="812" t="str">
        <f>IF('Mapa final'!E154="","",'Mapa final'!E154)</f>
        <v/>
      </c>
      <c r="D151" s="814"/>
      <c r="E151" s="812" t="str">
        <f>IF('Mapa final'!D154="","",'Mapa final'!D154)</f>
        <v/>
      </c>
      <c r="F151" s="817" t="str">
        <f>IF('Mapa final'!H154="","",'Mapa final'!H154)</f>
        <v/>
      </c>
      <c r="G151" s="817" t="str">
        <f>IF('Mapa final'!L154="","",'Mapa final'!L154)</f>
        <v/>
      </c>
      <c r="H151" s="821"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77" t="str">
        <f>IF('Mapa final'!Y154="","",'Mapa final'!Y154)</f>
        <v/>
      </c>
      <c r="J151" s="377" t="str">
        <f>IF('Mapa final'!AA154="","",'Mapa final'!AA154)</f>
        <v/>
      </c>
      <c r="K151" s="377" t="str">
        <f t="shared" si="2"/>
        <v/>
      </c>
      <c r="L151" s="377" t="str">
        <f>IF('Mapa final'!AD154="","",'Mapa final'!AD154)</f>
        <v/>
      </c>
      <c r="M151" s="321" t="str">
        <f>IF('Mapa final'!P154="","",'Mapa final'!P154)</f>
        <v/>
      </c>
      <c r="N151" s="375"/>
      <c r="O151" s="375"/>
      <c r="P151" s="375"/>
      <c r="Q151" s="376"/>
    </row>
    <row r="152" spans="1:17" ht="43.5" customHeight="1" x14ac:dyDescent="0.25">
      <c r="A152" s="110" t="s">
        <v>774</v>
      </c>
      <c r="B152" s="811"/>
      <c r="C152" s="813"/>
      <c r="D152" s="815"/>
      <c r="E152" s="813"/>
      <c r="F152" s="817"/>
      <c r="G152" s="817"/>
      <c r="H152" s="821"/>
      <c r="I152" s="377" t="str">
        <f>IF('Mapa final'!Y155="","",'Mapa final'!Y155)</f>
        <v/>
      </c>
      <c r="J152" s="377" t="str">
        <f>IF('Mapa final'!AA155="","",'Mapa final'!AA155)</f>
        <v/>
      </c>
      <c r="K152" s="377" t="str">
        <f t="shared" si="2"/>
        <v/>
      </c>
      <c r="L152" s="377" t="str">
        <f>IF('Mapa final'!AD155="","",'Mapa final'!AD155)</f>
        <v/>
      </c>
      <c r="M152" s="321" t="str">
        <f>IF('Mapa final'!P155="","",'Mapa final'!P155)</f>
        <v/>
      </c>
      <c r="N152" s="375"/>
      <c r="O152" s="375"/>
      <c r="P152" s="375"/>
      <c r="Q152" s="376"/>
    </row>
    <row r="153" spans="1:17" ht="43.5" customHeight="1" x14ac:dyDescent="0.25">
      <c r="A153" s="110" t="s">
        <v>775</v>
      </c>
      <c r="B153" s="811"/>
      <c r="C153" s="813"/>
      <c r="D153" s="815"/>
      <c r="E153" s="813"/>
      <c r="F153" s="817"/>
      <c r="G153" s="817"/>
      <c r="H153" s="821"/>
      <c r="I153" s="377" t="str">
        <f>IF('Mapa final'!Y156="","",'Mapa final'!Y156)</f>
        <v/>
      </c>
      <c r="J153" s="377" t="str">
        <f>IF('Mapa final'!AA156="","",'Mapa final'!AA156)</f>
        <v/>
      </c>
      <c r="K153" s="377" t="str">
        <f t="shared" si="2"/>
        <v/>
      </c>
      <c r="L153" s="377" t="str">
        <f>IF('Mapa final'!AD156="","",'Mapa final'!AD156)</f>
        <v/>
      </c>
      <c r="M153" s="321" t="str">
        <f>IF('Mapa final'!P156="","",'Mapa final'!P156)</f>
        <v/>
      </c>
      <c r="N153" s="375"/>
      <c r="O153" s="375"/>
      <c r="P153" s="375"/>
      <c r="Q153" s="376"/>
    </row>
    <row r="154" spans="1:17" ht="43.5" customHeight="1" x14ac:dyDescent="0.25">
      <c r="A154" s="110" t="s">
        <v>776</v>
      </c>
      <c r="B154" s="811"/>
      <c r="C154" s="813"/>
      <c r="D154" s="815"/>
      <c r="E154" s="813"/>
      <c r="F154" s="817"/>
      <c r="G154" s="817"/>
      <c r="H154" s="821"/>
      <c r="I154" s="377" t="str">
        <f>IF('Mapa final'!Y157="","",'Mapa final'!Y157)</f>
        <v/>
      </c>
      <c r="J154" s="377" t="str">
        <f>IF('Mapa final'!AA157="","",'Mapa final'!AA157)</f>
        <v/>
      </c>
      <c r="K154" s="377" t="str">
        <f t="shared" si="2"/>
        <v/>
      </c>
      <c r="L154" s="377" t="str">
        <f>IF('Mapa final'!AD157="","",'Mapa final'!AD157)</f>
        <v/>
      </c>
      <c r="M154" s="321" t="str">
        <f>IF('Mapa final'!P157="","",'Mapa final'!P157)</f>
        <v/>
      </c>
      <c r="N154" s="375"/>
      <c r="O154" s="375"/>
      <c r="P154" s="375"/>
      <c r="Q154" s="376"/>
    </row>
    <row r="155" spans="1:17" ht="43.5" customHeight="1" x14ac:dyDescent="0.25">
      <c r="A155" s="110" t="s">
        <v>777</v>
      </c>
      <c r="B155" s="811"/>
      <c r="C155" s="813"/>
      <c r="D155" s="815"/>
      <c r="E155" s="813"/>
      <c r="F155" s="817"/>
      <c r="G155" s="817"/>
      <c r="H155" s="821"/>
      <c r="I155" s="377" t="str">
        <f>IF('Mapa final'!Y158="","",'Mapa final'!Y158)</f>
        <v/>
      </c>
      <c r="J155" s="377" t="str">
        <f>IF('Mapa final'!AA158="","",'Mapa final'!AA158)</f>
        <v/>
      </c>
      <c r="K155" s="377" t="str">
        <f t="shared" si="2"/>
        <v/>
      </c>
      <c r="L155" s="377" t="str">
        <f>IF('Mapa final'!AD158="","",'Mapa final'!AD158)</f>
        <v/>
      </c>
      <c r="M155" s="321" t="str">
        <f>IF('Mapa final'!P158="","",'Mapa final'!P158)</f>
        <v/>
      </c>
      <c r="N155" s="375"/>
      <c r="O155" s="375"/>
      <c r="P155" s="375"/>
      <c r="Q155" s="376"/>
    </row>
    <row r="156" spans="1:17" ht="43.5" customHeight="1" x14ac:dyDescent="0.25">
      <c r="A156" s="110" t="s">
        <v>778</v>
      </c>
      <c r="B156" s="811"/>
      <c r="C156" s="813"/>
      <c r="D156" s="815"/>
      <c r="E156" s="813"/>
      <c r="F156" s="817"/>
      <c r="G156" s="817"/>
      <c r="H156" s="821"/>
      <c r="I156" s="377" t="str">
        <f>IF('Mapa final'!Y159="","",'Mapa final'!Y159)</f>
        <v/>
      </c>
      <c r="J156" s="377" t="str">
        <f>IF('Mapa final'!AA159="","",'Mapa final'!AA159)</f>
        <v/>
      </c>
      <c r="K156" s="377" t="str">
        <f t="shared" si="2"/>
        <v/>
      </c>
      <c r="L156" s="377" t="str">
        <f>IF('Mapa final'!AD159="","",'Mapa final'!AD159)</f>
        <v/>
      </c>
      <c r="M156" s="321" t="str">
        <f>IF('Mapa final'!P159="","",'Mapa final'!P159)</f>
        <v/>
      </c>
      <c r="N156" s="375"/>
      <c r="O156" s="375"/>
      <c r="P156" s="375"/>
      <c r="Q156" s="376"/>
    </row>
    <row r="157" spans="1:17" ht="43.5" customHeight="1" x14ac:dyDescent="0.25">
      <c r="A157" s="110" t="s">
        <v>779</v>
      </c>
      <c r="B157" s="810"/>
      <c r="C157" s="812" t="str">
        <f>IF('Mapa final'!E160="","",'Mapa final'!E160)</f>
        <v/>
      </c>
      <c r="D157" s="814"/>
      <c r="E157" s="812" t="str">
        <f>IF('Mapa final'!D160="","",'Mapa final'!D160)</f>
        <v/>
      </c>
      <c r="F157" s="817" t="str">
        <f>IF('Mapa final'!H160="","",'Mapa final'!H160)</f>
        <v/>
      </c>
      <c r="G157" s="817" t="str">
        <f>IF('Mapa final'!L160="","",'Mapa final'!L160)</f>
        <v/>
      </c>
      <c r="H157" s="821"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77" t="str">
        <f>IF('Mapa final'!Y160="","",'Mapa final'!Y160)</f>
        <v/>
      </c>
      <c r="J157" s="377" t="str">
        <f>IF('Mapa final'!AA160="","",'Mapa final'!AA160)</f>
        <v/>
      </c>
      <c r="K157" s="377" t="str">
        <f t="shared" si="2"/>
        <v/>
      </c>
      <c r="L157" s="377" t="str">
        <f>IF('Mapa final'!AD160="","",'Mapa final'!AD160)</f>
        <v/>
      </c>
      <c r="M157" s="321" t="str">
        <f>IF('Mapa final'!P160="","",'Mapa final'!P160)</f>
        <v/>
      </c>
      <c r="N157" s="375"/>
      <c r="O157" s="375"/>
      <c r="P157" s="375"/>
      <c r="Q157" s="376"/>
    </row>
    <row r="158" spans="1:17" ht="43.5" customHeight="1" x14ac:dyDescent="0.25">
      <c r="A158" s="110" t="s">
        <v>780</v>
      </c>
      <c r="B158" s="811"/>
      <c r="C158" s="813"/>
      <c r="D158" s="815"/>
      <c r="E158" s="813"/>
      <c r="F158" s="817"/>
      <c r="G158" s="817"/>
      <c r="H158" s="821"/>
      <c r="I158" s="377" t="str">
        <f>IF('Mapa final'!Y161="","",'Mapa final'!Y161)</f>
        <v/>
      </c>
      <c r="J158" s="377" t="str">
        <f>IF('Mapa final'!AA161="","",'Mapa final'!AA161)</f>
        <v/>
      </c>
      <c r="K158" s="377" t="str">
        <f t="shared" si="2"/>
        <v/>
      </c>
      <c r="L158" s="377" t="str">
        <f>IF('Mapa final'!AD161="","",'Mapa final'!AD161)</f>
        <v/>
      </c>
      <c r="M158" s="321" t="str">
        <f>IF('Mapa final'!P161="","",'Mapa final'!P161)</f>
        <v/>
      </c>
      <c r="N158" s="375"/>
      <c r="O158" s="375"/>
      <c r="P158" s="375"/>
      <c r="Q158" s="376"/>
    </row>
    <row r="159" spans="1:17" ht="43.5" customHeight="1" x14ac:dyDescent="0.25">
      <c r="A159" s="110" t="s">
        <v>781</v>
      </c>
      <c r="B159" s="811"/>
      <c r="C159" s="813"/>
      <c r="D159" s="815"/>
      <c r="E159" s="813"/>
      <c r="F159" s="817"/>
      <c r="G159" s="817"/>
      <c r="H159" s="821"/>
      <c r="I159" s="377" t="str">
        <f>IF('Mapa final'!Y162="","",'Mapa final'!Y162)</f>
        <v/>
      </c>
      <c r="J159" s="377" t="str">
        <f>IF('Mapa final'!AA162="","",'Mapa final'!AA162)</f>
        <v/>
      </c>
      <c r="K159" s="377" t="str">
        <f t="shared" si="2"/>
        <v/>
      </c>
      <c r="L159" s="377" t="str">
        <f>IF('Mapa final'!AD162="","",'Mapa final'!AD162)</f>
        <v/>
      </c>
      <c r="M159" s="321" t="str">
        <f>IF('Mapa final'!P162="","",'Mapa final'!P162)</f>
        <v/>
      </c>
      <c r="N159" s="375"/>
      <c r="O159" s="375"/>
      <c r="P159" s="375"/>
      <c r="Q159" s="376"/>
    </row>
    <row r="160" spans="1:17" ht="43.5" customHeight="1" x14ac:dyDescent="0.25">
      <c r="A160" s="110" t="s">
        <v>782</v>
      </c>
      <c r="B160" s="811"/>
      <c r="C160" s="813"/>
      <c r="D160" s="815"/>
      <c r="E160" s="813"/>
      <c r="F160" s="817"/>
      <c r="G160" s="817"/>
      <c r="H160" s="821"/>
      <c r="I160" s="377" t="str">
        <f>IF('Mapa final'!Y163="","",'Mapa final'!Y163)</f>
        <v/>
      </c>
      <c r="J160" s="377" t="str">
        <f>IF('Mapa final'!AA163="","",'Mapa final'!AA163)</f>
        <v/>
      </c>
      <c r="K160" s="377" t="str">
        <f t="shared" si="2"/>
        <v/>
      </c>
      <c r="L160" s="377" t="str">
        <f>IF('Mapa final'!AD163="","",'Mapa final'!AD163)</f>
        <v/>
      </c>
      <c r="M160" s="321" t="str">
        <f>IF('Mapa final'!P163="","",'Mapa final'!P163)</f>
        <v/>
      </c>
      <c r="N160" s="375"/>
      <c r="O160" s="375"/>
      <c r="P160" s="375"/>
      <c r="Q160" s="376"/>
    </row>
    <row r="161" spans="1:17" ht="43.5" customHeight="1" x14ac:dyDescent="0.25">
      <c r="A161" s="110" t="s">
        <v>783</v>
      </c>
      <c r="B161" s="811"/>
      <c r="C161" s="813"/>
      <c r="D161" s="815"/>
      <c r="E161" s="813"/>
      <c r="F161" s="817"/>
      <c r="G161" s="817"/>
      <c r="H161" s="821"/>
      <c r="I161" s="377" t="str">
        <f>IF('Mapa final'!Y164="","",'Mapa final'!Y164)</f>
        <v/>
      </c>
      <c r="J161" s="377" t="str">
        <f>IF('Mapa final'!AA164="","",'Mapa final'!AA164)</f>
        <v/>
      </c>
      <c r="K161" s="377" t="str">
        <f t="shared" si="2"/>
        <v/>
      </c>
      <c r="L161" s="377" t="str">
        <f>IF('Mapa final'!AD164="","",'Mapa final'!AD164)</f>
        <v/>
      </c>
      <c r="M161" s="321" t="str">
        <f>IF('Mapa final'!P164="","",'Mapa final'!P164)</f>
        <v/>
      </c>
      <c r="N161" s="375"/>
      <c r="O161" s="375"/>
      <c r="P161" s="375"/>
      <c r="Q161" s="376"/>
    </row>
    <row r="162" spans="1:17" ht="43.5" customHeight="1" x14ac:dyDescent="0.25">
      <c r="A162" s="110" t="s">
        <v>784</v>
      </c>
      <c r="B162" s="811"/>
      <c r="C162" s="813"/>
      <c r="D162" s="815"/>
      <c r="E162" s="813"/>
      <c r="F162" s="817"/>
      <c r="G162" s="817"/>
      <c r="H162" s="821"/>
      <c r="I162" s="377" t="str">
        <f>IF('Mapa final'!Y165="","",'Mapa final'!Y165)</f>
        <v/>
      </c>
      <c r="J162" s="377" t="str">
        <f>IF('Mapa final'!AA165="","",'Mapa final'!AA165)</f>
        <v/>
      </c>
      <c r="K162" s="377" t="str">
        <f t="shared" si="2"/>
        <v/>
      </c>
      <c r="L162" s="377" t="str">
        <f>IF('Mapa final'!AD165="","",'Mapa final'!AD165)</f>
        <v/>
      </c>
      <c r="M162" s="321" t="str">
        <f>IF('Mapa final'!P165="","",'Mapa final'!P165)</f>
        <v/>
      </c>
      <c r="N162" s="375"/>
      <c r="O162" s="375"/>
      <c r="P162" s="375"/>
      <c r="Q162" s="376"/>
    </row>
    <row r="163" spans="1:17" ht="43.5" customHeight="1" x14ac:dyDescent="0.25">
      <c r="A163" s="110" t="s">
        <v>785</v>
      </c>
      <c r="B163" s="810"/>
      <c r="C163" s="812" t="str">
        <f>IF('Mapa final'!E166="","",'Mapa final'!E166)</f>
        <v/>
      </c>
      <c r="D163" s="814"/>
      <c r="E163" s="812" t="str">
        <f>IF('Mapa final'!D166="","",'Mapa final'!D166)</f>
        <v/>
      </c>
      <c r="F163" s="817" t="str">
        <f>IF('Mapa final'!H166="","",'Mapa final'!H166)</f>
        <v/>
      </c>
      <c r="G163" s="817" t="str">
        <f>IF('Mapa final'!L166="","",'Mapa final'!L166)</f>
        <v/>
      </c>
      <c r="H163" s="821"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77" t="str">
        <f>IF('Mapa final'!Y166="","",'Mapa final'!Y166)</f>
        <v/>
      </c>
      <c r="J163" s="377" t="str">
        <f>IF('Mapa final'!AA166="","",'Mapa final'!AA166)</f>
        <v/>
      </c>
      <c r="K163" s="377" t="str">
        <f t="shared" si="2"/>
        <v/>
      </c>
      <c r="L163" s="377" t="str">
        <f>IF('Mapa final'!AD166="","",'Mapa final'!AD166)</f>
        <v/>
      </c>
      <c r="M163" s="321" t="str">
        <f>IF('Mapa final'!P166="","",'Mapa final'!P166)</f>
        <v/>
      </c>
      <c r="N163" s="375"/>
      <c r="O163" s="375"/>
      <c r="P163" s="375"/>
      <c r="Q163" s="376"/>
    </row>
    <row r="164" spans="1:17" ht="43.5" customHeight="1" x14ac:dyDescent="0.25">
      <c r="A164" s="110" t="s">
        <v>786</v>
      </c>
      <c r="B164" s="811"/>
      <c r="C164" s="813"/>
      <c r="D164" s="815"/>
      <c r="E164" s="813"/>
      <c r="F164" s="817"/>
      <c r="G164" s="817"/>
      <c r="H164" s="821"/>
      <c r="I164" s="377" t="str">
        <f>IF('Mapa final'!Y167="","",'Mapa final'!Y167)</f>
        <v/>
      </c>
      <c r="J164" s="377" t="str">
        <f>IF('Mapa final'!AA167="","",'Mapa final'!AA167)</f>
        <v/>
      </c>
      <c r="K164" s="377" t="str">
        <f t="shared" si="2"/>
        <v/>
      </c>
      <c r="L164" s="377" t="str">
        <f>IF('Mapa final'!AD167="","",'Mapa final'!AD167)</f>
        <v/>
      </c>
      <c r="M164" s="321" t="str">
        <f>IF('Mapa final'!P167="","",'Mapa final'!P167)</f>
        <v/>
      </c>
      <c r="N164" s="375"/>
      <c r="O164" s="375"/>
      <c r="P164" s="375"/>
      <c r="Q164" s="376"/>
    </row>
    <row r="165" spans="1:17" ht="43.5" customHeight="1" x14ac:dyDescent="0.25">
      <c r="A165" s="110" t="s">
        <v>787</v>
      </c>
      <c r="B165" s="811"/>
      <c r="C165" s="813"/>
      <c r="D165" s="815"/>
      <c r="E165" s="813"/>
      <c r="F165" s="817"/>
      <c r="G165" s="817"/>
      <c r="H165" s="821"/>
      <c r="I165" s="377" t="str">
        <f>IF('Mapa final'!Y168="","",'Mapa final'!Y168)</f>
        <v/>
      </c>
      <c r="J165" s="377" t="str">
        <f>IF('Mapa final'!AA168="","",'Mapa final'!AA168)</f>
        <v/>
      </c>
      <c r="K165" s="377" t="str">
        <f t="shared" si="2"/>
        <v/>
      </c>
      <c r="L165" s="377" t="str">
        <f>IF('Mapa final'!AD168="","",'Mapa final'!AD168)</f>
        <v/>
      </c>
      <c r="M165" s="321" t="str">
        <f>IF('Mapa final'!P168="","",'Mapa final'!P168)</f>
        <v/>
      </c>
      <c r="N165" s="375"/>
      <c r="O165" s="375"/>
      <c r="P165" s="375"/>
      <c r="Q165" s="376"/>
    </row>
    <row r="166" spans="1:17" ht="43.5" customHeight="1" x14ac:dyDescent="0.25">
      <c r="A166" s="110" t="s">
        <v>788</v>
      </c>
      <c r="B166" s="811"/>
      <c r="C166" s="813"/>
      <c r="D166" s="815"/>
      <c r="E166" s="813"/>
      <c r="F166" s="817"/>
      <c r="G166" s="817"/>
      <c r="H166" s="821"/>
      <c r="I166" s="377" t="str">
        <f>IF('Mapa final'!Y169="","",'Mapa final'!Y169)</f>
        <v/>
      </c>
      <c r="J166" s="377" t="str">
        <f>IF('Mapa final'!AA169="","",'Mapa final'!AA169)</f>
        <v/>
      </c>
      <c r="K166" s="377" t="str">
        <f t="shared" si="2"/>
        <v/>
      </c>
      <c r="L166" s="377" t="str">
        <f>IF('Mapa final'!AD169="","",'Mapa final'!AD169)</f>
        <v/>
      </c>
      <c r="M166" s="321" t="str">
        <f>IF('Mapa final'!P169="","",'Mapa final'!P169)</f>
        <v/>
      </c>
      <c r="N166" s="375"/>
      <c r="O166" s="375"/>
      <c r="P166" s="375"/>
      <c r="Q166" s="376"/>
    </row>
    <row r="167" spans="1:17" ht="43.5" customHeight="1" x14ac:dyDescent="0.25">
      <c r="A167" s="110" t="s">
        <v>789</v>
      </c>
      <c r="B167" s="811"/>
      <c r="C167" s="813"/>
      <c r="D167" s="815"/>
      <c r="E167" s="813"/>
      <c r="F167" s="817"/>
      <c r="G167" s="817"/>
      <c r="H167" s="821"/>
      <c r="I167" s="377" t="str">
        <f>IF('Mapa final'!Y170="","",'Mapa final'!Y170)</f>
        <v/>
      </c>
      <c r="J167" s="377" t="str">
        <f>IF('Mapa final'!AA170="","",'Mapa final'!AA170)</f>
        <v/>
      </c>
      <c r="K167" s="377" t="str">
        <f t="shared" si="2"/>
        <v/>
      </c>
      <c r="L167" s="377" t="str">
        <f>IF('Mapa final'!AD170="","",'Mapa final'!AD170)</f>
        <v/>
      </c>
      <c r="M167" s="321" t="str">
        <f>IF('Mapa final'!P170="","",'Mapa final'!P170)</f>
        <v/>
      </c>
      <c r="N167" s="375"/>
      <c r="O167" s="375"/>
      <c r="P167" s="375"/>
      <c r="Q167" s="376"/>
    </row>
    <row r="168" spans="1:17" ht="43.5" customHeight="1" x14ac:dyDescent="0.25">
      <c r="A168" s="110" t="s">
        <v>790</v>
      </c>
      <c r="B168" s="811"/>
      <c r="C168" s="813"/>
      <c r="D168" s="815"/>
      <c r="E168" s="813"/>
      <c r="F168" s="817"/>
      <c r="G168" s="817"/>
      <c r="H168" s="821"/>
      <c r="I168" s="377" t="str">
        <f>IF('Mapa final'!Y171="","",'Mapa final'!Y171)</f>
        <v/>
      </c>
      <c r="J168" s="377" t="str">
        <f>IF('Mapa final'!AA171="","",'Mapa final'!AA171)</f>
        <v/>
      </c>
      <c r="K168" s="377" t="str">
        <f t="shared" si="2"/>
        <v/>
      </c>
      <c r="L168" s="377" t="str">
        <f>IF('Mapa final'!AD171="","",'Mapa final'!AD171)</f>
        <v/>
      </c>
      <c r="M168" s="321" t="str">
        <f>IF('Mapa final'!P171="","",'Mapa final'!P171)</f>
        <v/>
      </c>
      <c r="N168" s="375"/>
      <c r="O168" s="375"/>
      <c r="P168" s="375"/>
      <c r="Q168" s="376"/>
    </row>
    <row r="169" spans="1:17" ht="43.5" customHeight="1" x14ac:dyDescent="0.25">
      <c r="A169" s="110" t="s">
        <v>791</v>
      </c>
      <c r="B169" s="810"/>
      <c r="C169" s="812" t="str">
        <f>IF('Mapa final'!E172="","",'Mapa final'!E172)</f>
        <v/>
      </c>
      <c r="D169" s="814"/>
      <c r="E169" s="812" t="str">
        <f>IF('Mapa final'!D172="","",'Mapa final'!D172)</f>
        <v/>
      </c>
      <c r="F169" s="817" t="str">
        <f>IF('Mapa final'!H172="","",'Mapa final'!H172)</f>
        <v/>
      </c>
      <c r="G169" s="817" t="str">
        <f>IF('Mapa final'!L172="","",'Mapa final'!L172)</f>
        <v/>
      </c>
      <c r="H169" s="821"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77" t="str">
        <f>IF('Mapa final'!Y172="","",'Mapa final'!Y172)</f>
        <v/>
      </c>
      <c r="J169" s="377" t="str">
        <f>IF('Mapa final'!AA172="","",'Mapa final'!AA172)</f>
        <v/>
      </c>
      <c r="K169" s="377" t="str">
        <f t="shared" si="2"/>
        <v/>
      </c>
      <c r="L169" s="377" t="str">
        <f>IF('Mapa final'!AD172="","",'Mapa final'!AD172)</f>
        <v/>
      </c>
      <c r="M169" s="321" t="str">
        <f>IF('Mapa final'!P172="","",'Mapa final'!P172)</f>
        <v/>
      </c>
      <c r="N169" s="375"/>
      <c r="O169" s="375"/>
      <c r="P169" s="375"/>
      <c r="Q169" s="376"/>
    </row>
    <row r="170" spans="1:17" ht="43.5" customHeight="1" x14ac:dyDescent="0.25">
      <c r="A170" s="110" t="s">
        <v>792</v>
      </c>
      <c r="B170" s="811"/>
      <c r="C170" s="813"/>
      <c r="D170" s="815"/>
      <c r="E170" s="813"/>
      <c r="F170" s="817"/>
      <c r="G170" s="817"/>
      <c r="H170" s="821"/>
      <c r="I170" s="377" t="str">
        <f>IF('Mapa final'!Y173="","",'Mapa final'!Y173)</f>
        <v/>
      </c>
      <c r="J170" s="377" t="str">
        <f>IF('Mapa final'!AA173="","",'Mapa final'!AA173)</f>
        <v/>
      </c>
      <c r="K170" s="377" t="str">
        <f t="shared" si="2"/>
        <v/>
      </c>
      <c r="L170" s="377" t="str">
        <f>IF('Mapa final'!AD173="","",'Mapa final'!AD173)</f>
        <v/>
      </c>
      <c r="M170" s="321" t="str">
        <f>IF('Mapa final'!P173="","",'Mapa final'!P173)</f>
        <v/>
      </c>
      <c r="N170" s="375"/>
      <c r="O170" s="375"/>
      <c r="P170" s="375"/>
      <c r="Q170" s="376"/>
    </row>
    <row r="171" spans="1:17" ht="43.5" customHeight="1" x14ac:dyDescent="0.25">
      <c r="A171" s="110" t="s">
        <v>793</v>
      </c>
      <c r="B171" s="811"/>
      <c r="C171" s="813"/>
      <c r="D171" s="815"/>
      <c r="E171" s="813"/>
      <c r="F171" s="817"/>
      <c r="G171" s="817"/>
      <c r="H171" s="821"/>
      <c r="I171" s="377" t="str">
        <f>IF('Mapa final'!Y174="","",'Mapa final'!Y174)</f>
        <v/>
      </c>
      <c r="J171" s="377" t="str">
        <f>IF('Mapa final'!AA174="","",'Mapa final'!AA174)</f>
        <v/>
      </c>
      <c r="K171" s="377" t="str">
        <f t="shared" si="2"/>
        <v/>
      </c>
      <c r="L171" s="377" t="str">
        <f>IF('Mapa final'!AD174="","",'Mapa final'!AD174)</f>
        <v/>
      </c>
      <c r="M171" s="321" t="str">
        <f>IF('Mapa final'!P174="","",'Mapa final'!P174)</f>
        <v/>
      </c>
      <c r="N171" s="375"/>
      <c r="O171" s="375"/>
      <c r="P171" s="375"/>
      <c r="Q171" s="376"/>
    </row>
    <row r="172" spans="1:17" ht="43.5" customHeight="1" x14ac:dyDescent="0.25">
      <c r="A172" s="110" t="s">
        <v>794</v>
      </c>
      <c r="B172" s="811"/>
      <c r="C172" s="813"/>
      <c r="D172" s="815"/>
      <c r="E172" s="813"/>
      <c r="F172" s="817"/>
      <c r="G172" s="817"/>
      <c r="H172" s="821"/>
      <c r="I172" s="377" t="str">
        <f>IF('Mapa final'!Y175="","",'Mapa final'!Y175)</f>
        <v/>
      </c>
      <c r="J172" s="377" t="str">
        <f>IF('Mapa final'!AA175="","",'Mapa final'!AA175)</f>
        <v/>
      </c>
      <c r="K172" s="377" t="str">
        <f t="shared" si="2"/>
        <v/>
      </c>
      <c r="L172" s="377" t="str">
        <f>IF('Mapa final'!AD175="","",'Mapa final'!AD175)</f>
        <v/>
      </c>
      <c r="M172" s="321" t="str">
        <f>IF('Mapa final'!P175="","",'Mapa final'!P175)</f>
        <v/>
      </c>
      <c r="N172" s="375"/>
      <c r="O172" s="375"/>
      <c r="P172" s="375"/>
      <c r="Q172" s="376"/>
    </row>
    <row r="173" spans="1:17" ht="43.5" customHeight="1" x14ac:dyDescent="0.25">
      <c r="A173" s="110" t="s">
        <v>795</v>
      </c>
      <c r="B173" s="811"/>
      <c r="C173" s="813"/>
      <c r="D173" s="815"/>
      <c r="E173" s="813"/>
      <c r="F173" s="817"/>
      <c r="G173" s="817"/>
      <c r="H173" s="821"/>
      <c r="I173" s="377" t="str">
        <f>IF('Mapa final'!Y176="","",'Mapa final'!Y176)</f>
        <v/>
      </c>
      <c r="J173" s="377" t="str">
        <f>IF('Mapa final'!AA176="","",'Mapa final'!AA176)</f>
        <v/>
      </c>
      <c r="K173" s="377" t="str">
        <f t="shared" si="2"/>
        <v/>
      </c>
      <c r="L173" s="377" t="str">
        <f>IF('Mapa final'!AD176="","",'Mapa final'!AD176)</f>
        <v/>
      </c>
      <c r="M173" s="321" t="str">
        <f>IF('Mapa final'!P176="","",'Mapa final'!P176)</f>
        <v/>
      </c>
      <c r="N173" s="375"/>
      <c r="O173" s="375"/>
      <c r="P173" s="375"/>
      <c r="Q173" s="376"/>
    </row>
    <row r="174" spans="1:17" ht="43.5" customHeight="1" x14ac:dyDescent="0.25">
      <c r="A174" s="110" t="s">
        <v>796</v>
      </c>
      <c r="B174" s="811"/>
      <c r="C174" s="813"/>
      <c r="D174" s="815"/>
      <c r="E174" s="813"/>
      <c r="F174" s="817"/>
      <c r="G174" s="817"/>
      <c r="H174" s="821"/>
      <c r="I174" s="377" t="str">
        <f>IF('Mapa final'!Y177="","",'Mapa final'!Y177)</f>
        <v/>
      </c>
      <c r="J174" s="377" t="str">
        <f>IF('Mapa final'!AA177="","",'Mapa final'!AA177)</f>
        <v/>
      </c>
      <c r="K174" s="377" t="str">
        <f t="shared" si="2"/>
        <v/>
      </c>
      <c r="L174" s="377" t="str">
        <f>IF('Mapa final'!AD177="","",'Mapa final'!AD177)</f>
        <v/>
      </c>
      <c r="M174" s="321" t="str">
        <f>IF('Mapa final'!P177="","",'Mapa final'!P177)</f>
        <v/>
      </c>
      <c r="N174" s="375"/>
      <c r="O174" s="375"/>
      <c r="P174" s="375"/>
      <c r="Q174" s="376"/>
    </row>
    <row r="175" spans="1:17" ht="43.5" customHeight="1" x14ac:dyDescent="0.25">
      <c r="A175" s="110" t="s">
        <v>797</v>
      </c>
      <c r="B175" s="810"/>
      <c r="C175" s="812" t="str">
        <f>IF('Mapa final'!E178="","",'Mapa final'!E178)</f>
        <v/>
      </c>
      <c r="D175" s="814"/>
      <c r="E175" s="812" t="str">
        <f>IF('Mapa final'!D178="","",'Mapa final'!D178)</f>
        <v/>
      </c>
      <c r="F175" s="817" t="str">
        <f>IF('Mapa final'!H178="","",'Mapa final'!H178)</f>
        <v/>
      </c>
      <c r="G175" s="817" t="str">
        <f>IF('Mapa final'!L178="","",'Mapa final'!L178)</f>
        <v/>
      </c>
      <c r="H175" s="821"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77" t="str">
        <f>IF('Mapa final'!Y178="","",'Mapa final'!Y178)</f>
        <v/>
      </c>
      <c r="J175" s="377" t="str">
        <f>IF('Mapa final'!AA178="","",'Mapa final'!AA178)</f>
        <v/>
      </c>
      <c r="K175" s="377" t="str">
        <f t="shared" si="2"/>
        <v/>
      </c>
      <c r="L175" s="377" t="str">
        <f>IF('Mapa final'!AD178="","",'Mapa final'!AD178)</f>
        <v/>
      </c>
      <c r="M175" s="321" t="str">
        <f>IF('Mapa final'!P178="","",'Mapa final'!P178)</f>
        <v/>
      </c>
      <c r="N175" s="375"/>
      <c r="O175" s="375"/>
      <c r="P175" s="375"/>
      <c r="Q175" s="376"/>
    </row>
    <row r="176" spans="1:17" ht="43.5" customHeight="1" x14ac:dyDescent="0.25">
      <c r="A176" s="110" t="s">
        <v>798</v>
      </c>
      <c r="B176" s="811"/>
      <c r="C176" s="813"/>
      <c r="D176" s="815"/>
      <c r="E176" s="813"/>
      <c r="F176" s="817"/>
      <c r="G176" s="817"/>
      <c r="H176" s="821"/>
      <c r="I176" s="377" t="str">
        <f>IF('Mapa final'!Y179="","",'Mapa final'!Y179)</f>
        <v/>
      </c>
      <c r="J176" s="377" t="str">
        <f>IF('Mapa final'!AA179="","",'Mapa final'!AA179)</f>
        <v/>
      </c>
      <c r="K176" s="377" t="str">
        <f t="shared" si="2"/>
        <v/>
      </c>
      <c r="L176" s="377" t="str">
        <f>IF('Mapa final'!AD179="","",'Mapa final'!AD179)</f>
        <v/>
      </c>
      <c r="M176" s="321" t="str">
        <f>IF('Mapa final'!P179="","",'Mapa final'!P179)</f>
        <v/>
      </c>
      <c r="N176" s="375"/>
      <c r="O176" s="375"/>
      <c r="P176" s="375"/>
      <c r="Q176" s="376"/>
    </row>
    <row r="177" spans="1:17" ht="43.5" customHeight="1" x14ac:dyDescent="0.25">
      <c r="A177" s="110" t="s">
        <v>799</v>
      </c>
      <c r="B177" s="811"/>
      <c r="C177" s="813"/>
      <c r="D177" s="815"/>
      <c r="E177" s="813"/>
      <c r="F177" s="817"/>
      <c r="G177" s="817"/>
      <c r="H177" s="821"/>
      <c r="I177" s="377" t="str">
        <f>IF('Mapa final'!Y180="","",'Mapa final'!Y180)</f>
        <v/>
      </c>
      <c r="J177" s="377" t="str">
        <f>IF('Mapa final'!AA180="","",'Mapa final'!AA180)</f>
        <v/>
      </c>
      <c r="K177" s="377" t="str">
        <f t="shared" si="2"/>
        <v/>
      </c>
      <c r="L177" s="377" t="str">
        <f>IF('Mapa final'!AD180="","",'Mapa final'!AD180)</f>
        <v/>
      </c>
      <c r="M177" s="321" t="str">
        <f>IF('Mapa final'!P180="","",'Mapa final'!P180)</f>
        <v/>
      </c>
      <c r="N177" s="375"/>
      <c r="O177" s="375"/>
      <c r="P177" s="375"/>
      <c r="Q177" s="376"/>
    </row>
    <row r="178" spans="1:17" ht="43.5" customHeight="1" x14ac:dyDescent="0.25">
      <c r="A178" s="110" t="s">
        <v>800</v>
      </c>
      <c r="B178" s="811"/>
      <c r="C178" s="813"/>
      <c r="D178" s="815"/>
      <c r="E178" s="813"/>
      <c r="F178" s="817"/>
      <c r="G178" s="817"/>
      <c r="H178" s="821"/>
      <c r="I178" s="377" t="str">
        <f>IF('Mapa final'!Y181="","",'Mapa final'!Y181)</f>
        <v/>
      </c>
      <c r="J178" s="377" t="str">
        <f>IF('Mapa final'!AA181="","",'Mapa final'!AA181)</f>
        <v/>
      </c>
      <c r="K178" s="377" t="str">
        <f t="shared" si="2"/>
        <v/>
      </c>
      <c r="L178" s="377" t="str">
        <f>IF('Mapa final'!AD181="","",'Mapa final'!AD181)</f>
        <v/>
      </c>
      <c r="M178" s="321" t="str">
        <f>IF('Mapa final'!P181="","",'Mapa final'!P181)</f>
        <v/>
      </c>
      <c r="N178" s="375"/>
      <c r="O178" s="375"/>
      <c r="P178" s="375"/>
      <c r="Q178" s="376"/>
    </row>
    <row r="179" spans="1:17" ht="43.5" customHeight="1" x14ac:dyDescent="0.25">
      <c r="A179" s="110" t="s">
        <v>801</v>
      </c>
      <c r="B179" s="811"/>
      <c r="C179" s="813"/>
      <c r="D179" s="815"/>
      <c r="E179" s="813"/>
      <c r="F179" s="817"/>
      <c r="G179" s="817"/>
      <c r="H179" s="821"/>
      <c r="I179" s="377" t="str">
        <f>IF('Mapa final'!Y182="","",'Mapa final'!Y182)</f>
        <v/>
      </c>
      <c r="J179" s="377" t="str">
        <f>IF('Mapa final'!AA182="","",'Mapa final'!AA182)</f>
        <v/>
      </c>
      <c r="K179" s="377" t="str">
        <f t="shared" si="2"/>
        <v/>
      </c>
      <c r="L179" s="377" t="str">
        <f>IF('Mapa final'!AD182="","",'Mapa final'!AD182)</f>
        <v/>
      </c>
      <c r="M179" s="321" t="str">
        <f>IF('Mapa final'!P182="","",'Mapa final'!P182)</f>
        <v/>
      </c>
      <c r="N179" s="375"/>
      <c r="O179" s="375"/>
      <c r="P179" s="375"/>
      <c r="Q179" s="376"/>
    </row>
    <row r="180" spans="1:17" ht="43.5" customHeight="1" x14ac:dyDescent="0.25">
      <c r="A180" s="110" t="s">
        <v>802</v>
      </c>
      <c r="B180" s="811"/>
      <c r="C180" s="813"/>
      <c r="D180" s="815"/>
      <c r="E180" s="813"/>
      <c r="F180" s="817"/>
      <c r="G180" s="817"/>
      <c r="H180" s="821"/>
      <c r="I180" s="377" t="str">
        <f>IF('Mapa final'!Y183="","",'Mapa final'!Y183)</f>
        <v/>
      </c>
      <c r="J180" s="377" t="str">
        <f>IF('Mapa final'!AA183="","",'Mapa final'!AA183)</f>
        <v/>
      </c>
      <c r="K180" s="377" t="str">
        <f t="shared" si="2"/>
        <v/>
      </c>
      <c r="L180" s="377" t="str">
        <f>IF('Mapa final'!AD183="","",'Mapa final'!AD183)</f>
        <v/>
      </c>
      <c r="M180" s="321" t="str">
        <f>IF('Mapa final'!P183="","",'Mapa final'!P183)</f>
        <v/>
      </c>
      <c r="N180" s="375"/>
      <c r="O180" s="375"/>
      <c r="P180" s="375"/>
      <c r="Q180" s="376"/>
    </row>
    <row r="181" spans="1:17" ht="43.5" customHeight="1" x14ac:dyDescent="0.25">
      <c r="A181" s="110" t="s">
        <v>803</v>
      </c>
      <c r="B181" s="810"/>
      <c r="C181" s="812" t="str">
        <f>IF('Mapa final'!E184="","",'Mapa final'!E184)</f>
        <v/>
      </c>
      <c r="D181" s="814"/>
      <c r="E181" s="812" t="str">
        <f>IF('Mapa final'!D184="","",'Mapa final'!D184)</f>
        <v/>
      </c>
      <c r="F181" s="817" t="str">
        <f>IF('Mapa final'!H184="","",'Mapa final'!H184)</f>
        <v/>
      </c>
      <c r="G181" s="817" t="str">
        <f>IF('Mapa final'!L184="","",'Mapa final'!L184)</f>
        <v/>
      </c>
      <c r="H181" s="821"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77" t="str">
        <f>IF('Mapa final'!Y184="","",'Mapa final'!Y184)</f>
        <v/>
      </c>
      <c r="J181" s="377" t="str">
        <f>IF('Mapa final'!AA184="","",'Mapa final'!AA184)</f>
        <v/>
      </c>
      <c r="K181" s="377" t="str">
        <f t="shared" si="2"/>
        <v/>
      </c>
      <c r="L181" s="377" t="str">
        <f>IF('Mapa final'!AD184="","",'Mapa final'!AD184)</f>
        <v/>
      </c>
      <c r="M181" s="321" t="str">
        <f>IF('Mapa final'!P184="","",'Mapa final'!P184)</f>
        <v/>
      </c>
      <c r="N181" s="375"/>
      <c r="O181" s="375"/>
      <c r="P181" s="375"/>
      <c r="Q181" s="376"/>
    </row>
    <row r="182" spans="1:17" ht="43.5" customHeight="1" x14ac:dyDescent="0.25">
      <c r="A182" s="110" t="s">
        <v>804</v>
      </c>
      <c r="B182" s="811"/>
      <c r="C182" s="813"/>
      <c r="D182" s="815"/>
      <c r="E182" s="813"/>
      <c r="F182" s="817"/>
      <c r="G182" s="817"/>
      <c r="H182" s="821"/>
      <c r="I182" s="377" t="str">
        <f>IF('Mapa final'!Y185="","",'Mapa final'!Y185)</f>
        <v/>
      </c>
      <c r="J182" s="377" t="str">
        <f>IF('Mapa final'!AA185="","",'Mapa final'!AA185)</f>
        <v/>
      </c>
      <c r="K182" s="377" t="str">
        <f t="shared" si="2"/>
        <v/>
      </c>
      <c r="L182" s="377" t="str">
        <f>IF('Mapa final'!AD185="","",'Mapa final'!AD185)</f>
        <v/>
      </c>
      <c r="M182" s="321" t="str">
        <f>IF('Mapa final'!P185="","",'Mapa final'!P185)</f>
        <v/>
      </c>
      <c r="N182" s="375"/>
      <c r="O182" s="375"/>
      <c r="P182" s="375"/>
      <c r="Q182" s="376"/>
    </row>
    <row r="183" spans="1:17" ht="43.5" customHeight="1" x14ac:dyDescent="0.25">
      <c r="A183" s="110" t="s">
        <v>805</v>
      </c>
      <c r="B183" s="811"/>
      <c r="C183" s="813"/>
      <c r="D183" s="815"/>
      <c r="E183" s="813"/>
      <c r="F183" s="817"/>
      <c r="G183" s="817"/>
      <c r="H183" s="821"/>
      <c r="I183" s="377" t="str">
        <f>IF('Mapa final'!Y186="","",'Mapa final'!Y186)</f>
        <v/>
      </c>
      <c r="J183" s="377" t="str">
        <f>IF('Mapa final'!AA186="","",'Mapa final'!AA186)</f>
        <v/>
      </c>
      <c r="K183" s="377" t="str">
        <f t="shared" si="2"/>
        <v/>
      </c>
      <c r="L183" s="377" t="str">
        <f>IF('Mapa final'!AD186="","",'Mapa final'!AD186)</f>
        <v/>
      </c>
      <c r="M183" s="321" t="str">
        <f>IF('Mapa final'!P186="","",'Mapa final'!P186)</f>
        <v/>
      </c>
      <c r="N183" s="375"/>
      <c r="O183" s="375"/>
      <c r="P183" s="375"/>
      <c r="Q183" s="376"/>
    </row>
    <row r="184" spans="1:17" ht="43.5" customHeight="1" x14ac:dyDescent="0.25">
      <c r="A184" s="110" t="s">
        <v>806</v>
      </c>
      <c r="B184" s="811"/>
      <c r="C184" s="813"/>
      <c r="D184" s="815"/>
      <c r="E184" s="813"/>
      <c r="F184" s="817"/>
      <c r="G184" s="817"/>
      <c r="H184" s="821"/>
      <c r="I184" s="377" t="str">
        <f>IF('Mapa final'!Y187="","",'Mapa final'!Y187)</f>
        <v/>
      </c>
      <c r="J184" s="377" t="str">
        <f>IF('Mapa final'!AA187="","",'Mapa final'!AA187)</f>
        <v/>
      </c>
      <c r="K184" s="377" t="str">
        <f t="shared" si="2"/>
        <v/>
      </c>
      <c r="L184" s="377" t="str">
        <f>IF('Mapa final'!AD187="","",'Mapa final'!AD187)</f>
        <v/>
      </c>
      <c r="M184" s="321" t="str">
        <f>IF('Mapa final'!P187="","",'Mapa final'!P187)</f>
        <v/>
      </c>
      <c r="N184" s="375"/>
      <c r="O184" s="375"/>
      <c r="P184" s="375"/>
      <c r="Q184" s="376"/>
    </row>
    <row r="185" spans="1:17" ht="43.5" customHeight="1" x14ac:dyDescent="0.25">
      <c r="A185" s="110" t="s">
        <v>807</v>
      </c>
      <c r="B185" s="811"/>
      <c r="C185" s="813"/>
      <c r="D185" s="815"/>
      <c r="E185" s="813"/>
      <c r="F185" s="817"/>
      <c r="G185" s="817"/>
      <c r="H185" s="821"/>
      <c r="I185" s="377" t="str">
        <f>IF('Mapa final'!Y188="","",'Mapa final'!Y188)</f>
        <v/>
      </c>
      <c r="J185" s="377" t="str">
        <f>IF('Mapa final'!AA188="","",'Mapa final'!AA188)</f>
        <v/>
      </c>
      <c r="K185" s="377" t="str">
        <f t="shared" si="2"/>
        <v/>
      </c>
      <c r="L185" s="377" t="str">
        <f>IF('Mapa final'!AD188="","",'Mapa final'!AD188)</f>
        <v/>
      </c>
      <c r="M185" s="321" t="str">
        <f>IF('Mapa final'!P188="","",'Mapa final'!P188)</f>
        <v/>
      </c>
      <c r="N185" s="375"/>
      <c r="O185" s="375"/>
      <c r="P185" s="375"/>
      <c r="Q185" s="376"/>
    </row>
    <row r="186" spans="1:17" ht="43.5" customHeight="1" x14ac:dyDescent="0.25">
      <c r="A186" s="110" t="s">
        <v>808</v>
      </c>
      <c r="B186" s="811"/>
      <c r="C186" s="813"/>
      <c r="D186" s="815"/>
      <c r="E186" s="813"/>
      <c r="F186" s="817"/>
      <c r="G186" s="817"/>
      <c r="H186" s="821"/>
      <c r="I186" s="377" t="str">
        <f>IF('Mapa final'!Y189="","",'Mapa final'!Y189)</f>
        <v/>
      </c>
      <c r="J186" s="377" t="str">
        <f>IF('Mapa final'!AA189="","",'Mapa final'!AA189)</f>
        <v/>
      </c>
      <c r="K186" s="377" t="str">
        <f t="shared" si="2"/>
        <v/>
      </c>
      <c r="L186" s="377" t="str">
        <f>IF('Mapa final'!AD189="","",'Mapa final'!AD189)</f>
        <v/>
      </c>
      <c r="M186" s="321" t="str">
        <f>IF('Mapa final'!P189="","",'Mapa final'!P189)</f>
        <v/>
      </c>
      <c r="N186" s="375"/>
      <c r="O186" s="375"/>
      <c r="P186" s="375"/>
      <c r="Q186" s="376"/>
    </row>
    <row r="187" spans="1:17" ht="43.5" customHeight="1" x14ac:dyDescent="0.25">
      <c r="A187" s="110" t="s">
        <v>809</v>
      </c>
      <c r="B187" s="810"/>
      <c r="C187" s="812" t="str">
        <f>IF('Mapa final'!E190="","",'Mapa final'!E190)</f>
        <v/>
      </c>
      <c r="D187" s="814"/>
      <c r="E187" s="812" t="str">
        <f>IF('Mapa final'!D190="","",'Mapa final'!D190)</f>
        <v/>
      </c>
      <c r="F187" s="817" t="str">
        <f>IF('Mapa final'!H190="","",'Mapa final'!H190)</f>
        <v/>
      </c>
      <c r="G187" s="817" t="str">
        <f>IF('Mapa final'!L190="","",'Mapa final'!L190)</f>
        <v/>
      </c>
      <c r="H187" s="821"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77" t="str">
        <f>IF('Mapa final'!Y190="","",'Mapa final'!Y190)</f>
        <v/>
      </c>
      <c r="J187" s="377" t="str">
        <f>IF('Mapa final'!AA190="","",'Mapa final'!AA190)</f>
        <v/>
      </c>
      <c r="K187" s="377" t="str">
        <f t="shared" si="2"/>
        <v/>
      </c>
      <c r="L187" s="377" t="str">
        <f>IF('Mapa final'!AD190="","",'Mapa final'!AD190)</f>
        <v/>
      </c>
      <c r="M187" s="321" t="str">
        <f>IF('Mapa final'!P190="","",'Mapa final'!P190)</f>
        <v/>
      </c>
      <c r="N187" s="375"/>
      <c r="O187" s="375"/>
      <c r="P187" s="375"/>
      <c r="Q187" s="376"/>
    </row>
    <row r="188" spans="1:17" ht="43.5" customHeight="1" x14ac:dyDescent="0.25">
      <c r="A188" s="110" t="s">
        <v>810</v>
      </c>
      <c r="B188" s="811"/>
      <c r="C188" s="813"/>
      <c r="D188" s="815"/>
      <c r="E188" s="813"/>
      <c r="F188" s="817"/>
      <c r="G188" s="817"/>
      <c r="H188" s="821"/>
      <c r="I188" s="377" t="str">
        <f>IF('Mapa final'!Y191="","",'Mapa final'!Y191)</f>
        <v/>
      </c>
      <c r="J188" s="377" t="str">
        <f>IF('Mapa final'!AA191="","",'Mapa final'!AA191)</f>
        <v/>
      </c>
      <c r="K188" s="377" t="str">
        <f t="shared" si="2"/>
        <v/>
      </c>
      <c r="L188" s="377" t="str">
        <f>IF('Mapa final'!AD191="","",'Mapa final'!AD191)</f>
        <v/>
      </c>
      <c r="M188" s="321" t="str">
        <f>IF('Mapa final'!P191="","",'Mapa final'!P191)</f>
        <v/>
      </c>
      <c r="N188" s="375"/>
      <c r="O188" s="375"/>
      <c r="P188" s="375"/>
      <c r="Q188" s="376"/>
    </row>
    <row r="189" spans="1:17" ht="43.5" customHeight="1" x14ac:dyDescent="0.25">
      <c r="A189" s="110" t="s">
        <v>811</v>
      </c>
      <c r="B189" s="811"/>
      <c r="C189" s="813"/>
      <c r="D189" s="815"/>
      <c r="E189" s="813"/>
      <c r="F189" s="817"/>
      <c r="G189" s="817"/>
      <c r="H189" s="821"/>
      <c r="I189" s="377" t="str">
        <f>IF('Mapa final'!Y192="","",'Mapa final'!Y192)</f>
        <v/>
      </c>
      <c r="J189" s="377" t="str">
        <f>IF('Mapa final'!AA192="","",'Mapa final'!AA192)</f>
        <v/>
      </c>
      <c r="K189" s="377" t="str">
        <f t="shared" si="2"/>
        <v/>
      </c>
      <c r="L189" s="377" t="str">
        <f>IF('Mapa final'!AD192="","",'Mapa final'!AD192)</f>
        <v/>
      </c>
      <c r="M189" s="321" t="str">
        <f>IF('Mapa final'!P192="","",'Mapa final'!P192)</f>
        <v/>
      </c>
      <c r="N189" s="375"/>
      <c r="O189" s="375"/>
      <c r="P189" s="375"/>
      <c r="Q189" s="376"/>
    </row>
    <row r="190" spans="1:17" ht="43.5" customHeight="1" x14ac:dyDescent="0.25">
      <c r="A190" s="110" t="s">
        <v>812</v>
      </c>
      <c r="B190" s="811"/>
      <c r="C190" s="813"/>
      <c r="D190" s="815"/>
      <c r="E190" s="813"/>
      <c r="F190" s="817"/>
      <c r="G190" s="817"/>
      <c r="H190" s="821"/>
      <c r="I190" s="377" t="str">
        <f>IF('Mapa final'!Y193="","",'Mapa final'!Y193)</f>
        <v/>
      </c>
      <c r="J190" s="377" t="str">
        <f>IF('Mapa final'!AA193="","",'Mapa final'!AA193)</f>
        <v/>
      </c>
      <c r="K190" s="377" t="str">
        <f t="shared" si="2"/>
        <v/>
      </c>
      <c r="L190" s="377" t="str">
        <f>IF('Mapa final'!AD193="","",'Mapa final'!AD193)</f>
        <v/>
      </c>
      <c r="M190" s="321" t="str">
        <f>IF('Mapa final'!P193="","",'Mapa final'!P193)</f>
        <v/>
      </c>
      <c r="N190" s="375"/>
      <c r="O190" s="375"/>
      <c r="P190" s="375"/>
      <c r="Q190" s="376"/>
    </row>
    <row r="191" spans="1:17" ht="43.5" customHeight="1" x14ac:dyDescent="0.25">
      <c r="A191" s="110" t="s">
        <v>813</v>
      </c>
      <c r="B191" s="811"/>
      <c r="C191" s="813"/>
      <c r="D191" s="815"/>
      <c r="E191" s="813"/>
      <c r="F191" s="817"/>
      <c r="G191" s="817"/>
      <c r="H191" s="821"/>
      <c r="I191" s="377" t="str">
        <f>IF('Mapa final'!Y194="","",'Mapa final'!Y194)</f>
        <v/>
      </c>
      <c r="J191" s="377" t="str">
        <f>IF('Mapa final'!AA194="","",'Mapa final'!AA194)</f>
        <v/>
      </c>
      <c r="K191" s="377" t="str">
        <f t="shared" si="2"/>
        <v/>
      </c>
      <c r="L191" s="377" t="str">
        <f>IF('Mapa final'!AD194="","",'Mapa final'!AD194)</f>
        <v/>
      </c>
      <c r="M191" s="321" t="str">
        <f>IF('Mapa final'!P194="","",'Mapa final'!P194)</f>
        <v/>
      </c>
      <c r="N191" s="375"/>
      <c r="O191" s="375"/>
      <c r="P191" s="375"/>
      <c r="Q191" s="376"/>
    </row>
    <row r="192" spans="1:17" ht="43.5" customHeight="1" x14ac:dyDescent="0.25">
      <c r="A192" s="110" t="s">
        <v>814</v>
      </c>
      <c r="B192" s="811"/>
      <c r="C192" s="813"/>
      <c r="D192" s="815"/>
      <c r="E192" s="813"/>
      <c r="F192" s="817"/>
      <c r="G192" s="817"/>
      <c r="H192" s="821"/>
      <c r="I192" s="377" t="str">
        <f>IF('Mapa final'!Y195="","",'Mapa final'!Y195)</f>
        <v/>
      </c>
      <c r="J192" s="377" t="str">
        <f>IF('Mapa final'!AA195="","",'Mapa final'!AA195)</f>
        <v/>
      </c>
      <c r="K192" s="377" t="str">
        <f t="shared" si="2"/>
        <v/>
      </c>
      <c r="L192" s="377" t="str">
        <f>IF('Mapa final'!AD195="","",'Mapa final'!AD195)</f>
        <v/>
      </c>
      <c r="M192" s="321" t="str">
        <f>IF('Mapa final'!P195="","",'Mapa final'!P195)</f>
        <v/>
      </c>
      <c r="N192" s="375"/>
      <c r="O192" s="375"/>
      <c r="P192" s="375"/>
      <c r="Q192" s="376"/>
    </row>
    <row r="193" spans="1:17" ht="43.5" customHeight="1" x14ac:dyDescent="0.25">
      <c r="A193" s="110" t="s">
        <v>815</v>
      </c>
      <c r="B193" s="810"/>
      <c r="C193" s="812" t="str">
        <f>IF('Mapa final'!E196="","",'Mapa final'!E196)</f>
        <v/>
      </c>
      <c r="D193" s="814"/>
      <c r="E193" s="812" t="str">
        <f>IF('Mapa final'!D196="","",'Mapa final'!D196)</f>
        <v/>
      </c>
      <c r="F193" s="817" t="str">
        <f>IF('Mapa final'!H196="","",'Mapa final'!H196)</f>
        <v/>
      </c>
      <c r="G193" s="817" t="str">
        <f>IF('Mapa final'!L196="","",'Mapa final'!L196)</f>
        <v/>
      </c>
      <c r="H193" s="821"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77" t="str">
        <f>IF('Mapa final'!Y196="","",'Mapa final'!Y196)</f>
        <v/>
      </c>
      <c r="J193" s="377" t="str">
        <f>IF('Mapa final'!AA196="","",'Mapa final'!AA196)</f>
        <v/>
      </c>
      <c r="K193" s="377" t="str">
        <f t="shared" si="2"/>
        <v/>
      </c>
      <c r="L193" s="377" t="str">
        <f>IF('Mapa final'!AD196="","",'Mapa final'!AD196)</f>
        <v/>
      </c>
      <c r="M193" s="321" t="str">
        <f>IF('Mapa final'!P196="","",'Mapa final'!P196)</f>
        <v/>
      </c>
      <c r="N193" s="375"/>
      <c r="O193" s="375"/>
      <c r="P193" s="375"/>
      <c r="Q193" s="376"/>
    </row>
    <row r="194" spans="1:17" ht="43.5" customHeight="1" x14ac:dyDescent="0.25">
      <c r="A194" s="110" t="s">
        <v>816</v>
      </c>
      <c r="B194" s="811"/>
      <c r="C194" s="813"/>
      <c r="D194" s="815"/>
      <c r="E194" s="813"/>
      <c r="F194" s="817"/>
      <c r="G194" s="817"/>
      <c r="H194" s="821"/>
      <c r="I194" s="377" t="str">
        <f>IF('Mapa final'!Y197="","",'Mapa final'!Y197)</f>
        <v/>
      </c>
      <c r="J194" s="377" t="str">
        <f>IF('Mapa final'!AA197="","",'Mapa final'!AA197)</f>
        <v/>
      </c>
      <c r="K194" s="377" t="str">
        <f t="shared" si="2"/>
        <v/>
      </c>
      <c r="L194" s="377" t="str">
        <f>IF('Mapa final'!AD197="","",'Mapa final'!AD197)</f>
        <v/>
      </c>
      <c r="M194" s="321" t="str">
        <f>IF('Mapa final'!P197="","",'Mapa final'!P197)</f>
        <v/>
      </c>
      <c r="N194" s="375"/>
      <c r="O194" s="375"/>
      <c r="P194" s="375"/>
      <c r="Q194" s="376"/>
    </row>
    <row r="195" spans="1:17" ht="43.5" customHeight="1" x14ac:dyDescent="0.25">
      <c r="A195" s="110" t="s">
        <v>817</v>
      </c>
      <c r="B195" s="811"/>
      <c r="C195" s="813"/>
      <c r="D195" s="815"/>
      <c r="E195" s="813"/>
      <c r="F195" s="817"/>
      <c r="G195" s="817"/>
      <c r="H195" s="821"/>
      <c r="I195" s="377" t="str">
        <f>IF('Mapa final'!Y198="","",'Mapa final'!Y198)</f>
        <v/>
      </c>
      <c r="J195" s="377" t="str">
        <f>IF('Mapa final'!AA198="","",'Mapa final'!AA198)</f>
        <v/>
      </c>
      <c r="K195" s="377" t="str">
        <f t="shared" si="2"/>
        <v/>
      </c>
      <c r="L195" s="377" t="str">
        <f>IF('Mapa final'!AD198="","",'Mapa final'!AD198)</f>
        <v/>
      </c>
      <c r="M195" s="321" t="str">
        <f>IF('Mapa final'!P198="","",'Mapa final'!P198)</f>
        <v/>
      </c>
      <c r="N195" s="375"/>
      <c r="O195" s="375"/>
      <c r="P195" s="375"/>
      <c r="Q195" s="376"/>
    </row>
    <row r="196" spans="1:17" ht="43.5" customHeight="1" x14ac:dyDescent="0.25">
      <c r="A196" s="110" t="s">
        <v>818</v>
      </c>
      <c r="B196" s="811"/>
      <c r="C196" s="813"/>
      <c r="D196" s="815"/>
      <c r="E196" s="813"/>
      <c r="F196" s="817"/>
      <c r="G196" s="817"/>
      <c r="H196" s="821"/>
      <c r="I196" s="377" t="str">
        <f>IF('Mapa final'!Y199="","",'Mapa final'!Y199)</f>
        <v/>
      </c>
      <c r="J196" s="377" t="str">
        <f>IF('Mapa final'!AA199="","",'Mapa final'!AA199)</f>
        <v/>
      </c>
      <c r="K196" s="377" t="str">
        <f t="shared" si="2"/>
        <v/>
      </c>
      <c r="L196" s="377" t="str">
        <f>IF('Mapa final'!AD199="","",'Mapa final'!AD199)</f>
        <v/>
      </c>
      <c r="M196" s="321" t="str">
        <f>IF('Mapa final'!P199="","",'Mapa final'!P199)</f>
        <v/>
      </c>
      <c r="N196" s="375"/>
      <c r="O196" s="375"/>
      <c r="P196" s="375"/>
      <c r="Q196" s="376"/>
    </row>
    <row r="197" spans="1:17" ht="43.5" customHeight="1" x14ac:dyDescent="0.25">
      <c r="A197" s="110" t="s">
        <v>819</v>
      </c>
      <c r="B197" s="811"/>
      <c r="C197" s="813"/>
      <c r="D197" s="815"/>
      <c r="E197" s="813"/>
      <c r="F197" s="817"/>
      <c r="G197" s="817"/>
      <c r="H197" s="821"/>
      <c r="I197" s="377" t="str">
        <f>IF('Mapa final'!Y200="","",'Mapa final'!Y200)</f>
        <v/>
      </c>
      <c r="J197" s="377" t="str">
        <f>IF('Mapa final'!AA200="","",'Mapa final'!AA200)</f>
        <v/>
      </c>
      <c r="K197" s="377" t="str">
        <f t="shared" si="2"/>
        <v/>
      </c>
      <c r="L197" s="377" t="str">
        <f>IF('Mapa final'!AD200="","",'Mapa final'!AD200)</f>
        <v/>
      </c>
      <c r="M197" s="321" t="str">
        <f>IF('Mapa final'!P200="","",'Mapa final'!P200)</f>
        <v/>
      </c>
      <c r="N197" s="375"/>
      <c r="O197" s="375"/>
      <c r="P197" s="375"/>
      <c r="Q197" s="376"/>
    </row>
    <row r="198" spans="1:17" ht="43.5" customHeight="1" x14ac:dyDescent="0.25">
      <c r="A198" s="110" t="s">
        <v>820</v>
      </c>
      <c r="B198" s="811"/>
      <c r="C198" s="813"/>
      <c r="D198" s="815"/>
      <c r="E198" s="813"/>
      <c r="F198" s="817"/>
      <c r="G198" s="817"/>
      <c r="H198" s="821"/>
      <c r="I198" s="377" t="str">
        <f>IF('Mapa final'!Y201="","",'Mapa final'!Y201)</f>
        <v/>
      </c>
      <c r="J198" s="377" t="str">
        <f>IF('Mapa final'!AA201="","",'Mapa final'!AA201)</f>
        <v/>
      </c>
      <c r="K198" s="377" t="str">
        <f t="shared" si="2"/>
        <v/>
      </c>
      <c r="L198" s="377" t="str">
        <f>IF('Mapa final'!AD201="","",'Mapa final'!AD201)</f>
        <v/>
      </c>
      <c r="M198" s="321" t="str">
        <f>IF('Mapa final'!P201="","",'Mapa final'!P201)</f>
        <v/>
      </c>
      <c r="N198" s="375"/>
      <c r="O198" s="375"/>
      <c r="P198" s="375"/>
      <c r="Q198" s="376"/>
    </row>
    <row r="199" spans="1:17" ht="43.5" customHeight="1" x14ac:dyDescent="0.25">
      <c r="A199" s="110" t="s">
        <v>821</v>
      </c>
      <c r="B199" s="810"/>
      <c r="C199" s="812" t="str">
        <f>IF('Mapa final'!E202="","",'Mapa final'!E202)</f>
        <v/>
      </c>
      <c r="D199" s="814"/>
      <c r="E199" s="812" t="str">
        <f>IF('Mapa final'!D202="","",'Mapa final'!D202)</f>
        <v/>
      </c>
      <c r="F199" s="817" t="str">
        <f>IF('Mapa final'!H202="","",'Mapa final'!H202)</f>
        <v/>
      </c>
      <c r="G199" s="817" t="str">
        <f>IF('Mapa final'!L202="","",'Mapa final'!L202)</f>
        <v/>
      </c>
      <c r="H199" s="821"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77" t="str">
        <f>IF('Mapa final'!Y202="","",'Mapa final'!Y202)</f>
        <v/>
      </c>
      <c r="J199" s="377" t="str">
        <f>IF('Mapa final'!AA202="","",'Mapa final'!AA202)</f>
        <v/>
      </c>
      <c r="K199" s="377" t="str">
        <f t="shared" si="2"/>
        <v/>
      </c>
      <c r="L199" s="377" t="str">
        <f>IF('Mapa final'!AD202="","",'Mapa final'!AD202)</f>
        <v/>
      </c>
      <c r="M199" s="321" t="str">
        <f>IF('Mapa final'!P202="","",'Mapa final'!P202)</f>
        <v/>
      </c>
      <c r="N199" s="375"/>
      <c r="O199" s="375"/>
      <c r="P199" s="375"/>
      <c r="Q199" s="376"/>
    </row>
    <row r="200" spans="1:17" ht="43.5" customHeight="1" x14ac:dyDescent="0.25">
      <c r="A200" s="110" t="s">
        <v>822</v>
      </c>
      <c r="B200" s="811"/>
      <c r="C200" s="813"/>
      <c r="D200" s="815"/>
      <c r="E200" s="813"/>
      <c r="F200" s="817"/>
      <c r="G200" s="817"/>
      <c r="H200" s="821"/>
      <c r="I200" s="377" t="str">
        <f>IF('Mapa final'!Y203="","",'Mapa final'!Y203)</f>
        <v/>
      </c>
      <c r="J200" s="377" t="str">
        <f>IF('Mapa final'!AA203="","",'Mapa final'!AA203)</f>
        <v/>
      </c>
      <c r="K200" s="377"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77" t="str">
        <f>IF('Mapa final'!AD203="","",'Mapa final'!AD203)</f>
        <v/>
      </c>
      <c r="M200" s="321" t="str">
        <f>IF('Mapa final'!P203="","",'Mapa final'!P203)</f>
        <v/>
      </c>
      <c r="N200" s="375"/>
      <c r="O200" s="375"/>
      <c r="P200" s="375"/>
      <c r="Q200" s="376"/>
    </row>
    <row r="201" spans="1:17" ht="43.5" customHeight="1" x14ac:dyDescent="0.25">
      <c r="A201" s="110" t="s">
        <v>823</v>
      </c>
      <c r="B201" s="811"/>
      <c r="C201" s="813"/>
      <c r="D201" s="815"/>
      <c r="E201" s="813"/>
      <c r="F201" s="817"/>
      <c r="G201" s="817"/>
      <c r="H201" s="821"/>
      <c r="I201" s="377" t="str">
        <f>IF('Mapa final'!Y204="","",'Mapa final'!Y204)</f>
        <v/>
      </c>
      <c r="J201" s="377" t="str">
        <f>IF('Mapa final'!AA204="","",'Mapa final'!AA204)</f>
        <v/>
      </c>
      <c r="K201" s="377" t="str">
        <f t="shared" si="3"/>
        <v/>
      </c>
      <c r="L201" s="377" t="str">
        <f>IF('Mapa final'!AD204="","",'Mapa final'!AD204)</f>
        <v/>
      </c>
      <c r="M201" s="321" t="str">
        <f>IF('Mapa final'!P204="","",'Mapa final'!P204)</f>
        <v/>
      </c>
      <c r="N201" s="375"/>
      <c r="O201" s="375"/>
      <c r="P201" s="375"/>
      <c r="Q201" s="376"/>
    </row>
    <row r="202" spans="1:17" ht="43.5" customHeight="1" x14ac:dyDescent="0.25">
      <c r="A202" s="110" t="s">
        <v>824</v>
      </c>
      <c r="B202" s="811"/>
      <c r="C202" s="813"/>
      <c r="D202" s="815"/>
      <c r="E202" s="813"/>
      <c r="F202" s="817"/>
      <c r="G202" s="817"/>
      <c r="H202" s="821"/>
      <c r="I202" s="377" t="str">
        <f>IF('Mapa final'!Y205="","",'Mapa final'!Y205)</f>
        <v/>
      </c>
      <c r="J202" s="377" t="str">
        <f>IF('Mapa final'!AA205="","",'Mapa final'!AA205)</f>
        <v/>
      </c>
      <c r="K202" s="377" t="str">
        <f t="shared" si="3"/>
        <v/>
      </c>
      <c r="L202" s="377" t="str">
        <f>IF('Mapa final'!AD205="","",'Mapa final'!AD205)</f>
        <v/>
      </c>
      <c r="M202" s="321" t="str">
        <f>IF('Mapa final'!P205="","",'Mapa final'!P205)</f>
        <v/>
      </c>
      <c r="N202" s="375"/>
      <c r="O202" s="375"/>
      <c r="P202" s="375"/>
      <c r="Q202" s="376"/>
    </row>
    <row r="203" spans="1:17" ht="43.5" customHeight="1" x14ac:dyDescent="0.25">
      <c r="A203" s="110" t="s">
        <v>825</v>
      </c>
      <c r="B203" s="811"/>
      <c r="C203" s="813"/>
      <c r="D203" s="815"/>
      <c r="E203" s="813"/>
      <c r="F203" s="817"/>
      <c r="G203" s="817"/>
      <c r="H203" s="821"/>
      <c r="I203" s="377" t="str">
        <f>IF('Mapa final'!Y206="","",'Mapa final'!Y206)</f>
        <v/>
      </c>
      <c r="J203" s="377" t="str">
        <f>IF('Mapa final'!AA206="","",'Mapa final'!AA206)</f>
        <v/>
      </c>
      <c r="K203" s="377" t="str">
        <f t="shared" si="3"/>
        <v/>
      </c>
      <c r="L203" s="377" t="str">
        <f>IF('Mapa final'!AD206="","",'Mapa final'!AD206)</f>
        <v/>
      </c>
      <c r="M203" s="321" t="str">
        <f>IF('Mapa final'!P206="","",'Mapa final'!P206)</f>
        <v/>
      </c>
      <c r="N203" s="375"/>
      <c r="O203" s="375"/>
      <c r="P203" s="375"/>
      <c r="Q203" s="376"/>
    </row>
    <row r="204" spans="1:17" ht="43.5" customHeight="1" x14ac:dyDescent="0.25">
      <c r="A204" s="110" t="s">
        <v>826</v>
      </c>
      <c r="B204" s="811"/>
      <c r="C204" s="813"/>
      <c r="D204" s="815"/>
      <c r="E204" s="813"/>
      <c r="F204" s="817"/>
      <c r="G204" s="817"/>
      <c r="H204" s="821"/>
      <c r="I204" s="377" t="str">
        <f>IF('Mapa final'!Y207="","",'Mapa final'!Y207)</f>
        <v/>
      </c>
      <c r="J204" s="377" t="str">
        <f>IF('Mapa final'!AA207="","",'Mapa final'!AA207)</f>
        <v/>
      </c>
      <c r="K204" s="377" t="str">
        <f t="shared" si="3"/>
        <v/>
      </c>
      <c r="L204" s="377" t="str">
        <f>IF('Mapa final'!AD207="","",'Mapa final'!AD207)</f>
        <v/>
      </c>
      <c r="M204" s="321" t="str">
        <f>IF('Mapa final'!P207="","",'Mapa final'!P207)</f>
        <v/>
      </c>
      <c r="N204" s="375"/>
      <c r="O204" s="375"/>
      <c r="P204" s="375"/>
      <c r="Q204" s="376"/>
    </row>
    <row r="205" spans="1:17" ht="43.5" customHeight="1" x14ac:dyDescent="0.25">
      <c r="A205" s="110" t="s">
        <v>827</v>
      </c>
      <c r="B205" s="810"/>
      <c r="C205" s="812" t="str">
        <f>IF('Mapa final'!E208="","",'Mapa final'!E208)</f>
        <v/>
      </c>
      <c r="D205" s="814"/>
      <c r="E205" s="812" t="str">
        <f>IF('Mapa final'!D208="","",'Mapa final'!D208)</f>
        <v/>
      </c>
      <c r="F205" s="817" t="str">
        <f>IF('Mapa final'!H208="","",'Mapa final'!H208)</f>
        <v/>
      </c>
      <c r="G205" s="817" t="str">
        <f>IF('Mapa final'!L208="","",'Mapa final'!L208)</f>
        <v/>
      </c>
      <c r="H205" s="821"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77" t="str">
        <f>IF('Mapa final'!Y208="","",'Mapa final'!Y208)</f>
        <v/>
      </c>
      <c r="J205" s="377" t="str">
        <f>IF('Mapa final'!AA208="","",'Mapa final'!AA208)</f>
        <v/>
      </c>
      <c r="K205" s="377" t="str">
        <f t="shared" si="3"/>
        <v/>
      </c>
      <c r="L205" s="377" t="str">
        <f>IF('Mapa final'!AD208="","",'Mapa final'!AD208)</f>
        <v/>
      </c>
      <c r="M205" s="321" t="str">
        <f>IF('Mapa final'!P208="","",'Mapa final'!P208)</f>
        <v/>
      </c>
      <c r="N205" s="375"/>
      <c r="O205" s="375"/>
      <c r="P205" s="375"/>
      <c r="Q205" s="376"/>
    </row>
    <row r="206" spans="1:17" ht="43.5" customHeight="1" x14ac:dyDescent="0.25">
      <c r="A206" s="110" t="s">
        <v>828</v>
      </c>
      <c r="B206" s="811"/>
      <c r="C206" s="813"/>
      <c r="D206" s="815"/>
      <c r="E206" s="813"/>
      <c r="F206" s="817"/>
      <c r="G206" s="817"/>
      <c r="H206" s="821"/>
      <c r="I206" s="377" t="str">
        <f>IF('Mapa final'!Y209="","",'Mapa final'!Y209)</f>
        <v/>
      </c>
      <c r="J206" s="377" t="str">
        <f>IF('Mapa final'!AA209="","",'Mapa final'!AA209)</f>
        <v/>
      </c>
      <c r="K206" s="377" t="str">
        <f t="shared" si="3"/>
        <v/>
      </c>
      <c r="L206" s="377" t="str">
        <f>IF('Mapa final'!AD209="","",'Mapa final'!AD209)</f>
        <v/>
      </c>
      <c r="M206" s="321" t="str">
        <f>IF('Mapa final'!P209="","",'Mapa final'!P209)</f>
        <v/>
      </c>
      <c r="N206" s="375"/>
      <c r="O206" s="375"/>
      <c r="P206" s="375"/>
      <c r="Q206" s="376"/>
    </row>
    <row r="207" spans="1:17" ht="43.5" customHeight="1" x14ac:dyDescent="0.25">
      <c r="A207" s="110" t="s">
        <v>829</v>
      </c>
      <c r="B207" s="811"/>
      <c r="C207" s="813"/>
      <c r="D207" s="815"/>
      <c r="E207" s="813"/>
      <c r="F207" s="817"/>
      <c r="G207" s="817"/>
      <c r="H207" s="821"/>
      <c r="I207" s="377" t="str">
        <f>IF('Mapa final'!Y210="","",'Mapa final'!Y210)</f>
        <v/>
      </c>
      <c r="J207" s="377" t="str">
        <f>IF('Mapa final'!AA210="","",'Mapa final'!AA210)</f>
        <v/>
      </c>
      <c r="K207" s="377" t="str">
        <f t="shared" si="3"/>
        <v/>
      </c>
      <c r="L207" s="377" t="str">
        <f>IF('Mapa final'!AD210="","",'Mapa final'!AD210)</f>
        <v/>
      </c>
      <c r="M207" s="321" t="str">
        <f>IF('Mapa final'!P210="","",'Mapa final'!P210)</f>
        <v/>
      </c>
      <c r="N207" s="375"/>
      <c r="O207" s="375"/>
      <c r="P207" s="375"/>
      <c r="Q207" s="376"/>
    </row>
    <row r="208" spans="1:17" ht="43.5" customHeight="1" x14ac:dyDescent="0.25">
      <c r="A208" s="110" t="s">
        <v>830</v>
      </c>
      <c r="B208" s="811"/>
      <c r="C208" s="813"/>
      <c r="D208" s="815"/>
      <c r="E208" s="813"/>
      <c r="F208" s="817"/>
      <c r="G208" s="817"/>
      <c r="H208" s="821"/>
      <c r="I208" s="377" t="str">
        <f>IF('Mapa final'!Y211="","",'Mapa final'!Y211)</f>
        <v/>
      </c>
      <c r="J208" s="377" t="str">
        <f>IF('Mapa final'!AA211="","",'Mapa final'!AA211)</f>
        <v/>
      </c>
      <c r="K208" s="377" t="str">
        <f t="shared" si="3"/>
        <v/>
      </c>
      <c r="L208" s="377" t="str">
        <f>IF('Mapa final'!AD211="","",'Mapa final'!AD211)</f>
        <v/>
      </c>
      <c r="M208" s="321" t="str">
        <f>IF('Mapa final'!P211="","",'Mapa final'!P211)</f>
        <v/>
      </c>
      <c r="N208" s="375"/>
      <c r="O208" s="375"/>
      <c r="P208" s="375"/>
      <c r="Q208" s="376"/>
    </row>
    <row r="209" spans="1:17" ht="43.5" customHeight="1" x14ac:dyDescent="0.25">
      <c r="A209" s="110" t="s">
        <v>831</v>
      </c>
      <c r="B209" s="811"/>
      <c r="C209" s="813"/>
      <c r="D209" s="815"/>
      <c r="E209" s="813"/>
      <c r="F209" s="817"/>
      <c r="G209" s="817"/>
      <c r="H209" s="821"/>
      <c r="I209" s="377" t="str">
        <f>IF('Mapa final'!Y212="","",'Mapa final'!Y212)</f>
        <v/>
      </c>
      <c r="J209" s="377" t="str">
        <f>IF('Mapa final'!AA212="","",'Mapa final'!AA212)</f>
        <v/>
      </c>
      <c r="K209" s="377" t="str">
        <f t="shared" si="3"/>
        <v/>
      </c>
      <c r="L209" s="377" t="str">
        <f>IF('Mapa final'!AD212="","",'Mapa final'!AD212)</f>
        <v/>
      </c>
      <c r="M209" s="321" t="str">
        <f>IF('Mapa final'!P212="","",'Mapa final'!P212)</f>
        <v/>
      </c>
      <c r="N209" s="375"/>
      <c r="O209" s="375"/>
      <c r="P209" s="375"/>
      <c r="Q209" s="376"/>
    </row>
    <row r="210" spans="1:17" ht="43.5" customHeight="1" x14ac:dyDescent="0.25">
      <c r="A210" s="110" t="s">
        <v>832</v>
      </c>
      <c r="B210" s="811"/>
      <c r="C210" s="813"/>
      <c r="D210" s="815"/>
      <c r="E210" s="813"/>
      <c r="F210" s="817"/>
      <c r="G210" s="817"/>
      <c r="H210" s="821"/>
      <c r="I210" s="377" t="str">
        <f>IF('Mapa final'!Y213="","",'Mapa final'!Y213)</f>
        <v/>
      </c>
      <c r="J210" s="377" t="str">
        <f>IF('Mapa final'!AA213="","",'Mapa final'!AA213)</f>
        <v/>
      </c>
      <c r="K210" s="377" t="str">
        <f t="shared" si="3"/>
        <v/>
      </c>
      <c r="L210" s="377" t="str">
        <f>IF('Mapa final'!AD213="","",'Mapa final'!AD213)</f>
        <v/>
      </c>
      <c r="M210" s="321" t="str">
        <f>IF('Mapa final'!P213="","",'Mapa final'!P213)</f>
        <v/>
      </c>
      <c r="N210" s="375"/>
      <c r="O210" s="375"/>
      <c r="P210" s="375"/>
      <c r="Q210" s="376"/>
    </row>
    <row r="211" spans="1:17" ht="43.5" customHeight="1" x14ac:dyDescent="0.25">
      <c r="A211" s="110" t="s">
        <v>833</v>
      </c>
      <c r="B211" s="810"/>
      <c r="C211" s="812" t="str">
        <f>IF('Mapa final'!E214="","",'Mapa final'!E214)</f>
        <v/>
      </c>
      <c r="D211" s="814"/>
      <c r="E211" s="812" t="str">
        <f>IF('Mapa final'!D214="","",'Mapa final'!D214)</f>
        <v/>
      </c>
      <c r="F211" s="817" t="str">
        <f>IF('Mapa final'!H214="","",'Mapa final'!H214)</f>
        <v/>
      </c>
      <c r="G211" s="817" t="str">
        <f>IF('Mapa final'!L214="","",'Mapa final'!L214)</f>
        <v/>
      </c>
      <c r="H211" s="821"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77" t="str">
        <f>IF('Mapa final'!Y214="","",'Mapa final'!Y214)</f>
        <v/>
      </c>
      <c r="J211" s="377" t="str">
        <f>IF('Mapa final'!AA214="","",'Mapa final'!AA214)</f>
        <v/>
      </c>
      <c r="K211" s="377" t="str">
        <f t="shared" si="3"/>
        <v/>
      </c>
      <c r="L211" s="377" t="str">
        <f>IF('Mapa final'!AD214="","",'Mapa final'!AD214)</f>
        <v/>
      </c>
      <c r="M211" s="321" t="str">
        <f>IF('Mapa final'!P214="","",'Mapa final'!P214)</f>
        <v/>
      </c>
      <c r="N211" s="375"/>
      <c r="O211" s="375"/>
      <c r="P211" s="375"/>
      <c r="Q211" s="376"/>
    </row>
    <row r="212" spans="1:17" ht="43.5" customHeight="1" x14ac:dyDescent="0.25">
      <c r="A212" s="110" t="s">
        <v>834</v>
      </c>
      <c r="B212" s="811"/>
      <c r="C212" s="813"/>
      <c r="D212" s="815"/>
      <c r="E212" s="813"/>
      <c r="F212" s="817"/>
      <c r="G212" s="817"/>
      <c r="H212" s="821"/>
      <c r="I212" s="377" t="str">
        <f>IF('Mapa final'!Y215="","",'Mapa final'!Y215)</f>
        <v/>
      </c>
      <c r="J212" s="377" t="str">
        <f>IF('Mapa final'!AA215="","",'Mapa final'!AA215)</f>
        <v/>
      </c>
      <c r="K212" s="377" t="str">
        <f t="shared" si="3"/>
        <v/>
      </c>
      <c r="L212" s="377" t="str">
        <f>IF('Mapa final'!AD215="","",'Mapa final'!AD215)</f>
        <v/>
      </c>
      <c r="M212" s="321" t="str">
        <f>IF('Mapa final'!P215="","",'Mapa final'!P215)</f>
        <v/>
      </c>
      <c r="N212" s="375"/>
      <c r="O212" s="375"/>
      <c r="P212" s="375"/>
      <c r="Q212" s="376"/>
    </row>
    <row r="213" spans="1:17" ht="43.5" customHeight="1" x14ac:dyDescent="0.25">
      <c r="A213" s="110" t="s">
        <v>835</v>
      </c>
      <c r="B213" s="811"/>
      <c r="C213" s="813"/>
      <c r="D213" s="815"/>
      <c r="E213" s="813"/>
      <c r="F213" s="817"/>
      <c r="G213" s="817"/>
      <c r="H213" s="821"/>
      <c r="I213" s="377" t="str">
        <f>IF('Mapa final'!Y216="","",'Mapa final'!Y216)</f>
        <v/>
      </c>
      <c r="J213" s="377" t="str">
        <f>IF('Mapa final'!AA216="","",'Mapa final'!AA216)</f>
        <v/>
      </c>
      <c r="K213" s="377" t="str">
        <f t="shared" si="3"/>
        <v/>
      </c>
      <c r="L213" s="377" t="str">
        <f>IF('Mapa final'!AD216="","",'Mapa final'!AD216)</f>
        <v/>
      </c>
      <c r="M213" s="321" t="str">
        <f>IF('Mapa final'!P216="","",'Mapa final'!P216)</f>
        <v/>
      </c>
      <c r="N213" s="375"/>
      <c r="O213" s="375"/>
      <c r="P213" s="375"/>
      <c r="Q213" s="376"/>
    </row>
    <row r="214" spans="1:17" ht="43.5" customHeight="1" x14ac:dyDescent="0.25">
      <c r="A214" s="110" t="s">
        <v>836</v>
      </c>
      <c r="B214" s="811"/>
      <c r="C214" s="813"/>
      <c r="D214" s="815"/>
      <c r="E214" s="813"/>
      <c r="F214" s="817"/>
      <c r="G214" s="817"/>
      <c r="H214" s="821"/>
      <c r="I214" s="377" t="str">
        <f>IF('Mapa final'!Y217="","",'Mapa final'!Y217)</f>
        <v/>
      </c>
      <c r="J214" s="377" t="str">
        <f>IF('Mapa final'!AA217="","",'Mapa final'!AA217)</f>
        <v/>
      </c>
      <c r="K214" s="377" t="str">
        <f t="shared" si="3"/>
        <v/>
      </c>
      <c r="L214" s="377" t="str">
        <f>IF('Mapa final'!AD217="","",'Mapa final'!AD217)</f>
        <v/>
      </c>
      <c r="M214" s="321" t="str">
        <f>IF('Mapa final'!P217="","",'Mapa final'!P217)</f>
        <v/>
      </c>
      <c r="N214" s="375"/>
      <c r="O214" s="375"/>
      <c r="P214" s="375"/>
      <c r="Q214" s="376"/>
    </row>
    <row r="215" spans="1:17" ht="43.5" customHeight="1" x14ac:dyDescent="0.25">
      <c r="A215" s="110" t="s">
        <v>837</v>
      </c>
      <c r="B215" s="811"/>
      <c r="C215" s="813"/>
      <c r="D215" s="815"/>
      <c r="E215" s="813"/>
      <c r="F215" s="817"/>
      <c r="G215" s="817"/>
      <c r="H215" s="821"/>
      <c r="I215" s="377" t="str">
        <f>IF('Mapa final'!Y218="","",'Mapa final'!Y218)</f>
        <v/>
      </c>
      <c r="J215" s="377" t="str">
        <f>IF('Mapa final'!AA218="","",'Mapa final'!AA218)</f>
        <v/>
      </c>
      <c r="K215" s="377" t="str">
        <f t="shared" si="3"/>
        <v/>
      </c>
      <c r="L215" s="377" t="str">
        <f>IF('Mapa final'!AD218="","",'Mapa final'!AD218)</f>
        <v/>
      </c>
      <c r="M215" s="321" t="str">
        <f>IF('Mapa final'!P218="","",'Mapa final'!P218)</f>
        <v/>
      </c>
      <c r="N215" s="375"/>
      <c r="O215" s="375"/>
      <c r="P215" s="375"/>
      <c r="Q215" s="376"/>
    </row>
    <row r="216" spans="1:17" ht="43.5" customHeight="1" x14ac:dyDescent="0.25">
      <c r="A216" s="110" t="s">
        <v>838</v>
      </c>
      <c r="B216" s="811"/>
      <c r="C216" s="813"/>
      <c r="D216" s="815"/>
      <c r="E216" s="813"/>
      <c r="F216" s="817"/>
      <c r="G216" s="817"/>
      <c r="H216" s="821"/>
      <c r="I216" s="377" t="str">
        <f>IF('Mapa final'!Y219="","",'Mapa final'!Y219)</f>
        <v/>
      </c>
      <c r="J216" s="377" t="str">
        <f>IF('Mapa final'!AA219="","",'Mapa final'!AA219)</f>
        <v/>
      </c>
      <c r="K216" s="377" t="str">
        <f t="shared" si="3"/>
        <v/>
      </c>
      <c r="L216" s="377" t="str">
        <f>IF('Mapa final'!AD219="","",'Mapa final'!AD219)</f>
        <v/>
      </c>
      <c r="M216" s="321" t="str">
        <f>IF('Mapa final'!P219="","",'Mapa final'!P219)</f>
        <v/>
      </c>
      <c r="N216" s="375"/>
      <c r="O216" s="375"/>
      <c r="P216" s="375"/>
      <c r="Q216" s="376"/>
    </row>
    <row r="217" spans="1:17" ht="43.5" customHeight="1" x14ac:dyDescent="0.25">
      <c r="A217" s="110" t="s">
        <v>839</v>
      </c>
      <c r="B217" s="810"/>
      <c r="C217" s="812" t="str">
        <f>IF('Mapa final'!E220="","",'Mapa final'!E220)</f>
        <v/>
      </c>
      <c r="D217" s="814"/>
      <c r="E217" s="812" t="str">
        <f>IF('Mapa final'!D220="","",'Mapa final'!D220)</f>
        <v/>
      </c>
      <c r="F217" s="817" t="str">
        <f>IF('Mapa final'!H220="","",'Mapa final'!H220)</f>
        <v/>
      </c>
      <c r="G217" s="817" t="str">
        <f>IF('Mapa final'!L220="","",'Mapa final'!L220)</f>
        <v/>
      </c>
      <c r="H217" s="821"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77" t="str">
        <f>IF('Mapa final'!Y220="","",'Mapa final'!Y220)</f>
        <v/>
      </c>
      <c r="J217" s="377" t="str">
        <f>IF('Mapa final'!AA220="","",'Mapa final'!AA220)</f>
        <v/>
      </c>
      <c r="K217" s="377" t="str">
        <f t="shared" si="3"/>
        <v/>
      </c>
      <c r="L217" s="377" t="str">
        <f>IF('Mapa final'!AD220="","",'Mapa final'!AD220)</f>
        <v/>
      </c>
      <c r="M217" s="321" t="str">
        <f>IF('Mapa final'!P220="","",'Mapa final'!P220)</f>
        <v/>
      </c>
      <c r="N217" s="375"/>
      <c r="O217" s="375"/>
      <c r="P217" s="375"/>
      <c r="Q217" s="376"/>
    </row>
    <row r="218" spans="1:17" ht="43.5" customHeight="1" x14ac:dyDescent="0.25">
      <c r="A218" s="110" t="s">
        <v>840</v>
      </c>
      <c r="B218" s="811"/>
      <c r="C218" s="813"/>
      <c r="D218" s="815"/>
      <c r="E218" s="813"/>
      <c r="F218" s="817"/>
      <c r="G218" s="817"/>
      <c r="H218" s="821"/>
      <c r="I218" s="377" t="str">
        <f>IF('Mapa final'!Y221="","",'Mapa final'!Y221)</f>
        <v/>
      </c>
      <c r="J218" s="377" t="str">
        <f>IF('Mapa final'!AA221="","",'Mapa final'!AA221)</f>
        <v/>
      </c>
      <c r="K218" s="377" t="str">
        <f t="shared" si="3"/>
        <v/>
      </c>
      <c r="L218" s="377" t="str">
        <f>IF('Mapa final'!AD221="","",'Mapa final'!AD221)</f>
        <v/>
      </c>
      <c r="M218" s="321" t="str">
        <f>IF('Mapa final'!P221="","",'Mapa final'!P221)</f>
        <v/>
      </c>
      <c r="N218" s="375"/>
      <c r="O218" s="375"/>
      <c r="P218" s="375"/>
      <c r="Q218" s="376"/>
    </row>
    <row r="219" spans="1:17" ht="43.5" customHeight="1" x14ac:dyDescent="0.25">
      <c r="A219" s="110" t="s">
        <v>841</v>
      </c>
      <c r="B219" s="811"/>
      <c r="C219" s="813"/>
      <c r="D219" s="815"/>
      <c r="E219" s="813"/>
      <c r="F219" s="817"/>
      <c r="G219" s="817"/>
      <c r="H219" s="821"/>
      <c r="I219" s="377" t="str">
        <f>IF('Mapa final'!Y222="","",'Mapa final'!Y222)</f>
        <v/>
      </c>
      <c r="J219" s="377" t="str">
        <f>IF('Mapa final'!AA222="","",'Mapa final'!AA222)</f>
        <v/>
      </c>
      <c r="K219" s="377" t="str">
        <f t="shared" si="3"/>
        <v/>
      </c>
      <c r="L219" s="377" t="str">
        <f>IF('Mapa final'!AD222="","",'Mapa final'!AD222)</f>
        <v/>
      </c>
      <c r="M219" s="321" t="str">
        <f>IF('Mapa final'!P222="","",'Mapa final'!P222)</f>
        <v/>
      </c>
      <c r="N219" s="375"/>
      <c r="O219" s="375"/>
      <c r="P219" s="375"/>
      <c r="Q219" s="376"/>
    </row>
    <row r="220" spans="1:17" ht="43.5" customHeight="1" x14ac:dyDescent="0.25">
      <c r="A220" s="110" t="s">
        <v>842</v>
      </c>
      <c r="B220" s="811"/>
      <c r="C220" s="813"/>
      <c r="D220" s="815"/>
      <c r="E220" s="813"/>
      <c r="F220" s="817"/>
      <c r="G220" s="817"/>
      <c r="H220" s="821"/>
      <c r="I220" s="377" t="str">
        <f>IF('Mapa final'!Y223="","",'Mapa final'!Y223)</f>
        <v/>
      </c>
      <c r="J220" s="377" t="str">
        <f>IF('Mapa final'!AA223="","",'Mapa final'!AA223)</f>
        <v/>
      </c>
      <c r="K220" s="377" t="str">
        <f t="shared" si="3"/>
        <v/>
      </c>
      <c r="L220" s="377" t="str">
        <f>IF('Mapa final'!AD223="","",'Mapa final'!AD223)</f>
        <v/>
      </c>
      <c r="M220" s="321" t="str">
        <f>IF('Mapa final'!P223="","",'Mapa final'!P223)</f>
        <v/>
      </c>
      <c r="N220" s="375"/>
      <c r="O220" s="375"/>
      <c r="P220" s="375"/>
      <c r="Q220" s="376"/>
    </row>
    <row r="221" spans="1:17" ht="43.5" customHeight="1" x14ac:dyDescent="0.25">
      <c r="A221" s="110" t="s">
        <v>843</v>
      </c>
      <c r="B221" s="811"/>
      <c r="C221" s="813"/>
      <c r="D221" s="815"/>
      <c r="E221" s="813"/>
      <c r="F221" s="817"/>
      <c r="G221" s="817"/>
      <c r="H221" s="821"/>
      <c r="I221" s="377" t="str">
        <f>IF('Mapa final'!Y224="","",'Mapa final'!Y224)</f>
        <v/>
      </c>
      <c r="J221" s="377" t="str">
        <f>IF('Mapa final'!AA224="","",'Mapa final'!AA224)</f>
        <v/>
      </c>
      <c r="K221" s="377" t="str">
        <f t="shared" si="3"/>
        <v/>
      </c>
      <c r="L221" s="377" t="str">
        <f>IF('Mapa final'!AD224="","",'Mapa final'!AD224)</f>
        <v/>
      </c>
      <c r="M221" s="321" t="str">
        <f>IF('Mapa final'!P224="","",'Mapa final'!P224)</f>
        <v/>
      </c>
      <c r="N221" s="375"/>
      <c r="O221" s="375"/>
      <c r="P221" s="375"/>
      <c r="Q221" s="376"/>
    </row>
    <row r="222" spans="1:17" ht="43.5" customHeight="1" x14ac:dyDescent="0.25">
      <c r="A222" s="110" t="s">
        <v>844</v>
      </c>
      <c r="B222" s="811"/>
      <c r="C222" s="813"/>
      <c r="D222" s="815"/>
      <c r="E222" s="813"/>
      <c r="F222" s="817"/>
      <c r="G222" s="817"/>
      <c r="H222" s="821"/>
      <c r="I222" s="377" t="str">
        <f>IF('Mapa final'!Y225="","",'Mapa final'!Y225)</f>
        <v/>
      </c>
      <c r="J222" s="377" t="str">
        <f>IF('Mapa final'!AA225="","",'Mapa final'!AA225)</f>
        <v/>
      </c>
      <c r="K222" s="377" t="str">
        <f t="shared" si="3"/>
        <v/>
      </c>
      <c r="L222" s="377" t="str">
        <f>IF('Mapa final'!AD225="","",'Mapa final'!AD225)</f>
        <v/>
      </c>
      <c r="M222" s="321" t="str">
        <f>IF('Mapa final'!P225="","",'Mapa final'!P225)</f>
        <v/>
      </c>
      <c r="N222" s="375"/>
      <c r="O222" s="375"/>
      <c r="P222" s="375"/>
      <c r="Q222" s="376"/>
    </row>
    <row r="223" spans="1:17" ht="43.5" customHeight="1" x14ac:dyDescent="0.25">
      <c r="A223" s="110" t="s">
        <v>845</v>
      </c>
      <c r="B223" s="810"/>
      <c r="C223" s="812" t="str">
        <f>IF('Mapa final'!E226="","",'Mapa final'!E226)</f>
        <v/>
      </c>
      <c r="D223" s="814"/>
      <c r="E223" s="812" t="str">
        <f>IF('Mapa final'!D226="","",'Mapa final'!D226)</f>
        <v/>
      </c>
      <c r="F223" s="817" t="str">
        <f>IF('Mapa final'!H226="","",'Mapa final'!H226)</f>
        <v/>
      </c>
      <c r="G223" s="817" t="str">
        <f>IF('Mapa final'!L226="","",'Mapa final'!L226)</f>
        <v/>
      </c>
      <c r="H223" s="821"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77" t="str">
        <f>IF('Mapa final'!Y226="","",'Mapa final'!Y226)</f>
        <v/>
      </c>
      <c r="J223" s="377" t="str">
        <f>IF('Mapa final'!AA226="","",'Mapa final'!AA226)</f>
        <v/>
      </c>
      <c r="K223" s="377" t="str">
        <f t="shared" si="3"/>
        <v/>
      </c>
      <c r="L223" s="377" t="str">
        <f>IF('Mapa final'!AD226="","",'Mapa final'!AD226)</f>
        <v/>
      </c>
      <c r="M223" s="321" t="str">
        <f>IF('Mapa final'!P226="","",'Mapa final'!P226)</f>
        <v/>
      </c>
      <c r="N223" s="375"/>
      <c r="O223" s="375"/>
      <c r="P223" s="375"/>
      <c r="Q223" s="376"/>
    </row>
    <row r="224" spans="1:17" ht="43.5" customHeight="1" x14ac:dyDescent="0.25">
      <c r="A224" s="110" t="s">
        <v>846</v>
      </c>
      <c r="B224" s="811"/>
      <c r="C224" s="813"/>
      <c r="D224" s="815"/>
      <c r="E224" s="813"/>
      <c r="F224" s="817"/>
      <c r="G224" s="817"/>
      <c r="H224" s="821"/>
      <c r="I224" s="377" t="str">
        <f>IF('Mapa final'!Y227="","",'Mapa final'!Y227)</f>
        <v/>
      </c>
      <c r="J224" s="377" t="str">
        <f>IF('Mapa final'!AA227="","",'Mapa final'!AA227)</f>
        <v/>
      </c>
      <c r="K224" s="377" t="str">
        <f t="shared" si="3"/>
        <v/>
      </c>
      <c r="L224" s="377" t="str">
        <f>IF('Mapa final'!AD227="","",'Mapa final'!AD227)</f>
        <v/>
      </c>
      <c r="M224" s="321" t="str">
        <f>IF('Mapa final'!P227="","",'Mapa final'!P227)</f>
        <v/>
      </c>
      <c r="N224" s="375"/>
      <c r="O224" s="375"/>
      <c r="P224" s="375"/>
      <c r="Q224" s="376"/>
    </row>
    <row r="225" spans="1:17" ht="43.5" customHeight="1" x14ac:dyDescent="0.25">
      <c r="A225" s="110" t="s">
        <v>847</v>
      </c>
      <c r="B225" s="811"/>
      <c r="C225" s="813"/>
      <c r="D225" s="815"/>
      <c r="E225" s="813"/>
      <c r="F225" s="817"/>
      <c r="G225" s="817"/>
      <c r="H225" s="821"/>
      <c r="I225" s="377" t="str">
        <f>IF('Mapa final'!Y228="","",'Mapa final'!Y228)</f>
        <v/>
      </c>
      <c r="J225" s="377" t="str">
        <f>IF('Mapa final'!AA228="","",'Mapa final'!AA228)</f>
        <v/>
      </c>
      <c r="K225" s="377" t="str">
        <f t="shared" si="3"/>
        <v/>
      </c>
      <c r="L225" s="377" t="str">
        <f>IF('Mapa final'!AD228="","",'Mapa final'!AD228)</f>
        <v/>
      </c>
      <c r="M225" s="321" t="str">
        <f>IF('Mapa final'!P228="","",'Mapa final'!P228)</f>
        <v/>
      </c>
      <c r="N225" s="375"/>
      <c r="O225" s="375"/>
      <c r="P225" s="375"/>
      <c r="Q225" s="376"/>
    </row>
    <row r="226" spans="1:17" ht="43.5" customHeight="1" x14ac:dyDescent="0.25">
      <c r="A226" s="110" t="s">
        <v>848</v>
      </c>
      <c r="B226" s="811"/>
      <c r="C226" s="813"/>
      <c r="D226" s="815"/>
      <c r="E226" s="813"/>
      <c r="F226" s="817"/>
      <c r="G226" s="817"/>
      <c r="H226" s="821"/>
      <c r="I226" s="377" t="str">
        <f>IF('Mapa final'!Y229="","",'Mapa final'!Y229)</f>
        <v/>
      </c>
      <c r="J226" s="377" t="str">
        <f>IF('Mapa final'!AA229="","",'Mapa final'!AA229)</f>
        <v/>
      </c>
      <c r="K226" s="377" t="str">
        <f t="shared" si="3"/>
        <v/>
      </c>
      <c r="L226" s="377" t="str">
        <f>IF('Mapa final'!AD229="","",'Mapa final'!AD229)</f>
        <v/>
      </c>
      <c r="M226" s="321" t="str">
        <f>IF('Mapa final'!P229="","",'Mapa final'!P229)</f>
        <v/>
      </c>
      <c r="N226" s="375"/>
      <c r="O226" s="375"/>
      <c r="P226" s="375"/>
      <c r="Q226" s="376"/>
    </row>
    <row r="227" spans="1:17" ht="43.5" customHeight="1" x14ac:dyDescent="0.25">
      <c r="A227" s="110" t="s">
        <v>849</v>
      </c>
      <c r="B227" s="811"/>
      <c r="C227" s="813"/>
      <c r="D227" s="815"/>
      <c r="E227" s="813"/>
      <c r="F227" s="817"/>
      <c r="G227" s="817"/>
      <c r="H227" s="821"/>
      <c r="I227" s="377" t="str">
        <f>IF('Mapa final'!Y230="","",'Mapa final'!Y230)</f>
        <v/>
      </c>
      <c r="J227" s="377" t="str">
        <f>IF('Mapa final'!AA230="","",'Mapa final'!AA230)</f>
        <v/>
      </c>
      <c r="K227" s="377" t="str">
        <f t="shared" si="3"/>
        <v/>
      </c>
      <c r="L227" s="377" t="str">
        <f>IF('Mapa final'!AD230="","",'Mapa final'!AD230)</f>
        <v/>
      </c>
      <c r="M227" s="321" t="str">
        <f>IF('Mapa final'!P230="","",'Mapa final'!P230)</f>
        <v/>
      </c>
      <c r="N227" s="375"/>
      <c r="O227" s="375"/>
      <c r="P227" s="375"/>
      <c r="Q227" s="376"/>
    </row>
    <row r="228" spans="1:17" ht="43.5" customHeight="1" x14ac:dyDescent="0.25">
      <c r="A228" s="110" t="s">
        <v>850</v>
      </c>
      <c r="B228" s="811"/>
      <c r="C228" s="813"/>
      <c r="D228" s="815"/>
      <c r="E228" s="813"/>
      <c r="F228" s="817"/>
      <c r="G228" s="817"/>
      <c r="H228" s="821"/>
      <c r="I228" s="377" t="str">
        <f>IF('Mapa final'!Y231="","",'Mapa final'!Y231)</f>
        <v/>
      </c>
      <c r="J228" s="377" t="str">
        <f>IF('Mapa final'!AA231="","",'Mapa final'!AA231)</f>
        <v/>
      </c>
      <c r="K228" s="377" t="str">
        <f t="shared" si="3"/>
        <v/>
      </c>
      <c r="L228" s="377" t="str">
        <f>IF('Mapa final'!AD231="","",'Mapa final'!AD231)</f>
        <v/>
      </c>
      <c r="M228" s="321" t="str">
        <f>IF('Mapa final'!P231="","",'Mapa final'!P231)</f>
        <v/>
      </c>
      <c r="N228" s="375"/>
      <c r="O228" s="375"/>
      <c r="P228" s="375"/>
      <c r="Q228" s="376"/>
    </row>
    <row r="229" spans="1:17" ht="43.5" customHeight="1" x14ac:dyDescent="0.25">
      <c r="A229" s="110" t="s">
        <v>851</v>
      </c>
      <c r="B229" s="810"/>
      <c r="C229" s="812" t="str">
        <f>IF('Mapa final'!E232="","",'Mapa final'!E232)</f>
        <v/>
      </c>
      <c r="D229" s="814"/>
      <c r="E229" s="812" t="str">
        <f>IF('Mapa final'!D232="","",'Mapa final'!D232)</f>
        <v/>
      </c>
      <c r="F229" s="817" t="str">
        <f>IF('Mapa final'!H232="","",'Mapa final'!H232)</f>
        <v/>
      </c>
      <c r="G229" s="817" t="str">
        <f>IF('Mapa final'!L232="","",'Mapa final'!L232)</f>
        <v/>
      </c>
      <c r="H229" s="821"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77" t="str">
        <f>IF('Mapa final'!Y232="","",'Mapa final'!Y232)</f>
        <v/>
      </c>
      <c r="J229" s="377" t="str">
        <f>IF('Mapa final'!AA232="","",'Mapa final'!AA232)</f>
        <v/>
      </c>
      <c r="K229" s="377" t="str">
        <f t="shared" si="3"/>
        <v/>
      </c>
      <c r="L229" s="377" t="str">
        <f>IF('Mapa final'!AD232="","",'Mapa final'!AD232)</f>
        <v/>
      </c>
      <c r="M229" s="321" t="str">
        <f>IF('Mapa final'!P232="","",'Mapa final'!P232)</f>
        <v/>
      </c>
      <c r="N229" s="375"/>
      <c r="O229" s="375"/>
      <c r="P229" s="375"/>
      <c r="Q229" s="376"/>
    </row>
    <row r="230" spans="1:17" ht="43.5" customHeight="1" x14ac:dyDescent="0.25">
      <c r="A230" s="110" t="s">
        <v>852</v>
      </c>
      <c r="B230" s="811"/>
      <c r="C230" s="813"/>
      <c r="D230" s="815"/>
      <c r="E230" s="813"/>
      <c r="F230" s="817"/>
      <c r="G230" s="817"/>
      <c r="H230" s="821"/>
      <c r="I230" s="377" t="str">
        <f>IF('Mapa final'!Y233="","",'Mapa final'!Y233)</f>
        <v/>
      </c>
      <c r="J230" s="377" t="str">
        <f>IF('Mapa final'!AA233="","",'Mapa final'!AA233)</f>
        <v/>
      </c>
      <c r="K230" s="377" t="str">
        <f t="shared" si="3"/>
        <v/>
      </c>
      <c r="L230" s="377" t="str">
        <f>IF('Mapa final'!AD233="","",'Mapa final'!AD233)</f>
        <v/>
      </c>
      <c r="M230" s="321" t="str">
        <f>IF('Mapa final'!P233="","",'Mapa final'!P233)</f>
        <v/>
      </c>
      <c r="N230" s="375"/>
      <c r="O230" s="375"/>
      <c r="P230" s="375"/>
      <c r="Q230" s="376"/>
    </row>
    <row r="231" spans="1:17" ht="43.5" customHeight="1" x14ac:dyDescent="0.25">
      <c r="A231" s="110" t="s">
        <v>853</v>
      </c>
      <c r="B231" s="811"/>
      <c r="C231" s="813"/>
      <c r="D231" s="815"/>
      <c r="E231" s="813"/>
      <c r="F231" s="817"/>
      <c r="G231" s="817"/>
      <c r="H231" s="821"/>
      <c r="I231" s="377" t="str">
        <f>IF('Mapa final'!Y234="","",'Mapa final'!Y234)</f>
        <v/>
      </c>
      <c r="J231" s="377" t="str">
        <f>IF('Mapa final'!AA234="","",'Mapa final'!AA234)</f>
        <v/>
      </c>
      <c r="K231" s="377" t="str">
        <f t="shared" si="3"/>
        <v/>
      </c>
      <c r="L231" s="377" t="str">
        <f>IF('Mapa final'!AD234="","",'Mapa final'!AD234)</f>
        <v/>
      </c>
      <c r="M231" s="321" t="str">
        <f>IF('Mapa final'!P234="","",'Mapa final'!P234)</f>
        <v/>
      </c>
      <c r="N231" s="375"/>
      <c r="O231" s="375"/>
      <c r="P231" s="375"/>
      <c r="Q231" s="376"/>
    </row>
    <row r="232" spans="1:17" ht="43.5" customHeight="1" x14ac:dyDescent="0.25">
      <c r="A232" s="110" t="s">
        <v>854</v>
      </c>
      <c r="B232" s="811"/>
      <c r="C232" s="813"/>
      <c r="D232" s="815"/>
      <c r="E232" s="813"/>
      <c r="F232" s="817"/>
      <c r="G232" s="817"/>
      <c r="H232" s="821"/>
      <c r="I232" s="377" t="str">
        <f>IF('Mapa final'!Y235="","",'Mapa final'!Y235)</f>
        <v/>
      </c>
      <c r="J232" s="377" t="str">
        <f>IF('Mapa final'!AA235="","",'Mapa final'!AA235)</f>
        <v/>
      </c>
      <c r="K232" s="377" t="str">
        <f t="shared" si="3"/>
        <v/>
      </c>
      <c r="L232" s="377" t="str">
        <f>IF('Mapa final'!AD235="","",'Mapa final'!AD235)</f>
        <v/>
      </c>
      <c r="M232" s="321" t="str">
        <f>IF('Mapa final'!P235="","",'Mapa final'!P235)</f>
        <v/>
      </c>
      <c r="N232" s="375"/>
      <c r="O232" s="375"/>
      <c r="P232" s="375"/>
      <c r="Q232" s="376"/>
    </row>
    <row r="233" spans="1:17" ht="43.5" customHeight="1" x14ac:dyDescent="0.25">
      <c r="A233" s="110" t="s">
        <v>855</v>
      </c>
      <c r="B233" s="811"/>
      <c r="C233" s="813"/>
      <c r="D233" s="815"/>
      <c r="E233" s="813"/>
      <c r="F233" s="817"/>
      <c r="G233" s="817"/>
      <c r="H233" s="821"/>
      <c r="I233" s="377" t="str">
        <f>IF('Mapa final'!Y236="","",'Mapa final'!Y236)</f>
        <v/>
      </c>
      <c r="J233" s="377" t="str">
        <f>IF('Mapa final'!AA236="","",'Mapa final'!AA236)</f>
        <v/>
      </c>
      <c r="K233" s="377" t="str">
        <f t="shared" si="3"/>
        <v/>
      </c>
      <c r="L233" s="377" t="str">
        <f>IF('Mapa final'!AD236="","",'Mapa final'!AD236)</f>
        <v/>
      </c>
      <c r="M233" s="321" t="str">
        <f>IF('Mapa final'!P236="","",'Mapa final'!P236)</f>
        <v/>
      </c>
      <c r="N233" s="375"/>
      <c r="O233" s="375"/>
      <c r="P233" s="375"/>
      <c r="Q233" s="376"/>
    </row>
    <row r="234" spans="1:17" ht="43.5" customHeight="1" x14ac:dyDescent="0.25">
      <c r="A234" s="110" t="s">
        <v>856</v>
      </c>
      <c r="B234" s="811"/>
      <c r="C234" s="813"/>
      <c r="D234" s="815"/>
      <c r="E234" s="813"/>
      <c r="F234" s="817"/>
      <c r="G234" s="817"/>
      <c r="H234" s="821"/>
      <c r="I234" s="377" t="str">
        <f>IF('Mapa final'!Y237="","",'Mapa final'!Y237)</f>
        <v/>
      </c>
      <c r="J234" s="377" t="str">
        <f>IF('Mapa final'!AA237="","",'Mapa final'!AA237)</f>
        <v/>
      </c>
      <c r="K234" s="377" t="str">
        <f t="shared" si="3"/>
        <v/>
      </c>
      <c r="L234" s="377" t="str">
        <f>IF('Mapa final'!AD237="","",'Mapa final'!AD237)</f>
        <v/>
      </c>
      <c r="M234" s="321" t="str">
        <f>IF('Mapa final'!P237="","",'Mapa final'!P237)</f>
        <v/>
      </c>
      <c r="N234" s="375"/>
      <c r="O234" s="375"/>
      <c r="P234" s="375"/>
      <c r="Q234" s="376"/>
    </row>
    <row r="235" spans="1:17" ht="43.5" customHeight="1" x14ac:dyDescent="0.25">
      <c r="A235" s="110" t="s">
        <v>857</v>
      </c>
      <c r="B235" s="810"/>
      <c r="C235" s="812" t="str">
        <f>IF('Mapa final'!E238="","",'Mapa final'!E238)</f>
        <v/>
      </c>
      <c r="D235" s="814"/>
      <c r="E235" s="812" t="str">
        <f>IF('Mapa final'!D238="","",'Mapa final'!D238)</f>
        <v/>
      </c>
      <c r="F235" s="817" t="str">
        <f>IF('Mapa final'!H238="","",'Mapa final'!H238)</f>
        <v/>
      </c>
      <c r="G235" s="817" t="str">
        <f>IF('Mapa final'!L238="","",'Mapa final'!L238)</f>
        <v/>
      </c>
      <c r="H235" s="821"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77" t="str">
        <f>IF('Mapa final'!Y238="","",'Mapa final'!Y238)</f>
        <v/>
      </c>
      <c r="J235" s="377" t="str">
        <f>IF('Mapa final'!AA238="","",'Mapa final'!AA238)</f>
        <v/>
      </c>
      <c r="K235" s="377" t="str">
        <f t="shared" si="3"/>
        <v/>
      </c>
      <c r="L235" s="377" t="str">
        <f>IF('Mapa final'!AD238="","",'Mapa final'!AD238)</f>
        <v/>
      </c>
      <c r="M235" s="321" t="str">
        <f>IF('Mapa final'!P238="","",'Mapa final'!P238)</f>
        <v/>
      </c>
      <c r="N235" s="375"/>
      <c r="O235" s="375"/>
      <c r="P235" s="375"/>
      <c r="Q235" s="376"/>
    </row>
    <row r="236" spans="1:17" ht="43.5" customHeight="1" x14ac:dyDescent="0.25">
      <c r="A236" s="110" t="s">
        <v>858</v>
      </c>
      <c r="B236" s="811"/>
      <c r="C236" s="813"/>
      <c r="D236" s="815"/>
      <c r="E236" s="813"/>
      <c r="F236" s="817"/>
      <c r="G236" s="817"/>
      <c r="H236" s="821"/>
      <c r="I236" s="377" t="str">
        <f>IF('Mapa final'!Y239="","",'Mapa final'!Y239)</f>
        <v/>
      </c>
      <c r="J236" s="377" t="str">
        <f>IF('Mapa final'!AA239="","",'Mapa final'!AA239)</f>
        <v/>
      </c>
      <c r="K236" s="377" t="str">
        <f t="shared" si="3"/>
        <v/>
      </c>
      <c r="L236" s="377" t="str">
        <f>IF('Mapa final'!AD239="","",'Mapa final'!AD239)</f>
        <v/>
      </c>
      <c r="M236" s="321" t="str">
        <f>IF('Mapa final'!P239="","",'Mapa final'!P239)</f>
        <v/>
      </c>
      <c r="N236" s="375"/>
      <c r="O236" s="375"/>
      <c r="P236" s="375"/>
      <c r="Q236" s="376"/>
    </row>
    <row r="237" spans="1:17" ht="43.5" customHeight="1" x14ac:dyDescent="0.25">
      <c r="A237" s="110" t="s">
        <v>859</v>
      </c>
      <c r="B237" s="811"/>
      <c r="C237" s="813"/>
      <c r="D237" s="815"/>
      <c r="E237" s="813"/>
      <c r="F237" s="817"/>
      <c r="G237" s="817"/>
      <c r="H237" s="821"/>
      <c r="I237" s="377" t="str">
        <f>IF('Mapa final'!Y240="","",'Mapa final'!Y240)</f>
        <v/>
      </c>
      <c r="J237" s="377" t="str">
        <f>IF('Mapa final'!AA240="","",'Mapa final'!AA240)</f>
        <v/>
      </c>
      <c r="K237" s="377" t="str">
        <f t="shared" si="3"/>
        <v/>
      </c>
      <c r="L237" s="377" t="str">
        <f>IF('Mapa final'!AD240="","",'Mapa final'!AD240)</f>
        <v/>
      </c>
      <c r="M237" s="321" t="str">
        <f>IF('Mapa final'!P240="","",'Mapa final'!P240)</f>
        <v/>
      </c>
      <c r="N237" s="375"/>
      <c r="O237" s="375"/>
      <c r="P237" s="375"/>
      <c r="Q237" s="376"/>
    </row>
    <row r="238" spans="1:17" ht="43.5" customHeight="1" x14ac:dyDescent="0.25">
      <c r="A238" s="110" t="s">
        <v>860</v>
      </c>
      <c r="B238" s="811"/>
      <c r="C238" s="813"/>
      <c r="D238" s="815"/>
      <c r="E238" s="813"/>
      <c r="F238" s="817"/>
      <c r="G238" s="817"/>
      <c r="H238" s="821"/>
      <c r="I238" s="377" t="str">
        <f>IF('Mapa final'!Y241="","",'Mapa final'!Y241)</f>
        <v/>
      </c>
      <c r="J238" s="377" t="str">
        <f>IF('Mapa final'!AA241="","",'Mapa final'!AA241)</f>
        <v/>
      </c>
      <c r="K238" s="377" t="str">
        <f t="shared" si="3"/>
        <v/>
      </c>
      <c r="L238" s="377" t="str">
        <f>IF('Mapa final'!AD241="","",'Mapa final'!AD241)</f>
        <v/>
      </c>
      <c r="M238" s="321" t="str">
        <f>IF('Mapa final'!P241="","",'Mapa final'!P241)</f>
        <v/>
      </c>
      <c r="N238" s="375"/>
      <c r="O238" s="375"/>
      <c r="P238" s="375"/>
      <c r="Q238" s="376"/>
    </row>
    <row r="239" spans="1:17" ht="43.5" customHeight="1" x14ac:dyDescent="0.25">
      <c r="A239" s="110" t="s">
        <v>861</v>
      </c>
      <c r="B239" s="811"/>
      <c r="C239" s="813"/>
      <c r="D239" s="815"/>
      <c r="E239" s="813"/>
      <c r="F239" s="817"/>
      <c r="G239" s="817"/>
      <c r="H239" s="821"/>
      <c r="I239" s="377" t="str">
        <f>IF('Mapa final'!Y242="","",'Mapa final'!Y242)</f>
        <v/>
      </c>
      <c r="J239" s="377" t="str">
        <f>IF('Mapa final'!AA242="","",'Mapa final'!AA242)</f>
        <v/>
      </c>
      <c r="K239" s="377" t="str">
        <f t="shared" si="3"/>
        <v/>
      </c>
      <c r="L239" s="377" t="str">
        <f>IF('Mapa final'!AD242="","",'Mapa final'!AD242)</f>
        <v/>
      </c>
      <c r="M239" s="321" t="str">
        <f>IF('Mapa final'!P242="","",'Mapa final'!P242)</f>
        <v/>
      </c>
      <c r="N239" s="375"/>
      <c r="O239" s="375"/>
      <c r="P239" s="375"/>
      <c r="Q239" s="376"/>
    </row>
    <row r="240" spans="1:17" ht="43.5" customHeight="1" x14ac:dyDescent="0.25">
      <c r="A240" s="110" t="s">
        <v>862</v>
      </c>
      <c r="B240" s="811"/>
      <c r="C240" s="813"/>
      <c r="D240" s="815"/>
      <c r="E240" s="813"/>
      <c r="F240" s="817"/>
      <c r="G240" s="817"/>
      <c r="H240" s="821"/>
      <c r="I240" s="377" t="str">
        <f>IF('Mapa final'!Y243="","",'Mapa final'!Y243)</f>
        <v/>
      </c>
      <c r="J240" s="377" t="str">
        <f>IF('Mapa final'!AA243="","",'Mapa final'!AA243)</f>
        <v/>
      </c>
      <c r="K240" s="377" t="str">
        <f t="shared" si="3"/>
        <v/>
      </c>
      <c r="L240" s="377" t="str">
        <f>IF('Mapa final'!AD243="","",'Mapa final'!AD243)</f>
        <v/>
      </c>
      <c r="M240" s="321" t="str">
        <f>IF('Mapa final'!P243="","",'Mapa final'!P243)</f>
        <v/>
      </c>
      <c r="N240" s="375"/>
      <c r="O240" s="375"/>
      <c r="P240" s="375"/>
      <c r="Q240" s="376"/>
    </row>
    <row r="241" spans="1:17" ht="43.5" customHeight="1" x14ac:dyDescent="0.25">
      <c r="A241" s="110" t="s">
        <v>863</v>
      </c>
      <c r="B241" s="810"/>
      <c r="C241" s="812" t="str">
        <f>IF('Mapa final'!E244="","",'Mapa final'!E244)</f>
        <v/>
      </c>
      <c r="D241" s="814"/>
      <c r="E241" s="812" t="str">
        <f>IF('Mapa final'!D244="","",'Mapa final'!D244)</f>
        <v/>
      </c>
      <c r="F241" s="817" t="str">
        <f>IF('Mapa final'!H244="","",'Mapa final'!H244)</f>
        <v/>
      </c>
      <c r="G241" s="817" t="str">
        <f>IF('Mapa final'!L244="","",'Mapa final'!L244)</f>
        <v/>
      </c>
      <c r="H241" s="821"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77" t="str">
        <f>IF('Mapa final'!Y244="","",'Mapa final'!Y244)</f>
        <v/>
      </c>
      <c r="J241" s="377" t="str">
        <f>IF('Mapa final'!AA244="","",'Mapa final'!AA244)</f>
        <v/>
      </c>
      <c r="K241" s="377" t="str">
        <f t="shared" si="3"/>
        <v/>
      </c>
      <c r="L241" s="377" t="str">
        <f>IF('Mapa final'!AD244="","",'Mapa final'!AD244)</f>
        <v/>
      </c>
      <c r="M241" s="321" t="str">
        <f>IF('Mapa final'!P244="","",'Mapa final'!P244)</f>
        <v/>
      </c>
      <c r="N241" s="375"/>
      <c r="O241" s="375"/>
      <c r="P241" s="375"/>
      <c r="Q241" s="376"/>
    </row>
    <row r="242" spans="1:17" ht="43.5" customHeight="1" x14ac:dyDescent="0.25">
      <c r="A242" s="110" t="s">
        <v>864</v>
      </c>
      <c r="B242" s="811"/>
      <c r="C242" s="813"/>
      <c r="D242" s="815"/>
      <c r="E242" s="813"/>
      <c r="F242" s="817"/>
      <c r="G242" s="817"/>
      <c r="H242" s="821"/>
      <c r="I242" s="377" t="str">
        <f>IF('Mapa final'!Y245="","",'Mapa final'!Y245)</f>
        <v/>
      </c>
      <c r="J242" s="377" t="str">
        <f>IF('Mapa final'!AA245="","",'Mapa final'!AA245)</f>
        <v/>
      </c>
      <c r="K242" s="377" t="str">
        <f t="shared" si="3"/>
        <v/>
      </c>
      <c r="L242" s="377" t="str">
        <f>IF('Mapa final'!AD245="","",'Mapa final'!AD245)</f>
        <v/>
      </c>
      <c r="M242" s="321" t="str">
        <f>IF('Mapa final'!P245="","",'Mapa final'!P245)</f>
        <v/>
      </c>
      <c r="N242" s="375"/>
      <c r="O242" s="375"/>
      <c r="P242" s="375"/>
      <c r="Q242" s="376"/>
    </row>
    <row r="243" spans="1:17" ht="43.5" customHeight="1" x14ac:dyDescent="0.25">
      <c r="A243" s="110" t="s">
        <v>865</v>
      </c>
      <c r="B243" s="811"/>
      <c r="C243" s="813"/>
      <c r="D243" s="815"/>
      <c r="E243" s="813"/>
      <c r="F243" s="817"/>
      <c r="G243" s="817"/>
      <c r="H243" s="821"/>
      <c r="I243" s="377" t="str">
        <f>IF('Mapa final'!Y246="","",'Mapa final'!Y246)</f>
        <v/>
      </c>
      <c r="J243" s="377" t="str">
        <f>IF('Mapa final'!AA246="","",'Mapa final'!AA246)</f>
        <v/>
      </c>
      <c r="K243" s="377" t="str">
        <f t="shared" si="3"/>
        <v/>
      </c>
      <c r="L243" s="377" t="str">
        <f>IF('Mapa final'!AD246="","",'Mapa final'!AD246)</f>
        <v/>
      </c>
      <c r="M243" s="321" t="str">
        <f>IF('Mapa final'!P246="","",'Mapa final'!P246)</f>
        <v/>
      </c>
      <c r="N243" s="375"/>
      <c r="O243" s="375"/>
      <c r="P243" s="375"/>
      <c r="Q243" s="376"/>
    </row>
    <row r="244" spans="1:17" ht="43.5" customHeight="1" x14ac:dyDescent="0.25">
      <c r="A244" s="110" t="s">
        <v>866</v>
      </c>
      <c r="B244" s="811"/>
      <c r="C244" s="813"/>
      <c r="D244" s="815"/>
      <c r="E244" s="813"/>
      <c r="F244" s="817"/>
      <c r="G244" s="817"/>
      <c r="H244" s="821"/>
      <c r="I244" s="377" t="str">
        <f>IF('Mapa final'!Y247="","",'Mapa final'!Y247)</f>
        <v/>
      </c>
      <c r="J244" s="377" t="str">
        <f>IF('Mapa final'!AA247="","",'Mapa final'!AA247)</f>
        <v/>
      </c>
      <c r="K244" s="377" t="str">
        <f t="shared" si="3"/>
        <v/>
      </c>
      <c r="L244" s="377" t="str">
        <f>IF('Mapa final'!AD247="","",'Mapa final'!AD247)</f>
        <v/>
      </c>
      <c r="M244" s="321" t="str">
        <f>IF('Mapa final'!P247="","",'Mapa final'!P247)</f>
        <v/>
      </c>
      <c r="N244" s="375"/>
      <c r="O244" s="375"/>
      <c r="P244" s="375"/>
      <c r="Q244" s="376"/>
    </row>
    <row r="245" spans="1:17" ht="43.5" customHeight="1" x14ac:dyDescent="0.25">
      <c r="A245" s="110" t="s">
        <v>867</v>
      </c>
      <c r="B245" s="811"/>
      <c r="C245" s="813"/>
      <c r="D245" s="815"/>
      <c r="E245" s="813"/>
      <c r="F245" s="817"/>
      <c r="G245" s="817"/>
      <c r="H245" s="821"/>
      <c r="I245" s="377" t="str">
        <f>IF('Mapa final'!Y248="","",'Mapa final'!Y248)</f>
        <v/>
      </c>
      <c r="J245" s="377" t="str">
        <f>IF('Mapa final'!AA248="","",'Mapa final'!AA248)</f>
        <v/>
      </c>
      <c r="K245" s="377" t="str">
        <f t="shared" si="3"/>
        <v/>
      </c>
      <c r="L245" s="377" t="str">
        <f>IF('Mapa final'!AD248="","",'Mapa final'!AD248)</f>
        <v/>
      </c>
      <c r="M245" s="321" t="str">
        <f>IF('Mapa final'!P248="","",'Mapa final'!P248)</f>
        <v/>
      </c>
      <c r="N245" s="375"/>
      <c r="O245" s="375"/>
      <c r="P245" s="375"/>
      <c r="Q245" s="376"/>
    </row>
    <row r="246" spans="1:17" ht="43.5" customHeight="1" x14ac:dyDescent="0.25">
      <c r="A246" s="110" t="s">
        <v>868</v>
      </c>
      <c r="B246" s="811"/>
      <c r="C246" s="813"/>
      <c r="D246" s="815"/>
      <c r="E246" s="813"/>
      <c r="F246" s="817"/>
      <c r="G246" s="817"/>
      <c r="H246" s="821"/>
      <c r="I246" s="377" t="str">
        <f>IF('Mapa final'!Y249="","",'Mapa final'!Y249)</f>
        <v/>
      </c>
      <c r="J246" s="377" t="str">
        <f>IF('Mapa final'!AA249="","",'Mapa final'!AA249)</f>
        <v/>
      </c>
      <c r="K246" s="377" t="str">
        <f t="shared" si="3"/>
        <v/>
      </c>
      <c r="L246" s="377" t="str">
        <f>IF('Mapa final'!AD249="","",'Mapa final'!AD249)</f>
        <v/>
      </c>
      <c r="M246" s="321" t="str">
        <f>IF('Mapa final'!P249="","",'Mapa final'!P249)</f>
        <v/>
      </c>
      <c r="N246" s="375"/>
      <c r="O246" s="375"/>
      <c r="P246" s="375"/>
      <c r="Q246" s="376"/>
    </row>
    <row r="247" spans="1:17" ht="43.5" customHeight="1" x14ac:dyDescent="0.25">
      <c r="A247" s="110" t="s">
        <v>869</v>
      </c>
      <c r="B247" s="810"/>
      <c r="C247" s="812" t="str">
        <f>IF('Mapa final'!E250="","",'Mapa final'!E250)</f>
        <v/>
      </c>
      <c r="D247" s="814"/>
      <c r="E247" s="812" t="str">
        <f>IF('Mapa final'!D250="","",'Mapa final'!D250)</f>
        <v/>
      </c>
      <c r="F247" s="817" t="str">
        <f>IF('Mapa final'!H250="","",'Mapa final'!H250)</f>
        <v/>
      </c>
      <c r="G247" s="817" t="str">
        <f>IF('Mapa final'!L250="","",'Mapa final'!L250)</f>
        <v/>
      </c>
      <c r="H247" s="821"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77" t="str">
        <f>IF('Mapa final'!Y250="","",'Mapa final'!Y250)</f>
        <v/>
      </c>
      <c r="J247" s="377" t="str">
        <f>IF('Mapa final'!AA250="","",'Mapa final'!AA250)</f>
        <v/>
      </c>
      <c r="K247" s="377" t="str">
        <f t="shared" si="3"/>
        <v/>
      </c>
      <c r="L247" s="377" t="str">
        <f>IF('Mapa final'!AD250="","",'Mapa final'!AD250)</f>
        <v/>
      </c>
      <c r="M247" s="321" t="str">
        <f>IF('Mapa final'!P250="","",'Mapa final'!P250)</f>
        <v/>
      </c>
      <c r="N247" s="375"/>
      <c r="O247" s="375"/>
      <c r="P247" s="375"/>
      <c r="Q247" s="376"/>
    </row>
    <row r="248" spans="1:17" ht="43.5" customHeight="1" x14ac:dyDescent="0.25">
      <c r="A248" s="110" t="s">
        <v>870</v>
      </c>
      <c r="B248" s="811"/>
      <c r="C248" s="813"/>
      <c r="D248" s="815"/>
      <c r="E248" s="813"/>
      <c r="F248" s="817"/>
      <c r="G248" s="817"/>
      <c r="H248" s="821"/>
      <c r="I248" s="377" t="str">
        <f>IF('Mapa final'!Y251="","",'Mapa final'!Y251)</f>
        <v/>
      </c>
      <c r="J248" s="377" t="str">
        <f>IF('Mapa final'!AA251="","",'Mapa final'!AA251)</f>
        <v/>
      </c>
      <c r="K248" s="377" t="str">
        <f t="shared" si="3"/>
        <v/>
      </c>
      <c r="L248" s="377" t="str">
        <f>IF('Mapa final'!AD251="","",'Mapa final'!AD251)</f>
        <v/>
      </c>
      <c r="M248" s="321" t="str">
        <f>IF('Mapa final'!P251="","",'Mapa final'!P251)</f>
        <v/>
      </c>
      <c r="N248" s="375"/>
      <c r="O248" s="375"/>
      <c r="P248" s="375"/>
      <c r="Q248" s="376"/>
    </row>
    <row r="249" spans="1:17" ht="43.5" customHeight="1" x14ac:dyDescent="0.25">
      <c r="A249" s="110" t="s">
        <v>871</v>
      </c>
      <c r="B249" s="811"/>
      <c r="C249" s="813"/>
      <c r="D249" s="815"/>
      <c r="E249" s="813"/>
      <c r="F249" s="817"/>
      <c r="G249" s="817"/>
      <c r="H249" s="821"/>
      <c r="I249" s="377" t="str">
        <f>IF('Mapa final'!Y252="","",'Mapa final'!Y252)</f>
        <v/>
      </c>
      <c r="J249" s="377" t="str">
        <f>IF('Mapa final'!AA252="","",'Mapa final'!AA252)</f>
        <v/>
      </c>
      <c r="K249" s="377" t="str">
        <f t="shared" si="3"/>
        <v/>
      </c>
      <c r="L249" s="377" t="str">
        <f>IF('Mapa final'!AD252="","",'Mapa final'!AD252)</f>
        <v/>
      </c>
      <c r="M249" s="321" t="str">
        <f>IF('Mapa final'!P252="","",'Mapa final'!P252)</f>
        <v/>
      </c>
      <c r="N249" s="375"/>
      <c r="O249" s="375"/>
      <c r="P249" s="375"/>
      <c r="Q249" s="376"/>
    </row>
    <row r="250" spans="1:17" ht="43.5" customHeight="1" x14ac:dyDescent="0.25">
      <c r="A250" s="110" t="s">
        <v>872</v>
      </c>
      <c r="B250" s="811"/>
      <c r="C250" s="813"/>
      <c r="D250" s="815"/>
      <c r="E250" s="813"/>
      <c r="F250" s="817"/>
      <c r="G250" s="817"/>
      <c r="H250" s="821"/>
      <c r="I250" s="377" t="str">
        <f>IF('Mapa final'!Y253="","",'Mapa final'!Y253)</f>
        <v/>
      </c>
      <c r="J250" s="377" t="str">
        <f>IF('Mapa final'!AA253="","",'Mapa final'!AA253)</f>
        <v/>
      </c>
      <c r="K250" s="377" t="str">
        <f t="shared" si="3"/>
        <v/>
      </c>
      <c r="L250" s="377" t="str">
        <f>IF('Mapa final'!AD253="","",'Mapa final'!AD253)</f>
        <v/>
      </c>
      <c r="M250" s="321" t="str">
        <f>IF('Mapa final'!P253="","",'Mapa final'!P253)</f>
        <v/>
      </c>
      <c r="N250" s="375"/>
      <c r="O250" s="375"/>
      <c r="P250" s="375"/>
      <c r="Q250" s="376"/>
    </row>
    <row r="251" spans="1:17" ht="43.5" customHeight="1" x14ac:dyDescent="0.25">
      <c r="A251" s="110" t="s">
        <v>873</v>
      </c>
      <c r="B251" s="811"/>
      <c r="C251" s="813"/>
      <c r="D251" s="815"/>
      <c r="E251" s="813"/>
      <c r="F251" s="817"/>
      <c r="G251" s="817"/>
      <c r="H251" s="821"/>
      <c r="I251" s="377" t="str">
        <f>IF('Mapa final'!Y254="","",'Mapa final'!Y254)</f>
        <v/>
      </c>
      <c r="J251" s="377" t="str">
        <f>IF('Mapa final'!AA254="","",'Mapa final'!AA254)</f>
        <v/>
      </c>
      <c r="K251" s="377" t="str">
        <f t="shared" si="3"/>
        <v/>
      </c>
      <c r="L251" s="377" t="str">
        <f>IF('Mapa final'!AD254="","",'Mapa final'!AD254)</f>
        <v/>
      </c>
      <c r="M251" s="321" t="str">
        <f>IF('Mapa final'!P254="","",'Mapa final'!P254)</f>
        <v/>
      </c>
      <c r="N251" s="375"/>
      <c r="O251" s="375"/>
      <c r="P251" s="375"/>
      <c r="Q251" s="376"/>
    </row>
    <row r="252" spans="1:17" ht="43.5" customHeight="1" x14ac:dyDescent="0.25">
      <c r="A252" s="110" t="s">
        <v>874</v>
      </c>
      <c r="B252" s="811"/>
      <c r="C252" s="813"/>
      <c r="D252" s="815"/>
      <c r="E252" s="813"/>
      <c r="F252" s="817"/>
      <c r="G252" s="817"/>
      <c r="H252" s="821"/>
      <c r="I252" s="377" t="str">
        <f>IF('Mapa final'!Y255="","",'Mapa final'!Y255)</f>
        <v/>
      </c>
      <c r="J252" s="377" t="str">
        <f>IF('Mapa final'!AA255="","",'Mapa final'!AA255)</f>
        <v/>
      </c>
      <c r="K252" s="377" t="str">
        <f t="shared" si="3"/>
        <v/>
      </c>
      <c r="L252" s="377" t="str">
        <f>IF('Mapa final'!AD255="","",'Mapa final'!AD255)</f>
        <v/>
      </c>
      <c r="M252" s="321" t="str">
        <f>IF('Mapa final'!P255="","",'Mapa final'!P255)</f>
        <v/>
      </c>
      <c r="N252" s="375"/>
      <c r="O252" s="375"/>
      <c r="P252" s="375"/>
      <c r="Q252" s="376"/>
    </row>
    <row r="253" spans="1:17" ht="43.5" customHeight="1" x14ac:dyDescent="0.25">
      <c r="A253" s="110" t="s">
        <v>875</v>
      </c>
      <c r="B253" s="810"/>
      <c r="C253" s="812" t="str">
        <f>IF('Mapa final'!E256="","",'Mapa final'!E256)</f>
        <v/>
      </c>
      <c r="D253" s="814"/>
      <c r="E253" s="812" t="str">
        <f>IF('Mapa final'!D256="","",'Mapa final'!D256)</f>
        <v/>
      </c>
      <c r="F253" s="817" t="str">
        <f>IF('Mapa final'!H256="","",'Mapa final'!H256)</f>
        <v/>
      </c>
      <c r="G253" s="817" t="str">
        <f>IF('Mapa final'!L256="","",'Mapa final'!L256)</f>
        <v/>
      </c>
      <c r="H253" s="821"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77" t="str">
        <f>IF('Mapa final'!Y256="","",'Mapa final'!Y256)</f>
        <v/>
      </c>
      <c r="J253" s="377" t="str">
        <f>IF('Mapa final'!AA256="","",'Mapa final'!AA256)</f>
        <v/>
      </c>
      <c r="K253" s="377" t="str">
        <f t="shared" si="3"/>
        <v/>
      </c>
      <c r="L253" s="377" t="str">
        <f>IF('Mapa final'!AD256="","",'Mapa final'!AD256)</f>
        <v/>
      </c>
      <c r="M253" s="321" t="str">
        <f>IF('Mapa final'!P256="","",'Mapa final'!P256)</f>
        <v/>
      </c>
      <c r="N253" s="375"/>
      <c r="O253" s="375"/>
      <c r="P253" s="375"/>
      <c r="Q253" s="376"/>
    </row>
    <row r="254" spans="1:17" ht="43.5" customHeight="1" x14ac:dyDescent="0.25">
      <c r="A254" s="110" t="s">
        <v>876</v>
      </c>
      <c r="B254" s="811"/>
      <c r="C254" s="813"/>
      <c r="D254" s="815"/>
      <c r="E254" s="813"/>
      <c r="F254" s="817"/>
      <c r="G254" s="817"/>
      <c r="H254" s="821"/>
      <c r="I254" s="377" t="str">
        <f>IF('Mapa final'!Y257="","",'Mapa final'!Y257)</f>
        <v/>
      </c>
      <c r="J254" s="377" t="str">
        <f>IF('Mapa final'!AA257="","",'Mapa final'!AA257)</f>
        <v/>
      </c>
      <c r="K254" s="377" t="str">
        <f t="shared" si="3"/>
        <v/>
      </c>
      <c r="L254" s="377" t="str">
        <f>IF('Mapa final'!AD257="","",'Mapa final'!AD257)</f>
        <v/>
      </c>
      <c r="M254" s="321" t="str">
        <f>IF('Mapa final'!P257="","",'Mapa final'!P257)</f>
        <v/>
      </c>
      <c r="N254" s="375"/>
      <c r="O254" s="375"/>
      <c r="P254" s="375"/>
      <c r="Q254" s="376"/>
    </row>
    <row r="255" spans="1:17" ht="43.5" customHeight="1" x14ac:dyDescent="0.25">
      <c r="A255" s="110" t="s">
        <v>877</v>
      </c>
      <c r="B255" s="811"/>
      <c r="C255" s="813"/>
      <c r="D255" s="815"/>
      <c r="E255" s="813"/>
      <c r="F255" s="817"/>
      <c r="G255" s="817"/>
      <c r="H255" s="821"/>
      <c r="I255" s="377" t="str">
        <f>IF('Mapa final'!Y258="","",'Mapa final'!Y258)</f>
        <v/>
      </c>
      <c r="J255" s="377" t="str">
        <f>IF('Mapa final'!AA258="","",'Mapa final'!AA258)</f>
        <v/>
      </c>
      <c r="K255" s="377" t="str">
        <f t="shared" si="3"/>
        <v/>
      </c>
      <c r="L255" s="377" t="str">
        <f>IF('Mapa final'!AD258="","",'Mapa final'!AD258)</f>
        <v/>
      </c>
      <c r="M255" s="321" t="str">
        <f>IF('Mapa final'!P258="","",'Mapa final'!P258)</f>
        <v/>
      </c>
      <c r="N255" s="375"/>
      <c r="O255" s="375"/>
      <c r="P255" s="375"/>
      <c r="Q255" s="376"/>
    </row>
    <row r="256" spans="1:17" ht="43.5" customHeight="1" x14ac:dyDescent="0.25">
      <c r="A256" s="110" t="s">
        <v>878</v>
      </c>
      <c r="B256" s="811"/>
      <c r="C256" s="813"/>
      <c r="D256" s="815"/>
      <c r="E256" s="813"/>
      <c r="F256" s="817"/>
      <c r="G256" s="817"/>
      <c r="H256" s="821"/>
      <c r="I256" s="377" t="str">
        <f>IF('Mapa final'!Y259="","",'Mapa final'!Y259)</f>
        <v/>
      </c>
      <c r="J256" s="377" t="str">
        <f>IF('Mapa final'!AA259="","",'Mapa final'!AA259)</f>
        <v/>
      </c>
      <c r="K256" s="377" t="str">
        <f t="shared" si="3"/>
        <v/>
      </c>
      <c r="L256" s="377" t="str">
        <f>IF('Mapa final'!AD259="","",'Mapa final'!AD259)</f>
        <v/>
      </c>
      <c r="M256" s="321" t="str">
        <f>IF('Mapa final'!P259="","",'Mapa final'!P259)</f>
        <v/>
      </c>
      <c r="N256" s="375"/>
      <c r="O256" s="375"/>
      <c r="P256" s="375"/>
      <c r="Q256" s="376"/>
    </row>
    <row r="257" spans="1:17" ht="43.5" customHeight="1" x14ac:dyDescent="0.25">
      <c r="A257" s="110" t="s">
        <v>879</v>
      </c>
      <c r="B257" s="811"/>
      <c r="C257" s="813"/>
      <c r="D257" s="815"/>
      <c r="E257" s="813"/>
      <c r="F257" s="817"/>
      <c r="G257" s="817"/>
      <c r="H257" s="821"/>
      <c r="I257" s="377" t="str">
        <f>IF('Mapa final'!Y260="","",'Mapa final'!Y260)</f>
        <v/>
      </c>
      <c r="J257" s="377" t="str">
        <f>IF('Mapa final'!AA260="","",'Mapa final'!AA260)</f>
        <v/>
      </c>
      <c r="K257" s="377" t="str">
        <f t="shared" si="3"/>
        <v/>
      </c>
      <c r="L257" s="377" t="str">
        <f>IF('Mapa final'!AD260="","",'Mapa final'!AD260)</f>
        <v/>
      </c>
      <c r="M257" s="321" t="str">
        <f>IF('Mapa final'!P260="","",'Mapa final'!P260)</f>
        <v/>
      </c>
      <c r="N257" s="375"/>
      <c r="O257" s="375"/>
      <c r="P257" s="375"/>
      <c r="Q257" s="376"/>
    </row>
    <row r="258" spans="1:17" ht="43.5" customHeight="1" x14ac:dyDescent="0.25">
      <c r="A258" s="110" t="s">
        <v>880</v>
      </c>
      <c r="B258" s="811"/>
      <c r="C258" s="813"/>
      <c r="D258" s="815"/>
      <c r="E258" s="813"/>
      <c r="F258" s="817"/>
      <c r="G258" s="817"/>
      <c r="H258" s="821"/>
      <c r="I258" s="377" t="str">
        <f>IF('Mapa final'!Y261="","",'Mapa final'!Y261)</f>
        <v/>
      </c>
      <c r="J258" s="377" t="str">
        <f>IF('Mapa final'!AA261="","",'Mapa final'!AA261)</f>
        <v/>
      </c>
      <c r="K258" s="377" t="str">
        <f t="shared" si="3"/>
        <v/>
      </c>
      <c r="L258" s="377" t="str">
        <f>IF('Mapa final'!AD261="","",'Mapa final'!AD261)</f>
        <v/>
      </c>
      <c r="M258" s="321" t="str">
        <f>IF('Mapa final'!P261="","",'Mapa final'!P261)</f>
        <v/>
      </c>
      <c r="N258" s="375"/>
      <c r="O258" s="375"/>
      <c r="P258" s="375"/>
      <c r="Q258" s="376"/>
    </row>
    <row r="259" spans="1:17" ht="43.5" customHeight="1" x14ac:dyDescent="0.25">
      <c r="A259" s="110" t="s">
        <v>881</v>
      </c>
      <c r="B259" s="810"/>
      <c r="C259" s="812" t="str">
        <f>IF('Mapa final'!E262="","",'Mapa final'!E262)</f>
        <v/>
      </c>
      <c r="D259" s="814"/>
      <c r="E259" s="812" t="str">
        <f>IF('Mapa final'!D262="","",'Mapa final'!D262)</f>
        <v/>
      </c>
      <c r="F259" s="817" t="str">
        <f>IF('Mapa final'!H262="","",'Mapa final'!H262)</f>
        <v/>
      </c>
      <c r="G259" s="817" t="str">
        <f>IF('Mapa final'!L262="","",'Mapa final'!L262)</f>
        <v/>
      </c>
      <c r="H259" s="821"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77" t="str">
        <f>IF('Mapa final'!Y262="","",'Mapa final'!Y262)</f>
        <v/>
      </c>
      <c r="J259" s="377" t="str">
        <f>IF('Mapa final'!AA262="","",'Mapa final'!AA262)</f>
        <v/>
      </c>
      <c r="K259" s="377" t="str">
        <f t="shared" si="3"/>
        <v/>
      </c>
      <c r="L259" s="377" t="str">
        <f>IF('Mapa final'!AD262="","",'Mapa final'!AD262)</f>
        <v/>
      </c>
      <c r="M259" s="321" t="str">
        <f>IF('Mapa final'!P262="","",'Mapa final'!P262)</f>
        <v/>
      </c>
      <c r="N259" s="375"/>
      <c r="O259" s="375"/>
      <c r="P259" s="375"/>
      <c r="Q259" s="376"/>
    </row>
    <row r="260" spans="1:17" ht="43.5" customHeight="1" x14ac:dyDescent="0.25">
      <c r="A260" s="110" t="s">
        <v>882</v>
      </c>
      <c r="B260" s="811"/>
      <c r="C260" s="813"/>
      <c r="D260" s="815"/>
      <c r="E260" s="813"/>
      <c r="F260" s="817"/>
      <c r="G260" s="817"/>
      <c r="H260" s="821"/>
      <c r="I260" s="377" t="str">
        <f>IF('Mapa final'!Y263="","",'Mapa final'!Y263)</f>
        <v/>
      </c>
      <c r="J260" s="377" t="str">
        <f>IF('Mapa final'!AA263="","",'Mapa final'!AA263)</f>
        <v/>
      </c>
      <c r="K260" s="377" t="str">
        <f t="shared" si="3"/>
        <v/>
      </c>
      <c r="L260" s="377" t="str">
        <f>IF('Mapa final'!AD263="","",'Mapa final'!AD263)</f>
        <v/>
      </c>
      <c r="M260" s="321" t="str">
        <f>IF('Mapa final'!P263="","",'Mapa final'!P263)</f>
        <v/>
      </c>
      <c r="N260" s="375"/>
      <c r="O260" s="375"/>
      <c r="P260" s="375"/>
      <c r="Q260" s="376"/>
    </row>
    <row r="261" spans="1:17" ht="43.5" customHeight="1" x14ac:dyDescent="0.25">
      <c r="A261" s="110" t="s">
        <v>883</v>
      </c>
      <c r="B261" s="811"/>
      <c r="C261" s="813"/>
      <c r="D261" s="815"/>
      <c r="E261" s="813"/>
      <c r="F261" s="817"/>
      <c r="G261" s="817"/>
      <c r="H261" s="821"/>
      <c r="I261" s="377" t="str">
        <f>IF('Mapa final'!Y264="","",'Mapa final'!Y264)</f>
        <v/>
      </c>
      <c r="J261" s="377" t="str">
        <f>IF('Mapa final'!AA264="","",'Mapa final'!AA264)</f>
        <v/>
      </c>
      <c r="K261" s="377" t="str">
        <f t="shared" si="3"/>
        <v/>
      </c>
      <c r="L261" s="377" t="str">
        <f>IF('Mapa final'!AD264="","",'Mapa final'!AD264)</f>
        <v/>
      </c>
      <c r="M261" s="321" t="str">
        <f>IF('Mapa final'!P264="","",'Mapa final'!P264)</f>
        <v/>
      </c>
      <c r="N261" s="375"/>
      <c r="O261" s="375"/>
      <c r="P261" s="375"/>
      <c r="Q261" s="376"/>
    </row>
    <row r="262" spans="1:17" ht="43.5" customHeight="1" x14ac:dyDescent="0.25">
      <c r="A262" s="110" t="s">
        <v>884</v>
      </c>
      <c r="B262" s="811"/>
      <c r="C262" s="813"/>
      <c r="D262" s="815"/>
      <c r="E262" s="813"/>
      <c r="F262" s="817"/>
      <c r="G262" s="817"/>
      <c r="H262" s="821"/>
      <c r="I262" s="377" t="str">
        <f>IF('Mapa final'!Y265="","",'Mapa final'!Y265)</f>
        <v/>
      </c>
      <c r="J262" s="377" t="str">
        <f>IF('Mapa final'!AA265="","",'Mapa final'!AA265)</f>
        <v/>
      </c>
      <c r="K262" s="377" t="str">
        <f t="shared" si="3"/>
        <v/>
      </c>
      <c r="L262" s="377" t="str">
        <f>IF('Mapa final'!AD265="","",'Mapa final'!AD265)</f>
        <v/>
      </c>
      <c r="M262" s="321" t="str">
        <f>IF('Mapa final'!P265="","",'Mapa final'!P265)</f>
        <v/>
      </c>
      <c r="N262" s="375"/>
      <c r="O262" s="375"/>
      <c r="P262" s="375"/>
      <c r="Q262" s="376"/>
    </row>
    <row r="263" spans="1:17" ht="43.5" customHeight="1" x14ac:dyDescent="0.25">
      <c r="A263" s="110" t="s">
        <v>885</v>
      </c>
      <c r="B263" s="811"/>
      <c r="C263" s="813"/>
      <c r="D263" s="815"/>
      <c r="E263" s="813"/>
      <c r="F263" s="817"/>
      <c r="G263" s="817"/>
      <c r="H263" s="821"/>
      <c r="I263" s="377" t="str">
        <f>IF('Mapa final'!Y266="","",'Mapa final'!Y266)</f>
        <v/>
      </c>
      <c r="J263" s="377" t="str">
        <f>IF('Mapa final'!AA266="","",'Mapa final'!AA266)</f>
        <v/>
      </c>
      <c r="K263" s="377" t="str">
        <f t="shared" si="3"/>
        <v/>
      </c>
      <c r="L263" s="377" t="str">
        <f>IF('Mapa final'!AD266="","",'Mapa final'!AD266)</f>
        <v/>
      </c>
      <c r="M263" s="321" t="str">
        <f>IF('Mapa final'!P266="","",'Mapa final'!P266)</f>
        <v/>
      </c>
      <c r="N263" s="375"/>
      <c r="O263" s="375"/>
      <c r="P263" s="375"/>
      <c r="Q263" s="376"/>
    </row>
    <row r="264" spans="1:17" ht="43.5" customHeight="1" x14ac:dyDescent="0.25">
      <c r="A264" s="110" t="s">
        <v>886</v>
      </c>
      <c r="B264" s="811"/>
      <c r="C264" s="813"/>
      <c r="D264" s="815"/>
      <c r="E264" s="813"/>
      <c r="F264" s="817"/>
      <c r="G264" s="817"/>
      <c r="H264" s="821"/>
      <c r="I264" s="377" t="str">
        <f>IF('Mapa final'!Y267="","",'Mapa final'!Y267)</f>
        <v/>
      </c>
      <c r="J264" s="377" t="str">
        <f>IF('Mapa final'!AA267="","",'Mapa final'!AA267)</f>
        <v/>
      </c>
      <c r="K264" s="377"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77" t="str">
        <f>IF('Mapa final'!AD267="","",'Mapa final'!AD267)</f>
        <v/>
      </c>
      <c r="M264" s="321" t="str">
        <f>IF('Mapa final'!P267="","",'Mapa final'!P267)</f>
        <v/>
      </c>
      <c r="N264" s="375"/>
      <c r="O264" s="375"/>
      <c r="P264" s="375"/>
      <c r="Q264" s="376"/>
    </row>
    <row r="265" spans="1:17" ht="43.5" customHeight="1" x14ac:dyDescent="0.25">
      <c r="A265" s="110" t="s">
        <v>887</v>
      </c>
      <c r="B265" s="810"/>
      <c r="C265" s="812" t="str">
        <f>IF('Mapa final'!E268="","",'Mapa final'!E268)</f>
        <v/>
      </c>
      <c r="D265" s="814"/>
      <c r="E265" s="812" t="str">
        <f>IF('Mapa final'!D268="","",'Mapa final'!D268)</f>
        <v/>
      </c>
      <c r="F265" s="817" t="str">
        <f>IF('Mapa final'!H268="","",'Mapa final'!H268)</f>
        <v/>
      </c>
      <c r="G265" s="817" t="str">
        <f>IF('Mapa final'!L268="","",'Mapa final'!L268)</f>
        <v/>
      </c>
      <c r="H265" s="821"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77" t="str">
        <f>IF('Mapa final'!Y268="","",'Mapa final'!Y268)</f>
        <v/>
      </c>
      <c r="J265" s="377" t="str">
        <f>IF('Mapa final'!AA268="","",'Mapa final'!AA268)</f>
        <v/>
      </c>
      <c r="K265" s="377" t="str">
        <f t="shared" si="4"/>
        <v/>
      </c>
      <c r="L265" s="377" t="str">
        <f>IF('Mapa final'!AD268="","",'Mapa final'!AD268)</f>
        <v/>
      </c>
      <c r="M265" s="321" t="str">
        <f>IF('Mapa final'!P268="","",'Mapa final'!P268)</f>
        <v/>
      </c>
      <c r="N265" s="375"/>
      <c r="O265" s="375"/>
      <c r="P265" s="375"/>
      <c r="Q265" s="376"/>
    </row>
    <row r="266" spans="1:17" ht="43.5" customHeight="1" x14ac:dyDescent="0.25">
      <c r="A266" s="110" t="s">
        <v>888</v>
      </c>
      <c r="B266" s="811"/>
      <c r="C266" s="813"/>
      <c r="D266" s="815"/>
      <c r="E266" s="813"/>
      <c r="F266" s="817"/>
      <c r="G266" s="817"/>
      <c r="H266" s="821"/>
      <c r="I266" s="377" t="str">
        <f>IF('Mapa final'!Y269="","",'Mapa final'!Y269)</f>
        <v/>
      </c>
      <c r="J266" s="377" t="str">
        <f>IF('Mapa final'!AA269="","",'Mapa final'!AA269)</f>
        <v/>
      </c>
      <c r="K266" s="377" t="str">
        <f t="shared" si="4"/>
        <v/>
      </c>
      <c r="L266" s="377" t="str">
        <f>IF('Mapa final'!AD269="","",'Mapa final'!AD269)</f>
        <v/>
      </c>
      <c r="M266" s="321" t="str">
        <f>IF('Mapa final'!P269="","",'Mapa final'!P269)</f>
        <v/>
      </c>
      <c r="N266" s="375"/>
      <c r="O266" s="375"/>
      <c r="P266" s="375"/>
      <c r="Q266" s="376"/>
    </row>
    <row r="267" spans="1:17" ht="43.5" customHeight="1" x14ac:dyDescent="0.25">
      <c r="A267" s="110" t="s">
        <v>889</v>
      </c>
      <c r="B267" s="811"/>
      <c r="C267" s="813"/>
      <c r="D267" s="815"/>
      <c r="E267" s="813"/>
      <c r="F267" s="817"/>
      <c r="G267" s="817"/>
      <c r="H267" s="821"/>
      <c r="I267" s="377" t="str">
        <f>IF('Mapa final'!Y270="","",'Mapa final'!Y270)</f>
        <v/>
      </c>
      <c r="J267" s="377" t="str">
        <f>IF('Mapa final'!AA270="","",'Mapa final'!AA270)</f>
        <v/>
      </c>
      <c r="K267" s="377" t="str">
        <f t="shared" si="4"/>
        <v/>
      </c>
      <c r="L267" s="377" t="str">
        <f>IF('Mapa final'!AD270="","",'Mapa final'!AD270)</f>
        <v/>
      </c>
      <c r="M267" s="321" t="str">
        <f>IF('Mapa final'!P270="","",'Mapa final'!P270)</f>
        <v/>
      </c>
      <c r="N267" s="375"/>
      <c r="O267" s="375"/>
      <c r="P267" s="375"/>
      <c r="Q267" s="376"/>
    </row>
    <row r="268" spans="1:17" ht="43.5" customHeight="1" x14ac:dyDescent="0.25">
      <c r="A268" s="110" t="s">
        <v>890</v>
      </c>
      <c r="B268" s="811"/>
      <c r="C268" s="813"/>
      <c r="D268" s="815"/>
      <c r="E268" s="813"/>
      <c r="F268" s="817"/>
      <c r="G268" s="817"/>
      <c r="H268" s="821"/>
      <c r="I268" s="377" t="str">
        <f>IF('Mapa final'!Y271="","",'Mapa final'!Y271)</f>
        <v/>
      </c>
      <c r="J268" s="377" t="str">
        <f>IF('Mapa final'!AA271="","",'Mapa final'!AA271)</f>
        <v/>
      </c>
      <c r="K268" s="377" t="str">
        <f t="shared" si="4"/>
        <v/>
      </c>
      <c r="L268" s="377" t="str">
        <f>IF('Mapa final'!AD271="","",'Mapa final'!AD271)</f>
        <v/>
      </c>
      <c r="M268" s="321" t="str">
        <f>IF('Mapa final'!P271="","",'Mapa final'!P271)</f>
        <v/>
      </c>
      <c r="N268" s="375"/>
      <c r="O268" s="375"/>
      <c r="P268" s="375"/>
      <c r="Q268" s="376"/>
    </row>
    <row r="269" spans="1:17" ht="43.5" customHeight="1" x14ac:dyDescent="0.25">
      <c r="A269" s="110" t="s">
        <v>891</v>
      </c>
      <c r="B269" s="811"/>
      <c r="C269" s="813"/>
      <c r="D269" s="815"/>
      <c r="E269" s="813"/>
      <c r="F269" s="817"/>
      <c r="G269" s="817"/>
      <c r="H269" s="821"/>
      <c r="I269" s="377" t="str">
        <f>IF('Mapa final'!Y272="","",'Mapa final'!Y272)</f>
        <v/>
      </c>
      <c r="J269" s="377" t="str">
        <f>IF('Mapa final'!AA272="","",'Mapa final'!AA272)</f>
        <v/>
      </c>
      <c r="K269" s="377" t="str">
        <f t="shared" si="4"/>
        <v/>
      </c>
      <c r="L269" s="377" t="str">
        <f>IF('Mapa final'!AD272="","",'Mapa final'!AD272)</f>
        <v/>
      </c>
      <c r="M269" s="321" t="str">
        <f>IF('Mapa final'!P272="","",'Mapa final'!P272)</f>
        <v/>
      </c>
      <c r="N269" s="375"/>
      <c r="O269" s="375"/>
      <c r="P269" s="375"/>
      <c r="Q269" s="376"/>
    </row>
    <row r="270" spans="1:17" ht="43.5" customHeight="1" x14ac:dyDescent="0.25">
      <c r="A270" s="110" t="s">
        <v>892</v>
      </c>
      <c r="B270" s="811"/>
      <c r="C270" s="813"/>
      <c r="D270" s="815"/>
      <c r="E270" s="813"/>
      <c r="F270" s="817"/>
      <c r="G270" s="817"/>
      <c r="H270" s="821"/>
      <c r="I270" s="377" t="str">
        <f>IF('Mapa final'!Y273="","",'Mapa final'!Y273)</f>
        <v/>
      </c>
      <c r="J270" s="377" t="str">
        <f>IF('Mapa final'!AA273="","",'Mapa final'!AA273)</f>
        <v/>
      </c>
      <c r="K270" s="377" t="str">
        <f t="shared" si="4"/>
        <v/>
      </c>
      <c r="L270" s="377" t="str">
        <f>IF('Mapa final'!AD273="","",'Mapa final'!AD273)</f>
        <v/>
      </c>
      <c r="M270" s="321" t="str">
        <f>IF('Mapa final'!P273="","",'Mapa final'!P273)</f>
        <v/>
      </c>
      <c r="N270" s="375"/>
      <c r="O270" s="375"/>
      <c r="P270" s="375"/>
      <c r="Q270" s="376"/>
    </row>
    <row r="271" spans="1:17" ht="43.5" customHeight="1" x14ac:dyDescent="0.25">
      <c r="A271" s="110" t="s">
        <v>893</v>
      </c>
      <c r="B271" s="810"/>
      <c r="C271" s="812" t="str">
        <f>IF('Mapa final'!E274="","",'Mapa final'!E274)</f>
        <v/>
      </c>
      <c r="D271" s="814"/>
      <c r="E271" s="812" t="str">
        <f>IF('Mapa final'!D274="","",'Mapa final'!D274)</f>
        <v/>
      </c>
      <c r="F271" s="817" t="str">
        <f>IF('Mapa final'!H274="","",'Mapa final'!H274)</f>
        <v/>
      </c>
      <c r="G271" s="817" t="str">
        <f>IF('Mapa final'!L274="","",'Mapa final'!L274)</f>
        <v/>
      </c>
      <c r="H271" s="821"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77" t="str">
        <f>IF('Mapa final'!Y274="","",'Mapa final'!Y274)</f>
        <v/>
      </c>
      <c r="J271" s="377" t="str">
        <f>IF('Mapa final'!AA274="","",'Mapa final'!AA274)</f>
        <v/>
      </c>
      <c r="K271" s="377" t="str">
        <f t="shared" si="4"/>
        <v/>
      </c>
      <c r="L271" s="377" t="str">
        <f>IF('Mapa final'!AD274="","",'Mapa final'!AD274)</f>
        <v/>
      </c>
      <c r="M271" s="321" t="str">
        <f>IF('Mapa final'!P274="","",'Mapa final'!P274)</f>
        <v/>
      </c>
      <c r="N271" s="375"/>
      <c r="O271" s="375"/>
      <c r="P271" s="375"/>
      <c r="Q271" s="376"/>
    </row>
    <row r="272" spans="1:17" ht="43.5" customHeight="1" x14ac:dyDescent="0.25">
      <c r="A272" s="110" t="s">
        <v>894</v>
      </c>
      <c r="B272" s="811"/>
      <c r="C272" s="813"/>
      <c r="D272" s="815"/>
      <c r="E272" s="813"/>
      <c r="F272" s="817"/>
      <c r="G272" s="817"/>
      <c r="H272" s="821"/>
      <c r="I272" s="377" t="str">
        <f>IF('Mapa final'!Y275="","",'Mapa final'!Y275)</f>
        <v/>
      </c>
      <c r="J272" s="377" t="str">
        <f>IF('Mapa final'!AA275="","",'Mapa final'!AA275)</f>
        <v/>
      </c>
      <c r="K272" s="377" t="str">
        <f t="shared" si="4"/>
        <v/>
      </c>
      <c r="L272" s="377" t="str">
        <f>IF('Mapa final'!AD275="","",'Mapa final'!AD275)</f>
        <v/>
      </c>
      <c r="M272" s="321" t="str">
        <f>IF('Mapa final'!P275="","",'Mapa final'!P275)</f>
        <v/>
      </c>
      <c r="N272" s="375"/>
      <c r="O272" s="375"/>
      <c r="P272" s="375"/>
      <c r="Q272" s="376"/>
    </row>
    <row r="273" spans="1:17" ht="43.5" customHeight="1" x14ac:dyDescent="0.25">
      <c r="A273" s="110" t="s">
        <v>895</v>
      </c>
      <c r="B273" s="811"/>
      <c r="C273" s="813"/>
      <c r="D273" s="815"/>
      <c r="E273" s="813"/>
      <c r="F273" s="817"/>
      <c r="G273" s="817"/>
      <c r="H273" s="821"/>
      <c r="I273" s="377" t="str">
        <f>IF('Mapa final'!Y276="","",'Mapa final'!Y276)</f>
        <v/>
      </c>
      <c r="J273" s="377" t="str">
        <f>IF('Mapa final'!AA276="","",'Mapa final'!AA276)</f>
        <v/>
      </c>
      <c r="K273" s="377" t="str">
        <f t="shared" si="4"/>
        <v/>
      </c>
      <c r="L273" s="377" t="str">
        <f>IF('Mapa final'!AD276="","",'Mapa final'!AD276)</f>
        <v/>
      </c>
      <c r="M273" s="321" t="str">
        <f>IF('Mapa final'!P276="","",'Mapa final'!P276)</f>
        <v/>
      </c>
      <c r="N273" s="375"/>
      <c r="O273" s="375"/>
      <c r="P273" s="375"/>
      <c r="Q273" s="376"/>
    </row>
    <row r="274" spans="1:17" ht="43.5" customHeight="1" x14ac:dyDescent="0.25">
      <c r="A274" s="110" t="s">
        <v>896</v>
      </c>
      <c r="B274" s="811"/>
      <c r="C274" s="813"/>
      <c r="D274" s="815"/>
      <c r="E274" s="813"/>
      <c r="F274" s="817"/>
      <c r="G274" s="817"/>
      <c r="H274" s="821"/>
      <c r="I274" s="377" t="str">
        <f>IF('Mapa final'!Y277="","",'Mapa final'!Y277)</f>
        <v/>
      </c>
      <c r="J274" s="377" t="str">
        <f>IF('Mapa final'!AA277="","",'Mapa final'!AA277)</f>
        <v/>
      </c>
      <c r="K274" s="377" t="str">
        <f t="shared" si="4"/>
        <v/>
      </c>
      <c r="L274" s="377" t="str">
        <f>IF('Mapa final'!AD277="","",'Mapa final'!AD277)</f>
        <v/>
      </c>
      <c r="M274" s="321" t="str">
        <f>IF('Mapa final'!P277="","",'Mapa final'!P277)</f>
        <v/>
      </c>
      <c r="N274" s="375"/>
      <c r="O274" s="375"/>
      <c r="P274" s="375"/>
      <c r="Q274" s="376"/>
    </row>
    <row r="275" spans="1:17" ht="43.5" customHeight="1" x14ac:dyDescent="0.25">
      <c r="A275" s="110" t="s">
        <v>897</v>
      </c>
      <c r="B275" s="811"/>
      <c r="C275" s="813"/>
      <c r="D275" s="815"/>
      <c r="E275" s="813"/>
      <c r="F275" s="817"/>
      <c r="G275" s="817"/>
      <c r="H275" s="821"/>
      <c r="I275" s="377" t="str">
        <f>IF('Mapa final'!Y278="","",'Mapa final'!Y278)</f>
        <v/>
      </c>
      <c r="J275" s="377" t="str">
        <f>IF('Mapa final'!AA278="","",'Mapa final'!AA278)</f>
        <v/>
      </c>
      <c r="K275" s="377" t="str">
        <f t="shared" si="4"/>
        <v/>
      </c>
      <c r="L275" s="377" t="str">
        <f>IF('Mapa final'!AD278="","",'Mapa final'!AD278)</f>
        <v/>
      </c>
      <c r="M275" s="321" t="str">
        <f>IF('Mapa final'!P278="","",'Mapa final'!P278)</f>
        <v/>
      </c>
      <c r="N275" s="375"/>
      <c r="O275" s="375"/>
      <c r="P275" s="375"/>
      <c r="Q275" s="376"/>
    </row>
    <row r="276" spans="1:17" ht="43.5" customHeight="1" x14ac:dyDescent="0.25">
      <c r="A276" s="110" t="s">
        <v>898</v>
      </c>
      <c r="B276" s="811"/>
      <c r="C276" s="813"/>
      <c r="D276" s="815"/>
      <c r="E276" s="813"/>
      <c r="F276" s="817"/>
      <c r="G276" s="817"/>
      <c r="H276" s="821"/>
      <c r="I276" s="377" t="str">
        <f>IF('Mapa final'!Y279="","",'Mapa final'!Y279)</f>
        <v/>
      </c>
      <c r="J276" s="377" t="str">
        <f>IF('Mapa final'!AA279="","",'Mapa final'!AA279)</f>
        <v/>
      </c>
      <c r="K276" s="377" t="str">
        <f t="shared" si="4"/>
        <v/>
      </c>
      <c r="L276" s="377" t="str">
        <f>IF('Mapa final'!AD279="","",'Mapa final'!AD279)</f>
        <v/>
      </c>
      <c r="M276" s="321" t="str">
        <f>IF('Mapa final'!P279="","",'Mapa final'!P279)</f>
        <v/>
      </c>
      <c r="N276" s="375"/>
      <c r="O276" s="375"/>
      <c r="P276" s="375"/>
      <c r="Q276" s="376"/>
    </row>
    <row r="277" spans="1:17" ht="43.5" customHeight="1" x14ac:dyDescent="0.25">
      <c r="A277" s="110" t="s">
        <v>899</v>
      </c>
      <c r="B277" s="810"/>
      <c r="C277" s="812" t="str">
        <f>IF('Mapa final'!E280="","",'Mapa final'!E280)</f>
        <v/>
      </c>
      <c r="D277" s="814"/>
      <c r="E277" s="812" t="str">
        <f>IF('Mapa final'!D280="","",'Mapa final'!D280)</f>
        <v/>
      </c>
      <c r="F277" s="817" t="str">
        <f>IF('Mapa final'!H280="","",'Mapa final'!H280)</f>
        <v/>
      </c>
      <c r="G277" s="817" t="str">
        <f>IF('Mapa final'!L280="","",'Mapa final'!L280)</f>
        <v/>
      </c>
      <c r="H277" s="821"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77" t="str">
        <f>IF('Mapa final'!Y280="","",'Mapa final'!Y280)</f>
        <v/>
      </c>
      <c r="J277" s="377" t="str">
        <f>IF('Mapa final'!AA280="","",'Mapa final'!AA280)</f>
        <v/>
      </c>
      <c r="K277" s="377" t="str">
        <f t="shared" si="4"/>
        <v/>
      </c>
      <c r="L277" s="377" t="str">
        <f>IF('Mapa final'!AD280="","",'Mapa final'!AD280)</f>
        <v/>
      </c>
      <c r="M277" s="321" t="str">
        <f>IF('Mapa final'!P280="","",'Mapa final'!P280)</f>
        <v/>
      </c>
      <c r="N277" s="375"/>
      <c r="O277" s="375"/>
      <c r="P277" s="375"/>
      <c r="Q277" s="376"/>
    </row>
    <row r="278" spans="1:17" ht="43.5" customHeight="1" x14ac:dyDescent="0.25">
      <c r="A278" s="110" t="s">
        <v>900</v>
      </c>
      <c r="B278" s="811"/>
      <c r="C278" s="813"/>
      <c r="D278" s="815"/>
      <c r="E278" s="813"/>
      <c r="F278" s="817"/>
      <c r="G278" s="817"/>
      <c r="H278" s="821"/>
      <c r="I278" s="377" t="str">
        <f>IF('Mapa final'!Y281="","",'Mapa final'!Y281)</f>
        <v/>
      </c>
      <c r="J278" s="377" t="str">
        <f>IF('Mapa final'!AA281="","",'Mapa final'!AA281)</f>
        <v/>
      </c>
      <c r="K278" s="377" t="str">
        <f t="shared" si="4"/>
        <v/>
      </c>
      <c r="L278" s="377" t="str">
        <f>IF('Mapa final'!AD281="","",'Mapa final'!AD281)</f>
        <v/>
      </c>
      <c r="M278" s="321" t="str">
        <f>IF('Mapa final'!P281="","",'Mapa final'!P281)</f>
        <v/>
      </c>
      <c r="N278" s="375"/>
      <c r="O278" s="375"/>
      <c r="P278" s="375"/>
      <c r="Q278" s="376"/>
    </row>
    <row r="279" spans="1:17" ht="43.5" customHeight="1" x14ac:dyDescent="0.25">
      <c r="A279" s="110" t="s">
        <v>901</v>
      </c>
      <c r="B279" s="811"/>
      <c r="C279" s="813"/>
      <c r="D279" s="815"/>
      <c r="E279" s="813"/>
      <c r="F279" s="817"/>
      <c r="G279" s="817"/>
      <c r="H279" s="821"/>
      <c r="I279" s="377" t="str">
        <f>IF('Mapa final'!Y282="","",'Mapa final'!Y282)</f>
        <v/>
      </c>
      <c r="J279" s="377" t="str">
        <f>IF('Mapa final'!AA282="","",'Mapa final'!AA282)</f>
        <v/>
      </c>
      <c r="K279" s="377" t="str">
        <f t="shared" si="4"/>
        <v/>
      </c>
      <c r="L279" s="377" t="str">
        <f>IF('Mapa final'!AD282="","",'Mapa final'!AD282)</f>
        <v/>
      </c>
      <c r="M279" s="321" t="str">
        <f>IF('Mapa final'!P282="","",'Mapa final'!P282)</f>
        <v/>
      </c>
      <c r="N279" s="375"/>
      <c r="O279" s="375"/>
      <c r="P279" s="375"/>
      <c r="Q279" s="376"/>
    </row>
    <row r="280" spans="1:17" ht="43.5" customHeight="1" x14ac:dyDescent="0.25">
      <c r="A280" s="110" t="s">
        <v>902</v>
      </c>
      <c r="B280" s="811"/>
      <c r="C280" s="813"/>
      <c r="D280" s="815"/>
      <c r="E280" s="813"/>
      <c r="F280" s="817"/>
      <c r="G280" s="817"/>
      <c r="H280" s="821"/>
      <c r="I280" s="377" t="str">
        <f>IF('Mapa final'!Y283="","",'Mapa final'!Y283)</f>
        <v/>
      </c>
      <c r="J280" s="377" t="str">
        <f>IF('Mapa final'!AA283="","",'Mapa final'!AA283)</f>
        <v/>
      </c>
      <c r="K280" s="377" t="str">
        <f t="shared" si="4"/>
        <v/>
      </c>
      <c r="L280" s="377" t="str">
        <f>IF('Mapa final'!AD283="","",'Mapa final'!AD283)</f>
        <v/>
      </c>
      <c r="M280" s="321" t="str">
        <f>IF('Mapa final'!P283="","",'Mapa final'!P283)</f>
        <v/>
      </c>
      <c r="N280" s="375"/>
      <c r="O280" s="375"/>
      <c r="P280" s="375"/>
      <c r="Q280" s="376"/>
    </row>
    <row r="281" spans="1:17" ht="43.5" customHeight="1" x14ac:dyDescent="0.25">
      <c r="A281" s="110" t="s">
        <v>903</v>
      </c>
      <c r="B281" s="811"/>
      <c r="C281" s="813"/>
      <c r="D281" s="815"/>
      <c r="E281" s="813"/>
      <c r="F281" s="817"/>
      <c r="G281" s="817"/>
      <c r="H281" s="821"/>
      <c r="I281" s="377" t="str">
        <f>IF('Mapa final'!Y284="","",'Mapa final'!Y284)</f>
        <v/>
      </c>
      <c r="J281" s="377" t="str">
        <f>IF('Mapa final'!AA284="","",'Mapa final'!AA284)</f>
        <v/>
      </c>
      <c r="K281" s="377" t="str">
        <f t="shared" si="4"/>
        <v/>
      </c>
      <c r="L281" s="377" t="str">
        <f>IF('Mapa final'!AD284="","",'Mapa final'!AD284)</f>
        <v/>
      </c>
      <c r="M281" s="321" t="str">
        <f>IF('Mapa final'!P284="","",'Mapa final'!P284)</f>
        <v/>
      </c>
      <c r="N281" s="375"/>
      <c r="O281" s="375"/>
      <c r="P281" s="375"/>
      <c r="Q281" s="376"/>
    </row>
    <row r="282" spans="1:17" ht="43.5" customHeight="1" x14ac:dyDescent="0.25">
      <c r="A282" s="110" t="s">
        <v>904</v>
      </c>
      <c r="B282" s="811"/>
      <c r="C282" s="813"/>
      <c r="D282" s="815"/>
      <c r="E282" s="813"/>
      <c r="F282" s="817"/>
      <c r="G282" s="817"/>
      <c r="H282" s="821"/>
      <c r="I282" s="377" t="str">
        <f>IF('Mapa final'!Y285="","",'Mapa final'!Y285)</f>
        <v/>
      </c>
      <c r="J282" s="377" t="str">
        <f>IF('Mapa final'!AA285="","",'Mapa final'!AA285)</f>
        <v/>
      </c>
      <c r="K282" s="377" t="str">
        <f t="shared" si="4"/>
        <v/>
      </c>
      <c r="L282" s="377" t="str">
        <f>IF('Mapa final'!AD285="","",'Mapa final'!AD285)</f>
        <v/>
      </c>
      <c r="M282" s="321" t="str">
        <f>IF('Mapa final'!P285="","",'Mapa final'!P285)</f>
        <v/>
      </c>
      <c r="N282" s="375"/>
      <c r="O282" s="375"/>
      <c r="P282" s="375"/>
      <c r="Q282" s="376"/>
    </row>
    <row r="283" spans="1:17" ht="43.5" customHeight="1" x14ac:dyDescent="0.25">
      <c r="A283" s="110" t="s">
        <v>905</v>
      </c>
      <c r="B283" s="810"/>
      <c r="C283" s="812" t="str">
        <f>IF('Mapa final'!E286="","",'Mapa final'!E286)</f>
        <v/>
      </c>
      <c r="D283" s="814"/>
      <c r="E283" s="812" t="str">
        <f>IF('Mapa final'!D286="","",'Mapa final'!D286)</f>
        <v/>
      </c>
      <c r="F283" s="817" t="str">
        <f>IF('Mapa final'!H286="","",'Mapa final'!H286)</f>
        <v/>
      </c>
      <c r="G283" s="817" t="str">
        <f>IF('Mapa final'!L286="","",'Mapa final'!L286)</f>
        <v/>
      </c>
      <c r="H283" s="821"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77" t="str">
        <f>IF('Mapa final'!Y286="","",'Mapa final'!Y286)</f>
        <v/>
      </c>
      <c r="J283" s="377" t="str">
        <f>IF('Mapa final'!AA286="","",'Mapa final'!AA286)</f>
        <v/>
      </c>
      <c r="K283" s="377" t="str">
        <f t="shared" si="4"/>
        <v/>
      </c>
      <c r="L283" s="377" t="str">
        <f>IF('Mapa final'!AD286="","",'Mapa final'!AD286)</f>
        <v/>
      </c>
      <c r="M283" s="321" t="str">
        <f>IF('Mapa final'!P286="","",'Mapa final'!P286)</f>
        <v/>
      </c>
      <c r="N283" s="375"/>
      <c r="O283" s="375"/>
      <c r="P283" s="375"/>
      <c r="Q283" s="376"/>
    </row>
    <row r="284" spans="1:17" ht="43.5" customHeight="1" x14ac:dyDescent="0.25">
      <c r="A284" s="110" t="s">
        <v>906</v>
      </c>
      <c r="B284" s="811"/>
      <c r="C284" s="813"/>
      <c r="D284" s="815"/>
      <c r="E284" s="813"/>
      <c r="F284" s="817"/>
      <c r="G284" s="817"/>
      <c r="H284" s="821"/>
      <c r="I284" s="377" t="str">
        <f>IF('Mapa final'!Y287="","",'Mapa final'!Y287)</f>
        <v/>
      </c>
      <c r="J284" s="377" t="str">
        <f>IF('Mapa final'!AA287="","",'Mapa final'!AA287)</f>
        <v/>
      </c>
      <c r="K284" s="377" t="str">
        <f t="shared" si="4"/>
        <v/>
      </c>
      <c r="L284" s="377" t="str">
        <f>IF('Mapa final'!AD287="","",'Mapa final'!AD287)</f>
        <v/>
      </c>
      <c r="M284" s="321" t="str">
        <f>IF('Mapa final'!P287="","",'Mapa final'!P287)</f>
        <v/>
      </c>
      <c r="N284" s="375"/>
      <c r="O284" s="375"/>
      <c r="P284" s="375"/>
      <c r="Q284" s="376"/>
    </row>
    <row r="285" spans="1:17" ht="43.5" customHeight="1" x14ac:dyDescent="0.25">
      <c r="A285" s="110" t="s">
        <v>907</v>
      </c>
      <c r="B285" s="811"/>
      <c r="C285" s="813"/>
      <c r="D285" s="815"/>
      <c r="E285" s="813"/>
      <c r="F285" s="817"/>
      <c r="G285" s="817"/>
      <c r="H285" s="821"/>
      <c r="I285" s="377" t="str">
        <f>IF('Mapa final'!Y288="","",'Mapa final'!Y288)</f>
        <v/>
      </c>
      <c r="J285" s="377" t="str">
        <f>IF('Mapa final'!AA288="","",'Mapa final'!AA288)</f>
        <v/>
      </c>
      <c r="K285" s="377" t="str">
        <f t="shared" si="4"/>
        <v/>
      </c>
      <c r="L285" s="377" t="str">
        <f>IF('Mapa final'!AD288="","",'Mapa final'!AD288)</f>
        <v/>
      </c>
      <c r="M285" s="321" t="str">
        <f>IF('Mapa final'!P288="","",'Mapa final'!P288)</f>
        <v/>
      </c>
      <c r="N285" s="375"/>
      <c r="O285" s="375"/>
      <c r="P285" s="375"/>
      <c r="Q285" s="376"/>
    </row>
    <row r="286" spans="1:17" ht="43.5" customHeight="1" x14ac:dyDescent="0.25">
      <c r="A286" s="110" t="s">
        <v>908</v>
      </c>
      <c r="B286" s="811"/>
      <c r="C286" s="813"/>
      <c r="D286" s="815"/>
      <c r="E286" s="813"/>
      <c r="F286" s="817"/>
      <c r="G286" s="817"/>
      <c r="H286" s="821"/>
      <c r="I286" s="377" t="str">
        <f>IF('Mapa final'!Y289="","",'Mapa final'!Y289)</f>
        <v/>
      </c>
      <c r="J286" s="377" t="str">
        <f>IF('Mapa final'!AA289="","",'Mapa final'!AA289)</f>
        <v/>
      </c>
      <c r="K286" s="377" t="str">
        <f t="shared" si="4"/>
        <v/>
      </c>
      <c r="L286" s="377" t="str">
        <f>IF('Mapa final'!AD289="","",'Mapa final'!AD289)</f>
        <v/>
      </c>
      <c r="M286" s="321" t="str">
        <f>IF('Mapa final'!P289="","",'Mapa final'!P289)</f>
        <v/>
      </c>
      <c r="N286" s="375"/>
      <c r="O286" s="375"/>
      <c r="P286" s="375"/>
      <c r="Q286" s="376"/>
    </row>
    <row r="287" spans="1:17" ht="43.5" customHeight="1" x14ac:dyDescent="0.25">
      <c r="A287" s="110" t="s">
        <v>909</v>
      </c>
      <c r="B287" s="811"/>
      <c r="C287" s="813"/>
      <c r="D287" s="815"/>
      <c r="E287" s="813"/>
      <c r="F287" s="817"/>
      <c r="G287" s="817"/>
      <c r="H287" s="821"/>
      <c r="I287" s="377" t="str">
        <f>IF('Mapa final'!Y290="","",'Mapa final'!Y290)</f>
        <v/>
      </c>
      <c r="J287" s="377" t="str">
        <f>IF('Mapa final'!AA290="","",'Mapa final'!AA290)</f>
        <v/>
      </c>
      <c r="K287" s="377" t="str">
        <f t="shared" si="4"/>
        <v/>
      </c>
      <c r="L287" s="377" t="str">
        <f>IF('Mapa final'!AD290="","",'Mapa final'!AD290)</f>
        <v/>
      </c>
      <c r="M287" s="321" t="str">
        <f>IF('Mapa final'!P290="","",'Mapa final'!P290)</f>
        <v/>
      </c>
      <c r="N287" s="375"/>
      <c r="O287" s="375"/>
      <c r="P287" s="375"/>
      <c r="Q287" s="376"/>
    </row>
    <row r="288" spans="1:17" ht="43.5" customHeight="1" x14ac:dyDescent="0.25">
      <c r="A288" s="110" t="s">
        <v>910</v>
      </c>
      <c r="B288" s="811"/>
      <c r="C288" s="813"/>
      <c r="D288" s="815"/>
      <c r="E288" s="813"/>
      <c r="F288" s="817"/>
      <c r="G288" s="817"/>
      <c r="H288" s="821"/>
      <c r="I288" s="377" t="str">
        <f>IF('Mapa final'!Y291="","",'Mapa final'!Y291)</f>
        <v/>
      </c>
      <c r="J288" s="377" t="str">
        <f>IF('Mapa final'!AA291="","",'Mapa final'!AA291)</f>
        <v/>
      </c>
      <c r="K288" s="377" t="str">
        <f t="shared" si="4"/>
        <v/>
      </c>
      <c r="L288" s="377" t="str">
        <f>IF('Mapa final'!AD291="","",'Mapa final'!AD291)</f>
        <v/>
      </c>
      <c r="M288" s="321" t="str">
        <f>IF('Mapa final'!P291="","",'Mapa final'!P291)</f>
        <v/>
      </c>
      <c r="N288" s="375"/>
      <c r="O288" s="375"/>
      <c r="P288" s="375"/>
      <c r="Q288" s="376"/>
    </row>
    <row r="289" spans="1:17" ht="43.5" customHeight="1" x14ac:dyDescent="0.25">
      <c r="A289" s="110" t="s">
        <v>911</v>
      </c>
      <c r="B289" s="810"/>
      <c r="C289" s="812" t="str">
        <f>IF('Mapa final'!E292="","",'Mapa final'!E292)</f>
        <v/>
      </c>
      <c r="D289" s="814"/>
      <c r="E289" s="812" t="str">
        <f>IF('Mapa final'!D292="","",'Mapa final'!D292)</f>
        <v/>
      </c>
      <c r="F289" s="817" t="str">
        <f>IF('Mapa final'!H292="","",'Mapa final'!H292)</f>
        <v/>
      </c>
      <c r="G289" s="817" t="str">
        <f>IF('Mapa final'!L292="","",'Mapa final'!L292)</f>
        <v/>
      </c>
      <c r="H289" s="821"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77" t="str">
        <f>IF('Mapa final'!Y292="","",'Mapa final'!Y292)</f>
        <v/>
      </c>
      <c r="J289" s="377" t="str">
        <f>IF('Mapa final'!AA292="","",'Mapa final'!AA292)</f>
        <v/>
      </c>
      <c r="K289" s="377" t="str">
        <f t="shared" si="4"/>
        <v/>
      </c>
      <c r="L289" s="377" t="str">
        <f>IF('Mapa final'!AD292="","",'Mapa final'!AD292)</f>
        <v/>
      </c>
      <c r="M289" s="321" t="str">
        <f>IF('Mapa final'!P292="","",'Mapa final'!P292)</f>
        <v/>
      </c>
      <c r="N289" s="375"/>
      <c r="O289" s="375"/>
      <c r="P289" s="375"/>
      <c r="Q289" s="376"/>
    </row>
    <row r="290" spans="1:17" ht="43.5" customHeight="1" x14ac:dyDescent="0.25">
      <c r="A290" s="110" t="s">
        <v>912</v>
      </c>
      <c r="B290" s="811"/>
      <c r="C290" s="813"/>
      <c r="D290" s="815"/>
      <c r="E290" s="813"/>
      <c r="F290" s="817"/>
      <c r="G290" s="817"/>
      <c r="H290" s="821"/>
      <c r="I290" s="377" t="str">
        <f>IF('Mapa final'!Y293="","",'Mapa final'!Y293)</f>
        <v/>
      </c>
      <c r="J290" s="377" t="str">
        <f>IF('Mapa final'!AA293="","",'Mapa final'!AA293)</f>
        <v/>
      </c>
      <c r="K290" s="377" t="str">
        <f t="shared" si="4"/>
        <v/>
      </c>
      <c r="L290" s="377" t="str">
        <f>IF('Mapa final'!AD293="","",'Mapa final'!AD293)</f>
        <v/>
      </c>
      <c r="M290" s="321" t="str">
        <f>IF('Mapa final'!P293="","",'Mapa final'!P293)</f>
        <v/>
      </c>
      <c r="N290" s="375"/>
      <c r="O290" s="375"/>
      <c r="P290" s="375"/>
      <c r="Q290" s="376"/>
    </row>
    <row r="291" spans="1:17" ht="43.5" customHeight="1" x14ac:dyDescent="0.25">
      <c r="A291" s="110" t="s">
        <v>913</v>
      </c>
      <c r="B291" s="811"/>
      <c r="C291" s="813"/>
      <c r="D291" s="815"/>
      <c r="E291" s="813"/>
      <c r="F291" s="817"/>
      <c r="G291" s="817"/>
      <c r="H291" s="821"/>
      <c r="I291" s="377" t="str">
        <f>IF('Mapa final'!Y294="","",'Mapa final'!Y294)</f>
        <v/>
      </c>
      <c r="J291" s="377" t="str">
        <f>IF('Mapa final'!AA294="","",'Mapa final'!AA294)</f>
        <v/>
      </c>
      <c r="K291" s="377" t="str">
        <f t="shared" si="4"/>
        <v/>
      </c>
      <c r="L291" s="377" t="str">
        <f>IF('Mapa final'!AD294="","",'Mapa final'!AD294)</f>
        <v/>
      </c>
      <c r="M291" s="321" t="str">
        <f>IF('Mapa final'!P294="","",'Mapa final'!P294)</f>
        <v/>
      </c>
      <c r="N291" s="375"/>
      <c r="O291" s="375"/>
      <c r="P291" s="375"/>
      <c r="Q291" s="376"/>
    </row>
    <row r="292" spans="1:17" ht="43.5" customHeight="1" x14ac:dyDescent="0.25">
      <c r="A292" s="110" t="s">
        <v>914</v>
      </c>
      <c r="B292" s="811"/>
      <c r="C292" s="813"/>
      <c r="D292" s="815"/>
      <c r="E292" s="813"/>
      <c r="F292" s="817"/>
      <c r="G292" s="817"/>
      <c r="H292" s="821"/>
      <c r="I292" s="377" t="str">
        <f>IF('Mapa final'!Y295="","",'Mapa final'!Y295)</f>
        <v/>
      </c>
      <c r="J292" s="377" t="str">
        <f>IF('Mapa final'!AA295="","",'Mapa final'!AA295)</f>
        <v/>
      </c>
      <c r="K292" s="377" t="str">
        <f t="shared" si="4"/>
        <v/>
      </c>
      <c r="L292" s="377" t="str">
        <f>IF('Mapa final'!AD295="","",'Mapa final'!AD295)</f>
        <v/>
      </c>
      <c r="M292" s="321" t="str">
        <f>IF('Mapa final'!P295="","",'Mapa final'!P295)</f>
        <v/>
      </c>
      <c r="N292" s="375"/>
      <c r="O292" s="375"/>
      <c r="P292" s="375"/>
      <c r="Q292" s="376"/>
    </row>
    <row r="293" spans="1:17" ht="43.5" customHeight="1" x14ac:dyDescent="0.25">
      <c r="A293" s="110" t="s">
        <v>915</v>
      </c>
      <c r="B293" s="811"/>
      <c r="C293" s="813"/>
      <c r="D293" s="815"/>
      <c r="E293" s="813"/>
      <c r="F293" s="817"/>
      <c r="G293" s="817"/>
      <c r="H293" s="821"/>
      <c r="I293" s="377" t="str">
        <f>IF('Mapa final'!Y296="","",'Mapa final'!Y296)</f>
        <v/>
      </c>
      <c r="J293" s="377" t="str">
        <f>IF('Mapa final'!AA296="","",'Mapa final'!AA296)</f>
        <v/>
      </c>
      <c r="K293" s="377" t="str">
        <f t="shared" si="4"/>
        <v/>
      </c>
      <c r="L293" s="377" t="str">
        <f>IF('Mapa final'!AD296="","",'Mapa final'!AD296)</f>
        <v/>
      </c>
      <c r="M293" s="321" t="str">
        <f>IF('Mapa final'!P296="","",'Mapa final'!P296)</f>
        <v/>
      </c>
      <c r="N293" s="375"/>
      <c r="O293" s="375"/>
      <c r="P293" s="375"/>
      <c r="Q293" s="376"/>
    </row>
    <row r="294" spans="1:17" ht="43.5" customHeight="1" x14ac:dyDescent="0.25">
      <c r="A294" s="110" t="s">
        <v>916</v>
      </c>
      <c r="B294" s="811"/>
      <c r="C294" s="813"/>
      <c r="D294" s="815"/>
      <c r="E294" s="813"/>
      <c r="F294" s="817"/>
      <c r="G294" s="817"/>
      <c r="H294" s="821"/>
      <c r="I294" s="377" t="str">
        <f>IF('Mapa final'!Y297="","",'Mapa final'!Y297)</f>
        <v/>
      </c>
      <c r="J294" s="377" t="str">
        <f>IF('Mapa final'!AA297="","",'Mapa final'!AA297)</f>
        <v/>
      </c>
      <c r="K294" s="377" t="str">
        <f t="shared" si="4"/>
        <v/>
      </c>
      <c r="L294" s="377" t="str">
        <f>IF('Mapa final'!AD297="","",'Mapa final'!AD297)</f>
        <v/>
      </c>
      <c r="M294" s="321" t="str">
        <f>IF('Mapa final'!P297="","",'Mapa final'!P297)</f>
        <v/>
      </c>
      <c r="N294" s="375"/>
      <c r="O294" s="375"/>
      <c r="P294" s="375"/>
      <c r="Q294" s="376"/>
    </row>
    <row r="295" spans="1:17" ht="43.5" customHeight="1" x14ac:dyDescent="0.25">
      <c r="A295" s="110" t="s">
        <v>917</v>
      </c>
      <c r="B295" s="810"/>
      <c r="C295" s="812" t="str">
        <f>IF('Mapa final'!E298="","",'Mapa final'!E298)</f>
        <v/>
      </c>
      <c r="D295" s="814"/>
      <c r="E295" s="812" t="str">
        <f>IF('Mapa final'!D298="","",'Mapa final'!D298)</f>
        <v/>
      </c>
      <c r="F295" s="817" t="str">
        <f>IF('Mapa final'!H298="","",'Mapa final'!H298)</f>
        <v/>
      </c>
      <c r="G295" s="817" t="str">
        <f>IF('Mapa final'!L298="","",'Mapa final'!L298)</f>
        <v/>
      </c>
      <c r="H295" s="821"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77" t="str">
        <f>IF('Mapa final'!Y298="","",'Mapa final'!Y298)</f>
        <v/>
      </c>
      <c r="J295" s="377" t="str">
        <f>IF('Mapa final'!AA298="","",'Mapa final'!AA298)</f>
        <v/>
      </c>
      <c r="K295" s="377" t="str">
        <f t="shared" si="4"/>
        <v/>
      </c>
      <c r="L295" s="377" t="str">
        <f>IF('Mapa final'!AD298="","",'Mapa final'!AD298)</f>
        <v/>
      </c>
      <c r="M295" s="321" t="str">
        <f>IF('Mapa final'!P298="","",'Mapa final'!P298)</f>
        <v/>
      </c>
      <c r="N295" s="375"/>
      <c r="O295" s="375"/>
      <c r="P295" s="375"/>
      <c r="Q295" s="376"/>
    </row>
    <row r="296" spans="1:17" ht="43.5" customHeight="1" x14ac:dyDescent="0.25">
      <c r="A296" s="110" t="s">
        <v>918</v>
      </c>
      <c r="B296" s="811"/>
      <c r="C296" s="813"/>
      <c r="D296" s="815"/>
      <c r="E296" s="813"/>
      <c r="F296" s="817"/>
      <c r="G296" s="817"/>
      <c r="H296" s="821"/>
      <c r="I296" s="377" t="str">
        <f>IF('Mapa final'!Y299="","",'Mapa final'!Y299)</f>
        <v/>
      </c>
      <c r="J296" s="377" t="str">
        <f>IF('Mapa final'!AA299="","",'Mapa final'!AA299)</f>
        <v/>
      </c>
      <c r="K296" s="377" t="str">
        <f t="shared" si="4"/>
        <v/>
      </c>
      <c r="L296" s="377" t="str">
        <f>IF('Mapa final'!AD299="","",'Mapa final'!AD299)</f>
        <v/>
      </c>
      <c r="M296" s="321" t="str">
        <f>IF('Mapa final'!P299="","",'Mapa final'!P299)</f>
        <v/>
      </c>
      <c r="N296" s="375"/>
      <c r="O296" s="375"/>
      <c r="P296" s="375"/>
      <c r="Q296" s="376"/>
    </row>
    <row r="297" spans="1:17" ht="43.5" customHeight="1" x14ac:dyDescent="0.25">
      <c r="A297" s="110" t="s">
        <v>919</v>
      </c>
      <c r="B297" s="811"/>
      <c r="C297" s="813"/>
      <c r="D297" s="815"/>
      <c r="E297" s="813"/>
      <c r="F297" s="817"/>
      <c r="G297" s="817"/>
      <c r="H297" s="821"/>
      <c r="I297" s="377" t="str">
        <f>IF('Mapa final'!Y300="","",'Mapa final'!Y300)</f>
        <v/>
      </c>
      <c r="J297" s="377" t="str">
        <f>IF('Mapa final'!AA300="","",'Mapa final'!AA300)</f>
        <v/>
      </c>
      <c r="K297" s="377" t="str">
        <f t="shared" si="4"/>
        <v/>
      </c>
      <c r="L297" s="377" t="str">
        <f>IF('Mapa final'!AD300="","",'Mapa final'!AD300)</f>
        <v/>
      </c>
      <c r="M297" s="321" t="str">
        <f>IF('Mapa final'!P300="","",'Mapa final'!P300)</f>
        <v/>
      </c>
      <c r="N297" s="375"/>
      <c r="O297" s="375"/>
      <c r="P297" s="375"/>
      <c r="Q297" s="376"/>
    </row>
    <row r="298" spans="1:17" ht="43.5" customHeight="1" x14ac:dyDescent="0.25">
      <c r="A298" s="110" t="s">
        <v>920</v>
      </c>
      <c r="B298" s="811"/>
      <c r="C298" s="813"/>
      <c r="D298" s="815"/>
      <c r="E298" s="813"/>
      <c r="F298" s="817"/>
      <c r="G298" s="817"/>
      <c r="H298" s="821"/>
      <c r="I298" s="377" t="str">
        <f>IF('Mapa final'!Y301="","",'Mapa final'!Y301)</f>
        <v/>
      </c>
      <c r="J298" s="377" t="str">
        <f>IF('Mapa final'!AA301="","",'Mapa final'!AA301)</f>
        <v/>
      </c>
      <c r="K298" s="377" t="str">
        <f t="shared" si="4"/>
        <v/>
      </c>
      <c r="L298" s="377" t="str">
        <f>IF('Mapa final'!AD301="","",'Mapa final'!AD301)</f>
        <v/>
      </c>
      <c r="M298" s="321" t="str">
        <f>IF('Mapa final'!P301="","",'Mapa final'!P301)</f>
        <v/>
      </c>
      <c r="N298" s="375"/>
      <c r="O298" s="375"/>
      <c r="P298" s="375"/>
      <c r="Q298" s="376"/>
    </row>
    <row r="299" spans="1:17" ht="43.5" customHeight="1" x14ac:dyDescent="0.25">
      <c r="A299" s="110" t="s">
        <v>921</v>
      </c>
      <c r="B299" s="811"/>
      <c r="C299" s="813"/>
      <c r="D299" s="815"/>
      <c r="E299" s="813"/>
      <c r="F299" s="817"/>
      <c r="G299" s="817"/>
      <c r="H299" s="821"/>
      <c r="I299" s="377" t="str">
        <f>IF('Mapa final'!Y302="","",'Mapa final'!Y302)</f>
        <v/>
      </c>
      <c r="J299" s="377" t="str">
        <f>IF('Mapa final'!AA302="","",'Mapa final'!AA302)</f>
        <v/>
      </c>
      <c r="K299" s="377" t="str">
        <f t="shared" si="4"/>
        <v/>
      </c>
      <c r="L299" s="377" t="str">
        <f>IF('Mapa final'!AD302="","",'Mapa final'!AD302)</f>
        <v/>
      </c>
      <c r="M299" s="321" t="str">
        <f>IF('Mapa final'!P302="","",'Mapa final'!P302)</f>
        <v/>
      </c>
      <c r="N299" s="375"/>
      <c r="O299" s="375"/>
      <c r="P299" s="375"/>
      <c r="Q299" s="376"/>
    </row>
    <row r="300" spans="1:17" ht="43.5" customHeight="1" x14ac:dyDescent="0.25">
      <c r="A300" s="110" t="s">
        <v>922</v>
      </c>
      <c r="B300" s="811"/>
      <c r="C300" s="813"/>
      <c r="D300" s="815"/>
      <c r="E300" s="813"/>
      <c r="F300" s="817"/>
      <c r="G300" s="817"/>
      <c r="H300" s="821"/>
      <c r="I300" s="377" t="str">
        <f>IF('Mapa final'!Y303="","",'Mapa final'!Y303)</f>
        <v/>
      </c>
      <c r="J300" s="377" t="str">
        <f>IF('Mapa final'!AA303="","",'Mapa final'!AA303)</f>
        <v/>
      </c>
      <c r="K300" s="377" t="str">
        <f t="shared" si="4"/>
        <v/>
      </c>
      <c r="L300" s="377" t="str">
        <f>IF('Mapa final'!AD303="","",'Mapa final'!AD303)</f>
        <v/>
      </c>
      <c r="M300" s="321" t="str">
        <f>IF('Mapa final'!P303="","",'Mapa final'!P303)</f>
        <v/>
      </c>
      <c r="N300" s="375"/>
      <c r="O300" s="375"/>
      <c r="P300" s="375"/>
      <c r="Q300" s="376"/>
    </row>
    <row r="301" spans="1:17" ht="43.5" customHeight="1" x14ac:dyDescent="0.25">
      <c r="A301" s="110" t="s">
        <v>923</v>
      </c>
      <c r="B301" s="810"/>
      <c r="C301" s="812" t="str">
        <f>IF('Mapa final'!E304="","",'Mapa final'!E304)</f>
        <v/>
      </c>
      <c r="D301" s="814"/>
      <c r="E301" s="812" t="str">
        <f>IF('Mapa final'!D304="","",'Mapa final'!D304)</f>
        <v/>
      </c>
      <c r="F301" s="817" t="str">
        <f>IF('Mapa final'!H304="","",'Mapa final'!H304)</f>
        <v/>
      </c>
      <c r="G301" s="817" t="str">
        <f>IF('Mapa final'!L304="","",'Mapa final'!L304)</f>
        <v/>
      </c>
      <c r="H301" s="821"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77" t="str">
        <f>IF('Mapa final'!Y304="","",'Mapa final'!Y304)</f>
        <v/>
      </c>
      <c r="J301" s="377" t="str">
        <f>IF('Mapa final'!AA304="","",'Mapa final'!AA304)</f>
        <v/>
      </c>
      <c r="K301" s="377" t="str">
        <f t="shared" si="4"/>
        <v/>
      </c>
      <c r="L301" s="377" t="str">
        <f>IF('Mapa final'!AD304="","",'Mapa final'!AD304)</f>
        <v/>
      </c>
      <c r="M301" s="321" t="str">
        <f>IF('Mapa final'!P304="","",'Mapa final'!P304)</f>
        <v/>
      </c>
      <c r="N301" s="375"/>
      <c r="O301" s="375"/>
      <c r="P301" s="375"/>
      <c r="Q301" s="376"/>
    </row>
    <row r="302" spans="1:17" ht="43.5" customHeight="1" x14ac:dyDescent="0.25">
      <c r="A302" s="110" t="s">
        <v>924</v>
      </c>
      <c r="B302" s="811"/>
      <c r="C302" s="813"/>
      <c r="D302" s="815"/>
      <c r="E302" s="813"/>
      <c r="F302" s="817"/>
      <c r="G302" s="817"/>
      <c r="H302" s="821"/>
      <c r="I302" s="377" t="str">
        <f>IF('Mapa final'!Y305="","",'Mapa final'!Y305)</f>
        <v/>
      </c>
      <c r="J302" s="377" t="str">
        <f>IF('Mapa final'!AA305="","",'Mapa final'!AA305)</f>
        <v/>
      </c>
      <c r="K302" s="377" t="str">
        <f t="shared" si="4"/>
        <v/>
      </c>
      <c r="L302" s="377" t="str">
        <f>IF('Mapa final'!AD305="","",'Mapa final'!AD305)</f>
        <v/>
      </c>
      <c r="M302" s="321" t="str">
        <f>IF('Mapa final'!P305="","",'Mapa final'!P305)</f>
        <v/>
      </c>
      <c r="N302" s="375"/>
      <c r="O302" s="375"/>
      <c r="P302" s="375"/>
      <c r="Q302" s="376"/>
    </row>
    <row r="303" spans="1:17" ht="43.5" customHeight="1" x14ac:dyDescent="0.25">
      <c r="A303" s="110" t="s">
        <v>925</v>
      </c>
      <c r="B303" s="811"/>
      <c r="C303" s="813"/>
      <c r="D303" s="815"/>
      <c r="E303" s="813"/>
      <c r="F303" s="817"/>
      <c r="G303" s="817"/>
      <c r="H303" s="821"/>
      <c r="I303" s="377" t="str">
        <f>IF('Mapa final'!Y306="","",'Mapa final'!Y306)</f>
        <v/>
      </c>
      <c r="J303" s="377" t="str">
        <f>IF('Mapa final'!AA306="","",'Mapa final'!AA306)</f>
        <v/>
      </c>
      <c r="K303" s="377" t="str">
        <f t="shared" si="4"/>
        <v/>
      </c>
      <c r="L303" s="377" t="str">
        <f>IF('Mapa final'!AD306="","",'Mapa final'!AD306)</f>
        <v/>
      </c>
      <c r="M303" s="321" t="str">
        <f>IF('Mapa final'!P306="","",'Mapa final'!P306)</f>
        <v/>
      </c>
      <c r="N303" s="375"/>
      <c r="O303" s="375"/>
      <c r="P303" s="375"/>
      <c r="Q303" s="376"/>
    </row>
    <row r="304" spans="1:17" ht="43.5" customHeight="1" x14ac:dyDescent="0.25">
      <c r="A304" s="110" t="s">
        <v>926</v>
      </c>
      <c r="B304" s="811"/>
      <c r="C304" s="813"/>
      <c r="D304" s="815"/>
      <c r="E304" s="813"/>
      <c r="F304" s="817"/>
      <c r="G304" s="817"/>
      <c r="H304" s="821"/>
      <c r="I304" s="377" t="str">
        <f>IF('Mapa final'!Y307="","",'Mapa final'!Y307)</f>
        <v/>
      </c>
      <c r="J304" s="377" t="str">
        <f>IF('Mapa final'!AA307="","",'Mapa final'!AA307)</f>
        <v/>
      </c>
      <c r="K304" s="377" t="str">
        <f t="shared" si="4"/>
        <v/>
      </c>
      <c r="L304" s="377" t="str">
        <f>IF('Mapa final'!AD307="","",'Mapa final'!AD307)</f>
        <v/>
      </c>
      <c r="M304" s="321" t="str">
        <f>IF('Mapa final'!P307="","",'Mapa final'!P307)</f>
        <v/>
      </c>
      <c r="N304" s="375"/>
      <c r="O304" s="375"/>
      <c r="P304" s="375"/>
      <c r="Q304" s="376"/>
    </row>
    <row r="305" spans="1:17" ht="43.5" customHeight="1" x14ac:dyDescent="0.25">
      <c r="A305" s="110" t="s">
        <v>927</v>
      </c>
      <c r="B305" s="811"/>
      <c r="C305" s="813"/>
      <c r="D305" s="815"/>
      <c r="E305" s="813"/>
      <c r="F305" s="817"/>
      <c r="G305" s="817"/>
      <c r="H305" s="821"/>
      <c r="I305" s="377" t="str">
        <f>IF('Mapa final'!Y308="","",'Mapa final'!Y308)</f>
        <v/>
      </c>
      <c r="J305" s="377" t="str">
        <f>IF('Mapa final'!AA308="","",'Mapa final'!AA308)</f>
        <v/>
      </c>
      <c r="K305" s="377" t="str">
        <f t="shared" si="4"/>
        <v/>
      </c>
      <c r="L305" s="377" t="str">
        <f>IF('Mapa final'!AD308="","",'Mapa final'!AD308)</f>
        <v/>
      </c>
      <c r="M305" s="321" t="str">
        <f>IF('Mapa final'!P308="","",'Mapa final'!P308)</f>
        <v/>
      </c>
      <c r="N305" s="375"/>
      <c r="O305" s="375"/>
      <c r="P305" s="375"/>
      <c r="Q305" s="376"/>
    </row>
    <row r="306" spans="1:17" ht="43.5" customHeight="1" x14ac:dyDescent="0.25">
      <c r="A306" s="110" t="s">
        <v>928</v>
      </c>
      <c r="B306" s="811"/>
      <c r="C306" s="813"/>
      <c r="D306" s="815"/>
      <c r="E306" s="813"/>
      <c r="F306" s="817"/>
      <c r="G306" s="817"/>
      <c r="H306" s="821"/>
      <c r="I306" s="377" t="str">
        <f>IF('Mapa final'!Y309="","",'Mapa final'!Y309)</f>
        <v/>
      </c>
      <c r="J306" s="377" t="str">
        <f>IF('Mapa final'!AA309="","",'Mapa final'!AA309)</f>
        <v/>
      </c>
      <c r="K306" s="377" t="str">
        <f t="shared" si="4"/>
        <v/>
      </c>
      <c r="L306" s="377" t="str">
        <f>IF('Mapa final'!AD309="","",'Mapa final'!AD309)</f>
        <v/>
      </c>
      <c r="M306" s="321" t="str">
        <f>IF('Mapa final'!P309="","",'Mapa final'!P309)</f>
        <v/>
      </c>
      <c r="N306" s="375"/>
      <c r="O306" s="375"/>
      <c r="P306" s="375"/>
      <c r="Q306" s="376"/>
    </row>
    <row r="307" spans="1:17" ht="43.5" customHeight="1" x14ac:dyDescent="0.25">
      <c r="A307" s="110" t="s">
        <v>929</v>
      </c>
      <c r="B307" s="810"/>
      <c r="C307" s="812" t="str">
        <f>IF('Mapa final'!E310="","",'Mapa final'!E310)</f>
        <v/>
      </c>
      <c r="D307" s="814"/>
      <c r="E307" s="812" t="str">
        <f>IF('Mapa final'!D310="","",'Mapa final'!D310)</f>
        <v/>
      </c>
      <c r="F307" s="817" t="str">
        <f>IF('Mapa final'!H310="","",'Mapa final'!H310)</f>
        <v/>
      </c>
      <c r="G307" s="817" t="str">
        <f>IF('Mapa final'!L310="","",'Mapa final'!L310)</f>
        <v/>
      </c>
      <c r="H307" s="821"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77" t="str">
        <f>IF('Mapa final'!Y310="","",'Mapa final'!Y310)</f>
        <v/>
      </c>
      <c r="J307" s="377" t="str">
        <f>IF('Mapa final'!AA310="","",'Mapa final'!AA310)</f>
        <v/>
      </c>
      <c r="K307" s="377" t="str">
        <f t="shared" si="4"/>
        <v/>
      </c>
      <c r="L307" s="377" t="str">
        <f>IF('Mapa final'!AD310="","",'Mapa final'!AD310)</f>
        <v/>
      </c>
      <c r="M307" s="321" t="str">
        <f>IF('Mapa final'!P310="","",'Mapa final'!P310)</f>
        <v/>
      </c>
      <c r="N307" s="375"/>
      <c r="O307" s="375"/>
      <c r="P307" s="375"/>
      <c r="Q307" s="376"/>
    </row>
    <row r="308" spans="1:17" ht="43.5" customHeight="1" x14ac:dyDescent="0.25">
      <c r="A308" s="110" t="s">
        <v>930</v>
      </c>
      <c r="B308" s="811"/>
      <c r="C308" s="813"/>
      <c r="D308" s="815"/>
      <c r="E308" s="813"/>
      <c r="F308" s="817"/>
      <c r="G308" s="817"/>
      <c r="H308" s="821"/>
      <c r="I308" s="377" t="str">
        <f>IF('Mapa final'!Y311="","",'Mapa final'!Y311)</f>
        <v/>
      </c>
      <c r="J308" s="377" t="str">
        <f>IF('Mapa final'!AA311="","",'Mapa final'!AA311)</f>
        <v/>
      </c>
      <c r="K308" s="377" t="str">
        <f t="shared" si="4"/>
        <v/>
      </c>
      <c r="L308" s="377" t="str">
        <f>IF('Mapa final'!AD311="","",'Mapa final'!AD311)</f>
        <v/>
      </c>
      <c r="M308" s="321" t="str">
        <f>IF('Mapa final'!P311="","",'Mapa final'!P311)</f>
        <v/>
      </c>
      <c r="N308" s="375"/>
      <c r="O308" s="375"/>
      <c r="P308" s="375"/>
      <c r="Q308" s="376"/>
    </row>
    <row r="309" spans="1:17" ht="43.5" customHeight="1" x14ac:dyDescent="0.25">
      <c r="A309" s="110" t="s">
        <v>931</v>
      </c>
      <c r="B309" s="811"/>
      <c r="C309" s="813"/>
      <c r="D309" s="815"/>
      <c r="E309" s="813"/>
      <c r="F309" s="817"/>
      <c r="G309" s="817"/>
      <c r="H309" s="821"/>
      <c r="I309" s="377" t="str">
        <f>IF('Mapa final'!Y312="","",'Mapa final'!Y312)</f>
        <v/>
      </c>
      <c r="J309" s="377" t="str">
        <f>IF('Mapa final'!AA312="","",'Mapa final'!AA312)</f>
        <v/>
      </c>
      <c r="K309" s="377" t="str">
        <f t="shared" si="4"/>
        <v/>
      </c>
      <c r="L309" s="377" t="str">
        <f>IF('Mapa final'!AD312="","",'Mapa final'!AD312)</f>
        <v/>
      </c>
      <c r="M309" s="321" t="str">
        <f>IF('Mapa final'!P312="","",'Mapa final'!P312)</f>
        <v/>
      </c>
      <c r="N309" s="375"/>
      <c r="O309" s="375"/>
      <c r="P309" s="375"/>
      <c r="Q309" s="376"/>
    </row>
    <row r="310" spans="1:17" ht="43.5" customHeight="1" x14ac:dyDescent="0.25">
      <c r="A310" s="110" t="s">
        <v>932</v>
      </c>
      <c r="B310" s="811"/>
      <c r="C310" s="813"/>
      <c r="D310" s="815"/>
      <c r="E310" s="813"/>
      <c r="F310" s="817"/>
      <c r="G310" s="817"/>
      <c r="H310" s="821"/>
      <c r="I310" s="377" t="str">
        <f>IF('Mapa final'!Y313="","",'Mapa final'!Y313)</f>
        <v/>
      </c>
      <c r="J310" s="377" t="str">
        <f>IF('Mapa final'!AA313="","",'Mapa final'!AA313)</f>
        <v/>
      </c>
      <c r="K310" s="377" t="str">
        <f t="shared" si="4"/>
        <v/>
      </c>
      <c r="L310" s="377" t="str">
        <f>IF('Mapa final'!AD313="","",'Mapa final'!AD313)</f>
        <v/>
      </c>
      <c r="M310" s="321" t="str">
        <f>IF('Mapa final'!P313="","",'Mapa final'!P313)</f>
        <v/>
      </c>
      <c r="N310" s="375"/>
      <c r="O310" s="375"/>
      <c r="P310" s="375"/>
      <c r="Q310" s="376"/>
    </row>
    <row r="311" spans="1:17" ht="43.5" customHeight="1" x14ac:dyDescent="0.25">
      <c r="A311" s="110" t="s">
        <v>933</v>
      </c>
      <c r="B311" s="811"/>
      <c r="C311" s="813"/>
      <c r="D311" s="815"/>
      <c r="E311" s="813"/>
      <c r="F311" s="817"/>
      <c r="G311" s="817"/>
      <c r="H311" s="821"/>
      <c r="I311" s="377" t="str">
        <f>IF('Mapa final'!Y314="","",'Mapa final'!Y314)</f>
        <v/>
      </c>
      <c r="J311" s="377" t="str">
        <f>IF('Mapa final'!AA314="","",'Mapa final'!AA314)</f>
        <v/>
      </c>
      <c r="K311" s="377" t="str">
        <f t="shared" si="4"/>
        <v/>
      </c>
      <c r="L311" s="377" t="str">
        <f>IF('Mapa final'!AD314="","",'Mapa final'!AD314)</f>
        <v/>
      </c>
      <c r="M311" s="321" t="str">
        <f>IF('Mapa final'!P314="","",'Mapa final'!P314)</f>
        <v/>
      </c>
      <c r="N311" s="375"/>
      <c r="O311" s="375"/>
      <c r="P311" s="375"/>
      <c r="Q311" s="376"/>
    </row>
    <row r="312" spans="1:17" ht="43.5" customHeight="1" x14ac:dyDescent="0.25">
      <c r="A312" s="110" t="s">
        <v>934</v>
      </c>
      <c r="B312" s="811"/>
      <c r="C312" s="813"/>
      <c r="D312" s="815"/>
      <c r="E312" s="813"/>
      <c r="F312" s="817"/>
      <c r="G312" s="817"/>
      <c r="H312" s="821"/>
      <c r="I312" s="377" t="str">
        <f>IF('Mapa final'!Y315="","",'Mapa final'!Y315)</f>
        <v/>
      </c>
      <c r="J312" s="377" t="str">
        <f>IF('Mapa final'!AA315="","",'Mapa final'!AA315)</f>
        <v/>
      </c>
      <c r="K312" s="377" t="str">
        <f t="shared" si="4"/>
        <v/>
      </c>
      <c r="L312" s="377" t="str">
        <f>IF('Mapa final'!AD315="","",'Mapa final'!AD315)</f>
        <v/>
      </c>
      <c r="M312" s="321" t="str">
        <f>IF('Mapa final'!P315="","",'Mapa final'!P315)</f>
        <v/>
      </c>
      <c r="N312" s="375"/>
      <c r="O312" s="375"/>
      <c r="P312" s="375"/>
      <c r="Q312" s="376"/>
    </row>
    <row r="313" spans="1:17" ht="43.5" customHeight="1" x14ac:dyDescent="0.25">
      <c r="A313" s="110" t="s">
        <v>935</v>
      </c>
      <c r="B313" s="810"/>
      <c r="C313" s="812" t="str">
        <f>IF('Mapa final'!E316="","",'Mapa final'!E316)</f>
        <v/>
      </c>
      <c r="D313" s="814"/>
      <c r="E313" s="812" t="str">
        <f>IF('Mapa final'!D316="","",'Mapa final'!D316)</f>
        <v/>
      </c>
      <c r="F313" s="817" t="str">
        <f>IF('Mapa final'!H316="","",'Mapa final'!H316)</f>
        <v/>
      </c>
      <c r="G313" s="817" t="str">
        <f>IF('Mapa final'!L316="","",'Mapa final'!L316)</f>
        <v/>
      </c>
      <c r="H313" s="821"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77" t="str">
        <f>IF('Mapa final'!Y316="","",'Mapa final'!Y316)</f>
        <v/>
      </c>
      <c r="J313" s="377" t="str">
        <f>IF('Mapa final'!AA316="","",'Mapa final'!AA316)</f>
        <v/>
      </c>
      <c r="K313" s="377" t="str">
        <f t="shared" si="4"/>
        <v/>
      </c>
      <c r="L313" s="377" t="str">
        <f>IF('Mapa final'!AD316="","",'Mapa final'!AD316)</f>
        <v/>
      </c>
      <c r="M313" s="321" t="str">
        <f>IF('Mapa final'!P316="","",'Mapa final'!P316)</f>
        <v/>
      </c>
      <c r="N313" s="375"/>
      <c r="O313" s="375"/>
      <c r="P313" s="375"/>
      <c r="Q313" s="376"/>
    </row>
    <row r="314" spans="1:17" ht="43.5" customHeight="1" x14ac:dyDescent="0.25">
      <c r="A314" s="110" t="s">
        <v>936</v>
      </c>
      <c r="B314" s="811"/>
      <c r="C314" s="813"/>
      <c r="D314" s="815"/>
      <c r="E314" s="813"/>
      <c r="F314" s="817"/>
      <c r="G314" s="817"/>
      <c r="H314" s="821"/>
      <c r="I314" s="377" t="str">
        <f>IF('Mapa final'!Y317="","",'Mapa final'!Y317)</f>
        <v/>
      </c>
      <c r="J314" s="377" t="str">
        <f>IF('Mapa final'!AA317="","",'Mapa final'!AA317)</f>
        <v/>
      </c>
      <c r="K314" s="377" t="str">
        <f t="shared" si="4"/>
        <v/>
      </c>
      <c r="L314" s="377" t="str">
        <f>IF('Mapa final'!AD317="","",'Mapa final'!AD317)</f>
        <v/>
      </c>
      <c r="M314" s="321" t="str">
        <f>IF('Mapa final'!P317="","",'Mapa final'!P317)</f>
        <v/>
      </c>
      <c r="N314" s="375"/>
      <c r="O314" s="375"/>
      <c r="P314" s="375"/>
      <c r="Q314" s="376"/>
    </row>
    <row r="315" spans="1:17" ht="43.5" customHeight="1" x14ac:dyDescent="0.25">
      <c r="A315" s="110" t="s">
        <v>937</v>
      </c>
      <c r="B315" s="811"/>
      <c r="C315" s="813"/>
      <c r="D315" s="815"/>
      <c r="E315" s="813"/>
      <c r="F315" s="817"/>
      <c r="G315" s="817"/>
      <c r="H315" s="821"/>
      <c r="I315" s="377" t="str">
        <f>IF('Mapa final'!Y318="","",'Mapa final'!Y318)</f>
        <v/>
      </c>
      <c r="J315" s="377" t="str">
        <f>IF('Mapa final'!AA318="","",'Mapa final'!AA318)</f>
        <v/>
      </c>
      <c r="K315" s="377" t="str">
        <f t="shared" si="4"/>
        <v/>
      </c>
      <c r="L315" s="377" t="str">
        <f>IF('Mapa final'!AD318="","",'Mapa final'!AD318)</f>
        <v/>
      </c>
      <c r="M315" s="321" t="str">
        <f>IF('Mapa final'!P318="","",'Mapa final'!P318)</f>
        <v/>
      </c>
      <c r="N315" s="375"/>
      <c r="O315" s="375"/>
      <c r="P315" s="375"/>
      <c r="Q315" s="376"/>
    </row>
    <row r="316" spans="1:17" ht="43.5" customHeight="1" x14ac:dyDescent="0.25">
      <c r="A316" s="110" t="s">
        <v>938</v>
      </c>
      <c r="B316" s="811"/>
      <c r="C316" s="813"/>
      <c r="D316" s="815"/>
      <c r="E316" s="813"/>
      <c r="F316" s="817"/>
      <c r="G316" s="817"/>
      <c r="H316" s="821"/>
      <c r="I316" s="377" t="str">
        <f>IF('Mapa final'!Y319="","",'Mapa final'!Y319)</f>
        <v/>
      </c>
      <c r="J316" s="377" t="str">
        <f>IF('Mapa final'!AA319="","",'Mapa final'!AA319)</f>
        <v/>
      </c>
      <c r="K316" s="377" t="str">
        <f t="shared" si="4"/>
        <v/>
      </c>
      <c r="L316" s="377" t="str">
        <f>IF('Mapa final'!AD319="","",'Mapa final'!AD319)</f>
        <v/>
      </c>
      <c r="M316" s="321" t="str">
        <f>IF('Mapa final'!P319="","",'Mapa final'!P319)</f>
        <v/>
      </c>
      <c r="N316" s="375"/>
      <c r="O316" s="375"/>
      <c r="P316" s="375"/>
      <c r="Q316" s="376"/>
    </row>
    <row r="317" spans="1:17" ht="43.5" customHeight="1" x14ac:dyDescent="0.25">
      <c r="A317" s="110" t="s">
        <v>939</v>
      </c>
      <c r="B317" s="811"/>
      <c r="C317" s="813"/>
      <c r="D317" s="815"/>
      <c r="E317" s="813"/>
      <c r="F317" s="817"/>
      <c r="G317" s="817"/>
      <c r="H317" s="821"/>
      <c r="I317" s="377" t="str">
        <f>IF('Mapa final'!Y320="","",'Mapa final'!Y320)</f>
        <v/>
      </c>
      <c r="J317" s="377" t="str">
        <f>IF('Mapa final'!AA320="","",'Mapa final'!AA320)</f>
        <v/>
      </c>
      <c r="K317" s="377" t="str">
        <f t="shared" si="4"/>
        <v/>
      </c>
      <c r="L317" s="377" t="str">
        <f>IF('Mapa final'!AD320="","",'Mapa final'!AD320)</f>
        <v/>
      </c>
      <c r="M317" s="321" t="str">
        <f>IF('Mapa final'!P320="","",'Mapa final'!P320)</f>
        <v/>
      </c>
      <c r="N317" s="375"/>
      <c r="O317" s="375"/>
      <c r="P317" s="375"/>
      <c r="Q317" s="376"/>
    </row>
    <row r="318" spans="1:17" ht="43.5" customHeight="1" x14ac:dyDescent="0.25">
      <c r="A318" s="110" t="s">
        <v>940</v>
      </c>
      <c r="B318" s="811"/>
      <c r="C318" s="813"/>
      <c r="D318" s="815"/>
      <c r="E318" s="813"/>
      <c r="F318" s="817"/>
      <c r="G318" s="817"/>
      <c r="H318" s="821"/>
      <c r="I318" s="377" t="str">
        <f>IF('Mapa final'!Y321="","",'Mapa final'!Y321)</f>
        <v/>
      </c>
      <c r="J318" s="377" t="str">
        <f>IF('Mapa final'!AA321="","",'Mapa final'!AA321)</f>
        <v/>
      </c>
      <c r="K318" s="377" t="str">
        <f t="shared" si="4"/>
        <v/>
      </c>
      <c r="L318" s="377" t="str">
        <f>IF('Mapa final'!AD321="","",'Mapa final'!AD321)</f>
        <v/>
      </c>
      <c r="M318" s="321" t="str">
        <f>IF('Mapa final'!P321="","",'Mapa final'!P321)</f>
        <v/>
      </c>
      <c r="N318" s="375"/>
      <c r="O318" s="375"/>
      <c r="P318" s="375"/>
      <c r="Q318" s="376"/>
    </row>
    <row r="319" spans="1:17" ht="43.5" customHeight="1" x14ac:dyDescent="0.25">
      <c r="A319" s="110" t="s">
        <v>941</v>
      </c>
      <c r="B319" s="810"/>
      <c r="C319" s="812" t="str">
        <f>IF('Mapa final'!E322="","",'Mapa final'!E322)</f>
        <v/>
      </c>
      <c r="D319" s="814"/>
      <c r="E319" s="812" t="str">
        <f>IF('Mapa final'!D322="","",'Mapa final'!D322)</f>
        <v/>
      </c>
      <c r="F319" s="817" t="str">
        <f>IF('Mapa final'!H322="","",'Mapa final'!H322)</f>
        <v/>
      </c>
      <c r="G319" s="817" t="str">
        <f>IF('Mapa final'!L322="","",'Mapa final'!L322)</f>
        <v/>
      </c>
      <c r="H319" s="821"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77" t="str">
        <f>IF('Mapa final'!Y322="","",'Mapa final'!Y322)</f>
        <v/>
      </c>
      <c r="J319" s="377" t="str">
        <f>IF('Mapa final'!AA322="","",'Mapa final'!AA322)</f>
        <v/>
      </c>
      <c r="K319" s="377" t="str">
        <f t="shared" si="4"/>
        <v/>
      </c>
      <c r="L319" s="377" t="str">
        <f>IF('Mapa final'!AD322="","",'Mapa final'!AD322)</f>
        <v/>
      </c>
      <c r="M319" s="321" t="str">
        <f>IF('Mapa final'!P322="","",'Mapa final'!P322)</f>
        <v/>
      </c>
      <c r="N319" s="375"/>
      <c r="O319" s="375"/>
      <c r="P319" s="375"/>
      <c r="Q319" s="376"/>
    </row>
    <row r="320" spans="1:17" ht="43.5" customHeight="1" x14ac:dyDescent="0.25">
      <c r="A320" s="110" t="s">
        <v>942</v>
      </c>
      <c r="B320" s="811"/>
      <c r="C320" s="813"/>
      <c r="D320" s="815"/>
      <c r="E320" s="813"/>
      <c r="F320" s="817"/>
      <c r="G320" s="817"/>
      <c r="H320" s="821"/>
      <c r="I320" s="377" t="str">
        <f>IF('Mapa final'!Y323="","",'Mapa final'!Y323)</f>
        <v/>
      </c>
      <c r="J320" s="377" t="str">
        <f>IF('Mapa final'!AA323="","",'Mapa final'!AA323)</f>
        <v/>
      </c>
      <c r="K320" s="377" t="str">
        <f t="shared" si="4"/>
        <v/>
      </c>
      <c r="L320" s="377" t="str">
        <f>IF('Mapa final'!AD323="","",'Mapa final'!AD323)</f>
        <v/>
      </c>
      <c r="M320" s="321" t="str">
        <f>IF('Mapa final'!P323="","",'Mapa final'!P323)</f>
        <v/>
      </c>
      <c r="N320" s="375"/>
      <c r="O320" s="375"/>
      <c r="P320" s="375"/>
      <c r="Q320" s="376"/>
    </row>
    <row r="321" spans="1:17" ht="43.5" customHeight="1" x14ac:dyDescent="0.25">
      <c r="A321" s="110" t="s">
        <v>943</v>
      </c>
      <c r="B321" s="811"/>
      <c r="C321" s="813"/>
      <c r="D321" s="815"/>
      <c r="E321" s="813"/>
      <c r="F321" s="817"/>
      <c r="G321" s="817"/>
      <c r="H321" s="821"/>
      <c r="I321" s="377" t="str">
        <f>IF('Mapa final'!Y324="","",'Mapa final'!Y324)</f>
        <v/>
      </c>
      <c r="J321" s="377" t="str">
        <f>IF('Mapa final'!AA324="","",'Mapa final'!AA324)</f>
        <v/>
      </c>
      <c r="K321" s="377" t="str">
        <f t="shared" si="4"/>
        <v/>
      </c>
      <c r="L321" s="377" t="str">
        <f>IF('Mapa final'!AD324="","",'Mapa final'!AD324)</f>
        <v/>
      </c>
      <c r="M321" s="321" t="str">
        <f>IF('Mapa final'!P324="","",'Mapa final'!P324)</f>
        <v/>
      </c>
      <c r="N321" s="375"/>
      <c r="O321" s="375"/>
      <c r="P321" s="375"/>
      <c r="Q321" s="376"/>
    </row>
    <row r="322" spans="1:17" ht="43.5" customHeight="1" x14ac:dyDescent="0.25">
      <c r="A322" s="110" t="s">
        <v>944</v>
      </c>
      <c r="B322" s="811"/>
      <c r="C322" s="813"/>
      <c r="D322" s="815"/>
      <c r="E322" s="813"/>
      <c r="F322" s="817"/>
      <c r="G322" s="817"/>
      <c r="H322" s="821"/>
      <c r="I322" s="377" t="str">
        <f>IF('Mapa final'!Y325="","",'Mapa final'!Y325)</f>
        <v/>
      </c>
      <c r="J322" s="377" t="str">
        <f>IF('Mapa final'!AA325="","",'Mapa final'!AA325)</f>
        <v/>
      </c>
      <c r="K322" s="377" t="str">
        <f t="shared" si="4"/>
        <v/>
      </c>
      <c r="L322" s="377" t="str">
        <f>IF('Mapa final'!AD325="","",'Mapa final'!AD325)</f>
        <v/>
      </c>
      <c r="M322" s="321" t="str">
        <f>IF('Mapa final'!P325="","",'Mapa final'!P325)</f>
        <v/>
      </c>
      <c r="N322" s="375"/>
      <c r="O322" s="375"/>
      <c r="P322" s="375"/>
      <c r="Q322" s="376"/>
    </row>
    <row r="323" spans="1:17" ht="43.5" customHeight="1" x14ac:dyDescent="0.25">
      <c r="A323" s="110" t="s">
        <v>945</v>
      </c>
      <c r="B323" s="811"/>
      <c r="C323" s="813"/>
      <c r="D323" s="815"/>
      <c r="E323" s="813"/>
      <c r="F323" s="817"/>
      <c r="G323" s="817"/>
      <c r="H323" s="821"/>
      <c r="I323" s="377" t="str">
        <f>IF('Mapa final'!Y326="","",'Mapa final'!Y326)</f>
        <v/>
      </c>
      <c r="J323" s="377" t="str">
        <f>IF('Mapa final'!AA326="","",'Mapa final'!AA326)</f>
        <v/>
      </c>
      <c r="K323" s="377" t="str">
        <f t="shared" si="4"/>
        <v/>
      </c>
      <c r="L323" s="377" t="str">
        <f>IF('Mapa final'!AD326="","",'Mapa final'!AD326)</f>
        <v/>
      </c>
      <c r="M323" s="321" t="str">
        <f>IF('Mapa final'!P326="","",'Mapa final'!P326)</f>
        <v/>
      </c>
      <c r="N323" s="375"/>
      <c r="O323" s="375"/>
      <c r="P323" s="375"/>
      <c r="Q323" s="376"/>
    </row>
    <row r="324" spans="1:17" ht="43.5" customHeight="1" x14ac:dyDescent="0.25">
      <c r="A324" s="110" t="s">
        <v>946</v>
      </c>
      <c r="B324" s="811"/>
      <c r="C324" s="813"/>
      <c r="D324" s="815"/>
      <c r="E324" s="813"/>
      <c r="F324" s="817"/>
      <c r="G324" s="817"/>
      <c r="H324" s="821"/>
      <c r="I324" s="377" t="str">
        <f>IF('Mapa final'!Y327="","",'Mapa final'!Y327)</f>
        <v/>
      </c>
      <c r="J324" s="377" t="str">
        <f>IF('Mapa final'!AA327="","",'Mapa final'!AA327)</f>
        <v/>
      </c>
      <c r="K324" s="377" t="str">
        <f t="shared" si="4"/>
        <v/>
      </c>
      <c r="L324" s="377" t="str">
        <f>IF('Mapa final'!AD327="","",'Mapa final'!AD327)</f>
        <v/>
      </c>
      <c r="M324" s="321" t="str">
        <f>IF('Mapa final'!P327="","",'Mapa final'!P327)</f>
        <v/>
      </c>
      <c r="N324" s="375"/>
      <c r="O324" s="375"/>
      <c r="P324" s="375"/>
      <c r="Q324" s="376"/>
    </row>
    <row r="325" spans="1:17" ht="43.5" customHeight="1" x14ac:dyDescent="0.25">
      <c r="A325" s="110" t="s">
        <v>947</v>
      </c>
      <c r="B325" s="810"/>
      <c r="C325" s="812" t="str">
        <f>IF('Mapa final'!E328="","",'Mapa final'!E328)</f>
        <v/>
      </c>
      <c r="D325" s="814"/>
      <c r="E325" s="812" t="str">
        <f>IF('Mapa final'!D328="","",'Mapa final'!D328)</f>
        <v/>
      </c>
      <c r="F325" s="817" t="str">
        <f>IF('Mapa final'!H328="","",'Mapa final'!H328)</f>
        <v/>
      </c>
      <c r="G325" s="817" t="str">
        <f>IF('Mapa final'!L328="","",'Mapa final'!L328)</f>
        <v/>
      </c>
      <c r="H325" s="821"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77" t="str">
        <f>IF('Mapa final'!Y328="","",'Mapa final'!Y328)</f>
        <v/>
      </c>
      <c r="J325" s="377" t="str">
        <f>IF('Mapa final'!AA328="","",'Mapa final'!AA328)</f>
        <v/>
      </c>
      <c r="K325" s="377" t="str">
        <f t="shared" si="4"/>
        <v/>
      </c>
      <c r="L325" s="377" t="str">
        <f>IF('Mapa final'!AD328="","",'Mapa final'!AD328)</f>
        <v/>
      </c>
      <c r="M325" s="321" t="str">
        <f>IF('Mapa final'!P328="","",'Mapa final'!P328)</f>
        <v/>
      </c>
      <c r="N325" s="375"/>
      <c r="O325" s="375"/>
      <c r="P325" s="375"/>
      <c r="Q325" s="376"/>
    </row>
    <row r="326" spans="1:17" ht="43.5" customHeight="1" x14ac:dyDescent="0.25">
      <c r="A326" s="110" t="s">
        <v>948</v>
      </c>
      <c r="B326" s="811"/>
      <c r="C326" s="813"/>
      <c r="D326" s="815"/>
      <c r="E326" s="813"/>
      <c r="F326" s="817"/>
      <c r="G326" s="817"/>
      <c r="H326" s="821"/>
      <c r="I326" s="377" t="str">
        <f>IF('Mapa final'!Y329="","",'Mapa final'!Y329)</f>
        <v/>
      </c>
      <c r="J326" s="377" t="str">
        <f>IF('Mapa final'!AA329="","",'Mapa final'!AA329)</f>
        <v/>
      </c>
      <c r="K326" s="377" t="str">
        <f t="shared" si="4"/>
        <v/>
      </c>
      <c r="L326" s="377" t="str">
        <f>IF('Mapa final'!AD329="","",'Mapa final'!AD329)</f>
        <v/>
      </c>
      <c r="M326" s="321" t="str">
        <f>IF('Mapa final'!P329="","",'Mapa final'!P329)</f>
        <v/>
      </c>
      <c r="N326" s="375"/>
      <c r="O326" s="375"/>
      <c r="P326" s="375"/>
      <c r="Q326" s="376"/>
    </row>
    <row r="327" spans="1:17" ht="43.5" customHeight="1" x14ac:dyDescent="0.25">
      <c r="A327" s="110" t="s">
        <v>949</v>
      </c>
      <c r="B327" s="811"/>
      <c r="C327" s="813"/>
      <c r="D327" s="815"/>
      <c r="E327" s="813"/>
      <c r="F327" s="817"/>
      <c r="G327" s="817"/>
      <c r="H327" s="821"/>
      <c r="I327" s="377" t="str">
        <f>IF('Mapa final'!Y330="","",'Mapa final'!Y330)</f>
        <v/>
      </c>
      <c r="J327" s="377" t="str">
        <f>IF('Mapa final'!AA330="","",'Mapa final'!AA330)</f>
        <v/>
      </c>
      <c r="K327" s="377" t="str">
        <f t="shared" si="4"/>
        <v/>
      </c>
      <c r="L327" s="377" t="str">
        <f>IF('Mapa final'!AD330="","",'Mapa final'!AD330)</f>
        <v/>
      </c>
      <c r="M327" s="321" t="str">
        <f>IF('Mapa final'!P330="","",'Mapa final'!P330)</f>
        <v/>
      </c>
      <c r="N327" s="375"/>
      <c r="O327" s="375"/>
      <c r="P327" s="375"/>
      <c r="Q327" s="376"/>
    </row>
    <row r="328" spans="1:17" ht="43.5" customHeight="1" x14ac:dyDescent="0.25">
      <c r="A328" s="110" t="s">
        <v>950</v>
      </c>
      <c r="B328" s="811"/>
      <c r="C328" s="813"/>
      <c r="D328" s="815"/>
      <c r="E328" s="813"/>
      <c r="F328" s="817"/>
      <c r="G328" s="817"/>
      <c r="H328" s="821"/>
      <c r="I328" s="377" t="str">
        <f>IF('Mapa final'!Y331="","",'Mapa final'!Y331)</f>
        <v/>
      </c>
      <c r="J328" s="377" t="str">
        <f>IF('Mapa final'!AA331="","",'Mapa final'!AA331)</f>
        <v/>
      </c>
      <c r="K328" s="377"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77" t="str">
        <f>IF('Mapa final'!AD331="","",'Mapa final'!AD331)</f>
        <v/>
      </c>
      <c r="M328" s="321" t="str">
        <f>IF('Mapa final'!P331="","",'Mapa final'!P331)</f>
        <v/>
      </c>
      <c r="N328" s="375"/>
      <c r="O328" s="375"/>
      <c r="P328" s="375"/>
      <c r="Q328" s="376"/>
    </row>
    <row r="329" spans="1:17" ht="43.5" customHeight="1" x14ac:dyDescent="0.25">
      <c r="A329" s="110" t="s">
        <v>951</v>
      </c>
      <c r="B329" s="811"/>
      <c r="C329" s="813"/>
      <c r="D329" s="815"/>
      <c r="E329" s="813"/>
      <c r="F329" s="817"/>
      <c r="G329" s="817"/>
      <c r="H329" s="821"/>
      <c r="I329" s="377" t="str">
        <f>IF('Mapa final'!Y332="","",'Mapa final'!Y332)</f>
        <v/>
      </c>
      <c r="J329" s="377" t="str">
        <f>IF('Mapa final'!AA332="","",'Mapa final'!AA332)</f>
        <v/>
      </c>
      <c r="K329" s="377" t="str">
        <f t="shared" si="5"/>
        <v/>
      </c>
      <c r="L329" s="377" t="str">
        <f>IF('Mapa final'!AD332="","",'Mapa final'!AD332)</f>
        <v/>
      </c>
      <c r="M329" s="321" t="str">
        <f>IF('Mapa final'!P332="","",'Mapa final'!P332)</f>
        <v/>
      </c>
      <c r="N329" s="375"/>
      <c r="O329" s="375"/>
      <c r="P329" s="375"/>
      <c r="Q329" s="376"/>
    </row>
    <row r="330" spans="1:17" ht="43.5" customHeight="1" x14ac:dyDescent="0.25">
      <c r="A330" s="110" t="s">
        <v>952</v>
      </c>
      <c r="B330" s="811"/>
      <c r="C330" s="813"/>
      <c r="D330" s="815"/>
      <c r="E330" s="813"/>
      <c r="F330" s="817"/>
      <c r="G330" s="817"/>
      <c r="H330" s="821"/>
      <c r="I330" s="377" t="str">
        <f>IF('Mapa final'!Y333="","",'Mapa final'!Y333)</f>
        <v/>
      </c>
      <c r="J330" s="377" t="str">
        <f>IF('Mapa final'!AA333="","",'Mapa final'!AA333)</f>
        <v/>
      </c>
      <c r="K330" s="377" t="str">
        <f t="shared" si="5"/>
        <v/>
      </c>
      <c r="L330" s="377" t="str">
        <f>IF('Mapa final'!AD333="","",'Mapa final'!AD333)</f>
        <v/>
      </c>
      <c r="M330" s="321" t="str">
        <f>IF('Mapa final'!P333="","",'Mapa final'!P333)</f>
        <v/>
      </c>
      <c r="N330" s="375"/>
      <c r="O330" s="375"/>
      <c r="P330" s="375"/>
      <c r="Q330" s="376"/>
    </row>
    <row r="331" spans="1:17" ht="43.5" customHeight="1" x14ac:dyDescent="0.25">
      <c r="A331" s="110" t="s">
        <v>953</v>
      </c>
      <c r="B331" s="810"/>
      <c r="C331" s="812" t="str">
        <f>IF('Mapa final'!E334="","",'Mapa final'!E334)</f>
        <v/>
      </c>
      <c r="D331" s="814"/>
      <c r="E331" s="812" t="str">
        <f>IF('Mapa final'!D334="","",'Mapa final'!D334)</f>
        <v/>
      </c>
      <c r="F331" s="817" t="str">
        <f>IF('Mapa final'!H334="","",'Mapa final'!H334)</f>
        <v/>
      </c>
      <c r="G331" s="817" t="str">
        <f>IF('Mapa final'!L334="","",'Mapa final'!L334)</f>
        <v/>
      </c>
      <c r="H331" s="821"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77" t="str">
        <f>IF('Mapa final'!Y334="","",'Mapa final'!Y334)</f>
        <v/>
      </c>
      <c r="J331" s="377" t="str">
        <f>IF('Mapa final'!AA334="","",'Mapa final'!AA334)</f>
        <v/>
      </c>
      <c r="K331" s="377" t="str">
        <f t="shared" si="5"/>
        <v/>
      </c>
      <c r="L331" s="377" t="str">
        <f>IF('Mapa final'!AD334="","",'Mapa final'!AD334)</f>
        <v/>
      </c>
      <c r="M331" s="321" t="str">
        <f>IF('Mapa final'!P334="","",'Mapa final'!P334)</f>
        <v/>
      </c>
      <c r="N331" s="375"/>
      <c r="O331" s="375"/>
      <c r="P331" s="375"/>
      <c r="Q331" s="376"/>
    </row>
    <row r="332" spans="1:17" ht="43.5" customHeight="1" x14ac:dyDescent="0.25">
      <c r="A332" s="110" t="s">
        <v>954</v>
      </c>
      <c r="B332" s="811"/>
      <c r="C332" s="813"/>
      <c r="D332" s="815"/>
      <c r="E332" s="813"/>
      <c r="F332" s="817"/>
      <c r="G332" s="817"/>
      <c r="H332" s="821"/>
      <c r="I332" s="377" t="str">
        <f>IF('Mapa final'!Y335="","",'Mapa final'!Y335)</f>
        <v/>
      </c>
      <c r="J332" s="377" t="str">
        <f>IF('Mapa final'!AA335="","",'Mapa final'!AA335)</f>
        <v/>
      </c>
      <c r="K332" s="377" t="str">
        <f t="shared" si="5"/>
        <v/>
      </c>
      <c r="L332" s="377" t="str">
        <f>IF('Mapa final'!AD335="","",'Mapa final'!AD335)</f>
        <v/>
      </c>
      <c r="M332" s="321" t="str">
        <f>IF('Mapa final'!P335="","",'Mapa final'!P335)</f>
        <v/>
      </c>
      <c r="N332" s="375"/>
      <c r="O332" s="375"/>
      <c r="P332" s="375"/>
      <c r="Q332" s="376"/>
    </row>
    <row r="333" spans="1:17" ht="43.5" customHeight="1" x14ac:dyDescent="0.25">
      <c r="A333" s="110" t="s">
        <v>955</v>
      </c>
      <c r="B333" s="811"/>
      <c r="C333" s="813"/>
      <c r="D333" s="815"/>
      <c r="E333" s="813"/>
      <c r="F333" s="817"/>
      <c r="G333" s="817"/>
      <c r="H333" s="821"/>
      <c r="I333" s="377" t="str">
        <f>IF('Mapa final'!Y336="","",'Mapa final'!Y336)</f>
        <v/>
      </c>
      <c r="J333" s="377" t="str">
        <f>IF('Mapa final'!AA336="","",'Mapa final'!AA336)</f>
        <v/>
      </c>
      <c r="K333" s="377" t="str">
        <f t="shared" si="5"/>
        <v/>
      </c>
      <c r="L333" s="377" t="str">
        <f>IF('Mapa final'!AD336="","",'Mapa final'!AD336)</f>
        <v/>
      </c>
      <c r="M333" s="321" t="str">
        <f>IF('Mapa final'!P336="","",'Mapa final'!P336)</f>
        <v/>
      </c>
      <c r="N333" s="375"/>
      <c r="O333" s="375"/>
      <c r="P333" s="375"/>
      <c r="Q333" s="376"/>
    </row>
    <row r="334" spans="1:17" ht="43.5" customHeight="1" x14ac:dyDescent="0.25">
      <c r="A334" s="110" t="s">
        <v>956</v>
      </c>
      <c r="B334" s="811"/>
      <c r="C334" s="813"/>
      <c r="D334" s="815"/>
      <c r="E334" s="813"/>
      <c r="F334" s="817"/>
      <c r="G334" s="817"/>
      <c r="H334" s="821"/>
      <c r="I334" s="377" t="str">
        <f>IF('Mapa final'!Y337="","",'Mapa final'!Y337)</f>
        <v/>
      </c>
      <c r="J334" s="377" t="str">
        <f>IF('Mapa final'!AA337="","",'Mapa final'!AA337)</f>
        <v/>
      </c>
      <c r="K334" s="377" t="str">
        <f t="shared" si="5"/>
        <v/>
      </c>
      <c r="L334" s="377" t="str">
        <f>IF('Mapa final'!AD337="","",'Mapa final'!AD337)</f>
        <v/>
      </c>
      <c r="M334" s="321" t="str">
        <f>IF('Mapa final'!P337="","",'Mapa final'!P337)</f>
        <v/>
      </c>
      <c r="N334" s="375"/>
      <c r="O334" s="375"/>
      <c r="P334" s="375"/>
      <c r="Q334" s="376"/>
    </row>
    <row r="335" spans="1:17" ht="43.5" customHeight="1" x14ac:dyDescent="0.25">
      <c r="A335" s="110" t="s">
        <v>957</v>
      </c>
      <c r="B335" s="811"/>
      <c r="C335" s="813"/>
      <c r="D335" s="815"/>
      <c r="E335" s="813"/>
      <c r="F335" s="817"/>
      <c r="G335" s="817"/>
      <c r="H335" s="821"/>
      <c r="I335" s="377" t="str">
        <f>IF('Mapa final'!Y338="","",'Mapa final'!Y338)</f>
        <v/>
      </c>
      <c r="J335" s="377" t="str">
        <f>IF('Mapa final'!AA338="","",'Mapa final'!AA338)</f>
        <v/>
      </c>
      <c r="K335" s="377" t="str">
        <f t="shared" si="5"/>
        <v/>
      </c>
      <c r="L335" s="377" t="str">
        <f>IF('Mapa final'!AD338="","",'Mapa final'!AD338)</f>
        <v/>
      </c>
      <c r="M335" s="321" t="str">
        <f>IF('Mapa final'!P338="","",'Mapa final'!P338)</f>
        <v/>
      </c>
      <c r="N335" s="375"/>
      <c r="O335" s="375"/>
      <c r="P335" s="375"/>
      <c r="Q335" s="376"/>
    </row>
    <row r="336" spans="1:17" ht="43.5" customHeight="1" x14ac:dyDescent="0.25">
      <c r="A336" s="110" t="s">
        <v>958</v>
      </c>
      <c r="B336" s="811"/>
      <c r="C336" s="813"/>
      <c r="D336" s="815"/>
      <c r="E336" s="813"/>
      <c r="F336" s="817"/>
      <c r="G336" s="817"/>
      <c r="H336" s="821"/>
      <c r="I336" s="377" t="str">
        <f>IF('Mapa final'!Y339="","",'Mapa final'!Y339)</f>
        <v/>
      </c>
      <c r="J336" s="377" t="str">
        <f>IF('Mapa final'!AA339="","",'Mapa final'!AA339)</f>
        <v/>
      </c>
      <c r="K336" s="377" t="str">
        <f t="shared" si="5"/>
        <v/>
      </c>
      <c r="L336" s="377" t="str">
        <f>IF('Mapa final'!AD339="","",'Mapa final'!AD339)</f>
        <v/>
      </c>
      <c r="M336" s="321" t="str">
        <f>IF('Mapa final'!P339="","",'Mapa final'!P339)</f>
        <v/>
      </c>
      <c r="N336" s="375"/>
      <c r="O336" s="375"/>
      <c r="P336" s="375"/>
      <c r="Q336" s="376"/>
    </row>
    <row r="337" spans="1:17" ht="43.5" customHeight="1" x14ac:dyDescent="0.25">
      <c r="A337" s="110" t="s">
        <v>959</v>
      </c>
      <c r="B337" s="810"/>
      <c r="C337" s="812" t="str">
        <f>IF('Mapa final'!E340="","",'Mapa final'!E340)</f>
        <v/>
      </c>
      <c r="D337" s="814"/>
      <c r="E337" s="812" t="str">
        <f>IF('Mapa final'!D340="","",'Mapa final'!D340)</f>
        <v/>
      </c>
      <c r="F337" s="817" t="str">
        <f>IF('Mapa final'!H340="","",'Mapa final'!H340)</f>
        <v/>
      </c>
      <c r="G337" s="817" t="str">
        <f>IF('Mapa final'!L340="","",'Mapa final'!L340)</f>
        <v/>
      </c>
      <c r="H337" s="821"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77" t="str">
        <f>IF('Mapa final'!Y340="","",'Mapa final'!Y340)</f>
        <v/>
      </c>
      <c r="J337" s="377" t="str">
        <f>IF('Mapa final'!AA340="","",'Mapa final'!AA340)</f>
        <v/>
      </c>
      <c r="K337" s="377" t="str">
        <f t="shared" si="5"/>
        <v/>
      </c>
      <c r="L337" s="377" t="str">
        <f>IF('Mapa final'!AD340="","",'Mapa final'!AD340)</f>
        <v/>
      </c>
      <c r="M337" s="321" t="str">
        <f>IF('Mapa final'!P340="","",'Mapa final'!P340)</f>
        <v/>
      </c>
      <c r="N337" s="375"/>
      <c r="O337" s="375"/>
      <c r="P337" s="375"/>
      <c r="Q337" s="376"/>
    </row>
    <row r="338" spans="1:17" ht="43.5" customHeight="1" x14ac:dyDescent="0.25">
      <c r="A338" s="110" t="s">
        <v>960</v>
      </c>
      <c r="B338" s="811"/>
      <c r="C338" s="813"/>
      <c r="D338" s="815"/>
      <c r="E338" s="813"/>
      <c r="F338" s="817"/>
      <c r="G338" s="817"/>
      <c r="H338" s="821"/>
      <c r="I338" s="377" t="str">
        <f>IF('Mapa final'!Y341="","",'Mapa final'!Y341)</f>
        <v/>
      </c>
      <c r="J338" s="377" t="str">
        <f>IF('Mapa final'!AA341="","",'Mapa final'!AA341)</f>
        <v/>
      </c>
      <c r="K338" s="377" t="str">
        <f t="shared" si="5"/>
        <v/>
      </c>
      <c r="L338" s="377" t="str">
        <f>IF('Mapa final'!AD341="","",'Mapa final'!AD341)</f>
        <v/>
      </c>
      <c r="M338" s="321" t="str">
        <f>IF('Mapa final'!P341="","",'Mapa final'!P341)</f>
        <v/>
      </c>
      <c r="N338" s="375"/>
      <c r="O338" s="375"/>
      <c r="P338" s="375"/>
      <c r="Q338" s="376"/>
    </row>
    <row r="339" spans="1:17" ht="43.5" customHeight="1" x14ac:dyDescent="0.25">
      <c r="A339" s="110" t="s">
        <v>961</v>
      </c>
      <c r="B339" s="811"/>
      <c r="C339" s="813"/>
      <c r="D339" s="815"/>
      <c r="E339" s="813"/>
      <c r="F339" s="817"/>
      <c r="G339" s="817"/>
      <c r="H339" s="821"/>
      <c r="I339" s="377" t="str">
        <f>IF('Mapa final'!Y342="","",'Mapa final'!Y342)</f>
        <v/>
      </c>
      <c r="J339" s="377" t="str">
        <f>IF('Mapa final'!AA342="","",'Mapa final'!AA342)</f>
        <v/>
      </c>
      <c r="K339" s="377" t="str">
        <f t="shared" si="5"/>
        <v/>
      </c>
      <c r="L339" s="377" t="str">
        <f>IF('Mapa final'!AD342="","",'Mapa final'!AD342)</f>
        <v/>
      </c>
      <c r="M339" s="321" t="str">
        <f>IF('Mapa final'!P342="","",'Mapa final'!P342)</f>
        <v/>
      </c>
      <c r="N339" s="375"/>
      <c r="O339" s="375"/>
      <c r="P339" s="375"/>
      <c r="Q339" s="376"/>
    </row>
    <row r="340" spans="1:17" ht="43.5" customHeight="1" x14ac:dyDescent="0.25">
      <c r="A340" s="110" t="s">
        <v>962</v>
      </c>
      <c r="B340" s="811"/>
      <c r="C340" s="813"/>
      <c r="D340" s="815"/>
      <c r="E340" s="813"/>
      <c r="F340" s="817"/>
      <c r="G340" s="817"/>
      <c r="H340" s="821"/>
      <c r="I340" s="377" t="str">
        <f>IF('Mapa final'!Y343="","",'Mapa final'!Y343)</f>
        <v/>
      </c>
      <c r="J340" s="377" t="str">
        <f>IF('Mapa final'!AA343="","",'Mapa final'!AA343)</f>
        <v/>
      </c>
      <c r="K340" s="377" t="str">
        <f t="shared" si="5"/>
        <v/>
      </c>
      <c r="L340" s="377" t="str">
        <f>IF('Mapa final'!AD343="","",'Mapa final'!AD343)</f>
        <v/>
      </c>
      <c r="M340" s="321" t="str">
        <f>IF('Mapa final'!P343="","",'Mapa final'!P343)</f>
        <v/>
      </c>
      <c r="N340" s="375"/>
      <c r="O340" s="375"/>
      <c r="P340" s="375"/>
      <c r="Q340" s="376"/>
    </row>
    <row r="341" spans="1:17" ht="43.5" customHeight="1" x14ac:dyDescent="0.25">
      <c r="A341" s="110" t="s">
        <v>963</v>
      </c>
      <c r="B341" s="811"/>
      <c r="C341" s="813"/>
      <c r="D341" s="815"/>
      <c r="E341" s="813"/>
      <c r="F341" s="817"/>
      <c r="G341" s="817"/>
      <c r="H341" s="821"/>
      <c r="I341" s="377" t="str">
        <f>IF('Mapa final'!Y344="","",'Mapa final'!Y344)</f>
        <v/>
      </c>
      <c r="J341" s="377" t="str">
        <f>IF('Mapa final'!AA344="","",'Mapa final'!AA344)</f>
        <v/>
      </c>
      <c r="K341" s="377" t="str">
        <f t="shared" si="5"/>
        <v/>
      </c>
      <c r="L341" s="377" t="str">
        <f>IF('Mapa final'!AD344="","",'Mapa final'!AD344)</f>
        <v/>
      </c>
      <c r="M341" s="321" t="str">
        <f>IF('Mapa final'!P344="","",'Mapa final'!P344)</f>
        <v/>
      </c>
      <c r="N341" s="375"/>
      <c r="O341" s="375"/>
      <c r="P341" s="375"/>
      <c r="Q341" s="376"/>
    </row>
    <row r="342" spans="1:17" ht="43.5" customHeight="1" x14ac:dyDescent="0.25">
      <c r="A342" s="110" t="s">
        <v>964</v>
      </c>
      <c r="B342" s="811"/>
      <c r="C342" s="813"/>
      <c r="D342" s="815"/>
      <c r="E342" s="813"/>
      <c r="F342" s="817"/>
      <c r="G342" s="817"/>
      <c r="H342" s="821"/>
      <c r="I342" s="377" t="str">
        <f>IF('Mapa final'!Y345="","",'Mapa final'!Y345)</f>
        <v/>
      </c>
      <c r="J342" s="377" t="str">
        <f>IF('Mapa final'!AA345="","",'Mapa final'!AA345)</f>
        <v/>
      </c>
      <c r="K342" s="377" t="str">
        <f t="shared" si="5"/>
        <v/>
      </c>
      <c r="L342" s="377" t="str">
        <f>IF('Mapa final'!AD345="","",'Mapa final'!AD345)</f>
        <v/>
      </c>
      <c r="M342" s="321" t="str">
        <f>IF('Mapa final'!P345="","",'Mapa final'!P345)</f>
        <v/>
      </c>
      <c r="N342" s="375"/>
      <c r="O342" s="375"/>
      <c r="P342" s="375"/>
      <c r="Q342" s="376"/>
    </row>
    <row r="343" spans="1:17" ht="43.5" customHeight="1" x14ac:dyDescent="0.25">
      <c r="A343" s="110" t="s">
        <v>965</v>
      </c>
      <c r="B343" s="810"/>
      <c r="C343" s="812" t="str">
        <f>IF('Mapa final'!E346="","",'Mapa final'!E346)</f>
        <v/>
      </c>
      <c r="D343" s="814"/>
      <c r="E343" s="812" t="str">
        <f>IF('Mapa final'!D346="","",'Mapa final'!D346)</f>
        <v/>
      </c>
      <c r="F343" s="817" t="str">
        <f>IF('Mapa final'!H346="","",'Mapa final'!H346)</f>
        <v/>
      </c>
      <c r="G343" s="817" t="str">
        <f>IF('Mapa final'!L346="","",'Mapa final'!L346)</f>
        <v/>
      </c>
      <c r="H343" s="821"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77" t="str">
        <f>IF('Mapa final'!Y346="","",'Mapa final'!Y346)</f>
        <v/>
      </c>
      <c r="J343" s="377" t="str">
        <f>IF('Mapa final'!AA346="","",'Mapa final'!AA346)</f>
        <v/>
      </c>
      <c r="K343" s="377" t="str">
        <f t="shared" si="5"/>
        <v/>
      </c>
      <c r="L343" s="377" t="str">
        <f>IF('Mapa final'!AD346="","",'Mapa final'!AD346)</f>
        <v/>
      </c>
      <c r="M343" s="321" t="str">
        <f>IF('Mapa final'!P346="","",'Mapa final'!P346)</f>
        <v/>
      </c>
      <c r="N343" s="375"/>
      <c r="O343" s="375"/>
      <c r="P343" s="375"/>
      <c r="Q343" s="376"/>
    </row>
    <row r="344" spans="1:17" ht="43.5" customHeight="1" x14ac:dyDescent="0.25">
      <c r="A344" s="110" t="s">
        <v>966</v>
      </c>
      <c r="B344" s="811"/>
      <c r="C344" s="813"/>
      <c r="D344" s="815"/>
      <c r="E344" s="813"/>
      <c r="F344" s="817"/>
      <c r="G344" s="817"/>
      <c r="H344" s="821"/>
      <c r="I344" s="377" t="str">
        <f>IF('Mapa final'!Y347="","",'Mapa final'!Y347)</f>
        <v/>
      </c>
      <c r="J344" s="377" t="str">
        <f>IF('Mapa final'!AA347="","",'Mapa final'!AA347)</f>
        <v/>
      </c>
      <c r="K344" s="377" t="str">
        <f t="shared" si="5"/>
        <v/>
      </c>
      <c r="L344" s="377" t="str">
        <f>IF('Mapa final'!AD347="","",'Mapa final'!AD347)</f>
        <v/>
      </c>
      <c r="M344" s="321" t="str">
        <f>IF('Mapa final'!P347="","",'Mapa final'!P347)</f>
        <v/>
      </c>
      <c r="N344" s="375"/>
      <c r="O344" s="375"/>
      <c r="P344" s="375"/>
      <c r="Q344" s="376"/>
    </row>
    <row r="345" spans="1:17" ht="43.5" customHeight="1" x14ac:dyDescent="0.25">
      <c r="A345" s="110" t="s">
        <v>967</v>
      </c>
      <c r="B345" s="811"/>
      <c r="C345" s="813"/>
      <c r="D345" s="815"/>
      <c r="E345" s="813"/>
      <c r="F345" s="817"/>
      <c r="G345" s="817"/>
      <c r="H345" s="821"/>
      <c r="I345" s="377" t="str">
        <f>IF('Mapa final'!Y348="","",'Mapa final'!Y348)</f>
        <v/>
      </c>
      <c r="J345" s="377" t="str">
        <f>IF('Mapa final'!AA348="","",'Mapa final'!AA348)</f>
        <v/>
      </c>
      <c r="K345" s="377" t="str">
        <f t="shared" si="5"/>
        <v/>
      </c>
      <c r="L345" s="377" t="str">
        <f>IF('Mapa final'!AD348="","",'Mapa final'!AD348)</f>
        <v/>
      </c>
      <c r="M345" s="321" t="str">
        <f>IF('Mapa final'!P348="","",'Mapa final'!P348)</f>
        <v/>
      </c>
      <c r="N345" s="375"/>
      <c r="O345" s="375"/>
      <c r="P345" s="375"/>
      <c r="Q345" s="376"/>
    </row>
    <row r="346" spans="1:17" ht="43.5" customHeight="1" x14ac:dyDescent="0.25">
      <c r="A346" s="110" t="s">
        <v>968</v>
      </c>
      <c r="B346" s="811"/>
      <c r="C346" s="813"/>
      <c r="D346" s="815"/>
      <c r="E346" s="813"/>
      <c r="F346" s="817"/>
      <c r="G346" s="817"/>
      <c r="H346" s="821"/>
      <c r="I346" s="377" t="str">
        <f>IF('Mapa final'!Y349="","",'Mapa final'!Y349)</f>
        <v/>
      </c>
      <c r="J346" s="377" t="str">
        <f>IF('Mapa final'!AA349="","",'Mapa final'!AA349)</f>
        <v/>
      </c>
      <c r="K346" s="377" t="str">
        <f t="shared" si="5"/>
        <v/>
      </c>
      <c r="L346" s="377" t="str">
        <f>IF('Mapa final'!AD349="","",'Mapa final'!AD349)</f>
        <v/>
      </c>
      <c r="M346" s="321" t="str">
        <f>IF('Mapa final'!P349="","",'Mapa final'!P349)</f>
        <v/>
      </c>
      <c r="N346" s="375"/>
      <c r="O346" s="375"/>
      <c r="P346" s="375"/>
      <c r="Q346" s="376"/>
    </row>
    <row r="347" spans="1:17" ht="43.5" customHeight="1" x14ac:dyDescent="0.25">
      <c r="A347" s="110" t="s">
        <v>969</v>
      </c>
      <c r="B347" s="811"/>
      <c r="C347" s="813"/>
      <c r="D347" s="815"/>
      <c r="E347" s="813"/>
      <c r="F347" s="817"/>
      <c r="G347" s="817"/>
      <c r="H347" s="821"/>
      <c r="I347" s="377" t="str">
        <f>IF('Mapa final'!Y350="","",'Mapa final'!Y350)</f>
        <v/>
      </c>
      <c r="J347" s="377" t="str">
        <f>IF('Mapa final'!AA350="","",'Mapa final'!AA350)</f>
        <v/>
      </c>
      <c r="K347" s="377" t="str">
        <f t="shared" si="5"/>
        <v/>
      </c>
      <c r="L347" s="377" t="str">
        <f>IF('Mapa final'!AD350="","",'Mapa final'!AD350)</f>
        <v/>
      </c>
      <c r="M347" s="321" t="str">
        <f>IF('Mapa final'!P350="","",'Mapa final'!P350)</f>
        <v/>
      </c>
      <c r="N347" s="375"/>
      <c r="O347" s="375"/>
      <c r="P347" s="375"/>
      <c r="Q347" s="376"/>
    </row>
    <row r="348" spans="1:17" ht="43.5" customHeight="1" x14ac:dyDescent="0.25">
      <c r="A348" s="110" t="s">
        <v>970</v>
      </c>
      <c r="B348" s="811"/>
      <c r="C348" s="813"/>
      <c r="D348" s="815"/>
      <c r="E348" s="813"/>
      <c r="F348" s="817"/>
      <c r="G348" s="817"/>
      <c r="H348" s="821"/>
      <c r="I348" s="377" t="str">
        <f>IF('Mapa final'!Y351="","",'Mapa final'!Y351)</f>
        <v/>
      </c>
      <c r="J348" s="377" t="str">
        <f>IF('Mapa final'!AA351="","",'Mapa final'!AA351)</f>
        <v/>
      </c>
      <c r="K348" s="377" t="str">
        <f t="shared" si="5"/>
        <v/>
      </c>
      <c r="L348" s="377" t="str">
        <f>IF('Mapa final'!AD351="","",'Mapa final'!AD351)</f>
        <v/>
      </c>
      <c r="M348" s="321" t="str">
        <f>IF('Mapa final'!P351="","",'Mapa final'!P351)</f>
        <v/>
      </c>
      <c r="N348" s="375"/>
      <c r="O348" s="375"/>
      <c r="P348" s="375"/>
      <c r="Q348" s="376"/>
    </row>
    <row r="349" spans="1:17" ht="43.5" customHeight="1" x14ac:dyDescent="0.25">
      <c r="A349" s="110" t="s">
        <v>971</v>
      </c>
      <c r="B349" s="810"/>
      <c r="C349" s="812" t="str">
        <f>IF('Mapa final'!E352="","",'Mapa final'!E352)</f>
        <v/>
      </c>
      <c r="D349" s="814"/>
      <c r="E349" s="812" t="str">
        <f>IF('Mapa final'!D352="","",'Mapa final'!D352)</f>
        <v/>
      </c>
      <c r="F349" s="817" t="str">
        <f>IF('Mapa final'!H352="","",'Mapa final'!H352)</f>
        <v/>
      </c>
      <c r="G349" s="817" t="str">
        <f>IF('Mapa final'!L352="","",'Mapa final'!L352)</f>
        <v/>
      </c>
      <c r="H349" s="821"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77" t="str">
        <f>IF('Mapa final'!Y352="","",'Mapa final'!Y352)</f>
        <v/>
      </c>
      <c r="J349" s="377" t="str">
        <f>IF('Mapa final'!AA352="","",'Mapa final'!AA352)</f>
        <v/>
      </c>
      <c r="K349" s="377" t="str">
        <f t="shared" si="5"/>
        <v/>
      </c>
      <c r="L349" s="377" t="str">
        <f>IF('Mapa final'!AD352="","",'Mapa final'!AD352)</f>
        <v/>
      </c>
      <c r="M349" s="321" t="str">
        <f>IF('Mapa final'!P352="","",'Mapa final'!P352)</f>
        <v/>
      </c>
      <c r="N349" s="375"/>
      <c r="O349" s="375"/>
      <c r="P349" s="375"/>
      <c r="Q349" s="376"/>
    </row>
    <row r="350" spans="1:17" ht="43.5" customHeight="1" x14ac:dyDescent="0.25">
      <c r="A350" s="110" t="s">
        <v>972</v>
      </c>
      <c r="B350" s="811"/>
      <c r="C350" s="813"/>
      <c r="D350" s="815"/>
      <c r="E350" s="813"/>
      <c r="F350" s="817"/>
      <c r="G350" s="817"/>
      <c r="H350" s="821"/>
      <c r="I350" s="377" t="str">
        <f>IF('Mapa final'!Y353="","",'Mapa final'!Y353)</f>
        <v/>
      </c>
      <c r="J350" s="377" t="str">
        <f>IF('Mapa final'!AA353="","",'Mapa final'!AA353)</f>
        <v/>
      </c>
      <c r="K350" s="377" t="str">
        <f t="shared" si="5"/>
        <v/>
      </c>
      <c r="L350" s="377" t="str">
        <f>IF('Mapa final'!AD353="","",'Mapa final'!AD353)</f>
        <v/>
      </c>
      <c r="M350" s="321" t="str">
        <f>IF('Mapa final'!P353="","",'Mapa final'!P353)</f>
        <v/>
      </c>
      <c r="N350" s="375"/>
      <c r="O350" s="375"/>
      <c r="P350" s="375"/>
      <c r="Q350" s="376"/>
    </row>
    <row r="351" spans="1:17" ht="43.5" customHeight="1" x14ac:dyDescent="0.25">
      <c r="A351" s="110" t="s">
        <v>973</v>
      </c>
      <c r="B351" s="811"/>
      <c r="C351" s="813"/>
      <c r="D351" s="815"/>
      <c r="E351" s="813"/>
      <c r="F351" s="817"/>
      <c r="G351" s="817"/>
      <c r="H351" s="821"/>
      <c r="I351" s="377" t="str">
        <f>IF('Mapa final'!Y354="","",'Mapa final'!Y354)</f>
        <v/>
      </c>
      <c r="J351" s="377" t="str">
        <f>IF('Mapa final'!AA354="","",'Mapa final'!AA354)</f>
        <v/>
      </c>
      <c r="K351" s="377" t="str">
        <f t="shared" si="5"/>
        <v/>
      </c>
      <c r="L351" s="377" t="str">
        <f>IF('Mapa final'!AD354="","",'Mapa final'!AD354)</f>
        <v/>
      </c>
      <c r="M351" s="321" t="str">
        <f>IF('Mapa final'!P354="","",'Mapa final'!P354)</f>
        <v/>
      </c>
      <c r="N351" s="375"/>
      <c r="O351" s="375"/>
      <c r="P351" s="375"/>
      <c r="Q351" s="376"/>
    </row>
    <row r="352" spans="1:17" ht="43.5" customHeight="1" x14ac:dyDescent="0.25">
      <c r="A352" s="110" t="s">
        <v>974</v>
      </c>
      <c r="B352" s="811"/>
      <c r="C352" s="813"/>
      <c r="D352" s="815"/>
      <c r="E352" s="813"/>
      <c r="F352" s="817"/>
      <c r="G352" s="817"/>
      <c r="H352" s="821"/>
      <c r="I352" s="377" t="str">
        <f>IF('Mapa final'!Y355="","",'Mapa final'!Y355)</f>
        <v/>
      </c>
      <c r="J352" s="377" t="str">
        <f>IF('Mapa final'!AA355="","",'Mapa final'!AA355)</f>
        <v/>
      </c>
      <c r="K352" s="377" t="str">
        <f t="shared" si="5"/>
        <v/>
      </c>
      <c r="L352" s="377" t="str">
        <f>IF('Mapa final'!AD355="","",'Mapa final'!AD355)</f>
        <v/>
      </c>
      <c r="M352" s="321" t="str">
        <f>IF('Mapa final'!P355="","",'Mapa final'!P355)</f>
        <v/>
      </c>
      <c r="N352" s="375"/>
      <c r="O352" s="375"/>
      <c r="P352" s="375"/>
      <c r="Q352" s="376"/>
    </row>
    <row r="353" spans="1:17" ht="43.5" customHeight="1" x14ac:dyDescent="0.25">
      <c r="A353" s="110" t="s">
        <v>975</v>
      </c>
      <c r="B353" s="811"/>
      <c r="C353" s="813"/>
      <c r="D353" s="815"/>
      <c r="E353" s="813"/>
      <c r="F353" s="817"/>
      <c r="G353" s="817"/>
      <c r="H353" s="821"/>
      <c r="I353" s="377" t="str">
        <f>IF('Mapa final'!Y356="","",'Mapa final'!Y356)</f>
        <v/>
      </c>
      <c r="J353" s="377" t="str">
        <f>IF('Mapa final'!AA356="","",'Mapa final'!AA356)</f>
        <v/>
      </c>
      <c r="K353" s="377" t="str">
        <f t="shared" si="5"/>
        <v/>
      </c>
      <c r="L353" s="377" t="str">
        <f>IF('Mapa final'!AD356="","",'Mapa final'!AD356)</f>
        <v/>
      </c>
      <c r="M353" s="321" t="str">
        <f>IF('Mapa final'!P356="","",'Mapa final'!P356)</f>
        <v/>
      </c>
      <c r="N353" s="375"/>
      <c r="O353" s="375"/>
      <c r="P353" s="375"/>
      <c r="Q353" s="376"/>
    </row>
    <row r="354" spans="1:17" ht="43.5" customHeight="1" x14ac:dyDescent="0.25">
      <c r="A354" s="110" t="s">
        <v>976</v>
      </c>
      <c r="B354" s="811"/>
      <c r="C354" s="813"/>
      <c r="D354" s="815"/>
      <c r="E354" s="813"/>
      <c r="F354" s="817"/>
      <c r="G354" s="817"/>
      <c r="H354" s="821"/>
      <c r="I354" s="377" t="str">
        <f>IF('Mapa final'!Y357="","",'Mapa final'!Y357)</f>
        <v/>
      </c>
      <c r="J354" s="377" t="str">
        <f>IF('Mapa final'!AA357="","",'Mapa final'!AA357)</f>
        <v/>
      </c>
      <c r="K354" s="377" t="str">
        <f t="shared" si="5"/>
        <v/>
      </c>
      <c r="L354" s="377" t="str">
        <f>IF('Mapa final'!AD357="","",'Mapa final'!AD357)</f>
        <v/>
      </c>
      <c r="M354" s="321" t="str">
        <f>IF('Mapa final'!P357="","",'Mapa final'!P357)</f>
        <v/>
      </c>
      <c r="N354" s="375"/>
      <c r="O354" s="375"/>
      <c r="P354" s="375"/>
      <c r="Q354" s="376"/>
    </row>
    <row r="355" spans="1:17" ht="43.5" customHeight="1" x14ac:dyDescent="0.25">
      <c r="A355" s="110" t="s">
        <v>977</v>
      </c>
      <c r="B355" s="810"/>
      <c r="C355" s="812" t="str">
        <f>IF('Mapa final'!E358="","",'Mapa final'!E358)</f>
        <v/>
      </c>
      <c r="D355" s="814"/>
      <c r="E355" s="812" t="str">
        <f>IF('Mapa final'!D358="","",'Mapa final'!D358)</f>
        <v/>
      </c>
      <c r="F355" s="817" t="str">
        <f>IF('Mapa final'!H358="","",'Mapa final'!H358)</f>
        <v/>
      </c>
      <c r="G355" s="817" t="str">
        <f>IF('Mapa final'!L358="","",'Mapa final'!L358)</f>
        <v/>
      </c>
      <c r="H355" s="821"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77" t="str">
        <f>IF('Mapa final'!Y358="","",'Mapa final'!Y358)</f>
        <v/>
      </c>
      <c r="J355" s="377" t="str">
        <f>IF('Mapa final'!AA358="","",'Mapa final'!AA358)</f>
        <v/>
      </c>
      <c r="K355" s="377" t="str">
        <f t="shared" si="5"/>
        <v/>
      </c>
      <c r="L355" s="377" t="str">
        <f>IF('Mapa final'!AD358="","",'Mapa final'!AD358)</f>
        <v/>
      </c>
      <c r="M355" s="321" t="str">
        <f>IF('Mapa final'!P358="","",'Mapa final'!P358)</f>
        <v/>
      </c>
      <c r="N355" s="375"/>
      <c r="O355" s="375"/>
      <c r="P355" s="375"/>
      <c r="Q355" s="376"/>
    </row>
    <row r="356" spans="1:17" ht="43.5" customHeight="1" x14ac:dyDescent="0.25">
      <c r="A356" s="110" t="s">
        <v>978</v>
      </c>
      <c r="B356" s="811"/>
      <c r="C356" s="813"/>
      <c r="D356" s="815"/>
      <c r="E356" s="813"/>
      <c r="F356" s="817"/>
      <c r="G356" s="817"/>
      <c r="H356" s="821"/>
      <c r="I356" s="377" t="str">
        <f>IF('Mapa final'!Y359="","",'Mapa final'!Y359)</f>
        <v/>
      </c>
      <c r="J356" s="377" t="str">
        <f>IF('Mapa final'!AA359="","",'Mapa final'!AA359)</f>
        <v/>
      </c>
      <c r="K356" s="377" t="str">
        <f t="shared" si="5"/>
        <v/>
      </c>
      <c r="L356" s="377" t="str">
        <f>IF('Mapa final'!AD359="","",'Mapa final'!AD359)</f>
        <v/>
      </c>
      <c r="M356" s="321" t="str">
        <f>IF('Mapa final'!P359="","",'Mapa final'!P359)</f>
        <v/>
      </c>
      <c r="N356" s="375"/>
      <c r="O356" s="375"/>
      <c r="P356" s="375"/>
      <c r="Q356" s="376"/>
    </row>
    <row r="357" spans="1:17" ht="43.5" customHeight="1" x14ac:dyDescent="0.25">
      <c r="A357" s="110" t="s">
        <v>979</v>
      </c>
      <c r="B357" s="811"/>
      <c r="C357" s="813"/>
      <c r="D357" s="815"/>
      <c r="E357" s="813"/>
      <c r="F357" s="817"/>
      <c r="G357" s="817"/>
      <c r="H357" s="821"/>
      <c r="I357" s="377" t="str">
        <f>IF('Mapa final'!Y360="","",'Mapa final'!Y360)</f>
        <v/>
      </c>
      <c r="J357" s="377" t="str">
        <f>IF('Mapa final'!AA360="","",'Mapa final'!AA360)</f>
        <v/>
      </c>
      <c r="K357" s="377" t="str">
        <f t="shared" si="5"/>
        <v/>
      </c>
      <c r="L357" s="377" t="str">
        <f>IF('Mapa final'!AD360="","",'Mapa final'!AD360)</f>
        <v/>
      </c>
      <c r="M357" s="321" t="str">
        <f>IF('Mapa final'!P360="","",'Mapa final'!P360)</f>
        <v/>
      </c>
      <c r="N357" s="375"/>
      <c r="O357" s="375"/>
      <c r="P357" s="375"/>
      <c r="Q357" s="376"/>
    </row>
    <row r="358" spans="1:17" ht="43.5" customHeight="1" x14ac:dyDescent="0.25">
      <c r="A358" s="110" t="s">
        <v>980</v>
      </c>
      <c r="B358" s="811"/>
      <c r="C358" s="813"/>
      <c r="D358" s="815"/>
      <c r="E358" s="813"/>
      <c r="F358" s="817"/>
      <c r="G358" s="817"/>
      <c r="H358" s="821"/>
      <c r="I358" s="377" t="str">
        <f>IF('Mapa final'!Y361="","",'Mapa final'!Y361)</f>
        <v/>
      </c>
      <c r="J358" s="377" t="str">
        <f>IF('Mapa final'!AA361="","",'Mapa final'!AA361)</f>
        <v/>
      </c>
      <c r="K358" s="377" t="str">
        <f t="shared" si="5"/>
        <v/>
      </c>
      <c r="L358" s="377" t="str">
        <f>IF('Mapa final'!AD361="","",'Mapa final'!AD361)</f>
        <v/>
      </c>
      <c r="M358" s="321" t="str">
        <f>IF('Mapa final'!P361="","",'Mapa final'!P361)</f>
        <v/>
      </c>
      <c r="N358" s="375"/>
      <c r="O358" s="375"/>
      <c r="P358" s="375"/>
      <c r="Q358" s="376"/>
    </row>
    <row r="359" spans="1:17" ht="43.5" customHeight="1" x14ac:dyDescent="0.25">
      <c r="A359" s="110" t="s">
        <v>981</v>
      </c>
      <c r="B359" s="811"/>
      <c r="C359" s="813"/>
      <c r="D359" s="815"/>
      <c r="E359" s="813"/>
      <c r="F359" s="817"/>
      <c r="G359" s="817"/>
      <c r="H359" s="821"/>
      <c r="I359" s="377" t="str">
        <f>IF('Mapa final'!Y362="","",'Mapa final'!Y362)</f>
        <v/>
      </c>
      <c r="J359" s="377" t="str">
        <f>IF('Mapa final'!AA362="","",'Mapa final'!AA362)</f>
        <v/>
      </c>
      <c r="K359" s="377" t="str">
        <f t="shared" si="5"/>
        <v/>
      </c>
      <c r="L359" s="377" t="str">
        <f>IF('Mapa final'!AD362="","",'Mapa final'!AD362)</f>
        <v/>
      </c>
      <c r="M359" s="321" t="str">
        <f>IF('Mapa final'!P362="","",'Mapa final'!P362)</f>
        <v/>
      </c>
      <c r="N359" s="375"/>
      <c r="O359" s="375"/>
      <c r="P359" s="375"/>
      <c r="Q359" s="376"/>
    </row>
    <row r="360" spans="1:17" ht="43.5" customHeight="1" x14ac:dyDescent="0.25">
      <c r="A360" s="110" t="s">
        <v>982</v>
      </c>
      <c r="B360" s="811"/>
      <c r="C360" s="813"/>
      <c r="D360" s="815"/>
      <c r="E360" s="813"/>
      <c r="F360" s="817"/>
      <c r="G360" s="817"/>
      <c r="H360" s="821"/>
      <c r="I360" s="377" t="str">
        <f>IF('Mapa final'!Y363="","",'Mapa final'!Y363)</f>
        <v/>
      </c>
      <c r="J360" s="377" t="str">
        <f>IF('Mapa final'!AA363="","",'Mapa final'!AA363)</f>
        <v/>
      </c>
      <c r="K360" s="377" t="str">
        <f t="shared" si="5"/>
        <v/>
      </c>
      <c r="L360" s="377" t="str">
        <f>IF('Mapa final'!AD363="","",'Mapa final'!AD363)</f>
        <v/>
      </c>
      <c r="M360" s="321" t="str">
        <f>IF('Mapa final'!P363="","",'Mapa final'!P363)</f>
        <v/>
      </c>
      <c r="N360" s="375"/>
      <c r="O360" s="375"/>
      <c r="P360" s="375"/>
      <c r="Q360" s="376"/>
    </row>
    <row r="361" spans="1:17" ht="43.5" customHeight="1" x14ac:dyDescent="0.25">
      <c r="A361" s="110" t="s">
        <v>983</v>
      </c>
      <c r="B361" s="810"/>
      <c r="C361" s="812" t="str">
        <f>IF('Mapa final'!E364="","",'Mapa final'!E364)</f>
        <v/>
      </c>
      <c r="D361" s="814"/>
      <c r="E361" s="812" t="str">
        <f>IF('Mapa final'!D364="","",'Mapa final'!D364)</f>
        <v/>
      </c>
      <c r="F361" s="817" t="str">
        <f>IF('Mapa final'!H364="","",'Mapa final'!H364)</f>
        <v/>
      </c>
      <c r="G361" s="817" t="str">
        <f>IF('Mapa final'!L364="","",'Mapa final'!L364)</f>
        <v/>
      </c>
      <c r="H361" s="821"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77" t="str">
        <f>IF('Mapa final'!Y364="","",'Mapa final'!Y364)</f>
        <v/>
      </c>
      <c r="J361" s="377" t="str">
        <f>IF('Mapa final'!AA364="","",'Mapa final'!AA364)</f>
        <v/>
      </c>
      <c r="K361" s="377" t="str">
        <f t="shared" si="5"/>
        <v/>
      </c>
      <c r="L361" s="377" t="str">
        <f>IF('Mapa final'!AD364="","",'Mapa final'!AD364)</f>
        <v/>
      </c>
      <c r="M361" s="321" t="str">
        <f>IF('Mapa final'!P364="","",'Mapa final'!P364)</f>
        <v/>
      </c>
      <c r="N361" s="375"/>
      <c r="O361" s="375"/>
      <c r="P361" s="375"/>
      <c r="Q361" s="376"/>
    </row>
    <row r="362" spans="1:17" ht="43.5" customHeight="1" x14ac:dyDescent="0.25">
      <c r="A362" s="110" t="s">
        <v>984</v>
      </c>
      <c r="B362" s="811"/>
      <c r="C362" s="813"/>
      <c r="D362" s="815"/>
      <c r="E362" s="813"/>
      <c r="F362" s="817"/>
      <c r="G362" s="817"/>
      <c r="H362" s="821"/>
      <c r="I362" s="377" t="str">
        <f>IF('Mapa final'!Y365="","",'Mapa final'!Y365)</f>
        <v/>
      </c>
      <c r="J362" s="377" t="str">
        <f>IF('Mapa final'!AA365="","",'Mapa final'!AA365)</f>
        <v/>
      </c>
      <c r="K362" s="377" t="str">
        <f t="shared" si="5"/>
        <v/>
      </c>
      <c r="L362" s="377" t="str">
        <f>IF('Mapa final'!AD365="","",'Mapa final'!AD365)</f>
        <v/>
      </c>
      <c r="M362" s="321" t="str">
        <f>IF('Mapa final'!P365="","",'Mapa final'!P365)</f>
        <v/>
      </c>
      <c r="N362" s="375"/>
      <c r="O362" s="375"/>
      <c r="P362" s="375"/>
      <c r="Q362" s="376"/>
    </row>
    <row r="363" spans="1:17" ht="51.75" customHeight="1" x14ac:dyDescent="0.25">
      <c r="A363" s="110" t="s">
        <v>985</v>
      </c>
      <c r="B363" s="811"/>
      <c r="C363" s="813"/>
      <c r="D363" s="815"/>
      <c r="E363" s="813"/>
      <c r="F363" s="817"/>
      <c r="G363" s="817"/>
      <c r="H363" s="821"/>
      <c r="I363" s="377" t="str">
        <f>IF('Mapa final'!Y366="","",'Mapa final'!Y366)</f>
        <v/>
      </c>
      <c r="J363" s="377" t="str">
        <f>IF('Mapa final'!AA366="","",'Mapa final'!AA366)</f>
        <v/>
      </c>
      <c r="K363" s="377" t="str">
        <f t="shared" si="5"/>
        <v/>
      </c>
      <c r="L363" s="377" t="str">
        <f>IF('Mapa final'!AD366="","",'Mapa final'!AD366)</f>
        <v/>
      </c>
      <c r="M363" s="321" t="str">
        <f>IF('Mapa final'!P366="","",'Mapa final'!P366)</f>
        <v/>
      </c>
      <c r="N363" s="375"/>
      <c r="O363" s="375"/>
      <c r="P363" s="375"/>
      <c r="Q363" s="376"/>
    </row>
    <row r="364" spans="1:17" ht="51.75" customHeight="1" x14ac:dyDescent="0.25">
      <c r="A364" s="110" t="s">
        <v>986</v>
      </c>
      <c r="B364" s="811"/>
      <c r="C364" s="813"/>
      <c r="D364" s="815"/>
      <c r="E364" s="813"/>
      <c r="F364" s="817"/>
      <c r="G364" s="817"/>
      <c r="H364" s="821"/>
      <c r="I364" s="377" t="str">
        <f>IF('Mapa final'!Y367="","",'Mapa final'!Y367)</f>
        <v/>
      </c>
      <c r="J364" s="377" t="str">
        <f>IF('Mapa final'!AA367="","",'Mapa final'!AA367)</f>
        <v/>
      </c>
      <c r="K364" s="377" t="str">
        <f t="shared" si="5"/>
        <v/>
      </c>
      <c r="L364" s="377" t="str">
        <f>IF('Mapa final'!AD367="","",'Mapa final'!AD367)</f>
        <v/>
      </c>
      <c r="M364" s="321" t="str">
        <f>IF('Mapa final'!P367="","",'Mapa final'!P367)</f>
        <v/>
      </c>
      <c r="N364" s="375"/>
      <c r="O364" s="375"/>
      <c r="P364" s="375"/>
      <c r="Q364" s="376"/>
    </row>
    <row r="365" spans="1:17" ht="51.75" customHeight="1" x14ac:dyDescent="0.25">
      <c r="A365" s="110" t="s">
        <v>987</v>
      </c>
      <c r="B365" s="811"/>
      <c r="C365" s="813"/>
      <c r="D365" s="815"/>
      <c r="E365" s="813"/>
      <c r="F365" s="817"/>
      <c r="G365" s="817"/>
      <c r="H365" s="821"/>
      <c r="I365" s="377" t="str">
        <f>IF('Mapa final'!Y368="","",'Mapa final'!Y368)</f>
        <v/>
      </c>
      <c r="J365" s="377" t="str">
        <f>IF('Mapa final'!AA368="","",'Mapa final'!AA368)</f>
        <v/>
      </c>
      <c r="K365" s="377" t="str">
        <f t="shared" si="5"/>
        <v/>
      </c>
      <c r="L365" s="377" t="str">
        <f>IF('Mapa final'!AD368="","",'Mapa final'!AD368)</f>
        <v/>
      </c>
      <c r="M365" s="321" t="str">
        <f>IF('Mapa final'!P368="","",'Mapa final'!P368)</f>
        <v/>
      </c>
      <c r="N365" s="375"/>
      <c r="O365" s="375"/>
      <c r="P365" s="375"/>
      <c r="Q365" s="376"/>
    </row>
    <row r="366" spans="1:17" ht="51.75" customHeight="1" x14ac:dyDescent="0.25">
      <c r="A366" s="110" t="s">
        <v>988</v>
      </c>
      <c r="B366" s="811"/>
      <c r="C366" s="813"/>
      <c r="D366" s="815"/>
      <c r="E366" s="813"/>
      <c r="F366" s="817"/>
      <c r="G366" s="817"/>
      <c r="H366" s="821"/>
      <c r="I366" s="377" t="str">
        <f>IF('Mapa final'!Y369="","",'Mapa final'!Y369)</f>
        <v/>
      </c>
      <c r="J366" s="377" t="str">
        <f>IF('Mapa final'!AA369="","",'Mapa final'!AA369)</f>
        <v/>
      </c>
      <c r="K366" s="377" t="str">
        <f t="shared" si="5"/>
        <v/>
      </c>
      <c r="L366" s="377" t="str">
        <f>IF('Mapa final'!AD369="","",'Mapa final'!AD369)</f>
        <v/>
      </c>
      <c r="M366" s="321" t="str">
        <f>IF('Mapa final'!P369="","",'Mapa final'!P369)</f>
        <v/>
      </c>
      <c r="N366" s="375"/>
      <c r="O366" s="375"/>
      <c r="P366" s="375"/>
      <c r="Q366" s="376"/>
    </row>
    <row r="367" spans="1:17" ht="51.75" customHeight="1" x14ac:dyDescent="0.25">
      <c r="A367" s="110" t="s">
        <v>989</v>
      </c>
      <c r="B367" s="810"/>
      <c r="C367" s="812" t="str">
        <f>IF('Mapa final'!E370="","",'Mapa final'!E370)</f>
        <v/>
      </c>
      <c r="D367" s="814"/>
      <c r="E367" s="812" t="str">
        <f>IF('Mapa final'!D370="","",'Mapa final'!D370)</f>
        <v/>
      </c>
      <c r="F367" s="817" t="str">
        <f>IF('Mapa final'!H370="","",'Mapa final'!H370)</f>
        <v/>
      </c>
      <c r="G367" s="817" t="str">
        <f>IF('Mapa final'!L370="","",'Mapa final'!L370)</f>
        <v/>
      </c>
      <c r="H367" s="821"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77" t="str">
        <f>IF('Mapa final'!Y370="","",'Mapa final'!Y370)</f>
        <v/>
      </c>
      <c r="J367" s="377" t="str">
        <f>IF('Mapa final'!AA370="","",'Mapa final'!AA370)</f>
        <v/>
      </c>
      <c r="K367" s="377" t="str">
        <f t="shared" si="5"/>
        <v/>
      </c>
      <c r="L367" s="377" t="str">
        <f>IF('Mapa final'!AD370="","",'Mapa final'!AD370)</f>
        <v/>
      </c>
      <c r="M367" s="321" t="str">
        <f>IF('Mapa final'!P370="","",'Mapa final'!P370)</f>
        <v/>
      </c>
      <c r="N367" s="375"/>
      <c r="O367" s="375"/>
      <c r="P367" s="375"/>
      <c r="Q367" s="376"/>
    </row>
    <row r="368" spans="1:17" ht="51.75" customHeight="1" x14ac:dyDescent="0.25">
      <c r="A368" s="110" t="s">
        <v>990</v>
      </c>
      <c r="B368" s="811"/>
      <c r="C368" s="813"/>
      <c r="D368" s="815"/>
      <c r="E368" s="813"/>
      <c r="F368" s="817"/>
      <c r="G368" s="817"/>
      <c r="H368" s="821"/>
      <c r="I368" s="377" t="str">
        <f>IF('Mapa final'!Y371="","",'Mapa final'!Y371)</f>
        <v/>
      </c>
      <c r="J368" s="377" t="str">
        <f>IF('Mapa final'!AA371="","",'Mapa final'!AA371)</f>
        <v/>
      </c>
      <c r="K368" s="377" t="str">
        <f t="shared" si="5"/>
        <v/>
      </c>
      <c r="L368" s="377" t="str">
        <f>IF('Mapa final'!AD371="","",'Mapa final'!AD371)</f>
        <v/>
      </c>
      <c r="M368" s="321" t="str">
        <f>IF('Mapa final'!P371="","",'Mapa final'!P371)</f>
        <v/>
      </c>
      <c r="N368" s="375"/>
      <c r="O368" s="375"/>
      <c r="P368" s="375"/>
      <c r="Q368" s="376"/>
    </row>
    <row r="369" spans="1:17" ht="51.75" customHeight="1" x14ac:dyDescent="0.25">
      <c r="A369" s="110" t="s">
        <v>991</v>
      </c>
      <c r="B369" s="811"/>
      <c r="C369" s="813"/>
      <c r="D369" s="815"/>
      <c r="E369" s="813"/>
      <c r="F369" s="817"/>
      <c r="G369" s="817"/>
      <c r="H369" s="821"/>
      <c r="I369" s="377" t="str">
        <f>IF('Mapa final'!Y372="","",'Mapa final'!Y372)</f>
        <v/>
      </c>
      <c r="J369" s="377" t="str">
        <f>IF('Mapa final'!AA372="","",'Mapa final'!AA372)</f>
        <v/>
      </c>
      <c r="K369" s="377" t="str">
        <f t="shared" si="5"/>
        <v/>
      </c>
      <c r="L369" s="377" t="str">
        <f>IF('Mapa final'!AD372="","",'Mapa final'!AD372)</f>
        <v/>
      </c>
      <c r="M369" s="321" t="str">
        <f>IF('Mapa final'!P372="","",'Mapa final'!P372)</f>
        <v/>
      </c>
      <c r="N369" s="375"/>
      <c r="O369" s="375"/>
      <c r="P369" s="375"/>
      <c r="Q369" s="376"/>
    </row>
    <row r="370" spans="1:17" ht="51.75" customHeight="1" x14ac:dyDescent="0.25">
      <c r="A370" s="110" t="s">
        <v>992</v>
      </c>
      <c r="B370" s="811"/>
      <c r="C370" s="813"/>
      <c r="D370" s="815"/>
      <c r="E370" s="813"/>
      <c r="F370" s="817"/>
      <c r="G370" s="817"/>
      <c r="H370" s="821"/>
      <c r="I370" s="377" t="str">
        <f>IF('Mapa final'!Y373="","",'Mapa final'!Y373)</f>
        <v/>
      </c>
      <c r="J370" s="377" t="str">
        <f>IF('Mapa final'!AA373="","",'Mapa final'!AA373)</f>
        <v/>
      </c>
      <c r="K370" s="377" t="str">
        <f t="shared" si="5"/>
        <v/>
      </c>
      <c r="L370" s="377" t="str">
        <f>IF('Mapa final'!AD373="","",'Mapa final'!AD373)</f>
        <v/>
      </c>
      <c r="M370" s="321" t="str">
        <f>IF('Mapa final'!P373="","",'Mapa final'!P373)</f>
        <v/>
      </c>
      <c r="N370" s="375"/>
      <c r="O370" s="375"/>
      <c r="P370" s="375"/>
      <c r="Q370" s="376"/>
    </row>
    <row r="371" spans="1:17" ht="51.75" customHeight="1" x14ac:dyDescent="0.25">
      <c r="A371" s="110" t="s">
        <v>993</v>
      </c>
      <c r="B371" s="811"/>
      <c r="C371" s="813"/>
      <c r="D371" s="815"/>
      <c r="E371" s="813"/>
      <c r="F371" s="817"/>
      <c r="G371" s="817"/>
      <c r="H371" s="821"/>
      <c r="I371" s="377" t="str">
        <f>IF('Mapa final'!Y374="","",'Mapa final'!Y374)</f>
        <v/>
      </c>
      <c r="J371" s="377" t="str">
        <f>IF('Mapa final'!AA374="","",'Mapa final'!AA374)</f>
        <v/>
      </c>
      <c r="K371" s="377" t="str">
        <f t="shared" si="5"/>
        <v/>
      </c>
      <c r="L371" s="377" t="str">
        <f>IF('Mapa final'!AD374="","",'Mapa final'!AD374)</f>
        <v/>
      </c>
      <c r="M371" s="321" t="str">
        <f>IF('Mapa final'!P374="","",'Mapa final'!P374)</f>
        <v/>
      </c>
      <c r="N371" s="375"/>
      <c r="O371" s="375"/>
      <c r="P371" s="375"/>
      <c r="Q371" s="376"/>
    </row>
    <row r="372" spans="1:17" ht="51.75" customHeight="1" x14ac:dyDescent="0.25">
      <c r="A372" s="110" t="s">
        <v>994</v>
      </c>
      <c r="B372" s="811"/>
      <c r="C372" s="813"/>
      <c r="D372" s="815"/>
      <c r="E372" s="813"/>
      <c r="F372" s="817"/>
      <c r="G372" s="817"/>
      <c r="H372" s="821"/>
      <c r="I372" s="377" t="str">
        <f>IF('Mapa final'!Y375="","",'Mapa final'!Y375)</f>
        <v/>
      </c>
      <c r="J372" s="377" t="str">
        <f>IF('Mapa final'!AA375="","",'Mapa final'!AA375)</f>
        <v/>
      </c>
      <c r="K372" s="377" t="str">
        <f t="shared" si="5"/>
        <v/>
      </c>
      <c r="L372" s="377" t="str">
        <f>IF('Mapa final'!AD375="","",'Mapa final'!AD375)</f>
        <v/>
      </c>
      <c r="M372" s="321" t="str">
        <f>IF('Mapa final'!P375="","",'Mapa final'!P375)</f>
        <v/>
      </c>
      <c r="N372" s="375"/>
      <c r="O372" s="375"/>
      <c r="P372" s="375"/>
      <c r="Q372" s="376"/>
    </row>
    <row r="373" spans="1:17" ht="51.75" customHeight="1" x14ac:dyDescent="0.25">
      <c r="A373" s="110" t="s">
        <v>995</v>
      </c>
      <c r="B373" s="810"/>
      <c r="C373" s="812" t="str">
        <f>IF('Mapa final'!E376="","",'Mapa final'!E376)</f>
        <v/>
      </c>
      <c r="D373" s="814"/>
      <c r="E373" s="812" t="str">
        <f>IF('Mapa final'!D376="","",'Mapa final'!D376)</f>
        <v/>
      </c>
      <c r="F373" s="817" t="str">
        <f>IF('Mapa final'!H376="","",'Mapa final'!H376)</f>
        <v/>
      </c>
      <c r="G373" s="817" t="str">
        <f>IF('Mapa final'!L376="","",'Mapa final'!L376)</f>
        <v/>
      </c>
      <c r="H373" s="821"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77" t="str">
        <f>IF('Mapa final'!Y376="","",'Mapa final'!Y376)</f>
        <v/>
      </c>
      <c r="J373" s="377" t="str">
        <f>IF('Mapa final'!AA376="","",'Mapa final'!AA376)</f>
        <v/>
      </c>
      <c r="K373" s="377" t="str">
        <f t="shared" si="5"/>
        <v/>
      </c>
      <c r="L373" s="377" t="str">
        <f>IF('Mapa final'!AD376="","",'Mapa final'!AD376)</f>
        <v/>
      </c>
      <c r="M373" s="321" t="str">
        <f>IF('Mapa final'!P376="","",'Mapa final'!P376)</f>
        <v/>
      </c>
      <c r="N373" s="375"/>
      <c r="O373" s="375"/>
      <c r="P373" s="375"/>
      <c r="Q373" s="376"/>
    </row>
    <row r="374" spans="1:17" ht="51.75" customHeight="1" x14ac:dyDescent="0.25">
      <c r="A374" s="110" t="s">
        <v>996</v>
      </c>
      <c r="B374" s="811"/>
      <c r="C374" s="813"/>
      <c r="D374" s="815"/>
      <c r="E374" s="813"/>
      <c r="F374" s="817"/>
      <c r="G374" s="817"/>
      <c r="H374" s="821"/>
      <c r="I374" s="377" t="str">
        <f>IF('Mapa final'!Y377="","",'Mapa final'!Y377)</f>
        <v/>
      </c>
      <c r="J374" s="377" t="str">
        <f>IF('Mapa final'!AA377="","",'Mapa final'!AA377)</f>
        <v/>
      </c>
      <c r="K374" s="377" t="str">
        <f t="shared" si="5"/>
        <v/>
      </c>
      <c r="L374" s="377" t="str">
        <f>IF('Mapa final'!AD377="","",'Mapa final'!AD377)</f>
        <v/>
      </c>
      <c r="M374" s="321" t="str">
        <f>IF('Mapa final'!P377="","",'Mapa final'!P377)</f>
        <v/>
      </c>
      <c r="N374" s="375"/>
      <c r="O374" s="375"/>
      <c r="P374" s="375"/>
      <c r="Q374" s="376"/>
    </row>
    <row r="375" spans="1:17" ht="51.75" customHeight="1" x14ac:dyDescent="0.25">
      <c r="A375" s="110" t="s">
        <v>997</v>
      </c>
      <c r="B375" s="811"/>
      <c r="C375" s="813"/>
      <c r="D375" s="815"/>
      <c r="E375" s="813"/>
      <c r="F375" s="817"/>
      <c r="G375" s="817"/>
      <c r="H375" s="821"/>
      <c r="I375" s="377" t="str">
        <f>IF('Mapa final'!Y378="","",'Mapa final'!Y378)</f>
        <v/>
      </c>
      <c r="J375" s="377" t="str">
        <f>IF('Mapa final'!AA378="","",'Mapa final'!AA378)</f>
        <v/>
      </c>
      <c r="K375" s="377" t="str">
        <f t="shared" si="5"/>
        <v/>
      </c>
      <c r="L375" s="377" t="str">
        <f>IF('Mapa final'!AD378="","",'Mapa final'!AD378)</f>
        <v/>
      </c>
      <c r="M375" s="321" t="str">
        <f>IF('Mapa final'!P378="","",'Mapa final'!P378)</f>
        <v/>
      </c>
      <c r="N375" s="375"/>
      <c r="O375" s="375"/>
      <c r="P375" s="375"/>
      <c r="Q375" s="376"/>
    </row>
    <row r="376" spans="1:17" ht="51.75" customHeight="1" x14ac:dyDescent="0.25">
      <c r="A376" s="110" t="s">
        <v>998</v>
      </c>
      <c r="B376" s="811"/>
      <c r="C376" s="813"/>
      <c r="D376" s="815"/>
      <c r="E376" s="813"/>
      <c r="F376" s="817"/>
      <c r="G376" s="817"/>
      <c r="H376" s="821"/>
      <c r="I376" s="377" t="str">
        <f>IF('Mapa final'!Y379="","",'Mapa final'!Y379)</f>
        <v/>
      </c>
      <c r="J376" s="377" t="str">
        <f>IF('Mapa final'!AA379="","",'Mapa final'!AA379)</f>
        <v/>
      </c>
      <c r="K376" s="377" t="str">
        <f t="shared" si="5"/>
        <v/>
      </c>
      <c r="L376" s="377" t="str">
        <f>IF('Mapa final'!AD379="","",'Mapa final'!AD379)</f>
        <v/>
      </c>
      <c r="M376" s="321" t="str">
        <f>IF('Mapa final'!P379="","",'Mapa final'!P379)</f>
        <v/>
      </c>
      <c r="N376" s="375"/>
      <c r="O376" s="375"/>
      <c r="P376" s="375"/>
      <c r="Q376" s="376"/>
    </row>
    <row r="377" spans="1:17" ht="51.75" customHeight="1" x14ac:dyDescent="0.25">
      <c r="A377" s="110" t="s">
        <v>999</v>
      </c>
      <c r="B377" s="811"/>
      <c r="C377" s="813"/>
      <c r="D377" s="815"/>
      <c r="E377" s="813"/>
      <c r="F377" s="817"/>
      <c r="G377" s="817"/>
      <c r="H377" s="821"/>
      <c r="I377" s="377" t="str">
        <f>IF('Mapa final'!Y380="","",'Mapa final'!Y380)</f>
        <v/>
      </c>
      <c r="J377" s="377" t="str">
        <f>IF('Mapa final'!AA380="","",'Mapa final'!AA380)</f>
        <v/>
      </c>
      <c r="K377" s="377" t="str">
        <f t="shared" si="5"/>
        <v/>
      </c>
      <c r="L377" s="377" t="str">
        <f>IF('Mapa final'!AD380="","",'Mapa final'!AD380)</f>
        <v/>
      </c>
      <c r="M377" s="321" t="str">
        <f>IF('Mapa final'!P380="","",'Mapa final'!P380)</f>
        <v/>
      </c>
      <c r="N377" s="375"/>
      <c r="O377" s="375"/>
      <c r="P377" s="375"/>
      <c r="Q377" s="376"/>
    </row>
    <row r="378" spans="1:17" ht="51.75" customHeight="1" x14ac:dyDescent="0.25">
      <c r="A378" s="110" t="s">
        <v>1000</v>
      </c>
      <c r="B378" s="811"/>
      <c r="C378" s="813"/>
      <c r="D378" s="815"/>
      <c r="E378" s="813"/>
      <c r="F378" s="817"/>
      <c r="G378" s="817"/>
      <c r="H378" s="821"/>
      <c r="I378" s="377" t="str">
        <f>IF('Mapa final'!Y381="","",'Mapa final'!Y381)</f>
        <v/>
      </c>
      <c r="J378" s="377" t="str">
        <f>IF('Mapa final'!AA381="","",'Mapa final'!AA381)</f>
        <v/>
      </c>
      <c r="K378" s="377" t="str">
        <f t="shared" si="5"/>
        <v/>
      </c>
      <c r="L378" s="377" t="str">
        <f>IF('Mapa final'!AD381="","",'Mapa final'!AD381)</f>
        <v/>
      </c>
      <c r="M378" s="321" t="str">
        <f>IF('Mapa final'!P381="","",'Mapa final'!P381)</f>
        <v/>
      </c>
      <c r="N378" s="375"/>
      <c r="O378" s="375"/>
      <c r="P378" s="375"/>
      <c r="Q378" s="376"/>
    </row>
    <row r="379" spans="1:17" ht="51.75" customHeight="1" x14ac:dyDescent="0.25">
      <c r="A379" s="110" t="s">
        <v>1001</v>
      </c>
      <c r="B379" s="810"/>
      <c r="C379" s="812" t="str">
        <f>IF('Mapa final'!E382="","",'Mapa final'!E382)</f>
        <v/>
      </c>
      <c r="D379" s="814"/>
      <c r="E379" s="812" t="str">
        <f>IF('Mapa final'!D382="","",'Mapa final'!D382)</f>
        <v/>
      </c>
      <c r="F379" s="817" t="str">
        <f>IF('Mapa final'!H382="","",'Mapa final'!H382)</f>
        <v/>
      </c>
      <c r="G379" s="817" t="str">
        <f>IF('Mapa final'!L382="","",'Mapa final'!L382)</f>
        <v/>
      </c>
      <c r="H379" s="821"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77" t="str">
        <f>IF('Mapa final'!Y382="","",'Mapa final'!Y382)</f>
        <v/>
      </c>
      <c r="J379" s="377" t="str">
        <f>IF('Mapa final'!AA382="","",'Mapa final'!AA382)</f>
        <v/>
      </c>
      <c r="K379" s="377" t="str">
        <f t="shared" si="5"/>
        <v/>
      </c>
      <c r="L379" s="377" t="str">
        <f>IF('Mapa final'!AD382="","",'Mapa final'!AD382)</f>
        <v/>
      </c>
      <c r="M379" s="321" t="str">
        <f>IF('Mapa final'!P382="","",'Mapa final'!P382)</f>
        <v/>
      </c>
      <c r="N379" s="375"/>
      <c r="O379" s="375"/>
      <c r="P379" s="375"/>
      <c r="Q379" s="376"/>
    </row>
    <row r="380" spans="1:17" ht="51.75" customHeight="1" x14ac:dyDescent="0.25">
      <c r="A380" s="110" t="s">
        <v>1002</v>
      </c>
      <c r="B380" s="811"/>
      <c r="C380" s="813"/>
      <c r="D380" s="815"/>
      <c r="E380" s="813"/>
      <c r="F380" s="817"/>
      <c r="G380" s="817"/>
      <c r="H380" s="821"/>
      <c r="I380" s="377" t="str">
        <f>IF('Mapa final'!Y383="","",'Mapa final'!Y383)</f>
        <v/>
      </c>
      <c r="J380" s="377" t="str">
        <f>IF('Mapa final'!AA383="","",'Mapa final'!AA383)</f>
        <v/>
      </c>
      <c r="K380" s="377" t="str">
        <f t="shared" si="5"/>
        <v/>
      </c>
      <c r="L380" s="377" t="str">
        <f>IF('Mapa final'!AD383="","",'Mapa final'!AD383)</f>
        <v/>
      </c>
      <c r="M380" s="321" t="str">
        <f>IF('Mapa final'!P383="","",'Mapa final'!P383)</f>
        <v/>
      </c>
      <c r="N380" s="375"/>
      <c r="O380" s="375"/>
      <c r="P380" s="375"/>
      <c r="Q380" s="376"/>
    </row>
    <row r="381" spans="1:17" ht="51.75" customHeight="1" x14ac:dyDescent="0.25">
      <c r="A381" s="110" t="s">
        <v>1003</v>
      </c>
      <c r="B381" s="811"/>
      <c r="C381" s="813"/>
      <c r="D381" s="815"/>
      <c r="E381" s="813"/>
      <c r="F381" s="817"/>
      <c r="G381" s="817"/>
      <c r="H381" s="821"/>
      <c r="I381" s="377" t="str">
        <f>IF('Mapa final'!Y384="","",'Mapa final'!Y384)</f>
        <v/>
      </c>
      <c r="J381" s="377" t="str">
        <f>IF('Mapa final'!AA384="","",'Mapa final'!AA384)</f>
        <v/>
      </c>
      <c r="K381" s="377" t="str">
        <f t="shared" si="5"/>
        <v/>
      </c>
      <c r="L381" s="377" t="str">
        <f>IF('Mapa final'!AD384="","",'Mapa final'!AD384)</f>
        <v/>
      </c>
      <c r="M381" s="321" t="str">
        <f>IF('Mapa final'!P384="","",'Mapa final'!P384)</f>
        <v/>
      </c>
      <c r="N381" s="375"/>
      <c r="O381" s="375"/>
      <c r="P381" s="375"/>
      <c r="Q381" s="376"/>
    </row>
    <row r="382" spans="1:17" ht="51.75" customHeight="1" x14ac:dyDescent="0.25">
      <c r="A382" s="110" t="s">
        <v>1004</v>
      </c>
      <c r="B382" s="811"/>
      <c r="C382" s="813"/>
      <c r="D382" s="815"/>
      <c r="E382" s="813"/>
      <c r="F382" s="817"/>
      <c r="G382" s="817"/>
      <c r="H382" s="821"/>
      <c r="I382" s="377" t="str">
        <f>IF('Mapa final'!Y385="","",'Mapa final'!Y385)</f>
        <v/>
      </c>
      <c r="J382" s="377" t="str">
        <f>IF('Mapa final'!AA385="","",'Mapa final'!AA385)</f>
        <v/>
      </c>
      <c r="K382" s="377" t="str">
        <f t="shared" si="5"/>
        <v/>
      </c>
      <c r="L382" s="377" t="str">
        <f>IF('Mapa final'!AD385="","",'Mapa final'!AD385)</f>
        <v/>
      </c>
      <c r="M382" s="321" t="str">
        <f>IF('Mapa final'!P385="","",'Mapa final'!P385)</f>
        <v/>
      </c>
      <c r="N382" s="375"/>
      <c r="O382" s="375"/>
      <c r="P382" s="375"/>
      <c r="Q382" s="376"/>
    </row>
    <row r="383" spans="1:17" ht="51.75" customHeight="1" x14ac:dyDescent="0.25">
      <c r="A383" s="110" t="s">
        <v>1005</v>
      </c>
      <c r="B383" s="811"/>
      <c r="C383" s="813"/>
      <c r="D383" s="815"/>
      <c r="E383" s="813"/>
      <c r="F383" s="817"/>
      <c r="G383" s="817"/>
      <c r="H383" s="821"/>
      <c r="I383" s="377" t="str">
        <f>IF('Mapa final'!Y386="","",'Mapa final'!Y386)</f>
        <v/>
      </c>
      <c r="J383" s="377" t="str">
        <f>IF('Mapa final'!AA386="","",'Mapa final'!AA386)</f>
        <v/>
      </c>
      <c r="K383" s="377" t="str">
        <f t="shared" si="5"/>
        <v/>
      </c>
      <c r="L383" s="377" t="str">
        <f>IF('Mapa final'!AD386="","",'Mapa final'!AD386)</f>
        <v/>
      </c>
      <c r="M383" s="321" t="str">
        <f>IF('Mapa final'!P386="","",'Mapa final'!P386)</f>
        <v/>
      </c>
      <c r="N383" s="375"/>
      <c r="O383" s="375"/>
      <c r="P383" s="375"/>
      <c r="Q383" s="376"/>
    </row>
    <row r="384" spans="1:17" ht="51.75" customHeight="1" x14ac:dyDescent="0.25">
      <c r="A384" s="110" t="s">
        <v>1006</v>
      </c>
      <c r="B384" s="811"/>
      <c r="C384" s="813"/>
      <c r="D384" s="815"/>
      <c r="E384" s="813"/>
      <c r="F384" s="817"/>
      <c r="G384" s="817"/>
      <c r="H384" s="821"/>
      <c r="I384" s="377" t="str">
        <f>IF('Mapa final'!Y387="","",'Mapa final'!Y387)</f>
        <v/>
      </c>
      <c r="J384" s="377" t="str">
        <f>IF('Mapa final'!AA387="","",'Mapa final'!AA387)</f>
        <v/>
      </c>
      <c r="K384" s="377" t="str">
        <f t="shared" si="5"/>
        <v/>
      </c>
      <c r="L384" s="377" t="str">
        <f>IF('Mapa final'!AD387="","",'Mapa final'!AD387)</f>
        <v/>
      </c>
      <c r="M384" s="321" t="str">
        <f>IF('Mapa final'!P387="","",'Mapa final'!P387)</f>
        <v/>
      </c>
      <c r="N384" s="375"/>
      <c r="O384" s="375"/>
      <c r="P384" s="375"/>
      <c r="Q384" s="376"/>
    </row>
    <row r="385" spans="1:17" ht="51.75" customHeight="1" x14ac:dyDescent="0.25">
      <c r="A385" s="110" t="s">
        <v>1007</v>
      </c>
      <c r="B385" s="810"/>
      <c r="C385" s="812" t="str">
        <f>IF('Mapa final'!E388="","",'Mapa final'!E388)</f>
        <v/>
      </c>
      <c r="D385" s="814"/>
      <c r="E385" s="812" t="str">
        <f>IF('Mapa final'!D388="","",'Mapa final'!D388)</f>
        <v/>
      </c>
      <c r="F385" s="817" t="str">
        <f>IF('Mapa final'!H388="","",'Mapa final'!H388)</f>
        <v/>
      </c>
      <c r="G385" s="817" t="str">
        <f>IF('Mapa final'!L388="","",'Mapa final'!L388)</f>
        <v/>
      </c>
      <c r="H385" s="821"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77" t="str">
        <f>IF('Mapa final'!Y388="","",'Mapa final'!Y388)</f>
        <v/>
      </c>
      <c r="J385" s="377" t="str">
        <f>IF('Mapa final'!AA388="","",'Mapa final'!AA388)</f>
        <v/>
      </c>
      <c r="K385" s="377" t="str">
        <f t="shared" si="5"/>
        <v/>
      </c>
      <c r="L385" s="377" t="str">
        <f>IF('Mapa final'!AD388="","",'Mapa final'!AD388)</f>
        <v/>
      </c>
      <c r="M385" s="321" t="str">
        <f>IF('Mapa final'!P388="","",'Mapa final'!P388)</f>
        <v/>
      </c>
      <c r="N385" s="375"/>
      <c r="O385" s="375"/>
      <c r="P385" s="375"/>
      <c r="Q385" s="376"/>
    </row>
    <row r="386" spans="1:17" ht="51.75" customHeight="1" x14ac:dyDescent="0.25">
      <c r="A386" s="110" t="s">
        <v>1008</v>
      </c>
      <c r="B386" s="811"/>
      <c r="C386" s="813"/>
      <c r="D386" s="815"/>
      <c r="E386" s="813"/>
      <c r="F386" s="817"/>
      <c r="G386" s="817"/>
      <c r="H386" s="821"/>
      <c r="I386" s="377" t="str">
        <f>IF('Mapa final'!Y389="","",'Mapa final'!Y389)</f>
        <v/>
      </c>
      <c r="J386" s="377" t="str">
        <f>IF('Mapa final'!AA389="","",'Mapa final'!AA389)</f>
        <v/>
      </c>
      <c r="K386" s="377" t="str">
        <f t="shared" si="5"/>
        <v/>
      </c>
      <c r="L386" s="377" t="str">
        <f>IF('Mapa final'!AD389="","",'Mapa final'!AD389)</f>
        <v/>
      </c>
      <c r="M386" s="321" t="str">
        <f>IF('Mapa final'!P389="","",'Mapa final'!P389)</f>
        <v/>
      </c>
      <c r="N386" s="375"/>
      <c r="O386" s="375"/>
      <c r="P386" s="375"/>
      <c r="Q386" s="376"/>
    </row>
    <row r="387" spans="1:17" ht="51.75" customHeight="1" x14ac:dyDescent="0.25">
      <c r="A387" s="110" t="s">
        <v>1009</v>
      </c>
      <c r="B387" s="811"/>
      <c r="C387" s="813"/>
      <c r="D387" s="815"/>
      <c r="E387" s="813"/>
      <c r="F387" s="817"/>
      <c r="G387" s="817"/>
      <c r="H387" s="821"/>
      <c r="I387" s="377" t="str">
        <f>IF('Mapa final'!Y390="","",'Mapa final'!Y390)</f>
        <v/>
      </c>
      <c r="J387" s="377" t="str">
        <f>IF('Mapa final'!AA390="","",'Mapa final'!AA390)</f>
        <v/>
      </c>
      <c r="K387" s="377" t="str">
        <f t="shared" si="5"/>
        <v/>
      </c>
      <c r="L387" s="377" t="str">
        <f>IF('Mapa final'!AD390="","",'Mapa final'!AD390)</f>
        <v/>
      </c>
      <c r="M387" s="321" t="str">
        <f>IF('Mapa final'!P390="","",'Mapa final'!P390)</f>
        <v/>
      </c>
      <c r="N387" s="375"/>
      <c r="O387" s="375"/>
      <c r="P387" s="375"/>
      <c r="Q387" s="376"/>
    </row>
    <row r="388" spans="1:17" ht="51.75" customHeight="1" x14ac:dyDescent="0.25">
      <c r="A388" s="110" t="s">
        <v>1010</v>
      </c>
      <c r="B388" s="811"/>
      <c r="C388" s="813"/>
      <c r="D388" s="815"/>
      <c r="E388" s="813"/>
      <c r="F388" s="817"/>
      <c r="G388" s="817"/>
      <c r="H388" s="821"/>
      <c r="I388" s="377" t="str">
        <f>IF('Mapa final'!Y391="","",'Mapa final'!Y391)</f>
        <v/>
      </c>
      <c r="J388" s="377" t="str">
        <f>IF('Mapa final'!AA391="","",'Mapa final'!AA391)</f>
        <v/>
      </c>
      <c r="K388" s="377" t="str">
        <f t="shared" si="5"/>
        <v/>
      </c>
      <c r="L388" s="377" t="str">
        <f>IF('Mapa final'!AD391="","",'Mapa final'!AD391)</f>
        <v/>
      </c>
      <c r="M388" s="321" t="str">
        <f>IF('Mapa final'!P391="","",'Mapa final'!P391)</f>
        <v/>
      </c>
      <c r="N388" s="375"/>
      <c r="O388" s="375"/>
      <c r="P388" s="375"/>
      <c r="Q388" s="376"/>
    </row>
    <row r="389" spans="1:17" ht="51.75" customHeight="1" x14ac:dyDescent="0.25">
      <c r="A389" s="110" t="s">
        <v>1011</v>
      </c>
      <c r="B389" s="811"/>
      <c r="C389" s="813"/>
      <c r="D389" s="815"/>
      <c r="E389" s="813"/>
      <c r="F389" s="817"/>
      <c r="G389" s="817"/>
      <c r="H389" s="821"/>
      <c r="I389" s="377" t="str">
        <f>IF('Mapa final'!Y392="","",'Mapa final'!Y392)</f>
        <v/>
      </c>
      <c r="J389" s="377" t="str">
        <f>IF('Mapa final'!AA392="","",'Mapa final'!AA392)</f>
        <v/>
      </c>
      <c r="K389" s="377" t="str">
        <f t="shared" si="5"/>
        <v/>
      </c>
      <c r="L389" s="377" t="str">
        <f>IF('Mapa final'!AD392="","",'Mapa final'!AD392)</f>
        <v/>
      </c>
      <c r="M389" s="321" t="str">
        <f>IF('Mapa final'!P392="","",'Mapa final'!P392)</f>
        <v/>
      </c>
      <c r="N389" s="375"/>
      <c r="O389" s="375"/>
      <c r="P389" s="375"/>
      <c r="Q389" s="376"/>
    </row>
    <row r="390" spans="1:17" ht="51.75" customHeight="1" x14ac:dyDescent="0.25">
      <c r="A390" s="110" t="s">
        <v>1012</v>
      </c>
      <c r="B390" s="811"/>
      <c r="C390" s="813"/>
      <c r="D390" s="815"/>
      <c r="E390" s="813"/>
      <c r="F390" s="817"/>
      <c r="G390" s="817"/>
      <c r="H390" s="821"/>
      <c r="I390" s="377" t="str">
        <f>IF('Mapa final'!Y393="","",'Mapa final'!Y393)</f>
        <v/>
      </c>
      <c r="J390" s="377" t="str">
        <f>IF('Mapa final'!AA393="","",'Mapa final'!AA393)</f>
        <v/>
      </c>
      <c r="K390" s="377" t="str">
        <f t="shared" si="5"/>
        <v/>
      </c>
      <c r="L390" s="377" t="str">
        <f>IF('Mapa final'!AD393="","",'Mapa final'!AD393)</f>
        <v/>
      </c>
      <c r="M390" s="321" t="str">
        <f>IF('Mapa final'!P393="","",'Mapa final'!P393)</f>
        <v/>
      </c>
      <c r="N390" s="375"/>
      <c r="O390" s="375"/>
      <c r="P390" s="375"/>
      <c r="Q390" s="376"/>
    </row>
    <row r="391" spans="1:17" ht="51.75" customHeight="1" x14ac:dyDescent="0.25">
      <c r="A391" s="110" t="s">
        <v>1013</v>
      </c>
      <c r="B391" s="810"/>
      <c r="C391" s="812" t="str">
        <f>IF('Mapa final'!E394="","",'Mapa final'!E394)</f>
        <v/>
      </c>
      <c r="D391" s="814"/>
      <c r="E391" s="812" t="str">
        <f>IF('Mapa final'!D394="","",'Mapa final'!D394)</f>
        <v/>
      </c>
      <c r="F391" s="817" t="str">
        <f>IF('Mapa final'!H394="","",'Mapa final'!H394)</f>
        <v/>
      </c>
      <c r="G391" s="817" t="str">
        <f>IF('Mapa final'!L394="","",'Mapa final'!L394)</f>
        <v/>
      </c>
      <c r="H391" s="821"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77" t="str">
        <f>IF('Mapa final'!Y394="","",'Mapa final'!Y394)</f>
        <v/>
      </c>
      <c r="J391" s="377" t="str">
        <f>IF('Mapa final'!AA394="","",'Mapa final'!AA394)</f>
        <v/>
      </c>
      <c r="K391" s="377" t="str">
        <f t="shared" si="5"/>
        <v/>
      </c>
      <c r="L391" s="377" t="str">
        <f>IF('Mapa final'!AD394="","",'Mapa final'!AD394)</f>
        <v/>
      </c>
      <c r="M391" s="321" t="str">
        <f>IF('Mapa final'!P394="","",'Mapa final'!P394)</f>
        <v/>
      </c>
      <c r="N391" s="375"/>
      <c r="O391" s="375"/>
      <c r="P391" s="375"/>
      <c r="Q391" s="376"/>
    </row>
    <row r="392" spans="1:17" ht="51.75" customHeight="1" x14ac:dyDescent="0.25">
      <c r="A392" s="110" t="s">
        <v>1014</v>
      </c>
      <c r="B392" s="811"/>
      <c r="C392" s="813"/>
      <c r="D392" s="815"/>
      <c r="E392" s="813"/>
      <c r="F392" s="817"/>
      <c r="G392" s="817"/>
      <c r="H392" s="821"/>
      <c r="I392" s="377" t="str">
        <f>IF('Mapa final'!Y395="","",'Mapa final'!Y395)</f>
        <v/>
      </c>
      <c r="J392" s="377" t="str">
        <f>IF('Mapa final'!AA395="","",'Mapa final'!AA395)</f>
        <v/>
      </c>
      <c r="K392" s="377"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77" t="str">
        <f>IF('Mapa final'!AD395="","",'Mapa final'!AD395)</f>
        <v/>
      </c>
      <c r="M392" s="321" t="str">
        <f>IF('Mapa final'!P395="","",'Mapa final'!P395)</f>
        <v/>
      </c>
      <c r="N392" s="375"/>
      <c r="O392" s="375"/>
      <c r="P392" s="375"/>
      <c r="Q392" s="376"/>
    </row>
    <row r="393" spans="1:17" ht="51.75" customHeight="1" x14ac:dyDescent="0.25">
      <c r="A393" s="110" t="s">
        <v>1015</v>
      </c>
      <c r="B393" s="811"/>
      <c r="C393" s="813"/>
      <c r="D393" s="815"/>
      <c r="E393" s="813"/>
      <c r="F393" s="817"/>
      <c r="G393" s="817"/>
      <c r="H393" s="821"/>
      <c r="I393" s="377" t="str">
        <f>IF('Mapa final'!Y396="","",'Mapa final'!Y396)</f>
        <v/>
      </c>
      <c r="J393" s="377" t="str">
        <f>IF('Mapa final'!AA396="","",'Mapa final'!AA396)</f>
        <v/>
      </c>
      <c r="K393" s="377" t="str">
        <f t="shared" si="6"/>
        <v/>
      </c>
      <c r="L393" s="377" t="str">
        <f>IF('Mapa final'!AD396="","",'Mapa final'!AD396)</f>
        <v/>
      </c>
      <c r="M393" s="321" t="str">
        <f>IF('Mapa final'!P396="","",'Mapa final'!P396)</f>
        <v/>
      </c>
      <c r="N393" s="375"/>
      <c r="O393" s="375"/>
      <c r="P393" s="375"/>
      <c r="Q393" s="376"/>
    </row>
    <row r="394" spans="1:17" ht="51.75" customHeight="1" x14ac:dyDescent="0.25">
      <c r="A394" s="110" t="s">
        <v>1016</v>
      </c>
      <c r="B394" s="811"/>
      <c r="C394" s="813"/>
      <c r="D394" s="815"/>
      <c r="E394" s="813"/>
      <c r="F394" s="817"/>
      <c r="G394" s="817"/>
      <c r="H394" s="821"/>
      <c r="I394" s="377" t="str">
        <f>IF('Mapa final'!Y397="","",'Mapa final'!Y397)</f>
        <v/>
      </c>
      <c r="J394" s="377" t="str">
        <f>IF('Mapa final'!AA397="","",'Mapa final'!AA397)</f>
        <v/>
      </c>
      <c r="K394" s="377" t="str">
        <f t="shared" si="6"/>
        <v/>
      </c>
      <c r="L394" s="377" t="str">
        <f>IF('Mapa final'!AD397="","",'Mapa final'!AD397)</f>
        <v/>
      </c>
      <c r="M394" s="321" t="str">
        <f>IF('Mapa final'!P397="","",'Mapa final'!P397)</f>
        <v/>
      </c>
      <c r="N394" s="375"/>
      <c r="O394" s="375"/>
      <c r="P394" s="375"/>
      <c r="Q394" s="376"/>
    </row>
    <row r="395" spans="1:17" ht="51.75" customHeight="1" x14ac:dyDescent="0.25">
      <c r="A395" s="110" t="s">
        <v>1017</v>
      </c>
      <c r="B395" s="811"/>
      <c r="C395" s="813"/>
      <c r="D395" s="815"/>
      <c r="E395" s="813"/>
      <c r="F395" s="817"/>
      <c r="G395" s="817"/>
      <c r="H395" s="821"/>
      <c r="I395" s="377" t="str">
        <f>IF('Mapa final'!Y398="","",'Mapa final'!Y398)</f>
        <v/>
      </c>
      <c r="J395" s="377" t="str">
        <f>IF('Mapa final'!AA398="","",'Mapa final'!AA398)</f>
        <v/>
      </c>
      <c r="K395" s="377" t="str">
        <f t="shared" si="6"/>
        <v/>
      </c>
      <c r="L395" s="377" t="str">
        <f>IF('Mapa final'!AD398="","",'Mapa final'!AD398)</f>
        <v/>
      </c>
      <c r="M395" s="321" t="str">
        <f>IF('Mapa final'!P398="","",'Mapa final'!P398)</f>
        <v/>
      </c>
      <c r="N395" s="375"/>
      <c r="O395" s="375"/>
      <c r="P395" s="375"/>
      <c r="Q395" s="376"/>
    </row>
    <row r="396" spans="1:17" ht="51.75" customHeight="1" x14ac:dyDescent="0.25">
      <c r="A396" s="110" t="s">
        <v>1018</v>
      </c>
      <c r="B396" s="811"/>
      <c r="C396" s="813"/>
      <c r="D396" s="815"/>
      <c r="E396" s="813"/>
      <c r="F396" s="817"/>
      <c r="G396" s="817"/>
      <c r="H396" s="821"/>
      <c r="I396" s="377" t="str">
        <f>IF('Mapa final'!Y399="","",'Mapa final'!Y399)</f>
        <v/>
      </c>
      <c r="J396" s="377" t="str">
        <f>IF('Mapa final'!AA399="","",'Mapa final'!AA399)</f>
        <v/>
      </c>
      <c r="K396" s="377" t="str">
        <f t="shared" si="6"/>
        <v/>
      </c>
      <c r="L396" s="377" t="str">
        <f>IF('Mapa final'!AD399="","",'Mapa final'!AD399)</f>
        <v/>
      </c>
      <c r="M396" s="321" t="str">
        <f>IF('Mapa final'!P399="","",'Mapa final'!P399)</f>
        <v/>
      </c>
      <c r="N396" s="375"/>
      <c r="O396" s="375"/>
      <c r="P396" s="375"/>
      <c r="Q396" s="376"/>
    </row>
    <row r="397" spans="1:17" ht="51.75" customHeight="1" x14ac:dyDescent="0.25">
      <c r="A397" s="110" t="s">
        <v>1019</v>
      </c>
      <c r="B397" s="810"/>
      <c r="C397" s="812" t="str">
        <f>IF('Mapa final'!E400="","",'Mapa final'!E400)</f>
        <v/>
      </c>
      <c r="D397" s="814"/>
      <c r="E397" s="812" t="str">
        <f>IF('Mapa final'!D400="","",'Mapa final'!D400)</f>
        <v/>
      </c>
      <c r="F397" s="817" t="str">
        <f>IF('Mapa final'!H400="","",'Mapa final'!H400)</f>
        <v/>
      </c>
      <c r="G397" s="817" t="str">
        <f>IF('Mapa final'!L400="","",'Mapa final'!L400)</f>
        <v/>
      </c>
      <c r="H397" s="821"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77" t="str">
        <f>IF('Mapa final'!Y400="","",'Mapa final'!Y400)</f>
        <v/>
      </c>
      <c r="J397" s="377" t="str">
        <f>IF('Mapa final'!AA400="","",'Mapa final'!AA400)</f>
        <v/>
      </c>
      <c r="K397" s="377" t="str">
        <f t="shared" si="6"/>
        <v/>
      </c>
      <c r="L397" s="377" t="str">
        <f>IF('Mapa final'!AD400="","",'Mapa final'!AD400)</f>
        <v/>
      </c>
      <c r="M397" s="321" t="str">
        <f>IF('Mapa final'!P400="","",'Mapa final'!P400)</f>
        <v/>
      </c>
      <c r="N397" s="375"/>
      <c r="O397" s="375"/>
      <c r="P397" s="375"/>
      <c r="Q397" s="376"/>
    </row>
    <row r="398" spans="1:17" ht="51.75" customHeight="1" x14ac:dyDescent="0.25">
      <c r="A398" s="110" t="s">
        <v>1020</v>
      </c>
      <c r="B398" s="811"/>
      <c r="C398" s="813"/>
      <c r="D398" s="815"/>
      <c r="E398" s="813"/>
      <c r="F398" s="817"/>
      <c r="G398" s="817"/>
      <c r="H398" s="821"/>
      <c r="I398" s="377" t="str">
        <f>IF('Mapa final'!Y401="","",'Mapa final'!Y401)</f>
        <v/>
      </c>
      <c r="J398" s="377" t="str">
        <f>IF('Mapa final'!AA401="","",'Mapa final'!AA401)</f>
        <v/>
      </c>
      <c r="K398" s="377" t="str">
        <f t="shared" si="6"/>
        <v/>
      </c>
      <c r="L398" s="377" t="str">
        <f>IF('Mapa final'!AD401="","",'Mapa final'!AD401)</f>
        <v/>
      </c>
      <c r="M398" s="321" t="str">
        <f>IF('Mapa final'!P401="","",'Mapa final'!P401)</f>
        <v/>
      </c>
      <c r="N398" s="375"/>
      <c r="O398" s="375"/>
      <c r="P398" s="375"/>
      <c r="Q398" s="376"/>
    </row>
    <row r="399" spans="1:17" ht="51.75" customHeight="1" x14ac:dyDescent="0.25">
      <c r="A399" s="110" t="s">
        <v>1021</v>
      </c>
      <c r="B399" s="811"/>
      <c r="C399" s="813"/>
      <c r="D399" s="815"/>
      <c r="E399" s="813"/>
      <c r="F399" s="817"/>
      <c r="G399" s="817"/>
      <c r="H399" s="821"/>
      <c r="I399" s="377" t="str">
        <f>IF('Mapa final'!Y402="","",'Mapa final'!Y402)</f>
        <v/>
      </c>
      <c r="J399" s="377" t="str">
        <f>IF('Mapa final'!AA402="","",'Mapa final'!AA402)</f>
        <v/>
      </c>
      <c r="K399" s="377" t="str">
        <f t="shared" si="6"/>
        <v/>
      </c>
      <c r="L399" s="377" t="str">
        <f>IF('Mapa final'!AD402="","",'Mapa final'!AD402)</f>
        <v/>
      </c>
      <c r="M399" s="321" t="str">
        <f>IF('Mapa final'!P402="","",'Mapa final'!P402)</f>
        <v/>
      </c>
      <c r="N399" s="375"/>
      <c r="O399" s="375"/>
      <c r="P399" s="375"/>
      <c r="Q399" s="376"/>
    </row>
    <row r="400" spans="1:17" ht="51.75" customHeight="1" x14ac:dyDescent="0.25">
      <c r="A400" s="110" t="s">
        <v>1022</v>
      </c>
      <c r="B400" s="811"/>
      <c r="C400" s="813"/>
      <c r="D400" s="815"/>
      <c r="E400" s="813"/>
      <c r="F400" s="817"/>
      <c r="G400" s="817"/>
      <c r="H400" s="821"/>
      <c r="I400" s="377" t="str">
        <f>IF('Mapa final'!Y403="","",'Mapa final'!Y403)</f>
        <v/>
      </c>
      <c r="J400" s="377" t="str">
        <f>IF('Mapa final'!AA403="","",'Mapa final'!AA403)</f>
        <v/>
      </c>
      <c r="K400" s="377" t="str">
        <f t="shared" si="6"/>
        <v/>
      </c>
      <c r="L400" s="377" t="str">
        <f>IF('Mapa final'!AD403="","",'Mapa final'!AD403)</f>
        <v/>
      </c>
      <c r="M400" s="321" t="str">
        <f>IF('Mapa final'!P403="","",'Mapa final'!P403)</f>
        <v/>
      </c>
      <c r="N400" s="375"/>
      <c r="O400" s="375"/>
      <c r="P400" s="375"/>
      <c r="Q400" s="376"/>
    </row>
    <row r="401" spans="1:17" ht="51.75" customHeight="1" x14ac:dyDescent="0.25">
      <c r="A401" s="110" t="s">
        <v>1023</v>
      </c>
      <c r="B401" s="811"/>
      <c r="C401" s="813"/>
      <c r="D401" s="815"/>
      <c r="E401" s="813"/>
      <c r="F401" s="817"/>
      <c r="G401" s="817"/>
      <c r="H401" s="821"/>
      <c r="I401" s="377" t="str">
        <f>IF('Mapa final'!Y404="","",'Mapa final'!Y404)</f>
        <v/>
      </c>
      <c r="J401" s="377" t="str">
        <f>IF('Mapa final'!AA404="","",'Mapa final'!AA404)</f>
        <v/>
      </c>
      <c r="K401" s="377" t="str">
        <f t="shared" si="6"/>
        <v/>
      </c>
      <c r="L401" s="377" t="str">
        <f>IF('Mapa final'!AD404="","",'Mapa final'!AD404)</f>
        <v/>
      </c>
      <c r="M401" s="321" t="str">
        <f>IF('Mapa final'!P404="","",'Mapa final'!P404)</f>
        <v/>
      </c>
      <c r="N401" s="375"/>
      <c r="O401" s="375"/>
      <c r="P401" s="375"/>
      <c r="Q401" s="376"/>
    </row>
    <row r="402" spans="1:17" ht="51.75" customHeight="1" x14ac:dyDescent="0.25">
      <c r="A402" s="110" t="s">
        <v>1024</v>
      </c>
      <c r="B402" s="811"/>
      <c r="C402" s="813"/>
      <c r="D402" s="815"/>
      <c r="E402" s="813"/>
      <c r="F402" s="817"/>
      <c r="G402" s="817"/>
      <c r="H402" s="821"/>
      <c r="I402" s="377" t="str">
        <f>IF('Mapa final'!Y405="","",'Mapa final'!Y405)</f>
        <v/>
      </c>
      <c r="J402" s="377" t="str">
        <f>IF('Mapa final'!AA405="","",'Mapa final'!AA405)</f>
        <v/>
      </c>
      <c r="K402" s="377" t="str">
        <f t="shared" si="6"/>
        <v/>
      </c>
      <c r="L402" s="377" t="str">
        <f>IF('Mapa final'!AD405="","",'Mapa final'!AD405)</f>
        <v/>
      </c>
      <c r="M402" s="321" t="str">
        <f>IF('Mapa final'!P405="","",'Mapa final'!P405)</f>
        <v/>
      </c>
      <c r="N402" s="375"/>
      <c r="O402" s="375"/>
      <c r="P402" s="375"/>
      <c r="Q402" s="376"/>
    </row>
    <row r="403" spans="1:17" ht="51.75" customHeight="1" x14ac:dyDescent="0.25">
      <c r="A403" s="110" t="s">
        <v>1025</v>
      </c>
      <c r="B403" s="810"/>
      <c r="C403" s="812" t="str">
        <f>IF('Mapa final'!E406="","",'Mapa final'!E406)</f>
        <v/>
      </c>
      <c r="D403" s="814"/>
      <c r="E403" s="812" t="str">
        <f>IF('Mapa final'!D406="","",'Mapa final'!D406)</f>
        <v/>
      </c>
      <c r="F403" s="817" t="str">
        <f>IF('Mapa final'!H406="","",'Mapa final'!H406)</f>
        <v/>
      </c>
      <c r="G403" s="817" t="str">
        <f>IF('Mapa final'!L406="","",'Mapa final'!L406)</f>
        <v/>
      </c>
      <c r="H403" s="821"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77" t="str">
        <f>IF('Mapa final'!Y406="","",'Mapa final'!Y406)</f>
        <v/>
      </c>
      <c r="J403" s="377" t="str">
        <f>IF('Mapa final'!AA406="","",'Mapa final'!AA406)</f>
        <v/>
      </c>
      <c r="K403" s="377" t="str">
        <f t="shared" si="6"/>
        <v/>
      </c>
      <c r="L403" s="377" t="str">
        <f>IF('Mapa final'!AD406="","",'Mapa final'!AD406)</f>
        <v/>
      </c>
      <c r="M403" s="321" t="str">
        <f>IF('Mapa final'!P406="","",'Mapa final'!P406)</f>
        <v/>
      </c>
      <c r="N403" s="375"/>
      <c r="O403" s="375"/>
      <c r="P403" s="375"/>
      <c r="Q403" s="376"/>
    </row>
    <row r="404" spans="1:17" ht="51.75" customHeight="1" x14ac:dyDescent="0.25">
      <c r="A404" s="110" t="s">
        <v>1026</v>
      </c>
      <c r="B404" s="811"/>
      <c r="C404" s="813"/>
      <c r="D404" s="815"/>
      <c r="E404" s="813"/>
      <c r="F404" s="817"/>
      <c r="G404" s="817"/>
      <c r="H404" s="821"/>
      <c r="I404" s="377" t="str">
        <f>IF('Mapa final'!Y407="","",'Mapa final'!Y407)</f>
        <v/>
      </c>
      <c r="J404" s="377" t="str">
        <f>IF('Mapa final'!AA407="","",'Mapa final'!AA407)</f>
        <v/>
      </c>
      <c r="K404" s="377" t="str">
        <f t="shared" si="6"/>
        <v/>
      </c>
      <c r="L404" s="377" t="str">
        <f>IF('Mapa final'!AD407="","",'Mapa final'!AD407)</f>
        <v/>
      </c>
      <c r="M404" s="321" t="str">
        <f>IF('Mapa final'!P407="","",'Mapa final'!P407)</f>
        <v/>
      </c>
      <c r="N404" s="375"/>
      <c r="O404" s="375"/>
      <c r="P404" s="375"/>
      <c r="Q404" s="376"/>
    </row>
    <row r="405" spans="1:17" ht="51.75" customHeight="1" x14ac:dyDescent="0.25">
      <c r="A405" s="110" t="s">
        <v>1027</v>
      </c>
      <c r="B405" s="811"/>
      <c r="C405" s="813"/>
      <c r="D405" s="815"/>
      <c r="E405" s="813"/>
      <c r="F405" s="817"/>
      <c r="G405" s="817"/>
      <c r="H405" s="821"/>
      <c r="I405" s="377" t="str">
        <f>IF('Mapa final'!Y408="","",'Mapa final'!Y408)</f>
        <v/>
      </c>
      <c r="J405" s="377" t="str">
        <f>IF('Mapa final'!AA408="","",'Mapa final'!AA408)</f>
        <v/>
      </c>
      <c r="K405" s="377" t="str">
        <f t="shared" si="6"/>
        <v/>
      </c>
      <c r="L405" s="377" t="str">
        <f>IF('Mapa final'!AD408="","",'Mapa final'!AD408)</f>
        <v/>
      </c>
      <c r="M405" s="321" t="str">
        <f>IF('Mapa final'!P408="","",'Mapa final'!P408)</f>
        <v/>
      </c>
      <c r="N405" s="375"/>
      <c r="O405" s="375"/>
      <c r="P405" s="375"/>
      <c r="Q405" s="376"/>
    </row>
    <row r="406" spans="1:17" ht="51.75" customHeight="1" x14ac:dyDescent="0.25">
      <c r="A406" s="110" t="s">
        <v>1028</v>
      </c>
      <c r="B406" s="811"/>
      <c r="C406" s="813"/>
      <c r="D406" s="815"/>
      <c r="E406" s="813"/>
      <c r="F406" s="817"/>
      <c r="G406" s="817"/>
      <c r="H406" s="821"/>
      <c r="I406" s="377" t="str">
        <f>IF('Mapa final'!Y409="","",'Mapa final'!Y409)</f>
        <v/>
      </c>
      <c r="J406" s="377" t="str">
        <f>IF('Mapa final'!AA409="","",'Mapa final'!AA409)</f>
        <v/>
      </c>
      <c r="K406" s="377" t="str">
        <f t="shared" si="6"/>
        <v/>
      </c>
      <c r="L406" s="377" t="str">
        <f>IF('Mapa final'!AD409="","",'Mapa final'!AD409)</f>
        <v/>
      </c>
      <c r="M406" s="321" t="str">
        <f>IF('Mapa final'!P409="","",'Mapa final'!P409)</f>
        <v/>
      </c>
      <c r="N406" s="375"/>
      <c r="O406" s="375"/>
      <c r="P406" s="375"/>
      <c r="Q406" s="376"/>
    </row>
    <row r="407" spans="1:17" ht="51.75" customHeight="1" x14ac:dyDescent="0.25">
      <c r="A407" s="110" t="s">
        <v>1029</v>
      </c>
      <c r="B407" s="811"/>
      <c r="C407" s="813"/>
      <c r="D407" s="815"/>
      <c r="E407" s="813"/>
      <c r="F407" s="817"/>
      <c r="G407" s="817"/>
      <c r="H407" s="821"/>
      <c r="I407" s="377" t="str">
        <f>IF('Mapa final'!Y410="","",'Mapa final'!Y410)</f>
        <v/>
      </c>
      <c r="J407" s="377" t="str">
        <f>IF('Mapa final'!AA410="","",'Mapa final'!AA410)</f>
        <v/>
      </c>
      <c r="K407" s="377" t="str">
        <f t="shared" si="6"/>
        <v/>
      </c>
      <c r="L407" s="377" t="str">
        <f>IF('Mapa final'!AD410="","",'Mapa final'!AD410)</f>
        <v/>
      </c>
      <c r="M407" s="321" t="str">
        <f>IF('Mapa final'!P410="","",'Mapa final'!P410)</f>
        <v/>
      </c>
      <c r="N407" s="375"/>
      <c r="O407" s="375"/>
      <c r="P407" s="375"/>
      <c r="Q407" s="376"/>
    </row>
    <row r="408" spans="1:17" ht="51.75" customHeight="1" x14ac:dyDescent="0.25">
      <c r="A408" s="110" t="s">
        <v>1030</v>
      </c>
      <c r="B408" s="811"/>
      <c r="C408" s="813"/>
      <c r="D408" s="815"/>
      <c r="E408" s="813"/>
      <c r="F408" s="817"/>
      <c r="G408" s="817"/>
      <c r="H408" s="821"/>
      <c r="I408" s="377" t="str">
        <f>IF('Mapa final'!Y411="","",'Mapa final'!Y411)</f>
        <v/>
      </c>
      <c r="J408" s="377" t="str">
        <f>IF('Mapa final'!AA411="","",'Mapa final'!AA411)</f>
        <v/>
      </c>
      <c r="K408" s="377" t="str">
        <f t="shared" si="6"/>
        <v/>
      </c>
      <c r="L408" s="377" t="str">
        <f>IF('Mapa final'!AD411="","",'Mapa final'!AD411)</f>
        <v/>
      </c>
      <c r="M408" s="321" t="str">
        <f>IF('Mapa final'!P411="","",'Mapa final'!P411)</f>
        <v/>
      </c>
      <c r="N408" s="375"/>
      <c r="O408" s="375"/>
      <c r="P408" s="375"/>
      <c r="Q408" s="376"/>
    </row>
    <row r="409" spans="1:17" ht="51.75" customHeight="1" x14ac:dyDescent="0.25">
      <c r="A409" s="110" t="s">
        <v>1031</v>
      </c>
      <c r="B409" s="810"/>
      <c r="C409" s="812" t="str">
        <f>IF('Mapa final'!E412="","",'Mapa final'!E412)</f>
        <v/>
      </c>
      <c r="D409" s="814"/>
      <c r="E409" s="812" t="str">
        <f>IF('Mapa final'!D412="","",'Mapa final'!D412)</f>
        <v/>
      </c>
      <c r="F409" s="817" t="str">
        <f>IF('Mapa final'!H412="","",'Mapa final'!H412)</f>
        <v/>
      </c>
      <c r="G409" s="817" t="str">
        <f>IF('Mapa final'!L412="","",'Mapa final'!L412)</f>
        <v/>
      </c>
      <c r="H409" s="821"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77" t="str">
        <f>IF('Mapa final'!Y412="","",'Mapa final'!Y412)</f>
        <v/>
      </c>
      <c r="J409" s="377" t="str">
        <f>IF('Mapa final'!AA412="","",'Mapa final'!AA412)</f>
        <v/>
      </c>
      <c r="K409" s="377" t="str">
        <f t="shared" si="6"/>
        <v/>
      </c>
      <c r="L409" s="377" t="str">
        <f>IF('Mapa final'!AD412="","",'Mapa final'!AD412)</f>
        <v/>
      </c>
      <c r="M409" s="321" t="str">
        <f>IF('Mapa final'!P412="","",'Mapa final'!P412)</f>
        <v/>
      </c>
      <c r="N409" s="375"/>
      <c r="O409" s="375"/>
      <c r="P409" s="375"/>
      <c r="Q409" s="376"/>
    </row>
    <row r="410" spans="1:17" ht="51.75" customHeight="1" x14ac:dyDescent="0.25">
      <c r="A410" s="110" t="s">
        <v>1032</v>
      </c>
      <c r="B410" s="811"/>
      <c r="C410" s="813"/>
      <c r="D410" s="815"/>
      <c r="E410" s="813"/>
      <c r="F410" s="817"/>
      <c r="G410" s="817"/>
      <c r="H410" s="821"/>
      <c r="I410" s="377" t="str">
        <f>IF('Mapa final'!Y413="","",'Mapa final'!Y413)</f>
        <v/>
      </c>
      <c r="J410" s="377" t="str">
        <f>IF('Mapa final'!AA413="","",'Mapa final'!AA413)</f>
        <v/>
      </c>
      <c r="K410" s="377" t="str">
        <f t="shared" si="6"/>
        <v/>
      </c>
      <c r="L410" s="377" t="str">
        <f>IF('Mapa final'!AD413="","",'Mapa final'!AD413)</f>
        <v/>
      </c>
      <c r="M410" s="321" t="str">
        <f>IF('Mapa final'!P413="","",'Mapa final'!P413)</f>
        <v/>
      </c>
      <c r="N410" s="375"/>
      <c r="O410" s="375"/>
      <c r="P410" s="375"/>
      <c r="Q410" s="376"/>
    </row>
    <row r="411" spans="1:17" ht="51.75" customHeight="1" x14ac:dyDescent="0.25">
      <c r="A411" s="110" t="s">
        <v>1033</v>
      </c>
      <c r="B411" s="811"/>
      <c r="C411" s="813"/>
      <c r="D411" s="815"/>
      <c r="E411" s="813"/>
      <c r="F411" s="817"/>
      <c r="G411" s="817"/>
      <c r="H411" s="821"/>
      <c r="I411" s="377" t="str">
        <f>IF('Mapa final'!Y414="","",'Mapa final'!Y414)</f>
        <v/>
      </c>
      <c r="J411" s="377" t="str">
        <f>IF('Mapa final'!AA414="","",'Mapa final'!AA414)</f>
        <v/>
      </c>
      <c r="K411" s="377" t="str">
        <f t="shared" si="6"/>
        <v/>
      </c>
      <c r="L411" s="377" t="str">
        <f>IF('Mapa final'!AD414="","",'Mapa final'!AD414)</f>
        <v/>
      </c>
      <c r="M411" s="321" t="str">
        <f>IF('Mapa final'!P414="","",'Mapa final'!P414)</f>
        <v/>
      </c>
      <c r="N411" s="375"/>
      <c r="O411" s="375"/>
      <c r="P411" s="375"/>
      <c r="Q411" s="376"/>
    </row>
    <row r="412" spans="1:17" ht="51.75" customHeight="1" x14ac:dyDescent="0.25">
      <c r="A412" s="110" t="s">
        <v>1034</v>
      </c>
      <c r="B412" s="811"/>
      <c r="C412" s="813"/>
      <c r="D412" s="815"/>
      <c r="E412" s="813"/>
      <c r="F412" s="817"/>
      <c r="G412" s="817"/>
      <c r="H412" s="821"/>
      <c r="I412" s="377" t="str">
        <f>IF('Mapa final'!Y415="","",'Mapa final'!Y415)</f>
        <v/>
      </c>
      <c r="J412" s="377" t="str">
        <f>IF('Mapa final'!AA415="","",'Mapa final'!AA415)</f>
        <v/>
      </c>
      <c r="K412" s="377" t="str">
        <f t="shared" si="6"/>
        <v/>
      </c>
      <c r="L412" s="377" t="str">
        <f>IF('Mapa final'!AD415="","",'Mapa final'!AD415)</f>
        <v/>
      </c>
      <c r="M412" s="321" t="str">
        <f>IF('Mapa final'!P415="","",'Mapa final'!P415)</f>
        <v/>
      </c>
      <c r="N412" s="375"/>
      <c r="O412" s="375"/>
      <c r="P412" s="375"/>
      <c r="Q412" s="376"/>
    </row>
    <row r="413" spans="1:17" ht="51.75" customHeight="1" x14ac:dyDescent="0.25">
      <c r="A413" s="110" t="s">
        <v>1035</v>
      </c>
      <c r="B413" s="811"/>
      <c r="C413" s="813"/>
      <c r="D413" s="815"/>
      <c r="E413" s="813"/>
      <c r="F413" s="817"/>
      <c r="G413" s="817"/>
      <c r="H413" s="821"/>
      <c r="I413" s="377" t="str">
        <f>IF('Mapa final'!Y416="","",'Mapa final'!Y416)</f>
        <v/>
      </c>
      <c r="J413" s="377" t="str">
        <f>IF('Mapa final'!AA416="","",'Mapa final'!AA416)</f>
        <v/>
      </c>
      <c r="K413" s="377" t="str">
        <f t="shared" si="6"/>
        <v/>
      </c>
      <c r="L413" s="377" t="str">
        <f>IF('Mapa final'!AD416="","",'Mapa final'!AD416)</f>
        <v/>
      </c>
      <c r="M413" s="321" t="str">
        <f>IF('Mapa final'!P416="","",'Mapa final'!P416)</f>
        <v/>
      </c>
      <c r="N413" s="375"/>
      <c r="O413" s="375"/>
      <c r="P413" s="375"/>
      <c r="Q413" s="376"/>
    </row>
    <row r="414" spans="1:17" ht="51.75" customHeight="1" x14ac:dyDescent="0.25">
      <c r="A414" s="110" t="s">
        <v>1036</v>
      </c>
      <c r="B414" s="811"/>
      <c r="C414" s="813"/>
      <c r="D414" s="815"/>
      <c r="E414" s="813"/>
      <c r="F414" s="817"/>
      <c r="G414" s="817"/>
      <c r="H414" s="821"/>
      <c r="I414" s="377" t="str">
        <f>IF('Mapa final'!Y417="","",'Mapa final'!Y417)</f>
        <v/>
      </c>
      <c r="J414" s="377" t="str">
        <f>IF('Mapa final'!AA417="","",'Mapa final'!AA417)</f>
        <v/>
      </c>
      <c r="K414" s="377" t="str">
        <f t="shared" si="6"/>
        <v/>
      </c>
      <c r="L414" s="377" t="str">
        <f>IF('Mapa final'!AD417="","",'Mapa final'!AD417)</f>
        <v/>
      </c>
      <c r="M414" s="321" t="str">
        <f>IF('Mapa final'!P417="","",'Mapa final'!P417)</f>
        <v/>
      </c>
      <c r="N414" s="375"/>
      <c r="O414" s="375"/>
      <c r="P414" s="375"/>
      <c r="Q414" s="376"/>
    </row>
    <row r="415" spans="1:17" ht="51.75" customHeight="1" x14ac:dyDescent="0.25">
      <c r="A415" s="110" t="s">
        <v>1037</v>
      </c>
      <c r="B415" s="810"/>
      <c r="C415" s="812" t="str">
        <f>IF('Mapa final'!E418="","",'Mapa final'!E418)</f>
        <v/>
      </c>
      <c r="D415" s="814"/>
      <c r="E415" s="812" t="str">
        <f>IF('Mapa final'!D418="","",'Mapa final'!D418)</f>
        <v/>
      </c>
      <c r="F415" s="817" t="str">
        <f>IF('Mapa final'!H418="","",'Mapa final'!H418)</f>
        <v/>
      </c>
      <c r="G415" s="817" t="str">
        <f>IF('Mapa final'!L418="","",'Mapa final'!L418)</f>
        <v/>
      </c>
      <c r="H415" s="821"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77" t="str">
        <f>IF('Mapa final'!Y418="","",'Mapa final'!Y418)</f>
        <v/>
      </c>
      <c r="J415" s="377" t="str">
        <f>IF('Mapa final'!AA418="","",'Mapa final'!AA418)</f>
        <v/>
      </c>
      <c r="K415" s="377" t="str">
        <f t="shared" si="6"/>
        <v/>
      </c>
      <c r="L415" s="377" t="str">
        <f>IF('Mapa final'!AD418="","",'Mapa final'!AD418)</f>
        <v/>
      </c>
      <c r="M415" s="321" t="str">
        <f>IF('Mapa final'!P418="","",'Mapa final'!P418)</f>
        <v/>
      </c>
      <c r="N415" s="375"/>
      <c r="O415" s="375"/>
      <c r="P415" s="375"/>
      <c r="Q415" s="376"/>
    </row>
    <row r="416" spans="1:17" ht="51.75" customHeight="1" x14ac:dyDescent="0.25">
      <c r="A416" s="110" t="s">
        <v>1038</v>
      </c>
      <c r="B416" s="811"/>
      <c r="C416" s="813"/>
      <c r="D416" s="815"/>
      <c r="E416" s="813"/>
      <c r="F416" s="817"/>
      <c r="G416" s="817"/>
      <c r="H416" s="821"/>
      <c r="I416" s="377" t="str">
        <f>IF('Mapa final'!Y419="","",'Mapa final'!Y419)</f>
        <v/>
      </c>
      <c r="J416" s="377" t="str">
        <f>IF('Mapa final'!AA419="","",'Mapa final'!AA419)</f>
        <v/>
      </c>
      <c r="K416" s="377" t="str">
        <f t="shared" si="6"/>
        <v/>
      </c>
      <c r="L416" s="377" t="str">
        <f>IF('Mapa final'!AD419="","",'Mapa final'!AD419)</f>
        <v/>
      </c>
      <c r="M416" s="321" t="str">
        <f>IF('Mapa final'!P419="","",'Mapa final'!P419)</f>
        <v/>
      </c>
      <c r="N416" s="375"/>
      <c r="O416" s="375"/>
      <c r="P416" s="375"/>
      <c r="Q416" s="376"/>
    </row>
    <row r="417" spans="1:18" ht="51.75" customHeight="1" x14ac:dyDescent="0.25">
      <c r="A417" s="110" t="s">
        <v>1039</v>
      </c>
      <c r="B417" s="811"/>
      <c r="C417" s="813"/>
      <c r="D417" s="815"/>
      <c r="E417" s="813"/>
      <c r="F417" s="817"/>
      <c r="G417" s="817"/>
      <c r="H417" s="821"/>
      <c r="I417" s="377" t="str">
        <f>IF('Mapa final'!Y420="","",'Mapa final'!Y420)</f>
        <v/>
      </c>
      <c r="J417" s="377" t="str">
        <f>IF('Mapa final'!AA420="","",'Mapa final'!AA420)</f>
        <v/>
      </c>
      <c r="K417" s="377" t="str">
        <f t="shared" si="6"/>
        <v/>
      </c>
      <c r="L417" s="377" t="str">
        <f>IF('Mapa final'!AD420="","",'Mapa final'!AD420)</f>
        <v/>
      </c>
      <c r="M417" s="321" t="str">
        <f>IF('Mapa final'!P420="","",'Mapa final'!P420)</f>
        <v/>
      </c>
      <c r="N417" s="375"/>
      <c r="O417" s="375"/>
      <c r="P417" s="375"/>
      <c r="Q417" s="376"/>
    </row>
    <row r="418" spans="1:18" ht="51.75" customHeight="1" x14ac:dyDescent="0.25">
      <c r="A418" s="110" t="s">
        <v>1040</v>
      </c>
      <c r="B418" s="811"/>
      <c r="C418" s="813"/>
      <c r="D418" s="815"/>
      <c r="E418" s="813"/>
      <c r="F418" s="817"/>
      <c r="G418" s="817"/>
      <c r="H418" s="821"/>
      <c r="I418" s="377" t="str">
        <f>IF('Mapa final'!Y421="","",'Mapa final'!Y421)</f>
        <v/>
      </c>
      <c r="J418" s="377" t="str">
        <f>IF('Mapa final'!AA421="","",'Mapa final'!AA421)</f>
        <v/>
      </c>
      <c r="K418" s="377" t="str">
        <f t="shared" si="6"/>
        <v/>
      </c>
      <c r="L418" s="377" t="str">
        <f>IF('Mapa final'!AD421="","",'Mapa final'!AD421)</f>
        <v/>
      </c>
      <c r="M418" s="321" t="str">
        <f>IF('Mapa final'!P421="","",'Mapa final'!P421)</f>
        <v/>
      </c>
      <c r="N418" s="375"/>
      <c r="O418" s="375"/>
      <c r="P418" s="375"/>
      <c r="Q418" s="376"/>
    </row>
    <row r="419" spans="1:18" ht="51.75" customHeight="1" x14ac:dyDescent="0.25">
      <c r="A419" s="110" t="s">
        <v>1041</v>
      </c>
      <c r="B419" s="811"/>
      <c r="C419" s="813"/>
      <c r="D419" s="815"/>
      <c r="E419" s="813"/>
      <c r="F419" s="817"/>
      <c r="G419" s="817"/>
      <c r="H419" s="821"/>
      <c r="I419" s="377" t="str">
        <f>IF('Mapa final'!Y422="","",'Mapa final'!Y422)</f>
        <v/>
      </c>
      <c r="J419" s="377" t="str">
        <f>IF('Mapa final'!AA422="","",'Mapa final'!AA422)</f>
        <v/>
      </c>
      <c r="K419" s="377" t="str">
        <f t="shared" si="6"/>
        <v/>
      </c>
      <c r="L419" s="377" t="str">
        <f>IF('Mapa final'!AD422="","",'Mapa final'!AD422)</f>
        <v/>
      </c>
      <c r="M419" s="321" t="str">
        <f>IF('Mapa final'!P422="","",'Mapa final'!P422)</f>
        <v/>
      </c>
      <c r="N419" s="375"/>
      <c r="O419" s="375"/>
      <c r="P419" s="375"/>
      <c r="Q419" s="376"/>
    </row>
    <row r="420" spans="1:18" ht="51.75" customHeight="1" x14ac:dyDescent="0.25">
      <c r="A420" s="110" t="s">
        <v>1042</v>
      </c>
      <c r="B420" s="811"/>
      <c r="C420" s="813"/>
      <c r="D420" s="815"/>
      <c r="E420" s="813"/>
      <c r="F420" s="817"/>
      <c r="G420" s="817"/>
      <c r="H420" s="821"/>
      <c r="I420" s="377" t="str">
        <f>IF('Mapa final'!Y423="","",'Mapa final'!Y423)</f>
        <v/>
      </c>
      <c r="J420" s="377" t="str">
        <f>IF('Mapa final'!AA423="","",'Mapa final'!AA423)</f>
        <v/>
      </c>
      <c r="K420" s="377" t="str">
        <f t="shared" si="6"/>
        <v/>
      </c>
      <c r="L420" s="377" t="str">
        <f>IF('Mapa final'!AD423="","",'Mapa final'!AD423)</f>
        <v/>
      </c>
      <c r="M420" s="321" t="str">
        <f>IF('Mapa final'!P423="","",'Mapa final'!P423)</f>
        <v/>
      </c>
      <c r="N420" s="375"/>
      <c r="O420" s="375"/>
      <c r="P420" s="375"/>
      <c r="Q420" s="376"/>
    </row>
    <row r="421" spans="1:18" ht="51.75" customHeight="1" x14ac:dyDescent="0.25">
      <c r="A421" s="110" t="s">
        <v>1043</v>
      </c>
      <c r="B421" s="810"/>
      <c r="C421" s="812" t="str">
        <f>IF('Mapa final'!E424="","",'Mapa final'!E424)</f>
        <v/>
      </c>
      <c r="D421" s="814"/>
      <c r="E421" s="812" t="str">
        <f>IF('Mapa final'!D424="","",'Mapa final'!D424)</f>
        <v/>
      </c>
      <c r="F421" s="817" t="str">
        <f>IF('Mapa final'!H424="","",'Mapa final'!H424)</f>
        <v/>
      </c>
      <c r="G421" s="817" t="str">
        <f>IF('Mapa final'!L424="","",'Mapa final'!L424)</f>
        <v/>
      </c>
      <c r="H421" s="821"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77" t="str">
        <f>IF('Mapa final'!Y424="","",'Mapa final'!Y424)</f>
        <v/>
      </c>
      <c r="J421" s="377" t="str">
        <f>IF('Mapa final'!AA424="","",'Mapa final'!AA424)</f>
        <v/>
      </c>
      <c r="K421" s="377" t="str">
        <f t="shared" si="6"/>
        <v/>
      </c>
      <c r="L421" s="377" t="str">
        <f>IF('Mapa final'!AD424="","",'Mapa final'!AD424)</f>
        <v/>
      </c>
      <c r="M421" s="321" t="str">
        <f>IF('Mapa final'!P424="","",'Mapa final'!P424)</f>
        <v/>
      </c>
      <c r="N421" s="375"/>
      <c r="O421" s="375"/>
      <c r="P421" s="375"/>
      <c r="Q421" s="376"/>
    </row>
    <row r="422" spans="1:18" ht="51.75" customHeight="1" x14ac:dyDescent="0.25">
      <c r="A422" s="110" t="s">
        <v>1044</v>
      </c>
      <c r="B422" s="811"/>
      <c r="C422" s="813"/>
      <c r="D422" s="815"/>
      <c r="E422" s="813"/>
      <c r="F422" s="817"/>
      <c r="G422" s="817"/>
      <c r="H422" s="821"/>
      <c r="I422" s="377" t="str">
        <f>IF('Mapa final'!Y425="","",'Mapa final'!Y425)</f>
        <v/>
      </c>
      <c r="J422" s="377" t="str">
        <f>IF('Mapa final'!AA425="","",'Mapa final'!AA425)</f>
        <v/>
      </c>
      <c r="K422" s="377" t="str">
        <f t="shared" si="6"/>
        <v/>
      </c>
      <c r="L422" s="377" t="str">
        <f>IF('Mapa final'!AD425="","",'Mapa final'!AD425)</f>
        <v/>
      </c>
      <c r="M422" s="321" t="str">
        <f>IF('Mapa final'!P425="","",'Mapa final'!P425)</f>
        <v/>
      </c>
      <c r="N422" s="375"/>
      <c r="O422" s="375"/>
      <c r="P422" s="375"/>
      <c r="Q422" s="376"/>
    </row>
    <row r="423" spans="1:18" ht="51.75" customHeight="1" x14ac:dyDescent="0.25">
      <c r="A423" s="110" t="s">
        <v>1045</v>
      </c>
      <c r="B423" s="811"/>
      <c r="C423" s="813"/>
      <c r="D423" s="815"/>
      <c r="E423" s="813"/>
      <c r="F423" s="817"/>
      <c r="G423" s="817"/>
      <c r="H423" s="821"/>
      <c r="I423" s="377" t="str">
        <f>IF('Mapa final'!Y426="","",'Mapa final'!Y426)</f>
        <v/>
      </c>
      <c r="J423" s="377" t="str">
        <f>IF('Mapa final'!AA426="","",'Mapa final'!AA426)</f>
        <v/>
      </c>
      <c r="K423" s="377" t="str">
        <f t="shared" si="6"/>
        <v/>
      </c>
      <c r="L423" s="377" t="str">
        <f>IF('Mapa final'!AD426="","",'Mapa final'!AD426)</f>
        <v/>
      </c>
      <c r="M423" s="321" t="str">
        <f>IF('Mapa final'!P426="","",'Mapa final'!P426)</f>
        <v/>
      </c>
      <c r="N423" s="375"/>
      <c r="O423" s="375"/>
      <c r="P423" s="375"/>
      <c r="Q423" s="376"/>
    </row>
    <row r="424" spans="1:18" ht="51.75" customHeight="1" x14ac:dyDescent="0.25">
      <c r="A424" s="110" t="s">
        <v>1046</v>
      </c>
      <c r="B424" s="811"/>
      <c r="C424" s="813"/>
      <c r="D424" s="815"/>
      <c r="E424" s="813"/>
      <c r="F424" s="817"/>
      <c r="G424" s="817"/>
      <c r="H424" s="821"/>
      <c r="I424" s="377" t="str">
        <f>IF('Mapa final'!Y427="","",'Mapa final'!Y427)</f>
        <v/>
      </c>
      <c r="J424" s="377" t="str">
        <f>IF('Mapa final'!AA427="","",'Mapa final'!AA427)</f>
        <v/>
      </c>
      <c r="K424" s="377" t="str">
        <f t="shared" si="6"/>
        <v/>
      </c>
      <c r="L424" s="377" t="str">
        <f>IF('Mapa final'!AD427="","",'Mapa final'!AD427)</f>
        <v/>
      </c>
      <c r="M424" s="321" t="str">
        <f>IF('Mapa final'!P427="","",'Mapa final'!P427)</f>
        <v/>
      </c>
      <c r="N424" s="375"/>
      <c r="O424" s="375"/>
      <c r="P424" s="375"/>
      <c r="Q424" s="376"/>
    </row>
    <row r="425" spans="1:18" ht="51.75" customHeight="1" x14ac:dyDescent="0.25">
      <c r="A425" s="110" t="s">
        <v>1047</v>
      </c>
      <c r="B425" s="811"/>
      <c r="C425" s="813"/>
      <c r="D425" s="815"/>
      <c r="E425" s="813"/>
      <c r="F425" s="817"/>
      <c r="G425" s="817"/>
      <c r="H425" s="821"/>
      <c r="I425" s="377" t="str">
        <f>IF('Mapa final'!Y428="","",'Mapa final'!Y428)</f>
        <v/>
      </c>
      <c r="J425" s="377" t="str">
        <f>IF('Mapa final'!AA428="","",'Mapa final'!AA428)</f>
        <v/>
      </c>
      <c r="K425" s="377" t="str">
        <f t="shared" si="6"/>
        <v/>
      </c>
      <c r="L425" s="377" t="str">
        <f>IF('Mapa final'!AD428="","",'Mapa final'!AD428)</f>
        <v/>
      </c>
      <c r="M425" s="321" t="str">
        <f>IF('Mapa final'!P428="","",'Mapa final'!P428)</f>
        <v/>
      </c>
      <c r="N425" s="375"/>
      <c r="O425" s="375"/>
      <c r="P425" s="375"/>
      <c r="Q425" s="376"/>
    </row>
    <row r="426" spans="1:18" ht="51.75" customHeight="1" x14ac:dyDescent="0.25">
      <c r="A426" s="110" t="s">
        <v>1048</v>
      </c>
      <c r="B426" s="811"/>
      <c r="C426" s="813"/>
      <c r="D426" s="815"/>
      <c r="E426" s="813"/>
      <c r="F426" s="817"/>
      <c r="G426" s="817"/>
      <c r="H426" s="821"/>
      <c r="I426" s="377" t="str">
        <f>IF('Mapa final'!Y429="","",'Mapa final'!Y429)</f>
        <v/>
      </c>
      <c r="J426" s="377" t="str">
        <f>IF('Mapa final'!AA429="","",'Mapa final'!AA429)</f>
        <v/>
      </c>
      <c r="K426" s="377" t="str">
        <f t="shared" si="6"/>
        <v/>
      </c>
      <c r="L426" s="377" t="str">
        <f>IF('Mapa final'!AD429="","",'Mapa final'!AD429)</f>
        <v/>
      </c>
      <c r="M426" s="321" t="str">
        <f>IF('Mapa final'!P429="","",'Mapa final'!P429)</f>
        <v/>
      </c>
      <c r="N426" s="375"/>
      <c r="O426" s="375"/>
      <c r="P426" s="375"/>
      <c r="Q426" s="376"/>
      <c r="R426" s="106"/>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Iasbl3A1H/2L6vECOJMJSpenMRlAFWVgtk4p5VIvSpn23ir1HxADYQoTNRn+KKRagGo9IkXfozqGUm8lkwyCFA==" saltValue="+0y5pDGo1n9iezxCHetLAg=="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2" priority="5" operator="containsText" text="Bajo">
      <formula>NOT(ISERROR(SEARCH("Bajo",H7)))</formula>
    </cfRule>
    <cfRule type="containsText" dxfId="301" priority="6" operator="containsText" text="Moderado">
      <formula>NOT(ISERROR(SEARCH("Moderado",H7)))</formula>
    </cfRule>
    <cfRule type="containsText" dxfId="300" priority="7" operator="containsText" text="Alto">
      <formula>NOT(ISERROR(SEARCH("Alto",H7)))</formula>
    </cfRule>
    <cfRule type="containsText" dxfId="299" priority="8" operator="containsText" text="Extremo">
      <formula>NOT(ISERROR(SEARCH("Extremo",H7)))</formula>
    </cfRule>
  </conditionalFormatting>
  <conditionalFormatting sqref="H427:H572">
    <cfRule type="containsText" dxfId="298" priority="9" operator="containsText" text="Zona Baja">
      <formula>NOT(ISERROR(SEARCH("Zona Baja",H427)))</formula>
    </cfRule>
    <cfRule type="containsText" dxfId="297" priority="10" operator="containsText" text="Zona Moderada">
      <formula>NOT(ISERROR(SEARCH("Zona Moderada",H427)))</formula>
    </cfRule>
    <cfRule type="containsText" dxfId="296" priority="11" operator="containsText" text="Zona Alta">
      <formula>NOT(ISERROR(SEARCH("Zona Alta",H427)))</formula>
    </cfRule>
    <cfRule type="containsText" dxfId="295" priority="12" operator="containsText" text="Zona Extrema">
      <formula>NOT(ISERROR(SEARCH("Zona Extrema",H427)))</formula>
    </cfRule>
  </conditionalFormatting>
  <conditionalFormatting sqref="K7:K426">
    <cfRule type="containsText" dxfId="294" priority="1" operator="containsText" text="Extremo">
      <formula>NOT(ISERROR(SEARCH("Extremo",K7)))</formula>
    </cfRule>
    <cfRule type="containsText" dxfId="293" priority="2" operator="containsText" text="Alto">
      <formula>NOT(ISERROR(SEARCH("Alto",K7)))</formula>
    </cfRule>
    <cfRule type="containsText" dxfId="292" priority="3" operator="containsText" text="Moderado">
      <formula>NOT(ISERROR(SEARCH("Moderado",K7)))</formula>
    </cfRule>
    <cfRule type="containsText" dxfId="291"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A4" sqref="A1:AM66"/>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4"/>
      <c r="B1" s="822" t="s">
        <v>1049</v>
      </c>
      <c r="C1" s="822"/>
      <c r="D1" s="822"/>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264"/>
      <c r="C3" s="265" t="s">
        <v>1050</v>
      </c>
      <c r="D3" s="265" t="s">
        <v>576</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266" t="s">
        <v>1051</v>
      </c>
      <c r="C4" s="267" t="s">
        <v>1052</v>
      </c>
      <c r="D4" s="268">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269" t="s">
        <v>1053</v>
      </c>
      <c r="C5" s="270" t="s">
        <v>1054</v>
      </c>
      <c r="D5" s="271">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272" t="s">
        <v>1055</v>
      </c>
      <c r="C6" s="270" t="s">
        <v>1056</v>
      </c>
      <c r="D6" s="271">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273" t="s">
        <v>1057</v>
      </c>
      <c r="C7" s="270" t="s">
        <v>1058</v>
      </c>
      <c r="D7" s="271">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274" t="s">
        <v>1059</v>
      </c>
      <c r="C8" s="270" t="s">
        <v>1060</v>
      </c>
      <c r="D8" s="271">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275"/>
      <c r="C9" s="275"/>
      <c r="D9" s="275"/>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316"/>
      <c r="B10" s="317"/>
      <c r="C10" s="316"/>
      <c r="D10" s="316"/>
      <c r="E10" s="316"/>
      <c r="F10" s="316"/>
      <c r="G10" s="316"/>
      <c r="H10" s="316"/>
      <c r="I10" s="316"/>
      <c r="J10" s="316"/>
      <c r="K10" s="316"/>
      <c r="L10" s="316"/>
      <c r="M10" s="316"/>
      <c r="N10" s="316"/>
      <c r="O10" s="316"/>
      <c r="P10" s="316"/>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316"/>
      <c r="B11" s="316"/>
      <c r="C11" s="316"/>
      <c r="D11" s="316"/>
      <c r="E11" s="316"/>
      <c r="F11" s="316"/>
      <c r="G11" s="316"/>
      <c r="H11" s="316"/>
      <c r="I11" s="316"/>
      <c r="J11" s="316"/>
      <c r="K11" s="316"/>
      <c r="L11" s="316"/>
      <c r="M11" s="316"/>
      <c r="N11" s="316"/>
      <c r="O11" s="316"/>
      <c r="P11" s="316"/>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316"/>
      <c r="B12" s="316"/>
      <c r="C12" s="316"/>
      <c r="D12" s="316"/>
      <c r="E12" s="316"/>
      <c r="F12" s="316"/>
      <c r="G12" s="316"/>
      <c r="H12" s="316"/>
      <c r="I12" s="316"/>
      <c r="J12" s="316"/>
      <c r="K12" s="316"/>
      <c r="L12" s="316"/>
      <c r="M12" s="316"/>
      <c r="N12" s="316"/>
      <c r="O12" s="316"/>
      <c r="P12" s="316"/>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316"/>
      <c r="B13" s="316"/>
      <c r="C13" s="316"/>
      <c r="D13" s="316"/>
      <c r="E13" s="316"/>
      <c r="F13" s="316"/>
      <c r="G13" s="316"/>
      <c r="H13" s="316"/>
      <c r="I13" s="316"/>
      <c r="J13" s="316"/>
      <c r="K13" s="316"/>
      <c r="L13" s="316"/>
      <c r="M13" s="316"/>
      <c r="N13" s="316"/>
      <c r="O13" s="316"/>
      <c r="P13" s="316"/>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316"/>
      <c r="B14" s="316"/>
      <c r="C14" s="316"/>
      <c r="D14" s="316"/>
      <c r="E14" s="316"/>
      <c r="F14" s="316"/>
      <c r="G14" s="316"/>
      <c r="H14" s="316"/>
      <c r="I14" s="316"/>
      <c r="J14" s="316"/>
      <c r="K14" s="316"/>
      <c r="L14" s="316"/>
      <c r="M14" s="316"/>
      <c r="N14" s="316"/>
      <c r="O14" s="316"/>
      <c r="P14" s="316"/>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316"/>
      <c r="B15" s="316"/>
      <c r="C15" s="316"/>
      <c r="D15" s="316"/>
      <c r="E15" s="316"/>
      <c r="F15" s="316"/>
      <c r="G15" s="316"/>
      <c r="H15" s="316"/>
      <c r="I15" s="316"/>
      <c r="J15" s="316"/>
      <c r="K15" s="316"/>
      <c r="L15" s="316"/>
      <c r="M15" s="316"/>
      <c r="N15" s="316"/>
      <c r="O15" s="316"/>
      <c r="P15" s="316"/>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316"/>
      <c r="B16" s="316"/>
      <c r="C16" s="316"/>
      <c r="D16" s="316"/>
      <c r="E16" s="316"/>
      <c r="F16" s="316"/>
      <c r="G16" s="316"/>
      <c r="H16" s="316"/>
      <c r="I16" s="316"/>
      <c r="J16" s="316"/>
      <c r="K16" s="316"/>
      <c r="L16" s="316"/>
      <c r="M16" s="316"/>
      <c r="N16" s="316"/>
      <c r="O16" s="316"/>
      <c r="P16" s="316"/>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316"/>
      <c r="B17" s="316"/>
      <c r="C17" s="316"/>
      <c r="D17" s="316"/>
      <c r="E17" s="316"/>
      <c r="F17" s="316"/>
      <c r="G17" s="316"/>
      <c r="H17" s="316"/>
      <c r="I17" s="316"/>
      <c r="J17" s="316"/>
      <c r="K17" s="316"/>
      <c r="L17" s="316"/>
      <c r="M17" s="316"/>
      <c r="N17" s="316"/>
      <c r="O17" s="316"/>
      <c r="P17" s="316"/>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316"/>
      <c r="B18" s="316"/>
      <c r="C18" s="316"/>
      <c r="D18" s="316"/>
      <c r="E18" s="316"/>
      <c r="F18" s="316"/>
      <c r="G18" s="316"/>
      <c r="H18" s="316"/>
      <c r="I18" s="316"/>
      <c r="J18" s="316"/>
      <c r="K18" s="316"/>
      <c r="L18" s="316"/>
      <c r="M18" s="316"/>
      <c r="N18" s="316"/>
      <c r="O18" s="316"/>
      <c r="P18" s="316"/>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316"/>
      <c r="B19" s="316"/>
      <c r="C19" s="316"/>
      <c r="D19" s="316"/>
      <c r="E19" s="316"/>
      <c r="F19" s="316"/>
      <c r="G19" s="316"/>
      <c r="H19" s="316"/>
      <c r="I19" s="316"/>
      <c r="J19" s="316"/>
      <c r="K19" s="316"/>
      <c r="L19" s="316"/>
      <c r="M19" s="316"/>
      <c r="N19" s="316"/>
      <c r="O19" s="316"/>
      <c r="P19" s="316"/>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316"/>
      <c r="B20" s="316"/>
      <c r="C20" s="316"/>
      <c r="D20" s="316"/>
      <c r="E20" s="316"/>
      <c r="F20" s="316"/>
      <c r="G20" s="316"/>
      <c r="H20" s="316"/>
      <c r="I20" s="316"/>
      <c r="J20" s="316"/>
      <c r="K20" s="316"/>
      <c r="L20" s="316"/>
      <c r="M20" s="316"/>
      <c r="N20" s="316"/>
      <c r="O20" s="316"/>
      <c r="P20" s="316"/>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316"/>
      <c r="B21" s="316"/>
      <c r="C21" s="316"/>
      <c r="D21" s="316"/>
      <c r="E21" s="316"/>
      <c r="F21" s="316"/>
      <c r="G21" s="316"/>
      <c r="H21" s="316"/>
      <c r="I21" s="316"/>
      <c r="J21" s="316"/>
      <c r="K21" s="316"/>
      <c r="L21" s="316"/>
      <c r="M21" s="316"/>
      <c r="N21" s="316"/>
      <c r="O21" s="316"/>
      <c r="P21" s="316"/>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316"/>
      <c r="B22" s="316"/>
      <c r="C22" s="316"/>
      <c r="D22" s="316"/>
      <c r="E22" s="316"/>
      <c r="F22" s="316"/>
      <c r="G22" s="316"/>
      <c r="H22" s="316"/>
      <c r="I22" s="316"/>
      <c r="J22" s="316"/>
      <c r="K22" s="316"/>
      <c r="L22" s="316"/>
      <c r="M22" s="316"/>
      <c r="N22" s="316"/>
      <c r="O22" s="316"/>
      <c r="P22" s="316"/>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316"/>
      <c r="B23" s="316"/>
      <c r="C23" s="316"/>
      <c r="D23" s="316"/>
      <c r="E23" s="316"/>
      <c r="F23" s="316"/>
      <c r="G23" s="316"/>
      <c r="H23" s="316"/>
      <c r="I23" s="316"/>
      <c r="J23" s="316"/>
      <c r="K23" s="316"/>
      <c r="L23" s="316"/>
      <c r="M23" s="316"/>
      <c r="N23" s="316"/>
      <c r="O23" s="316"/>
      <c r="P23" s="316"/>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316"/>
      <c r="B24" s="316"/>
      <c r="C24" s="316"/>
      <c r="D24" s="316"/>
      <c r="E24" s="316"/>
      <c r="F24" s="316"/>
      <c r="G24" s="316"/>
      <c r="H24" s="316"/>
      <c r="I24" s="316"/>
      <c r="J24" s="316"/>
      <c r="K24" s="316"/>
      <c r="L24" s="316"/>
      <c r="M24" s="316"/>
      <c r="N24" s="316"/>
      <c r="O24" s="316"/>
      <c r="P24" s="316"/>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316"/>
      <c r="B25" s="316"/>
      <c r="C25" s="316"/>
      <c r="D25" s="316"/>
      <c r="E25" s="316"/>
      <c r="F25" s="316"/>
      <c r="G25" s="316"/>
      <c r="H25" s="316"/>
      <c r="I25" s="316"/>
      <c r="J25" s="316"/>
      <c r="K25" s="316"/>
      <c r="L25" s="316"/>
      <c r="M25" s="316"/>
      <c r="N25" s="316"/>
      <c r="O25" s="316"/>
      <c r="P25" s="316"/>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316"/>
      <c r="B26" s="316"/>
      <c r="C26" s="316"/>
      <c r="D26" s="316"/>
      <c r="E26" s="316"/>
      <c r="F26" s="316"/>
      <c r="G26" s="316"/>
      <c r="H26" s="316"/>
      <c r="I26" s="316"/>
      <c r="J26" s="316"/>
      <c r="K26" s="316"/>
      <c r="L26" s="316"/>
      <c r="M26" s="316"/>
      <c r="N26" s="316"/>
      <c r="O26" s="316"/>
      <c r="P26" s="316"/>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316"/>
      <c r="B27" s="316"/>
      <c r="C27" s="316"/>
      <c r="D27" s="316"/>
      <c r="E27" s="316"/>
      <c r="F27" s="316"/>
      <c r="G27" s="316"/>
      <c r="H27" s="316"/>
      <c r="I27" s="316"/>
      <c r="J27" s="316"/>
      <c r="K27" s="316"/>
      <c r="L27" s="316"/>
      <c r="M27" s="316"/>
      <c r="N27" s="316"/>
      <c r="O27" s="316"/>
      <c r="P27" s="316"/>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316"/>
      <c r="B28" s="316"/>
      <c r="C28" s="316"/>
      <c r="D28" s="316"/>
      <c r="E28" s="316"/>
      <c r="F28" s="316"/>
      <c r="G28" s="316"/>
      <c r="H28" s="316"/>
      <c r="I28" s="316"/>
      <c r="J28" s="316"/>
      <c r="K28" s="316"/>
      <c r="L28" s="316"/>
      <c r="M28" s="316"/>
      <c r="N28" s="316"/>
      <c r="O28" s="316"/>
      <c r="P28" s="316"/>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316"/>
      <c r="B29" s="316"/>
      <c r="C29" s="316"/>
      <c r="D29" s="316"/>
      <c r="E29" s="316"/>
      <c r="F29" s="316"/>
      <c r="G29" s="316"/>
      <c r="H29" s="316"/>
      <c r="I29" s="316"/>
      <c r="J29" s="316"/>
      <c r="K29" s="316"/>
      <c r="L29" s="316"/>
      <c r="M29" s="316"/>
      <c r="N29" s="316"/>
      <c r="O29" s="316"/>
      <c r="P29" s="316"/>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316"/>
      <c r="B30" s="316"/>
      <c r="C30" s="316"/>
      <c r="D30" s="316"/>
      <c r="E30" s="316"/>
      <c r="F30" s="316"/>
      <c r="G30" s="316"/>
      <c r="H30" s="316"/>
      <c r="I30" s="316"/>
      <c r="J30" s="316"/>
      <c r="K30" s="316"/>
      <c r="L30" s="316"/>
      <c r="M30" s="316"/>
      <c r="N30" s="316"/>
      <c r="O30" s="316"/>
      <c r="P30" s="316"/>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316"/>
      <c r="B31" s="316"/>
      <c r="C31" s="316"/>
      <c r="D31" s="316"/>
      <c r="E31" s="316"/>
      <c r="F31" s="316"/>
      <c r="G31" s="316"/>
      <c r="H31" s="316"/>
      <c r="I31" s="316"/>
      <c r="J31" s="316"/>
      <c r="K31" s="316"/>
      <c r="L31" s="316"/>
      <c r="M31" s="316"/>
      <c r="N31" s="316"/>
      <c r="O31" s="316"/>
      <c r="P31" s="316"/>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316"/>
      <c r="B32" s="316"/>
      <c r="C32" s="316"/>
      <c r="D32" s="316"/>
      <c r="E32" s="316"/>
      <c r="F32" s="316"/>
      <c r="G32" s="316"/>
      <c r="H32" s="316"/>
      <c r="I32" s="316"/>
      <c r="J32" s="316"/>
      <c r="K32" s="316"/>
      <c r="L32" s="316"/>
      <c r="M32" s="316"/>
      <c r="N32" s="316"/>
      <c r="O32" s="316"/>
      <c r="P32" s="316"/>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316"/>
      <c r="B33" s="293"/>
      <c r="C33" s="293"/>
      <c r="D33" s="293"/>
      <c r="E33" s="316"/>
      <c r="F33" s="316"/>
      <c r="G33" s="316"/>
      <c r="H33" s="316"/>
      <c r="I33" s="316"/>
      <c r="J33" s="316"/>
      <c r="K33" s="316"/>
      <c r="L33" s="316"/>
      <c r="M33" s="316"/>
      <c r="N33" s="316"/>
      <c r="O33" s="316"/>
      <c r="P33" s="316"/>
      <c r="Q33" s="14"/>
      <c r="R33" s="14"/>
      <c r="S33" s="14"/>
      <c r="T33" s="14"/>
      <c r="U33" s="14"/>
      <c r="V33" s="14"/>
      <c r="W33" s="14"/>
      <c r="X33" s="14"/>
      <c r="Y33" s="14"/>
      <c r="Z33" s="14"/>
      <c r="AA33" s="14"/>
      <c r="AB33" s="14"/>
      <c r="AC33" s="14"/>
      <c r="AD33" s="14"/>
      <c r="AE33" s="14"/>
    </row>
    <row r="34" spans="1:31" x14ac:dyDescent="0.25">
      <c r="A34" s="316"/>
      <c r="B34" s="293"/>
      <c r="C34" s="293"/>
      <c r="D34" s="293"/>
      <c r="E34" s="316"/>
      <c r="F34" s="316"/>
      <c r="G34" s="316"/>
      <c r="H34" s="316"/>
      <c r="I34" s="316"/>
      <c r="J34" s="316"/>
      <c r="K34" s="316"/>
      <c r="L34" s="316"/>
      <c r="M34" s="316"/>
      <c r="N34" s="316"/>
      <c r="O34" s="316"/>
      <c r="P34" s="316"/>
      <c r="Q34" s="14"/>
      <c r="R34" s="14"/>
      <c r="S34" s="14"/>
      <c r="T34" s="14"/>
      <c r="U34" s="14"/>
      <c r="V34" s="14"/>
      <c r="W34" s="14"/>
      <c r="X34" s="14"/>
      <c r="Y34" s="14"/>
      <c r="Z34" s="14"/>
      <c r="AA34" s="14"/>
      <c r="AB34" s="14"/>
      <c r="AC34" s="14"/>
      <c r="AD34" s="14"/>
      <c r="AE34" s="14"/>
    </row>
    <row r="35" spans="1:31" x14ac:dyDescent="0.25">
      <c r="A35" s="316"/>
      <c r="B35" s="293"/>
      <c r="C35" s="293"/>
      <c r="D35" s="293"/>
      <c r="E35" s="293"/>
      <c r="F35" s="293"/>
      <c r="G35" s="293"/>
      <c r="H35" s="293"/>
      <c r="I35" s="293"/>
      <c r="J35" s="293"/>
      <c r="K35" s="293"/>
      <c r="L35" s="293"/>
      <c r="M35" s="293"/>
      <c r="N35" s="293"/>
      <c r="O35" s="293"/>
      <c r="P35" s="293"/>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7F3839-DAA9-4EF1-8C01-CB9B068BC42B}">
  <ds:schemaRefs>
    <ds:schemaRef ds:uri="http://schemas.microsoft.com/office/infopath/2007/PartnerControls"/>
    <ds:schemaRef ds:uri="http://purl.org/dc/terms/"/>
    <ds:schemaRef ds:uri="http://schemas.microsoft.com/office/2006/metadata/properties"/>
    <ds:schemaRef ds:uri="8d11d237-f108-4ce5-9fb0-89f4a21e2c20"/>
    <ds:schemaRef ds:uri="http://www.w3.org/XML/1998/namespace"/>
    <ds:schemaRef ds:uri="http://schemas.microsoft.com/office/2006/documentManagement/types"/>
    <ds:schemaRef ds:uri="http://purl.org/dc/elements/1.1/"/>
    <ds:schemaRef ds:uri="http://schemas.openxmlformats.org/package/2006/metadata/core-properties"/>
    <ds:schemaRef ds:uri="6542cbba-6b9a-45ef-a1a8-539097f1fd66"/>
    <ds:schemaRef ds:uri="http://purl.org/dc/dcmitype/"/>
  </ds:schemaRefs>
</ds:datastoreItem>
</file>

<file path=customXml/itemProps2.xml><?xml version="1.0" encoding="utf-8"?>
<ds:datastoreItem xmlns:ds="http://schemas.openxmlformats.org/officeDocument/2006/customXml" ds:itemID="{514B70A4-EE80-49FB-AAC7-9E085C3B80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BF76C2-979C-4A1D-B462-0EAFD05CDF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Inherente Fiscal</vt:lpstr>
      <vt:lpstr>Mapa Final R. Fiscal</vt:lpstr>
      <vt:lpstr>Tabla Impacto R.Fiscal</vt:lpstr>
      <vt:lpstr>Tabla probabilidad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2025-09-03T16:03:30Z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